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615" tabRatio="892" firstSheet="45" activeTab="45"/>
  </bookViews>
  <sheets>
    <sheet name="NOFAJE" sheetId="1" state="hidden" r:id="rId1"/>
    <sheet name="索引目录" sheetId="3" state="hidden" r:id="rId2"/>
    <sheet name="填表说明" sheetId="4" state="hidden" r:id="rId3"/>
    <sheet name="基本情况" sheetId="5" state="hidden" r:id="rId4"/>
    <sheet name="资产负债表" sheetId="6" state="hidden" r:id="rId5"/>
    <sheet name="审定数" sheetId="7" state="hidden" r:id="rId6"/>
    <sheet name="汇总表" sheetId="8" state="hidden" r:id="rId7"/>
    <sheet name="分类汇总" sheetId="9" state="hidden" r:id="rId8"/>
    <sheet name="流动汇总" sheetId="10" state="hidden" r:id="rId9"/>
    <sheet name="货币汇总" sheetId="11" state="hidden" r:id="rId10"/>
    <sheet name="银行存款" sheetId="12" state="hidden" r:id="rId11"/>
    <sheet name="现金" sheetId="13" state="hidden" r:id="rId12"/>
    <sheet name="其他货币资金" sheetId="14" state="hidden" r:id="rId13"/>
    <sheet name="交易性金融资产汇总" sheetId="15" state="hidden" r:id="rId14"/>
    <sheet name="交易性-股票" sheetId="16" state="hidden" r:id="rId15"/>
    <sheet name="交易性-债券" sheetId="17" state="hidden" r:id="rId16"/>
    <sheet name="交易性-基金" sheetId="18" state="hidden" r:id="rId17"/>
    <sheet name="应收票据" sheetId="19" state="hidden" r:id="rId18"/>
    <sheet name="应收账款" sheetId="20" state="hidden" r:id="rId19"/>
    <sheet name="预付账款" sheetId="21" state="hidden" r:id="rId20"/>
    <sheet name="应收利息" sheetId="22" state="hidden" r:id="rId21"/>
    <sheet name="应收股利（利润）" sheetId="23" state="hidden" r:id="rId22"/>
    <sheet name="其他应收款" sheetId="24" state="hidden" r:id="rId23"/>
    <sheet name="存货汇总" sheetId="25" state="hidden" r:id="rId24"/>
    <sheet name="材料采购（在途物资）" sheetId="26" state="hidden" r:id="rId25"/>
    <sheet name="原材料" sheetId="27" state="hidden" r:id="rId26"/>
    <sheet name="在库周转材料" sheetId="28" state="hidden" r:id="rId27"/>
    <sheet name="委托加工物资" sheetId="29" state="hidden" r:id="rId28"/>
    <sheet name="产成品（库存商品）" sheetId="30" state="hidden" r:id="rId29"/>
    <sheet name="在产品（自制半成品）" sheetId="31" state="hidden" r:id="rId30"/>
    <sheet name="发出商品" sheetId="32" state="hidden" r:id="rId31"/>
    <sheet name="在用周转材料" sheetId="33" state="hidden" r:id="rId32"/>
    <sheet name="一年到期非流动资产" sheetId="34" state="hidden" r:id="rId33"/>
    <sheet name="其他流动资产" sheetId="35" state="hidden" r:id="rId34"/>
    <sheet name="可供出售金融资产汇总" sheetId="36" state="hidden" r:id="rId35"/>
    <sheet name="非流动资产评估汇总" sheetId="37" state="hidden" r:id="rId36"/>
    <sheet name="可出售-股票" sheetId="38" state="hidden" r:id="rId37"/>
    <sheet name="可出售-债券" sheetId="39" state="hidden" r:id="rId38"/>
    <sheet name="可出售-其他" sheetId="40" state="hidden" r:id="rId39"/>
    <sheet name="持有到期投资" sheetId="41" state="hidden" r:id="rId40"/>
    <sheet name="长期应收" sheetId="42" state="hidden" r:id="rId41"/>
    <sheet name="股权投资" sheetId="43" state="hidden" r:id="rId42"/>
    <sheet name="投资性房地产" sheetId="44" state="hidden" r:id="rId43"/>
    <sheet name="4-5-2投资性房地产" sheetId="45" state="hidden" r:id="rId44"/>
    <sheet name="4-5-3投资性地产" sheetId="46" state="hidden" r:id="rId45"/>
    <sheet name="固定资产汇总" sheetId="47" r:id="rId46"/>
    <sheet name="4-5-4投资性地产" sheetId="48" state="hidden" r:id="rId47"/>
    <sheet name="房屋建筑物" sheetId="49" r:id="rId48"/>
    <sheet name="构筑物" sheetId="50" r:id="rId49"/>
    <sheet name="管道沟槽" sheetId="51" r:id="rId50"/>
    <sheet name="尾矿库及附属" sheetId="100" r:id="rId51"/>
    <sheet name="机器设备" sheetId="52" r:id="rId52"/>
    <sheet name="运输工具" sheetId="53" r:id="rId53"/>
    <sheet name="设备-未入账" sheetId="54" state="hidden" r:id="rId54"/>
    <sheet name="车辆调查表" sheetId="55" state="hidden" r:id="rId55"/>
    <sheet name="电子设备" sheetId="56" r:id="rId56"/>
    <sheet name="其他设备" sheetId="57" r:id="rId57"/>
    <sheet name="智能表1" sheetId="58" state="hidden" r:id="rId58"/>
    <sheet name="土地" sheetId="59" state="hidden" r:id="rId59"/>
    <sheet name="在建工程汇总" sheetId="60" state="hidden" r:id="rId60"/>
    <sheet name="在建（土建）" sheetId="61" state="hidden" r:id="rId61"/>
    <sheet name="在建（设备）" sheetId="62" state="hidden" r:id="rId62"/>
    <sheet name="工程物资" sheetId="63" state="hidden" r:id="rId63"/>
    <sheet name="固定资产清理" sheetId="64" state="hidden" r:id="rId64"/>
    <sheet name="生产性生物资产" sheetId="65" state="hidden" r:id="rId65"/>
    <sheet name="油气资产" sheetId="66" state="hidden" r:id="rId66"/>
    <sheet name="无形资产汇总" sheetId="67" state="hidden" r:id="rId67"/>
    <sheet name="无形-土地" sheetId="68" state="hidden" r:id="rId68"/>
    <sheet name="无形-矿业权" sheetId="69" state="hidden" r:id="rId69"/>
    <sheet name="无形-其他" sheetId="70" state="hidden" r:id="rId70"/>
    <sheet name="尾矿库及相关附属" sheetId="103" state="hidden" r:id="rId71"/>
    <sheet name="Sheet2" sheetId="102" state="hidden" r:id="rId72"/>
    <sheet name="开发支出" sheetId="71" state="hidden" r:id="rId73"/>
    <sheet name="商誉" sheetId="72" state="hidden" r:id="rId74"/>
    <sheet name="长期待摊费用" sheetId="73" state="hidden" r:id="rId75"/>
    <sheet name="盘点表" sheetId="99" state="hidden" r:id="rId76"/>
    <sheet name="盘点表 (2)" sheetId="101" state="hidden" r:id="rId77"/>
    <sheet name="递延所得税资产" sheetId="74" state="hidden" r:id="rId78"/>
    <sheet name="其他非流动资产" sheetId="75" state="hidden" r:id="rId79"/>
    <sheet name="流动负债汇总" sheetId="76" state="hidden" r:id="rId80"/>
    <sheet name="短期借款" sheetId="77" state="hidden" r:id="rId81"/>
    <sheet name="交易性金融负债" sheetId="78" state="hidden" r:id="rId82"/>
    <sheet name="应付票据" sheetId="79" state="hidden" r:id="rId83"/>
    <sheet name="应付账款" sheetId="80" state="hidden" r:id="rId84"/>
    <sheet name="预收账款" sheetId="81" state="hidden" r:id="rId85"/>
    <sheet name="职工薪酬" sheetId="82" state="hidden" r:id="rId86"/>
    <sheet name="应交税费" sheetId="83" state="hidden" r:id="rId87"/>
    <sheet name="应付利息" sheetId="84" state="hidden" r:id="rId88"/>
    <sheet name="应付股利（利润）" sheetId="85" state="hidden" r:id="rId89"/>
    <sheet name="非流动负债汇总 " sheetId="89" state="hidden" r:id="rId90"/>
    <sheet name="其他应付款" sheetId="86" state="hidden" r:id="rId91"/>
    <sheet name="一年到期非流动负债" sheetId="87" state="hidden" r:id="rId92"/>
    <sheet name="其他流动负债" sheetId="88" state="hidden" r:id="rId93"/>
    <sheet name="长期借款" sheetId="90" state="hidden" r:id="rId94"/>
    <sheet name="应付债券" sheetId="91" state="hidden" r:id="rId95"/>
    <sheet name="长期应付款" sheetId="92" state="hidden" r:id="rId96"/>
    <sheet name="专项应付款" sheetId="93" state="hidden" r:id="rId97"/>
    <sheet name="预计负债" sheetId="94" state="hidden" r:id="rId98"/>
    <sheet name="递延所得税负债" sheetId="95" state="hidden" r:id="rId99"/>
    <sheet name="其他非流动负债" sheetId="96" state="hidden" r:id="rId100"/>
    <sheet name="00000000" sheetId="97" state="hidden" r:id="rId101"/>
    <sheet name="Sheet1" sheetId="98"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_xlnm._FilterDatabase" localSheetId="22" hidden="1">其他应收款!$A$5:$S$32</definedName>
    <definedName name="_xlnm._FilterDatabase" localSheetId="25" hidden="1">原材料!$A$6:$IV$35</definedName>
    <definedName name="_xlnm._FilterDatabase" localSheetId="48" hidden="1">构筑物!$A$3:$N$11</definedName>
    <definedName name="_xlnm._FilterDatabase" localSheetId="51" hidden="1">机器设备!$A$5:$X$45</definedName>
    <definedName name="_xlnm._FilterDatabase" localSheetId="52" hidden="1">运输工具!$A$3:$P$5</definedName>
    <definedName name="_xlnm._FilterDatabase" localSheetId="71" hidden="1">Sheet2!$A$4:$AF$97</definedName>
    <definedName name="_xlnm._FilterDatabase" localSheetId="75" hidden="1">盘点表!$A$4:$WJC$98</definedName>
    <definedName name="_xlnm._FilterDatabase" localSheetId="76" hidden="1">'盘点表 (2)'!$A$4:$WJC$119</definedName>
    <definedName name="_xlnm._FilterDatabase" localSheetId="90" hidden="1">其他应付款!$A$5:$H$118</definedName>
    <definedName name="_xlnm._FilterDatabase" localSheetId="47" hidden="1">房屋建筑物!$A$3:$L$18</definedName>
    <definedName name="_xlnm.Print_Titles" localSheetId="7">分类汇总!$2:$5</definedName>
    <definedName name="_xlnm.Print_Area" localSheetId="10">银行存款!$A$1:$J$27</definedName>
    <definedName name="_xlnm.Print_Area" localSheetId="18">应收账款!$A$1:$S$25</definedName>
    <definedName name="_xlnm.Print_Area" localSheetId="22">其他应收款!$A$1:$S$27</definedName>
    <definedName name="_xlnm.Print_Area" localSheetId="29">'在产品（自制半成品）'!$A$1:$O$25</definedName>
    <definedName name="_xlnm.Print_Area" localSheetId="35">非流动资产评估汇总!$A$2:$F$26</definedName>
    <definedName name="_xlnm.Print_Area" localSheetId="47">房屋建筑物!$A$2:$L$18</definedName>
    <definedName name="_xlnm.Print_Area" localSheetId="45">固定资产汇总!$A$1:$D$15</definedName>
    <definedName name="_xlnm.Print_Area" localSheetId="8">流动汇总!$A$1:$H$26</definedName>
    <definedName name="_xlnm.Print_Area" localSheetId="25">原材料!$A$2:$Q$32</definedName>
    <definedName name="_xlnm.Print_Area" localSheetId="28">'产成品（库存商品）'!$A$2:$X$33</definedName>
    <definedName name="_xlnm.Print_Area" localSheetId="74">长期待摊费用!$A$2:$L$26</definedName>
    <definedName name="_xlnm.Print_Area" localSheetId="79">流动负债汇总!$A$1:$F$24</definedName>
    <definedName name="_xlnm.Print_Area" localSheetId="83">应付账款!$A$1:$H$24</definedName>
    <definedName name="_xlnm.Print_Area" localSheetId="69">'无形-其他'!$A$2:$L$28</definedName>
    <definedName name="_xlnm.Print_Area" localSheetId="78">其他非流动资产!$A$2:$I$35</definedName>
    <definedName name="_xlnm.Print_Area" localSheetId="6">汇总表!$A$1:$G$31</definedName>
    <definedName name="_xlnm.Print_Area" localSheetId="7">分类汇总!$A$1:$K$64</definedName>
    <definedName name="_xlnm.Print_Area" localSheetId="51">机器设备!$A$1:$V$45</definedName>
    <definedName name="_xlnm.Print_Titles" localSheetId="51">机器设备!$4:$5</definedName>
    <definedName name="_xlnm.Print_Area" localSheetId="56">其他设备!$A$2:$I$21</definedName>
    <definedName name="_xlnm.Print_Area" localSheetId="66">无形资产汇总!$A$2:$G$26</definedName>
    <definedName name="_xlnm.Print_Area" localSheetId="67">'无形-土地'!$A$1:$Q$25</definedName>
    <definedName name="_xlnm.Print_Area" localSheetId="23">存货汇总!$A$2:$G$29</definedName>
    <definedName name="_xlnm.Print_Area" localSheetId="31">在用周转材料!$A$2:$P$29</definedName>
    <definedName name="_xlnm.Print_Area" localSheetId="52">运输工具!$A$2:$O$5</definedName>
    <definedName name="_xlnm.Print_Area" localSheetId="54">车辆调查表!$A$1:$M$24</definedName>
    <definedName name="_xlnm.Print_Area" localSheetId="55">电子设备!$A$2:$K$7</definedName>
    <definedName name="_xlnm.Print_Area" localSheetId="86">应交税费!$A$2:$H$23</definedName>
    <definedName name="_xlnm.Print_Area" localSheetId="90">其他应付款!$A$2:$H$117</definedName>
    <definedName name="_xlnm.Print_Titles" localSheetId="90">其他应付款!$5:$5</definedName>
    <definedName name="_xlnm.Print_Area" localSheetId="89">'非流动负债汇总 '!$A$2:$G$30</definedName>
    <definedName name="_xlnm.Print_Area" localSheetId="93">长期借款!$A$2:$L$29</definedName>
    <definedName name="_xlnm.Print_Area" localSheetId="96">专项应付款!$A$2:$H$24</definedName>
    <definedName name="_xlnm.Print_Area" localSheetId="99">其他非流动负债!$A$2:$H$29</definedName>
    <definedName name="_xlnm.Print_Area" localSheetId="48">构筑物!$A$2:$M$11</definedName>
    <definedName name="__123Graph_BCurrent" hidden="1">#REF!</definedName>
    <definedName name="_xlnm.Print_Area" localSheetId="50">尾矿库及附属!$A$1:$J$19</definedName>
    <definedName name="__123Graph_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0e9e66ca-8b87-4cce-80a4-18e805fa26e2</author>
    <author>41435219-020f-43c1-9428-458cab3291a8</author>
    <author>8fae2a1d-9a9f-4a17-b0cf-0f055a3d0b32</author>
  </authors>
  <commentList>
    <comment ref="B6" authorId="0">
      <text>
        <r>
          <rPr>
            <sz val="10"/>
            <rFont val="宋体"/>
            <charset val="134"/>
          </rPr>
          <t xml:space="preserve">归心路: chenjie:
填写现金实物存放单位名称 
</t>
        </r>
      </text>
    </comment>
    <comment ref="D6" authorId="1">
      <text>
        <r>
          <rPr>
            <sz val="10"/>
            <rFont val="宋体"/>
            <charset val="134"/>
          </rPr>
          <t xml:space="preserve">归心路: chenjie:
填写原币金额 
</t>
        </r>
      </text>
    </comment>
    <comment ref="E6" authorId="2">
      <text>
        <r>
          <rPr>
            <sz val="10"/>
            <rFont val="宋体"/>
            <charset val="134"/>
          </rPr>
          <t xml:space="preserve">归心路: chenjie:
评估基准日汇率为中间价
</t>
        </r>
      </text>
    </comment>
  </commentList>
</comments>
</file>

<file path=xl/comments10.xml><?xml version="1.0" encoding="utf-8"?>
<comments xmlns="http://schemas.openxmlformats.org/spreadsheetml/2006/main">
  <authors>
    <author>8ddfe47d-d2d0-474e-bbe7-da43a04dfb00</author>
  </authors>
  <commentList>
    <comment ref="K6" authorId="0">
      <text>
        <r>
          <rPr>
            <sz val="10"/>
            <rFont val="宋体"/>
            <charset val="134"/>
          </rPr>
          <t xml:space="preserve">归心路: chenjie:
因特殊原因转入的资产，应在备注栏简要说明原因，有可能发生损失的项目，应提供相关文件资料
</t>
        </r>
      </text>
    </comment>
  </commentList>
</comments>
</file>

<file path=xl/comments11.xml><?xml version="1.0" encoding="utf-8"?>
<comments xmlns="http://schemas.openxmlformats.org/spreadsheetml/2006/main">
  <authors>
    <author>616fa0cc-6953-473c-94a9-b97cf87d637d</author>
    <author>011beb7a-e495-43f8-8ebe-c4c1406f71ef</author>
    <author>3e1829fb-452b-4427-b48c-084bc447676a</author>
    <author>199def92-5374-4653-a715-a74412977881</author>
    <author>c7047eb9-4a01-42b6-a6a4-53cdcbedc7dd</author>
  </authors>
  <commentList>
    <comment ref="B6" authorId="0">
      <text>
        <r>
          <rPr>
            <sz val="10"/>
            <rFont val="宋体"/>
            <charset val="134"/>
          </rPr>
          <t xml:space="preserve">归心路: chenjie:
填列全称
</t>
        </r>
      </text>
    </comment>
    <comment ref="C6" authorId="1">
      <text>
        <r>
          <rPr>
            <sz val="10"/>
            <rFont val="宋体"/>
            <charset val="134"/>
          </rPr>
          <t xml:space="preserve">归心路: chenjie:
指国家股、法人股、流通股等
</t>
        </r>
      </text>
    </comment>
    <comment ref="D6" authorId="2">
      <text>
        <r>
          <rPr>
            <sz val="10"/>
            <rFont val="宋体"/>
            <charset val="134"/>
          </rPr>
          <t xml:space="preserve">归心路: chenjie:
指购买日或以其他方式（如非货币性交易换入、以债权换入等）取得股权的协议转让日
</t>
        </r>
      </text>
    </comment>
    <comment ref="E6" authorId="3">
      <text>
        <r>
          <rPr>
            <sz val="10"/>
            <rFont val="宋体"/>
            <charset val="134"/>
          </rPr>
          <t xml:space="preserve">归心路: chenjie:
与股权证一致
</t>
        </r>
      </text>
    </comment>
    <comment ref="F6" authorId="4">
      <text>
        <r>
          <rPr>
            <sz val="10"/>
            <rFont val="宋体"/>
            <charset val="134"/>
          </rPr>
          <t xml:space="preserve">归心路: chenjie:
指基准日收盘价
</t>
        </r>
      </text>
    </comment>
  </commentList>
</comments>
</file>

<file path=xl/comments12.xml><?xml version="1.0" encoding="utf-8"?>
<comments xmlns="http://schemas.openxmlformats.org/spreadsheetml/2006/main">
  <authors>
    <author>49aee01b-fc3e-41bd-bd5f-6fa3f3ef33fa</author>
    <author>94429844-bd35-4554-8d01-eea1314cf08e</author>
    <author>02188b7e-9a82-4a6b-8fdb-0c561124879c</author>
    <author>4fbb2a07-bc8e-43d4-b186-7a280484467d</author>
    <author>0760e44c-ad60-4b9b-8b2b-3770b2cef240</author>
  </authors>
  <commentList>
    <comment ref="B6" authorId="0">
      <text>
        <r>
          <rPr>
            <sz val="10"/>
            <rFont val="宋体"/>
            <charset val="134"/>
          </rPr>
          <t xml:space="preserve">归心路: chenjie:
填列全称
</t>
        </r>
      </text>
    </comment>
    <comment ref="C6" authorId="1">
      <text>
        <r>
          <rPr>
            <sz val="10"/>
            <rFont val="宋体"/>
            <charset val="134"/>
          </rPr>
          <t xml:space="preserve">归心路: 如：XXXXX基金
</t>
        </r>
      </text>
    </comment>
    <comment ref="D6" authorId="2">
      <text>
        <r>
          <rPr>
            <sz val="10"/>
            <rFont val="宋体"/>
            <charset val="134"/>
          </rPr>
          <t xml:space="preserve">归心路: chenjie:
指购买日或以其他方式（如非货币性交易换入、以债权换入等）取得股权的协议转让日
</t>
        </r>
      </text>
    </comment>
    <comment ref="E6" authorId="3">
      <text>
        <r>
          <rPr>
            <sz val="10"/>
            <rFont val="宋体"/>
            <charset val="134"/>
          </rPr>
          <t xml:space="preserve">归心路: chenjie:
与股权证一致
</t>
        </r>
      </text>
    </comment>
    <comment ref="F6" authorId="4">
      <text>
        <r>
          <rPr>
            <sz val="10"/>
            <rFont val="宋体"/>
            <charset val="134"/>
          </rPr>
          <t xml:space="preserve">归心路: chenjie:
指基准日收盘价
</t>
        </r>
      </text>
    </comment>
  </commentList>
</comments>
</file>

<file path=xl/comments13.xml><?xml version="1.0" encoding="utf-8"?>
<comments xmlns="http://schemas.openxmlformats.org/spreadsheetml/2006/main">
  <authors>
    <author>31c72ac1-5077-46e8-97dd-dd0ce4d35afc</author>
    <author>f91d74bf-ee3d-4901-86dd-3612f2c52e39</author>
    <author>e4cb9c72-995a-44d9-a976-819a1ac95f5d</author>
    <author>da76bd9b-aa19-498c-9c01-5f4657d5251a</author>
  </authors>
  <commentList>
    <comment ref="B6" authorId="0">
      <text>
        <r>
          <rPr>
            <sz val="10"/>
            <rFont val="宋体"/>
            <charset val="134"/>
          </rPr>
          <t xml:space="preserve">归心路: chenjie:
债务单位名称应填列全称，不应以地名或不明确的简称或业务内容代替
</t>
        </r>
      </text>
    </comment>
    <comment ref="C6" authorId="1">
      <text>
        <r>
          <rPr>
            <sz val="10"/>
            <rFont val="宋体"/>
            <charset val="134"/>
          </rPr>
          <t xml:space="preserve">归心路: chenjie:
如：“租赁XXXXXX”等
</t>
        </r>
      </text>
    </comment>
    <comment ref="D6" authorId="2">
      <text>
        <r>
          <rPr>
            <sz val="10"/>
            <rFont val="宋体"/>
            <charset val="134"/>
          </rPr>
          <t xml:space="preserve">归心路: chenjie:
填列最后一笔借方发生额的日期；
日期填写形式(半角状态下)如：2002-6又如2001-11
</t>
        </r>
      </text>
    </comment>
    <comment ref="J6" authorId="3">
      <text>
        <r>
          <rPr>
            <sz val="10"/>
            <rFont val="宋体"/>
            <charset val="134"/>
          </rPr>
          <t xml:space="preserve">归心路: 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
</t>
        </r>
      </text>
    </comment>
  </commentList>
</comments>
</file>

<file path=xl/comments14.xml><?xml version="1.0" encoding="utf-8"?>
<comments xmlns="http://schemas.openxmlformats.org/spreadsheetml/2006/main">
  <authors>
    <author>8889a483-c25c-4adb-80e5-022d0dc665b0</author>
    <author>6f60a84c-e012-4f43-96c8-c1b7c9d5596b</author>
    <author>a6ca1678-bea9-4d97-a694-1241da669a12</author>
    <author>09061429-428e-4f7f-b380-9b963d2e6980</author>
    <author>82a7d915-eb78-4565-ab6c-0ca77d953729</author>
    <author>8b39a6a9-b1ee-450b-a9fe-6d3fc58e62f0</author>
  </authors>
  <commentList>
    <comment ref="B8" authorId="0">
      <text>
        <r>
          <rPr>
            <sz val="10"/>
            <rFont val="宋体"/>
            <charset val="134"/>
          </rPr>
          <t xml:space="preserve">归心路: chenjie:
填写房产证编号,无证不填
</t>
        </r>
      </text>
    </comment>
    <comment ref="G8" authorId="1">
      <text>
        <r>
          <rPr>
            <sz val="10"/>
            <rFont val="宋体"/>
            <charset val="134"/>
          </rPr>
          <t xml:space="preserve">归心路: chenjie:
如：“砖混、钢混、框架、砖木、简易”等，各类型结构的定义参见填表说明。
</t>
        </r>
      </text>
    </comment>
    <comment ref="R8" authorId="2">
      <text>
        <r>
          <rPr>
            <sz val="10"/>
            <rFont val="宋体"/>
            <charset val="134"/>
          </rPr>
          <t xml:space="preserve">归心路: chenjie:
指竣工日期
</t>
        </r>
      </text>
    </comment>
    <comment ref="S8" authorId="3">
      <text>
        <r>
          <rPr>
            <sz val="10"/>
            <rFont val="宋体"/>
            <charset val="134"/>
          </rPr>
          <t xml:space="preserve">归心路: chenjie:
m2或m3
</t>
        </r>
      </text>
    </comment>
    <comment ref="T8" authorId="4">
      <text>
        <r>
          <rPr>
            <sz val="10"/>
            <rFont val="宋体"/>
            <charset val="134"/>
          </rPr>
          <t xml:space="preserve">归心路: 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
</t>
        </r>
      </text>
    </comment>
    <comment ref="AE8" authorId="5">
      <text>
        <r>
          <rPr>
            <sz val="10"/>
            <rFont val="宋体"/>
            <charset val="134"/>
          </rPr>
          <t xml:space="preserve">归心路: 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
</t>
        </r>
      </text>
    </comment>
  </commentList>
</comments>
</file>

<file path=xl/comments15.xml><?xml version="1.0" encoding="utf-8"?>
<comments xmlns="http://schemas.openxmlformats.org/spreadsheetml/2006/main">
  <authors>
    <author>b934d219-2da9-4b20-a3f1-6d691aee2dbb</author>
    <author>b9dd6bc9-988f-46b8-a2f5-690ac8670387</author>
    <author>cec9b387-51e5-41e7-a34d-cc0d48860c8c</author>
    <author>68c32afe-3d81-4ea0-a5f0-2db1697b0210</author>
    <author>5046b130-ceec-42af-b17c-56c093ef30b7</author>
    <author>0eb1e4a4-3448-41ef-bdc9-8aacc03c1cf0</author>
  </authors>
  <commentList>
    <comment ref="B8" authorId="0">
      <text>
        <r>
          <rPr>
            <sz val="10"/>
            <rFont val="宋体"/>
            <charset val="134"/>
          </rPr>
          <t xml:space="preserve">归心路: chenjie:
填写房产证编号,无证不填
</t>
        </r>
      </text>
    </comment>
    <comment ref="G8" authorId="1">
      <text>
        <r>
          <rPr>
            <sz val="10"/>
            <rFont val="宋体"/>
            <charset val="134"/>
          </rPr>
          <t xml:space="preserve">归心路: chenjie:
如：“砖混、钢混、框架、砖木、简易”等，各类型结构的定义参见填表说明。
</t>
        </r>
      </text>
    </comment>
    <comment ref="R8" authorId="2">
      <text>
        <r>
          <rPr>
            <sz val="10"/>
            <rFont val="宋体"/>
            <charset val="134"/>
          </rPr>
          <t xml:space="preserve">归心路: chenjie:
指竣工日期
</t>
        </r>
      </text>
    </comment>
    <comment ref="S8" authorId="3">
      <text>
        <r>
          <rPr>
            <sz val="10"/>
            <rFont val="宋体"/>
            <charset val="134"/>
          </rPr>
          <t xml:space="preserve">归心路: chenjie:
m2或m3
</t>
        </r>
      </text>
    </comment>
    <comment ref="T8" authorId="4">
      <text>
        <r>
          <rPr>
            <sz val="10"/>
            <rFont val="宋体"/>
            <charset val="134"/>
          </rPr>
          <t xml:space="preserve">归心路: 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
</t>
        </r>
      </text>
    </comment>
    <comment ref="AB8" authorId="5">
      <text>
        <r>
          <rPr>
            <sz val="10"/>
            <rFont val="宋体"/>
            <charset val="134"/>
          </rPr>
          <t xml:space="preserve">归心路: chenjie: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
</t>
        </r>
      </text>
    </comment>
  </commentList>
</comments>
</file>

<file path=xl/comments16.xml><?xml version="1.0" encoding="utf-8"?>
<comments xmlns="http://schemas.openxmlformats.org/spreadsheetml/2006/main">
  <authors>
    <author>6156910e-1c17-4ee1-89c1-088d4e5119cb</author>
    <author>2815807b-83af-40a1-a1e2-f8c784ca89c0</author>
    <author>1526f3ea-95e6-48b8-a3f1-e88378f8d494</author>
    <author>0c0945a0-346f-4ab7-82d1-2bacbba78b01</author>
    <author>434ec59c-60f7-44d1-af15-6ca44eed55d6</author>
  </authors>
  <commentList>
    <comment ref="B7" authorId="0">
      <text>
        <r>
          <rPr>
            <sz val="10"/>
            <rFont val="宋体"/>
            <charset val="134"/>
          </rPr>
          <t xml:space="preserve">归心路: chenjie:
土地使用权证书的编号
</t>
        </r>
      </text>
    </comment>
    <comment ref="E7" authorId="1">
      <text>
        <r>
          <rPr>
            <sz val="10"/>
            <rFont val="宋体"/>
            <charset val="134"/>
          </rPr>
          <t xml:space="preserve">归心路: chenjie:
所填内容应与土地证记录相符
</t>
        </r>
      </text>
    </comment>
    <comment ref="F7" authorId="2">
      <text>
        <r>
          <rPr>
            <sz val="10"/>
            <rFont val="宋体"/>
            <charset val="134"/>
          </rPr>
          <t xml:space="preserve">归心路: chenjie:
所填内容应与土地证记录相符
</t>
        </r>
      </text>
    </comment>
    <comment ref="G7" authorId="3">
      <text>
        <r>
          <rPr>
            <sz val="10"/>
            <rFont val="宋体"/>
            <charset val="134"/>
          </rPr>
          <t xml:space="preserve">归心路: chenjie:
所填内容应与土地证记录相符
</t>
        </r>
      </text>
    </comment>
    <comment ref="I7" authorId="4">
      <text>
        <r>
          <rPr>
            <sz val="10"/>
            <rFont val="宋体"/>
            <charset val="134"/>
          </rPr>
          <t xml:space="preserve">归心路: chenjie:
所填内容应与土地证记录相符
</t>
        </r>
      </text>
    </comment>
  </commentList>
</comments>
</file>

<file path=xl/comments17.xml><?xml version="1.0" encoding="utf-8"?>
<comments xmlns="http://schemas.openxmlformats.org/spreadsheetml/2006/main">
  <authors>
    <author>1383d1dd-b843-472f-b316-6db429a95817</author>
    <author>105c0edf-5c59-4d40-a6b4-3b955f78f3e8</author>
    <author>ef4f7ff9-b221-4513-9f56-297a25d59e7d</author>
    <author>0f411058-eb67-40f7-a2a1-c117958948f4</author>
    <author>ecc98903-a392-4644-837e-c56982d37258</author>
  </authors>
  <commentList>
    <comment ref="B7" authorId="0">
      <text>
        <r>
          <rPr>
            <sz val="10"/>
            <rFont val="宋体"/>
            <charset val="134"/>
          </rPr>
          <t xml:space="preserve">归心路: chenjie:
土地使用权证书的编号
</t>
        </r>
      </text>
    </comment>
    <comment ref="E7" authorId="1">
      <text>
        <r>
          <rPr>
            <sz val="10"/>
            <rFont val="宋体"/>
            <charset val="134"/>
          </rPr>
          <t xml:space="preserve">归心路: chenjie:
所填内容应与土地证记录相符
</t>
        </r>
      </text>
    </comment>
    <comment ref="F7" authorId="2">
      <text>
        <r>
          <rPr>
            <sz val="10"/>
            <rFont val="宋体"/>
            <charset val="134"/>
          </rPr>
          <t xml:space="preserve">归心路: chenjie:
所填内容应与土地证记录相符
</t>
        </r>
      </text>
    </comment>
    <comment ref="G7" authorId="3">
      <text>
        <r>
          <rPr>
            <sz val="10"/>
            <rFont val="宋体"/>
            <charset val="134"/>
          </rPr>
          <t xml:space="preserve">归心路: chenjie:
所填内容应与土地证记录相符
</t>
        </r>
      </text>
    </comment>
    <comment ref="I7" authorId="4">
      <text>
        <r>
          <rPr>
            <sz val="10"/>
            <rFont val="宋体"/>
            <charset val="134"/>
          </rPr>
          <t xml:space="preserve">归心路: chenjie:
所填内容应与土地证记录相符
</t>
        </r>
      </text>
    </comment>
  </commentList>
</comments>
</file>

<file path=xl/comments18.xml><?xml version="1.0" encoding="utf-8"?>
<comments xmlns="http://schemas.openxmlformats.org/spreadsheetml/2006/main">
  <authors>
    <author>6c236897-8585-4871-840f-24efa1e266ce</author>
    <author>e4aacf3f-2657-4608-aedd-04efc7a8acd6</author>
    <author>8c20cdbd-8df6-45bd-b5d5-9e48c968a9b5</author>
    <author>05319f10-597d-4b72-8756-6ffa132f64bc</author>
    <author>295fd094-359e-41ec-b84c-1b6ed4510c79</author>
    <author>c346e1d8-2a8c-42c3-96a9-1ccb4f7b69f3</author>
  </authors>
  <commentList>
    <comment ref="C4" authorId="0">
      <text>
        <r>
          <rPr>
            <sz val="10"/>
            <rFont val="宋体"/>
            <charset val="134"/>
          </rPr>
          <t xml:space="preserve">归心路: chenjie:
m2或m3
</t>
        </r>
      </text>
    </comment>
    <comment ref="D4" authorId="1">
      <text>
        <r>
          <rPr>
            <sz val="10"/>
            <rFont val="宋体"/>
            <charset val="134"/>
          </rPr>
          <t xml:space="preserve">归心路: chenjie:
(1)一般应填写房产证所填写的建筑面积值，如无房屋证，应填写工程概预算书上的面积值，否则就需要重新丈量；(2)对因改扩建已改变了原有建筑面积的，应以基准日实际建筑面积填报，但必须在备注中加以说明。注意：在增加面积的同时，应增加帐面原值及净值，如果增加面积的相应价
</t>
        </r>
      </text>
    </comment>
    <comment ref="C5" authorId="2">
      <text>
        <r>
          <rPr>
            <sz val="10"/>
            <rFont val="宋体"/>
            <charset val="134"/>
          </rPr>
          <t xml:space="preserve">归心路: chenjie:
m2或m3
</t>
        </r>
      </text>
    </comment>
    <comment ref="C6" authorId="3">
      <text>
        <r>
          <rPr>
            <sz val="10"/>
            <rFont val="宋体"/>
            <charset val="134"/>
          </rPr>
          <t xml:space="preserve">归心路: chenjie:
m2或m3
</t>
        </r>
      </text>
    </comment>
    <comment ref="C7" authorId="4">
      <text>
        <r>
          <rPr>
            <sz val="10"/>
            <rFont val="宋体"/>
            <charset val="134"/>
          </rPr>
          <t xml:space="preserve">归心路: chenjie:
m2或m3
</t>
        </r>
      </text>
    </comment>
    <comment ref="C8" authorId="5">
      <text>
        <r>
          <rPr>
            <sz val="10"/>
            <rFont val="宋体"/>
            <charset val="134"/>
          </rPr>
          <t xml:space="preserve">归心路: chenjie:
m2或m3
</t>
        </r>
      </text>
    </comment>
  </commentList>
</comments>
</file>

<file path=xl/comments19.xml><?xml version="1.0" encoding="utf-8"?>
<comments xmlns="http://schemas.openxmlformats.org/spreadsheetml/2006/main">
  <authors>
    <author>e1b78913-745d-40a2-8954-0bcb802a437a</author>
    <author>2e2d8a98-8562-4b15-b2c2-4d15e9d829d5</author>
  </authors>
  <commentList>
    <comment ref="B4" authorId="0">
      <text>
        <r>
          <rPr>
            <sz val="10"/>
            <rFont val="宋体"/>
            <charset val="134"/>
          </rPr>
          <t xml:space="preserve">归心路: chenjie:
填写管道和沟槽的全称
</t>
        </r>
      </text>
    </comment>
    <comment ref="D4" authorId="1">
      <text>
        <r>
          <rPr>
            <sz val="10"/>
            <rFont val="宋体"/>
            <charset val="134"/>
          </rPr>
          <t xml:space="preserve">归心路: chenjie:
如”砖、砼、钢管、砼管”等
</t>
        </r>
      </text>
    </comment>
    <comment ref="D5" authorId="1">
      <text>
        <r>
          <rPr>
            <sz val="10"/>
            <rFont val="宋体"/>
            <charset val="134"/>
          </rPr>
          <t xml:space="preserve">归心路: chenjie:
如”砖、砼、钢管、砼管”等
</t>
        </r>
      </text>
    </comment>
  </commentList>
</comments>
</file>

<file path=xl/comments2.xml><?xml version="1.0" encoding="utf-8"?>
<comments xmlns="http://schemas.openxmlformats.org/spreadsheetml/2006/main">
  <authors>
    <author>94a8062b-5c5d-4ed7-83d6-69cb03165b01</author>
    <author>640434ce-41b5-4cb4-b96f-d553c56c851b</author>
    <author>559b73df-af47-473a-9069-81e1225e29e2</author>
  </authors>
  <commentList>
    <comment ref="B6" authorId="0">
      <text>
        <r>
          <rPr>
            <sz val="10"/>
            <rFont val="宋体"/>
            <charset val="134"/>
          </rPr>
          <t xml:space="preserve">归心路: chenjie:
填列全称
</t>
        </r>
      </text>
    </comment>
    <comment ref="C6" authorId="1">
      <text>
        <r>
          <rPr>
            <sz val="10"/>
            <rFont val="宋体"/>
            <charset val="134"/>
          </rPr>
          <t xml:space="preserve">归心路: chenjie:
如：鞍山信托、民生银行等、天鸿宝业等
</t>
        </r>
      </text>
    </comment>
    <comment ref="D6" authorId="2">
      <text>
        <r>
          <rPr>
            <sz val="10"/>
            <rFont val="宋体"/>
            <charset val="134"/>
          </rPr>
          <t xml:space="preserve">归心路: chenjie:
购买日
</t>
        </r>
      </text>
    </comment>
  </commentList>
</comments>
</file>

<file path=xl/comments20.xml><?xml version="1.0" encoding="utf-8"?>
<comments xmlns="http://schemas.openxmlformats.org/spreadsheetml/2006/main">
  <authors>
    <author>d9f546c5-9248-4a00-a24f-1ac2486e7e00</author>
    <author>9746ba6e-bbf6-4c73-988c-fed0118374a9</author>
    <author>139120da-ea4b-4c60-a6af-b91057edcace</author>
    <author>1c3a8d16-5535-4c7c-985d-58c7d0f9c950</author>
    <author>c96f2425-3fc2-47dc-9326-f06232cd3375</author>
    <author>5cdff9c7-a633-4259-a5d9-c64682f62069</author>
  </authors>
  <commentList>
    <comment ref="B7" authorId="0">
      <text>
        <r>
          <rPr>
            <sz val="10"/>
            <rFont val="宋体"/>
            <charset val="134"/>
          </rPr>
          <t xml:space="preserve">归心路: sucheng:
企业资产管理所使用的编号
</t>
        </r>
      </text>
    </comment>
    <comment ref="D7" authorId="1">
      <text>
        <r>
          <rPr>
            <sz val="10"/>
            <rFont val="宋体"/>
            <charset val="134"/>
          </rPr>
          <t xml:space="preserve">归心路: chenjie:
按设备铭牌填写
</t>
        </r>
      </text>
    </comment>
    <comment ref="F7" authorId="2">
      <text>
        <r>
          <rPr>
            <sz val="10"/>
            <rFont val="宋体"/>
            <charset val="134"/>
          </rPr>
          <t xml:space="preserve">归心路: chenjie:
按设备铭牌填写，不得以地名或经销商名称替代
</t>
        </r>
      </text>
    </comment>
    <comment ref="I7" authorId="3">
      <text>
        <r>
          <rPr>
            <sz val="10"/>
            <rFont val="宋体"/>
            <charset val="134"/>
          </rPr>
          <t xml:space="preserve">归心路: chenjie:
指购买设备日期，如为二手设备须填写原始购置日。日期填写形式(半角状态下)如：2002.6又如2001.11
</t>
        </r>
      </text>
    </comment>
    <comment ref="J7" authorId="4">
      <text>
        <r>
          <rPr>
            <sz val="10"/>
            <rFont val="宋体"/>
            <charset val="134"/>
          </rPr>
          <t xml:space="preserve">归心路: chenjie:
设备投入使用的日期
</t>
        </r>
      </text>
    </comment>
    <comment ref="S7" authorId="5">
      <text>
        <r>
          <rPr>
            <sz val="10"/>
            <rFont val="宋体"/>
            <charset val="134"/>
          </rPr>
          <t xml:space="preserve">归心路: chenjie:
应注明的事项：(1)盘盈(2)非正常资产，如“停用、不需用、待报废、淘汰、盘亏”等(3)仪器仪表、电梯、锅炉、压力容器等规定由有关部门定期鉴定的设备应注明“达标”或“未达标”(4)因折旧提超等原因造成负数余额的项目，应简述原因(5)其他
</t>
        </r>
      </text>
    </comment>
  </commentList>
</comments>
</file>

<file path=xl/comments21.xml><?xml version="1.0" encoding="utf-8"?>
<comments xmlns="http://schemas.openxmlformats.org/spreadsheetml/2006/main">
  <authors>
    <author>b2788881-b5d3-4007-9d72-67e9fdfe365c</author>
    <author>6a9a6bea-5b64-4009-89eb-1a5583fd175f</author>
    <author>15b0f0dc-de54-4921-9085-5e3fd7d805c3</author>
    <author>f298a3be-f8b9-4eee-bea8-d921d0ab7416</author>
    <author>b4cc2238-c7c0-487f-b2f0-7738e0b463c1</author>
  </authors>
  <commentList>
    <comment ref="B7" authorId="0">
      <text>
        <r>
          <rPr>
            <sz val="10"/>
            <rFont val="宋体"/>
            <charset val="134"/>
          </rPr>
          <t xml:space="preserve">归心路: chenjie:
土地使用权证书的编号
</t>
        </r>
      </text>
    </comment>
    <comment ref="D7" authorId="1">
      <text>
        <r>
          <rPr>
            <sz val="10"/>
            <rFont val="宋体"/>
            <charset val="134"/>
          </rPr>
          <t xml:space="preserve">归心路: chenjie:
所填内容应与土地证记录相符
</t>
        </r>
      </text>
    </comment>
    <comment ref="E7" authorId="2">
      <text>
        <r>
          <rPr>
            <sz val="10"/>
            <rFont val="宋体"/>
            <charset val="134"/>
          </rPr>
          <t xml:space="preserve">归心路: chenjie:
所填内容应与土地证记录相符
</t>
        </r>
      </text>
    </comment>
    <comment ref="F7" authorId="3">
      <text>
        <r>
          <rPr>
            <sz val="10"/>
            <rFont val="宋体"/>
            <charset val="134"/>
          </rPr>
          <t xml:space="preserve">归心路: chenjie:
所填内容应与土地证记录相符
</t>
        </r>
      </text>
    </comment>
    <comment ref="H7" authorId="4">
      <text>
        <r>
          <rPr>
            <sz val="10"/>
            <rFont val="宋体"/>
            <charset val="134"/>
          </rPr>
          <t xml:space="preserve">归心路: chenjie:
所填内容应与土地证记录相符
</t>
        </r>
      </text>
    </comment>
  </commentList>
</comments>
</file>

<file path=xl/comments22.xml><?xml version="1.0" encoding="utf-8"?>
<comments xmlns="http://schemas.openxmlformats.org/spreadsheetml/2006/main">
  <authors>
    <author>3d909f8b-30eb-42bd-8745-8bd1d321b72d</author>
    <author>b56cec7f-63c3-436a-9f89-b25e45c74a76</author>
    <author>b53f8b5a-1817-4aca-a605-b8b0fd86fddc</author>
  </authors>
  <commentList>
    <comment ref="G6" authorId="0">
      <text>
        <r>
          <rPr>
            <sz val="10"/>
            <rFont val="宋体"/>
            <charset val="134"/>
          </rPr>
          <t xml:space="preserve">归心路: chenjie:
形象进度可以按工程施工进度的四个阶段考虑。（做完前期工程为一个阶段；动工已有一定时间为第二阶段；完成主体工程为第三阶段；由此到竣工为第四阶段。）
</t>
        </r>
      </text>
    </comment>
    <comment ref="H6" authorId="1">
      <text>
        <r>
          <rPr>
            <sz val="10"/>
            <rFont val="宋体"/>
            <charset val="134"/>
          </rPr>
          <t xml:space="preserve">归心路: chenjie:
指财务实际付款与合同总价款之比
</t>
        </r>
      </text>
    </comment>
    <comment ref="N6" authorId="2">
      <text>
        <r>
          <rPr>
            <sz val="10"/>
            <rFont val="宋体"/>
            <charset val="134"/>
          </rPr>
          <t xml:space="preserve">归心路: chenjie:
处于非正常状态的在建工程项目应在备注栏标注在建工程的施工状况，如：“停建1年、季节性停建”等
</t>
        </r>
      </text>
    </comment>
  </commentList>
</comments>
</file>

<file path=xl/comments23.xml><?xml version="1.0" encoding="utf-8"?>
<comments xmlns="http://schemas.openxmlformats.org/spreadsheetml/2006/main">
  <authors>
    <author>c9a00464-cb48-4d08-b7c9-033ae02e407c</author>
    <author>2cdcf8ee-2010-4c6f-9fa2-a4c5abf165db</author>
  </authors>
  <commentList>
    <comment ref="B7" authorId="0">
      <text>
        <r>
          <rPr>
            <sz val="10"/>
            <rFont val="宋体"/>
            <charset val="134"/>
          </rPr>
          <t xml:space="preserve">归心路: chenjie:
请按照工程项目整理填列本表，不应按照财务入账时间顺序填列。
</t>
        </r>
      </text>
    </comment>
    <comment ref="V7" authorId="1">
      <text>
        <r>
          <rPr>
            <sz val="10"/>
            <rFont val="宋体"/>
            <charset val="134"/>
          </rPr>
          <t xml:space="preserve">归心路: chenjie:
处于非正常状态的在建工程项目应在备注栏标注在建工程的施工状况，如：“停建1年、季节性停建”等
</t>
        </r>
      </text>
    </comment>
  </commentList>
</comments>
</file>

<file path=xl/comments24.xml><?xml version="1.0" encoding="utf-8"?>
<comments xmlns="http://schemas.openxmlformats.org/spreadsheetml/2006/main">
  <authors>
    <author>1924451b-4609-4571-8c65-11313d73a6a2</author>
    <author>0badb71b-fd53-4df2-b564-f318c4a6995b</author>
    <author>e1ca7eff-4cdc-437f-8acf-51ab5eb7175f</author>
  </authors>
  <commentList>
    <comment ref="B6" authorId="0">
      <text>
        <r>
          <rPr>
            <sz val="10"/>
            <rFont val="宋体"/>
            <charset val="134"/>
          </rPr>
          <t xml:space="preserve">归心路: chenjie:
填列转入固定资产实物名称及规格型号，如“报废油罐汽车HQG5吨1辆”、“出售CA6140.2M普通车床1台”等
</t>
        </r>
      </text>
    </comment>
    <comment ref="C6" authorId="1">
      <text>
        <r>
          <rPr>
            <sz val="10"/>
            <rFont val="宋体"/>
            <charset val="134"/>
          </rPr>
          <t xml:space="preserve">归心路: chenjie:
发生日期为转入时间
</t>
        </r>
      </text>
    </comment>
    <comment ref="I6" authorId="2">
      <text>
        <r>
          <rPr>
            <sz val="10"/>
            <rFont val="宋体"/>
            <charset val="134"/>
          </rPr>
          <t xml:space="preserve">归心路: chenjie:
简要注明基准日资产清理状况（如“已清理完毕”、“清理净损失”、“清理收入”等
</t>
        </r>
      </text>
    </comment>
  </commentList>
</comments>
</file>

<file path=xl/comments25.xml><?xml version="1.0" encoding="utf-8"?>
<comments xmlns="http://schemas.openxmlformats.org/spreadsheetml/2006/main">
  <authors>
    <author>e09e1446-99f4-4f16-ba00-d59af5649638</author>
  </authors>
  <commentList>
    <comment ref="R7" authorId="0">
      <text>
        <r>
          <rPr>
            <sz val="10"/>
            <rFont val="宋体"/>
            <charset val="134"/>
          </rPr>
          <t xml:space="preserve">归心路: chenjie:
应注明的事项：(1)盘盈(2)非正常资产，如“停用、不需用、待报废、淘汰、盘亏”等(3)仪器仪表、电梯、锅炉、压力容器等规定由有关部门定期鉴定的设备应注明“达标”或“未达标”(4)因折旧提超等原因造成负数余额的项目，应简述原因(5)其他
</t>
        </r>
      </text>
    </comment>
  </commentList>
</comments>
</file>

<file path=xl/comments26.xml><?xml version="1.0" encoding="utf-8"?>
<comments xmlns="http://schemas.openxmlformats.org/spreadsheetml/2006/main">
  <authors>
    <author>60e0c837-f00c-4c0e-ae5d-3380b6bb4bbe</author>
  </authors>
  <commentList>
    <comment ref="Q7" authorId="0">
      <text>
        <r>
          <rPr>
            <sz val="10"/>
            <rFont val="宋体"/>
            <charset val="134"/>
          </rPr>
          <t xml:space="preserve">归心路: chenjie:
应注明的事项：(1)盘盈(2)非正常资产，如“停用、不需用、待报废、淘汰、盘亏”等(3)仪器仪表、电梯、锅炉、压力容器等规定由有关部门定期鉴定的设备应注明“达标”或“未达标”(4)因折旧提超等原因造成负数余额的项目，应简述原因(5)其他
</t>
        </r>
      </text>
    </comment>
  </commentList>
</comments>
</file>

<file path=xl/comments27.xml><?xml version="1.0" encoding="utf-8"?>
<comments xmlns="http://schemas.openxmlformats.org/spreadsheetml/2006/main">
  <authors>
    <author>89d46588-d91f-4c4d-95ce-dd4eba75f172</author>
    <author>cc1ccd09-4f51-48c9-8f7e-cf245be02be6</author>
    <author>4b66c16a-74d2-4046-aa4f-d8474e41f914</author>
    <author>afb6da22-a8ec-4ed7-9d05-45ab96e8a2a7</author>
    <author>2b44a21c-a5c8-4aa3-be16-cded6afbb497</author>
  </authors>
  <commentList>
    <comment ref="B6" authorId="0">
      <text>
        <r>
          <rPr>
            <sz val="10"/>
            <rFont val="宋体"/>
            <charset val="134"/>
          </rPr>
          <t xml:space="preserve">归心路: chenjie:
土地使用权证书的编号
</t>
        </r>
      </text>
    </comment>
    <comment ref="D6" authorId="1">
      <text>
        <r>
          <rPr>
            <sz val="10"/>
            <rFont val="宋体"/>
            <charset val="134"/>
          </rPr>
          <t xml:space="preserve">归心路: chenjie:
所填内容应与土地证记录相符
</t>
        </r>
      </text>
    </comment>
    <comment ref="E6" authorId="2">
      <text>
        <r>
          <rPr>
            <sz val="10"/>
            <rFont val="宋体"/>
            <charset val="134"/>
          </rPr>
          <t xml:space="preserve">归心路: chenjie:
所填内容应与土地证记录相符
</t>
        </r>
      </text>
    </comment>
    <comment ref="F6" authorId="3">
      <text>
        <r>
          <rPr>
            <sz val="10"/>
            <rFont val="宋体"/>
            <charset val="134"/>
          </rPr>
          <t xml:space="preserve">归心路: chenjie:
所填内容应与土地证记录相符
</t>
        </r>
      </text>
    </comment>
    <comment ref="H6" authorId="4">
      <text>
        <r>
          <rPr>
            <sz val="10"/>
            <rFont val="宋体"/>
            <charset val="134"/>
          </rPr>
          <t xml:space="preserve">归心路: chenjie:
所填内容应与土地证记录相符
</t>
        </r>
      </text>
    </comment>
  </commentList>
</comments>
</file>

<file path=xl/comments28.xml><?xml version="1.0" encoding="utf-8"?>
<comments xmlns="http://schemas.openxmlformats.org/spreadsheetml/2006/main">
  <authors>
    <author>66d3e51c-0154-48e2-8236-a8a58afab8d5</author>
    <author>274f4cbd-8297-4b6b-ad95-b5e0dee52e39</author>
    <author>2e4513aa-0a5e-4fcb-b813-6b5779fb9c13</author>
  </authors>
  <commentList>
    <comment ref="C6" authorId="0">
      <text>
        <r>
          <rPr>
            <sz val="10"/>
            <rFont val="宋体"/>
            <charset val="134"/>
          </rPr>
          <t xml:space="preserve">归心路: bst:
土地使用权证书的编号
</t>
        </r>
      </text>
    </comment>
    <comment ref="E6" authorId="1">
      <text>
        <r>
          <rPr>
            <sz val="10"/>
            <rFont val="宋体"/>
            <charset val="134"/>
          </rPr>
          <t xml:space="preserve">归心路: bst:
所填内容应与土地证记录相符
</t>
        </r>
      </text>
    </comment>
    <comment ref="F6" authorId="2">
      <text>
        <r>
          <rPr>
            <sz val="10"/>
            <rFont val="宋体"/>
            <charset val="134"/>
          </rPr>
          <t xml:space="preserve">归心路: bst:
所填内容应与土地证记录相符
</t>
        </r>
      </text>
    </comment>
  </commentList>
</comments>
</file>

<file path=xl/comments29.xml><?xml version="1.0" encoding="utf-8"?>
<comments xmlns="http://schemas.openxmlformats.org/spreadsheetml/2006/main">
  <authors>
    <author xml:space="preserve">liaoping </author>
  </authors>
  <commentList>
    <comment ref="A4" authorId="0">
      <text>
        <r>
          <rPr>
            <b/>
            <sz val="9"/>
            <rFont val="宋体"/>
            <charset val="134"/>
          </rPr>
          <t>liaoping :</t>
        </r>
        <r>
          <rPr>
            <sz val="9"/>
            <rFont val="宋体"/>
            <charset val="134"/>
          </rPr>
          <t xml:space="preserve">
根据实际情况选取费用项目</t>
        </r>
      </text>
    </comment>
  </commentList>
</comments>
</file>

<file path=xl/comments3.xml><?xml version="1.0" encoding="utf-8"?>
<comments xmlns="http://schemas.openxmlformats.org/spreadsheetml/2006/main">
  <authors>
    <author>025436a5-3160-48ba-9259-9480f1138c83</author>
    <author>2675a68a-78cb-4402-aa0c-f1a9ba52daaa</author>
  </authors>
  <commentList>
    <comment ref="B6" authorId="0">
      <text>
        <r>
          <rPr>
            <sz val="10"/>
            <rFont val="宋体"/>
            <charset val="134"/>
          </rPr>
          <t xml:space="preserve">归心路: chenjie:
填列全称
</t>
        </r>
      </text>
    </comment>
    <comment ref="C6" authorId="1">
      <text>
        <r>
          <rPr>
            <sz val="10"/>
            <rFont val="宋体"/>
            <charset val="134"/>
          </rPr>
          <t xml:space="preserve">归心路: chenjie:
如：国库券、电力债券
    ＊＊公司债券
</t>
        </r>
      </text>
    </comment>
  </commentList>
</comments>
</file>

<file path=xl/comments30.xml><?xml version="1.0" encoding="utf-8"?>
<comments xmlns="http://schemas.openxmlformats.org/spreadsheetml/2006/main">
  <authors>
    <author>作者</author>
  </authors>
  <commentList>
    <comment ref="C3" authorId="0">
      <text>
        <r>
          <rPr>
            <b/>
            <sz val="9"/>
            <rFont val="宋体"/>
            <charset val="134"/>
          </rPr>
          <t>作者:</t>
        </r>
        <r>
          <rPr>
            <sz val="9"/>
            <rFont val="宋体"/>
            <charset val="134"/>
          </rPr>
          <t xml:space="preserve">
输入测算期初日期：如2011-1-1</t>
        </r>
      </text>
    </comment>
    <comment ref="G3" authorId="0">
      <text>
        <r>
          <rPr>
            <b/>
            <sz val="9"/>
            <rFont val="宋体"/>
            <charset val="134"/>
          </rPr>
          <t>作者:</t>
        </r>
        <r>
          <rPr>
            <sz val="9"/>
            <rFont val="宋体"/>
            <charset val="134"/>
          </rPr>
          <t xml:space="preserve">
输入测算期末日期：如2011-12-31</t>
        </r>
      </text>
    </comment>
    <comment ref="G4" authorId="0">
      <text>
        <r>
          <rPr>
            <b/>
            <sz val="9"/>
            <rFont val="宋体"/>
            <charset val="134"/>
          </rPr>
          <t>说明:</t>
        </r>
        <r>
          <rPr>
            <sz val="9"/>
            <rFont val="宋体"/>
            <charset val="134"/>
          </rPr>
          <t xml:space="preserve">
必须是“数值型”</t>
        </r>
      </text>
    </comment>
    <comment ref="K4" authorId="0">
      <text>
        <r>
          <rPr>
            <b/>
            <sz val="9"/>
            <rFont val="宋体"/>
            <charset val="134"/>
          </rPr>
          <t>说明:</t>
        </r>
        <r>
          <rPr>
            <sz val="9"/>
            <rFont val="宋体"/>
            <charset val="134"/>
          </rPr>
          <t xml:space="preserve">
必须是“数值型”
</t>
        </r>
      </text>
    </comment>
    <comment ref="L4" authorId="0">
      <text>
        <r>
          <rPr>
            <b/>
            <sz val="9"/>
            <rFont val="宋体"/>
            <charset val="134"/>
          </rPr>
          <t>说明:</t>
        </r>
        <r>
          <rPr>
            <sz val="9"/>
            <rFont val="宋体"/>
            <charset val="134"/>
          </rPr>
          <t xml:space="preserve">
可选项，与测算无直接联系。
目的：当测算差异较大时核对卡片月折旧额与测算折旧额的差异。</t>
        </r>
      </text>
    </comment>
    <comment ref="M5" authorId="0">
      <text>
        <r>
          <rPr>
            <b/>
            <sz val="9"/>
            <rFont val="宋体"/>
            <charset val="134"/>
          </rPr>
          <t>说明:</t>
        </r>
        <r>
          <rPr>
            <sz val="9"/>
            <rFont val="宋体"/>
            <charset val="134"/>
          </rPr>
          <t xml:space="preserve">
已设置计算公式。</t>
        </r>
      </text>
    </comment>
    <comment ref="N5" authorId="0">
      <text>
        <r>
          <rPr>
            <b/>
            <sz val="9"/>
            <rFont val="宋体"/>
            <charset val="134"/>
          </rPr>
          <t>说明:</t>
        </r>
        <r>
          <rPr>
            <sz val="9"/>
            <rFont val="宋体"/>
            <charset val="134"/>
          </rPr>
          <t xml:space="preserve">
已设置计算公式。</t>
        </r>
      </text>
    </comment>
    <comment ref="O5" authorId="0">
      <text>
        <r>
          <rPr>
            <b/>
            <sz val="9"/>
            <rFont val="宋体"/>
            <charset val="134"/>
          </rPr>
          <t>说明:</t>
        </r>
        <r>
          <rPr>
            <sz val="9"/>
            <rFont val="宋体"/>
            <charset val="134"/>
          </rPr>
          <t xml:space="preserve">
已设置计算公式。</t>
        </r>
      </text>
    </comment>
    <comment ref="P5" authorId="0">
      <text>
        <r>
          <rPr>
            <b/>
            <sz val="9"/>
            <rFont val="宋体"/>
            <charset val="134"/>
          </rPr>
          <t>说明:</t>
        </r>
        <r>
          <rPr>
            <sz val="9"/>
            <rFont val="宋体"/>
            <charset val="134"/>
          </rPr>
          <t xml:space="preserve">
已设置计算公式。</t>
        </r>
      </text>
    </comment>
    <comment ref="Q5" authorId="0">
      <text>
        <r>
          <rPr>
            <b/>
            <sz val="9"/>
            <rFont val="宋体"/>
            <charset val="134"/>
          </rPr>
          <t>说明:</t>
        </r>
        <r>
          <rPr>
            <sz val="9"/>
            <rFont val="宋体"/>
            <charset val="134"/>
          </rPr>
          <t xml:space="preserve">
已设置计算公式。</t>
        </r>
      </text>
    </comment>
    <comment ref="R5" authorId="0">
      <text>
        <r>
          <rPr>
            <b/>
            <sz val="9"/>
            <rFont val="宋体"/>
            <charset val="134"/>
          </rPr>
          <t>说明:</t>
        </r>
        <r>
          <rPr>
            <sz val="9"/>
            <rFont val="宋体"/>
            <charset val="134"/>
          </rPr>
          <t xml:space="preserve">
已设置计算公式。</t>
        </r>
      </text>
    </comment>
    <comment ref="S5" authorId="0">
      <text>
        <r>
          <rPr>
            <b/>
            <sz val="9"/>
            <rFont val="宋体"/>
            <charset val="134"/>
          </rPr>
          <t>说明:</t>
        </r>
        <r>
          <rPr>
            <sz val="9"/>
            <rFont val="宋体"/>
            <charset val="134"/>
          </rPr>
          <t xml:space="preserve">
已设置计算公式。</t>
        </r>
      </text>
    </comment>
    <comment ref="T5" authorId="0">
      <text>
        <r>
          <rPr>
            <b/>
            <sz val="9"/>
            <rFont val="宋体"/>
            <charset val="134"/>
          </rPr>
          <t>说明:</t>
        </r>
        <r>
          <rPr>
            <sz val="9"/>
            <rFont val="宋体"/>
            <charset val="134"/>
          </rPr>
          <t xml:space="preserve">
已设置计算公式。</t>
        </r>
      </text>
    </comment>
    <comment ref="V5" authorId="0">
      <text>
        <r>
          <rPr>
            <b/>
            <sz val="9"/>
            <rFont val="宋体"/>
            <charset val="134"/>
          </rPr>
          <t>说明:</t>
        </r>
        <r>
          <rPr>
            <sz val="9"/>
            <rFont val="宋体"/>
            <charset val="134"/>
          </rPr>
          <t xml:space="preserve">
已设置计算公式。</t>
        </r>
      </text>
    </comment>
    <comment ref="W5" authorId="0">
      <text>
        <r>
          <rPr>
            <b/>
            <sz val="9"/>
            <rFont val="宋体"/>
            <charset val="134"/>
          </rPr>
          <t>说明:</t>
        </r>
        <r>
          <rPr>
            <sz val="9"/>
            <rFont val="宋体"/>
            <charset val="134"/>
          </rPr>
          <t xml:space="preserve">
已设置计算公式。</t>
        </r>
      </text>
    </comment>
  </commentList>
</comments>
</file>

<file path=xl/comments31.xml><?xml version="1.0" encoding="utf-8"?>
<comments xmlns="http://schemas.openxmlformats.org/spreadsheetml/2006/main">
  <authors>
    <author>e80965db-fa5b-49d5-8089-9ce2749e1175</author>
    <author>f676a4c1-3877-4c59-8b8e-cb77e9432d7d</author>
  </authors>
  <commentList>
    <comment ref="B6" authorId="0">
      <text>
        <r>
          <rPr>
            <sz val="10"/>
            <rFont val="宋体"/>
            <charset val="134"/>
          </rPr>
          <t xml:space="preserve">归心路: chenjie:
如：“××专利权”、“××软件”等
</t>
        </r>
      </text>
    </comment>
    <comment ref="I6" authorId="1">
      <text>
        <r>
          <rPr>
            <sz val="10"/>
            <rFont val="宋体"/>
            <charset val="134"/>
          </rPr>
          <t xml:space="preserve">归心路: chenjie:
企业实际拥有但基准日未入帐的不应填入本表
</t>
        </r>
      </text>
    </comment>
  </commentList>
</comments>
</file>

<file path=xl/comments32.xml><?xml version="1.0" encoding="utf-8"?>
<comments xmlns="http://schemas.openxmlformats.org/spreadsheetml/2006/main">
  <authors>
    <author>51d63944-a306-4b0c-bbe5-2c0ec434c723</author>
    <author>f1847cc2-ae5f-436d-afd5-c5a93e97a929</author>
  </authors>
  <commentList>
    <comment ref="B6" authorId="0">
      <text>
        <r>
          <rPr>
            <sz val="10"/>
            <rFont val="宋体"/>
            <charset val="134"/>
          </rPr>
          <t xml:space="preserve">归心路: chenjie:
如：“××专利权”、“××软件”等
</t>
        </r>
      </text>
    </comment>
    <comment ref="I6" authorId="1">
      <text>
        <r>
          <rPr>
            <sz val="10"/>
            <rFont val="宋体"/>
            <charset val="134"/>
          </rPr>
          <t xml:space="preserve">归心路: chenjie:
企业实际拥有但基准日未入帐的不应填入本表
</t>
        </r>
      </text>
    </comment>
  </commentList>
</comments>
</file>

<file path=xl/comments33.xml><?xml version="1.0" encoding="utf-8"?>
<comments xmlns="http://schemas.openxmlformats.org/spreadsheetml/2006/main">
  <authors>
    <author>a0d4992d-b431-4e64-b2b0-cb0b0f2df20e</author>
  </authors>
  <commentList>
    <comment ref="I6" authorId="0">
      <text>
        <r>
          <rPr>
            <sz val="10"/>
            <rFont val="宋体"/>
            <charset val="134"/>
          </rPr>
          <t xml:space="preserve">归心路: chenjie:
金额较大的项目，在备注栏注明其内容或附说明该项资产的内容和价值构成的专项说明。
</t>
        </r>
      </text>
    </comment>
  </commentList>
</comments>
</file>

<file path=xl/comments34.xml><?xml version="1.0" encoding="utf-8"?>
<comments xmlns="http://schemas.openxmlformats.org/spreadsheetml/2006/main">
  <authors>
    <author>6cd4bfa0-cba4-4446-9e45-16390db12663</author>
    <author>16da9cf2-d30d-4bd2-91e5-df848db332b1</author>
    <author>21c71da7-aa1f-4988-bafc-07e73ae904e6</author>
    <author>7d467235-16fe-474b-b9e8-48e5310d9a0e</author>
  </authors>
  <commentList>
    <comment ref="B6" authorId="0">
      <text>
        <r>
          <rPr>
            <sz val="10"/>
            <rFont val="宋体"/>
            <charset val="134"/>
          </rPr>
          <t xml:space="preserve">归心路: chenjie:
债权单位名称应填列全称，不应以地名或不明确的简称或业务内容代替
</t>
        </r>
      </text>
    </comment>
    <comment ref="C6" authorId="1">
      <text>
        <r>
          <rPr>
            <sz val="10"/>
            <rFont val="宋体"/>
            <charset val="134"/>
          </rPr>
          <t xml:space="preserve">归心路: chenjie:
填列最后一笔贷方发生额的日期；
日期填写形式(半角状态下)如：2002.6又如2001.11
</t>
        </r>
      </text>
    </comment>
    <comment ref="D6" authorId="2">
      <text>
        <r>
          <rPr>
            <sz val="10"/>
            <rFont val="宋体"/>
            <charset val="134"/>
          </rPr>
          <t xml:space="preserve">归心路: chenjie:
如：“购油款”等
</t>
        </r>
      </text>
    </comment>
    <comment ref="H6" authorId="3">
      <text>
        <r>
          <rPr>
            <sz val="10"/>
            <rFont val="宋体"/>
            <charset val="134"/>
          </rPr>
          <t xml:space="preserve">归心路: 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
</t>
        </r>
      </text>
    </comment>
  </commentList>
</comments>
</file>

<file path=xl/comments35.xml><?xml version="1.0" encoding="utf-8"?>
<comments xmlns="http://schemas.openxmlformats.org/spreadsheetml/2006/main">
  <authors>
    <author>8f82afbc-7f13-459e-9963-75a33f3a152a</author>
    <author>3e2d9118-1dbc-42fc-adc4-5d23cb810664</author>
    <author>0d097fb6-6ff8-44db-b1f5-7ae513d18edf</author>
  </authors>
  <commentList>
    <comment ref="B6" authorId="0">
      <text>
        <r>
          <rPr>
            <sz val="10"/>
            <rFont val="宋体"/>
            <charset val="134"/>
          </rPr>
          <t xml:space="preserve">归心路: chenjie:
债权单位名称应填列全称，不应以地名或不明确的简称或业务内容代替
</t>
        </r>
      </text>
    </comment>
    <comment ref="C6" authorId="1">
      <text>
        <r>
          <rPr>
            <sz val="10"/>
            <rFont val="宋体"/>
            <charset val="134"/>
          </rPr>
          <t xml:space="preserve">归心路: chenjie:
填列票据的签发日期；
日期填写形式(半角状态下)如：2002.6又如2001.11
</t>
        </r>
      </text>
    </comment>
    <comment ref="I6" authorId="2">
      <text>
        <r>
          <rPr>
            <sz val="10"/>
            <rFont val="宋体"/>
            <charset val="134"/>
          </rPr>
          <t xml:space="preserve">归心路: chenjie: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
</t>
        </r>
      </text>
    </comment>
  </commentList>
</comments>
</file>

<file path=xl/comments36.xml><?xml version="1.0" encoding="utf-8"?>
<comments xmlns="http://schemas.openxmlformats.org/spreadsheetml/2006/main">
  <authors>
    <author>62d6c5e9-c8d7-431d-a776-bf3f31accbaa</author>
    <author>9ac33416-ca03-4162-84a7-69fde23916fd</author>
    <author>2762fe36-3f90-4af7-a179-ab6511de43a1</author>
    <author>c393e610-8912-4886-b8de-bcc2dae45a3c</author>
  </authors>
  <commentList>
    <comment ref="B6" authorId="0">
      <text>
        <r>
          <rPr>
            <sz val="10"/>
            <rFont val="宋体"/>
            <charset val="134"/>
          </rPr>
          <t xml:space="preserve">归心路: chenjie:
债权单位名称应填列全称，不应以地名或不明确的简称或业务内容代替
</t>
        </r>
      </text>
    </comment>
    <comment ref="C6" authorId="1">
      <text>
        <r>
          <rPr>
            <sz val="10"/>
            <rFont val="宋体"/>
            <charset val="134"/>
          </rPr>
          <t xml:space="preserve">归心路: chenjie:
填列最后一笔贷方发生额的日期；
日期填写形式(半角状态下)如：2002.6又如2001.11
</t>
        </r>
      </text>
    </comment>
    <comment ref="D6" authorId="2">
      <text>
        <r>
          <rPr>
            <sz val="10"/>
            <rFont val="宋体"/>
            <charset val="134"/>
          </rPr>
          <t xml:space="preserve">归心路: chenjie:
如：“售油款”等
</t>
        </r>
      </text>
    </comment>
    <comment ref="H6" authorId="3">
      <text>
        <r>
          <rPr>
            <sz val="10"/>
            <rFont val="宋体"/>
            <charset val="134"/>
          </rPr>
          <t xml:space="preserve">归心路: chenjie: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
</t>
        </r>
      </text>
    </comment>
  </commentList>
</comments>
</file>

<file path=xl/comments37.xml><?xml version="1.0" encoding="utf-8"?>
<comments xmlns="http://schemas.openxmlformats.org/spreadsheetml/2006/main">
  <authors>
    <author>27096ac0-a819-4616-87ce-3812c5bb3f08</author>
  </authors>
  <commentList>
    <comment ref="G6" authorId="0">
      <text>
        <r>
          <rPr>
            <sz val="10"/>
            <rFont val="宋体"/>
            <charset val="134"/>
          </rPr>
          <t xml:space="preserve">归心路: chenjie:
备注中应注明计提依据（如：工效挂钩批准额度×××万元／年）及基准日应付工资帐面余额的滚存期间。
</t>
        </r>
      </text>
    </comment>
  </commentList>
</comments>
</file>

<file path=xl/comments38.xml><?xml version="1.0" encoding="utf-8"?>
<comments xmlns="http://schemas.openxmlformats.org/spreadsheetml/2006/main">
  <authors>
    <author>c135cd6b-aedc-4852-a54c-7beadbee3b2b</author>
    <author>20723bf1-5231-439d-81d3-1528a5f4b310</author>
    <author>22183d4f-298a-4e89-b5d9-745f4d558b9b</author>
  </authors>
  <commentList>
    <comment ref="B6" authorId="0">
      <text>
        <r>
          <rPr>
            <sz val="10"/>
            <rFont val="宋体"/>
            <charset val="134"/>
          </rPr>
          <t xml:space="preserve">归心路: chenjie:
填全称
</t>
        </r>
      </text>
    </comment>
    <comment ref="C6" authorId="1">
      <text>
        <r>
          <rPr>
            <sz val="10"/>
            <rFont val="宋体"/>
            <charset val="134"/>
          </rPr>
          <t xml:space="preserve">归心路: chenjie:
发生日期指利息结算日，填列到日。
</t>
        </r>
      </text>
    </comment>
    <comment ref="E6" authorId="2">
      <text>
        <r>
          <rPr>
            <sz val="10"/>
            <rFont val="宋体"/>
            <charset val="134"/>
          </rPr>
          <t xml:space="preserve">归心路: chenjie:
填列到“日”，如“2001.6.1—2001.12.30”。
</t>
        </r>
      </text>
    </comment>
  </commentList>
</comments>
</file>

<file path=xl/comments39.xml><?xml version="1.0" encoding="utf-8"?>
<comments xmlns="http://schemas.openxmlformats.org/spreadsheetml/2006/main">
  <authors>
    <author>7d76c62a-0f53-4a95-a15b-6adcce298dd4</author>
  </authors>
  <commentList>
    <comment ref="H6" authorId="0">
      <text>
        <r>
          <rPr>
            <sz val="10"/>
            <rFont val="宋体"/>
            <charset val="134"/>
          </rPr>
          <t xml:space="preserve">归心路: chenjie:
对于长期未付的利润（股利），请在备注栏标明原因
</t>
        </r>
      </text>
    </comment>
  </commentList>
</comments>
</file>

<file path=xl/comments4.xml><?xml version="1.0" encoding="utf-8"?>
<comments xmlns="http://schemas.openxmlformats.org/spreadsheetml/2006/main">
  <authors>
    <author>530e4ce5-2435-481a-b8bc-fa143a4b8b8a</author>
    <author>0e40afc2-c7d4-4127-a752-6d61c3ada5e7</author>
    <author>92d2a950-5d2a-4fa5-b35b-2022c7a2c421</author>
    <author>4c5c938d-7cb6-4dca-9d8a-c5180f3ca6b2</author>
  </authors>
  <commentList>
    <comment ref="B6" authorId="0">
      <text>
        <r>
          <rPr>
            <sz val="10"/>
            <rFont val="宋体"/>
            <charset val="134"/>
          </rPr>
          <t xml:space="preserve">归心路: chenjie:
填列全称
</t>
        </r>
      </text>
    </comment>
    <comment ref="C6" authorId="1">
      <text>
        <r>
          <rPr>
            <sz val="10"/>
            <rFont val="宋体"/>
            <charset val="134"/>
          </rPr>
          <t xml:space="preserve">归心路: 如：上投摩根内需动力
</t>
        </r>
      </text>
    </comment>
    <comment ref="D6" authorId="2">
      <text>
        <r>
          <rPr>
            <sz val="10"/>
            <rFont val="宋体"/>
            <charset val="134"/>
          </rPr>
          <t xml:space="preserve">归心路: 开放式、封闭式等
</t>
        </r>
      </text>
    </comment>
    <comment ref="E6" authorId="3">
      <text>
        <r>
          <rPr>
            <sz val="10"/>
            <rFont val="宋体"/>
            <charset val="134"/>
          </rPr>
          <t xml:space="preserve">归心路: chenjie:
购买日
</t>
        </r>
      </text>
    </comment>
  </commentList>
</comments>
</file>

<file path=xl/comments40.xml><?xml version="1.0" encoding="utf-8"?>
<comments xmlns="http://schemas.openxmlformats.org/spreadsheetml/2006/main">
  <authors>
    <author>172b6fbb-e04e-4380-9174-de9b33679bff</author>
  </authors>
  <commentList>
    <comment ref="B6" authorId="0">
      <text>
        <r>
          <rPr>
            <sz val="10"/>
            <rFont val="宋体"/>
            <charset val="134"/>
          </rPr>
          <t xml:space="preserve">归心路: chenjie:
参见长期借款表
</t>
        </r>
      </text>
    </comment>
  </commentList>
</comments>
</file>

<file path=xl/comments41.xml><?xml version="1.0" encoding="utf-8"?>
<comments xmlns="http://schemas.openxmlformats.org/spreadsheetml/2006/main">
  <authors>
    <author>4ed65b09-4f3f-46bd-81a3-b05ba2a3572e</author>
    <author>35f2061c-6908-42f4-bcd3-611b07c3b5b5</author>
    <author>7b4f1657-b78f-456b-a5a3-0ccdbb314e58</author>
    <author>f349e58e-4af1-4ea6-8163-b6144f4f3fd6</author>
  </authors>
  <commentList>
    <comment ref="C6" authorId="0">
      <text>
        <r>
          <rPr>
            <sz val="10"/>
            <rFont val="宋体"/>
            <charset val="134"/>
          </rPr>
          <t xml:space="preserve">归心路: chenjie:
指借款合同规定的借款启始日，填列到日
</t>
        </r>
      </text>
    </comment>
    <comment ref="D6" authorId="1">
      <text>
        <r>
          <rPr>
            <sz val="10"/>
            <rFont val="宋体"/>
            <charset val="134"/>
          </rPr>
          <t xml:space="preserve">归心路: chenjie:
与借款合同规定到期日应一致
</t>
        </r>
      </text>
    </comment>
    <comment ref="E6" authorId="2">
      <text>
        <r>
          <rPr>
            <sz val="10"/>
            <rFont val="宋体"/>
            <charset val="134"/>
          </rPr>
          <t xml:space="preserve">归心路: chenjie:
与借款合同规定利率应一致
</t>
        </r>
      </text>
    </comment>
    <comment ref="L6" authorId="3">
      <text>
        <r>
          <rPr>
            <sz val="10"/>
            <rFont val="宋体"/>
            <charset val="134"/>
          </rPr>
          <t xml:space="preserve">归心路: chenjie:
标明（或附专项说明）借款的用途、担保条件（信用担保、资产抵押或质押等）、借款利息计提及支付情况（请准确说明利息计提、支付到哪一天）。
</t>
        </r>
      </text>
    </comment>
  </commentList>
</comments>
</file>

<file path=xl/comments42.xml><?xml version="1.0" encoding="utf-8"?>
<comments xmlns="http://schemas.openxmlformats.org/spreadsheetml/2006/main">
  <authors>
    <author>59f00ded-0104-4070-acae-744d26dfd7fb</author>
    <author>79371f66-caec-4366-94d7-785b2cf066a7</author>
    <author>1d1eeb35-6c93-48e6-b0d9-2da2cd14c952</author>
  </authors>
  <commentList>
    <comment ref="E6" authorId="0">
      <text>
        <r>
          <rPr>
            <sz val="10"/>
            <rFont val="宋体"/>
            <charset val="134"/>
          </rPr>
          <t xml:space="preserve">归心路: sucheng:
合同规定的，于基准日尚未支付的余额
</t>
        </r>
      </text>
    </comment>
    <comment ref="D31" authorId="1">
      <text>
        <r>
          <rPr>
            <sz val="10"/>
            <rFont val="宋体"/>
            <charset val="134"/>
          </rPr>
          <t xml:space="preserve">归心路: chenjie:
指应付款内容，如“引进××设备款或融资租赁××设备款”等；
</t>
        </r>
      </text>
    </comment>
    <comment ref="L31" authorId="2">
      <text>
        <r>
          <rPr>
            <sz val="10"/>
            <rFont val="宋体"/>
            <charset val="134"/>
          </rPr>
          <t xml:space="preserve">归心路: chenjie:
请注明帐面初始额的构成。
</t>
        </r>
      </text>
    </comment>
  </commentList>
</comments>
</file>

<file path=xl/comments5.xml><?xml version="1.0" encoding="utf-8"?>
<comments xmlns="http://schemas.openxmlformats.org/spreadsheetml/2006/main">
  <authors>
    <author>bf714a01-3f52-4107-a5fd-c86c8e1645f0</author>
  </authors>
  <commentList>
    <comment ref="S6" authorId="0">
      <text>
        <r>
          <rPr>
            <sz val="10"/>
            <rFont val="宋体"/>
            <charset val="134"/>
          </rPr>
          <t xml:space="preserve">归心路: chenjie: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
</t>
        </r>
      </text>
    </comment>
  </commentList>
</comments>
</file>

<file path=xl/comments6.xml><?xml version="1.0" encoding="utf-8"?>
<comments xmlns="http://schemas.openxmlformats.org/spreadsheetml/2006/main">
  <authors>
    <author>ec6b6893-e1e7-49eb-912e-f4a07502843d</author>
  </authors>
  <commentList>
    <comment ref="K6" authorId="0">
      <text>
        <r>
          <rPr>
            <sz val="10"/>
            <rFont val="宋体"/>
            <charset val="134"/>
          </rPr>
          <t xml:space="preserve">归心路: chenjie: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
</t>
        </r>
      </text>
    </comment>
  </commentList>
</comments>
</file>

<file path=xl/comments7.xml><?xml version="1.0" encoding="utf-8"?>
<comments xmlns="http://schemas.openxmlformats.org/spreadsheetml/2006/main">
  <authors>
    <author>6e48d604-892b-450a-9d21-b22aa0a11588</author>
    <author>00558c8f-6e02-41aa-ae44-1fd5adce4205</author>
    <author>dab613c7-13f8-4f86-8b23-07fcd9d5d3fb</author>
  </authors>
  <commentList>
    <comment ref="B6" authorId="0">
      <text>
        <r>
          <rPr>
            <sz val="10"/>
            <rFont val="宋体"/>
            <charset val="134"/>
          </rPr>
          <t xml:space="preserve">归心路: chenjie:
填全称
</t>
        </r>
      </text>
    </comment>
    <comment ref="C6" authorId="1">
      <text>
        <r>
          <rPr>
            <sz val="10"/>
            <rFont val="宋体"/>
            <charset val="134"/>
          </rPr>
          <t xml:space="preserve">归心路: chenjie:
发生日期指利息结算日，填列到日。
</t>
        </r>
      </text>
    </comment>
    <comment ref="E6" authorId="2">
      <text>
        <r>
          <rPr>
            <sz val="10"/>
            <rFont val="宋体"/>
            <charset val="134"/>
          </rPr>
          <t xml:space="preserve">归心路: chenjie:
填列到“日”，如“2001.6.1—2001.12.30”。
</t>
        </r>
      </text>
    </comment>
  </commentList>
</comments>
</file>

<file path=xl/comments8.xml><?xml version="1.0" encoding="utf-8"?>
<comments xmlns="http://schemas.openxmlformats.org/spreadsheetml/2006/main">
  <authors>
    <author>b41d9608-77b1-4171-8342-ecea7ba74f35</author>
    <author>9f4078c3-6a9e-4729-9c3c-f9ea5869b769</author>
    <author>c7a29b80-2740-4300-8663-148702be0a59</author>
  </authors>
  <commentList>
    <comment ref="C6" authorId="0">
      <text>
        <r>
          <rPr>
            <sz val="10"/>
            <rFont val="宋体"/>
            <charset val="134"/>
          </rPr>
          <t xml:space="preserve">归心路: chenjie:
指的是利润或股利分配时间
</t>
        </r>
      </text>
    </comment>
    <comment ref="D6" authorId="1">
      <text>
        <r>
          <rPr>
            <sz val="10"/>
            <rFont val="宋体"/>
            <charset val="134"/>
          </rPr>
          <t xml:space="preserve">归心路: chenjie:
指股利发生的期间，如2002年应收2001年的股利，则该栏目填写“2001年”。
</t>
        </r>
      </text>
    </comment>
    <comment ref="J6" authorId="2">
      <text>
        <r>
          <rPr>
            <sz val="10"/>
            <rFont val="宋体"/>
            <charset val="134"/>
          </rPr>
          <t xml:space="preserve">归心路: chenjie:
注明实际的股权比例
</t>
        </r>
      </text>
    </comment>
  </commentList>
</comments>
</file>

<file path=xl/comments9.xml><?xml version="1.0" encoding="utf-8"?>
<comments xmlns="http://schemas.openxmlformats.org/spreadsheetml/2006/main">
  <authors>
    <author>e42bf480-ed89-4f1f-9d4d-ef65d4f16a99</author>
    <author>da2a98c2-6e31-45af-b0ce-84b877afc6b4</author>
    <author>5b7050b8-c98b-4390-86eb-28e7b0404ce5</author>
  </authors>
  <commentList>
    <comment ref="B6" authorId="0">
      <text>
        <r>
          <rPr>
            <sz val="10"/>
            <rFont val="宋体"/>
            <charset val="134"/>
          </rPr>
          <t xml:space="preserve">归心路: chenjie:
填入债券名称如：“3年期国库券”、“5年期电力基金债券”等
</t>
        </r>
      </text>
    </comment>
    <comment ref="C6" authorId="1">
      <text>
        <r>
          <rPr>
            <sz val="10"/>
            <rFont val="宋体"/>
            <charset val="134"/>
          </rPr>
          <t xml:space="preserve">归心路: chenjie:
购买日
</t>
        </r>
      </text>
    </comment>
    <comment ref="J6" authorId="2">
      <text>
        <r>
          <rPr>
            <sz val="10"/>
            <rFont val="宋体"/>
            <charset val="134"/>
          </rPr>
          <t xml:space="preserve">归心路: chenjie:
设定抵押的债券应标明
</t>
        </r>
      </text>
    </comment>
  </commentList>
</comments>
</file>

<file path=xl/sharedStrings.xml><?xml version="1.0" encoding="utf-8"?>
<sst xmlns="http://schemas.openxmlformats.org/spreadsheetml/2006/main" count="6292" uniqueCount="2097">
  <si>
    <t>资产评估申报表索引目录</t>
  </si>
  <si>
    <t>评估申报表封面</t>
  </si>
  <si>
    <t>评估申报表说明（填表前请先阅读）</t>
  </si>
  <si>
    <t>基本情况表</t>
  </si>
  <si>
    <t>资产负债表</t>
  </si>
  <si>
    <t>汇总表</t>
  </si>
  <si>
    <t>分类汇总表</t>
  </si>
  <si>
    <t>流动资产</t>
  </si>
  <si>
    <t>货币资金</t>
  </si>
  <si>
    <t>现金</t>
  </si>
  <si>
    <t>流动负债</t>
  </si>
  <si>
    <t>短期借款</t>
  </si>
  <si>
    <t>银行存款</t>
  </si>
  <si>
    <t>交易性金融负债</t>
  </si>
  <si>
    <t>其他货币资金</t>
  </si>
  <si>
    <t>应付票据</t>
  </si>
  <si>
    <t>交易性金融资产</t>
  </si>
  <si>
    <t>股票投资</t>
  </si>
  <si>
    <t>应付账款</t>
  </si>
  <si>
    <t>债券投资</t>
  </si>
  <si>
    <t>预收款项</t>
  </si>
  <si>
    <t>基金投资</t>
  </si>
  <si>
    <t>应付职工薪酬</t>
  </si>
  <si>
    <t>应收票据</t>
  </si>
  <si>
    <t>应交税费</t>
  </si>
  <si>
    <t>应收账款</t>
  </si>
  <si>
    <t>应付利息</t>
  </si>
  <si>
    <t>预付账款</t>
  </si>
  <si>
    <t>应付股利（应付利润）</t>
  </si>
  <si>
    <t>应收利息</t>
  </si>
  <si>
    <t>其他应付款</t>
  </si>
  <si>
    <t>应收股利</t>
  </si>
  <si>
    <t>一年内到期的非流动负债</t>
  </si>
  <si>
    <t>其他应收款</t>
  </si>
  <si>
    <t>其他流动负债</t>
  </si>
  <si>
    <t>存货</t>
  </si>
  <si>
    <t>材料采购（在途物资）</t>
  </si>
  <si>
    <t>原材料</t>
  </si>
  <si>
    <t>在库周转材料</t>
  </si>
  <si>
    <t>非流动负债</t>
  </si>
  <si>
    <t>长期借款</t>
  </si>
  <si>
    <t>委托加工物资</t>
  </si>
  <si>
    <t>应付债券</t>
  </si>
  <si>
    <t>产成品（库存商品）</t>
  </si>
  <si>
    <t>长期应付款</t>
  </si>
  <si>
    <t>在产品（自制半成品）</t>
  </si>
  <si>
    <t>专项应付款</t>
  </si>
  <si>
    <t>发出商品</t>
  </si>
  <si>
    <t>预计负债</t>
  </si>
  <si>
    <t>在用周转材料</t>
  </si>
  <si>
    <t>递延所得税负债</t>
  </si>
  <si>
    <t>一年到期非流动资产</t>
  </si>
  <si>
    <t>其他非流动负债</t>
  </si>
  <si>
    <t>其他流动资产</t>
  </si>
  <si>
    <t>长期投资</t>
  </si>
  <si>
    <t>可供出售金融资产</t>
  </si>
  <si>
    <t>其他投资</t>
  </si>
  <si>
    <t>持有至到期投资</t>
  </si>
  <si>
    <t>长期应收款</t>
  </si>
  <si>
    <t>长期股权投资</t>
  </si>
  <si>
    <t>投资性房地产</t>
  </si>
  <si>
    <t>固定资产</t>
  </si>
  <si>
    <t>房屋建筑物</t>
  </si>
  <si>
    <t>构筑物及其他辅助设施</t>
  </si>
  <si>
    <t>管道及沟槽</t>
  </si>
  <si>
    <t>机器设备</t>
  </si>
  <si>
    <t>车辆</t>
  </si>
  <si>
    <t>电子设备</t>
  </si>
  <si>
    <t>土地</t>
  </si>
  <si>
    <t>在建工程</t>
  </si>
  <si>
    <t>在建工程-土建工程</t>
  </si>
  <si>
    <t>在建工程-设备安装工程</t>
  </si>
  <si>
    <t>工程物资</t>
  </si>
  <si>
    <t>固定资产清理</t>
  </si>
  <si>
    <t>生产性生物资产</t>
  </si>
  <si>
    <t>油气资产</t>
  </si>
  <si>
    <t>无形资产</t>
  </si>
  <si>
    <t>土地使用权</t>
  </si>
  <si>
    <t>其他无形资产</t>
  </si>
  <si>
    <t>开发支出</t>
  </si>
  <si>
    <t>商誉</t>
  </si>
  <si>
    <t>其他资产</t>
  </si>
  <si>
    <t>长期待摊费用</t>
  </si>
  <si>
    <t>递延所得税资产</t>
  </si>
  <si>
    <t>其他非流动资产</t>
  </si>
  <si>
    <t>评估申报表填表说明</t>
  </si>
  <si>
    <t>返回索引页</t>
  </si>
  <si>
    <r>
      <rPr>
        <sz val="12"/>
        <rFont val="Times New Roman"/>
        <charset val="134"/>
      </rPr>
      <t>1</t>
    </r>
    <r>
      <rPr>
        <sz val="12"/>
        <rFont val="宋体"/>
        <charset val="134"/>
      </rPr>
      <t>、</t>
    </r>
  </si>
  <si>
    <t>本工作薄用于资产评估委托方或资产占有方对评估基准日下的委估资产及负债的账面价值的申报；</t>
  </si>
  <si>
    <t>请贵单位填表人员按要求对工作表中账面价值及其以左各栏次或项目据实填写</t>
  </si>
  <si>
    <t>（此外，应收账款、其他应收款还需要填写账龄分析内容）；</t>
  </si>
  <si>
    <r>
      <rPr>
        <sz val="12"/>
        <rFont val="Times New Roman"/>
        <charset val="134"/>
      </rPr>
      <t>2</t>
    </r>
    <r>
      <rPr>
        <sz val="12"/>
        <rFont val="宋体"/>
        <charset val="134"/>
      </rPr>
      <t>、</t>
    </r>
  </si>
  <si>
    <t>此表各科目明细的合计数，应与本次资产评估范围内的资产评估基准日的资产负债表的数据相符；</t>
  </si>
  <si>
    <r>
      <rPr>
        <sz val="12"/>
        <rFont val="Times New Roman"/>
        <charset val="134"/>
      </rPr>
      <t>3</t>
    </r>
    <r>
      <rPr>
        <sz val="12"/>
        <rFont val="宋体"/>
        <charset val="134"/>
      </rPr>
      <t>、</t>
    </r>
  </si>
  <si>
    <t>如有债权、债务性资产的未达、坏账及实物性资产的毁损、报废等的项目应在其备注中说明；</t>
  </si>
  <si>
    <r>
      <rPr>
        <sz val="12"/>
        <rFont val="Times New Roman"/>
        <charset val="134"/>
      </rPr>
      <t>4</t>
    </r>
    <r>
      <rPr>
        <sz val="12"/>
        <rFont val="宋体"/>
        <charset val="134"/>
      </rPr>
      <t>、</t>
    </r>
  </si>
  <si>
    <r>
      <rPr>
        <sz val="12"/>
        <rFont val="仿宋_GB2312"/>
        <charset val="134"/>
      </rPr>
      <t>明细表中如有日期档，除各明细表中有具体要求外，其格式应为“</t>
    </r>
    <r>
      <rPr>
        <sz val="9"/>
        <rFont val="仿宋_GB2312"/>
        <charset val="134"/>
      </rPr>
      <t>ⅩⅩⅩⅩ-ⅩⅩ</t>
    </r>
    <r>
      <rPr>
        <sz val="12"/>
        <rFont val="仿宋_GB2312"/>
        <charset val="134"/>
      </rPr>
      <t>”；</t>
    </r>
  </si>
  <si>
    <t>例：“2000年09月10日”应填为“2000-09”</t>
  </si>
  <si>
    <t>如无法确定具体月份，请将月份填为01月；</t>
  </si>
  <si>
    <t>例：“2000年”应填为“2000-01”</t>
  </si>
  <si>
    <t>如为累计发生的业务，请将发生日期填为最后一笔业务的发生日期；</t>
  </si>
  <si>
    <r>
      <rPr>
        <sz val="12"/>
        <rFont val="Times New Roman"/>
        <charset val="134"/>
      </rPr>
      <t>5</t>
    </r>
    <r>
      <rPr>
        <sz val="12"/>
        <rFont val="宋体"/>
        <charset val="134"/>
      </rPr>
      <t>、</t>
    </r>
  </si>
  <si>
    <r>
      <rPr>
        <sz val="12"/>
        <rFont val="仿宋_GB2312"/>
        <charset val="134"/>
      </rPr>
      <t>如明细表的行数不够时，请填表人员在</t>
    </r>
    <r>
      <rPr>
        <sz val="12"/>
        <color rgb="FFFF0000"/>
        <rFont val="仿宋_GB2312"/>
        <charset val="134"/>
      </rPr>
      <t>“合计”的上两行</t>
    </r>
    <r>
      <rPr>
        <sz val="12"/>
        <rFont val="仿宋_GB2312"/>
        <charset val="134"/>
      </rPr>
      <t>进行插入行。</t>
    </r>
  </si>
  <si>
    <r>
      <rPr>
        <sz val="12"/>
        <rFont val="Times New Roman"/>
        <charset val="134"/>
      </rPr>
      <t>6</t>
    </r>
    <r>
      <rPr>
        <sz val="12"/>
        <rFont val="宋体"/>
        <charset val="134"/>
      </rPr>
      <t>、</t>
    </r>
  </si>
  <si>
    <t>填表人可通过“资产评估申报表索引目录”来选择要查看或修改的科目，通过“返回索引页”按钮可返回“选择目录”</t>
  </si>
  <si>
    <r>
      <rPr>
        <sz val="12"/>
        <rFont val="Times New Roman"/>
        <charset val="134"/>
      </rPr>
      <t>7</t>
    </r>
    <r>
      <rPr>
        <sz val="12"/>
        <rFont val="宋体"/>
        <charset val="134"/>
      </rPr>
      <t>、</t>
    </r>
  </si>
  <si>
    <t>填表人可通过点击各汇总表中的“科目名称”进入各明细表，再通过点击各工作表左上角的“返回”来返回上一级汇总表。</t>
  </si>
  <si>
    <t>注：</t>
  </si>
  <si>
    <t>除以上要求企业填写的或按具体情况评估人员另作要求填写的栏目或项外，企业不应对此套表的其它部分</t>
  </si>
  <si>
    <t>作任何修改变动，谢谢合作！</t>
  </si>
  <si>
    <t>核心提示：不适用的工作表可以隐藏，但不可删除！</t>
  </si>
  <si>
    <t>工作表标签不能更改！</t>
  </si>
  <si>
    <t>如有疑问请与我公司项目组或我公司现场人员联系</t>
  </si>
  <si>
    <t>手机：</t>
  </si>
  <si>
    <t>张了平</t>
  </si>
  <si>
    <t>000000</t>
  </si>
  <si>
    <t>邮箱：</t>
  </si>
  <si>
    <t>452541773@qq.com</t>
  </si>
  <si>
    <t>企业填写以下内容:</t>
  </si>
  <si>
    <t>金额单位：人民币元</t>
  </si>
  <si>
    <r>
      <rPr>
        <sz val="10"/>
        <rFont val="宋体"/>
        <charset val="134"/>
      </rPr>
      <t>资产占有单位名称</t>
    </r>
    <r>
      <rPr>
        <sz val="10"/>
        <rFont val="Times New Roman"/>
        <charset val="134"/>
      </rPr>
      <t>:</t>
    </r>
  </si>
  <si>
    <t>中文</t>
  </si>
  <si>
    <t>法定代表人</t>
  </si>
  <si>
    <t>手机</t>
  </si>
  <si>
    <t>英文</t>
  </si>
  <si>
    <t>法定地址</t>
  </si>
  <si>
    <t>邮政编码</t>
  </si>
  <si>
    <t>总经理</t>
  </si>
  <si>
    <t>办公地址</t>
  </si>
  <si>
    <t>财务负责人</t>
  </si>
  <si>
    <t>办公电话</t>
  </si>
  <si>
    <t>传真</t>
  </si>
  <si>
    <t>E-mail</t>
  </si>
  <si>
    <t>项目联系人</t>
  </si>
  <si>
    <t>经营范围</t>
  </si>
  <si>
    <t>注册日期</t>
  </si>
  <si>
    <t>经营期限</t>
  </si>
  <si>
    <t>经济性质</t>
  </si>
  <si>
    <t>总资产额</t>
  </si>
  <si>
    <t>营业收入</t>
  </si>
  <si>
    <t>主管工商机关</t>
  </si>
  <si>
    <t>营业执照号码</t>
  </si>
  <si>
    <t>所属行业</t>
  </si>
  <si>
    <t>净资产额</t>
  </si>
  <si>
    <t>税后利润</t>
  </si>
  <si>
    <t>主管税务机关</t>
  </si>
  <si>
    <t>批准机关及证书号码</t>
  </si>
  <si>
    <t>开业日期</t>
  </si>
  <si>
    <t>休假日</t>
  </si>
  <si>
    <t>财务结账日</t>
  </si>
  <si>
    <t>执行会计制度</t>
  </si>
  <si>
    <t>前五名投资者（股东）名称</t>
  </si>
  <si>
    <t>注册资本</t>
  </si>
  <si>
    <t>实收资本</t>
  </si>
  <si>
    <t>金额</t>
  </si>
  <si>
    <t>出资比例</t>
  </si>
  <si>
    <t>合计</t>
  </si>
  <si>
    <t>主要长期投资单位（或异地分支机构）名称</t>
  </si>
  <si>
    <t>地址</t>
  </si>
  <si>
    <t>注册资金</t>
  </si>
  <si>
    <t>持股比例</t>
  </si>
  <si>
    <t>核算方式</t>
  </si>
  <si>
    <t>前注册会计师审计结论</t>
  </si>
  <si>
    <t>前评估情况</t>
  </si>
  <si>
    <t>评估机构填写以下内容:</t>
  </si>
  <si>
    <t>委托项目</t>
  </si>
  <si>
    <t>类别</t>
  </si>
  <si>
    <t>项目编号</t>
  </si>
  <si>
    <t>作业日期</t>
  </si>
  <si>
    <t>目的</t>
  </si>
  <si>
    <t>报告编号</t>
  </si>
  <si>
    <t>填表日期</t>
  </si>
  <si>
    <t>范围</t>
  </si>
  <si>
    <t>项目负责人：</t>
  </si>
  <si>
    <t>法定代表人：</t>
  </si>
  <si>
    <t>评估机构：</t>
  </si>
  <si>
    <t>四川衡立泰资产评估有限公司</t>
  </si>
  <si>
    <t>签字注册资产评估师：</t>
  </si>
  <si>
    <t>设备</t>
  </si>
  <si>
    <t>房屋</t>
  </si>
  <si>
    <r>
      <rPr>
        <sz val="10"/>
        <rFont val="宋体"/>
        <charset val="134"/>
      </rPr>
      <t>资产占有单位填表人</t>
    </r>
    <r>
      <rPr>
        <sz val="10"/>
        <rFont val="Times New Roman"/>
        <charset val="134"/>
      </rPr>
      <t>:</t>
    </r>
  </si>
  <si>
    <r>
      <rPr>
        <sz val="10"/>
        <rFont val="宋体"/>
        <charset val="134"/>
      </rPr>
      <t>评估人员</t>
    </r>
    <r>
      <rPr>
        <sz val="10"/>
        <rFont val="Times New Roman"/>
        <charset val="134"/>
      </rPr>
      <t>:</t>
    </r>
  </si>
  <si>
    <t>资产</t>
  </si>
  <si>
    <t>序号</t>
  </si>
  <si>
    <t>期初数</t>
  </si>
  <si>
    <t>期末数</t>
  </si>
  <si>
    <t>备注</t>
  </si>
  <si>
    <t>负债及所有者权益</t>
  </si>
  <si>
    <t>流动资产：</t>
  </si>
  <si>
    <t>流动负债：</t>
  </si>
  <si>
    <t>预付款项</t>
  </si>
  <si>
    <t>应付股利</t>
  </si>
  <si>
    <t>一年内到期的非流动资产</t>
  </si>
  <si>
    <t>流动资产合计</t>
  </si>
  <si>
    <t>非流动资产：</t>
  </si>
  <si>
    <t>流动负债合计</t>
  </si>
  <si>
    <t>非流动负债：</t>
  </si>
  <si>
    <t>非流动负债合计</t>
  </si>
  <si>
    <t>负债合计</t>
  </si>
  <si>
    <t>所有者权益：</t>
  </si>
  <si>
    <t>资本公积</t>
  </si>
  <si>
    <t>减：库存股</t>
  </si>
  <si>
    <t>盈余公积</t>
  </si>
  <si>
    <t>未分配利润</t>
  </si>
  <si>
    <t>所有者权益合计</t>
  </si>
  <si>
    <t>非流动资产合计</t>
  </si>
  <si>
    <t>资产总计</t>
  </si>
  <si>
    <t>负债及所有者权益合计</t>
  </si>
  <si>
    <t>与总资产相差</t>
  </si>
  <si>
    <r>
      <rPr>
        <sz val="10"/>
        <rFont val="宋体"/>
        <charset val="134"/>
      </rPr>
      <t>填表人：</t>
    </r>
    <r>
      <rPr>
        <sz val="10"/>
        <rFont val="Times New Roman"/>
        <charset val="134"/>
      </rPr>
      <t xml:space="preserve"> </t>
    </r>
  </si>
  <si>
    <t>财务主管：</t>
  </si>
  <si>
    <t>负责人：</t>
  </si>
  <si>
    <t>科目</t>
  </si>
  <si>
    <r>
      <rPr>
        <sz val="20"/>
        <rFont val="黑体"/>
        <charset val="134"/>
      </rPr>
      <t>资</t>
    </r>
    <r>
      <rPr>
        <sz val="20"/>
        <rFont val="Times New Roman"/>
        <charset val="134"/>
      </rPr>
      <t xml:space="preserve">  </t>
    </r>
    <r>
      <rPr>
        <sz val="20"/>
        <rFont val="黑体"/>
        <charset val="134"/>
      </rPr>
      <t>产</t>
    </r>
    <r>
      <rPr>
        <sz val="20"/>
        <rFont val="Times New Roman"/>
        <charset val="134"/>
      </rPr>
      <t xml:space="preserve">  </t>
    </r>
    <r>
      <rPr>
        <sz val="20"/>
        <rFont val="黑体"/>
        <charset val="134"/>
      </rPr>
      <t>评</t>
    </r>
    <r>
      <rPr>
        <sz val="20"/>
        <rFont val="Times New Roman"/>
        <charset val="134"/>
      </rPr>
      <t xml:space="preserve">  </t>
    </r>
    <r>
      <rPr>
        <sz val="20"/>
        <rFont val="黑体"/>
        <charset val="134"/>
      </rPr>
      <t>估</t>
    </r>
    <r>
      <rPr>
        <sz val="20"/>
        <rFont val="Times New Roman"/>
        <charset val="134"/>
      </rPr>
      <t xml:space="preserve">  </t>
    </r>
    <r>
      <rPr>
        <sz val="20"/>
        <rFont val="黑体"/>
        <charset val="134"/>
      </rPr>
      <t>结</t>
    </r>
    <r>
      <rPr>
        <sz val="20"/>
        <rFont val="Times New Roman"/>
        <charset val="134"/>
      </rPr>
      <t xml:space="preserve">  </t>
    </r>
    <r>
      <rPr>
        <sz val="20"/>
        <rFont val="黑体"/>
        <charset val="134"/>
      </rPr>
      <t>果</t>
    </r>
    <r>
      <rPr>
        <sz val="20"/>
        <rFont val="Times New Roman"/>
        <charset val="134"/>
      </rPr>
      <t xml:space="preserve">  </t>
    </r>
    <r>
      <rPr>
        <sz val="20"/>
        <rFont val="黑体"/>
        <charset val="134"/>
      </rPr>
      <t>汇</t>
    </r>
    <r>
      <rPr>
        <sz val="20"/>
        <rFont val="Times New Roman"/>
        <charset val="134"/>
      </rPr>
      <t xml:space="preserve">  </t>
    </r>
    <r>
      <rPr>
        <sz val="20"/>
        <rFont val="黑体"/>
        <charset val="134"/>
      </rPr>
      <t>总</t>
    </r>
    <r>
      <rPr>
        <sz val="20"/>
        <rFont val="Times New Roman"/>
        <charset val="134"/>
      </rPr>
      <t xml:space="preserve">  </t>
    </r>
    <r>
      <rPr>
        <sz val="20"/>
        <rFont val="黑体"/>
        <charset val="134"/>
      </rPr>
      <t>表</t>
    </r>
  </si>
  <si>
    <r>
      <rPr>
        <sz val="9"/>
        <rFont val="宋体"/>
        <charset val="134"/>
      </rPr>
      <t>金额单位：人民币万元</t>
    </r>
  </si>
  <si>
    <r>
      <rPr>
        <sz val="9"/>
        <color rgb="FF000000"/>
        <rFont val="宋体"/>
        <charset val="134"/>
      </rPr>
      <t>项</t>
    </r>
    <r>
      <rPr>
        <sz val="9"/>
        <color rgb="FF000000"/>
        <rFont val="Times New Roman"/>
        <charset val="134"/>
      </rPr>
      <t xml:space="preserve">            </t>
    </r>
    <r>
      <rPr>
        <sz val="9"/>
        <color rgb="FF000000"/>
        <rFont val="宋体"/>
        <charset val="134"/>
      </rPr>
      <t>目</t>
    </r>
  </si>
  <si>
    <r>
      <rPr>
        <sz val="9"/>
        <rFont val="宋体"/>
        <charset val="134"/>
      </rPr>
      <t>审计前账面值</t>
    </r>
  </si>
  <si>
    <r>
      <rPr>
        <sz val="9"/>
        <rFont val="宋体"/>
        <charset val="134"/>
      </rPr>
      <t>账面价值</t>
    </r>
  </si>
  <si>
    <r>
      <rPr>
        <sz val="9"/>
        <rFont val="宋体"/>
        <charset val="134"/>
      </rPr>
      <t>评估价值</t>
    </r>
  </si>
  <si>
    <r>
      <rPr>
        <sz val="9"/>
        <rFont val="宋体"/>
        <charset val="134"/>
      </rPr>
      <t>增减值</t>
    </r>
  </si>
  <si>
    <r>
      <rPr>
        <sz val="9"/>
        <rFont val="宋体"/>
        <charset val="134"/>
      </rPr>
      <t>增值率％</t>
    </r>
  </si>
  <si>
    <t>A</t>
  </si>
  <si>
    <t>B</t>
  </si>
  <si>
    <t>C=B-A</t>
  </si>
  <si>
    <t>D=C/A×100%</t>
  </si>
  <si>
    <r>
      <rPr>
        <sz val="9"/>
        <rFont val="宋体"/>
        <charset val="134"/>
      </rPr>
      <t>流动资产</t>
    </r>
  </si>
  <si>
    <r>
      <rPr>
        <sz val="9"/>
        <rFont val="宋体"/>
        <charset val="134"/>
      </rPr>
      <t>非流动资产</t>
    </r>
  </si>
  <si>
    <r>
      <rPr>
        <sz val="9"/>
        <rFont val="宋体"/>
        <charset val="134"/>
      </rPr>
      <t>其中：可供出售金融资产</t>
    </r>
  </si>
  <si>
    <r>
      <rPr>
        <sz val="9"/>
        <rFont val="Times New Roman"/>
        <charset val="134"/>
      </rPr>
      <t xml:space="preserve">      </t>
    </r>
    <r>
      <rPr>
        <sz val="9"/>
        <rFont val="宋体"/>
        <charset val="134"/>
      </rPr>
      <t>持有至到期投资</t>
    </r>
  </si>
  <si>
    <r>
      <rPr>
        <sz val="9"/>
        <rFont val="Times New Roman"/>
        <charset val="134"/>
      </rPr>
      <t xml:space="preserve">      </t>
    </r>
    <r>
      <rPr>
        <sz val="9"/>
        <rFont val="宋体"/>
        <charset val="134"/>
      </rPr>
      <t>长期应收款</t>
    </r>
  </si>
  <si>
    <r>
      <rPr>
        <sz val="9"/>
        <rFont val="Times New Roman"/>
        <charset val="134"/>
      </rPr>
      <t xml:space="preserve">      </t>
    </r>
    <r>
      <rPr>
        <sz val="9"/>
        <rFont val="宋体"/>
        <charset val="134"/>
      </rPr>
      <t>长期股权投资</t>
    </r>
  </si>
  <si>
    <r>
      <rPr>
        <sz val="9"/>
        <rFont val="Times New Roman"/>
        <charset val="134"/>
      </rPr>
      <t xml:space="preserve">      </t>
    </r>
    <r>
      <rPr>
        <sz val="9"/>
        <rFont val="宋体"/>
        <charset val="134"/>
      </rPr>
      <t>投资性房地产</t>
    </r>
  </si>
  <si>
    <r>
      <rPr>
        <sz val="9"/>
        <rFont val="Times New Roman"/>
        <charset val="134"/>
      </rPr>
      <t xml:space="preserve">      </t>
    </r>
    <r>
      <rPr>
        <sz val="9"/>
        <rFont val="宋体"/>
        <charset val="134"/>
      </rPr>
      <t>固定资产</t>
    </r>
  </si>
  <si>
    <r>
      <rPr>
        <sz val="9"/>
        <rFont val="Times New Roman"/>
        <charset val="134"/>
      </rPr>
      <t xml:space="preserve">      </t>
    </r>
    <r>
      <rPr>
        <sz val="9"/>
        <rFont val="宋体"/>
        <charset val="134"/>
      </rPr>
      <t>在建工程</t>
    </r>
  </si>
  <si>
    <r>
      <rPr>
        <sz val="9"/>
        <rFont val="Times New Roman"/>
        <charset val="134"/>
      </rPr>
      <t xml:space="preserve">      </t>
    </r>
    <r>
      <rPr>
        <sz val="9"/>
        <rFont val="宋体"/>
        <charset val="134"/>
      </rPr>
      <t>工程物资</t>
    </r>
  </si>
  <si>
    <r>
      <rPr>
        <sz val="9"/>
        <rFont val="Times New Roman"/>
        <charset val="134"/>
      </rPr>
      <t xml:space="preserve">      </t>
    </r>
    <r>
      <rPr>
        <sz val="9"/>
        <rFont val="宋体"/>
        <charset val="134"/>
      </rPr>
      <t>固定资产清理</t>
    </r>
  </si>
  <si>
    <r>
      <rPr>
        <sz val="9"/>
        <rFont val="Times New Roman"/>
        <charset val="134"/>
      </rPr>
      <t xml:space="preserve">      </t>
    </r>
    <r>
      <rPr>
        <sz val="9"/>
        <rFont val="宋体"/>
        <charset val="134"/>
      </rPr>
      <t>生产性生物资产</t>
    </r>
  </si>
  <si>
    <r>
      <rPr>
        <sz val="9"/>
        <rFont val="Times New Roman"/>
        <charset val="134"/>
      </rPr>
      <t xml:space="preserve">      </t>
    </r>
    <r>
      <rPr>
        <sz val="9"/>
        <rFont val="宋体"/>
        <charset val="134"/>
      </rPr>
      <t>油气资产</t>
    </r>
  </si>
  <si>
    <r>
      <rPr>
        <sz val="9"/>
        <rFont val="Times New Roman"/>
        <charset val="134"/>
      </rPr>
      <t xml:space="preserve">      </t>
    </r>
    <r>
      <rPr>
        <sz val="9"/>
        <rFont val="宋体"/>
        <charset val="134"/>
      </rPr>
      <t>无形资产</t>
    </r>
  </si>
  <si>
    <r>
      <rPr>
        <sz val="9"/>
        <rFont val="Times New Roman"/>
        <charset val="134"/>
      </rPr>
      <t xml:space="preserve">      </t>
    </r>
    <r>
      <rPr>
        <sz val="9"/>
        <rFont val="宋体"/>
        <charset val="134"/>
      </rPr>
      <t>开发支出</t>
    </r>
  </si>
  <si>
    <r>
      <rPr>
        <sz val="9"/>
        <rFont val="Times New Roman"/>
        <charset val="134"/>
      </rPr>
      <t xml:space="preserve">      </t>
    </r>
    <r>
      <rPr>
        <sz val="9"/>
        <rFont val="宋体"/>
        <charset val="134"/>
      </rPr>
      <t>商誉</t>
    </r>
  </si>
  <si>
    <r>
      <rPr>
        <sz val="9"/>
        <rFont val="Times New Roman"/>
        <charset val="134"/>
      </rPr>
      <t xml:space="preserve">      </t>
    </r>
    <r>
      <rPr>
        <sz val="9"/>
        <rFont val="宋体"/>
        <charset val="134"/>
      </rPr>
      <t>长期待摊费用</t>
    </r>
  </si>
  <si>
    <r>
      <rPr>
        <sz val="9"/>
        <rFont val="Times New Roman"/>
        <charset val="134"/>
      </rPr>
      <t xml:space="preserve">      </t>
    </r>
    <r>
      <rPr>
        <sz val="9"/>
        <rFont val="宋体"/>
        <charset val="134"/>
      </rPr>
      <t>递延所得税资产</t>
    </r>
  </si>
  <si>
    <r>
      <rPr>
        <sz val="9"/>
        <rFont val="Times New Roman"/>
        <charset val="134"/>
      </rPr>
      <t xml:space="preserve">      </t>
    </r>
    <r>
      <rPr>
        <sz val="9"/>
        <rFont val="宋体"/>
        <charset val="134"/>
      </rPr>
      <t>其他非流动资产</t>
    </r>
  </si>
  <si>
    <r>
      <rPr>
        <b/>
        <sz val="9"/>
        <rFont val="宋体"/>
        <charset val="134"/>
      </rPr>
      <t>资产总计</t>
    </r>
  </si>
  <si>
    <r>
      <rPr>
        <sz val="9"/>
        <rFont val="宋体"/>
        <charset val="134"/>
      </rPr>
      <t>流动负债</t>
    </r>
  </si>
  <si>
    <r>
      <rPr>
        <sz val="9"/>
        <rFont val="宋体"/>
        <charset val="134"/>
      </rPr>
      <t>非流动负债</t>
    </r>
  </si>
  <si>
    <r>
      <rPr>
        <b/>
        <sz val="9"/>
        <rFont val="宋体"/>
        <charset val="134"/>
      </rPr>
      <t>负债总计</t>
    </r>
  </si>
  <si>
    <r>
      <rPr>
        <b/>
        <sz val="9"/>
        <rFont val="宋体"/>
        <charset val="134"/>
      </rPr>
      <t>净</t>
    </r>
    <r>
      <rPr>
        <b/>
        <sz val="9"/>
        <rFont val="Times New Roman"/>
        <charset val="134"/>
      </rPr>
      <t xml:space="preserve"> </t>
    </r>
    <r>
      <rPr>
        <b/>
        <sz val="9"/>
        <rFont val="宋体"/>
        <charset val="134"/>
      </rPr>
      <t>资</t>
    </r>
    <r>
      <rPr>
        <b/>
        <sz val="9"/>
        <rFont val="Times New Roman"/>
        <charset val="134"/>
      </rPr>
      <t xml:space="preserve"> </t>
    </r>
    <r>
      <rPr>
        <b/>
        <sz val="9"/>
        <rFont val="宋体"/>
        <charset val="134"/>
      </rPr>
      <t>产（所有者权益）</t>
    </r>
  </si>
  <si>
    <r>
      <rPr>
        <sz val="9"/>
        <rFont val="宋体"/>
        <charset val="134"/>
      </rPr>
      <t>评估机构：四川正磊房地产土地资产评估有限责任公司</t>
    </r>
  </si>
  <si>
    <t>返回</t>
  </si>
  <si>
    <t>资产评估结果分类汇总表</t>
  </si>
  <si>
    <r>
      <rPr>
        <sz val="9"/>
        <rFont val="宋体"/>
        <charset val="134"/>
      </rPr>
      <t>金额单位：人民币元</t>
    </r>
  </si>
  <si>
    <r>
      <rPr>
        <sz val="9"/>
        <rFont val="宋体"/>
        <charset val="134"/>
      </rPr>
      <t>序号</t>
    </r>
  </si>
  <si>
    <r>
      <rPr>
        <sz val="9"/>
        <rFont val="宋体"/>
        <charset val="134"/>
      </rPr>
      <t>科目名称</t>
    </r>
  </si>
  <si>
    <r>
      <rPr>
        <sz val="9"/>
        <rFont val="宋体"/>
        <charset val="134"/>
      </rPr>
      <t>增值率</t>
    </r>
    <r>
      <rPr>
        <sz val="9"/>
        <rFont val="Times New Roman"/>
        <charset val="134"/>
      </rPr>
      <t>%</t>
    </r>
  </si>
  <si>
    <r>
      <rPr>
        <sz val="9"/>
        <rFont val="宋体"/>
        <charset val="134"/>
      </rPr>
      <t>企业报表数</t>
    </r>
  </si>
  <si>
    <r>
      <rPr>
        <sz val="9"/>
        <rFont val="宋体"/>
        <charset val="134"/>
      </rPr>
      <t>差异</t>
    </r>
  </si>
  <si>
    <r>
      <rPr>
        <sz val="9"/>
        <rFont val="宋体"/>
        <charset val="134"/>
      </rPr>
      <t>审定数</t>
    </r>
  </si>
  <si>
    <r>
      <rPr>
        <b/>
        <sz val="9"/>
        <rFont val="宋体"/>
        <charset val="134"/>
      </rPr>
      <t>一、流动资产合计</t>
    </r>
  </si>
  <si>
    <r>
      <rPr>
        <sz val="9"/>
        <rFont val="宋体"/>
        <charset val="134"/>
      </rPr>
      <t>货币资金</t>
    </r>
  </si>
  <si>
    <r>
      <rPr>
        <sz val="9"/>
        <rFont val="宋体"/>
        <charset val="134"/>
      </rPr>
      <t>交易性金融资产</t>
    </r>
  </si>
  <si>
    <r>
      <rPr>
        <sz val="9"/>
        <rFont val="宋体"/>
        <charset val="134"/>
      </rPr>
      <t>应收票据</t>
    </r>
  </si>
  <si>
    <r>
      <rPr>
        <sz val="9"/>
        <rFont val="宋体"/>
        <charset val="134"/>
      </rPr>
      <t>应收账款</t>
    </r>
  </si>
  <si>
    <r>
      <rPr>
        <sz val="9"/>
        <rFont val="宋体"/>
        <charset val="134"/>
      </rPr>
      <t>预付款项</t>
    </r>
  </si>
  <si>
    <r>
      <rPr>
        <sz val="9"/>
        <rFont val="宋体"/>
        <charset val="134"/>
      </rPr>
      <t>应收利息</t>
    </r>
  </si>
  <si>
    <r>
      <rPr>
        <sz val="9"/>
        <rFont val="宋体"/>
        <charset val="134"/>
      </rPr>
      <t>应收股利</t>
    </r>
  </si>
  <si>
    <r>
      <rPr>
        <sz val="9"/>
        <rFont val="宋体"/>
        <charset val="134"/>
      </rPr>
      <t>其他应收款</t>
    </r>
  </si>
  <si>
    <r>
      <rPr>
        <sz val="9"/>
        <rFont val="宋体"/>
        <charset val="134"/>
      </rPr>
      <t>存货</t>
    </r>
  </si>
  <si>
    <r>
      <rPr>
        <sz val="9"/>
        <rFont val="宋体"/>
        <charset val="134"/>
      </rPr>
      <t>一年内到期的非流动资产</t>
    </r>
  </si>
  <si>
    <r>
      <rPr>
        <sz val="9"/>
        <rFont val="宋体"/>
        <charset val="134"/>
      </rPr>
      <t>其他流动资产</t>
    </r>
  </si>
  <si>
    <r>
      <rPr>
        <b/>
        <sz val="9"/>
        <rFont val="宋体"/>
        <charset val="134"/>
      </rPr>
      <t>二、非流动资产合计</t>
    </r>
  </si>
  <si>
    <r>
      <rPr>
        <sz val="9"/>
        <rFont val="宋体"/>
        <charset val="134"/>
      </rPr>
      <t>可供出售金融资产</t>
    </r>
  </si>
  <si>
    <r>
      <rPr>
        <sz val="9"/>
        <rFont val="宋体"/>
        <charset val="134"/>
      </rPr>
      <t>持有至到期投资</t>
    </r>
  </si>
  <si>
    <r>
      <rPr>
        <sz val="9"/>
        <rFont val="宋体"/>
        <charset val="134"/>
      </rPr>
      <t>长期应收款</t>
    </r>
  </si>
  <si>
    <r>
      <rPr>
        <sz val="9"/>
        <rFont val="宋体"/>
        <charset val="134"/>
      </rPr>
      <t>长期股权投资</t>
    </r>
  </si>
  <si>
    <r>
      <rPr>
        <sz val="9"/>
        <rFont val="宋体"/>
        <charset val="134"/>
      </rPr>
      <t>投资性房地产</t>
    </r>
  </si>
  <si>
    <r>
      <rPr>
        <sz val="9"/>
        <rFont val="宋体"/>
        <charset val="134"/>
      </rPr>
      <t>固定资产</t>
    </r>
  </si>
  <si>
    <r>
      <rPr>
        <sz val="9"/>
        <rFont val="宋体"/>
        <charset val="134"/>
      </rPr>
      <t>在建工程</t>
    </r>
  </si>
  <si>
    <r>
      <rPr>
        <sz val="9"/>
        <rFont val="宋体"/>
        <charset val="134"/>
      </rPr>
      <t>工程物资</t>
    </r>
  </si>
  <si>
    <r>
      <rPr>
        <sz val="9"/>
        <rFont val="宋体"/>
        <charset val="134"/>
      </rPr>
      <t>固定资产清理</t>
    </r>
  </si>
  <si>
    <r>
      <rPr>
        <sz val="9"/>
        <rFont val="宋体"/>
        <charset val="134"/>
      </rPr>
      <t>生产性生物资产</t>
    </r>
  </si>
  <si>
    <r>
      <rPr>
        <sz val="9"/>
        <rFont val="宋体"/>
        <charset val="134"/>
      </rPr>
      <t>油气资产</t>
    </r>
  </si>
  <si>
    <r>
      <rPr>
        <sz val="9"/>
        <rFont val="宋体"/>
        <charset val="134"/>
      </rPr>
      <t>无形资产</t>
    </r>
  </si>
  <si>
    <r>
      <rPr>
        <sz val="9"/>
        <rFont val="宋体"/>
        <charset val="134"/>
      </rPr>
      <t>开发支出</t>
    </r>
  </si>
  <si>
    <r>
      <rPr>
        <sz val="9"/>
        <rFont val="宋体"/>
        <charset val="134"/>
      </rPr>
      <t>商誉</t>
    </r>
  </si>
  <si>
    <r>
      <rPr>
        <sz val="9"/>
        <rFont val="宋体"/>
        <charset val="134"/>
      </rPr>
      <t>长期待摊费用</t>
    </r>
  </si>
  <si>
    <r>
      <rPr>
        <sz val="9"/>
        <rFont val="宋体"/>
        <charset val="134"/>
      </rPr>
      <t>递延所得税资产</t>
    </r>
  </si>
  <si>
    <r>
      <rPr>
        <sz val="9"/>
        <rFont val="宋体"/>
        <charset val="134"/>
      </rPr>
      <t>其他非流动资产</t>
    </r>
  </si>
  <si>
    <r>
      <rPr>
        <b/>
        <sz val="9"/>
        <rFont val="宋体"/>
        <charset val="134"/>
      </rPr>
      <t>三、资产总计</t>
    </r>
  </si>
  <si>
    <r>
      <rPr>
        <b/>
        <sz val="9"/>
        <rFont val="宋体"/>
        <charset val="134"/>
      </rPr>
      <t>四、流动负债合计</t>
    </r>
  </si>
  <si>
    <r>
      <rPr>
        <sz val="9"/>
        <rFont val="宋体"/>
        <charset val="134"/>
      </rPr>
      <t>短期借款</t>
    </r>
  </si>
  <si>
    <r>
      <rPr>
        <sz val="9"/>
        <rFont val="宋体"/>
        <charset val="134"/>
      </rPr>
      <t>交易性金融负债</t>
    </r>
  </si>
  <si>
    <r>
      <rPr>
        <sz val="9"/>
        <rFont val="宋体"/>
        <charset val="134"/>
      </rPr>
      <t>应付票据</t>
    </r>
  </si>
  <si>
    <r>
      <rPr>
        <sz val="9"/>
        <rFont val="宋体"/>
        <charset val="134"/>
      </rPr>
      <t>应付账款</t>
    </r>
  </si>
  <si>
    <r>
      <rPr>
        <sz val="9"/>
        <rFont val="宋体"/>
        <charset val="134"/>
      </rPr>
      <t>预收款项</t>
    </r>
  </si>
  <si>
    <r>
      <rPr>
        <sz val="9"/>
        <rFont val="宋体"/>
        <charset val="134"/>
      </rPr>
      <t>应付职工薪酬</t>
    </r>
  </si>
  <si>
    <r>
      <rPr>
        <sz val="9"/>
        <rFont val="宋体"/>
        <charset val="134"/>
      </rPr>
      <t>应交税费</t>
    </r>
  </si>
  <si>
    <r>
      <rPr>
        <sz val="9"/>
        <rFont val="宋体"/>
        <charset val="134"/>
      </rPr>
      <t>应付利息</t>
    </r>
  </si>
  <si>
    <r>
      <rPr>
        <sz val="9"/>
        <rFont val="宋体"/>
        <charset val="134"/>
      </rPr>
      <t>应付股利</t>
    </r>
  </si>
  <si>
    <r>
      <rPr>
        <sz val="9"/>
        <rFont val="宋体"/>
        <charset val="134"/>
      </rPr>
      <t>其他应付款</t>
    </r>
  </si>
  <si>
    <r>
      <rPr>
        <sz val="9"/>
        <rFont val="宋体"/>
        <charset val="134"/>
      </rPr>
      <t>一年内到期的非流动负债</t>
    </r>
  </si>
  <si>
    <r>
      <rPr>
        <sz val="9"/>
        <rFont val="宋体"/>
        <charset val="134"/>
      </rPr>
      <t>其他流动负债</t>
    </r>
  </si>
  <si>
    <r>
      <rPr>
        <b/>
        <sz val="9"/>
        <rFont val="宋体"/>
        <charset val="134"/>
      </rPr>
      <t>五、非流动负债合计</t>
    </r>
  </si>
  <si>
    <r>
      <rPr>
        <sz val="9"/>
        <rFont val="宋体"/>
        <charset val="134"/>
      </rPr>
      <t>长期借款</t>
    </r>
  </si>
  <si>
    <r>
      <rPr>
        <sz val="9"/>
        <rFont val="宋体"/>
        <charset val="134"/>
      </rPr>
      <t>应付债券</t>
    </r>
  </si>
  <si>
    <r>
      <rPr>
        <sz val="9"/>
        <rFont val="宋体"/>
        <charset val="134"/>
      </rPr>
      <t>长期应付款</t>
    </r>
  </si>
  <si>
    <r>
      <rPr>
        <sz val="9"/>
        <rFont val="宋体"/>
        <charset val="134"/>
      </rPr>
      <t>专项应付款</t>
    </r>
  </si>
  <si>
    <r>
      <rPr>
        <sz val="9"/>
        <rFont val="宋体"/>
        <charset val="134"/>
      </rPr>
      <t>预计负债</t>
    </r>
  </si>
  <si>
    <r>
      <rPr>
        <sz val="9"/>
        <rFont val="宋体"/>
        <charset val="134"/>
      </rPr>
      <t>递延所得税负债</t>
    </r>
  </si>
  <si>
    <r>
      <rPr>
        <sz val="9"/>
        <rFont val="宋体"/>
        <charset val="134"/>
      </rPr>
      <t>其他非流动负债</t>
    </r>
  </si>
  <si>
    <r>
      <rPr>
        <b/>
        <sz val="9"/>
        <rFont val="宋体"/>
        <charset val="134"/>
      </rPr>
      <t>六、负债总计</t>
    </r>
  </si>
  <si>
    <r>
      <rPr>
        <b/>
        <sz val="9"/>
        <rFont val="宋体"/>
        <charset val="134"/>
      </rPr>
      <t>七、净资产（所有者权益）</t>
    </r>
  </si>
  <si>
    <t>流动资产评估汇总表</t>
  </si>
  <si>
    <r>
      <rPr>
        <sz val="9"/>
        <rFont val="宋体"/>
        <charset val="134"/>
      </rPr>
      <t>编号</t>
    </r>
  </si>
  <si>
    <r>
      <rPr>
        <sz val="9"/>
        <color rgb="FF000000"/>
        <rFont val="宋体"/>
        <charset val="134"/>
      </rPr>
      <t>增值率</t>
    </r>
    <r>
      <rPr>
        <sz val="9"/>
        <rFont val="Times New Roman"/>
        <charset val="134"/>
      </rPr>
      <t>%</t>
    </r>
  </si>
  <si>
    <t>3-1</t>
  </si>
  <si>
    <t>3-2</t>
  </si>
  <si>
    <t>3-3</t>
  </si>
  <si>
    <t>3-4</t>
  </si>
  <si>
    <t>3-5</t>
  </si>
  <si>
    <r>
      <rPr>
        <sz val="9"/>
        <rFont val="宋体"/>
        <charset val="134"/>
      </rPr>
      <t>预付账款</t>
    </r>
  </si>
  <si>
    <t>3-6</t>
  </si>
  <si>
    <t>3-7</t>
  </si>
  <si>
    <r>
      <rPr>
        <sz val="9"/>
        <rFont val="宋体"/>
        <charset val="134"/>
      </rPr>
      <t>应收股利（应收利润）</t>
    </r>
  </si>
  <si>
    <t>3-8</t>
  </si>
  <si>
    <t>3-9</t>
  </si>
  <si>
    <t>3-10</t>
  </si>
  <si>
    <t>3-11</t>
  </si>
  <si>
    <r>
      <rPr>
        <sz val="9"/>
        <rFont val="宋体"/>
        <charset val="134"/>
      </rPr>
      <t>流动资产合计</t>
    </r>
  </si>
  <si>
    <t>货币资金评估汇总表</t>
  </si>
  <si>
    <t>编号</t>
  </si>
  <si>
    <t>科目名称</t>
  </si>
  <si>
    <t>审计前账面值</t>
  </si>
  <si>
    <t>账面价值</t>
  </si>
  <si>
    <t>评估价值</t>
  </si>
  <si>
    <t>增减值</t>
  </si>
  <si>
    <r>
      <rPr>
        <sz val="10"/>
        <color rgb="FF000000"/>
        <rFont val="Times New Roman"/>
        <charset val="134"/>
      </rPr>
      <t>增值率</t>
    </r>
    <r>
      <rPr>
        <sz val="10"/>
        <rFont val="Times New Roman"/>
        <charset val="134"/>
      </rPr>
      <t>%</t>
    </r>
  </si>
  <si>
    <t>3-1-1</t>
  </si>
  <si>
    <t>3-1-2</t>
  </si>
  <si>
    <t>3-1-3</t>
  </si>
  <si>
    <t>货币资金合计</t>
  </si>
  <si>
    <r>
      <rPr>
        <sz val="18"/>
        <rFont val="黑体"/>
        <charset val="134"/>
      </rPr>
      <t>货币资金</t>
    </r>
    <r>
      <rPr>
        <sz val="18"/>
        <rFont val="Times New Roman"/>
        <charset val="134"/>
      </rPr>
      <t>—</t>
    </r>
    <r>
      <rPr>
        <sz val="18"/>
        <rFont val="黑体"/>
        <charset val="134"/>
      </rPr>
      <t>银行存款评估明细表</t>
    </r>
  </si>
  <si>
    <r>
      <rPr>
        <sz val="9"/>
        <rFont val="宋体"/>
        <charset val="134"/>
      </rPr>
      <t>开户银行</t>
    </r>
  </si>
  <si>
    <r>
      <rPr>
        <sz val="9"/>
        <rFont val="宋体"/>
        <charset val="134"/>
      </rPr>
      <t>账号</t>
    </r>
  </si>
  <si>
    <r>
      <rPr>
        <sz val="9"/>
        <rFont val="宋体"/>
        <charset val="134"/>
      </rPr>
      <t>币种</t>
    </r>
  </si>
  <si>
    <r>
      <rPr>
        <sz val="9"/>
        <rFont val="宋体"/>
        <charset val="134"/>
      </rPr>
      <t>外币账面金额</t>
    </r>
  </si>
  <si>
    <r>
      <rPr>
        <sz val="9"/>
        <rFont val="宋体"/>
        <charset val="134"/>
      </rPr>
      <t>评估基准日汇率</t>
    </r>
  </si>
  <si>
    <t>中国农业银行察隅县支行</t>
  </si>
  <si>
    <t>2573001040005824</t>
  </si>
  <si>
    <r>
      <rPr>
        <sz val="9"/>
        <rFont val="宋体"/>
        <charset val="134"/>
      </rPr>
      <t>人民币</t>
    </r>
  </si>
  <si>
    <t>雪巅啤酒</t>
  </si>
  <si>
    <r>
      <rPr>
        <sz val="9"/>
        <rFont val="宋体"/>
        <charset val="134"/>
      </rPr>
      <t>合</t>
    </r>
    <r>
      <rPr>
        <sz val="9"/>
        <rFont val="Times New Roman"/>
        <charset val="134"/>
      </rPr>
      <t xml:space="preserve">         </t>
    </r>
    <r>
      <rPr>
        <sz val="9"/>
        <rFont val="宋体"/>
        <charset val="134"/>
      </rPr>
      <t>计</t>
    </r>
  </si>
  <si>
    <r>
      <rPr>
        <sz val="18"/>
        <rFont val="黑体"/>
        <charset val="134"/>
      </rPr>
      <t>货币资金</t>
    </r>
    <r>
      <rPr>
        <sz val="18"/>
        <rFont val="Times New Roman"/>
        <charset val="134"/>
      </rPr>
      <t>—</t>
    </r>
    <r>
      <rPr>
        <sz val="18"/>
        <rFont val="黑体"/>
        <charset val="134"/>
      </rPr>
      <t>现金评估明细表</t>
    </r>
  </si>
  <si>
    <r>
      <rPr>
        <sz val="10"/>
        <rFont val="宋体"/>
        <charset val="134"/>
      </rPr>
      <t>存放部门（单位</t>
    </r>
    <r>
      <rPr>
        <sz val="10"/>
        <rFont val="Times New Roman"/>
        <charset val="134"/>
      </rPr>
      <t>)</t>
    </r>
  </si>
  <si>
    <t>币种</t>
  </si>
  <si>
    <t>外币账面金额</t>
  </si>
  <si>
    <t>评估基准日汇率</t>
  </si>
  <si>
    <r>
      <rPr>
        <sz val="10"/>
        <rFont val="宋体"/>
        <charset val="134"/>
      </rPr>
      <t>增值率</t>
    </r>
    <r>
      <rPr>
        <sz val="10"/>
        <rFont val="Times New Roman"/>
        <charset val="134"/>
      </rPr>
      <t>%</t>
    </r>
  </si>
  <si>
    <r>
      <rPr>
        <sz val="10"/>
        <rFont val="宋体"/>
        <charset val="134"/>
      </rPr>
      <t>合</t>
    </r>
    <r>
      <rPr>
        <sz val="10"/>
        <rFont val="Times New Roman"/>
        <charset val="134"/>
      </rPr>
      <t xml:space="preserve">         </t>
    </r>
    <r>
      <rPr>
        <sz val="10"/>
        <rFont val="宋体"/>
        <charset val="134"/>
      </rPr>
      <t>计</t>
    </r>
  </si>
  <si>
    <r>
      <rPr>
        <sz val="18"/>
        <rFont val="黑体"/>
        <charset val="134"/>
      </rPr>
      <t>货币资金</t>
    </r>
    <r>
      <rPr>
        <sz val="18"/>
        <rFont val="Times New Roman"/>
        <charset val="134"/>
      </rPr>
      <t>—</t>
    </r>
    <r>
      <rPr>
        <sz val="18"/>
        <rFont val="黑体"/>
        <charset val="134"/>
      </rPr>
      <t>其他货币资金评估明细表</t>
    </r>
  </si>
  <si>
    <t>名称及内容</t>
  </si>
  <si>
    <t>用途</t>
  </si>
  <si>
    <t>交易性金融资产评估汇总表</t>
  </si>
  <si>
    <t>增值率%</t>
  </si>
  <si>
    <t>3-2-1</t>
  </si>
  <si>
    <t>交易性金融资产-股票投资</t>
  </si>
  <si>
    <t>3-2-2</t>
  </si>
  <si>
    <t>交易性金融资产-债券投资</t>
  </si>
  <si>
    <t>3-2-3</t>
  </si>
  <si>
    <t>交易性金融资产-基金投资</t>
  </si>
  <si>
    <t>交易性金融资产合计</t>
  </si>
  <si>
    <t>交易性金融资产—股票投资评估明细表</t>
  </si>
  <si>
    <t>被投资单位名称</t>
  </si>
  <si>
    <t>股票名称</t>
  </si>
  <si>
    <t>投资日期</t>
  </si>
  <si>
    <t>持股数量</t>
  </si>
  <si>
    <t>成  本</t>
  </si>
  <si>
    <r>
      <rPr>
        <sz val="10"/>
        <rFont val="宋体"/>
        <charset val="134"/>
      </rPr>
      <t>基准日收盘价</t>
    </r>
    <r>
      <rPr>
        <sz val="10"/>
        <rFont val="Times New Roman"/>
        <charset val="134"/>
      </rPr>
      <t xml:space="preserve"> </t>
    </r>
    <r>
      <rPr>
        <sz val="10"/>
        <rFont val="宋体"/>
        <charset val="134"/>
      </rPr>
      <t>元</t>
    </r>
    <r>
      <rPr>
        <sz val="10"/>
        <rFont val="Times New Roman"/>
        <charset val="134"/>
      </rPr>
      <t>/</t>
    </r>
    <r>
      <rPr>
        <sz val="10"/>
        <rFont val="宋体"/>
        <charset val="134"/>
      </rPr>
      <t>股</t>
    </r>
  </si>
  <si>
    <t xml:space="preserve"> </t>
  </si>
  <si>
    <r>
      <rPr>
        <sz val="10"/>
        <rFont val="宋体"/>
        <charset val="134"/>
      </rPr>
      <t>合</t>
    </r>
    <r>
      <rPr>
        <sz val="10"/>
        <rFont val="Times New Roman"/>
        <charset val="134"/>
      </rPr>
      <t xml:space="preserve">          </t>
    </r>
    <r>
      <rPr>
        <sz val="10"/>
        <rFont val="宋体"/>
        <charset val="134"/>
      </rPr>
      <t>计</t>
    </r>
  </si>
  <si>
    <t>交易性金融资产—债券投资评估明细表</t>
  </si>
  <si>
    <t>债券名称</t>
  </si>
  <si>
    <t>发行日期</t>
  </si>
  <si>
    <r>
      <rPr>
        <sz val="10"/>
        <rFont val="宋体"/>
        <charset val="134"/>
      </rPr>
      <t>票面利率</t>
    </r>
    <r>
      <rPr>
        <sz val="10"/>
        <rFont val="Times New Roman"/>
        <charset val="134"/>
      </rPr>
      <t>%</t>
    </r>
  </si>
  <si>
    <t>成本</t>
  </si>
  <si>
    <t>交易性金融资产—基金投资评估明细表</t>
  </si>
  <si>
    <t>基金发行单位</t>
  </si>
  <si>
    <t>基金名称</t>
  </si>
  <si>
    <t>基金类型</t>
  </si>
  <si>
    <r>
      <rPr>
        <sz val="10"/>
        <rFont val="宋体"/>
        <charset val="134"/>
      </rPr>
      <t>基准日净值</t>
    </r>
    <r>
      <rPr>
        <sz val="10"/>
        <rFont val="Times New Roman"/>
        <charset val="134"/>
      </rPr>
      <t>/</t>
    </r>
    <r>
      <rPr>
        <sz val="10"/>
        <rFont val="宋体"/>
        <charset val="134"/>
      </rPr>
      <t>份</t>
    </r>
  </si>
  <si>
    <t>应收票据评估明细表</t>
  </si>
  <si>
    <r>
      <rPr>
        <sz val="10"/>
        <rFont val="宋体"/>
        <charset val="134"/>
      </rPr>
      <t>户名（结算对象</t>
    </r>
    <r>
      <rPr>
        <sz val="10"/>
        <rFont val="Times New Roman"/>
        <charset val="134"/>
      </rPr>
      <t>)</t>
    </r>
  </si>
  <si>
    <t>出票日期</t>
  </si>
  <si>
    <t>到期日期</t>
  </si>
  <si>
    <r>
      <rPr>
        <sz val="10"/>
        <rFont val="宋体"/>
        <charset val="134"/>
      </rPr>
      <t>合</t>
    </r>
    <r>
      <rPr>
        <sz val="10"/>
        <rFont val="Times New Roman"/>
        <charset val="134"/>
      </rPr>
      <t xml:space="preserve">            </t>
    </r>
    <r>
      <rPr>
        <sz val="10"/>
        <rFont val="宋体"/>
        <charset val="134"/>
      </rPr>
      <t>计</t>
    </r>
  </si>
  <si>
    <t>减：应收票据坏账准备</t>
  </si>
  <si>
    <r>
      <rPr>
        <u/>
        <sz val="10"/>
        <color theme="0"/>
        <rFont val="宋体"/>
        <charset val="134"/>
      </rPr>
      <t>返回</t>
    </r>
    <r>
      <rPr>
        <u/>
        <sz val="10"/>
        <color theme="0"/>
        <rFont val="Times New Roman"/>
        <charset val="134"/>
      </rPr>
      <t xml:space="preserve"> </t>
    </r>
  </si>
  <si>
    <t>应收账款评估明细表</t>
  </si>
  <si>
    <r>
      <rPr>
        <sz val="9"/>
        <rFont val="宋体"/>
        <charset val="134"/>
      </rPr>
      <t>账龄总数与账面价值差异</t>
    </r>
    <r>
      <rPr>
        <sz val="9"/>
        <rFont val="Times New Roman"/>
        <charset val="134"/>
      </rPr>
      <t>(</t>
    </r>
    <r>
      <rPr>
        <sz val="9"/>
        <rFont val="宋体"/>
        <charset val="134"/>
      </rPr>
      <t>应等于</t>
    </r>
    <r>
      <rPr>
        <sz val="9"/>
        <rFont val="Times New Roman"/>
        <charset val="134"/>
      </rPr>
      <t>0)</t>
    </r>
  </si>
  <si>
    <r>
      <rPr>
        <sz val="9"/>
        <color rgb="FFFF0000"/>
        <rFont val="宋体"/>
        <charset val="134"/>
      </rPr>
      <t>预计不可收回金额</t>
    </r>
    <r>
      <rPr>
        <sz val="9"/>
        <color rgb="FFFF0000"/>
        <rFont val="Times New Roman"/>
        <charset val="134"/>
      </rPr>
      <t>(</t>
    </r>
    <r>
      <rPr>
        <sz val="9"/>
        <color rgb="FFFF0000"/>
        <rFont val="宋体"/>
        <charset val="134"/>
      </rPr>
      <t>注</t>
    </r>
    <r>
      <rPr>
        <sz val="9"/>
        <color rgb="FFFF0000"/>
        <rFont val="Times New Roman"/>
        <charset val="134"/>
      </rPr>
      <t>1)</t>
    </r>
  </si>
  <si>
    <r>
      <rPr>
        <sz val="9"/>
        <rFont val="宋体"/>
        <charset val="134"/>
      </rPr>
      <t>欠款单位名称（结算对象</t>
    </r>
    <r>
      <rPr>
        <sz val="9"/>
        <rFont val="Times New Roman"/>
        <charset val="134"/>
      </rPr>
      <t>)</t>
    </r>
  </si>
  <si>
    <r>
      <rPr>
        <sz val="9"/>
        <rFont val="宋体"/>
        <charset val="134"/>
      </rPr>
      <t>业务内容</t>
    </r>
  </si>
  <si>
    <r>
      <rPr>
        <sz val="9"/>
        <rFont val="宋体"/>
        <charset val="134"/>
      </rPr>
      <t>发生日期</t>
    </r>
  </si>
  <si>
    <r>
      <rPr>
        <sz val="9"/>
        <rFont val="宋体"/>
        <charset val="134"/>
      </rPr>
      <t>账龄</t>
    </r>
  </si>
  <si>
    <r>
      <rPr>
        <sz val="9"/>
        <rFont val="Times New Roman"/>
        <charset val="134"/>
      </rPr>
      <t>1</t>
    </r>
    <r>
      <rPr>
        <sz val="9"/>
        <rFont val="宋体"/>
        <charset val="134"/>
      </rPr>
      <t>年以内金额</t>
    </r>
  </si>
  <si>
    <r>
      <rPr>
        <sz val="9"/>
        <rFont val="Times New Roman"/>
        <charset val="134"/>
      </rPr>
      <t>1~2</t>
    </r>
    <r>
      <rPr>
        <sz val="9"/>
        <rFont val="宋体"/>
        <charset val="134"/>
      </rPr>
      <t>年金额</t>
    </r>
  </si>
  <si>
    <r>
      <rPr>
        <sz val="9"/>
        <rFont val="Times New Roman"/>
        <charset val="134"/>
      </rPr>
      <t>2~3</t>
    </r>
    <r>
      <rPr>
        <sz val="9"/>
        <rFont val="宋体"/>
        <charset val="134"/>
      </rPr>
      <t>年金额</t>
    </r>
  </si>
  <si>
    <r>
      <rPr>
        <sz val="9"/>
        <rFont val="Times New Roman"/>
        <charset val="134"/>
      </rPr>
      <t>3~4</t>
    </r>
    <r>
      <rPr>
        <sz val="9"/>
        <rFont val="宋体"/>
        <charset val="134"/>
      </rPr>
      <t>年金额</t>
    </r>
  </si>
  <si>
    <r>
      <rPr>
        <sz val="9"/>
        <rFont val="Times New Roman"/>
        <charset val="134"/>
      </rPr>
      <t>4~5</t>
    </r>
    <r>
      <rPr>
        <sz val="9"/>
        <rFont val="宋体"/>
        <charset val="134"/>
      </rPr>
      <t>年金额</t>
    </r>
  </si>
  <si>
    <r>
      <rPr>
        <sz val="9"/>
        <rFont val="Times New Roman"/>
        <charset val="134"/>
      </rPr>
      <t>5</t>
    </r>
    <r>
      <rPr>
        <sz val="9"/>
        <rFont val="宋体"/>
        <charset val="134"/>
      </rPr>
      <t>年以上金额</t>
    </r>
  </si>
  <si>
    <r>
      <rPr>
        <sz val="9"/>
        <rFont val="宋体"/>
        <charset val="134"/>
      </rPr>
      <t>备注</t>
    </r>
  </si>
  <si>
    <r>
      <rPr>
        <sz val="9"/>
        <rFont val="宋体"/>
        <charset val="134"/>
      </rPr>
      <t>华丰商贸</t>
    </r>
  </si>
  <si>
    <r>
      <rPr>
        <sz val="9"/>
        <rFont val="宋体"/>
        <charset val="134"/>
      </rPr>
      <t>销售货物</t>
    </r>
  </si>
  <si>
    <r>
      <rPr>
        <sz val="9"/>
        <color rgb="FF000000"/>
        <rFont val="Times New Roman"/>
        <charset val="134"/>
      </rPr>
      <t>3</t>
    </r>
    <r>
      <rPr>
        <sz val="9"/>
        <color rgb="FF000000"/>
        <rFont val="SimSun"/>
        <charset val="134"/>
      </rPr>
      <t>年以上</t>
    </r>
  </si>
  <si>
    <r>
      <rPr>
        <sz val="9"/>
        <rFont val="宋体"/>
        <charset val="134"/>
      </rPr>
      <t>朗县粮食局</t>
    </r>
  </si>
  <si>
    <r>
      <rPr>
        <sz val="9"/>
        <color rgb="FF000000"/>
        <rFont val="Times New Roman"/>
        <charset val="134"/>
      </rPr>
      <t>2015</t>
    </r>
    <r>
      <rPr>
        <sz val="9"/>
        <color rgb="FF000000"/>
        <rFont val="宋体"/>
        <charset val="134"/>
      </rPr>
      <t>年以前</t>
    </r>
  </si>
  <si>
    <r>
      <rPr>
        <sz val="9"/>
        <rFont val="宋体"/>
        <charset val="134"/>
      </rPr>
      <t>林芝藏好食品</t>
    </r>
  </si>
  <si>
    <r>
      <rPr>
        <sz val="9"/>
        <rFont val="宋体"/>
        <charset val="134"/>
      </rPr>
      <t>合</t>
    </r>
    <r>
      <rPr>
        <sz val="9"/>
        <rFont val="Times New Roman"/>
        <charset val="134"/>
      </rPr>
      <t xml:space="preserve">            </t>
    </r>
    <r>
      <rPr>
        <sz val="9"/>
        <rFont val="宋体"/>
        <charset val="134"/>
      </rPr>
      <t>计</t>
    </r>
  </si>
  <si>
    <r>
      <rPr>
        <sz val="9"/>
        <rFont val="宋体"/>
        <charset val="134"/>
      </rPr>
      <t>减：坏账准备</t>
    </r>
  </si>
  <si>
    <r>
      <rPr>
        <sz val="9"/>
        <rFont val="宋体"/>
        <charset val="134"/>
      </rPr>
      <t>减：评估风险损失</t>
    </r>
  </si>
  <si>
    <r>
      <rPr>
        <sz val="9"/>
        <rFont val="宋体"/>
        <charset val="134"/>
      </rPr>
      <t>净</t>
    </r>
    <r>
      <rPr>
        <sz val="9"/>
        <rFont val="Times New Roman"/>
        <charset val="134"/>
      </rPr>
      <t xml:space="preserve">            </t>
    </r>
    <r>
      <rPr>
        <sz val="9"/>
        <rFont val="宋体"/>
        <charset val="134"/>
      </rPr>
      <t>额</t>
    </r>
  </si>
  <si>
    <t>预付账款评估明细表</t>
  </si>
  <si>
    <r>
      <rPr>
        <sz val="10"/>
        <rFont val="宋体"/>
        <charset val="134"/>
      </rPr>
      <t>收款单位名称（结算对象</t>
    </r>
    <r>
      <rPr>
        <sz val="10"/>
        <rFont val="Times New Roman"/>
        <charset val="134"/>
      </rPr>
      <t>)</t>
    </r>
  </si>
  <si>
    <t>业务内容</t>
  </si>
  <si>
    <t>发生日期</t>
  </si>
  <si>
    <t>账龄</t>
  </si>
  <si>
    <t>减：预付账款坏账准备</t>
  </si>
  <si>
    <t>评估机构：四川正磊房地产土地资产评估有限责任公司</t>
  </si>
  <si>
    <t>应收利息评估明细表</t>
  </si>
  <si>
    <r>
      <rPr>
        <sz val="10"/>
        <rFont val="宋体"/>
        <charset val="134"/>
      </rPr>
      <t>欠款单位名称（结算对象</t>
    </r>
    <r>
      <rPr>
        <sz val="10"/>
        <rFont val="Times New Roman"/>
        <charset val="134"/>
      </rPr>
      <t>)</t>
    </r>
  </si>
  <si>
    <t>本金</t>
  </si>
  <si>
    <t>利息所属期间</t>
  </si>
  <si>
    <r>
      <rPr>
        <sz val="10"/>
        <rFont val="宋体"/>
        <charset val="134"/>
      </rPr>
      <t>利息率</t>
    </r>
    <r>
      <rPr>
        <sz val="10"/>
        <rFont val="Times New Roman"/>
        <charset val="134"/>
      </rPr>
      <t>%</t>
    </r>
  </si>
  <si>
    <t>应收股利（应收利润）评估明细表</t>
  </si>
  <si>
    <t>股利（利润）所属期间</t>
  </si>
  <si>
    <t xml:space="preserve">返回 </t>
  </si>
  <si>
    <t>其他应收款评估明细表</t>
  </si>
  <si>
    <r>
      <rPr>
        <sz val="9"/>
        <rFont val="宋体"/>
        <charset val="134"/>
      </rPr>
      <t>欠款单位（人）名称（结算对象</t>
    </r>
    <r>
      <rPr>
        <sz val="9"/>
        <rFont val="Times New Roman"/>
        <charset val="134"/>
      </rPr>
      <t>)</t>
    </r>
  </si>
  <si>
    <r>
      <rPr>
        <sz val="9"/>
        <rFont val="宋体"/>
        <charset val="134"/>
      </rPr>
      <t>卫龙</t>
    </r>
  </si>
  <si>
    <r>
      <rPr>
        <sz val="9"/>
        <rFont val="宋体"/>
        <charset val="134"/>
      </rPr>
      <t>预借工资</t>
    </r>
  </si>
  <si>
    <r>
      <rPr>
        <sz val="9"/>
        <rFont val="Times New Roman"/>
        <charset val="134"/>
      </rPr>
      <t>1</t>
    </r>
    <r>
      <rPr>
        <sz val="9"/>
        <rFont val="宋体"/>
        <charset val="134"/>
      </rPr>
      <t>年以内</t>
    </r>
  </si>
  <si>
    <r>
      <rPr>
        <sz val="9"/>
        <color rgb="FF000000"/>
        <rFont val="宋体"/>
        <charset val="134"/>
      </rPr>
      <t>毛丽</t>
    </r>
  </si>
  <si>
    <r>
      <rPr>
        <sz val="9"/>
        <color rgb="FF000000"/>
        <rFont val="宋体"/>
        <charset val="134"/>
      </rPr>
      <t>社保</t>
    </r>
  </si>
  <si>
    <r>
      <rPr>
        <sz val="9"/>
        <rFont val="宋体"/>
        <charset val="134"/>
      </rPr>
      <t>刘小忠</t>
    </r>
  </si>
  <si>
    <r>
      <rPr>
        <sz val="9"/>
        <color rgb="FF000000"/>
        <rFont val="宋体"/>
        <charset val="134"/>
      </rPr>
      <t>阿姆</t>
    </r>
  </si>
  <si>
    <r>
      <rPr>
        <sz val="9"/>
        <color rgb="FF000000"/>
        <rFont val="宋体"/>
        <charset val="134"/>
      </rPr>
      <t>松英</t>
    </r>
  </si>
  <si>
    <r>
      <rPr>
        <sz val="9"/>
        <rFont val="宋体"/>
        <charset val="134"/>
      </rPr>
      <t>尾款</t>
    </r>
  </si>
  <si>
    <r>
      <rPr>
        <sz val="9"/>
        <color rgb="FF000000"/>
        <rFont val="宋体"/>
        <charset val="134"/>
      </rPr>
      <t>郎达次旺</t>
    </r>
  </si>
  <si>
    <r>
      <rPr>
        <sz val="9"/>
        <color rgb="FF000000"/>
        <rFont val="宋体"/>
        <charset val="134"/>
      </rPr>
      <t>左红</t>
    </r>
  </si>
  <si>
    <r>
      <rPr>
        <sz val="9"/>
        <color rgb="FF000000"/>
        <rFont val="宋体"/>
        <charset val="134"/>
      </rPr>
      <t>朗央</t>
    </r>
  </si>
  <si>
    <r>
      <rPr>
        <sz val="9"/>
        <color rgb="FF000000"/>
        <rFont val="宋体"/>
        <charset val="134"/>
      </rPr>
      <t>根子</t>
    </r>
  </si>
  <si>
    <r>
      <rPr>
        <sz val="9"/>
        <color rgb="FF000000"/>
        <rFont val="宋体"/>
        <charset val="134"/>
      </rPr>
      <t>扎西曲措</t>
    </r>
  </si>
  <si>
    <r>
      <rPr>
        <sz val="9"/>
        <color rgb="FF000000"/>
        <rFont val="宋体"/>
        <charset val="134"/>
      </rPr>
      <t>向巴扎西</t>
    </r>
  </si>
  <si>
    <r>
      <rPr>
        <sz val="9"/>
        <rFont val="宋体"/>
        <charset val="134"/>
      </rPr>
      <t>运输费</t>
    </r>
  </si>
  <si>
    <r>
      <rPr>
        <sz val="9"/>
        <color rgb="FF000000"/>
        <rFont val="宋体"/>
        <charset val="134"/>
      </rPr>
      <t>西藏瑞博项目管理有限公司林芝分公司</t>
    </r>
  </si>
  <si>
    <r>
      <rPr>
        <sz val="9"/>
        <rFont val="宋体"/>
        <charset val="134"/>
      </rPr>
      <t>投标保证金</t>
    </r>
  </si>
  <si>
    <r>
      <rPr>
        <sz val="9"/>
        <rFont val="宋体"/>
        <charset val="134"/>
      </rPr>
      <t>注</t>
    </r>
    <r>
      <rPr>
        <sz val="9"/>
        <rFont val="Times New Roman"/>
        <charset val="134"/>
      </rPr>
      <t>1</t>
    </r>
    <r>
      <rPr>
        <sz val="9"/>
        <rFont val="宋体"/>
        <charset val="134"/>
      </rPr>
      <t>：</t>
    </r>
  </si>
  <si>
    <r>
      <rPr>
        <sz val="9"/>
        <rFont val="宋体"/>
        <charset val="134"/>
      </rPr>
      <t>注明账齡在一年以上的账款的可收回性，若有部分可能不能收回，请估计不能收回的金額，以供评估时作參考。</t>
    </r>
  </si>
  <si>
    <r>
      <rPr>
        <sz val="9"/>
        <rFont val="宋体"/>
        <charset val="134"/>
      </rPr>
      <t>注</t>
    </r>
    <r>
      <rPr>
        <sz val="9"/>
        <rFont val="Times New Roman"/>
        <charset val="134"/>
      </rPr>
      <t>2</t>
    </r>
    <r>
      <rPr>
        <sz val="9"/>
        <rFont val="宋体"/>
        <charset val="134"/>
      </rPr>
      <t>：</t>
    </r>
    <r>
      <rPr>
        <sz val="9"/>
        <rFont val="Times New Roman"/>
        <charset val="134"/>
      </rPr>
      <t>“</t>
    </r>
    <r>
      <rPr>
        <sz val="9"/>
        <rFont val="宋体"/>
        <charset val="134"/>
      </rPr>
      <t>备注</t>
    </r>
    <r>
      <rPr>
        <sz val="9"/>
        <rFont val="Times New Roman"/>
        <charset val="134"/>
      </rPr>
      <t>”</t>
    </r>
    <r>
      <rPr>
        <sz val="9"/>
        <rFont val="宋体"/>
        <charset val="134"/>
      </rPr>
      <t>栏填写方法：</t>
    </r>
  </si>
  <si>
    <r>
      <rPr>
        <sz val="9"/>
        <rFont val="Times New Roman"/>
        <charset val="134"/>
      </rPr>
      <t>1</t>
    </r>
    <r>
      <rPr>
        <sz val="9"/>
        <rFont val="宋体"/>
        <charset val="134"/>
      </rPr>
      <t>）欠款单位为关联方、总公司内部或本公司内部单位的，应在备注栏注明</t>
    </r>
    <r>
      <rPr>
        <sz val="9"/>
        <rFont val="Times New Roman"/>
        <charset val="134"/>
      </rPr>
      <t>“</t>
    </r>
    <r>
      <rPr>
        <sz val="9"/>
        <rFont val="宋体"/>
        <charset val="134"/>
      </rPr>
      <t>关联方</t>
    </r>
    <r>
      <rPr>
        <sz val="9"/>
        <rFont val="Times New Roman"/>
        <charset val="134"/>
      </rPr>
      <t>”</t>
    </r>
    <r>
      <rPr>
        <sz val="9"/>
        <rFont val="宋体"/>
        <charset val="134"/>
      </rPr>
      <t>、</t>
    </r>
    <r>
      <rPr>
        <sz val="9"/>
        <rFont val="Times New Roman"/>
        <charset val="134"/>
      </rPr>
      <t>“</t>
    </r>
    <r>
      <rPr>
        <sz val="9"/>
        <rFont val="宋体"/>
        <charset val="134"/>
      </rPr>
      <t>总公司内部</t>
    </r>
    <r>
      <rPr>
        <sz val="9"/>
        <rFont val="Times New Roman"/>
        <charset val="134"/>
      </rPr>
      <t>”</t>
    </r>
    <r>
      <rPr>
        <sz val="9"/>
        <rFont val="宋体"/>
        <charset val="134"/>
      </rPr>
      <t>、</t>
    </r>
    <r>
      <rPr>
        <sz val="9"/>
        <rFont val="Times New Roman"/>
        <charset val="134"/>
      </rPr>
      <t>“</t>
    </r>
    <r>
      <rPr>
        <sz val="9"/>
        <rFont val="宋体"/>
        <charset val="134"/>
      </rPr>
      <t>内部单位</t>
    </r>
    <r>
      <rPr>
        <sz val="9"/>
        <rFont val="Times New Roman"/>
        <charset val="134"/>
      </rPr>
      <t>”</t>
    </r>
    <r>
      <rPr>
        <sz val="9"/>
        <rFont val="宋体"/>
        <charset val="134"/>
      </rPr>
      <t>；</t>
    </r>
  </si>
  <si>
    <r>
      <rPr>
        <sz val="9"/>
        <rFont val="Times New Roman"/>
        <charset val="134"/>
      </rPr>
      <t>2</t>
    </r>
    <r>
      <rPr>
        <sz val="9"/>
        <rFont val="宋体"/>
        <charset val="134"/>
      </rPr>
      <t>）</t>
    </r>
    <r>
      <rPr>
        <sz val="9"/>
        <rFont val="Times New Roman"/>
        <charset val="134"/>
      </rPr>
      <t xml:space="preserve"> </t>
    </r>
    <r>
      <rPr>
        <sz val="9"/>
        <rFont val="宋体"/>
        <charset val="134"/>
      </rPr>
      <t>涉诉款项应在备注中标明</t>
    </r>
    <r>
      <rPr>
        <sz val="9"/>
        <rFont val="Times New Roman"/>
        <charset val="134"/>
      </rPr>
      <t>“</t>
    </r>
    <r>
      <rPr>
        <sz val="9"/>
        <rFont val="宋体"/>
        <charset val="134"/>
      </rPr>
      <t>涉诉</t>
    </r>
    <r>
      <rPr>
        <sz val="9"/>
        <rFont val="Times New Roman"/>
        <charset val="134"/>
      </rPr>
      <t>”</t>
    </r>
    <r>
      <rPr>
        <sz val="9"/>
        <rFont val="宋体"/>
        <charset val="134"/>
      </rPr>
      <t>；</t>
    </r>
  </si>
  <si>
    <r>
      <rPr>
        <sz val="9"/>
        <rFont val="Times New Roman"/>
        <charset val="134"/>
      </rPr>
      <t>3</t>
    </r>
    <r>
      <rPr>
        <sz val="9"/>
        <rFont val="宋体"/>
        <charset val="134"/>
      </rPr>
      <t>）评估基准日后已部分或全部收回款项的，应注明日期及金额，如</t>
    </r>
    <r>
      <rPr>
        <sz val="9"/>
        <rFont val="Times New Roman"/>
        <charset val="134"/>
      </rPr>
      <t>“2003</t>
    </r>
    <r>
      <rPr>
        <sz val="9"/>
        <rFont val="宋体"/>
        <charset val="134"/>
      </rPr>
      <t>年</t>
    </r>
    <r>
      <rPr>
        <sz val="9"/>
        <rFont val="Times New Roman"/>
        <charset val="134"/>
      </rPr>
      <t>2</t>
    </r>
    <r>
      <rPr>
        <sz val="9"/>
        <rFont val="宋体"/>
        <charset val="134"/>
      </rPr>
      <t>月</t>
    </r>
    <r>
      <rPr>
        <sz val="9"/>
        <rFont val="Times New Roman"/>
        <charset val="134"/>
      </rPr>
      <t>4</t>
    </r>
    <r>
      <rPr>
        <sz val="9"/>
        <rFont val="宋体"/>
        <charset val="134"/>
      </rPr>
      <t>日收回</t>
    </r>
    <r>
      <rPr>
        <sz val="9"/>
        <rFont val="Times New Roman"/>
        <charset val="134"/>
      </rPr>
      <t>8,530.00</t>
    </r>
    <r>
      <rPr>
        <sz val="9"/>
        <rFont val="宋体"/>
        <charset val="134"/>
      </rPr>
      <t>元</t>
    </r>
    <r>
      <rPr>
        <sz val="9"/>
        <rFont val="Times New Roman"/>
        <charset val="134"/>
      </rPr>
      <t>”</t>
    </r>
    <r>
      <rPr>
        <sz val="9"/>
        <rFont val="宋体"/>
        <charset val="134"/>
      </rPr>
      <t>；</t>
    </r>
  </si>
  <si>
    <r>
      <rPr>
        <sz val="9"/>
        <rFont val="Times New Roman"/>
        <charset val="134"/>
      </rPr>
      <t>4</t>
    </r>
    <r>
      <rPr>
        <sz val="9"/>
        <rFont val="宋体"/>
        <charset val="134"/>
      </rPr>
      <t>）填表单位认为其他应说明的事项</t>
    </r>
  </si>
  <si>
    <t>存货评估汇总表</t>
  </si>
  <si>
    <t>3-9-1</t>
  </si>
  <si>
    <t>3-9-2</t>
  </si>
  <si>
    <t>3-9-3</t>
  </si>
  <si>
    <t>3-9-4</t>
  </si>
  <si>
    <t>3-9-5</t>
  </si>
  <si>
    <t>3-9-6</t>
  </si>
  <si>
    <t>3-9-7</t>
  </si>
  <si>
    <t>3-9-8</t>
  </si>
  <si>
    <t>存货合计</t>
  </si>
  <si>
    <t>减：存货跌价准备</t>
  </si>
  <si>
    <t>存货净额</t>
  </si>
  <si>
    <r>
      <rPr>
        <sz val="18"/>
        <rFont val="黑体"/>
        <charset val="134"/>
      </rPr>
      <t>存货</t>
    </r>
    <r>
      <rPr>
        <sz val="18"/>
        <rFont val="Times New Roman"/>
        <charset val="134"/>
      </rPr>
      <t>—</t>
    </r>
    <r>
      <rPr>
        <sz val="18"/>
        <rFont val="黑体"/>
        <charset val="134"/>
      </rPr>
      <t>材料采购（在途物资）评估明细表</t>
    </r>
  </si>
  <si>
    <t>名称及规格型号</t>
  </si>
  <si>
    <t>计量单位</t>
  </si>
  <si>
    <t>数量</t>
  </si>
  <si>
    <t>单价</t>
  </si>
  <si>
    <t>实际数量</t>
  </si>
  <si>
    <t>评估单价</t>
  </si>
  <si>
    <r>
      <rPr>
        <sz val="18"/>
        <rFont val="黑体"/>
        <charset val="134"/>
      </rPr>
      <t>存货</t>
    </r>
    <r>
      <rPr>
        <sz val="18"/>
        <rFont val="Times New Roman"/>
        <charset val="134"/>
      </rPr>
      <t>—</t>
    </r>
    <r>
      <rPr>
        <sz val="18"/>
        <rFont val="黑体"/>
        <charset val="134"/>
      </rPr>
      <t>原材料评估明细表</t>
    </r>
  </si>
  <si>
    <t>存放地点</t>
  </si>
  <si>
    <t>苦荞麦</t>
  </si>
  <si>
    <t>斤</t>
  </si>
  <si>
    <t>县库</t>
  </si>
  <si>
    <t>麦芽</t>
  </si>
  <si>
    <t>公斤</t>
  </si>
  <si>
    <t>香花</t>
  </si>
  <si>
    <t>苦花</t>
  </si>
  <si>
    <t>生石膏</t>
  </si>
  <si>
    <t>氯化钙</t>
  </si>
  <si>
    <t>乳酸</t>
  </si>
  <si>
    <t>卡拉胶</t>
  </si>
  <si>
    <t>双氧水</t>
  </si>
  <si>
    <t>火碱</t>
  </si>
  <si>
    <t>干酵母</t>
  </si>
  <si>
    <t>复合酶</t>
  </si>
  <si>
    <t>硅藻土</t>
  </si>
  <si>
    <t>硅胶</t>
  </si>
  <si>
    <t>乙基麦芽酚</t>
  </si>
  <si>
    <t>泗泾苦水</t>
  </si>
  <si>
    <t>异VD钠</t>
  </si>
  <si>
    <t>西藏大米</t>
  </si>
  <si>
    <t>苦荞粉</t>
  </si>
  <si>
    <t>煤炭</t>
  </si>
  <si>
    <t>吨</t>
  </si>
  <si>
    <t>二氧化碳</t>
  </si>
  <si>
    <t>瓶</t>
  </si>
  <si>
    <t>酒精</t>
  </si>
  <si>
    <t>氩气</t>
  </si>
  <si>
    <t>注1：</t>
  </si>
  <si>
    <r>
      <rPr>
        <sz val="10"/>
        <rFont val="Times New Roman"/>
        <charset val="134"/>
      </rPr>
      <t>1</t>
    </r>
    <r>
      <rPr>
        <sz val="10"/>
        <rFont val="宋体"/>
        <charset val="134"/>
      </rPr>
      <t>）正常，无需填写；</t>
    </r>
    <r>
      <rPr>
        <sz val="10"/>
        <rFont val="Times New Roman"/>
        <charset val="134"/>
      </rPr>
      <t>2</t>
    </r>
    <r>
      <rPr>
        <sz val="10"/>
        <rFont val="宋体"/>
        <charset val="134"/>
      </rPr>
      <t>）残次，填</t>
    </r>
    <r>
      <rPr>
        <sz val="10"/>
        <rFont val="Times New Roman"/>
        <charset val="134"/>
      </rPr>
      <t>“A”</t>
    </r>
    <r>
      <rPr>
        <sz val="10"/>
        <rFont val="宋体"/>
        <charset val="134"/>
      </rPr>
      <t>；</t>
    </r>
    <r>
      <rPr>
        <sz val="10"/>
        <rFont val="Times New Roman"/>
        <charset val="134"/>
      </rPr>
      <t>3</t>
    </r>
    <r>
      <rPr>
        <sz val="10"/>
        <rFont val="宋体"/>
        <charset val="134"/>
      </rPr>
      <t>）变质，填</t>
    </r>
    <r>
      <rPr>
        <sz val="10"/>
        <rFont val="Times New Roman"/>
        <charset val="134"/>
      </rPr>
      <t>“B”</t>
    </r>
    <r>
      <rPr>
        <sz val="10"/>
        <rFont val="宋体"/>
        <charset val="134"/>
      </rPr>
      <t>；</t>
    </r>
    <r>
      <rPr>
        <sz val="10"/>
        <rFont val="Times New Roman"/>
        <charset val="134"/>
      </rPr>
      <t>4</t>
    </r>
    <r>
      <rPr>
        <sz val="10"/>
        <rFont val="宋体"/>
        <charset val="134"/>
      </rPr>
      <t>）毁损，填</t>
    </r>
    <r>
      <rPr>
        <sz val="10"/>
        <rFont val="Times New Roman"/>
        <charset val="134"/>
      </rPr>
      <t>“C”</t>
    </r>
    <r>
      <rPr>
        <sz val="10"/>
        <rFont val="宋体"/>
        <charset val="134"/>
      </rPr>
      <t>；</t>
    </r>
    <r>
      <rPr>
        <sz val="10"/>
        <rFont val="Times New Roman"/>
        <charset val="134"/>
      </rPr>
      <t>5</t>
    </r>
    <r>
      <rPr>
        <sz val="10"/>
        <rFont val="宋体"/>
        <charset val="134"/>
      </rPr>
      <t>）滞销，填</t>
    </r>
    <r>
      <rPr>
        <sz val="10"/>
        <rFont val="Times New Roman"/>
        <charset val="134"/>
      </rPr>
      <t>“E”</t>
    </r>
    <r>
      <rPr>
        <sz val="10"/>
        <rFont val="宋体"/>
        <charset val="134"/>
      </rPr>
      <t>；</t>
    </r>
  </si>
  <si>
    <r>
      <rPr>
        <sz val="10"/>
        <rFont val="Times New Roman"/>
        <charset val="134"/>
      </rPr>
      <t>6</t>
    </r>
    <r>
      <rPr>
        <sz val="10"/>
        <rFont val="宋体"/>
        <charset val="134"/>
      </rPr>
      <t>）积压，填</t>
    </r>
    <r>
      <rPr>
        <sz val="10"/>
        <rFont val="Times New Roman"/>
        <charset val="134"/>
      </rPr>
      <t>“D”</t>
    </r>
    <r>
      <rPr>
        <sz val="10"/>
        <rFont val="宋体"/>
        <charset val="134"/>
      </rPr>
      <t>并在备注中填写已积压时间</t>
    </r>
    <r>
      <rPr>
        <sz val="10"/>
        <rFont val="Times New Roman"/>
        <charset val="134"/>
      </rPr>
      <t>“1</t>
    </r>
    <r>
      <rPr>
        <sz val="10"/>
        <rFont val="宋体"/>
        <charset val="134"/>
      </rPr>
      <t>年以内</t>
    </r>
    <r>
      <rPr>
        <sz val="10"/>
        <rFont val="Times New Roman"/>
        <charset val="134"/>
      </rPr>
      <t>”</t>
    </r>
    <r>
      <rPr>
        <sz val="10"/>
        <rFont val="宋体"/>
        <charset val="134"/>
      </rPr>
      <t>、</t>
    </r>
    <r>
      <rPr>
        <sz val="10"/>
        <rFont val="Times New Roman"/>
        <charset val="134"/>
      </rPr>
      <t>“1~2</t>
    </r>
    <r>
      <rPr>
        <sz val="10"/>
        <rFont val="宋体"/>
        <charset val="134"/>
      </rPr>
      <t>年</t>
    </r>
    <r>
      <rPr>
        <sz val="10"/>
        <rFont val="Times New Roman"/>
        <charset val="134"/>
      </rPr>
      <t>”</t>
    </r>
    <r>
      <rPr>
        <sz val="10"/>
        <rFont val="宋体"/>
        <charset val="134"/>
      </rPr>
      <t>、</t>
    </r>
    <r>
      <rPr>
        <sz val="10"/>
        <rFont val="Times New Roman"/>
        <charset val="134"/>
      </rPr>
      <t>“2~3</t>
    </r>
    <r>
      <rPr>
        <sz val="10"/>
        <rFont val="宋体"/>
        <charset val="134"/>
      </rPr>
      <t>年</t>
    </r>
    <r>
      <rPr>
        <sz val="10"/>
        <rFont val="Times New Roman"/>
        <charset val="134"/>
      </rPr>
      <t>”</t>
    </r>
    <r>
      <rPr>
        <sz val="10"/>
        <rFont val="宋体"/>
        <charset val="134"/>
      </rPr>
      <t>、</t>
    </r>
    <r>
      <rPr>
        <sz val="10"/>
        <rFont val="Times New Roman"/>
        <charset val="134"/>
      </rPr>
      <t>“3</t>
    </r>
    <r>
      <rPr>
        <sz val="10"/>
        <rFont val="宋体"/>
        <charset val="134"/>
      </rPr>
      <t>年以上</t>
    </r>
    <r>
      <rPr>
        <sz val="10"/>
        <rFont val="Times New Roman"/>
        <charset val="134"/>
      </rPr>
      <t>”</t>
    </r>
    <r>
      <rPr>
        <sz val="10"/>
        <rFont val="宋体"/>
        <charset val="134"/>
      </rPr>
      <t>；</t>
    </r>
    <r>
      <rPr>
        <sz val="10"/>
        <rFont val="Times New Roman"/>
        <charset val="134"/>
      </rPr>
      <t>7</t>
    </r>
    <r>
      <rPr>
        <sz val="10"/>
        <rFont val="宋体"/>
        <charset val="134"/>
      </rPr>
      <t>）其他情形用文字表述。</t>
    </r>
  </si>
  <si>
    <r>
      <rPr>
        <sz val="18"/>
        <rFont val="黑体"/>
        <charset val="134"/>
      </rPr>
      <t>存货</t>
    </r>
    <r>
      <rPr>
        <sz val="18"/>
        <rFont val="Times New Roman"/>
        <charset val="134"/>
      </rPr>
      <t>—</t>
    </r>
    <r>
      <rPr>
        <sz val="18"/>
        <rFont val="黑体"/>
        <charset val="134"/>
      </rPr>
      <t>在库周转材料评估明细表</t>
    </r>
  </si>
  <si>
    <t>存货—委托加工物资评估明细表</t>
  </si>
  <si>
    <t>加工单位名称</t>
  </si>
  <si>
    <r>
      <rPr>
        <sz val="18"/>
        <rFont val="黑体"/>
        <charset val="134"/>
      </rPr>
      <t>存货</t>
    </r>
    <r>
      <rPr>
        <sz val="18"/>
        <rFont val="Times New Roman"/>
        <charset val="134"/>
      </rPr>
      <t>—</t>
    </r>
    <r>
      <rPr>
        <sz val="18"/>
        <rFont val="黑体"/>
        <charset val="134"/>
      </rPr>
      <t>产成品（库存商品、开发产品、农产品）评估明细表</t>
    </r>
  </si>
  <si>
    <t>名  称</t>
  </si>
  <si>
    <t>规格型号</t>
  </si>
  <si>
    <t>外币单价</t>
  </si>
  <si>
    <t>单价(含税）</t>
  </si>
  <si>
    <t>增值税</t>
  </si>
  <si>
    <t>销售费用</t>
  </si>
  <si>
    <t>附加税</t>
  </si>
  <si>
    <t>所得税</t>
  </si>
  <si>
    <t>适当利润</t>
  </si>
  <si>
    <t>25kg</t>
  </si>
  <si>
    <t>桑昂曲宗</t>
  </si>
  <si>
    <t>5kg</t>
  </si>
  <si>
    <t>10kg</t>
  </si>
  <si>
    <t>雪域珍珠</t>
  </si>
  <si>
    <t>内地面粉</t>
  </si>
  <si>
    <t>苦荞茶</t>
  </si>
  <si>
    <t>80g</t>
  </si>
  <si>
    <t>盒</t>
  </si>
  <si>
    <t>280g</t>
  </si>
  <si>
    <t>袋</t>
  </si>
  <si>
    <t>菜籽油</t>
  </si>
  <si>
    <t>桶</t>
  </si>
  <si>
    <t>桦褐孔菌</t>
  </si>
  <si>
    <t>包</t>
  </si>
  <si>
    <t>苦荞枕头（中）</t>
  </si>
  <si>
    <t>个</t>
  </si>
  <si>
    <t>苦荞枕头（小）</t>
  </si>
  <si>
    <t>鸡爪谷糌粑</t>
  </si>
  <si>
    <t>枕头（大）</t>
  </si>
  <si>
    <t>藏南窖</t>
  </si>
  <si>
    <t>藏南醇</t>
  </si>
  <si>
    <t>僜家古曲</t>
  </si>
  <si>
    <t>大</t>
  </si>
  <si>
    <t>小</t>
  </si>
  <si>
    <t>僜巴情缘</t>
  </si>
  <si>
    <r>
      <rPr>
        <sz val="9"/>
        <rFont val="宋体"/>
        <charset val="134"/>
      </rPr>
      <t>雪巅</t>
    </r>
    <r>
      <rPr>
        <sz val="9"/>
        <rFont val="Times New Roman"/>
        <charset val="134"/>
      </rPr>
      <t>57</t>
    </r>
  </si>
  <si>
    <t>330ml</t>
  </si>
  <si>
    <t>件</t>
  </si>
  <si>
    <t>内地大米</t>
  </si>
  <si>
    <t>古玉库</t>
  </si>
  <si>
    <t>青稞</t>
  </si>
  <si>
    <r>
      <rPr>
        <sz val="18"/>
        <rFont val="黑体"/>
        <charset val="134"/>
      </rPr>
      <t>存货</t>
    </r>
    <r>
      <rPr>
        <sz val="18"/>
        <rFont val="Times New Roman"/>
        <charset val="134"/>
      </rPr>
      <t>—</t>
    </r>
    <r>
      <rPr>
        <sz val="18"/>
        <rFont val="黑体"/>
        <charset val="134"/>
      </rPr>
      <t>在产品（自制半成品）评估明细表</t>
    </r>
  </si>
  <si>
    <r>
      <rPr>
        <sz val="9"/>
        <rFont val="宋体"/>
        <charset val="134"/>
      </rPr>
      <t>名称及规格型号</t>
    </r>
  </si>
  <si>
    <r>
      <rPr>
        <sz val="9"/>
        <rFont val="宋体"/>
        <charset val="134"/>
      </rPr>
      <t>计量单位</t>
    </r>
  </si>
  <si>
    <r>
      <rPr>
        <sz val="9"/>
        <rFont val="宋体"/>
        <charset val="134"/>
      </rPr>
      <t>数量</t>
    </r>
  </si>
  <si>
    <r>
      <rPr>
        <sz val="9"/>
        <rFont val="宋体"/>
        <charset val="134"/>
      </rPr>
      <t>单价</t>
    </r>
  </si>
  <si>
    <r>
      <rPr>
        <sz val="9"/>
        <rFont val="宋体"/>
        <charset val="134"/>
      </rPr>
      <t>金额</t>
    </r>
  </si>
  <si>
    <r>
      <rPr>
        <sz val="9"/>
        <rFont val="宋体"/>
        <charset val="134"/>
      </rPr>
      <t>实际数量</t>
    </r>
  </si>
  <si>
    <r>
      <rPr>
        <sz val="9"/>
        <rFont val="宋体"/>
        <charset val="134"/>
      </rPr>
      <t>评估单价</t>
    </r>
  </si>
  <si>
    <t>1</t>
  </si>
  <si>
    <r>
      <rPr>
        <sz val="9"/>
        <color rgb="FF000000"/>
        <rFont val="SimSun"/>
        <charset val="134"/>
      </rPr>
      <t>生产成本</t>
    </r>
  </si>
  <si>
    <r>
      <rPr>
        <sz val="9"/>
        <color rgb="FF000000"/>
        <rFont val="SimSun"/>
        <charset val="134"/>
      </rPr>
      <t>制造费用</t>
    </r>
  </si>
  <si>
    <r>
      <rPr>
        <sz val="18"/>
        <rFont val="黑体"/>
        <charset val="134"/>
      </rPr>
      <t>存货</t>
    </r>
    <r>
      <rPr>
        <sz val="18"/>
        <rFont val="Times New Roman"/>
        <charset val="134"/>
      </rPr>
      <t>—</t>
    </r>
    <r>
      <rPr>
        <sz val="18"/>
        <rFont val="黑体"/>
        <charset val="134"/>
      </rPr>
      <t>发出商品评估明细表</t>
    </r>
  </si>
  <si>
    <t>商品名称</t>
  </si>
  <si>
    <t>对方单位名称</t>
  </si>
  <si>
    <r>
      <rPr>
        <sz val="18"/>
        <rFont val="黑体"/>
        <charset val="134"/>
      </rPr>
      <t>存货</t>
    </r>
    <r>
      <rPr>
        <sz val="18"/>
        <rFont val="Times New Roman"/>
        <charset val="134"/>
      </rPr>
      <t>—</t>
    </r>
    <r>
      <rPr>
        <sz val="18"/>
        <rFont val="黑体"/>
        <charset val="134"/>
      </rPr>
      <t>在用周转材料评估明细表</t>
    </r>
  </si>
  <si>
    <t>启用日期</t>
  </si>
  <si>
    <t>原始入账价值</t>
  </si>
  <si>
    <t>审计前账面值（摊余价值）</t>
  </si>
  <si>
    <t>账面价值（摊余价值）</t>
  </si>
  <si>
    <t>评估原价</t>
  </si>
  <si>
    <r>
      <rPr>
        <sz val="9"/>
        <rFont val="宋体"/>
        <charset val="134"/>
      </rPr>
      <t>成新率</t>
    </r>
    <r>
      <rPr>
        <sz val="9"/>
        <rFont val="Times New Roman"/>
        <charset val="134"/>
      </rPr>
      <t>%</t>
    </r>
  </si>
  <si>
    <t>包装物</t>
  </si>
  <si>
    <t>啤酒包装</t>
  </si>
  <si>
    <t>纯净水桶</t>
  </si>
  <si>
    <t>一年内到期的非流动资产评估明细表</t>
  </si>
  <si>
    <t>项目及内容</t>
  </si>
  <si>
    <t>结算内容</t>
  </si>
  <si>
    <t>其他流动资产评估明细表</t>
  </si>
  <si>
    <t>可供出售金融资产评估汇总表</t>
  </si>
  <si>
    <r>
      <rPr>
        <sz val="10"/>
        <rFont val="Times New Roman"/>
        <charset val="134"/>
      </rPr>
      <t>增值率</t>
    </r>
    <r>
      <rPr>
        <sz val="10"/>
        <rFont val="Times New Roman"/>
        <charset val="134"/>
      </rPr>
      <t>%</t>
    </r>
  </si>
  <si>
    <t>4-1-1</t>
  </si>
  <si>
    <t>可供出售金融资产-股票投资</t>
  </si>
  <si>
    <t>4-1-2</t>
  </si>
  <si>
    <t>可供出售金融资产-债券投资</t>
  </si>
  <si>
    <t>4-1-3</t>
  </si>
  <si>
    <t>可供出售金融资产-其他投资</t>
  </si>
  <si>
    <t>4-1</t>
  </si>
  <si>
    <t>可供出售金融资产合计</t>
  </si>
  <si>
    <t>减：可供出售金融资产减值准备</t>
  </si>
  <si>
    <t>可供出售金融资产净额</t>
  </si>
  <si>
    <t>非流动资产评估汇总表</t>
  </si>
  <si>
    <t>4-2</t>
  </si>
  <si>
    <t>4-3</t>
  </si>
  <si>
    <t>4-4</t>
  </si>
  <si>
    <t>4-5</t>
  </si>
  <si>
    <t>4-6</t>
  </si>
  <si>
    <t>4-7</t>
  </si>
  <si>
    <t>4-8</t>
  </si>
  <si>
    <t>4-9</t>
  </si>
  <si>
    <t>4-10</t>
  </si>
  <si>
    <t>4-11</t>
  </si>
  <si>
    <t>4-12</t>
  </si>
  <si>
    <t>4-13</t>
  </si>
  <si>
    <t>4-14</t>
  </si>
  <si>
    <t>4-15</t>
  </si>
  <si>
    <t>4-16</t>
  </si>
  <si>
    <t>4-17</t>
  </si>
  <si>
    <r>
      <rPr>
        <sz val="9"/>
        <rFont val="宋体"/>
        <charset val="134"/>
      </rPr>
      <t>合计</t>
    </r>
  </si>
  <si>
    <t>可供出售金融资产—股票投资评估明细表</t>
  </si>
  <si>
    <t>股票性质</t>
  </si>
  <si>
    <t>基准日市价</t>
  </si>
  <si>
    <t>取得成本</t>
  </si>
  <si>
    <t>合    计</t>
  </si>
  <si>
    <t>减：减值准备</t>
  </si>
  <si>
    <t>可供出售金融资产—债券投资评估明细表</t>
  </si>
  <si>
    <t>债券种类</t>
  </si>
  <si>
    <t>到期日</t>
  </si>
  <si>
    <t>成本（面值）</t>
  </si>
  <si>
    <t>可供出售金融资产—其他投资评估明细表</t>
  </si>
  <si>
    <t>金融资产名称</t>
  </si>
  <si>
    <t>持有数量</t>
  </si>
  <si>
    <t>持有至到期投资评估明细表</t>
  </si>
  <si>
    <t>投资类别</t>
  </si>
  <si>
    <t>投资成本</t>
  </si>
  <si>
    <t>减：持有至到期投资减值准备</t>
  </si>
  <si>
    <r>
      <rPr>
        <sz val="10"/>
        <rFont val="宋体"/>
        <charset val="134"/>
      </rPr>
      <t>净</t>
    </r>
    <r>
      <rPr>
        <sz val="10"/>
        <rFont val="Times New Roman"/>
        <charset val="134"/>
      </rPr>
      <t xml:space="preserve">            </t>
    </r>
    <r>
      <rPr>
        <sz val="10"/>
        <rFont val="宋体"/>
        <charset val="134"/>
      </rPr>
      <t>额</t>
    </r>
  </si>
  <si>
    <t>长期应收款评估明细表</t>
  </si>
  <si>
    <t>减：坏账准备</t>
  </si>
  <si>
    <t>减：评估风险损失</t>
  </si>
  <si>
    <r>
      <rPr>
        <sz val="10"/>
        <rFont val="宋体"/>
        <charset val="134"/>
      </rPr>
      <t>注</t>
    </r>
    <r>
      <rPr>
        <sz val="10"/>
        <rFont val="Times New Roman"/>
        <charset val="134"/>
      </rPr>
      <t>1</t>
    </r>
    <r>
      <rPr>
        <sz val="10"/>
        <rFont val="宋体"/>
        <charset val="134"/>
      </rPr>
      <t>：</t>
    </r>
  </si>
  <si>
    <t>注明账齡在一年以上的账款的可收回性，若有部分可能不能收回，请估计不能收回的金額，以供评估时作參考。</t>
  </si>
  <si>
    <r>
      <rPr>
        <sz val="10"/>
        <rFont val="宋体"/>
        <charset val="134"/>
      </rPr>
      <t>注</t>
    </r>
    <r>
      <rPr>
        <sz val="10"/>
        <rFont val="Times New Roman"/>
        <charset val="134"/>
      </rPr>
      <t>2</t>
    </r>
    <r>
      <rPr>
        <sz val="10"/>
        <rFont val="宋体"/>
        <charset val="134"/>
      </rPr>
      <t>：</t>
    </r>
    <r>
      <rPr>
        <sz val="10"/>
        <rFont val="Times New Roman"/>
        <charset val="134"/>
      </rPr>
      <t>“</t>
    </r>
    <r>
      <rPr>
        <sz val="10"/>
        <rFont val="宋体"/>
        <charset val="134"/>
      </rPr>
      <t>备注</t>
    </r>
    <r>
      <rPr>
        <sz val="10"/>
        <rFont val="Times New Roman"/>
        <charset val="134"/>
      </rPr>
      <t>”</t>
    </r>
    <r>
      <rPr>
        <sz val="10"/>
        <rFont val="宋体"/>
        <charset val="134"/>
      </rPr>
      <t>栏填写方法：</t>
    </r>
  </si>
  <si>
    <r>
      <rPr>
        <sz val="10"/>
        <rFont val="Times New Roman"/>
        <charset val="134"/>
      </rPr>
      <t>1</t>
    </r>
    <r>
      <rPr>
        <sz val="10"/>
        <rFont val="宋体"/>
        <charset val="134"/>
      </rPr>
      <t>）欠款单位为关联方、总公司内部或本公司内部单位的，应在备注栏注明</t>
    </r>
    <r>
      <rPr>
        <sz val="10"/>
        <rFont val="Times New Roman"/>
        <charset val="134"/>
      </rPr>
      <t>“</t>
    </r>
    <r>
      <rPr>
        <sz val="10"/>
        <rFont val="宋体"/>
        <charset val="134"/>
      </rPr>
      <t>关联方</t>
    </r>
    <r>
      <rPr>
        <sz val="10"/>
        <rFont val="Times New Roman"/>
        <charset val="134"/>
      </rPr>
      <t>”</t>
    </r>
    <r>
      <rPr>
        <sz val="10"/>
        <rFont val="宋体"/>
        <charset val="134"/>
      </rPr>
      <t>、</t>
    </r>
    <r>
      <rPr>
        <sz val="10"/>
        <rFont val="Times New Roman"/>
        <charset val="134"/>
      </rPr>
      <t>“</t>
    </r>
    <r>
      <rPr>
        <sz val="10"/>
        <rFont val="宋体"/>
        <charset val="134"/>
      </rPr>
      <t>总公司内部</t>
    </r>
    <r>
      <rPr>
        <sz val="10"/>
        <rFont val="Times New Roman"/>
        <charset val="134"/>
      </rPr>
      <t>”</t>
    </r>
    <r>
      <rPr>
        <sz val="10"/>
        <rFont val="宋体"/>
        <charset val="134"/>
      </rPr>
      <t>、</t>
    </r>
    <r>
      <rPr>
        <sz val="10"/>
        <rFont val="Times New Roman"/>
        <charset val="134"/>
      </rPr>
      <t>“</t>
    </r>
    <r>
      <rPr>
        <sz val="10"/>
        <rFont val="宋体"/>
        <charset val="134"/>
      </rPr>
      <t>内部单位</t>
    </r>
    <r>
      <rPr>
        <sz val="10"/>
        <rFont val="Times New Roman"/>
        <charset val="134"/>
      </rPr>
      <t>”</t>
    </r>
    <r>
      <rPr>
        <sz val="10"/>
        <rFont val="宋体"/>
        <charset val="134"/>
      </rPr>
      <t>；</t>
    </r>
  </si>
  <si>
    <r>
      <rPr>
        <sz val="10"/>
        <rFont val="Times New Roman"/>
        <charset val="134"/>
      </rPr>
      <t>2</t>
    </r>
    <r>
      <rPr>
        <sz val="10"/>
        <rFont val="宋体"/>
        <charset val="134"/>
      </rPr>
      <t>）</t>
    </r>
    <r>
      <rPr>
        <sz val="10"/>
        <rFont val="Times New Roman"/>
        <charset val="134"/>
      </rPr>
      <t xml:space="preserve"> </t>
    </r>
    <r>
      <rPr>
        <sz val="10"/>
        <rFont val="宋体"/>
        <charset val="134"/>
      </rPr>
      <t>涉诉款项应在备注中标明</t>
    </r>
    <r>
      <rPr>
        <sz val="10"/>
        <rFont val="Times New Roman"/>
        <charset val="134"/>
      </rPr>
      <t>“</t>
    </r>
    <r>
      <rPr>
        <sz val="10"/>
        <rFont val="宋体"/>
        <charset val="134"/>
      </rPr>
      <t>涉诉</t>
    </r>
    <r>
      <rPr>
        <sz val="10"/>
        <rFont val="Times New Roman"/>
        <charset val="134"/>
      </rPr>
      <t>”</t>
    </r>
    <r>
      <rPr>
        <sz val="10"/>
        <rFont val="宋体"/>
        <charset val="134"/>
      </rPr>
      <t>；</t>
    </r>
  </si>
  <si>
    <t>3）评估基准日后已部分或全部收回款项的，应注明日期及金额，如“2003年2月4日收回8,530.00元”；</t>
  </si>
  <si>
    <r>
      <rPr>
        <sz val="10"/>
        <rFont val="Times New Roman"/>
        <charset val="134"/>
      </rPr>
      <t>4</t>
    </r>
    <r>
      <rPr>
        <sz val="10"/>
        <rFont val="宋体"/>
        <charset val="134"/>
      </rPr>
      <t>）填表单位认为其他应说明的事项</t>
    </r>
  </si>
  <si>
    <t>长期股权投资评估明细表</t>
  </si>
  <si>
    <t>协议投资期限</t>
  </si>
  <si>
    <r>
      <rPr>
        <sz val="10"/>
        <rFont val="宋体"/>
        <charset val="134"/>
      </rPr>
      <t>投资比例</t>
    </r>
    <r>
      <rPr>
        <sz val="10"/>
        <rFont val="Times New Roman"/>
        <charset val="134"/>
      </rPr>
      <t>%</t>
    </r>
  </si>
  <si>
    <t>减：长期股权投资减值准备</t>
  </si>
  <si>
    <t>投资性房地产——房屋评估明细表</t>
  </si>
  <si>
    <t>（采用成本模式计量）</t>
  </si>
  <si>
    <t>权证编号</t>
  </si>
  <si>
    <t>房屋名称</t>
  </si>
  <si>
    <t>来源（外购、自建、自用转入、存货转入等）</t>
  </si>
  <si>
    <t>位置</t>
  </si>
  <si>
    <t>对应土地证号</t>
  </si>
  <si>
    <t>结构</t>
  </si>
  <si>
    <r>
      <rPr>
        <sz val="10"/>
        <rFont val="宋体"/>
        <charset val="134"/>
      </rPr>
      <t>檐高</t>
    </r>
    <r>
      <rPr>
        <sz val="10"/>
        <rFont val="Times New Roman"/>
        <charset val="134"/>
      </rPr>
      <t>(m)</t>
    </r>
  </si>
  <si>
    <r>
      <rPr>
        <sz val="10"/>
        <rFont val="宋体"/>
        <charset val="134"/>
      </rPr>
      <t>层高</t>
    </r>
    <r>
      <rPr>
        <sz val="10"/>
        <rFont val="Times New Roman"/>
        <charset val="134"/>
      </rPr>
      <t>(m)</t>
    </r>
  </si>
  <si>
    <t>总层数</t>
  </si>
  <si>
    <t>层数</t>
  </si>
  <si>
    <t>朝向</t>
  </si>
  <si>
    <t>吊车吨位</t>
  </si>
  <si>
    <r>
      <rPr>
        <sz val="10"/>
        <rFont val="宋体"/>
        <charset val="134"/>
      </rPr>
      <t>跨度</t>
    </r>
    <r>
      <rPr>
        <sz val="10"/>
        <rFont val="Times New Roman"/>
        <charset val="134"/>
      </rPr>
      <t>(m)</t>
    </r>
  </si>
  <si>
    <r>
      <rPr>
        <sz val="10"/>
        <rFont val="宋体"/>
        <charset val="134"/>
      </rPr>
      <t>柱距</t>
    </r>
    <r>
      <rPr>
        <sz val="10"/>
        <rFont val="Times New Roman"/>
        <charset val="134"/>
      </rPr>
      <t>(m)</t>
    </r>
  </si>
  <si>
    <t>使用单位</t>
  </si>
  <si>
    <t>开工年月</t>
  </si>
  <si>
    <t>建成
年月</t>
  </si>
  <si>
    <r>
      <rPr>
        <sz val="10"/>
        <rFont val="宋体"/>
        <charset val="134"/>
      </rPr>
      <t>建筑</t>
    </r>
    <r>
      <rPr>
        <sz val="10"/>
        <rFont val="Times New Roman"/>
        <charset val="134"/>
      </rPr>
      <t xml:space="preserve">          </t>
    </r>
    <r>
      <rPr>
        <sz val="10"/>
        <rFont val="宋体"/>
        <charset val="134"/>
      </rPr>
      <t>面积</t>
    </r>
    <r>
      <rPr>
        <sz val="10"/>
        <rFont val="Times New Roman"/>
        <charset val="134"/>
      </rPr>
      <t>/</t>
    </r>
    <r>
      <rPr>
        <sz val="10"/>
        <rFont val="宋体"/>
        <charset val="134"/>
      </rPr>
      <t>容积</t>
    </r>
  </si>
  <si>
    <r>
      <rPr>
        <sz val="10"/>
        <rFont val="宋体"/>
        <charset val="134"/>
      </rPr>
      <t>成本单价</t>
    </r>
    <r>
      <rPr>
        <sz val="10"/>
        <rFont val="Times New Roman"/>
        <charset val="134"/>
      </rPr>
      <t>(</t>
    </r>
    <r>
      <rPr>
        <sz val="10"/>
        <rFont val="宋体"/>
        <charset val="134"/>
      </rPr>
      <t>元</t>
    </r>
    <r>
      <rPr>
        <sz val="10"/>
        <rFont val="Times New Roman"/>
        <charset val="134"/>
      </rPr>
      <t>/m</t>
    </r>
    <r>
      <rPr>
        <sz val="10"/>
        <rFont val="Times New Roman"/>
        <charset val="134"/>
      </rPr>
      <t>2</t>
    </r>
    <r>
      <rPr>
        <sz val="10"/>
        <rFont val="Times New Roman"/>
        <charset val="134"/>
      </rPr>
      <t>)</t>
    </r>
  </si>
  <si>
    <r>
      <rPr>
        <sz val="9"/>
        <rFont val="宋体"/>
        <charset val="134"/>
      </rPr>
      <t>评估单价</t>
    </r>
    <r>
      <rPr>
        <sz val="9"/>
        <rFont val="Times New Roman"/>
        <charset val="134"/>
      </rPr>
      <t>(</t>
    </r>
    <r>
      <rPr>
        <sz val="9"/>
        <rFont val="宋体"/>
        <charset val="134"/>
      </rPr>
      <t>元</t>
    </r>
    <r>
      <rPr>
        <sz val="9"/>
        <rFont val="Times New Roman"/>
        <charset val="134"/>
      </rPr>
      <t>/m</t>
    </r>
    <r>
      <rPr>
        <sz val="9"/>
        <rFont val="Times New Roman"/>
        <charset val="134"/>
      </rPr>
      <t>2</t>
    </r>
    <r>
      <rPr>
        <sz val="9"/>
        <rFont val="Times New Roman"/>
        <charset val="134"/>
      </rPr>
      <t>)</t>
    </r>
  </si>
  <si>
    <t>现场勘察简单记录</t>
  </si>
  <si>
    <t>证载权利人</t>
  </si>
  <si>
    <t>原值</t>
  </si>
  <si>
    <t>净值</t>
  </si>
  <si>
    <r>
      <rPr>
        <sz val="10"/>
        <rFont val="宋体"/>
        <charset val="134"/>
      </rPr>
      <t>成新率</t>
    </r>
    <r>
      <rPr>
        <sz val="10"/>
        <rFont val="Times New Roman"/>
        <charset val="134"/>
      </rPr>
      <t>%</t>
    </r>
  </si>
  <si>
    <t>减：投资性房地产减值准备</t>
  </si>
  <si>
    <t>（采用公允价值模式计量）</t>
  </si>
  <si>
    <t>原始入帐价值    （转入日公允价值）</t>
  </si>
  <si>
    <t>投资性房地产——土地使用权评估明细表</t>
  </si>
  <si>
    <t>土地权证编号</t>
  </si>
  <si>
    <t>宗地名称</t>
  </si>
  <si>
    <t>土地位置</t>
  </si>
  <si>
    <t>取得日期</t>
  </si>
  <si>
    <t>用地性质</t>
  </si>
  <si>
    <t>土地用途</t>
  </si>
  <si>
    <t>准用年限</t>
  </si>
  <si>
    <t>开发程度</t>
  </si>
  <si>
    <r>
      <rPr>
        <sz val="10"/>
        <rFont val="宋体"/>
        <charset val="134"/>
      </rPr>
      <t>面积</t>
    </r>
    <r>
      <rPr>
        <sz val="10"/>
        <rFont val="Times New Roman"/>
        <charset val="134"/>
      </rPr>
      <t>(m</t>
    </r>
    <r>
      <rPr>
        <sz val="10"/>
        <rFont val="Times New Roman"/>
        <charset val="134"/>
      </rPr>
      <t>2</t>
    </r>
    <r>
      <rPr>
        <sz val="10"/>
        <rFont val="Times New Roman"/>
        <charset val="134"/>
      </rPr>
      <t>)</t>
    </r>
  </si>
  <si>
    <t>拍卖清单总表</t>
  </si>
  <si>
    <t>房屋建筑物类合计</t>
  </si>
  <si>
    <r>
      <rPr>
        <sz val="9"/>
        <rFont val="仿宋"/>
        <charset val="134"/>
      </rPr>
      <t>固定资产</t>
    </r>
    <r>
      <rPr>
        <sz val="9"/>
        <rFont val="Times New Roman"/>
        <charset val="134"/>
      </rPr>
      <t>-</t>
    </r>
    <r>
      <rPr>
        <sz val="9"/>
        <rFont val="仿宋"/>
        <charset val="134"/>
      </rPr>
      <t>房屋建筑物</t>
    </r>
  </si>
  <si>
    <t>2</t>
  </si>
  <si>
    <r>
      <rPr>
        <sz val="9"/>
        <rFont val="仿宋"/>
        <charset val="134"/>
      </rPr>
      <t>固定资产</t>
    </r>
    <r>
      <rPr>
        <sz val="9"/>
        <rFont val="Times New Roman"/>
        <charset val="134"/>
      </rPr>
      <t>-</t>
    </r>
    <r>
      <rPr>
        <sz val="9"/>
        <rFont val="仿宋"/>
        <charset val="134"/>
      </rPr>
      <t>构筑物及其他辅助设施</t>
    </r>
  </si>
  <si>
    <t>3</t>
  </si>
  <si>
    <r>
      <rPr>
        <sz val="9"/>
        <rFont val="仿宋"/>
        <charset val="134"/>
      </rPr>
      <t>固定资产</t>
    </r>
    <r>
      <rPr>
        <sz val="9"/>
        <rFont val="Times New Roman"/>
        <charset val="134"/>
      </rPr>
      <t>-</t>
    </r>
    <r>
      <rPr>
        <sz val="9"/>
        <rFont val="仿宋"/>
        <charset val="134"/>
      </rPr>
      <t>管道及沟槽</t>
    </r>
  </si>
  <si>
    <t>4</t>
  </si>
  <si>
    <r>
      <rPr>
        <sz val="9"/>
        <rFont val="仿宋"/>
        <charset val="134"/>
      </rPr>
      <t>固定资产</t>
    </r>
    <r>
      <rPr>
        <sz val="9"/>
        <rFont val="Times New Roman"/>
        <charset val="134"/>
      </rPr>
      <t>-</t>
    </r>
    <r>
      <rPr>
        <sz val="9"/>
        <rFont val="仿宋"/>
        <charset val="134"/>
      </rPr>
      <t>尾矿库</t>
    </r>
  </si>
  <si>
    <t>设备类合计</t>
  </si>
  <si>
    <t>5</t>
  </si>
  <si>
    <r>
      <rPr>
        <sz val="9"/>
        <rFont val="仿宋"/>
        <charset val="134"/>
      </rPr>
      <t>固定资产</t>
    </r>
    <r>
      <rPr>
        <sz val="9"/>
        <rFont val="Times New Roman"/>
        <charset val="134"/>
      </rPr>
      <t>-</t>
    </r>
    <r>
      <rPr>
        <sz val="9"/>
        <rFont val="仿宋"/>
        <charset val="134"/>
      </rPr>
      <t>机器设备</t>
    </r>
  </si>
  <si>
    <t>6</t>
  </si>
  <si>
    <r>
      <rPr>
        <sz val="9"/>
        <rFont val="仿宋"/>
        <charset val="134"/>
      </rPr>
      <t>固定资产</t>
    </r>
    <r>
      <rPr>
        <sz val="9"/>
        <rFont val="Times New Roman"/>
        <charset val="134"/>
      </rPr>
      <t>-</t>
    </r>
    <r>
      <rPr>
        <sz val="9"/>
        <rFont val="仿宋"/>
        <charset val="134"/>
      </rPr>
      <t>车辆</t>
    </r>
  </si>
  <si>
    <t>7</t>
  </si>
  <si>
    <r>
      <rPr>
        <sz val="9"/>
        <rFont val="仿宋"/>
        <charset val="134"/>
      </rPr>
      <t>固定资产</t>
    </r>
    <r>
      <rPr>
        <sz val="9"/>
        <rFont val="Times New Roman"/>
        <charset val="134"/>
      </rPr>
      <t>-</t>
    </r>
    <r>
      <rPr>
        <sz val="9"/>
        <rFont val="仿宋"/>
        <charset val="134"/>
      </rPr>
      <t>电子设备</t>
    </r>
  </si>
  <si>
    <t>8</t>
  </si>
  <si>
    <r>
      <rPr>
        <sz val="9"/>
        <rFont val="仿宋"/>
        <charset val="134"/>
      </rPr>
      <t>固定资产</t>
    </r>
    <r>
      <rPr>
        <sz val="9"/>
        <rFont val="Times New Roman"/>
        <charset val="134"/>
      </rPr>
      <t>-</t>
    </r>
    <r>
      <rPr>
        <sz val="9"/>
        <rFont val="仿宋"/>
        <charset val="134"/>
      </rPr>
      <t>其他设备</t>
    </r>
  </si>
  <si>
    <t>固定资产合计</t>
  </si>
  <si>
    <t>原始入账价值（转入日公允价值）</t>
  </si>
  <si>
    <t>拍卖清单-房屋建筑物</t>
  </si>
  <si>
    <r>
      <rPr>
        <sz val="9"/>
        <rFont val="仿宋"/>
        <charset val="134"/>
      </rPr>
      <t>序号</t>
    </r>
  </si>
  <si>
    <r>
      <rPr>
        <sz val="9"/>
        <rFont val="仿宋"/>
        <charset val="134"/>
      </rPr>
      <t>建筑物名称</t>
    </r>
  </si>
  <si>
    <r>
      <rPr>
        <sz val="9"/>
        <rFont val="仿宋"/>
        <charset val="134"/>
      </rPr>
      <t>计量单位</t>
    </r>
  </si>
  <si>
    <r>
      <rPr>
        <sz val="9"/>
        <rFont val="仿宋"/>
        <charset val="134"/>
      </rPr>
      <t>建筑面积体积</t>
    </r>
    <r>
      <rPr>
        <sz val="9"/>
        <rFont val="Times New Roman"/>
        <charset val="134"/>
      </rPr>
      <t xml:space="preserve">           </t>
    </r>
    <r>
      <rPr>
        <sz val="9"/>
        <rFont val="仿宋"/>
        <charset val="134"/>
      </rPr>
      <t>㎡或</t>
    </r>
    <r>
      <rPr>
        <sz val="9"/>
        <rFont val="Times New Roman"/>
        <charset val="134"/>
      </rPr>
      <t>m³</t>
    </r>
  </si>
  <si>
    <r>
      <rPr>
        <sz val="9"/>
        <rFont val="仿宋"/>
        <charset val="134"/>
      </rPr>
      <t>成本单价</t>
    </r>
    <r>
      <rPr>
        <sz val="9"/>
        <rFont val="Times New Roman"/>
        <charset val="134"/>
      </rPr>
      <t>(</t>
    </r>
    <r>
      <rPr>
        <sz val="9"/>
        <rFont val="仿宋"/>
        <charset val="134"/>
      </rPr>
      <t>元</t>
    </r>
    <r>
      <rPr>
        <sz val="9"/>
        <rFont val="Times New Roman"/>
        <charset val="134"/>
      </rPr>
      <t>/m2)</t>
    </r>
  </si>
  <si>
    <r>
      <rPr>
        <sz val="9"/>
        <rFont val="仿宋"/>
        <charset val="134"/>
      </rPr>
      <t>账面价值</t>
    </r>
  </si>
  <si>
    <r>
      <rPr>
        <sz val="9"/>
        <rFont val="仿宋"/>
        <charset val="134"/>
      </rPr>
      <t>评估价值</t>
    </r>
  </si>
  <si>
    <r>
      <rPr>
        <sz val="9"/>
        <rFont val="仿宋"/>
        <charset val="134"/>
      </rPr>
      <t>增值率</t>
    </r>
    <r>
      <rPr>
        <sz val="9"/>
        <rFont val="Times New Roman"/>
        <charset val="134"/>
      </rPr>
      <t>%</t>
    </r>
  </si>
  <si>
    <r>
      <rPr>
        <sz val="9"/>
        <rFont val="仿宋"/>
        <charset val="134"/>
      </rPr>
      <t>评估单价</t>
    </r>
    <r>
      <rPr>
        <sz val="9"/>
        <rFont val="Times New Roman"/>
        <charset val="134"/>
      </rPr>
      <t>(</t>
    </r>
    <r>
      <rPr>
        <sz val="9"/>
        <rFont val="仿宋"/>
        <charset val="134"/>
      </rPr>
      <t>元</t>
    </r>
    <r>
      <rPr>
        <sz val="9"/>
        <rFont val="Times New Roman"/>
        <charset val="134"/>
      </rPr>
      <t>/m</t>
    </r>
    <r>
      <rPr>
        <vertAlign val="superscript"/>
        <sz val="9"/>
        <rFont val="Times New Roman"/>
        <charset val="134"/>
      </rPr>
      <t>2</t>
    </r>
    <r>
      <rPr>
        <sz val="9"/>
        <rFont val="Times New Roman"/>
        <charset val="134"/>
      </rPr>
      <t>)</t>
    </r>
  </si>
  <si>
    <r>
      <rPr>
        <sz val="9"/>
        <rFont val="仿宋"/>
        <charset val="134"/>
      </rPr>
      <t>原值</t>
    </r>
  </si>
  <si>
    <r>
      <rPr>
        <sz val="9"/>
        <rFont val="仿宋"/>
        <charset val="134"/>
      </rPr>
      <t>净值</t>
    </r>
  </si>
  <si>
    <r>
      <rPr>
        <sz val="9"/>
        <rFont val="仿宋"/>
        <charset val="134"/>
      </rPr>
      <t>成新率</t>
    </r>
    <r>
      <rPr>
        <sz val="9"/>
        <rFont val="Times New Roman"/>
        <charset val="134"/>
      </rPr>
      <t>%</t>
    </r>
  </si>
  <si>
    <r>
      <rPr>
        <sz val="9"/>
        <rFont val="仿宋"/>
        <charset val="134"/>
      </rPr>
      <t>地磅房</t>
    </r>
  </si>
  <si>
    <r>
      <rPr>
        <sz val="9"/>
        <rFont val="仿宋"/>
        <charset val="134"/>
      </rPr>
      <t>㎡</t>
    </r>
  </si>
  <si>
    <r>
      <rPr>
        <sz val="9"/>
        <rFont val="仿宋"/>
        <charset val="134"/>
      </rPr>
      <t>化验室</t>
    </r>
  </si>
  <si>
    <r>
      <rPr>
        <sz val="9"/>
        <rFont val="仿宋"/>
        <charset val="134"/>
      </rPr>
      <t>破碎车间</t>
    </r>
  </si>
  <si>
    <r>
      <rPr>
        <sz val="9"/>
        <rFont val="仿宋"/>
        <charset val="134"/>
      </rPr>
      <t>再磨车间</t>
    </r>
  </si>
  <si>
    <r>
      <rPr>
        <sz val="9"/>
        <rFont val="仿宋"/>
        <charset val="134"/>
      </rPr>
      <t>雷管库房</t>
    </r>
  </si>
  <si>
    <r>
      <rPr>
        <sz val="9"/>
        <rFont val="仿宋"/>
        <charset val="134"/>
      </rPr>
      <t>水泥瓦房</t>
    </r>
  </si>
  <si>
    <r>
      <rPr>
        <sz val="9"/>
        <rFont val="仿宋"/>
        <charset val="134"/>
      </rPr>
      <t>办公楼</t>
    </r>
  </si>
  <si>
    <r>
      <rPr>
        <sz val="9"/>
        <rFont val="仿宋"/>
        <charset val="134"/>
      </rPr>
      <t>机房</t>
    </r>
  </si>
  <si>
    <r>
      <rPr>
        <sz val="9"/>
        <rFont val="仿宋"/>
        <charset val="134"/>
      </rPr>
      <t>炸药库</t>
    </r>
  </si>
  <si>
    <r>
      <rPr>
        <sz val="9"/>
        <rFont val="仿宋"/>
        <charset val="134"/>
      </rPr>
      <t>住房</t>
    </r>
  </si>
  <si>
    <r>
      <rPr>
        <sz val="9"/>
        <rFont val="仿宋"/>
        <charset val="134"/>
      </rPr>
      <t>合</t>
    </r>
    <r>
      <rPr>
        <sz val="9"/>
        <rFont val="Times New Roman"/>
        <charset val="134"/>
      </rPr>
      <t xml:space="preserve">     </t>
    </r>
    <r>
      <rPr>
        <sz val="9"/>
        <rFont val="仿宋"/>
        <charset val="134"/>
      </rPr>
      <t>计</t>
    </r>
  </si>
  <si>
    <r>
      <rPr>
        <sz val="9"/>
        <rFont val="仿宋"/>
        <charset val="134"/>
      </rPr>
      <t>减：房屋建筑物减值准备</t>
    </r>
  </si>
  <si>
    <r>
      <rPr>
        <sz val="9"/>
        <rFont val="仿宋"/>
        <charset val="134"/>
      </rPr>
      <t>合</t>
    </r>
    <r>
      <rPr>
        <sz val="9"/>
        <rFont val="Times New Roman"/>
        <charset val="134"/>
      </rPr>
      <t xml:space="preserve">            </t>
    </r>
    <r>
      <rPr>
        <sz val="9"/>
        <rFont val="仿宋"/>
        <charset val="134"/>
      </rPr>
      <t>计</t>
    </r>
  </si>
  <si>
    <t>拍卖清单—构筑物</t>
  </si>
  <si>
    <r>
      <rPr>
        <sz val="9"/>
        <rFont val="Times New Roman"/>
        <charset val="134"/>
      </rPr>
      <t xml:space="preserve"> </t>
    </r>
    <r>
      <rPr>
        <sz val="9"/>
        <rFont val="仿宋"/>
        <charset val="134"/>
      </rPr>
      <t>名称</t>
    </r>
  </si>
  <si>
    <r>
      <rPr>
        <sz val="9"/>
        <rFont val="仿宋"/>
        <charset val="134"/>
      </rPr>
      <t>结构</t>
    </r>
  </si>
  <si>
    <r>
      <rPr>
        <sz val="9"/>
        <rFont val="仿宋"/>
        <charset val="134"/>
      </rPr>
      <t>长度</t>
    </r>
    <r>
      <rPr>
        <sz val="9"/>
        <rFont val="Times New Roman"/>
        <charset val="134"/>
      </rPr>
      <t xml:space="preserve">
(m)</t>
    </r>
  </si>
  <si>
    <r>
      <rPr>
        <sz val="9"/>
        <rFont val="仿宋"/>
        <charset val="134"/>
      </rPr>
      <t>宽度</t>
    </r>
    <r>
      <rPr>
        <sz val="9"/>
        <rFont val="Times New Roman"/>
        <charset val="134"/>
      </rPr>
      <t xml:space="preserve">
(m)</t>
    </r>
  </si>
  <si>
    <r>
      <rPr>
        <sz val="9"/>
        <rFont val="仿宋"/>
        <charset val="134"/>
      </rPr>
      <t>数量</t>
    </r>
  </si>
  <si>
    <r>
      <rPr>
        <sz val="9"/>
        <rFont val="仿宋"/>
        <charset val="0"/>
      </rPr>
      <t>原矿仓雨棚</t>
    </r>
  </si>
  <si>
    <r>
      <rPr>
        <sz val="9"/>
        <rFont val="仿宋"/>
        <charset val="134"/>
      </rPr>
      <t>彩钢棚</t>
    </r>
  </si>
  <si>
    <r>
      <rPr>
        <sz val="9"/>
        <rFont val="仿宋"/>
        <charset val="0"/>
      </rPr>
      <t>破碎、皮带机雨棚</t>
    </r>
  </si>
  <si>
    <r>
      <rPr>
        <sz val="9"/>
        <rFont val="仿宋"/>
        <charset val="0"/>
      </rPr>
      <t>大球磨机雨棚</t>
    </r>
  </si>
  <si>
    <r>
      <rPr>
        <sz val="9"/>
        <rFont val="仿宋"/>
        <charset val="0"/>
      </rPr>
      <t>小球磨机雨棚</t>
    </r>
  </si>
  <si>
    <r>
      <rPr>
        <sz val="9"/>
        <rFont val="仿宋"/>
        <charset val="0"/>
      </rPr>
      <t>小球磨机侧雨棚</t>
    </r>
  </si>
  <si>
    <r>
      <rPr>
        <sz val="9"/>
        <rFont val="仿宋"/>
        <charset val="134"/>
      </rPr>
      <t>板房</t>
    </r>
  </si>
  <si>
    <r>
      <rPr>
        <sz val="9"/>
        <rFont val="仿宋"/>
        <charset val="134"/>
      </rPr>
      <t>浮船</t>
    </r>
  </si>
  <si>
    <t>拍卖清单-管道沟槽</t>
  </si>
  <si>
    <r>
      <rPr>
        <sz val="9"/>
        <rFont val="仿宋"/>
        <charset val="134"/>
      </rPr>
      <t>材质</t>
    </r>
  </si>
  <si>
    <r>
      <rPr>
        <sz val="9"/>
        <rFont val="仿宋"/>
        <charset val="134"/>
      </rPr>
      <t>回水管道</t>
    </r>
    <r>
      <rPr>
        <sz val="9"/>
        <rFont val="Times New Roman"/>
        <charset val="134"/>
      </rPr>
      <t>1</t>
    </r>
  </si>
  <si>
    <r>
      <rPr>
        <sz val="9"/>
        <rFont val="仿宋"/>
        <charset val="134"/>
      </rPr>
      <t>塑料</t>
    </r>
  </si>
  <si>
    <r>
      <rPr>
        <sz val="9"/>
        <rFont val="仿宋"/>
        <charset val="134"/>
      </rPr>
      <t>回水管</t>
    </r>
  </si>
  <si>
    <r>
      <rPr>
        <sz val="9"/>
        <rFont val="仿宋"/>
        <charset val="134"/>
      </rPr>
      <t>回水管道</t>
    </r>
    <r>
      <rPr>
        <sz val="9"/>
        <rFont val="Times New Roman"/>
        <charset val="134"/>
      </rPr>
      <t>2</t>
    </r>
  </si>
  <si>
    <r>
      <rPr>
        <sz val="9"/>
        <rFont val="仿宋"/>
        <charset val="134"/>
      </rPr>
      <t>铁</t>
    </r>
  </si>
  <si>
    <r>
      <rPr>
        <b/>
        <sz val="14"/>
        <rFont val="宋体"/>
        <charset val="134"/>
      </rPr>
      <t>拍卖清单</t>
    </r>
    <r>
      <rPr>
        <b/>
        <sz val="14"/>
        <rFont val="Times New Roman"/>
        <charset val="134"/>
      </rPr>
      <t>—</t>
    </r>
    <r>
      <rPr>
        <b/>
        <sz val="14"/>
        <rFont val="宋体"/>
        <charset val="134"/>
      </rPr>
      <t>尾矿库及附属设施</t>
    </r>
  </si>
  <si>
    <r>
      <rPr>
        <sz val="9"/>
        <rFont val="仿宋"/>
        <charset val="134"/>
      </rPr>
      <t>设备</t>
    </r>
    <r>
      <rPr>
        <sz val="9"/>
        <rFont val="Times New Roman"/>
        <charset val="134"/>
      </rPr>
      <t xml:space="preserve">
</t>
    </r>
    <r>
      <rPr>
        <sz val="9"/>
        <rFont val="仿宋"/>
        <charset val="134"/>
      </rPr>
      <t>编号</t>
    </r>
  </si>
  <si>
    <r>
      <rPr>
        <sz val="9"/>
        <rFont val="仿宋"/>
        <charset val="134"/>
      </rPr>
      <t>设备名称</t>
    </r>
  </si>
  <si>
    <r>
      <rPr>
        <sz val="9"/>
        <color rgb="FF000000"/>
        <rFont val="仿宋"/>
        <charset val="134"/>
      </rPr>
      <t>累计折旧</t>
    </r>
  </si>
  <si>
    <r>
      <rPr>
        <sz val="9"/>
        <color rgb="FF000000"/>
        <rFont val="仿宋"/>
        <charset val="134"/>
      </rPr>
      <t>尾矿库</t>
    </r>
  </si>
  <si>
    <t>m³</t>
  </si>
  <si>
    <t>22</t>
  </si>
  <si>
    <r>
      <rPr>
        <sz val="9"/>
        <color rgb="FF000000"/>
        <rFont val="仿宋"/>
        <charset val="134"/>
      </rPr>
      <t>回水池</t>
    </r>
    <r>
      <rPr>
        <sz val="9"/>
        <color rgb="FF000000"/>
        <rFont val="Times New Roman"/>
        <charset val="134"/>
      </rPr>
      <t>1</t>
    </r>
  </si>
  <si>
    <r>
      <rPr>
        <sz val="9"/>
        <color rgb="FF000000"/>
        <rFont val="仿宋"/>
        <charset val="134"/>
      </rPr>
      <t>料场</t>
    </r>
  </si>
  <si>
    <r>
      <rPr>
        <sz val="9"/>
        <color rgb="FF000000"/>
        <rFont val="仿宋"/>
        <charset val="134"/>
      </rPr>
      <t>㎡</t>
    </r>
  </si>
  <si>
    <r>
      <rPr>
        <sz val="9"/>
        <color rgb="FF000000"/>
        <rFont val="仿宋"/>
        <charset val="134"/>
      </rPr>
      <t>沉淀池</t>
    </r>
  </si>
  <si>
    <r>
      <rPr>
        <sz val="9"/>
        <color rgb="FF000000"/>
        <rFont val="仿宋"/>
        <charset val="134"/>
      </rPr>
      <t>精沙坝</t>
    </r>
  </si>
  <si>
    <r>
      <rPr>
        <sz val="9"/>
        <color rgb="FF000000"/>
        <rFont val="仿宋"/>
        <charset val="134"/>
      </rPr>
      <t>拦砂坝</t>
    </r>
  </si>
  <si>
    <r>
      <rPr>
        <sz val="9"/>
        <color rgb="FF000000"/>
        <rFont val="仿宋"/>
        <charset val="134"/>
      </rPr>
      <t>高位水池</t>
    </r>
    <r>
      <rPr>
        <sz val="9"/>
        <color rgb="FF000000"/>
        <rFont val="Times New Roman"/>
        <charset val="134"/>
      </rPr>
      <t>1</t>
    </r>
  </si>
  <si>
    <r>
      <rPr>
        <sz val="9"/>
        <color rgb="FF000000"/>
        <rFont val="仿宋"/>
        <charset val="134"/>
      </rPr>
      <t>高位水池</t>
    </r>
    <r>
      <rPr>
        <sz val="9"/>
        <color rgb="FF000000"/>
        <rFont val="Times New Roman"/>
        <charset val="134"/>
      </rPr>
      <t>2</t>
    </r>
  </si>
  <si>
    <r>
      <rPr>
        <sz val="9"/>
        <color rgb="FF000000"/>
        <rFont val="仿宋"/>
        <charset val="134"/>
      </rPr>
      <t>高位水池</t>
    </r>
    <r>
      <rPr>
        <sz val="9"/>
        <color rgb="FF000000"/>
        <rFont val="Times New Roman"/>
        <charset val="134"/>
      </rPr>
      <t>3</t>
    </r>
  </si>
  <si>
    <r>
      <rPr>
        <sz val="9"/>
        <color rgb="FF000000"/>
        <rFont val="仿宋"/>
        <charset val="134"/>
      </rPr>
      <t>回水泵房</t>
    </r>
  </si>
  <si>
    <r>
      <rPr>
        <sz val="9"/>
        <color rgb="FF000000"/>
        <rFont val="仿宋"/>
        <charset val="134"/>
      </rPr>
      <t>取水工程</t>
    </r>
  </si>
  <si>
    <t>m</t>
  </si>
  <si>
    <r>
      <rPr>
        <sz val="9"/>
        <color rgb="FF000000"/>
        <rFont val="仿宋"/>
        <charset val="134"/>
      </rPr>
      <t>二级水池</t>
    </r>
  </si>
  <si>
    <r>
      <rPr>
        <sz val="9"/>
        <color rgb="FF000000"/>
        <rFont val="仿宋"/>
        <charset val="134"/>
      </rPr>
      <t>回水池</t>
    </r>
    <r>
      <rPr>
        <sz val="9"/>
        <color rgb="FF000000"/>
        <rFont val="Times New Roman"/>
        <charset val="134"/>
      </rPr>
      <t>2</t>
    </r>
  </si>
  <si>
    <r>
      <rPr>
        <sz val="9"/>
        <color rgb="FF000000"/>
        <rFont val="仿宋"/>
        <charset val="134"/>
      </rPr>
      <t>二号水泵站</t>
    </r>
  </si>
  <si>
    <r>
      <rPr>
        <sz val="9"/>
        <color rgb="FF000000"/>
        <rFont val="仿宋"/>
        <charset val="134"/>
      </rPr>
      <t>尾矿库道路</t>
    </r>
  </si>
  <si>
    <t>拍卖清单—机器设备</t>
  </si>
  <si>
    <r>
      <rPr>
        <sz val="9"/>
        <rFont val="仿宋"/>
        <charset val="134"/>
      </rPr>
      <t>金额单位：人民币元</t>
    </r>
  </si>
  <si>
    <r>
      <rPr>
        <sz val="9"/>
        <rFont val="仿宋"/>
        <charset val="134"/>
      </rPr>
      <t>规格型号</t>
    </r>
  </si>
  <si>
    <r>
      <rPr>
        <sz val="9"/>
        <rFont val="仿宋"/>
        <charset val="134"/>
      </rPr>
      <t>生产厂家</t>
    </r>
  </si>
  <si>
    <r>
      <rPr>
        <sz val="9"/>
        <color rgb="FF000000"/>
        <rFont val="仿宋"/>
        <charset val="134"/>
      </rPr>
      <t>购置日期</t>
    </r>
  </si>
  <si>
    <r>
      <rPr>
        <sz val="9"/>
        <color rgb="FF000000"/>
        <rFont val="仿宋"/>
        <charset val="134"/>
      </rPr>
      <t>启用日期</t>
    </r>
  </si>
  <si>
    <r>
      <rPr>
        <sz val="9"/>
        <rFont val="仿宋"/>
        <charset val="134"/>
      </rPr>
      <t>备注</t>
    </r>
  </si>
  <si>
    <r>
      <rPr>
        <sz val="9"/>
        <rFont val="仿宋"/>
        <charset val="134"/>
      </rPr>
      <t>买价（含税）</t>
    </r>
  </si>
  <si>
    <r>
      <rPr>
        <sz val="9"/>
        <rFont val="仿宋"/>
        <charset val="134"/>
      </rPr>
      <t>增值税</t>
    </r>
  </si>
  <si>
    <r>
      <rPr>
        <sz val="9"/>
        <rFont val="仿宋"/>
        <charset val="134"/>
      </rPr>
      <t>经济适用寿命</t>
    </r>
  </si>
  <si>
    <r>
      <rPr>
        <sz val="9"/>
        <color rgb="FF000000"/>
        <rFont val="仿宋"/>
        <charset val="134"/>
      </rPr>
      <t>已使用年限</t>
    </r>
  </si>
  <si>
    <r>
      <rPr>
        <sz val="9"/>
        <color rgb="FF000000"/>
        <rFont val="仿宋"/>
        <charset val="134"/>
      </rPr>
      <t>年限成新率</t>
    </r>
  </si>
  <si>
    <r>
      <rPr>
        <sz val="9"/>
        <color rgb="FF000000"/>
        <rFont val="仿宋"/>
        <charset val="134"/>
      </rPr>
      <t>观察法成新率</t>
    </r>
  </si>
  <si>
    <r>
      <rPr>
        <sz val="9"/>
        <color rgb="FF000000"/>
        <rFont val="仿宋"/>
        <charset val="134"/>
      </rPr>
      <t>成新率</t>
    </r>
  </si>
  <si>
    <r>
      <rPr>
        <sz val="9"/>
        <color rgb="FF000000"/>
        <rFont val="仿宋"/>
        <charset val="134"/>
      </rPr>
      <t>自定中心振动筛</t>
    </r>
  </si>
  <si>
    <t>SZZ-1250*3200</t>
  </si>
  <si>
    <r>
      <rPr>
        <sz val="9"/>
        <color rgb="FF000000"/>
        <rFont val="仿宋"/>
        <charset val="134"/>
      </rPr>
      <t>昆明方舟矿山设备有限公司</t>
    </r>
  </si>
  <si>
    <r>
      <rPr>
        <sz val="9"/>
        <color rgb="FF000000"/>
        <rFont val="仿宋"/>
        <charset val="134"/>
      </rPr>
      <t>台</t>
    </r>
  </si>
  <si>
    <t>https://b2b.baidu.com/land?url=http%3A%2F%2Fwww.qianyuwang.com%2Foffer%2F346200122.html&amp;query=SZZ%E8%87%AA%E5%AE%9A%E4%B8%AD%E5%BF%83%E6%8C%AF%E5%8A%A8%E7%AD%9B&amp;lattr=&amp;xzhid=30748177&amp;pi=b2b.s.main.2..1558623973185458&amp;category=%E6%9C%BA%E6%A2%B0%E8%AE%BE%E5%A4%87%3B%E7%9F%BF%E5%B1%B1%E6%9C%BA%E6%A2%B0%3B%E7%9F%BF%E7%94%A8%E7%AD%9B%E5%88%86%E8%AE%BE%E5%A4%87&amp;fid=84017152%2C1733326662444&amp;iid=b5c4ab82f5dbbc77b1bb5f507bb8f9cd&amp;miniId=8469&amp;jid=1791504643&amp;prod_type=0</t>
  </si>
  <si>
    <r>
      <rPr>
        <sz val="9"/>
        <color rgb="FF000000"/>
        <rFont val="仿宋"/>
        <charset val="134"/>
      </rPr>
      <t>皮带运输机</t>
    </r>
  </si>
  <si>
    <t>B:1000L=30M</t>
  </si>
  <si>
    <t>https://b2b.baidu.com/land?url=https%3A%2F%2Fb2bwork.baidu.com%2Fland%3Flid%3D1750988292036672913&amp;query=%E7%9A%AE%E5%B8%A6%E8%BF%90%E8%BE%93%E6%9C%BA&amp;lattr=ot&amp;xzhid=43300632&amp;pi=b2b.s.main.3..0125224494091997&amp;category=%E6%9C%BA%E6%A2%B0%E8%AE%BE%E5%A4%87%3B%E8%BE%93%E9%80%81%E8%AE%BE%E5%A4%87%3B%E8%BE%93%E9%80%81%E6%9C%BA&amp;fid=84017152%2C1733326662444&amp;iid=de675f0854613752d0a252dd741775bb&amp;miniId=8469&amp;jid=184902973&amp;prod_type=0</t>
  </si>
  <si>
    <r>
      <rPr>
        <sz val="9"/>
        <color rgb="FF000000"/>
        <rFont val="仿宋"/>
        <charset val="134"/>
      </rPr>
      <t>旋流器</t>
    </r>
    <r>
      <rPr>
        <sz val="9"/>
        <color rgb="FF000000"/>
        <rFont val="Times New Roman"/>
        <charset val="134"/>
      </rPr>
      <t>1</t>
    </r>
  </si>
  <si>
    <t>φ250</t>
  </si>
  <si>
    <t>https://b2b.baidu.com/land?url=https%3A%2F%2Fb2bwork.baidu.com%2Fland%3Flid%3D1788215004589115566&amp;query=%E6%97%8B%E6%B5%81%E5%99%A8&amp;lattr=&amp;xzhid=49916095&amp;pi=b2b.s.main.4..7048993285599094&amp;category=%E6%9C%BA%E6%A2%B0%E8%AE%BE%E5%A4%87%3B%E7%9F%BF%E5%B1%B1%E6%9C%BA%E6%A2%B0%3B%E6%B4%97%E9%80%89%E8%AE%BE%E5%A4%87&amp;fid=67174400%2C1733362156454&amp;iid=1e29466682fc90e3e937e78d77db6b8d&amp;miniId=8469&amp;jid=2152322978&amp;prod_type=0</t>
  </si>
  <si>
    <r>
      <rPr>
        <sz val="9"/>
        <color rgb="FF000000"/>
        <rFont val="仿宋"/>
        <charset val="134"/>
      </rPr>
      <t>磁选机</t>
    </r>
    <r>
      <rPr>
        <sz val="9"/>
        <color rgb="FF000000"/>
        <rFont val="Times New Roman"/>
        <charset val="134"/>
      </rPr>
      <t>1</t>
    </r>
  </si>
  <si>
    <t>CTB-120*3000</t>
  </si>
  <si>
    <t>https://b2b.baidu.com/land?url=https%3A%2F%2Fb2bwork.baidu.com%2Fland%3Flid%3D1764401363493521064&amp;query=%E7%A3%81%E9%80%89%E6%9C%BA++CTB&amp;lattr=ot&amp;xzhid=30300494&amp;pi=b2b.s.main.5..0584020036927466&amp;category=%E6%9C%BA%E6%A2%B0%E8%AE%BE%E5%A4%87%3B%E5%88%86%E7%A6%BB%E8%AE%BE%E5%A4%87%3B%E5%85%B6%E4%BB%96%E5%88%86%E7%A6%BB%E8%AE%BE%E5%A4%87&amp;fid=67174400%2C1733362156454&amp;iid=488f64b25394dc1b80c8381c20aeffe2&amp;miniId=8469&amp;jid=1108049426&amp;prod_type=0</t>
  </si>
  <si>
    <r>
      <rPr>
        <sz val="9"/>
        <color rgb="FF000000"/>
        <rFont val="仿宋"/>
        <charset val="134"/>
      </rPr>
      <t>磁选机</t>
    </r>
    <r>
      <rPr>
        <sz val="9"/>
        <color rgb="FF000000"/>
        <rFont val="Times New Roman"/>
        <charset val="134"/>
      </rPr>
      <t>2</t>
    </r>
  </si>
  <si>
    <r>
      <rPr>
        <sz val="9"/>
        <color rgb="FF000000"/>
        <rFont val="仿宋"/>
        <charset val="134"/>
      </rPr>
      <t>高式单螺旋分级机</t>
    </r>
  </si>
  <si>
    <t>PG=2400</t>
  </si>
  <si>
    <t>https://b2b.baidu.com/land?url=https%3A%2F%2Fb2bwork.baidu.com%2Fland%3Flid%3D1793291500990619822&amp;query=%E7%9F%BF%E7%9F%B3%E9%AB%98%E5%BC%8F%E5%8D%95%E8%9E%BA%E6%97%8B%E5%88%86%E7%BA%A7%E6%9C%BA&amp;lattr=ot&amp;xzhid=29981792&amp;pi=b2b.s.main.4..0329316002076840&amp;category=%E6%9C%BA%E6%A2%B0%E8%AE%BE%E5%A4%87%3B%E7%9F%BF%E5%B1%B1%E6%9C%BA%E6%A2%B0%3B%E6%B4%97%E9%80%89%E8%AE%BE%E5%A4%87&amp;fid=67174400%2C1733365594899&amp;iid=b0b8ad82a3b6905cc2c173cbac49a6a3&amp;miniId=8469&amp;jid=786321504&amp;prod_type=0</t>
  </si>
  <si>
    <r>
      <rPr>
        <sz val="9"/>
        <color rgb="FF000000"/>
        <rFont val="仿宋"/>
        <charset val="134"/>
      </rPr>
      <t>湿式溢流型球磨机</t>
    </r>
  </si>
  <si>
    <t>MQY-1500*3900</t>
  </si>
  <si>
    <t>https://b2b.baidu.com/land?url=https%3A%2F%2Fwww.china.cn%2Fqiumoji%2F4631604774.html&amp;query=%E6%B9%BF%E5%BC%8F%E6%BA%A2%E6%B5%81%E5%9E%8B%E7%90%83%E7%A3%A8%E6%9C%BA&amp;lattr=ot&amp;xzhid=30671703&amp;pi=b2b.s.main.24..7686220186647285&amp;category=%E6%9C%BA%E6%A2%B0%E8%AE%BE%E5%A4%87%3B%E7%B2%89%E7%A2%8E%E8%AE%BE%E5%A4%87%3B%E7%90%83%E7%A3%A8%E6%9C%BA&amp;fid=67174400%2C1733365594899&amp;iid=b2809f02f3bf24ef61eb4ca3afc87f8b&amp;miniId=8469&amp;jid=3913522428&amp;prod_type=0</t>
  </si>
  <si>
    <r>
      <rPr>
        <sz val="9"/>
        <color rgb="FF000000"/>
        <rFont val="仿宋"/>
        <charset val="134"/>
      </rPr>
      <t>磁选机</t>
    </r>
    <r>
      <rPr>
        <sz val="9"/>
        <color rgb="FF000000"/>
        <rFont val="Times New Roman"/>
        <charset val="134"/>
      </rPr>
      <t>3</t>
    </r>
  </si>
  <si>
    <t>CTS-1200*2400</t>
  </si>
  <si>
    <t>https://b2b.baidu.com/land?url=https%3A%2F%2Fb2bwork.baidu.com%2Fland%3Flid%3D1764401434322457056&amp;query=%E7%A3%81%E9%80%89%E6%9C%BA&amp;lattr=ot&amp;xzhid=30300494&amp;pi=b2b.shop.main.57..3486871467703349&amp;category=%E6%9C%BA%E6%A2%B0%E8%AE%BE%E5%A4%87%3B%E5%88%86%E7%A6%BB%E8%AE%BE%E5%A4%87%3B%E5%85%B6%E4%BB%96%E5%88%86%E7%A6%BB%E8%AE%BE%E5%A4%87&amp;fid=67174400%2C1733362156454&amp;iid=f5af20de39df1e3fc281940763216c9f&amp;miniId=8469&amp;jid=748929820&amp;prod_type=0</t>
  </si>
  <si>
    <r>
      <rPr>
        <sz val="9"/>
        <color rgb="FF000000"/>
        <rFont val="仿宋"/>
        <charset val="134"/>
      </rPr>
      <t>磁选机</t>
    </r>
    <r>
      <rPr>
        <sz val="9"/>
        <color rgb="FF000000"/>
        <rFont val="Times New Roman"/>
        <charset val="134"/>
      </rPr>
      <t>4</t>
    </r>
  </si>
  <si>
    <t>QS-1050*1800</t>
  </si>
  <si>
    <t>https://b2b.baidu.com/land?url=https%3A%2F%2Fb2bwork.baidu.com%2Fland%3Flid%3D1788215133479002683&amp;query=%E7%A3%81%E9%80%89%E6%9C%BA++CTB&amp;lattr=ot&amp;xzhid=34172136&amp;pi=b2b.s.main.11..0584020036927466&amp;category=%E6%9C%BA%E6%A2%B0%E8%AE%BE%E5%A4%87%3B%E7%94%B5%E5%AD%90%E4%BA%A7%E5%93%81%E5%88%B6%E9%80%A0%E8%AE%BE%E5%A4%87%3B%E5%85%B6%E4%BB%96%E7%94%B5%E5%AD%90%E4%BA%A7%E5%93%81%E5%88%B6%E9%80%A0%E8%AE%BE%E5%A4%87&amp;fid=67174400%2C1733362156454&amp;iid=3a1502ff0e207c874120d5a38d942fb1&amp;miniId=8469&amp;jid=1108049432&amp;prod_type=0</t>
  </si>
  <si>
    <r>
      <rPr>
        <sz val="9"/>
        <color rgb="FF000000"/>
        <rFont val="仿宋"/>
        <charset val="134"/>
      </rPr>
      <t>槽式给矿机</t>
    </r>
  </si>
  <si>
    <t>CG-980*2000</t>
  </si>
  <si>
    <t>https://b2b.baidu.com/land?url=https%3A%2F%2Fb2bwork.baidu.com%2Fland%3Flid%3D1784317220860896842&amp;query=%E7%9F%BF%E7%9F%B3+%E6%A7%BD%E5%BC%8F%E7%BB%99%E7%9F%BF%E6%9C%BA&amp;lattr=ot&amp;xzhid=34034020&amp;pi=b2b.s.main.2..9960732190209748&amp;category=%E6%9C%BA%E6%A2%B0%E8%AE%BE%E5%A4%87%3B%E8%BE%93%E9%80%81%E8%AE%BE%E5%A4%87%3B%E7%BB%99%E6%96%99%E6%9C%BA&amp;fid=67174400%2C1733365594899&amp;iid=05a2de1c774246359ec4f3058ea1eb5d&amp;miniId=8469&amp;jid=9920966&amp;prod_type=0</t>
  </si>
  <si>
    <r>
      <rPr>
        <sz val="9"/>
        <color rgb="FF000000"/>
        <rFont val="仿宋"/>
        <charset val="134"/>
      </rPr>
      <t>颚式破碎机</t>
    </r>
  </si>
  <si>
    <t>FEX-300*1300</t>
  </si>
  <si>
    <t>https://b2b.baidu.com/land?url=https%3A%2F%2Fb2bwork.baidu.com%2Fland%3Flid%3D1731156735886418862&amp;query=%E9%A2%9A%E5%BC%8F%E7%A0%B4%E7%A2%8E%E6%9C%BA&amp;lattr=&amp;xzhid=33782338&amp;pi=b2b.s.main.3..6051015470760875&amp;category=%E6%9C%BA%E6%A2%B0%E8%AE%BE%E5%A4%87%3B%E7%B2%89%E7%A2%8E%E8%AE%BE%E5%A4%87%3B%E7%A0%B4%E7%A2%8E%E6%9C%BA&amp;fid=67174400%2C1733365594899&amp;iid=77bca9a5f593c190a006d04f3f042e4d&amp;miniId=8469&amp;jid=1311117656&amp;prod_type=0</t>
  </si>
  <si>
    <r>
      <rPr>
        <sz val="9"/>
        <color rgb="FF000000"/>
        <rFont val="仿宋"/>
        <charset val="134"/>
      </rPr>
      <t>皮带输送机</t>
    </r>
  </si>
  <si>
    <t>B:800L=7M</t>
  </si>
  <si>
    <t>https://b2b.baidu.com/land?url=https%3A%2F%2Fb2bwork.baidu.com%2Fland%3Flid%3D1707411069301602194&amp;query=%E7%9A%AE%E5%B8%A6%E8%BE%93%E9%80%81%E6%9C%BA&amp;lattr=ot&amp;xzhid=34034020&amp;pi=b2b.s.main.3..9660448091440933&amp;category=%E6%9C%BA%E6%A2%B0%E8%AE%BE%E5%A4%87%3B%E8%BE%93%E9%80%81%E8%AE%BE%E5%A4%87%3B%E8%BE%93%E9%80%81%E6%9C%BA&amp;fid=67174400%2C1733365594899&amp;iid=1667a9633bdda0f89a72e78d3dd52ef4&amp;miniId=8469&amp;jid=2248410256&amp;prod_type=0</t>
  </si>
  <si>
    <r>
      <rPr>
        <sz val="9"/>
        <color rgb="FF000000"/>
        <rFont val="仿宋"/>
        <charset val="134"/>
      </rPr>
      <t>湿式格子型球磨机</t>
    </r>
  </si>
  <si>
    <t>MQG-2400*3900</t>
  </si>
  <si>
    <t>https://b2b.baidu.com/land?url=https%3A%2F%2Fb2bwork.baidu.com%2Fland%3Flid%3D1762122659865275376&amp;query=%E6%B9%BF%E5%BC%8F%E6%A0%BC%E5%AD%90%E5%9E%8B%E7%90%83%E7%A3%A8%E6%9C%BA&amp;lattr=&amp;xzhid=42666085&amp;pi=b2b.s.main.18..1270793889420522&amp;category=%E6%9C%BA%E6%A2%B0%E8%AE%BE%E5%A4%87%3B%E7%B2%89%E7%A2%8E%E8%AE%BE%E5%A4%87%3B%E7%90%83%E7%A3%A8%E6%9C%BA&amp;fid=67174400%2C1733365594899&amp;iid=0bd94f96a4162603d6a4bf3428890e93&amp;miniId=8469&amp;jid=1208527330&amp;prod_type=0</t>
  </si>
  <si>
    <r>
      <rPr>
        <sz val="9"/>
        <color rgb="FF000000"/>
        <rFont val="仿宋"/>
        <charset val="134"/>
      </rPr>
      <t>油式变压器</t>
    </r>
  </si>
  <si>
    <t>S11-M-1250KVA</t>
  </si>
  <si>
    <r>
      <rPr>
        <sz val="9"/>
        <color rgb="FF000000"/>
        <rFont val="仿宋"/>
        <charset val="134"/>
      </rPr>
      <t>重庆吉能变压器有限公司</t>
    </r>
  </si>
  <si>
    <t>https://b2b.baidu.com/land?url=https%3A%2F%2Fb2bwork.baidu.com%2Fland%3Flid%3D1817376415519672384&amp;query=%E6%B2%B9%E5%BC%8F%E5%8F%98%E5%8E%8B%E5%99%A8&amp;lattr=&amp;xzhid=30718534&amp;pi=b2b.s.main.3..6643730990369602&amp;category=%E7%94%B5%E5%B7%A5%E7%94%B5%E6%B0%94%3B%E5%8F%98%E5%8E%8B%E5%99%A8%3B%E6%B2%B9%E6%B5%B8%E5%BC%8F%E5%8F%98%E5%8E%8B%E5%99%A8&amp;fid=67174400%2C1733365594899&amp;iid=99f6e5b5378bb64af858b0c198f60f65&amp;miniId=8469&amp;jid=259753417&amp;prod_type=0</t>
  </si>
  <si>
    <r>
      <rPr>
        <sz val="9"/>
        <color rgb="FF000000"/>
        <rFont val="仿宋"/>
        <charset val="134"/>
      </rPr>
      <t>电子汽车衡</t>
    </r>
  </si>
  <si>
    <t>SCS-100t3*10M</t>
  </si>
  <si>
    <r>
      <rPr>
        <sz val="9"/>
        <color rgb="FF000000"/>
        <rFont val="仿宋"/>
        <charset val="134"/>
      </rPr>
      <t>昆明浩宝衡器制造有限公司</t>
    </r>
  </si>
  <si>
    <t>https://b2b.baidu.com/land?url=http%3A%2F%2Fwww.912688.com%2Fsupply%2F341694321.html&amp;query=%E7%94%B5%E5%AD%90%E6%B1%BD%E8%BD%A6%E8%A1%A1&amp;lattr=ot&amp;xzhid=28613456&amp;pi=b2b.s.main.1..4089323348557338&amp;category=%E4%BB%AA%E5%99%A8%E4%BB%AA%E8%A1%A8%3B%E6%B5%8B%E9%87%8F%2F%E8%AE%A1%E9%87%8F%E4%BB%AA%E5%99%A8%3B%E8%A1%A1%E5%99%A8&amp;fid=67174400%2C1733365594899&amp;iid=95ee726d2ea02b036c86251c98d93de6&amp;miniId=8469&amp;jid=3849007736&amp;prod_type=0</t>
  </si>
  <si>
    <r>
      <rPr>
        <sz val="9"/>
        <color rgb="FF000000"/>
        <rFont val="仿宋"/>
        <charset val="134"/>
      </rPr>
      <t>起重机</t>
    </r>
  </si>
  <si>
    <r>
      <rPr>
        <sz val="9"/>
        <color rgb="FF000000"/>
        <rFont val="Times New Roman"/>
        <charset val="134"/>
      </rPr>
      <t>5</t>
    </r>
    <r>
      <rPr>
        <sz val="9"/>
        <color rgb="FF000000"/>
        <rFont val="仿宋"/>
        <charset val="134"/>
      </rPr>
      <t>吨，跨</t>
    </r>
    <r>
      <rPr>
        <sz val="9"/>
        <color rgb="FF000000"/>
        <rFont val="Times New Roman"/>
        <charset val="134"/>
      </rPr>
      <t>13.3</t>
    </r>
    <r>
      <rPr>
        <sz val="9"/>
        <color rgb="FF000000"/>
        <rFont val="仿宋"/>
        <charset val="134"/>
      </rPr>
      <t>米，起高</t>
    </r>
    <r>
      <rPr>
        <sz val="9"/>
        <color rgb="FF000000"/>
        <rFont val="Times New Roman"/>
        <charset val="134"/>
      </rPr>
      <t>9</t>
    </r>
    <r>
      <rPr>
        <sz val="9"/>
        <color rgb="FF000000"/>
        <rFont val="仿宋"/>
        <charset val="134"/>
      </rPr>
      <t>米</t>
    </r>
  </si>
  <si>
    <r>
      <rPr>
        <sz val="9"/>
        <color rgb="FF000000"/>
        <rFont val="仿宋"/>
        <charset val="134"/>
      </rPr>
      <t>许昌市金雕起重设备有限公司</t>
    </r>
  </si>
  <si>
    <t>https://b2b.baidu.com/land?url=https%3A%2F%2Fwww.zhaosw.com%2Fproduct%2Fdetail%2F201106423&amp;query=%E8%A1%8C%E8%BD%A6+5T&amp;lattr=&amp;xzhid=29813895&amp;pi=b2b.s.main.17..5295458613872353&amp;category=%E6%9C%BA%E6%A2%B0%E8%AE%BE%E5%A4%87%3B%E8%B5%B7%E9%87%8D%E6%9C%BA%E6%A2%B0%3B%E8%B5%B7%E9%87%8D%E6%9C%BA&amp;fid=67174400%2C1733378366039&amp;iid=ebafcb8f71f4b78d32207c1686ce5613&amp;miniId=8469&amp;jid=2158274082&amp;prod_type=0</t>
  </si>
  <si>
    <r>
      <rPr>
        <sz val="9"/>
        <color rgb="FF000000"/>
        <rFont val="仿宋"/>
        <charset val="134"/>
      </rPr>
      <t>全电子皮带秤</t>
    </r>
  </si>
  <si>
    <t>ICS-17B</t>
  </si>
  <si>
    <r>
      <rPr>
        <sz val="9"/>
        <color rgb="FF000000"/>
        <rFont val="仿宋"/>
        <charset val="134"/>
      </rPr>
      <t>昆明双平衡器制造有限公司</t>
    </r>
  </si>
  <si>
    <t>https://b2b.baidu.com/land?url=https%3A%2F%2Fb2bwork.baidu.com%2Fland%3Flid%3D1765385109237051502&amp;query=%E5%85%A8%E7%94%B5%E5%AD%90%E7%9A%AE%E5%B8%A6%E7%A7%A4&amp;lattr=ot&amp;xzhid=46067678&amp;pi=b2b.s.main.7..9741292155349762&amp;category=%E4%BB%AA%E5%99%A8%E4%BB%AA%E8%A1%A8%3B%E6%B5%8B%E9%87%8F%2F%E8%AE%A1%E9%87%8F%E4%BB%AA%E5%99%A8%3B%E8%A1%A1%E5%99%A8&amp;fid=67174400%2C1733365594899&amp;iid=78f07c0893805769602b4ce0088ac55f&amp;miniId=8469&amp;jid=3980144109&amp;prod_type=0</t>
  </si>
  <si>
    <r>
      <rPr>
        <sz val="9"/>
        <color rgb="FF000000"/>
        <rFont val="仿宋"/>
        <charset val="134"/>
      </rPr>
      <t>变压器</t>
    </r>
    <r>
      <rPr>
        <sz val="9"/>
        <color rgb="FF000000"/>
        <rFont val="Times New Roman"/>
        <charset val="134"/>
      </rPr>
      <t>1</t>
    </r>
  </si>
  <si>
    <t>100KVA</t>
  </si>
  <si>
    <t>https://b2b.baidu.com/land?url=https%3A%2F%2Fwww.china.cn%2Fyoujinshibianyaqi%2F4897807520.html&amp;query=%E5%8F%98%E5%8E%8B%E5%99%A8&amp;lattr=ot&amp;xzhid=33367013&amp;pi=b2b.s.main.25..7424622545193355&amp;category=%E7%94%B5%E5%B7%A5%E7%94%B5%E6%B0%94%3B%E5%8F%98%E5%8E%8B%E5%99%A8%3B%E5%85%B6%E4%BB%96%E5%8F%98%E5%8E%8B%E5%99%A8&amp;fid=67174400%2C1733365594899&amp;iid=8d60240e3c3e945b0c15493ef165ed7d&amp;miniId=8469&amp;jid=3255356479&amp;prod_type=0</t>
  </si>
  <si>
    <r>
      <rPr>
        <sz val="9"/>
        <color rgb="FF000000"/>
        <rFont val="仿宋"/>
        <charset val="134"/>
      </rPr>
      <t>出线柜</t>
    </r>
    <r>
      <rPr>
        <sz val="9"/>
        <color rgb="FF000000"/>
        <rFont val="Times New Roman"/>
        <charset val="134"/>
      </rPr>
      <t>1</t>
    </r>
  </si>
  <si>
    <t>AA3</t>
  </si>
  <si>
    <t>https://b2b.baidu.com/land?url=https%3A%2F%2Fb2bwork.baidu.com%2Fland%3Flid%3D1776798057892127471&amp;query=%E5%87%BA%E7%BA%BF%E6%9F%9C&amp;lattr=ot&amp;xzhid=30322938&amp;pi=b2b.s.main.28..9754990843018237&amp;category=%E7%94%B5%E5%B7%A5%E7%94%B5%E6%B0%94%3B%E9%85%8D%E7%94%B5%E8%BE%93%E7%94%B5%E8%AE%BE%E5%A4%87%3B%E9%85%8D%E7%94%B5%E6%9F%9C&amp;fid=67174400%2C1733378366039&amp;iid=4463d5de793e11ba5b03939739ad079c&amp;miniId=8469&amp;jid=2285357152&amp;prod_type=0</t>
  </si>
  <si>
    <r>
      <rPr>
        <sz val="9"/>
        <color rgb="FF000000"/>
        <rFont val="仿宋"/>
        <charset val="134"/>
      </rPr>
      <t>出线柜</t>
    </r>
    <r>
      <rPr>
        <sz val="9"/>
        <color rgb="FF000000"/>
        <rFont val="Times New Roman"/>
        <charset val="134"/>
      </rPr>
      <t>2</t>
    </r>
  </si>
  <si>
    <t>AA4</t>
  </si>
  <si>
    <r>
      <rPr>
        <sz val="9"/>
        <color rgb="FF000000"/>
        <rFont val="仿宋"/>
        <charset val="134"/>
      </rPr>
      <t>进线柜</t>
    </r>
  </si>
  <si>
    <t>AA1</t>
  </si>
  <si>
    <r>
      <rPr>
        <sz val="9"/>
        <color rgb="FF000000"/>
        <rFont val="仿宋"/>
        <charset val="134"/>
      </rPr>
      <t>电容补偿柜</t>
    </r>
  </si>
  <si>
    <t>AA2</t>
  </si>
  <si>
    <r>
      <rPr>
        <sz val="9"/>
        <color rgb="FF000000"/>
        <rFont val="仿宋"/>
        <charset val="134"/>
      </rPr>
      <t>变压器</t>
    </r>
    <r>
      <rPr>
        <sz val="9"/>
        <color rgb="FF000000"/>
        <rFont val="Times New Roman"/>
        <charset val="134"/>
      </rPr>
      <t>2</t>
    </r>
  </si>
  <si>
    <t>S11-M-250/10-0.4</t>
  </si>
  <si>
    <r>
      <rPr>
        <sz val="9"/>
        <color rgb="FF000000"/>
        <rFont val="仿宋"/>
        <charset val="134"/>
      </rPr>
      <t>成都浩宇电气有限责任公司</t>
    </r>
  </si>
  <si>
    <t>https://b2b.baidu.com/land?url=https%3A%2F%2Fb2bwork.baidu.com%2Fland%3Flid%3D1793940274717162296&amp;query=%E5%8F%98%E5%8E%8B%E5%99%A8&amp;lattr=&amp;xzhid=53924174&amp;pi=b2b.s.main.34..7424622545193355&amp;category=%E7%94%B5%E5%B7%A5%E7%94%B5%E6%B0%94%3B%E5%8F%98%E5%8E%8B%E5%99%A8%3B%E7%94%B5%E5%8A%9B%E5%8F%98%E5%8E%8B%E5%99%A8&amp;fid=67174400%2C1733365594899&amp;iid=9202e7ca72c413ca0d59ec07aca0999e&amp;miniId=8469&amp;jid=3255356458&amp;prod_type=0</t>
  </si>
  <si>
    <r>
      <rPr>
        <sz val="9"/>
        <color rgb="FF000000"/>
        <rFont val="仿宋"/>
        <charset val="134"/>
      </rPr>
      <t>储存罐</t>
    </r>
  </si>
  <si>
    <r>
      <rPr>
        <sz val="9"/>
        <color rgb="FF000000"/>
        <rFont val="Times New Roman"/>
        <charset val="134"/>
      </rPr>
      <t>24</t>
    </r>
    <r>
      <rPr>
        <sz val="9"/>
        <color rgb="FF000000"/>
        <rFont val="仿宋"/>
        <charset val="134"/>
      </rPr>
      <t>立方</t>
    </r>
  </si>
  <si>
    <r>
      <rPr>
        <sz val="9"/>
        <color rgb="FF000000"/>
        <rFont val="仿宋"/>
        <charset val="134"/>
      </rPr>
      <t>玉溪市红塔区胜利油罐厂</t>
    </r>
  </si>
  <si>
    <t>https://b2b.baidu.com/land?url=https%3A%2F%2Fwww.zhaosw.com%2Fproduct%2Fdetail%2F258967701&amp;query=%E6%B2%B9%E5%82%A8%E5%AD%98%E7%BD%90&amp;lattr=&amp;xzhid=30434234&amp;pi=b2b.s.main.46..9992257212342380&amp;category=%E6%9C%BA%E6%A2%B0%E8%AE%BE%E5%A4%87%3B%E9%A3%9F%E5%93%81%E5%8A%A0%E5%B7%A5%E6%9C%BA%E6%A2%B0%3B%E6%B2%B9%E8%84%82%E5%8A%A0%E5%B7%A5%E8%AE%BE%E5%A4%87&amp;fid=67174400%2C1733378366039&amp;iid=0e6c91502c421eefb5d109e68e96916e&amp;miniId=8469&amp;jid=1622097627&amp;prod_type=0</t>
  </si>
  <si>
    <r>
      <rPr>
        <sz val="9"/>
        <color rgb="FF000000"/>
        <rFont val="Times New Roman"/>
        <charset val="134"/>
      </rPr>
      <t>JG75</t>
    </r>
    <r>
      <rPr>
        <sz val="9"/>
        <color rgb="FF000000"/>
        <rFont val="仿宋"/>
        <charset val="134"/>
      </rPr>
      <t>螺杆空压机（含储气罐）</t>
    </r>
  </si>
  <si>
    <t>https://b2b.baidu.com/land?url=http%3A%2F%2Fwww.912688.com%2Fsupply%2F341951654.html&amp;query=%E8%9E%BA%E6%9D%86%E7%A9%BA%E5%8E%8B%E6%9C%BA75KW+%E5%90%AB%E5%82%A8%E6%B0%94%E7%BD%90&amp;lattr=&amp;xzhid=30033281&amp;pi=b2b.s.main.1..7684699881183492&amp;category=%E6%9C%BA%E6%A2%B0%E8%AE%BE%E5%A4%87%3B%E8%BE%93%E9%80%81%E8%AE%BE%E5%A4%87%3B%E8%BE%93%E9%80%81%E9%85%8D%E5%A5%97%E8%AE%BE%E5%A4%87&amp;fid=84017664%2C1733391335792&amp;iid=3813a1f03b5ffc8bc5ce201a4613064e&amp;miniId=8469&amp;jid=615984360&amp;prod_type=0</t>
  </si>
  <si>
    <r>
      <rPr>
        <sz val="9"/>
        <color rgb="FF000000"/>
        <rFont val="仿宋"/>
        <charset val="134"/>
      </rPr>
      <t>水栽塔</t>
    </r>
  </si>
  <si>
    <r>
      <rPr>
        <sz val="9"/>
        <color rgb="FF000000"/>
        <rFont val="仿宋"/>
        <charset val="134"/>
      </rPr>
      <t>多级清水泵</t>
    </r>
    <r>
      <rPr>
        <sz val="9"/>
        <color rgb="FF000000"/>
        <rFont val="Times New Roman"/>
        <charset val="134"/>
      </rPr>
      <t>1</t>
    </r>
  </si>
  <si>
    <t>D280-46*4</t>
  </si>
  <si>
    <r>
      <rPr>
        <sz val="9"/>
        <color rgb="FF000000"/>
        <rFont val="仿宋"/>
        <charset val="134"/>
      </rPr>
      <t>湖北天门永强泵业公司</t>
    </r>
  </si>
  <si>
    <t>https://b2b.baidu.com/land?url=http%3A%2F%2Fwww.51sole.com%2Ftp%2F273391343.htm&amp;query=%E5%A4%9A%E7%BA%A7%E6%B8%85%E6%B0%B4%E6%B3%B5++D280&amp;lattr=&amp;xzhid=28510139&amp;pi=b2b.s.main.1..6058577506783489&amp;category=%E4%BA%94%E9%87%91%E6%9C%BA%E7%94%B5%3B%E6%B3%B5%E7%B1%BB%3B%E7%A6%BB%E5%BF%83%E6%B3%B5&amp;fid=67174400%2C1733375537925&amp;iid=4e4f283e3548f1c9394028822b8576c0&amp;miniId=8469&amp;jid=714839387&amp;prod_type=0</t>
  </si>
  <si>
    <r>
      <rPr>
        <sz val="9"/>
        <color rgb="FF000000"/>
        <rFont val="仿宋"/>
        <charset val="134"/>
      </rPr>
      <t>多级清水泵</t>
    </r>
    <r>
      <rPr>
        <sz val="9"/>
        <color rgb="FF000000"/>
        <rFont val="Times New Roman"/>
        <charset val="134"/>
      </rPr>
      <t>2</t>
    </r>
  </si>
  <si>
    <t>D155-30*4</t>
  </si>
  <si>
    <t>https://b2b.baidu.com/land?url=https%3A%2F%2Fb2bwork.baidu.com%2Fland%3Flid%3D1739471297299766391&amp;query=%E5%A4%9A%E7%BA%A7%E6%B8%85%E6%B0%B4%E6%B3%B5++D155&amp;lattr=ot&amp;xzhid=37513530&amp;pi=b2b.s.main.2..8777297975379387&amp;category=%E4%BA%94%E9%87%91%E6%9C%BA%E7%94%B5%3B%E6%B3%B5%E7%B1%BB%3B%E7%A6%BB%E5%BF%83%E6%B3%B5&amp;fid=67174400%2C1733375537925&amp;iid=7c6d87802f18ad36ac5dc5a56f2caf3b&amp;miniId=8469&amp;jid=3876528909&amp;prod_type=0</t>
  </si>
  <si>
    <r>
      <rPr>
        <sz val="9"/>
        <color rgb="FF000000"/>
        <rFont val="仿宋"/>
        <charset val="134"/>
      </rPr>
      <t>多级清水泵</t>
    </r>
    <r>
      <rPr>
        <sz val="9"/>
        <color rgb="FF000000"/>
        <rFont val="Times New Roman"/>
        <charset val="134"/>
      </rPr>
      <t>3</t>
    </r>
  </si>
  <si>
    <r>
      <rPr>
        <sz val="9"/>
        <color rgb="FF000000"/>
        <rFont val="仿宋"/>
        <charset val="134"/>
      </rPr>
      <t>自藕降压启动柜</t>
    </r>
    <r>
      <rPr>
        <sz val="9"/>
        <color rgb="FF000000"/>
        <rFont val="Times New Roman"/>
        <charset val="134"/>
      </rPr>
      <t>1</t>
    </r>
  </si>
  <si>
    <r>
      <rPr>
        <sz val="9"/>
        <color rgb="FF000000"/>
        <rFont val="仿宋"/>
        <charset val="134"/>
      </rPr>
      <t>功率</t>
    </r>
    <r>
      <rPr>
        <sz val="9"/>
        <color rgb="FF000000"/>
        <rFont val="Times New Roman"/>
        <charset val="134"/>
      </rPr>
      <t>4-110KW</t>
    </r>
  </si>
  <si>
    <t>https://b2b.baidu.com/land?url=http%3A%2F%2Fwww.912688.com%2Fsupply%2F362450862.html&amp;query=%E8%87%AA%E8%97%95%E9%99%8D%E5%8E%8B%E5%90%AF%E5%8A%A8%E6%9F%9C&amp;lattr=&amp;xzhid=30381096&amp;pi=b2b.s.main.8..3195132786277221&amp;category=%E6%9C%BA%E6%A2%B0%E8%AE%BE%E5%A4%87%3B%E8%A1%8C%E4%B8%9A%E4%B8%93%E7%94%A8%E8%AE%BE%E5%A4%87%3B%E5%85%B6%E4%BB%96%E8%A1%8C%E4%B8%9A%E4%B8%93%E7%94%A8%E8%AE%BE%E5%A4%87&amp;fid=67174400%2C1733375537925&amp;iid=db2a35a0a2909e294356a2b849768c1e&amp;miniId=8469&amp;jid=1746305616&amp;prod_type=0</t>
  </si>
  <si>
    <r>
      <rPr>
        <sz val="9"/>
        <color rgb="FF000000"/>
        <rFont val="仿宋"/>
        <charset val="134"/>
      </rPr>
      <t>自藕降压启动柜</t>
    </r>
    <r>
      <rPr>
        <sz val="9"/>
        <color rgb="FF000000"/>
        <rFont val="Times New Roman"/>
        <charset val="134"/>
      </rPr>
      <t>2</t>
    </r>
  </si>
  <si>
    <r>
      <rPr>
        <sz val="9"/>
        <color rgb="FF000000"/>
        <rFont val="仿宋"/>
        <charset val="134"/>
      </rPr>
      <t>自藕降压启动柜</t>
    </r>
    <r>
      <rPr>
        <sz val="9"/>
        <color rgb="FF000000"/>
        <rFont val="Times New Roman"/>
        <charset val="134"/>
      </rPr>
      <t>3</t>
    </r>
  </si>
  <si>
    <r>
      <rPr>
        <sz val="9"/>
        <color rgb="FF000000"/>
        <rFont val="仿宋"/>
        <charset val="134"/>
      </rPr>
      <t>功率</t>
    </r>
    <r>
      <rPr>
        <sz val="9"/>
        <color rgb="FF000000"/>
        <rFont val="Times New Roman"/>
        <charset val="134"/>
      </rPr>
      <t>4-200KW</t>
    </r>
  </si>
  <si>
    <t>https://b2b.baidu.com/land?url=https%3A%2F%2Fb2bwork.baidu.com%2Fland%3Flid%3D1799734735728991211&amp;query=%E8%87%AA%E8%97%95%E9%99%8D%E5%8E%8B%E5%90%AF%E5%8A%A8%E6%9F%9C+300KW&amp;lattr=&amp;xzhid=55487791&amp;pi=b2b.s.main.13..9538953284546651&amp;category=%E7%94%B5%E5%B7%A5%E7%94%B5%E6%B0%94%3B%E9%AB%98%E5%8E%8B%E7%94%B5%E6%B0%94%3B%E9%AB%98%E5%8E%8B%E5%BC%80%E5%85%B3%E6%9F%9C&amp;fid=67174400%2C1733375537925&amp;iid=c09e196115891af2fdab3e34de6d74b6&amp;miniId=8469&amp;jid=2714180143&amp;prod_type=0</t>
  </si>
  <si>
    <r>
      <rPr>
        <sz val="9"/>
        <color rgb="FF000000"/>
        <rFont val="仿宋"/>
        <charset val="134"/>
      </rPr>
      <t>泥浆泵</t>
    </r>
  </si>
  <si>
    <t>7.5kw</t>
  </si>
  <si>
    <t>https://b2b.baidu.com/land?url=https%3A%2F%2Fwww.china.cn%2Flixinbeng%2F4640391926.html&amp;query=%E6%B3%A5%E6%B5%86%E6%B3%B5+7.5KW&amp;lattr=&amp;xzhid=29052404&amp;pi=b2b.s.main.47..1134195076340466&amp;category=%E4%BA%94%E9%87%91%E6%9C%BA%E7%94%B5%3B%E6%B3%B5%E7%B1%BB%3B%E7%A6%BB%E5%BF%83%E6%B3%B5&amp;fid=84017664%2C1733391335792&amp;iid=7efa99718305e228eb727eb0bc734d54&amp;miniId=8469&amp;jid=14901286&amp;prod_type=0</t>
  </si>
  <si>
    <r>
      <rPr>
        <sz val="9"/>
        <color rgb="FF000000"/>
        <rFont val="仿宋"/>
        <charset val="134"/>
      </rPr>
      <t>多级离心泵</t>
    </r>
  </si>
  <si>
    <t>DG12-50*7</t>
  </si>
  <si>
    <r>
      <rPr>
        <sz val="9"/>
        <color rgb="FF000000"/>
        <rFont val="仿宋"/>
        <charset val="134"/>
      </rPr>
      <t>石家庄博金泵业公司</t>
    </r>
  </si>
  <si>
    <t>https://b2b.baidu.com/land?url=https%3A%2F%2Fb2bwork.baidu.com%2Fland%3Flid%3D1750254519618973384&amp;query=%E5%A4%9A%E7%BA%A7%E7%A6%BB%E5%BF%83%E6%B3%B5+DG12&amp;lattr=&amp;xzhid=33738228&amp;pi=b2b.s.main.4..5769816768051732&amp;category=%E4%BA%94%E9%87%91%E6%9C%BA%E7%94%B5%3B%E6%B3%B5%E7%B1%BB%3B%E5%A2%9E%E5%8E%8B%E6%B3%B5&amp;fid=84017664%2C1733391335792&amp;iid=416082b74388e741ea327c91e9599fe0&amp;miniId=8469&amp;jid=2293333906&amp;prod_type=0</t>
  </si>
  <si>
    <r>
      <rPr>
        <sz val="9"/>
        <color rgb="FF000000"/>
        <rFont val="仿宋"/>
        <charset val="134"/>
      </rPr>
      <t>加油机</t>
    </r>
  </si>
  <si>
    <t>CS32C1110A</t>
  </si>
  <si>
    <t>https://b2b.baidu.com/land?url=https%3A%2F%2Fb2bwork.baidu.com%2Fland%3Flid%3D1732682232022461231&amp;query=%E5%8A%A0%E6%B2%B9%E6%9C%BA++CS32C1110A&amp;lattr=&amp;xzhid=33172006&amp;pi=b2b.s.main.8..8959779929726896&amp;category=%E6%B1%BD%E9%85%8D%E6%B1%BD%E7%94%A8%3B%E5%8A%A0%E6%B2%B9%E7%AB%99%E8%AE%BE%E5%A4%87%3B%E5%8A%A0%E6%B2%B9%E6%9C%BA&amp;fid=84017664%2C1733391335792&amp;iid=92a335a6713dadc40b96a051ef8d1d9d&amp;miniId=8469&amp;jid=2790033055&amp;prod_type=0</t>
  </si>
  <si>
    <r>
      <rPr>
        <sz val="9"/>
        <color rgb="FF000000"/>
        <rFont val="仿宋"/>
        <charset val="134"/>
      </rPr>
      <t>变压器</t>
    </r>
    <r>
      <rPr>
        <sz val="9"/>
        <color rgb="FF000000"/>
        <rFont val="Times New Roman"/>
        <charset val="134"/>
      </rPr>
      <t>3</t>
    </r>
  </si>
  <si>
    <t>50KVA/10KV</t>
  </si>
  <si>
    <t>https://b2b.baidu.com/land?url=https%3A%2F%2Fb2bwork.baidu.com%2Fland%3Flid%3D1799906159129258164&amp;query=%E5%8F%98%E5%8E%8B%E5%99%A8+50KVA&amp;lattr=&amp;xzhid=52484419&amp;pi=b2b.s.main.9..4763289351295511&amp;category=%E7%94%B5%E5%AD%90%E5%85%83%E5%99%A8%E4%BB%B6%3B%E7%94%B5%E6%BA%90%2F%E7%94%B5%E6%BA%90%E7%AE%A1%E7%90%86%3B%E5%8F%98%E5%8E%8B%E5%99%A8&amp;fid=67174400%2C1733375537925&amp;iid=c790c3f532e6d003da3851f8d20f31d6&amp;miniId=8469&amp;jid=170480519&amp;prod_type=0</t>
  </si>
  <si>
    <r>
      <rPr>
        <sz val="9"/>
        <color rgb="FF000000"/>
        <rFont val="仿宋"/>
        <charset val="134"/>
      </rPr>
      <t>变压器</t>
    </r>
    <r>
      <rPr>
        <sz val="9"/>
        <color rgb="FF000000"/>
        <rFont val="Times New Roman"/>
        <charset val="134"/>
      </rPr>
      <t>4</t>
    </r>
  </si>
  <si>
    <t>500KVA/10KV</t>
  </si>
  <si>
    <t>https://b2b.baidu.com/land?url=https%3A%2F%2Fb2bwork.baidu.com%2Fland%3Flid%3D1785870558923573392&amp;query=%E5%8F%98%E5%8E%8B%E5%99%A8+500KVA&amp;lattr=ot&amp;xzhid=52024291&amp;pi=b2b.s.main.87..5283855519775636&amp;category=%E7%94%B5%E5%B7%A5%E7%94%B5%E6%B0%94%3B%E5%8F%98%E5%8E%8B%E5%99%A8%3B%E6%B2%B9%E6%B5%B8%E5%BC%8F%E5%8F%98%E5%8E%8B%E5%99%A8&amp;fid=67174400%2C1733375537925&amp;iid=2e2ad066fbca8ba46deb01ce618d35a0&amp;miniId=8469&amp;jid=165051302&amp;prod_type=0</t>
  </si>
  <si>
    <r>
      <rPr>
        <sz val="9"/>
        <color rgb="FF000000"/>
        <rFont val="Times New Roman"/>
        <charset val="134"/>
      </rPr>
      <t>10KV</t>
    </r>
    <r>
      <rPr>
        <sz val="9"/>
        <color rgb="FF000000"/>
        <rFont val="仿宋"/>
        <charset val="134"/>
      </rPr>
      <t>线路</t>
    </r>
  </si>
  <si>
    <t>5700m</t>
  </si>
  <si>
    <r>
      <rPr>
        <sz val="9"/>
        <color rgb="FF000000"/>
        <rFont val="仿宋"/>
        <charset val="134"/>
      </rPr>
      <t>浓缩斗</t>
    </r>
  </si>
  <si>
    <t>https://b2b.baidu.com/land?url=https%3A%2F%2Fwww.china.cn%2Fqtxuankuangshebei%2F5095937172.html&amp;query=%E6%B5%93%E7%BC%A9%E6%96%97&amp;lattr=ot&amp;xzhid=31841136&amp;pi=b2b.s.main.10..8408257457819368&amp;category=%E6%9C%BA%E6%A2%B0%E8%AE%BE%E5%A4%87%3B%E7%9F%BF%E5%B1%B1%E6%9C%BA%E6%A2%B0%3B%E5%85%B6%E4%BB%96%E7%9F%BF%E5%B1%B1%E6%9C%BA%E6%A2%B0&amp;fid=84017664%2C1733391335792&amp;iid=8cfd0557a8f50327db1652ebbf7485f1&amp;miniId=8469&amp;jid=1313811422&amp;prod_type=0</t>
  </si>
  <si>
    <t>拍卖清单—运输工具</t>
  </si>
  <si>
    <r>
      <rPr>
        <sz val="9"/>
        <rFont val="仿宋"/>
        <charset val="134"/>
      </rPr>
      <t>车辆牌号</t>
    </r>
  </si>
  <si>
    <r>
      <rPr>
        <sz val="9"/>
        <rFont val="仿宋"/>
        <charset val="134"/>
      </rPr>
      <t>车辆名称</t>
    </r>
    <r>
      <rPr>
        <sz val="9"/>
        <rFont val="Times New Roman"/>
        <charset val="134"/>
      </rPr>
      <t xml:space="preserve">
</t>
    </r>
    <r>
      <rPr>
        <sz val="9"/>
        <rFont val="仿宋"/>
        <charset val="134"/>
      </rPr>
      <t>及规格型号</t>
    </r>
  </si>
  <si>
    <r>
      <rPr>
        <sz val="9"/>
        <rFont val="仿宋"/>
        <charset val="134"/>
      </rPr>
      <t>车架号</t>
    </r>
  </si>
  <si>
    <r>
      <rPr>
        <sz val="9"/>
        <rFont val="仿宋"/>
        <charset val="134"/>
      </rPr>
      <t>购置日期</t>
    </r>
  </si>
  <si>
    <r>
      <rPr>
        <sz val="9"/>
        <rFont val="仿宋"/>
        <charset val="134"/>
      </rPr>
      <t>启用日期</t>
    </r>
  </si>
  <si>
    <r>
      <rPr>
        <sz val="9"/>
        <rFont val="仿宋"/>
        <charset val="134"/>
      </rPr>
      <t>已行驶里程</t>
    </r>
    <r>
      <rPr>
        <sz val="9"/>
        <rFont val="Times New Roman"/>
        <charset val="134"/>
      </rPr>
      <t>(</t>
    </r>
    <r>
      <rPr>
        <sz val="9"/>
        <rFont val="仿宋"/>
        <charset val="134"/>
      </rPr>
      <t>公里</t>
    </r>
    <r>
      <rPr>
        <sz val="9"/>
        <rFont val="Times New Roman"/>
        <charset val="134"/>
      </rPr>
      <t>)</t>
    </r>
  </si>
  <si>
    <r>
      <rPr>
        <sz val="9"/>
        <rFont val="仿宋"/>
        <charset val="134"/>
      </rPr>
      <t>累计折旧</t>
    </r>
  </si>
  <si>
    <r>
      <rPr>
        <sz val="9"/>
        <rFont val="仿宋"/>
        <charset val="134"/>
      </rPr>
      <t>川</t>
    </r>
    <r>
      <rPr>
        <sz val="9"/>
        <rFont val="Times New Roman"/>
        <charset val="134"/>
      </rPr>
      <t>W·AU967</t>
    </r>
  </si>
  <si>
    <r>
      <rPr>
        <sz val="9"/>
        <color rgb="FF000000"/>
        <rFont val="仿宋"/>
        <charset val="134"/>
      </rPr>
      <t>猎豹车</t>
    </r>
    <r>
      <rPr>
        <sz val="9"/>
        <color rgb="FF000000"/>
        <rFont val="Times New Roman"/>
        <charset val="134"/>
      </rPr>
      <t xml:space="preserve"> CFA6470LA</t>
    </r>
    <r>
      <rPr>
        <sz val="9"/>
        <color rgb="FF000000"/>
        <rFont val="仿宋"/>
        <charset val="134"/>
      </rPr>
      <t>轻型客车</t>
    </r>
  </si>
  <si>
    <t>L6654B09CA047196</t>
  </si>
  <si>
    <r>
      <rPr>
        <sz val="9"/>
        <color rgb="FF000000"/>
        <rFont val="仿宋"/>
        <charset val="134"/>
      </rPr>
      <t>湖南猎豹汽车股份有限公司</t>
    </r>
  </si>
  <si>
    <r>
      <rPr>
        <sz val="9"/>
        <rFont val="仿宋"/>
        <charset val="134"/>
      </rPr>
      <t>辆</t>
    </r>
  </si>
  <si>
    <r>
      <rPr>
        <sz val="18"/>
        <rFont val="黑体"/>
        <charset val="134"/>
      </rPr>
      <t>固定资产</t>
    </r>
    <r>
      <rPr>
        <sz val="18"/>
        <rFont val="Times New Roman"/>
        <charset val="134"/>
      </rPr>
      <t>—</t>
    </r>
    <r>
      <rPr>
        <sz val="18"/>
        <rFont val="黑体"/>
        <charset val="134"/>
      </rPr>
      <t>机器设备评估明细表</t>
    </r>
  </si>
  <si>
    <t>设备编号</t>
  </si>
  <si>
    <t>设备名称</t>
  </si>
  <si>
    <t>生产厂家</t>
  </si>
  <si>
    <t>购置日期</t>
  </si>
  <si>
    <t>水处理，灌装设备</t>
  </si>
  <si>
    <t>广元剑门关基地</t>
  </si>
  <si>
    <t>套</t>
  </si>
  <si>
    <t>天然饮品账上</t>
  </si>
  <si>
    <t>液压叉车</t>
  </si>
  <si>
    <t>辆</t>
  </si>
  <si>
    <t>臭氧机</t>
  </si>
  <si>
    <t>什邡维特基地</t>
  </si>
  <si>
    <t>台</t>
  </si>
  <si>
    <t>空压机</t>
  </si>
  <si>
    <t>水处理设备</t>
  </si>
  <si>
    <t>手动液压叉车</t>
  </si>
  <si>
    <t>净化间</t>
  </si>
  <si>
    <t>间</t>
  </si>
  <si>
    <t>灌装机</t>
  </si>
  <si>
    <t>碱洗机</t>
  </si>
  <si>
    <t>壁扇</t>
  </si>
  <si>
    <t>落地扇</t>
  </si>
  <si>
    <t>排气扇</t>
  </si>
  <si>
    <t>中托</t>
  </si>
  <si>
    <t>底托</t>
  </si>
  <si>
    <t>转桶车</t>
  </si>
  <si>
    <t>饮水机</t>
  </si>
  <si>
    <t>电脑</t>
  </si>
  <si>
    <t>丹麦格兰福增压泵</t>
  </si>
  <si>
    <t>动力配电柜</t>
  </si>
  <si>
    <t>XL-21</t>
  </si>
  <si>
    <t>喷码机</t>
  </si>
  <si>
    <t>多米诺</t>
  </si>
  <si>
    <t>精滤机</t>
  </si>
  <si>
    <t>打印机</t>
  </si>
  <si>
    <t>镀锌管焊制</t>
  </si>
  <si>
    <t>广元汇源基地</t>
  </si>
  <si>
    <t>焊制</t>
  </si>
  <si>
    <t>张</t>
  </si>
  <si>
    <t>文件柜</t>
  </si>
  <si>
    <t>文件/两抽屉</t>
  </si>
  <si>
    <t>文件/分体柜</t>
  </si>
  <si>
    <t>2个/组</t>
  </si>
  <si>
    <t>更衣柜</t>
  </si>
  <si>
    <t>办公桌</t>
  </si>
  <si>
    <t>桌子1/椅子2把</t>
  </si>
  <si>
    <t>沙发</t>
  </si>
  <si>
    <t>3座</t>
  </si>
  <si>
    <t>电脑桌</t>
  </si>
  <si>
    <t>戴尔T19S</t>
  </si>
  <si>
    <t>针式打印机</t>
  </si>
  <si>
    <t>爱普生LQ-635K</t>
  </si>
  <si>
    <t>50g/h</t>
  </si>
  <si>
    <t>宇霸基地</t>
  </si>
  <si>
    <t>天地五牛账上</t>
  </si>
  <si>
    <t>水泵</t>
  </si>
  <si>
    <t>DL32-30-2</t>
  </si>
  <si>
    <t>三级精滤</t>
  </si>
  <si>
    <t xml:space="preserve">0.5um×1000mm9根/0.3um×1000mm9根/0.1um×1000mm9根
</t>
  </si>
  <si>
    <t>组</t>
  </si>
  <si>
    <t>无油空气压缩机</t>
  </si>
  <si>
    <t>ZW-023/7</t>
  </si>
  <si>
    <t>除湿器</t>
  </si>
  <si>
    <t>1F-2/7</t>
  </si>
  <si>
    <t>椅子</t>
  </si>
  <si>
    <t>把</t>
  </si>
  <si>
    <t>转椅</t>
  </si>
  <si>
    <t>制氧机</t>
  </si>
  <si>
    <t>OW-20TB</t>
  </si>
  <si>
    <t>射流器</t>
  </si>
  <si>
    <t>DN50</t>
  </si>
  <si>
    <t>JB-1100/AW178</t>
  </si>
  <si>
    <r>
      <rPr>
        <sz val="9"/>
        <rFont val="宋体"/>
        <charset val="134"/>
      </rPr>
      <t>戴尔</t>
    </r>
    <r>
      <rPr>
        <sz val="9"/>
        <rFont val="MS Sans Serif"/>
        <charset val="134"/>
      </rPr>
      <t>T19S</t>
    </r>
  </si>
  <si>
    <r>
      <rPr>
        <sz val="9"/>
        <rFont val="宋体"/>
        <charset val="134"/>
      </rPr>
      <t>爱普生</t>
    </r>
    <r>
      <rPr>
        <sz val="9"/>
        <rFont val="MS Sans Serif"/>
        <charset val="134"/>
      </rPr>
      <t>LQ-730K</t>
    </r>
  </si>
  <si>
    <t>点验钞机</t>
  </si>
  <si>
    <t>保险柜</t>
  </si>
  <si>
    <t>电脑、打印机、点钞机一套</t>
  </si>
  <si>
    <t>广安基地</t>
  </si>
  <si>
    <t>广安基地库房</t>
  </si>
  <si>
    <t>批</t>
  </si>
  <si>
    <t>蓝雨公司未入账</t>
  </si>
  <si>
    <t>广安基地9.25前基建费用</t>
  </si>
  <si>
    <r>
      <rPr>
        <sz val="10"/>
        <rFont val="MS Sans Serif"/>
        <charset val="134"/>
      </rPr>
      <t>*</t>
    </r>
    <r>
      <rPr>
        <sz val="10"/>
        <rFont val="宋体"/>
        <charset val="134"/>
      </rPr>
      <t>支付广安基地不锈钢钢管及水泵深井电缆费用</t>
    </r>
  </si>
  <si>
    <t>合     计</t>
  </si>
  <si>
    <t>减：机器设备减值准备</t>
  </si>
  <si>
    <t>车辆调查表</t>
  </si>
  <si>
    <r>
      <rPr>
        <sz val="9"/>
        <rFont val="仿宋_GB2312"/>
        <charset val="134"/>
      </rPr>
      <t>明细表序号：</t>
    </r>
  </si>
  <si>
    <r>
      <rPr>
        <sz val="9"/>
        <rFont val="仿宋_GB2312"/>
        <charset val="134"/>
      </rPr>
      <t>牌照号</t>
    </r>
  </si>
  <si>
    <r>
      <rPr>
        <sz val="9"/>
        <rFont val="仿宋_GB2312"/>
        <charset val="134"/>
      </rPr>
      <t>原产地</t>
    </r>
  </si>
  <si>
    <r>
      <rPr>
        <sz val="9"/>
        <rFont val="Times New Roman"/>
        <charset val="134"/>
      </rPr>
      <t xml:space="preserve"> </t>
    </r>
    <r>
      <rPr>
        <sz val="9"/>
        <rFont val="仿宋_GB2312"/>
        <charset val="134"/>
      </rPr>
      <t>中国</t>
    </r>
  </si>
  <si>
    <r>
      <rPr>
        <sz val="9"/>
        <rFont val="仿宋_GB2312"/>
        <charset val="134"/>
      </rPr>
      <t>行驶证登记日期</t>
    </r>
  </si>
  <si>
    <r>
      <rPr>
        <sz val="9"/>
        <rFont val="仿宋_GB2312"/>
        <charset val="134"/>
      </rPr>
      <t>车辆名称</t>
    </r>
  </si>
  <si>
    <r>
      <rPr>
        <sz val="9"/>
        <rFont val="仿宋_GB2312"/>
        <charset val="134"/>
      </rPr>
      <t>账面原值</t>
    </r>
  </si>
  <si>
    <r>
      <rPr>
        <sz val="9"/>
        <rFont val="仿宋_GB2312"/>
        <charset val="134"/>
      </rPr>
      <t>已使用年限</t>
    </r>
  </si>
  <si>
    <r>
      <rPr>
        <sz val="9"/>
        <rFont val="仿宋_GB2312"/>
        <charset val="134"/>
      </rPr>
      <t>规格型号</t>
    </r>
  </si>
  <si>
    <r>
      <rPr>
        <sz val="9"/>
        <rFont val="仿宋_GB2312"/>
        <charset val="134"/>
      </rPr>
      <t>账面净值</t>
    </r>
  </si>
  <si>
    <r>
      <rPr>
        <sz val="9"/>
        <rFont val="仿宋_GB2312"/>
        <charset val="134"/>
      </rPr>
      <t>已行驶里程</t>
    </r>
  </si>
  <si>
    <r>
      <rPr>
        <sz val="9"/>
        <rFont val="仿宋_GB2312"/>
        <charset val="134"/>
      </rPr>
      <t>权利人</t>
    </r>
  </si>
  <si>
    <t>会理县顺鑫矿业有限责任公司</t>
  </si>
  <si>
    <r>
      <rPr>
        <sz val="9"/>
        <rFont val="仿宋_GB2312"/>
        <charset val="134"/>
      </rPr>
      <t>总使用年限</t>
    </r>
  </si>
  <si>
    <r>
      <rPr>
        <sz val="9"/>
        <rFont val="仿宋_GB2312"/>
        <charset val="134"/>
      </rPr>
      <t>总行驶公里数</t>
    </r>
  </si>
  <si>
    <r>
      <rPr>
        <sz val="9"/>
        <rFont val="仿宋_GB2312"/>
        <charset val="134"/>
      </rPr>
      <t>成新率计算</t>
    </r>
  </si>
  <si>
    <r>
      <rPr>
        <sz val="9"/>
        <rFont val="仿宋_GB2312"/>
        <charset val="134"/>
      </rPr>
      <t>现场勘查情况</t>
    </r>
  </si>
  <si>
    <r>
      <rPr>
        <sz val="9"/>
        <rFont val="仿宋_GB2312"/>
        <charset val="134"/>
      </rPr>
      <t>标准分值</t>
    </r>
  </si>
  <si>
    <r>
      <rPr>
        <sz val="9"/>
        <rFont val="仿宋_GB2312"/>
        <charset val="134"/>
      </rPr>
      <t>得分</t>
    </r>
  </si>
  <si>
    <r>
      <rPr>
        <sz val="9"/>
        <rFont val="仿宋_GB2312"/>
        <charset val="134"/>
      </rPr>
      <t>外型车身部分</t>
    </r>
  </si>
  <si>
    <r>
      <rPr>
        <sz val="9"/>
        <rFont val="仿宋_GB2312"/>
        <charset val="134"/>
      </rPr>
      <t>颜色</t>
    </r>
  </si>
  <si>
    <r>
      <rPr>
        <sz val="9"/>
        <rFont val="仿宋_GB2312"/>
        <charset val="134"/>
      </rPr>
      <t>状况</t>
    </r>
  </si>
  <si>
    <r>
      <rPr>
        <sz val="9"/>
        <color rgb="FF000000"/>
        <rFont val="微软雅黑"/>
        <charset val="134"/>
      </rPr>
      <t>轻微退色</t>
    </r>
  </si>
  <si>
    <r>
      <rPr>
        <sz val="9"/>
        <rFont val="仿宋_GB2312"/>
        <charset val="134"/>
      </rPr>
      <t>车灯是否齐全</t>
    </r>
  </si>
  <si>
    <r>
      <rPr>
        <sz val="9"/>
        <rFont val="仿宋_GB2312"/>
        <charset val="134"/>
      </rPr>
      <t>是</t>
    </r>
  </si>
  <si>
    <r>
      <rPr>
        <sz val="9"/>
        <rFont val="仿宋_GB2312"/>
        <charset val="134"/>
      </rPr>
      <t>有否被碰撞</t>
    </r>
  </si>
  <si>
    <r>
      <rPr>
        <sz val="9"/>
        <rFont val="仿宋_GB2312"/>
        <charset val="134"/>
      </rPr>
      <t>否</t>
    </r>
  </si>
  <si>
    <r>
      <rPr>
        <sz val="9"/>
        <color rgb="FF000000"/>
        <rFont val="微软雅黑"/>
        <charset val="134"/>
      </rPr>
      <t>前后保险杠一般磨损</t>
    </r>
  </si>
  <si>
    <r>
      <rPr>
        <sz val="9"/>
        <rFont val="仿宋_GB2312"/>
        <charset val="134"/>
      </rPr>
      <t>完整</t>
    </r>
  </si>
  <si>
    <r>
      <rPr>
        <sz val="9"/>
        <color rgb="FF000000"/>
        <rFont val="微软雅黑"/>
        <charset val="134"/>
      </rPr>
      <t>其他：外形轻微生锈</t>
    </r>
  </si>
  <si>
    <r>
      <rPr>
        <sz val="9"/>
        <rFont val="仿宋_GB2312"/>
        <charset val="134"/>
      </rPr>
      <t>车内装饰部分</t>
    </r>
  </si>
  <si>
    <r>
      <rPr>
        <sz val="9"/>
        <rFont val="仿宋_GB2312"/>
        <charset val="134"/>
      </rPr>
      <t>装璜程度</t>
    </r>
  </si>
  <si>
    <r>
      <rPr>
        <sz val="9"/>
        <rFont val="仿宋_GB2312"/>
        <charset val="134"/>
      </rPr>
      <t>一般</t>
    </r>
  </si>
  <si>
    <r>
      <rPr>
        <sz val="9"/>
        <rFont val="仿宋_GB2312"/>
        <charset val="134"/>
      </rPr>
      <t>磨损情况</t>
    </r>
  </si>
  <si>
    <r>
      <rPr>
        <sz val="9"/>
        <rFont val="仿宋_GB2312"/>
        <charset val="134"/>
      </rPr>
      <t>轻微磨损</t>
    </r>
  </si>
  <si>
    <r>
      <rPr>
        <sz val="9"/>
        <rFont val="仿宋_GB2312"/>
        <charset val="134"/>
      </rPr>
      <t>有无防盗系统</t>
    </r>
  </si>
  <si>
    <r>
      <rPr>
        <sz val="9"/>
        <rFont val="仿宋_GB2312"/>
        <charset val="134"/>
      </rPr>
      <t>有</t>
    </r>
  </si>
  <si>
    <r>
      <rPr>
        <sz val="9"/>
        <rFont val="仿宋_GB2312"/>
        <charset val="134"/>
      </rPr>
      <t>座位是否完整</t>
    </r>
  </si>
  <si>
    <r>
      <rPr>
        <sz val="9"/>
        <rFont val="仿宋_GB2312"/>
        <charset val="134"/>
      </rPr>
      <t>仪表齐全有效</t>
    </r>
  </si>
  <si>
    <r>
      <rPr>
        <sz val="9"/>
        <rFont val="仿宋_GB2312"/>
        <charset val="134"/>
      </rPr>
      <t>其他：轻微磨损</t>
    </r>
  </si>
  <si>
    <r>
      <rPr>
        <sz val="9"/>
        <rFont val="仿宋_GB2312"/>
        <charset val="134"/>
      </rPr>
      <t>发动机</t>
    </r>
    <r>
      <rPr>
        <sz val="9"/>
        <rFont val="Times New Roman"/>
        <charset val="134"/>
      </rPr>
      <t xml:space="preserve">
</t>
    </r>
    <r>
      <rPr>
        <sz val="9"/>
        <rFont val="仿宋_GB2312"/>
        <charset val="134"/>
      </rPr>
      <t>总成</t>
    </r>
  </si>
  <si>
    <r>
      <rPr>
        <sz val="9"/>
        <rFont val="仿宋_GB2312"/>
        <charset val="134"/>
      </rPr>
      <t>动力状况</t>
    </r>
  </si>
  <si>
    <r>
      <rPr>
        <sz val="9"/>
        <rFont val="仿宋_GB2312"/>
        <charset val="134"/>
      </rPr>
      <t>良好</t>
    </r>
  </si>
  <si>
    <r>
      <rPr>
        <sz val="9"/>
        <rFont val="仿宋_GB2312"/>
        <charset val="134"/>
      </rPr>
      <t>有否更换部件</t>
    </r>
  </si>
  <si>
    <r>
      <rPr>
        <sz val="9"/>
        <rFont val="仿宋_GB2312"/>
        <charset val="134"/>
      </rPr>
      <t>无</t>
    </r>
  </si>
  <si>
    <r>
      <rPr>
        <sz val="9"/>
        <rFont val="仿宋_GB2312"/>
        <charset val="134"/>
      </rPr>
      <t>有否修补现象</t>
    </r>
  </si>
  <si>
    <r>
      <rPr>
        <sz val="9"/>
        <rFont val="仿宋_GB2312"/>
        <charset val="134"/>
      </rPr>
      <t>漏油现象</t>
    </r>
  </si>
  <si>
    <r>
      <rPr>
        <sz val="9"/>
        <rFont val="Times New Roman"/>
        <charset val="134"/>
      </rPr>
      <t xml:space="preserve">  </t>
    </r>
    <r>
      <rPr>
        <sz val="9"/>
        <rFont val="仿宋_GB2312"/>
        <charset val="134"/>
      </rPr>
      <t>轻微</t>
    </r>
  </si>
  <si>
    <r>
      <rPr>
        <sz val="9"/>
        <rFont val="仿宋_GB2312"/>
        <charset val="134"/>
      </rPr>
      <t>其他：</t>
    </r>
  </si>
  <si>
    <r>
      <rPr>
        <sz val="9"/>
        <rFont val="仿宋_GB2312"/>
        <charset val="134"/>
      </rPr>
      <t>底盘</t>
    </r>
    <r>
      <rPr>
        <sz val="9"/>
        <rFont val="Times New Roman"/>
        <charset val="134"/>
      </rPr>
      <t xml:space="preserve">
</t>
    </r>
    <r>
      <rPr>
        <sz val="9"/>
        <rFont val="仿宋_GB2312"/>
        <charset val="134"/>
      </rPr>
      <t>各部分</t>
    </r>
  </si>
  <si>
    <r>
      <rPr>
        <sz val="9"/>
        <rFont val="仿宋_GB2312"/>
        <charset val="134"/>
      </rPr>
      <t>有否变形</t>
    </r>
  </si>
  <si>
    <r>
      <rPr>
        <sz val="9"/>
        <rFont val="仿宋_GB2312"/>
        <charset val="134"/>
      </rPr>
      <t>有否异响</t>
    </r>
  </si>
  <si>
    <r>
      <rPr>
        <sz val="9"/>
        <rFont val="仿宋_GB2312"/>
        <charset val="134"/>
      </rPr>
      <t>变速箱状况</t>
    </r>
  </si>
  <si>
    <r>
      <rPr>
        <sz val="9"/>
        <rFont val="仿宋_GB2312"/>
        <charset val="134"/>
      </rPr>
      <t>前后桥状况</t>
    </r>
  </si>
  <si>
    <r>
      <rPr>
        <sz val="9"/>
        <rFont val="仿宋_GB2312"/>
        <charset val="134"/>
      </rPr>
      <t>生锈</t>
    </r>
  </si>
  <si>
    <r>
      <rPr>
        <sz val="9"/>
        <rFont val="仿宋_GB2312"/>
        <charset val="134"/>
      </rPr>
      <t>传动状况</t>
    </r>
  </si>
  <si>
    <r>
      <rPr>
        <sz val="9"/>
        <rFont val="仿宋_GB2312"/>
        <charset val="134"/>
      </rPr>
      <t>制动系统情况</t>
    </r>
  </si>
  <si>
    <r>
      <rPr>
        <sz val="9"/>
        <rFont val="仿宋_GB2312"/>
        <charset val="134"/>
      </rPr>
      <t>转向系统情况</t>
    </r>
  </si>
  <si>
    <r>
      <rPr>
        <sz val="9"/>
        <rFont val="仿宋_GB2312"/>
        <charset val="134"/>
      </rPr>
      <t>漏油现象：轻微</t>
    </r>
    <r>
      <rPr>
        <sz val="9"/>
        <rFont val="Times New Roman"/>
        <charset val="134"/>
      </rPr>
      <t xml:space="preserve">  </t>
    </r>
  </si>
  <si>
    <r>
      <rPr>
        <sz val="9"/>
        <rFont val="仿宋_GB2312"/>
        <charset val="134"/>
      </rPr>
      <t>其他：货斗生锈</t>
    </r>
  </si>
  <si>
    <r>
      <rPr>
        <sz val="9"/>
        <rFont val="仿宋_GB2312"/>
        <charset val="134"/>
      </rPr>
      <t>电器系统</t>
    </r>
  </si>
  <si>
    <r>
      <rPr>
        <sz val="9"/>
        <rFont val="仿宋_GB2312"/>
        <charset val="134"/>
      </rPr>
      <t>电源系统是否工作正常</t>
    </r>
  </si>
  <si>
    <r>
      <rPr>
        <sz val="9"/>
        <rFont val="仿宋_GB2312"/>
        <charset val="134"/>
      </rPr>
      <t>空调系统是否有效</t>
    </r>
  </si>
  <si>
    <r>
      <rPr>
        <sz val="9"/>
        <rFont val="仿宋_GB2312"/>
        <charset val="134"/>
      </rPr>
      <t>发动机点火器是否工作正常</t>
    </r>
  </si>
  <si>
    <r>
      <rPr>
        <sz val="9"/>
        <rFont val="仿宋_GB2312"/>
        <charset val="134"/>
      </rPr>
      <t>音响系统是否正常</t>
    </r>
  </si>
  <si>
    <r>
      <rPr>
        <sz val="9"/>
        <rFont val="仿宋_GB2312"/>
        <charset val="134"/>
      </rPr>
      <t>勘查打分合计</t>
    </r>
  </si>
  <si>
    <r>
      <rPr>
        <sz val="9"/>
        <color rgb="FF000000"/>
        <rFont val="微软雅黑"/>
        <charset val="134"/>
      </rPr>
      <t>年限成新率</t>
    </r>
  </si>
  <si>
    <r>
      <rPr>
        <sz val="9"/>
        <rFont val="仿宋_GB2312"/>
        <charset val="134"/>
      </rPr>
      <t>里程成新率</t>
    </r>
  </si>
  <si>
    <r>
      <rPr>
        <sz val="9"/>
        <rFont val="仿宋_GB2312"/>
        <charset val="134"/>
      </rPr>
      <t>观察成新率</t>
    </r>
  </si>
  <si>
    <r>
      <rPr>
        <sz val="9"/>
        <rFont val="仿宋_GB2312"/>
        <charset val="134"/>
      </rPr>
      <t>综合成新率</t>
    </r>
  </si>
  <si>
    <r>
      <rPr>
        <sz val="9"/>
        <rFont val="仿宋_GB2312"/>
        <charset val="134"/>
      </rPr>
      <t>备注</t>
    </r>
  </si>
  <si>
    <t>拍卖清单—电子设备</t>
  </si>
  <si>
    <r>
      <rPr>
        <sz val="9"/>
        <rFont val="仿宋"/>
        <charset val="134"/>
      </rPr>
      <t>品牌</t>
    </r>
  </si>
  <si>
    <r>
      <rPr>
        <sz val="9"/>
        <color rgb="FF000000"/>
        <rFont val="仿宋"/>
        <charset val="134"/>
      </rPr>
      <t>联想电脑</t>
    </r>
  </si>
  <si>
    <r>
      <rPr>
        <sz val="9"/>
        <rFont val="仿宋"/>
        <charset val="134"/>
      </rPr>
      <t>联想</t>
    </r>
  </si>
  <si>
    <r>
      <rPr>
        <sz val="9"/>
        <color theme="1"/>
        <rFont val="仿宋"/>
        <charset val="134"/>
      </rPr>
      <t>台</t>
    </r>
  </si>
  <si>
    <r>
      <rPr>
        <sz val="9"/>
        <color rgb="FF000000"/>
        <rFont val="仿宋"/>
        <charset val="134"/>
      </rPr>
      <t>同方电脑</t>
    </r>
  </si>
  <si>
    <r>
      <rPr>
        <sz val="9"/>
        <rFont val="仿宋"/>
        <charset val="134"/>
      </rPr>
      <t>清华同方</t>
    </r>
  </si>
  <si>
    <r>
      <rPr>
        <sz val="9"/>
        <color rgb="FF000000"/>
        <rFont val="Times New Roman"/>
        <charset val="134"/>
      </rPr>
      <t>HP</t>
    </r>
    <r>
      <rPr>
        <sz val="9"/>
        <rFont val="仿宋"/>
        <charset val="134"/>
      </rPr>
      <t>打印机</t>
    </r>
  </si>
  <si>
    <t>HP</t>
  </si>
  <si>
    <t>拍卖清单—其他设备</t>
  </si>
  <si>
    <r>
      <rPr>
        <sz val="9"/>
        <color rgb="FF000000"/>
        <rFont val="仿宋"/>
        <charset val="134"/>
      </rPr>
      <t>餐桌</t>
    </r>
  </si>
  <si>
    <r>
      <rPr>
        <sz val="9"/>
        <color theme="1"/>
        <rFont val="仿宋"/>
        <charset val="134"/>
      </rPr>
      <t>张</t>
    </r>
  </si>
  <si>
    <r>
      <rPr>
        <sz val="9"/>
        <color rgb="FF000000"/>
        <rFont val="仿宋"/>
        <charset val="134"/>
      </rPr>
      <t>木皮</t>
    </r>
    <r>
      <rPr>
        <sz val="9"/>
        <color rgb="FF000000"/>
        <rFont val="Times New Roman"/>
        <charset val="134"/>
      </rPr>
      <t>2.2</t>
    </r>
    <r>
      <rPr>
        <sz val="9"/>
        <color rgb="FF000000"/>
        <rFont val="仿宋"/>
        <charset val="134"/>
      </rPr>
      <t>米大班桌子</t>
    </r>
  </si>
  <si>
    <r>
      <rPr>
        <sz val="9"/>
        <color rgb="FF000000"/>
        <rFont val="Times New Roman"/>
        <charset val="134"/>
      </rPr>
      <t>2.2</t>
    </r>
    <r>
      <rPr>
        <sz val="9"/>
        <color rgb="FF000000"/>
        <rFont val="仿宋"/>
        <charset val="134"/>
      </rPr>
      <t>米</t>
    </r>
  </si>
  <si>
    <r>
      <rPr>
        <sz val="9"/>
        <color rgb="FF000000"/>
        <rFont val="仿宋"/>
        <charset val="134"/>
      </rPr>
      <t>木皮</t>
    </r>
    <r>
      <rPr>
        <sz val="9"/>
        <color rgb="FF000000"/>
        <rFont val="Times New Roman"/>
        <charset val="134"/>
      </rPr>
      <t>1.8</t>
    </r>
    <r>
      <rPr>
        <sz val="9"/>
        <color rgb="FF000000"/>
        <rFont val="仿宋"/>
        <charset val="134"/>
      </rPr>
      <t>米大班桌子</t>
    </r>
    <r>
      <rPr>
        <sz val="9"/>
        <color rgb="FF000000"/>
        <rFont val="Times New Roman"/>
        <charset val="134"/>
      </rPr>
      <t>1</t>
    </r>
  </si>
  <si>
    <r>
      <rPr>
        <sz val="9"/>
        <color rgb="FF000000"/>
        <rFont val="Times New Roman"/>
        <charset val="134"/>
      </rPr>
      <t>1.8</t>
    </r>
    <r>
      <rPr>
        <sz val="9"/>
        <color rgb="FF000000"/>
        <rFont val="仿宋"/>
        <charset val="134"/>
      </rPr>
      <t>米</t>
    </r>
  </si>
  <si>
    <r>
      <rPr>
        <sz val="9"/>
        <color rgb="FF000000"/>
        <rFont val="仿宋"/>
        <charset val="134"/>
      </rPr>
      <t>木皮</t>
    </r>
    <r>
      <rPr>
        <sz val="9"/>
        <color rgb="FF000000"/>
        <rFont val="Times New Roman"/>
        <charset val="134"/>
      </rPr>
      <t>1.8</t>
    </r>
    <r>
      <rPr>
        <sz val="9"/>
        <color rgb="FF000000"/>
        <rFont val="仿宋"/>
        <charset val="134"/>
      </rPr>
      <t>米大班桌子</t>
    </r>
    <r>
      <rPr>
        <sz val="9"/>
        <color rgb="FF000000"/>
        <rFont val="Times New Roman"/>
        <charset val="134"/>
      </rPr>
      <t>2</t>
    </r>
  </si>
  <si>
    <r>
      <rPr>
        <sz val="9"/>
        <color rgb="FF000000"/>
        <rFont val="仿宋"/>
        <charset val="134"/>
      </rPr>
      <t>会议桌子</t>
    </r>
    <r>
      <rPr>
        <sz val="9"/>
        <color rgb="FF000000"/>
        <rFont val="Times New Roman"/>
        <charset val="134"/>
      </rPr>
      <t>4.8</t>
    </r>
    <r>
      <rPr>
        <sz val="9"/>
        <color rgb="FF000000"/>
        <rFont val="仿宋"/>
        <charset val="134"/>
      </rPr>
      <t>米木皮</t>
    </r>
  </si>
  <si>
    <r>
      <rPr>
        <sz val="9"/>
        <rFont val="Times New Roman"/>
        <charset val="134"/>
      </rPr>
      <t>4.8</t>
    </r>
    <r>
      <rPr>
        <sz val="9"/>
        <rFont val="仿宋"/>
        <charset val="134"/>
      </rPr>
      <t>米</t>
    </r>
  </si>
  <si>
    <r>
      <rPr>
        <sz val="9"/>
        <color rgb="FF000000"/>
        <rFont val="仿宋"/>
        <charset val="134"/>
      </rPr>
      <t>会议椅子</t>
    </r>
  </si>
  <si>
    <r>
      <rPr>
        <sz val="9"/>
        <color theme="1"/>
        <rFont val="仿宋"/>
        <charset val="134"/>
      </rPr>
      <t>把</t>
    </r>
  </si>
  <si>
    <r>
      <rPr>
        <sz val="9"/>
        <color rgb="FF000000"/>
        <rFont val="Times New Roman"/>
        <charset val="134"/>
      </rPr>
      <t>A0954</t>
    </r>
    <r>
      <rPr>
        <sz val="9"/>
        <color rgb="FF000000"/>
        <rFont val="仿宋"/>
        <charset val="134"/>
      </rPr>
      <t>广州大班椅子</t>
    </r>
  </si>
  <si>
    <r>
      <rPr>
        <sz val="9"/>
        <color rgb="FF000000"/>
        <rFont val="Times New Roman"/>
        <charset val="134"/>
      </rPr>
      <t>A0971</t>
    </r>
    <r>
      <rPr>
        <sz val="9"/>
        <color rgb="FF000000"/>
        <rFont val="仿宋"/>
        <charset val="134"/>
      </rPr>
      <t>广州大班椅子</t>
    </r>
  </si>
  <si>
    <r>
      <rPr>
        <sz val="9"/>
        <color rgb="FF000000"/>
        <rFont val="仿宋"/>
        <charset val="134"/>
      </rPr>
      <t>木皮广州六门书柜</t>
    </r>
  </si>
  <si>
    <r>
      <rPr>
        <sz val="9"/>
        <color theme="1"/>
        <rFont val="仿宋"/>
        <charset val="134"/>
      </rPr>
      <t>个</t>
    </r>
  </si>
  <si>
    <r>
      <rPr>
        <sz val="9"/>
        <color rgb="FF000000"/>
        <rFont val="仿宋"/>
        <charset val="134"/>
      </rPr>
      <t>沙发</t>
    </r>
  </si>
  <si>
    <r>
      <rPr>
        <sz val="9"/>
        <color rgb="FF000000"/>
        <rFont val="Times New Roman"/>
        <charset val="134"/>
      </rPr>
      <t>A105</t>
    </r>
    <r>
      <rPr>
        <sz val="9"/>
        <color rgb="FF000000"/>
        <rFont val="仿宋"/>
        <charset val="134"/>
      </rPr>
      <t>中班椅子</t>
    </r>
  </si>
  <si>
    <r>
      <rPr>
        <sz val="9"/>
        <color rgb="FF000000"/>
        <rFont val="仿宋"/>
        <charset val="134"/>
      </rPr>
      <t>皇冠文件柜</t>
    </r>
  </si>
  <si>
    <r>
      <rPr>
        <sz val="9"/>
        <color rgb="FF000000"/>
        <rFont val="仿宋"/>
        <charset val="134"/>
      </rPr>
      <t>监控箱</t>
    </r>
  </si>
  <si>
    <r>
      <rPr>
        <sz val="9"/>
        <color rgb="FF000000"/>
        <rFont val="仿宋"/>
        <charset val="134"/>
      </rPr>
      <t>木皮</t>
    </r>
    <r>
      <rPr>
        <sz val="9"/>
        <rFont val="Times New Roman"/>
        <charset val="134"/>
      </rPr>
      <t>1.8</t>
    </r>
    <r>
      <rPr>
        <sz val="9"/>
        <rFont val="仿宋"/>
        <charset val="134"/>
      </rPr>
      <t>米大班桌子</t>
    </r>
    <r>
      <rPr>
        <sz val="9"/>
        <rFont val="Times New Roman"/>
        <charset val="134"/>
      </rPr>
      <t>3</t>
    </r>
  </si>
  <si>
    <r>
      <rPr>
        <sz val="9"/>
        <color rgb="FF000000"/>
        <rFont val="仿宋"/>
        <charset val="134"/>
      </rPr>
      <t>木皮</t>
    </r>
    <r>
      <rPr>
        <sz val="9"/>
        <rFont val="Times New Roman"/>
        <charset val="134"/>
      </rPr>
      <t>1.8</t>
    </r>
    <r>
      <rPr>
        <sz val="9"/>
        <rFont val="仿宋"/>
        <charset val="134"/>
      </rPr>
      <t>米大班桌子</t>
    </r>
    <r>
      <rPr>
        <sz val="9"/>
        <rFont val="Times New Roman"/>
        <charset val="134"/>
      </rPr>
      <t>4</t>
    </r>
  </si>
  <si>
    <r>
      <rPr>
        <sz val="9"/>
        <color rgb="FF000000"/>
        <rFont val="仿宋"/>
        <charset val="134"/>
      </rPr>
      <t>木皮</t>
    </r>
    <r>
      <rPr>
        <sz val="9"/>
        <rFont val="Times New Roman"/>
        <charset val="134"/>
      </rPr>
      <t>1.8</t>
    </r>
    <r>
      <rPr>
        <sz val="9"/>
        <rFont val="仿宋"/>
        <charset val="134"/>
      </rPr>
      <t>米大班桌子</t>
    </r>
    <r>
      <rPr>
        <sz val="9"/>
        <rFont val="Times New Roman"/>
        <charset val="134"/>
      </rPr>
      <t>5</t>
    </r>
  </si>
  <si>
    <r>
      <rPr>
        <sz val="9"/>
        <color rgb="FF000000"/>
        <rFont val="仿宋"/>
        <charset val="134"/>
      </rPr>
      <t>木皮</t>
    </r>
    <r>
      <rPr>
        <sz val="9"/>
        <rFont val="Times New Roman"/>
        <charset val="134"/>
      </rPr>
      <t>1.8</t>
    </r>
    <r>
      <rPr>
        <sz val="9"/>
        <rFont val="仿宋"/>
        <charset val="134"/>
      </rPr>
      <t>米大班桌子</t>
    </r>
    <r>
      <rPr>
        <sz val="9"/>
        <rFont val="Times New Roman"/>
        <charset val="134"/>
      </rPr>
      <t>6</t>
    </r>
  </si>
  <si>
    <t>文本</t>
  </si>
  <si>
    <t>文本 1</t>
  </si>
  <si>
    <t>文本 2</t>
  </si>
  <si>
    <t>文本 3</t>
  </si>
  <si>
    <t>文本 4</t>
  </si>
  <si>
    <t>文本 5</t>
  </si>
  <si>
    <t>文本 6</t>
  </si>
  <si>
    <t>文本 7</t>
  </si>
  <si>
    <t>文本 8</t>
  </si>
  <si>
    <t>文本 9</t>
  </si>
  <si>
    <t>文本 10</t>
  </si>
  <si>
    <t>文本 11</t>
  </si>
  <si>
    <t>文本 12</t>
  </si>
  <si>
    <t>文本 13</t>
  </si>
  <si>
    <t>文本 14</t>
  </si>
  <si>
    <t>文本 15</t>
  </si>
  <si>
    <t>文本 16</t>
  </si>
  <si>
    <t>文本 17</t>
  </si>
  <si>
    <t>文本 18</t>
  </si>
  <si>
    <t>文本 19</t>
  </si>
  <si>
    <t>文本 20</t>
  </si>
  <si>
    <t>超链接</t>
  </si>
  <si>
    <t>固定资产—电子设备评估明细表</t>
  </si>
  <si>
    <t/>
  </si>
  <si>
    <t>评估基准日：2022年3月31日</t>
  </si>
  <si>
    <t>2022/3/31</t>
  </si>
  <si>
    <t>被评估单位：西藏桑昂曲宗生态农业有限公司</t>
  </si>
  <si>
    <t>品牌</t>
  </si>
  <si>
    <t>经济使用寿命</t>
  </si>
  <si>
    <t>已使用年限</t>
  </si>
  <si>
    <t>年限成新率%</t>
  </si>
  <si>
    <t>观察法成新率%</t>
  </si>
  <si>
    <t>成新率%</t>
  </si>
  <si>
    <t>联想微型计算机1-1</t>
  </si>
  <si>
    <t>联想</t>
  </si>
  <si>
    <t>联想（北京）有限公司</t>
  </si>
  <si>
    <t>A182151FS0</t>
  </si>
  <si>
    <t>2014/11/30</t>
  </si>
  <si>
    <t>2014年11月</t>
  </si>
  <si>
    <t xml:space="preserve"> 100,433.31 </t>
  </si>
  <si>
    <t xml:space="preserve">5,021.67 </t>
  </si>
  <si>
    <t xml:space="preserve"> 36.00 </t>
  </si>
  <si>
    <t xml:space="preserve"> 88.00 </t>
  </si>
  <si>
    <t xml:space="preserve"> -   </t>
  </si>
  <si>
    <t xml:space="preserve"> -98.17 </t>
  </si>
  <si>
    <t>报废</t>
  </si>
  <si>
    <t>联想微型计算机1-2</t>
  </si>
  <si>
    <t>C340</t>
  </si>
  <si>
    <t>戴尔1-3</t>
  </si>
  <si>
    <t>戴尔</t>
  </si>
  <si>
    <t>SE2218HV</t>
  </si>
  <si>
    <t>联想微型计算机1-4</t>
  </si>
  <si>
    <t>3E现代（服务器）1-5</t>
  </si>
  <si>
    <t>现代</t>
  </si>
  <si>
    <t>广州市容之大电子科技有限公司</t>
  </si>
  <si>
    <t>193WL/E2033WF</t>
  </si>
  <si>
    <t xml:space="preserve"> 768.00 </t>
  </si>
  <si>
    <t xml:space="preserve"> 20.00 </t>
  </si>
  <si>
    <t xml:space="preserve"> 12.00 </t>
  </si>
  <si>
    <t xml:space="preserve"> 92.00 </t>
  </si>
  <si>
    <t>仅做财务服务区显示屏</t>
  </si>
  <si>
    <t>https://detail.zol.com.cn/lcd/index289054.shtml</t>
  </si>
  <si>
    <t>联想微型计算机1-6</t>
  </si>
  <si>
    <t>联想微型计算机1-7</t>
  </si>
  <si>
    <t>T2014sA</t>
  </si>
  <si>
    <t>联想微型计算机1-8</t>
  </si>
  <si>
    <t>9</t>
  </si>
  <si>
    <t>联想微型计算机1-9</t>
  </si>
  <si>
    <t>10</t>
  </si>
  <si>
    <t>联想微型计算机1-10</t>
  </si>
  <si>
    <t>11</t>
  </si>
  <si>
    <t>针式打印机1-1</t>
  </si>
  <si>
    <t>精工爱普生</t>
  </si>
  <si>
    <t>精工爱普生株式会社</t>
  </si>
  <si>
    <t>LQ-630K</t>
  </si>
  <si>
    <t>4,477.00</t>
  </si>
  <si>
    <t>223.85</t>
  </si>
  <si>
    <t xml:space="preserve"> 1,550.00 </t>
  </si>
  <si>
    <t xml:space="preserve"> 186.00 </t>
  </si>
  <si>
    <t xml:space="preserve"> 562.94 </t>
  </si>
  <si>
    <t>12</t>
  </si>
  <si>
    <t>激光打印机1-2</t>
  </si>
  <si>
    <t>惠普</t>
  </si>
  <si>
    <t>laserJei Pro P1108</t>
  </si>
  <si>
    <t xml:space="preserve"> 1,309.00 </t>
  </si>
  <si>
    <t xml:space="preserve"> 157.00 </t>
  </si>
  <si>
    <t>13</t>
  </si>
  <si>
    <t>激光打印机1-3</t>
  </si>
  <si>
    <t>14</t>
  </si>
  <si>
    <t>激光打印机1-4</t>
  </si>
  <si>
    <t>15</t>
  </si>
  <si>
    <t>激光打印机1-5</t>
  </si>
  <si>
    <t>三星电子</t>
  </si>
  <si>
    <t>三星电子（山东）数码打印有限公司</t>
  </si>
  <si>
    <t>SCX-4623FH</t>
  </si>
  <si>
    <t xml:space="preserve"> 2,486.00 </t>
  </si>
  <si>
    <t xml:space="preserve"> 298.00 </t>
  </si>
  <si>
    <t>16</t>
  </si>
  <si>
    <t>激光打印机1-6</t>
  </si>
  <si>
    <t>17</t>
  </si>
  <si>
    <t>针式打印机1-7</t>
  </si>
  <si>
    <t>18</t>
  </si>
  <si>
    <t>针式打印机1-8</t>
  </si>
  <si>
    <t>LQ-630K2</t>
  </si>
  <si>
    <t>19</t>
  </si>
  <si>
    <t>啤酒厂监控设备</t>
  </si>
  <si>
    <t>普联科技</t>
  </si>
  <si>
    <t>普联科技有限公司</t>
  </si>
  <si>
    <t>TL-SF1009P</t>
  </si>
  <si>
    <t>2018/12/31</t>
  </si>
  <si>
    <t>2018年12月</t>
  </si>
  <si>
    <t>60,060.00</t>
  </si>
  <si>
    <t>3,003.00</t>
  </si>
  <si>
    <t xml:space="preserve"> 60,000.00 </t>
  </si>
  <si>
    <t xml:space="preserve"> 39.00 </t>
  </si>
  <si>
    <t xml:space="preserve"> 30.00 </t>
  </si>
  <si>
    <t xml:space="preserve"> 18.00 </t>
  </si>
  <si>
    <t xml:space="preserve"> 10,800.00 </t>
  </si>
  <si>
    <t xml:space="preserve"> 259.64 </t>
  </si>
  <si>
    <t>16个摄像头</t>
  </si>
  <si>
    <t>询问：察隅县科达电器，18798948686</t>
  </si>
  <si>
    <t>20</t>
  </si>
  <si>
    <t>联想笔记本电脑1-1</t>
  </si>
  <si>
    <t>E41-55</t>
  </si>
  <si>
    <t>2020/12/31</t>
  </si>
  <si>
    <t>2020年12月</t>
  </si>
  <si>
    <t xml:space="preserve"> 3,400.00 </t>
  </si>
  <si>
    <t xml:space="preserve"> 15.00 </t>
  </si>
  <si>
    <t xml:space="preserve"> 58.33 </t>
  </si>
  <si>
    <t xml:space="preserve"> 65.00 </t>
  </si>
  <si>
    <t xml:space="preserve"> 62.33 </t>
  </si>
  <si>
    <t xml:space="preserve"> 2,119.00 </t>
  </si>
  <si>
    <t>https://item.jd.com/100017330902.html</t>
  </si>
  <si>
    <t>21</t>
  </si>
  <si>
    <t>联想笔记本电脑1-2</t>
  </si>
  <si>
    <t>潮7000-14IKBR</t>
  </si>
  <si>
    <t>2021/4/30</t>
  </si>
  <si>
    <t>2021年4月</t>
  </si>
  <si>
    <t>4,210.00</t>
  </si>
  <si>
    <t>2,987.93</t>
  </si>
  <si>
    <t xml:space="preserve"> 4,500.00 </t>
  </si>
  <si>
    <t xml:space="preserve"> 11.00 </t>
  </si>
  <si>
    <t xml:space="preserve"> 69.44 </t>
  </si>
  <si>
    <t xml:space="preserve"> 80.00 </t>
  </si>
  <si>
    <t xml:space="preserve"> 75.78 </t>
  </si>
  <si>
    <t xml:space="preserve"> 3,410.00 </t>
  </si>
  <si>
    <t xml:space="preserve"> 14.13 </t>
  </si>
  <si>
    <t>https://detail.zol.com.cn/ultrabook/index1183052.shtml</t>
  </si>
  <si>
    <t>华为笔记本电脑</t>
  </si>
  <si>
    <t>华为</t>
  </si>
  <si>
    <t>华为终端有限公司</t>
  </si>
  <si>
    <t>MACHD-WFE9Q</t>
  </si>
  <si>
    <t>2021/5/31</t>
  </si>
  <si>
    <t>2021年5月</t>
  </si>
  <si>
    <t>8,999.00</t>
  </si>
  <si>
    <t>4,121.49</t>
  </si>
  <si>
    <t xml:space="preserve"> 7,899.00 </t>
  </si>
  <si>
    <t xml:space="preserve"> 10.00 </t>
  </si>
  <si>
    <t xml:space="preserve"> 72.22 </t>
  </si>
  <si>
    <t xml:space="preserve"> 76.89 </t>
  </si>
  <si>
    <t xml:space="preserve"> 6,073.00 </t>
  </si>
  <si>
    <t xml:space="preserve"> 47.35 </t>
  </si>
  <si>
    <t>23</t>
  </si>
  <si>
    <t>HNL-WFQ9</t>
  </si>
  <si>
    <t>2021/10/31</t>
  </si>
  <si>
    <t>2021年10月</t>
  </si>
  <si>
    <t>5,599.00</t>
  </si>
  <si>
    <t>7,811.63</t>
  </si>
  <si>
    <t xml:space="preserve"> 6,999.00 </t>
  </si>
  <si>
    <t xml:space="preserve"> 5.00 </t>
  </si>
  <si>
    <t xml:space="preserve"> 86.11 </t>
  </si>
  <si>
    <t xml:space="preserve"> 90.00 </t>
  </si>
  <si>
    <t xml:space="preserve"> 88.44 </t>
  </si>
  <si>
    <t xml:space="preserve"> 6,190.00 </t>
  </si>
  <si>
    <t xml:space="preserve"> -20.76 </t>
  </si>
  <si>
    <t>https://item.jd.com/100012975029.html#product-detail</t>
  </si>
  <si>
    <t>24</t>
  </si>
  <si>
    <t>联想一体机（涉密机）</t>
  </si>
  <si>
    <t>idercentre AI0 520C-22ADA</t>
  </si>
  <si>
    <t>2021/9/30</t>
  </si>
  <si>
    <t>2021年9月</t>
  </si>
  <si>
    <t>3,950.00</t>
  </si>
  <si>
    <t>3,324.58</t>
  </si>
  <si>
    <t xml:space="preserve"> 2,499.00 </t>
  </si>
  <si>
    <t xml:space="preserve"> 6.00 </t>
  </si>
  <si>
    <t xml:space="preserve"> 83.33 </t>
  </si>
  <si>
    <t xml:space="preserve"> 85.00 </t>
  </si>
  <si>
    <t xml:space="preserve"> 84.33 </t>
  </si>
  <si>
    <t xml:space="preserve"> 2,107.00 </t>
  </si>
  <si>
    <t xml:space="preserve"> -36.62 </t>
  </si>
  <si>
    <t>http://product.yesky.com/product/1096/1096713/</t>
  </si>
  <si>
    <t>25</t>
  </si>
  <si>
    <t>碎纸机</t>
  </si>
  <si>
    <t>阳光科密</t>
  </si>
  <si>
    <t>广州市阳光科密电子科技有限公司</t>
  </si>
  <si>
    <t>6610</t>
  </si>
  <si>
    <t>750.00</t>
  </si>
  <si>
    <t>631.25</t>
  </si>
  <si>
    <t xml:space="preserve"> 699.00 </t>
  </si>
  <si>
    <t xml:space="preserve"> 589.00 </t>
  </si>
  <si>
    <t xml:space="preserve"> -6.69 </t>
  </si>
  <si>
    <t>https://item.jd.com/100025508854.html#crumb-wrap</t>
  </si>
  <si>
    <t>26</t>
  </si>
  <si>
    <t>军供粮专用打印机</t>
  </si>
  <si>
    <t>3,500.00</t>
  </si>
  <si>
    <t>2,945.83</t>
  </si>
  <si>
    <t xml:space="preserve"> 3,500.00 </t>
  </si>
  <si>
    <t xml:space="preserve"> 2,952.00 </t>
  </si>
  <si>
    <t xml:space="preserve"> 0.21 </t>
  </si>
  <si>
    <t>27</t>
  </si>
  <si>
    <t>军供粮专用电脑</t>
  </si>
  <si>
    <t>长城</t>
  </si>
  <si>
    <t>武汉艾德蒙科技股份有限公司</t>
  </si>
  <si>
    <t>LED215W78</t>
  </si>
  <si>
    <t>8,800.00</t>
  </si>
  <si>
    <t>7,406.67</t>
  </si>
  <si>
    <t xml:space="preserve"> 6,500.00 </t>
  </si>
  <si>
    <t xml:space="preserve"> 5,482.00 </t>
  </si>
  <si>
    <t xml:space="preserve"> -25.99 </t>
  </si>
  <si>
    <t>http://www.jinruida.com.cn/QTnTDEZ1H-g.html</t>
  </si>
  <si>
    <t xml:space="preserve"> 200,778.31 </t>
  </si>
  <si>
    <t xml:space="preserve"> 37,477.90 </t>
  </si>
  <si>
    <t xml:space="preserve"> 109,136.00 </t>
  </si>
  <si>
    <t xml:space="preserve"> 41,298.00 </t>
  </si>
  <si>
    <t xml:space="preserve"> 696.04 </t>
  </si>
  <si>
    <t>减：电子设备减值准备</t>
  </si>
  <si>
    <t>合            计</t>
  </si>
  <si>
    <t xml:space="preserve"> 10.19 </t>
  </si>
  <si>
    <t>被评估单位填表人：兰妹她</t>
  </si>
  <si>
    <t>评估人员：马志超 任德琴</t>
  </si>
  <si>
    <t>填表日期：2022年5月27日</t>
  </si>
  <si>
    <r>
      <rPr>
        <sz val="18"/>
        <rFont val="黑体"/>
        <charset val="134"/>
      </rPr>
      <t>固定资产</t>
    </r>
    <r>
      <rPr>
        <sz val="18"/>
        <rFont val="Times New Roman"/>
        <charset val="134"/>
      </rPr>
      <t>—</t>
    </r>
    <r>
      <rPr>
        <sz val="18"/>
        <rFont val="黑体"/>
        <charset val="134"/>
      </rPr>
      <t>土地评估明细表</t>
    </r>
  </si>
  <si>
    <t>在建工程评估汇总表</t>
  </si>
  <si>
    <t>增值额</t>
  </si>
  <si>
    <t>4-7-1</t>
  </si>
  <si>
    <t>4-7-2</t>
  </si>
  <si>
    <t>在建工程合计</t>
  </si>
  <si>
    <t>减：在建工程减值准备</t>
  </si>
  <si>
    <t>在建工程净额</t>
  </si>
  <si>
    <r>
      <rPr>
        <sz val="18"/>
        <rFont val="黑体"/>
        <charset val="134"/>
      </rPr>
      <t>在建工程</t>
    </r>
    <r>
      <rPr>
        <sz val="18"/>
        <rFont val="Times New Roman"/>
        <charset val="134"/>
      </rPr>
      <t>—</t>
    </r>
    <r>
      <rPr>
        <sz val="18"/>
        <rFont val="黑体"/>
        <charset val="134"/>
      </rPr>
      <t>土建工程评估明细表</t>
    </r>
  </si>
  <si>
    <t>项目名称</t>
  </si>
  <si>
    <r>
      <rPr>
        <sz val="10"/>
        <rFont val="宋体"/>
        <charset val="134"/>
      </rPr>
      <t>建筑</t>
    </r>
    <r>
      <rPr>
        <sz val="10"/>
        <rFont val="宋体"/>
        <charset val="134"/>
      </rPr>
      <t>面积</t>
    </r>
    <r>
      <rPr>
        <sz val="10"/>
        <rFont val="Times New Roman"/>
        <charset val="134"/>
      </rPr>
      <t>/</t>
    </r>
    <r>
      <rPr>
        <sz val="10"/>
        <rFont val="宋体"/>
        <charset val="134"/>
      </rPr>
      <t>容积</t>
    </r>
  </si>
  <si>
    <t>开工日期</t>
  </si>
  <si>
    <t>预计完工日期</t>
  </si>
  <si>
    <t>形象进度</t>
  </si>
  <si>
    <t>付款比例</t>
  </si>
  <si>
    <t>合      计</t>
  </si>
  <si>
    <t>减：在建土建工程减值准备</t>
  </si>
  <si>
    <r>
      <rPr>
        <sz val="18"/>
        <rFont val="黑体"/>
        <charset val="134"/>
      </rPr>
      <t>在建工程</t>
    </r>
    <r>
      <rPr>
        <sz val="18"/>
        <rFont val="Times New Roman"/>
        <charset val="134"/>
      </rPr>
      <t>—</t>
    </r>
    <r>
      <rPr>
        <sz val="18"/>
        <rFont val="黑体"/>
        <charset val="134"/>
      </rPr>
      <t>设备安装工程评估明细表</t>
    </r>
  </si>
  <si>
    <t>开工
日期</t>
  </si>
  <si>
    <t>预计完
工日期</t>
  </si>
  <si>
    <t>设备费</t>
  </si>
  <si>
    <t>资金成本</t>
  </si>
  <si>
    <t>安装费及其他</t>
  </si>
  <si>
    <t>减：在建设备安装工程减值准备</t>
  </si>
  <si>
    <t>工程物资评估明细表</t>
  </si>
  <si>
    <t>名称</t>
  </si>
  <si>
    <t>工程项目</t>
  </si>
  <si>
    <t>计量
单位</t>
  </si>
  <si>
    <t>减：工程物资减值准备</t>
  </si>
  <si>
    <t>固定资产清理评估明细表</t>
  </si>
  <si>
    <t>待处理资产名称</t>
  </si>
  <si>
    <t>生产性生物资产评估明细表</t>
  </si>
  <si>
    <t>种类</t>
  </si>
  <si>
    <t>群别</t>
  </si>
  <si>
    <t>减：生产性生物资产减值准备</t>
  </si>
  <si>
    <t>油气资产评估明细表</t>
  </si>
  <si>
    <t>矿区（或油田）</t>
  </si>
  <si>
    <t>形成日期</t>
  </si>
  <si>
    <t>来源（购入、自行建造）</t>
  </si>
  <si>
    <t>无形资产评估汇总表</t>
  </si>
  <si>
    <t>4-12-1</t>
  </si>
  <si>
    <t>无形资产-土地使用权</t>
  </si>
  <si>
    <t>4-12-2</t>
  </si>
  <si>
    <t>无形资产-矿业权</t>
  </si>
  <si>
    <t>4-12-3</t>
  </si>
  <si>
    <t>无形资产-其他无形资产</t>
  </si>
  <si>
    <t>无形资产合计</t>
  </si>
  <si>
    <t>减：无形资产减值准备</t>
  </si>
  <si>
    <t>无形资产净额</t>
  </si>
  <si>
    <r>
      <rPr>
        <sz val="18"/>
        <rFont val="黑体"/>
        <charset val="134"/>
      </rPr>
      <t>无形资产</t>
    </r>
    <r>
      <rPr>
        <sz val="18"/>
        <rFont val="Times New Roman"/>
        <charset val="134"/>
      </rPr>
      <t>—</t>
    </r>
    <r>
      <rPr>
        <sz val="18"/>
        <rFont val="黑体"/>
        <charset val="134"/>
      </rPr>
      <t>土地使用权评估明细表</t>
    </r>
  </si>
  <si>
    <r>
      <rPr>
        <sz val="9"/>
        <rFont val="宋体"/>
        <charset val="134"/>
      </rPr>
      <t>土地权证编号</t>
    </r>
  </si>
  <si>
    <r>
      <rPr>
        <sz val="9"/>
        <rFont val="宋体"/>
        <charset val="134"/>
      </rPr>
      <t>宗地名称</t>
    </r>
  </si>
  <si>
    <r>
      <rPr>
        <sz val="9"/>
        <rFont val="宋体"/>
        <charset val="134"/>
      </rPr>
      <t>土地位置</t>
    </r>
  </si>
  <si>
    <r>
      <rPr>
        <sz val="9"/>
        <rFont val="宋体"/>
        <charset val="134"/>
      </rPr>
      <t>取得日期</t>
    </r>
  </si>
  <si>
    <r>
      <rPr>
        <sz val="9"/>
        <rFont val="宋体"/>
        <charset val="134"/>
      </rPr>
      <t>用地性质</t>
    </r>
  </si>
  <si>
    <r>
      <rPr>
        <sz val="9"/>
        <rFont val="宋体"/>
        <charset val="134"/>
      </rPr>
      <t>土地用途</t>
    </r>
  </si>
  <si>
    <r>
      <rPr>
        <sz val="9"/>
        <rFont val="宋体"/>
        <charset val="134"/>
      </rPr>
      <t>准用年限</t>
    </r>
  </si>
  <si>
    <r>
      <rPr>
        <sz val="9"/>
        <rFont val="宋体"/>
        <charset val="134"/>
      </rPr>
      <t>开发程度</t>
    </r>
  </si>
  <si>
    <r>
      <rPr>
        <sz val="9"/>
        <rFont val="宋体"/>
        <charset val="134"/>
      </rPr>
      <t>面积</t>
    </r>
    <r>
      <rPr>
        <sz val="9"/>
        <rFont val="Times New Roman"/>
        <charset val="134"/>
      </rPr>
      <t>(m2)</t>
    </r>
  </si>
  <si>
    <r>
      <rPr>
        <sz val="9"/>
        <rFont val="宋体"/>
        <charset val="134"/>
      </rPr>
      <t>原始入账价值</t>
    </r>
  </si>
  <si>
    <r>
      <rPr>
        <sz val="9"/>
        <rFont val="宋体"/>
        <charset val="134"/>
      </rPr>
      <t>证载权利人</t>
    </r>
  </si>
  <si>
    <t>无形资产—矿业权评估明细表</t>
  </si>
  <si>
    <t>名称、种类（探矿权/采矿权）</t>
  </si>
  <si>
    <t>勘查（采矿）许可证编号</t>
  </si>
  <si>
    <t>取得方式</t>
  </si>
  <si>
    <t>剩余有效年限</t>
  </si>
  <si>
    <t>勘查开发阶段</t>
  </si>
  <si>
    <t>核定（批准）生产规模</t>
  </si>
  <si>
    <r>
      <rPr>
        <sz val="18"/>
        <rFont val="黑体"/>
        <charset val="134"/>
      </rPr>
      <t>无形资产</t>
    </r>
    <r>
      <rPr>
        <sz val="18"/>
        <rFont val="Times New Roman"/>
        <charset val="134"/>
      </rPr>
      <t>—</t>
    </r>
    <r>
      <rPr>
        <sz val="18"/>
        <rFont val="黑体"/>
        <charset val="134"/>
      </rPr>
      <t>其他无形资产评估明细表</t>
    </r>
  </si>
  <si>
    <t>无形资产名称和内容</t>
  </si>
  <si>
    <r>
      <rPr>
        <sz val="9"/>
        <rFont val="宋体"/>
        <charset val="134"/>
      </rPr>
      <t>法定</t>
    </r>
    <r>
      <rPr>
        <sz val="9"/>
        <rFont val="Times New Roman"/>
        <charset val="134"/>
      </rPr>
      <t>/</t>
    </r>
    <r>
      <rPr>
        <sz val="9"/>
        <rFont val="宋体"/>
        <charset val="134"/>
      </rPr>
      <t>预计使用年限</t>
    </r>
  </si>
  <si>
    <t>尚可使用
年限</t>
  </si>
  <si>
    <r>
      <rPr>
        <sz val="10"/>
        <rFont val="宋体"/>
        <charset val="134"/>
      </rPr>
      <t>投资额度</t>
    </r>
    <r>
      <rPr>
        <sz val="10"/>
        <color rgb="FFFF0000"/>
        <rFont val="宋体"/>
        <charset val="134"/>
      </rPr>
      <t>（建构筑物投资成本）</t>
    </r>
  </si>
  <si>
    <t>万元</t>
  </si>
  <si>
    <t>同一项目纳入一起计算</t>
  </si>
  <si>
    <t>国家发展改革委关于进一步放开建设项目专业服务价格的通知</t>
  </si>
  <si>
    <t>工程建设专业费率表</t>
  </si>
  <si>
    <t>发改价格[2015] 299号</t>
  </si>
  <si>
    <t>专业费率实行市场调节价</t>
  </si>
  <si>
    <t>为统一测算标准按指导文件定价</t>
  </si>
  <si>
    <t>前期费用费率合计</t>
  </si>
  <si>
    <t>费用项目</t>
  </si>
  <si>
    <r>
      <rPr>
        <sz val="10"/>
        <color indexed="8"/>
        <rFont val="Times New Roman"/>
        <charset val="134"/>
      </rPr>
      <t>标</t>
    </r>
    <r>
      <rPr>
        <sz val="10"/>
        <color indexed="8"/>
        <rFont val="Times New Roman"/>
        <charset val="134"/>
      </rPr>
      <t xml:space="preserve">  </t>
    </r>
    <r>
      <rPr>
        <sz val="10"/>
        <color indexed="8"/>
        <rFont val="宋体"/>
        <charset val="134"/>
      </rPr>
      <t>准</t>
    </r>
  </si>
  <si>
    <r>
      <rPr>
        <sz val="10"/>
        <rFont val="Times New Roman"/>
        <charset val="134"/>
      </rPr>
      <t>取</t>
    </r>
    <r>
      <rPr>
        <sz val="10"/>
        <rFont val="Times New Roman"/>
        <charset val="134"/>
      </rPr>
      <t xml:space="preserve">   </t>
    </r>
    <r>
      <rPr>
        <sz val="10"/>
        <rFont val="宋体"/>
        <charset val="134"/>
      </rPr>
      <t>费</t>
    </r>
    <r>
      <rPr>
        <sz val="10"/>
        <rFont val="Times New Roman"/>
        <charset val="134"/>
      </rPr>
      <t xml:space="preserve">   </t>
    </r>
    <r>
      <rPr>
        <sz val="10"/>
        <rFont val="宋体"/>
        <charset val="134"/>
      </rPr>
      <t>依</t>
    </r>
    <r>
      <rPr>
        <sz val="10"/>
        <rFont val="Times New Roman"/>
        <charset val="134"/>
      </rPr>
      <t xml:space="preserve">   </t>
    </r>
    <r>
      <rPr>
        <sz val="10"/>
        <rFont val="宋体"/>
        <charset val="134"/>
      </rPr>
      <t>据</t>
    </r>
  </si>
  <si>
    <t>http://www.sdpc.gov.cn/fzgggz/jggl/zcfg/201502/t20150228_665949.html</t>
  </si>
  <si>
    <t>工程勘察设计费</t>
  </si>
  <si>
    <r>
      <rPr>
        <sz val="10"/>
        <rFont val="宋体"/>
        <charset val="134"/>
      </rPr>
      <t>《工程勘察设计收费管理规定》</t>
    </r>
    <r>
      <rPr>
        <sz val="10"/>
        <rFont val="Times New Roman"/>
        <charset val="134"/>
      </rPr>
      <t>(</t>
    </r>
    <r>
      <rPr>
        <sz val="10"/>
        <rFont val="宋体"/>
        <charset val="134"/>
      </rPr>
      <t>计价格〔</t>
    </r>
    <r>
      <rPr>
        <sz val="10"/>
        <rFont val="Times New Roman"/>
        <charset val="134"/>
      </rPr>
      <t>2002</t>
    </r>
    <r>
      <rPr>
        <sz val="10"/>
        <rFont val="宋体"/>
        <charset val="134"/>
      </rPr>
      <t>〕</t>
    </r>
    <r>
      <rPr>
        <sz val="10"/>
        <rFont val="Times New Roman"/>
        <charset val="134"/>
      </rPr>
      <t>10</t>
    </r>
    <r>
      <rPr>
        <sz val="10"/>
        <rFont val="宋体"/>
        <charset val="134"/>
      </rPr>
      <t>号</t>
    </r>
    <r>
      <rPr>
        <sz val="10"/>
        <rFont val="Times New Roman"/>
        <charset val="134"/>
      </rPr>
      <t>)</t>
    </r>
  </si>
  <si>
    <t>手动选调整系数</t>
  </si>
  <si>
    <t xml:space="preserve">国家发展改革委关于降低部分建设项目收费标准规范收费行为等有关问题的通知
</t>
  </si>
  <si>
    <t>招投标服务代理费</t>
  </si>
  <si>
    <r>
      <rPr>
        <sz val="10"/>
        <rFont val="Times New Roman"/>
        <charset val="134"/>
      </rPr>
      <t>&lt;</t>
    </r>
    <r>
      <rPr>
        <sz val="10"/>
        <rFont val="宋体"/>
        <charset val="134"/>
      </rPr>
      <t>国家计委关于印发</t>
    </r>
    <r>
      <rPr>
        <sz val="10"/>
        <rFont val="Times New Roman"/>
        <charset val="134"/>
      </rPr>
      <t>&lt;</t>
    </r>
    <r>
      <rPr>
        <sz val="10"/>
        <rFont val="宋体"/>
        <charset val="134"/>
      </rPr>
      <t>招标代理服务收费管理暂行办法</t>
    </r>
    <r>
      <rPr>
        <sz val="10"/>
        <rFont val="Times New Roman"/>
        <charset val="134"/>
      </rPr>
      <t>&gt;</t>
    </r>
    <r>
      <rPr>
        <sz val="10"/>
        <rFont val="宋体"/>
        <charset val="134"/>
      </rPr>
      <t>的通知》</t>
    </r>
    <r>
      <rPr>
        <sz val="10"/>
        <rFont val="Times New Roman"/>
        <charset val="134"/>
      </rPr>
      <t>(</t>
    </r>
    <r>
      <rPr>
        <sz val="10"/>
        <rFont val="宋体"/>
        <charset val="134"/>
      </rPr>
      <t>计价格〔</t>
    </r>
    <r>
      <rPr>
        <sz val="10"/>
        <rFont val="Times New Roman"/>
        <charset val="134"/>
      </rPr>
      <t>2002</t>
    </r>
    <r>
      <rPr>
        <sz val="10"/>
        <rFont val="宋体"/>
        <charset val="134"/>
      </rPr>
      <t>〕</t>
    </r>
    <r>
      <rPr>
        <sz val="10"/>
        <rFont val="Times New Roman"/>
        <charset val="134"/>
      </rPr>
      <t>1980</t>
    </r>
    <r>
      <rPr>
        <sz val="10"/>
        <rFont val="宋体"/>
        <charset val="134"/>
      </rPr>
      <t>号</t>
    </r>
    <r>
      <rPr>
        <sz val="10"/>
        <rFont val="Times New Roman"/>
        <charset val="134"/>
      </rPr>
      <t xml:space="preserve">)
</t>
    </r>
    <r>
      <rPr>
        <sz val="10"/>
        <rFont val="宋体"/>
        <charset val="134"/>
      </rPr>
      <t>国家发展改革委关于降低部分建设项目收费标准规范收费行为等有关问题的通知</t>
    </r>
    <r>
      <rPr>
        <sz val="10"/>
        <rFont val="Times New Roman"/>
        <charset val="134"/>
      </rPr>
      <t>(</t>
    </r>
    <r>
      <rPr>
        <sz val="10"/>
        <rFont val="宋体"/>
        <charset val="134"/>
      </rPr>
      <t>发改价格</t>
    </r>
    <r>
      <rPr>
        <sz val="10"/>
        <rFont val="Times New Roman"/>
        <charset val="134"/>
      </rPr>
      <t>[2011]534</t>
    </r>
    <r>
      <rPr>
        <sz val="10"/>
        <rFont val="宋体"/>
        <charset val="134"/>
      </rPr>
      <t>号</t>
    </r>
    <r>
      <rPr>
        <sz val="10"/>
        <rFont val="Times New Roman"/>
        <charset val="134"/>
      </rPr>
      <t>)</t>
    </r>
  </si>
  <si>
    <t>http://www.cdcc.gov.cn/ProAdmin/Detail.aspx?NewsID=33655</t>
  </si>
  <si>
    <t>可行性研究费</t>
  </si>
  <si>
    <r>
      <rPr>
        <sz val="10"/>
        <rFont val="Times New Roman"/>
        <charset val="134"/>
      </rPr>
      <t>《国家计委关于印发建设项目前期工作咨询收费暂行规定的通知》（计价格〔</t>
    </r>
    <r>
      <rPr>
        <sz val="10"/>
        <rFont val="Times New Roman"/>
        <charset val="134"/>
      </rPr>
      <t>1999</t>
    </r>
    <r>
      <rPr>
        <sz val="10"/>
        <rFont val="宋体"/>
        <charset val="134"/>
      </rPr>
      <t>〕</t>
    </r>
    <r>
      <rPr>
        <sz val="10"/>
        <rFont val="Times New Roman"/>
        <charset val="134"/>
      </rPr>
      <t>1283</t>
    </r>
    <r>
      <rPr>
        <sz val="10"/>
        <rFont val="宋体"/>
        <charset val="134"/>
      </rPr>
      <t>号）</t>
    </r>
  </si>
  <si>
    <t>环境评价费</t>
  </si>
  <si>
    <r>
      <rPr>
        <sz val="10"/>
        <rFont val="宋体"/>
        <charset val="134"/>
      </rPr>
      <t>《关于规范环境影响咨询收费有关问题的通知》（计价格〔</t>
    </r>
    <r>
      <rPr>
        <sz val="10"/>
        <rFont val="Times New Roman"/>
        <charset val="134"/>
      </rPr>
      <t>2002</t>
    </r>
    <r>
      <rPr>
        <sz val="10"/>
        <rFont val="宋体"/>
        <charset val="134"/>
      </rPr>
      <t>〕</t>
    </r>
    <r>
      <rPr>
        <sz val="10"/>
        <rFont val="Times New Roman"/>
        <charset val="134"/>
      </rPr>
      <t>125</t>
    </r>
    <r>
      <rPr>
        <sz val="10"/>
        <rFont val="宋体"/>
        <charset val="134"/>
      </rPr>
      <t>号）
国家发展改革委关于降低部分建设项目收费标准规范收费行为等有关问题的通知</t>
    </r>
    <r>
      <rPr>
        <sz val="10"/>
        <rFont val="Times New Roman"/>
        <charset val="134"/>
      </rPr>
      <t>(</t>
    </r>
    <r>
      <rPr>
        <sz val="10"/>
        <rFont val="宋体"/>
        <charset val="134"/>
      </rPr>
      <t>发改价格</t>
    </r>
    <r>
      <rPr>
        <sz val="10"/>
        <rFont val="Times New Roman"/>
        <charset val="134"/>
      </rPr>
      <t>[2011]534</t>
    </r>
    <r>
      <rPr>
        <sz val="10"/>
        <rFont val="宋体"/>
        <charset val="134"/>
      </rPr>
      <t>号</t>
    </r>
    <r>
      <rPr>
        <sz val="10"/>
        <rFont val="Times New Roman"/>
        <charset val="134"/>
      </rPr>
      <t>)</t>
    </r>
  </si>
  <si>
    <t>施工图设计文件审查费</t>
  </si>
  <si>
    <r>
      <rPr>
        <sz val="10"/>
        <rFont val="宋体"/>
        <charset val="134"/>
      </rPr>
      <t>四川省发展和改革委员会关于贯彻《国家发展改革委关于降低部分建设项目收费标准规范收费行为等有关问题的通知》的通知（川发改价格〔</t>
    </r>
    <r>
      <rPr>
        <sz val="10"/>
        <rFont val="Times New Roman"/>
        <charset val="134"/>
      </rPr>
      <t>2011</t>
    </r>
    <r>
      <rPr>
        <sz val="10"/>
        <rFont val="宋体"/>
        <charset val="134"/>
      </rPr>
      <t>〕</t>
    </r>
    <r>
      <rPr>
        <sz val="10"/>
        <rFont val="Times New Roman"/>
        <charset val="134"/>
      </rPr>
      <t>323</t>
    </r>
    <r>
      <rPr>
        <sz val="10"/>
        <rFont val="宋体"/>
        <charset val="134"/>
      </rPr>
      <t>号）</t>
    </r>
  </si>
  <si>
    <t>自建房屋不取值</t>
  </si>
  <si>
    <t>期间费用</t>
  </si>
  <si>
    <t>工程监理费</t>
  </si>
  <si>
    <r>
      <rPr>
        <sz val="10"/>
        <rFont val="宋体"/>
        <charset val="134"/>
      </rPr>
      <t>《国家发展改革委、建设部关于印发</t>
    </r>
    <r>
      <rPr>
        <sz val="10"/>
        <rFont val="Times New Roman"/>
        <charset val="134"/>
      </rPr>
      <t>&lt;</t>
    </r>
    <r>
      <rPr>
        <sz val="10"/>
        <rFont val="宋体"/>
        <charset val="134"/>
      </rPr>
      <t>建设工程监理及相关服务收费管理规定</t>
    </r>
    <r>
      <rPr>
        <sz val="10"/>
        <rFont val="Times New Roman"/>
        <charset val="134"/>
      </rPr>
      <t>&gt;</t>
    </r>
    <r>
      <rPr>
        <sz val="10"/>
        <rFont val="宋体"/>
        <charset val="134"/>
      </rPr>
      <t>的通知》（发改价格〔</t>
    </r>
    <r>
      <rPr>
        <sz val="10"/>
        <rFont val="Times New Roman"/>
        <charset val="134"/>
      </rPr>
      <t>2007</t>
    </r>
    <r>
      <rPr>
        <sz val="10"/>
        <rFont val="宋体"/>
        <charset val="134"/>
      </rPr>
      <t>〕</t>
    </r>
    <r>
      <rPr>
        <sz val="10"/>
        <rFont val="Times New Roman"/>
        <charset val="134"/>
      </rPr>
      <t>670</t>
    </r>
    <r>
      <rPr>
        <sz val="10"/>
        <rFont val="宋体"/>
        <charset val="134"/>
      </rPr>
      <t>号）</t>
    </r>
  </si>
  <si>
    <r>
      <rPr>
        <sz val="10.5"/>
        <color rgb="FF000000"/>
        <rFont val="宋体"/>
        <charset val="134"/>
      </rPr>
      <t>发改价格</t>
    </r>
    <r>
      <rPr>
        <sz val="10.5"/>
        <color rgb="FF000000"/>
        <rFont val="Times New Roman"/>
        <charset val="134"/>
      </rPr>
      <t>[2011]534</t>
    </r>
    <r>
      <rPr>
        <sz val="10.5"/>
        <color rgb="FF000000"/>
        <rFont val="宋体"/>
        <charset val="134"/>
      </rPr>
      <t>号</t>
    </r>
  </si>
  <si>
    <t>建设单位管理费</t>
  </si>
  <si>
    <t>财建【2002】394号《基本建设财务管理规定》</t>
  </si>
  <si>
    <t>工程勘察设计费比率</t>
  </si>
  <si>
    <r>
      <rPr>
        <sz val="10"/>
        <color indexed="12"/>
        <rFont val="宋体"/>
        <charset val="134"/>
      </rPr>
      <t>（收费比率</t>
    </r>
    <r>
      <rPr>
        <sz val="10"/>
        <color indexed="12"/>
        <rFont val="Times New Roman"/>
        <charset val="134"/>
      </rPr>
      <t>×</t>
    </r>
    <r>
      <rPr>
        <sz val="10"/>
        <color indexed="12"/>
        <rFont val="宋体"/>
        <charset val="134"/>
      </rPr>
      <t>工程复杂程度表调整系数×工程设计收费专业调整系数×附加调整系数）</t>
    </r>
  </si>
  <si>
    <t>工程规模（万元）</t>
  </si>
  <si>
    <t>收费基价（万元）</t>
  </si>
  <si>
    <t>标准收费</t>
  </si>
  <si>
    <r>
      <rPr>
        <sz val="10"/>
        <rFont val="Times New Roman"/>
        <charset val="134"/>
      </rPr>
      <t>注：计费额＞</t>
    </r>
    <r>
      <rPr>
        <sz val="10"/>
        <rFont val="Times New Roman"/>
        <charset val="134"/>
      </rPr>
      <t>2,000,000</t>
    </r>
    <r>
      <rPr>
        <sz val="10"/>
        <rFont val="宋体"/>
        <charset val="134"/>
      </rPr>
      <t>万元的，以计费额乘以</t>
    </r>
    <r>
      <rPr>
        <sz val="10"/>
        <rFont val="Times New Roman"/>
        <charset val="134"/>
      </rPr>
      <t>1.6</t>
    </r>
    <r>
      <rPr>
        <sz val="10"/>
        <rFont val="宋体"/>
        <charset val="134"/>
      </rPr>
      <t>％的收费率计算收费基价。</t>
    </r>
  </si>
  <si>
    <r>
      <rPr>
        <sz val="10"/>
        <rFont val="宋体"/>
        <charset val="134"/>
      </rPr>
      <t>合</t>
    </r>
    <r>
      <rPr>
        <sz val="10"/>
        <rFont val="Times New Roman"/>
        <charset val="134"/>
      </rPr>
      <t xml:space="preserve">      </t>
    </r>
    <r>
      <rPr>
        <sz val="10"/>
        <rFont val="宋体"/>
        <charset val="134"/>
      </rPr>
      <t>计</t>
    </r>
  </si>
  <si>
    <r>
      <rPr>
        <b/>
        <sz val="10"/>
        <rFont val="宋体"/>
        <charset val="134"/>
      </rPr>
      <t>建筑、人防工程复杂程度表（设计、监理）</t>
    </r>
    <r>
      <rPr>
        <b/>
        <sz val="10"/>
        <rFont val="Times New Roman"/>
        <charset val="134"/>
      </rPr>
      <t xml:space="preserve">     </t>
    </r>
  </si>
  <si>
    <r>
      <rPr>
        <sz val="10"/>
        <rFont val="宋体"/>
        <charset val="134"/>
      </rPr>
      <t>等级</t>
    </r>
    <r>
      <rPr>
        <sz val="10"/>
        <rFont val="Times New Roman"/>
        <charset val="134"/>
      </rPr>
      <t xml:space="preserve"> </t>
    </r>
  </si>
  <si>
    <r>
      <rPr>
        <sz val="10"/>
        <rFont val="宋体"/>
        <charset val="134"/>
      </rPr>
      <t>工程设计条件</t>
    </r>
    <r>
      <rPr>
        <sz val="10"/>
        <rFont val="Times New Roman"/>
        <charset val="134"/>
      </rPr>
      <t xml:space="preserve"> </t>
    </r>
  </si>
  <si>
    <t>调整系数</t>
  </si>
  <si>
    <t>Ⅰ级</t>
  </si>
  <si>
    <r>
      <rPr>
        <sz val="10"/>
        <rFont val="Times New Roman"/>
        <charset val="134"/>
      </rPr>
      <t>1</t>
    </r>
    <r>
      <rPr>
        <sz val="10"/>
        <rFont val="宋体"/>
        <charset val="134"/>
      </rPr>
      <t>．功能单一、技术要求简单的小型公共建筑工程；</t>
    </r>
    <r>
      <rPr>
        <sz val="10"/>
        <rFont val="Times New Roman"/>
        <charset val="134"/>
      </rPr>
      <t xml:space="preserve">
2</t>
    </r>
    <r>
      <rPr>
        <sz val="10"/>
        <rFont val="宋体"/>
        <charset val="134"/>
      </rPr>
      <t>．高度</t>
    </r>
    <r>
      <rPr>
        <sz val="10"/>
        <rFont val="Times New Roman"/>
        <charset val="134"/>
      </rPr>
      <t>&lt;24m</t>
    </r>
    <r>
      <rPr>
        <sz val="10"/>
        <rFont val="宋体"/>
        <charset val="134"/>
      </rPr>
      <t>的一般公共建筑工程；</t>
    </r>
    <r>
      <rPr>
        <sz val="10"/>
        <rFont val="Times New Roman"/>
        <charset val="134"/>
      </rPr>
      <t xml:space="preserve">
3. </t>
    </r>
    <r>
      <rPr>
        <sz val="10"/>
        <color rgb="FFFF0000"/>
        <rFont val="宋体"/>
        <charset val="134"/>
      </rPr>
      <t>小型仓储建筑工程</t>
    </r>
    <r>
      <rPr>
        <sz val="10"/>
        <rFont val="宋体"/>
        <charset val="134"/>
      </rPr>
      <t>；</t>
    </r>
    <r>
      <rPr>
        <sz val="10"/>
        <rFont val="Times New Roman"/>
        <charset val="134"/>
      </rPr>
      <t xml:space="preserve">
4.</t>
    </r>
    <r>
      <rPr>
        <sz val="10"/>
        <color rgb="FFFF0000"/>
        <rFont val="Times New Roman"/>
        <charset val="134"/>
      </rPr>
      <t xml:space="preserve"> </t>
    </r>
    <r>
      <rPr>
        <sz val="10"/>
        <color rgb="FFFF0000"/>
        <rFont val="宋体"/>
        <charset val="134"/>
      </rPr>
      <t>简单的设备用房及其他配套用房工程；</t>
    </r>
    <r>
      <rPr>
        <sz val="10"/>
        <rFont val="Times New Roman"/>
        <charset val="134"/>
      </rPr>
      <t xml:space="preserve">
5</t>
    </r>
    <r>
      <rPr>
        <sz val="10"/>
        <rFont val="宋体"/>
        <charset val="134"/>
      </rPr>
      <t xml:space="preserve">．简单的建筑环境设计及室外工程；
</t>
    </r>
    <r>
      <rPr>
        <sz val="10"/>
        <rFont val="Times New Roman"/>
        <charset val="134"/>
      </rPr>
      <t>6</t>
    </r>
    <r>
      <rPr>
        <sz val="10"/>
        <rFont val="宋体"/>
        <charset val="134"/>
      </rPr>
      <t xml:space="preserve">．相当于一星级饭店及以下标准的室内装修工程；
</t>
    </r>
    <r>
      <rPr>
        <sz val="10"/>
        <rFont val="Times New Roman"/>
        <charset val="134"/>
      </rPr>
      <t>7</t>
    </r>
    <r>
      <rPr>
        <sz val="10"/>
        <rFont val="宋体"/>
        <charset val="134"/>
      </rPr>
      <t xml:space="preserve">．人防疏散干道、支干道及人防连接通道等人防配套工程
</t>
    </r>
  </si>
  <si>
    <r>
      <rPr>
        <sz val="10"/>
        <rFont val="Times New Roman"/>
        <charset val="134"/>
      </rPr>
      <t xml:space="preserve">    </t>
    </r>
    <r>
      <rPr>
        <sz val="10"/>
        <rFont val="宋体"/>
        <charset val="134"/>
      </rPr>
      <t>Ⅱ级</t>
    </r>
    <r>
      <rPr>
        <sz val="10"/>
        <rFont val="Times New Roman"/>
        <charset val="134"/>
      </rPr>
      <t xml:space="preserve"> </t>
    </r>
  </si>
  <si>
    <r>
      <rPr>
        <sz val="10"/>
        <rFont val="Times New Roman"/>
        <charset val="134"/>
      </rPr>
      <t>1</t>
    </r>
    <r>
      <rPr>
        <sz val="10"/>
        <rFont val="宋体"/>
        <charset val="134"/>
      </rPr>
      <t>．大中型公共建筑工程；</t>
    </r>
    <r>
      <rPr>
        <sz val="10"/>
        <rFont val="Times New Roman"/>
        <charset val="134"/>
      </rPr>
      <t xml:space="preserve">
2</t>
    </r>
    <r>
      <rPr>
        <sz val="10"/>
        <rFont val="宋体"/>
        <charset val="134"/>
      </rPr>
      <t>．技术要求较复杂或有地区性意义的小型公共建筑工程；</t>
    </r>
    <r>
      <rPr>
        <sz val="10"/>
        <rFont val="Times New Roman"/>
        <charset val="134"/>
      </rPr>
      <t xml:space="preserve">
3. </t>
    </r>
    <r>
      <rPr>
        <sz val="10"/>
        <rFont val="宋体"/>
        <charset val="134"/>
      </rPr>
      <t>高度</t>
    </r>
    <r>
      <rPr>
        <sz val="10"/>
        <rFont val="Times New Roman"/>
        <charset val="134"/>
      </rPr>
      <t>24~50m</t>
    </r>
    <r>
      <rPr>
        <sz val="10"/>
        <rFont val="宋体"/>
        <charset val="134"/>
      </rPr>
      <t>的一般公共建筑工程；</t>
    </r>
    <r>
      <rPr>
        <sz val="10"/>
        <rFont val="Times New Roman"/>
        <charset val="134"/>
      </rPr>
      <t xml:space="preserve"> 
4</t>
    </r>
    <r>
      <rPr>
        <sz val="10"/>
        <rFont val="宋体"/>
        <charset val="134"/>
      </rPr>
      <t>．</t>
    </r>
    <r>
      <rPr>
        <sz val="10"/>
        <color rgb="FFFF0000"/>
        <rFont val="Times New Roman"/>
        <charset val="134"/>
      </rPr>
      <t>20</t>
    </r>
    <r>
      <rPr>
        <sz val="10"/>
        <color rgb="FFFF0000"/>
        <rFont val="宋体"/>
        <charset val="134"/>
      </rPr>
      <t>层及以下一般标准的居住建筑工程；</t>
    </r>
    <r>
      <rPr>
        <sz val="10"/>
        <rFont val="Times New Roman"/>
        <charset val="134"/>
      </rPr>
      <t xml:space="preserve">
5</t>
    </r>
    <r>
      <rPr>
        <sz val="10"/>
        <rFont val="宋体"/>
        <charset val="134"/>
      </rPr>
      <t>．仿古建筑、一般标准的古建筑、保护性建筑以及地下建筑工程；</t>
    </r>
    <r>
      <rPr>
        <sz val="10"/>
        <rFont val="Times New Roman"/>
        <charset val="134"/>
      </rPr>
      <t xml:space="preserve">
6</t>
    </r>
    <r>
      <rPr>
        <sz val="10"/>
        <rFont val="宋体"/>
        <charset val="134"/>
      </rPr>
      <t>．</t>
    </r>
    <r>
      <rPr>
        <sz val="10"/>
        <color rgb="FFFF0000"/>
        <rFont val="宋体"/>
        <charset val="134"/>
      </rPr>
      <t>大中型仓储建筑工程</t>
    </r>
    <r>
      <rPr>
        <sz val="10"/>
        <rFont val="宋体"/>
        <charset val="134"/>
      </rPr>
      <t>；</t>
    </r>
    <r>
      <rPr>
        <sz val="10"/>
        <rFont val="Times New Roman"/>
        <charset val="134"/>
      </rPr>
      <t xml:space="preserve">
7</t>
    </r>
    <r>
      <rPr>
        <sz val="10"/>
        <rFont val="宋体"/>
        <charset val="134"/>
      </rPr>
      <t>．一般标准的建筑环境设计和室外工程；</t>
    </r>
    <r>
      <rPr>
        <sz val="10"/>
        <rFont val="Times New Roman"/>
        <charset val="134"/>
      </rPr>
      <t xml:space="preserve">
8</t>
    </r>
    <r>
      <rPr>
        <sz val="10"/>
        <rFont val="宋体"/>
        <charset val="134"/>
      </rPr>
      <t>．相当于二、三星级饭店标准的室内装修工程；</t>
    </r>
    <r>
      <rPr>
        <sz val="10"/>
        <rFont val="Times New Roman"/>
        <charset val="134"/>
      </rPr>
      <t xml:space="preserve">
9</t>
    </r>
    <r>
      <rPr>
        <sz val="10"/>
        <rFont val="宋体"/>
        <charset val="134"/>
      </rPr>
      <t>．防护级别为四级及以下同时建筑面积</t>
    </r>
    <r>
      <rPr>
        <sz val="10"/>
        <rFont val="Times New Roman"/>
        <charset val="134"/>
      </rPr>
      <t>&lt;10000m2</t>
    </r>
    <r>
      <rPr>
        <sz val="10"/>
        <rFont val="宋体"/>
        <charset val="134"/>
      </rPr>
      <t xml:space="preserve">的人防工程
</t>
    </r>
    <r>
      <rPr>
        <sz val="10"/>
        <rFont val="Times New Roman"/>
        <charset val="134"/>
      </rPr>
      <t xml:space="preserve"> 
</t>
    </r>
  </si>
  <si>
    <t>手动调整</t>
  </si>
  <si>
    <r>
      <rPr>
        <sz val="10"/>
        <rFont val="Times New Roman"/>
        <charset val="134"/>
      </rPr>
      <t xml:space="preserve">    </t>
    </r>
    <r>
      <rPr>
        <sz val="10"/>
        <rFont val="宋体"/>
        <charset val="134"/>
      </rPr>
      <t>Ⅲ级</t>
    </r>
    <r>
      <rPr>
        <sz val="10"/>
        <rFont val="Times New Roman"/>
        <charset val="134"/>
      </rPr>
      <t xml:space="preserve"> </t>
    </r>
  </si>
  <si>
    <r>
      <rPr>
        <sz val="10"/>
        <rFont val="Times New Roman"/>
        <charset val="134"/>
      </rPr>
      <t>1.</t>
    </r>
    <r>
      <rPr>
        <sz val="10"/>
        <rFont val="宋体"/>
        <charset val="134"/>
      </rPr>
      <t>高级大型公共建筑工程；</t>
    </r>
    <r>
      <rPr>
        <sz val="10"/>
        <rFont val="Times New Roman"/>
        <charset val="134"/>
      </rPr>
      <t xml:space="preserve">
2.</t>
    </r>
    <r>
      <rPr>
        <sz val="10"/>
        <rFont val="宋体"/>
        <charset val="134"/>
      </rPr>
      <t>技术要求复杂或具有经济、文化、历史等意义的省（市）级中小型公共建筑工程；</t>
    </r>
    <r>
      <rPr>
        <sz val="10"/>
        <rFont val="Times New Roman"/>
        <charset val="134"/>
      </rPr>
      <t xml:space="preserve">
3.</t>
    </r>
    <r>
      <rPr>
        <sz val="10"/>
        <rFont val="宋体"/>
        <charset val="134"/>
      </rPr>
      <t>高度</t>
    </r>
    <r>
      <rPr>
        <sz val="10"/>
        <rFont val="Times New Roman"/>
        <charset val="134"/>
      </rPr>
      <t>&gt;50m</t>
    </r>
    <r>
      <rPr>
        <sz val="10"/>
        <rFont val="宋体"/>
        <charset val="134"/>
      </rPr>
      <t>的公共建筑工程；</t>
    </r>
    <r>
      <rPr>
        <sz val="10"/>
        <rFont val="Times New Roman"/>
        <charset val="134"/>
      </rPr>
      <t xml:space="preserve">
4.</t>
    </r>
    <r>
      <rPr>
        <sz val="10"/>
        <color rgb="FFFF0000"/>
        <rFont val="Times New Roman"/>
        <charset val="134"/>
      </rPr>
      <t>20</t>
    </r>
    <r>
      <rPr>
        <sz val="10"/>
        <color rgb="FFFF0000"/>
        <rFont val="宋体"/>
        <charset val="134"/>
      </rPr>
      <t>层以上居住建筑和</t>
    </r>
    <r>
      <rPr>
        <sz val="10"/>
        <color rgb="FFFF0000"/>
        <rFont val="Times New Roman"/>
        <charset val="134"/>
      </rPr>
      <t>20</t>
    </r>
    <r>
      <rPr>
        <sz val="10"/>
        <color rgb="FFFF0000"/>
        <rFont val="宋体"/>
        <charset val="134"/>
      </rPr>
      <t>层及以下高标准居住建筑工程</t>
    </r>
    <r>
      <rPr>
        <sz val="10"/>
        <rFont val="宋体"/>
        <charset val="134"/>
      </rPr>
      <t>；</t>
    </r>
    <r>
      <rPr>
        <sz val="10"/>
        <rFont val="Times New Roman"/>
        <charset val="134"/>
      </rPr>
      <t xml:space="preserve">
5.</t>
    </r>
    <r>
      <rPr>
        <sz val="10"/>
        <rFont val="宋体"/>
        <charset val="134"/>
      </rPr>
      <t xml:space="preserve">高标准的古建筑、保护性建筑和地下建筑工程；
</t>
    </r>
    <r>
      <rPr>
        <sz val="10"/>
        <rFont val="Times New Roman"/>
        <charset val="134"/>
      </rPr>
      <t>6.</t>
    </r>
    <r>
      <rPr>
        <sz val="10"/>
        <rFont val="宋体"/>
        <charset val="134"/>
      </rPr>
      <t>高标准的建筑环境设计和室外工程；</t>
    </r>
    <r>
      <rPr>
        <sz val="10"/>
        <rFont val="Times New Roman"/>
        <charset val="134"/>
      </rPr>
      <t xml:space="preserve">
7.</t>
    </r>
    <r>
      <rPr>
        <sz val="10"/>
        <rFont val="宋体"/>
        <charset val="134"/>
      </rPr>
      <t>相当于四、五星级饭店标准的室内装修，特殊声学装修工程；</t>
    </r>
    <r>
      <rPr>
        <sz val="10"/>
        <rFont val="Times New Roman"/>
        <charset val="134"/>
      </rPr>
      <t xml:space="preserve">
8.</t>
    </r>
    <r>
      <rPr>
        <sz val="10"/>
        <rFont val="宋体"/>
        <charset val="134"/>
      </rPr>
      <t>防护级别为三级以上或者建筑面积≥</t>
    </r>
    <r>
      <rPr>
        <sz val="10"/>
        <rFont val="Times New Roman"/>
        <charset val="134"/>
      </rPr>
      <t>10000m2</t>
    </r>
    <r>
      <rPr>
        <sz val="10"/>
        <rFont val="宋体"/>
        <charset val="134"/>
      </rPr>
      <t>的人防工程</t>
    </r>
  </si>
  <si>
    <r>
      <rPr>
        <sz val="10"/>
        <rFont val="宋体"/>
        <charset val="134"/>
      </rPr>
      <t>大型建筑工程指</t>
    </r>
    <r>
      <rPr>
        <sz val="10"/>
        <rFont val="Times New Roman"/>
        <charset val="134"/>
      </rPr>
      <t>20001m2</t>
    </r>
    <r>
      <rPr>
        <sz val="10"/>
        <rFont val="宋体"/>
        <charset val="134"/>
      </rPr>
      <t>以上的建筑，中型指</t>
    </r>
    <r>
      <rPr>
        <sz val="10"/>
        <rFont val="Times New Roman"/>
        <charset val="134"/>
      </rPr>
      <t>5001~20000m2</t>
    </r>
    <r>
      <rPr>
        <sz val="10"/>
        <rFont val="宋体"/>
        <charset val="134"/>
      </rPr>
      <t>的建筑，小型指</t>
    </r>
    <r>
      <rPr>
        <sz val="10"/>
        <rFont val="Times New Roman"/>
        <charset val="134"/>
      </rPr>
      <t>5000m2</t>
    </r>
    <r>
      <rPr>
        <sz val="10"/>
        <rFont val="宋体"/>
        <charset val="134"/>
      </rPr>
      <t>以下的建筑；</t>
    </r>
  </si>
  <si>
    <t>工程设计收费专业调整系数表</t>
  </si>
  <si>
    <r>
      <rPr>
        <sz val="10"/>
        <color indexed="8"/>
        <rFont val="Times New Roman"/>
        <charset val="134"/>
      </rPr>
      <t>工程类型</t>
    </r>
    <r>
      <rPr>
        <sz val="10"/>
        <color indexed="8"/>
        <rFont val="Times New Roman"/>
        <charset val="134"/>
      </rPr>
      <t xml:space="preserve">                   </t>
    </r>
  </si>
  <si>
    <r>
      <rPr>
        <sz val="10"/>
        <rFont val="Times New Roman"/>
        <charset val="134"/>
      </rPr>
      <t xml:space="preserve"> </t>
    </r>
    <r>
      <rPr>
        <sz val="10"/>
        <rFont val="宋体"/>
        <charset val="134"/>
      </rPr>
      <t>专业调整系数</t>
    </r>
  </si>
  <si>
    <r>
      <rPr>
        <sz val="10"/>
        <color indexed="8"/>
        <rFont val="Times New Roman"/>
        <charset val="134"/>
      </rPr>
      <t>1</t>
    </r>
    <r>
      <rPr>
        <sz val="10"/>
        <color indexed="8"/>
        <rFont val="宋体"/>
        <charset val="134"/>
      </rPr>
      <t>．矿山采选工程</t>
    </r>
    <r>
      <rPr>
        <sz val="10"/>
        <color indexed="8"/>
        <rFont val="Times New Roman"/>
        <charset val="134"/>
      </rPr>
      <t xml:space="preserve">                                            </t>
    </r>
  </si>
  <si>
    <r>
      <rPr>
        <sz val="10"/>
        <color indexed="8"/>
        <rFont val="Times New Roman"/>
        <charset val="134"/>
      </rPr>
      <t xml:space="preserve">      </t>
    </r>
    <r>
      <rPr>
        <sz val="10"/>
        <color indexed="8"/>
        <rFont val="宋体"/>
        <charset val="134"/>
      </rPr>
      <t>黑色、有色、黄金、化学、非金属及其他矿采选工程</t>
    </r>
    <r>
      <rPr>
        <sz val="10"/>
        <color indexed="8"/>
        <rFont val="Times New Roman"/>
        <charset val="134"/>
      </rPr>
      <t xml:space="preserve"> </t>
    </r>
  </si>
  <si>
    <r>
      <rPr>
        <sz val="10"/>
        <color indexed="8"/>
        <rFont val="Times New Roman"/>
        <charset val="134"/>
      </rPr>
      <t xml:space="preserve">      </t>
    </r>
    <r>
      <rPr>
        <sz val="10"/>
        <color indexed="8"/>
        <rFont val="宋体"/>
        <charset val="134"/>
      </rPr>
      <t>采煤工程，有色、铀矿采选工程</t>
    </r>
    <r>
      <rPr>
        <sz val="10"/>
        <color indexed="8"/>
        <rFont val="Times New Roman"/>
        <charset val="134"/>
      </rPr>
      <t xml:space="preserve">                     </t>
    </r>
  </si>
  <si>
    <r>
      <rPr>
        <sz val="10"/>
        <color indexed="8"/>
        <rFont val="Times New Roman"/>
        <charset val="134"/>
      </rPr>
      <t xml:space="preserve">      </t>
    </r>
    <r>
      <rPr>
        <sz val="10"/>
        <color indexed="8"/>
        <rFont val="宋体"/>
        <charset val="134"/>
      </rPr>
      <t>选煤及其他煤炭工程</t>
    </r>
    <r>
      <rPr>
        <sz val="10"/>
        <color indexed="8"/>
        <rFont val="Times New Roman"/>
        <charset val="134"/>
      </rPr>
      <t xml:space="preserve">                                  </t>
    </r>
  </si>
  <si>
    <r>
      <rPr>
        <sz val="10"/>
        <color indexed="8"/>
        <rFont val="Times New Roman"/>
        <charset val="134"/>
      </rPr>
      <t>2.</t>
    </r>
    <r>
      <rPr>
        <sz val="10"/>
        <color indexed="8"/>
        <rFont val="宋体"/>
        <charset val="134"/>
      </rPr>
      <t>加工冶炼工程</t>
    </r>
  </si>
  <si>
    <r>
      <rPr>
        <sz val="10"/>
        <color indexed="8"/>
        <rFont val="Times New Roman"/>
        <charset val="134"/>
      </rPr>
      <t xml:space="preserve">     </t>
    </r>
    <r>
      <rPr>
        <sz val="10"/>
        <color indexed="8"/>
        <rFont val="宋体"/>
        <charset val="134"/>
      </rPr>
      <t>各类冷加工工程</t>
    </r>
    <r>
      <rPr>
        <sz val="10"/>
        <color indexed="8"/>
        <rFont val="Times New Roman"/>
        <charset val="134"/>
      </rPr>
      <t xml:space="preserve">                                     </t>
    </r>
  </si>
  <si>
    <r>
      <rPr>
        <sz val="10"/>
        <color indexed="8"/>
        <rFont val="Times New Roman"/>
        <charset val="134"/>
      </rPr>
      <t xml:space="preserve">      </t>
    </r>
    <r>
      <rPr>
        <sz val="10"/>
        <color indexed="8"/>
        <rFont val="宋体"/>
        <charset val="134"/>
      </rPr>
      <t>船舶水工工程</t>
    </r>
    <r>
      <rPr>
        <sz val="10"/>
        <color indexed="8"/>
        <rFont val="Times New Roman"/>
        <charset val="134"/>
      </rPr>
      <t xml:space="preserve">              </t>
    </r>
  </si>
  <si>
    <r>
      <rPr>
        <sz val="10"/>
        <color indexed="8"/>
        <rFont val="Times New Roman"/>
        <charset val="134"/>
      </rPr>
      <t xml:space="preserve">     </t>
    </r>
    <r>
      <rPr>
        <sz val="10"/>
        <color indexed="8"/>
        <rFont val="宋体"/>
        <charset val="134"/>
      </rPr>
      <t>各类冶炼、热加工、压力加工工程</t>
    </r>
  </si>
  <si>
    <r>
      <rPr>
        <sz val="10"/>
        <color indexed="8"/>
        <rFont val="Times New Roman"/>
        <charset val="134"/>
      </rPr>
      <t xml:space="preserve">     </t>
    </r>
    <r>
      <rPr>
        <sz val="10"/>
        <color indexed="8"/>
        <rFont val="宋体"/>
        <charset val="134"/>
      </rPr>
      <t>核加工工程</t>
    </r>
    <r>
      <rPr>
        <sz val="10"/>
        <color indexed="8"/>
        <rFont val="Times New Roman"/>
        <charset val="134"/>
      </rPr>
      <t xml:space="preserve">                                      </t>
    </r>
  </si>
  <si>
    <r>
      <rPr>
        <sz val="10"/>
        <color indexed="8"/>
        <rFont val="Times New Roman"/>
        <charset val="134"/>
      </rPr>
      <t>3.</t>
    </r>
    <r>
      <rPr>
        <sz val="10"/>
        <color indexed="8"/>
        <rFont val="宋体"/>
        <charset val="134"/>
      </rPr>
      <t>石油化工工程</t>
    </r>
  </si>
  <si>
    <r>
      <rPr>
        <sz val="10"/>
        <color indexed="8"/>
        <rFont val="Times New Roman"/>
        <charset val="134"/>
      </rPr>
      <t>化工、石化、化纤、医药工程</t>
    </r>
    <r>
      <rPr>
        <sz val="10"/>
        <color indexed="8"/>
        <rFont val="Times New Roman"/>
        <charset val="134"/>
      </rPr>
      <t xml:space="preserve">                     </t>
    </r>
  </si>
  <si>
    <r>
      <rPr>
        <sz val="10"/>
        <color indexed="8"/>
        <rFont val="Times New Roman"/>
        <charset val="134"/>
      </rPr>
      <t xml:space="preserve">      </t>
    </r>
    <r>
      <rPr>
        <sz val="10"/>
        <color indexed="8"/>
        <rFont val="宋体"/>
        <charset val="134"/>
      </rPr>
      <t>核化工工程</t>
    </r>
    <r>
      <rPr>
        <sz val="10"/>
        <color indexed="8"/>
        <rFont val="Times New Roman"/>
        <charset val="134"/>
      </rPr>
      <t xml:space="preserve">                                     </t>
    </r>
  </si>
  <si>
    <r>
      <rPr>
        <sz val="10"/>
        <color indexed="8"/>
        <rFont val="Times New Roman"/>
        <charset val="134"/>
      </rPr>
      <t>4.</t>
    </r>
    <r>
      <rPr>
        <sz val="10"/>
        <color indexed="8"/>
        <rFont val="宋体"/>
        <charset val="134"/>
      </rPr>
      <t>水利电力工程</t>
    </r>
  </si>
  <si>
    <r>
      <rPr>
        <sz val="10"/>
        <color indexed="8"/>
        <rFont val="Times New Roman"/>
        <charset val="134"/>
      </rPr>
      <t xml:space="preserve">      </t>
    </r>
    <r>
      <rPr>
        <sz val="10"/>
        <color indexed="8"/>
        <rFont val="宋体"/>
        <charset val="134"/>
      </rPr>
      <t>风力发电、其他水利工程</t>
    </r>
    <r>
      <rPr>
        <sz val="10"/>
        <color indexed="8"/>
        <rFont val="Times New Roman"/>
        <charset val="134"/>
      </rPr>
      <t xml:space="preserve">                         </t>
    </r>
  </si>
  <si>
    <r>
      <rPr>
        <sz val="10"/>
        <color indexed="8"/>
        <rFont val="Times New Roman"/>
        <charset val="134"/>
      </rPr>
      <t xml:space="preserve">      </t>
    </r>
    <r>
      <rPr>
        <sz val="10"/>
        <color indexed="8"/>
        <rFont val="宋体"/>
        <charset val="134"/>
      </rPr>
      <t>火电工程</t>
    </r>
    <r>
      <rPr>
        <sz val="10"/>
        <color indexed="8"/>
        <rFont val="Times New Roman"/>
        <charset val="134"/>
      </rPr>
      <t xml:space="preserve">                    </t>
    </r>
  </si>
  <si>
    <r>
      <rPr>
        <sz val="10"/>
        <color indexed="8"/>
        <rFont val="Times New Roman"/>
        <charset val="134"/>
      </rPr>
      <t xml:space="preserve">      </t>
    </r>
    <r>
      <rPr>
        <sz val="10"/>
        <color indexed="8"/>
        <rFont val="宋体"/>
        <charset val="134"/>
      </rPr>
      <t>核电常规岛、水电、水库工程</t>
    </r>
    <r>
      <rPr>
        <sz val="10"/>
        <color indexed="8"/>
        <rFont val="Times New Roman"/>
        <charset val="134"/>
      </rPr>
      <t xml:space="preserve"> </t>
    </r>
    <r>
      <rPr>
        <sz val="10"/>
        <color indexed="8"/>
        <rFont val="宋体"/>
        <charset val="134"/>
      </rPr>
      <t>、送变电工程</t>
    </r>
    <r>
      <rPr>
        <sz val="10"/>
        <color indexed="8"/>
        <rFont val="Times New Roman"/>
        <charset val="134"/>
      </rPr>
      <t xml:space="preserve">                    </t>
    </r>
  </si>
  <si>
    <r>
      <rPr>
        <sz val="10"/>
        <color indexed="8"/>
        <rFont val="Times New Roman"/>
        <charset val="134"/>
      </rPr>
      <t xml:space="preserve">      </t>
    </r>
    <r>
      <rPr>
        <sz val="10"/>
        <color indexed="8"/>
        <rFont val="宋体"/>
        <charset val="134"/>
      </rPr>
      <t>核能工程</t>
    </r>
    <r>
      <rPr>
        <sz val="10"/>
        <color indexed="8"/>
        <rFont val="Times New Roman"/>
        <charset val="134"/>
      </rPr>
      <t xml:space="preserve">                                      </t>
    </r>
  </si>
  <si>
    <r>
      <rPr>
        <sz val="10"/>
        <color indexed="8"/>
        <rFont val="Times New Roman"/>
        <charset val="134"/>
      </rPr>
      <t>5</t>
    </r>
    <r>
      <rPr>
        <sz val="10"/>
        <color indexed="8"/>
        <rFont val="宋体"/>
        <charset val="134"/>
      </rPr>
      <t>．交通运输工程</t>
    </r>
  </si>
  <si>
    <r>
      <rPr>
        <sz val="10"/>
        <color indexed="8"/>
        <rFont val="Times New Roman"/>
        <charset val="134"/>
      </rPr>
      <t xml:space="preserve">      </t>
    </r>
    <r>
      <rPr>
        <sz val="10"/>
        <color indexed="8"/>
        <rFont val="宋体"/>
        <charset val="134"/>
      </rPr>
      <t>机场场道工程</t>
    </r>
    <r>
      <rPr>
        <sz val="10"/>
        <color indexed="8"/>
        <rFont val="Times New Roman"/>
        <charset val="134"/>
      </rPr>
      <t xml:space="preserve">              </t>
    </r>
  </si>
  <si>
    <r>
      <rPr>
        <sz val="10"/>
        <color indexed="8"/>
        <rFont val="Times New Roman"/>
        <charset val="134"/>
      </rPr>
      <t xml:space="preserve">      </t>
    </r>
    <r>
      <rPr>
        <sz val="10"/>
        <color indexed="8"/>
        <rFont val="宋体"/>
        <charset val="134"/>
      </rPr>
      <t>公路、城市道路工程</t>
    </r>
    <r>
      <rPr>
        <sz val="10"/>
        <color indexed="8"/>
        <rFont val="Times New Roman"/>
        <charset val="134"/>
      </rPr>
      <t xml:space="preserve">                </t>
    </r>
  </si>
  <si>
    <r>
      <rPr>
        <sz val="10"/>
        <color indexed="8"/>
        <rFont val="Times New Roman"/>
        <charset val="134"/>
      </rPr>
      <t xml:space="preserve">      </t>
    </r>
    <r>
      <rPr>
        <sz val="10"/>
        <color indexed="8"/>
        <rFont val="宋体"/>
        <charset val="134"/>
      </rPr>
      <t>机场空管和助航灯光、轻轨工程</t>
    </r>
    <r>
      <rPr>
        <sz val="10"/>
        <color indexed="8"/>
        <rFont val="Times New Roman"/>
        <charset val="134"/>
      </rPr>
      <t xml:space="preserve">                </t>
    </r>
  </si>
  <si>
    <r>
      <rPr>
        <sz val="10"/>
        <color indexed="8"/>
        <rFont val="Times New Roman"/>
        <charset val="134"/>
      </rPr>
      <t xml:space="preserve">      </t>
    </r>
    <r>
      <rPr>
        <sz val="10"/>
        <color indexed="8"/>
        <rFont val="宋体"/>
        <charset val="134"/>
      </rPr>
      <t>水运、地铁、桥梁、隧道工程</t>
    </r>
  </si>
  <si>
    <r>
      <rPr>
        <sz val="10"/>
        <color indexed="8"/>
        <rFont val="Times New Roman"/>
        <charset val="134"/>
      </rPr>
      <t xml:space="preserve">      </t>
    </r>
    <r>
      <rPr>
        <sz val="10"/>
        <color indexed="8"/>
        <rFont val="宋体"/>
        <charset val="134"/>
      </rPr>
      <t>索道工程</t>
    </r>
  </si>
  <si>
    <r>
      <rPr>
        <sz val="10"/>
        <color indexed="8"/>
        <rFont val="Times New Roman"/>
        <charset val="134"/>
      </rPr>
      <t>6</t>
    </r>
    <r>
      <rPr>
        <sz val="10"/>
        <color indexed="8"/>
        <rFont val="宋体"/>
        <charset val="134"/>
      </rPr>
      <t>．建筑市政工程</t>
    </r>
    <r>
      <rPr>
        <sz val="10"/>
        <color indexed="8"/>
        <rFont val="Times New Roman"/>
        <charset val="134"/>
      </rPr>
      <t xml:space="preserve"> </t>
    </r>
  </si>
  <si>
    <r>
      <rPr>
        <sz val="10"/>
        <color indexed="8"/>
        <rFont val="Times New Roman"/>
        <charset val="134"/>
      </rPr>
      <t xml:space="preserve">      </t>
    </r>
    <r>
      <rPr>
        <sz val="10"/>
        <color indexed="8"/>
        <rFont val="宋体"/>
        <charset val="134"/>
      </rPr>
      <t>邮政工艺工程</t>
    </r>
    <r>
      <rPr>
        <sz val="10"/>
        <color indexed="8"/>
        <rFont val="Times New Roman"/>
        <charset val="134"/>
      </rPr>
      <t xml:space="preserve">                     </t>
    </r>
  </si>
  <si>
    <r>
      <rPr>
        <sz val="10"/>
        <color indexed="8"/>
        <rFont val="Times New Roman"/>
        <charset val="134"/>
      </rPr>
      <t xml:space="preserve">      </t>
    </r>
    <r>
      <rPr>
        <sz val="10"/>
        <color indexed="8"/>
        <rFont val="宋体"/>
        <charset val="134"/>
      </rPr>
      <t>建筑、市政、电信工程</t>
    </r>
    <r>
      <rPr>
        <sz val="10"/>
        <color indexed="8"/>
        <rFont val="Times New Roman"/>
        <charset val="134"/>
      </rPr>
      <t xml:space="preserve">                           </t>
    </r>
  </si>
  <si>
    <r>
      <rPr>
        <sz val="10"/>
        <color indexed="8"/>
        <rFont val="Times New Roman"/>
        <charset val="134"/>
      </rPr>
      <t xml:space="preserve">     </t>
    </r>
    <r>
      <rPr>
        <sz val="10"/>
        <color indexed="8"/>
        <rFont val="宋体"/>
        <charset val="134"/>
      </rPr>
      <t>人防、园林绿化、广电工艺工程</t>
    </r>
    <r>
      <rPr>
        <sz val="10"/>
        <color indexed="8"/>
        <rFont val="Times New Roman"/>
        <charset val="134"/>
      </rPr>
      <t xml:space="preserve">                                    </t>
    </r>
  </si>
  <si>
    <r>
      <rPr>
        <sz val="10"/>
        <color indexed="8"/>
        <rFont val="Times New Roman"/>
        <charset val="134"/>
      </rPr>
      <t>7</t>
    </r>
    <r>
      <rPr>
        <sz val="10"/>
        <color indexed="8"/>
        <rFont val="宋体"/>
        <charset val="134"/>
      </rPr>
      <t>．农业林业工程</t>
    </r>
  </si>
  <si>
    <r>
      <rPr>
        <sz val="10"/>
        <color indexed="8"/>
        <rFont val="Times New Roman"/>
        <charset val="134"/>
      </rPr>
      <t xml:space="preserve">      </t>
    </r>
    <r>
      <rPr>
        <sz val="10"/>
        <color indexed="8"/>
        <rFont val="宋体"/>
        <charset val="134"/>
      </rPr>
      <t>农业工程</t>
    </r>
    <r>
      <rPr>
        <sz val="10"/>
        <color indexed="8"/>
        <rFont val="Times New Roman"/>
        <charset val="134"/>
      </rPr>
      <t xml:space="preserve">                                        </t>
    </r>
  </si>
  <si>
    <r>
      <rPr>
        <sz val="10"/>
        <color indexed="8"/>
        <rFont val="Times New Roman"/>
        <charset val="134"/>
      </rPr>
      <t xml:space="preserve">      </t>
    </r>
    <r>
      <rPr>
        <sz val="10"/>
        <color indexed="8"/>
        <rFont val="宋体"/>
        <charset val="134"/>
      </rPr>
      <t>林业工程</t>
    </r>
    <r>
      <rPr>
        <sz val="10"/>
        <color indexed="8"/>
        <rFont val="Times New Roman"/>
        <charset val="134"/>
      </rPr>
      <t xml:space="preserve">                                       </t>
    </r>
  </si>
  <si>
    <t>工程设计附加调整系数</t>
  </si>
  <si>
    <t>工程类型</t>
  </si>
  <si>
    <t>附加调整系数</t>
  </si>
  <si>
    <r>
      <rPr>
        <sz val="10"/>
        <rFont val="宋体"/>
        <charset val="134"/>
      </rPr>
      <t>古建筑、仿古建筑、保护性建筑等，根据具体情况，加调整系数为</t>
    </r>
    <r>
      <rPr>
        <sz val="10"/>
        <rFont val="Times New Roman"/>
        <charset val="134"/>
      </rPr>
      <t>1.3~1.6</t>
    </r>
  </si>
  <si>
    <r>
      <rPr>
        <sz val="10"/>
        <color theme="1"/>
        <rFont val="宋体"/>
        <charset val="134"/>
      </rPr>
      <t>智能建筑弱电系统设计，以弱电系统的设计概算为计费额，附加调整系数为</t>
    </r>
    <r>
      <rPr>
        <sz val="10"/>
        <color theme="1"/>
        <rFont val="Times New Roman"/>
        <charset val="134"/>
      </rPr>
      <t>1.3</t>
    </r>
  </si>
  <si>
    <r>
      <rPr>
        <sz val="10"/>
        <rFont val="宋体"/>
        <charset val="134"/>
      </rPr>
      <t>室内装修设计，以室内装修的设计概算为计费额，附加调整系数为</t>
    </r>
    <r>
      <rPr>
        <sz val="10"/>
        <rFont val="Times New Roman"/>
        <charset val="134"/>
      </rPr>
      <t>1.5</t>
    </r>
    <r>
      <rPr>
        <sz val="10"/>
        <rFont val="宋体"/>
        <charset val="134"/>
      </rPr>
      <t>；</t>
    </r>
  </si>
  <si>
    <t>备  注</t>
  </si>
  <si>
    <r>
      <rPr>
        <sz val="10"/>
        <color rgb="FFFF0000"/>
        <rFont val="宋体"/>
        <charset val="134"/>
      </rPr>
      <t>附加调整系数为两个或两个以上的，附加调整系数不能连乘。将各附加调整系数相加，减去附加调整系数的个数，加上定值</t>
    </r>
    <r>
      <rPr>
        <sz val="10"/>
        <color rgb="FFFF0000"/>
        <rFont val="Times New Roman"/>
        <charset val="134"/>
      </rPr>
      <t>1</t>
    </r>
    <r>
      <rPr>
        <sz val="10"/>
        <color rgb="FFFF0000"/>
        <rFont val="宋体"/>
        <charset val="134"/>
      </rPr>
      <t>，作为附加调整系数值。</t>
    </r>
  </si>
  <si>
    <t>工程监理费比率</t>
  </si>
  <si>
    <r>
      <rPr>
        <sz val="10"/>
        <color indexed="12"/>
        <rFont val="宋体"/>
        <charset val="134"/>
      </rPr>
      <t>（收费比率×工程复杂程度表调整系数</t>
    </r>
    <r>
      <rPr>
        <sz val="10"/>
        <color indexed="12"/>
        <rFont val="Times New Roman"/>
        <charset val="134"/>
      </rPr>
      <t>×</t>
    </r>
    <r>
      <rPr>
        <sz val="10"/>
        <color indexed="12"/>
        <rFont val="宋体"/>
        <charset val="134"/>
      </rPr>
      <t>监理收费专业调整系数×附加调整系数</t>
    </r>
  </si>
  <si>
    <r>
      <rPr>
        <b/>
        <sz val="10"/>
        <rFont val="Times New Roman"/>
        <charset val="134"/>
      </rPr>
      <t>施工</t>
    </r>
    <r>
      <rPr>
        <b/>
        <sz val="10"/>
        <color indexed="8"/>
        <rFont val="宋体"/>
        <charset val="134"/>
      </rPr>
      <t>监理收费基价表</t>
    </r>
  </si>
  <si>
    <t>计费额</t>
  </si>
  <si>
    <t>收费基价</t>
  </si>
  <si>
    <r>
      <rPr>
        <sz val="10"/>
        <rFont val="宋体"/>
        <charset val="134"/>
      </rPr>
      <t>合</t>
    </r>
    <r>
      <rPr>
        <sz val="10"/>
        <rFont val="Times New Roman"/>
        <charset val="134"/>
      </rPr>
      <t xml:space="preserve">     </t>
    </r>
    <r>
      <rPr>
        <sz val="10"/>
        <rFont val="宋体"/>
        <charset val="134"/>
      </rPr>
      <t>计</t>
    </r>
  </si>
  <si>
    <t>施工监理收费专业调整系数表</t>
  </si>
  <si>
    <r>
      <rPr>
        <sz val="10"/>
        <color indexed="8"/>
        <rFont val="Times New Roman"/>
        <charset val="134"/>
      </rPr>
      <t xml:space="preserve">      </t>
    </r>
    <r>
      <rPr>
        <sz val="10"/>
        <color indexed="8"/>
        <rFont val="宋体"/>
        <charset val="134"/>
      </rPr>
      <t>矿井工程，选煤及其他煤炭工程</t>
    </r>
    <r>
      <rPr>
        <sz val="10"/>
        <color indexed="8"/>
        <rFont val="Times New Roman"/>
        <charset val="134"/>
      </rPr>
      <t xml:space="preserve">                     </t>
    </r>
  </si>
  <si>
    <r>
      <rPr>
        <sz val="10"/>
        <color indexed="8"/>
        <rFont val="Times New Roman"/>
        <charset val="134"/>
      </rPr>
      <t xml:space="preserve">      </t>
    </r>
    <r>
      <rPr>
        <sz val="10"/>
        <color indexed="8"/>
        <rFont val="宋体"/>
        <charset val="134"/>
      </rPr>
      <t>铀矿采选工程</t>
    </r>
    <r>
      <rPr>
        <sz val="10"/>
        <color indexed="8"/>
        <rFont val="Times New Roman"/>
        <charset val="134"/>
      </rPr>
      <t xml:space="preserve">                                  </t>
    </r>
  </si>
  <si>
    <r>
      <rPr>
        <sz val="10"/>
        <color indexed="8"/>
        <rFont val="Times New Roman"/>
        <charset val="134"/>
      </rPr>
      <t xml:space="preserve">     </t>
    </r>
    <r>
      <rPr>
        <sz val="10"/>
        <color indexed="8"/>
        <rFont val="宋体"/>
        <charset val="134"/>
      </rPr>
      <t>船舶水工工程</t>
    </r>
    <r>
      <rPr>
        <sz val="10"/>
        <color indexed="8"/>
        <rFont val="Times New Roman"/>
        <charset val="134"/>
      </rPr>
      <t xml:space="preserve">                                    </t>
    </r>
  </si>
  <si>
    <r>
      <rPr>
        <sz val="10"/>
        <color indexed="8"/>
        <rFont val="Times New Roman"/>
        <charset val="134"/>
      </rPr>
      <t xml:space="preserve">     </t>
    </r>
    <r>
      <rPr>
        <sz val="10"/>
        <color indexed="8"/>
        <rFont val="宋体"/>
        <charset val="134"/>
      </rPr>
      <t>各类加工、冶炼工程</t>
    </r>
    <r>
      <rPr>
        <sz val="10"/>
        <color indexed="8"/>
        <rFont val="Times New Roman"/>
        <charset val="134"/>
      </rPr>
      <t xml:space="preserve">                               </t>
    </r>
  </si>
  <si>
    <r>
      <rPr>
        <sz val="10"/>
        <color indexed="8"/>
        <rFont val="Times New Roman"/>
        <charset val="134"/>
      </rPr>
      <t xml:space="preserve">      </t>
    </r>
    <r>
      <rPr>
        <sz val="10"/>
        <color indexed="8"/>
        <rFont val="宋体"/>
        <charset val="134"/>
      </rPr>
      <t>石油工程</t>
    </r>
    <r>
      <rPr>
        <sz val="10"/>
        <color indexed="8"/>
        <rFont val="Times New Roman"/>
        <charset val="134"/>
      </rPr>
      <t xml:space="preserve">                                       </t>
    </r>
  </si>
  <si>
    <r>
      <rPr>
        <sz val="10"/>
        <color indexed="8"/>
        <rFont val="Times New Roman"/>
        <charset val="134"/>
      </rPr>
      <t xml:space="preserve">      </t>
    </r>
    <r>
      <rPr>
        <sz val="10"/>
        <color indexed="8"/>
        <rFont val="宋体"/>
        <charset val="134"/>
      </rPr>
      <t>火电工程、送变电工程</t>
    </r>
    <r>
      <rPr>
        <sz val="10"/>
        <color indexed="8"/>
        <rFont val="Times New Roman"/>
        <charset val="134"/>
      </rPr>
      <t xml:space="preserve">                          </t>
    </r>
  </si>
  <si>
    <r>
      <rPr>
        <sz val="10"/>
        <color indexed="8"/>
        <rFont val="Times New Roman"/>
        <charset val="134"/>
      </rPr>
      <t xml:space="preserve">      </t>
    </r>
    <r>
      <rPr>
        <sz val="10"/>
        <color indexed="8"/>
        <rFont val="宋体"/>
        <charset val="134"/>
      </rPr>
      <t>核电常规岛、水电、水库工程</t>
    </r>
    <r>
      <rPr>
        <sz val="10"/>
        <color indexed="8"/>
        <rFont val="Times New Roman"/>
        <charset val="134"/>
      </rPr>
      <t xml:space="preserve">                     </t>
    </r>
  </si>
  <si>
    <r>
      <rPr>
        <sz val="10"/>
        <color indexed="8"/>
        <rFont val="Times New Roman"/>
        <charset val="134"/>
      </rPr>
      <t xml:space="preserve">      </t>
    </r>
    <r>
      <rPr>
        <sz val="10"/>
        <color indexed="8"/>
        <rFont val="宋体"/>
        <charset val="134"/>
      </rPr>
      <t>机场场道、机场空管和助航灯光工程</t>
    </r>
    <r>
      <rPr>
        <sz val="10"/>
        <color indexed="8"/>
        <rFont val="Times New Roman"/>
        <charset val="134"/>
      </rPr>
      <t xml:space="preserve">              </t>
    </r>
  </si>
  <si>
    <r>
      <rPr>
        <sz val="10"/>
        <color indexed="8"/>
        <rFont val="Times New Roman"/>
        <charset val="134"/>
      </rPr>
      <t xml:space="preserve">      </t>
    </r>
    <r>
      <rPr>
        <sz val="10"/>
        <color indexed="8"/>
        <rFont val="宋体"/>
        <charset val="134"/>
      </rPr>
      <t>铁路、公路、城市道路、轻轨工程</t>
    </r>
    <r>
      <rPr>
        <sz val="10"/>
        <color indexed="8"/>
        <rFont val="Times New Roman"/>
        <charset val="134"/>
      </rPr>
      <t xml:space="preserve">                </t>
    </r>
  </si>
  <si>
    <r>
      <rPr>
        <sz val="10"/>
        <color indexed="8"/>
        <rFont val="Times New Roman"/>
        <charset val="134"/>
      </rPr>
      <t xml:space="preserve">      </t>
    </r>
    <r>
      <rPr>
        <sz val="10"/>
        <color indexed="8"/>
        <rFont val="宋体"/>
        <charset val="134"/>
      </rPr>
      <t>水运、地铁、桥梁、隧道、索道工程</t>
    </r>
    <r>
      <rPr>
        <sz val="10"/>
        <color indexed="8"/>
        <rFont val="Times New Roman"/>
        <charset val="134"/>
      </rPr>
      <t xml:space="preserve">                </t>
    </r>
  </si>
  <si>
    <r>
      <rPr>
        <sz val="10"/>
        <color indexed="8"/>
        <rFont val="Times New Roman"/>
        <charset val="134"/>
      </rPr>
      <t xml:space="preserve">      </t>
    </r>
    <r>
      <rPr>
        <sz val="10"/>
        <color indexed="8"/>
        <rFont val="宋体"/>
        <charset val="134"/>
      </rPr>
      <t>邮电、电信、广电工艺工程</t>
    </r>
    <r>
      <rPr>
        <sz val="10"/>
        <color indexed="8"/>
        <rFont val="Times New Roman"/>
        <charset val="134"/>
      </rPr>
      <t xml:space="preserve">                     </t>
    </r>
  </si>
  <si>
    <r>
      <rPr>
        <sz val="10"/>
        <color indexed="8"/>
        <rFont val="Times New Roman"/>
        <charset val="134"/>
      </rPr>
      <t xml:space="preserve">      </t>
    </r>
    <r>
      <rPr>
        <sz val="10"/>
        <color indexed="8"/>
        <rFont val="宋体"/>
        <charset val="134"/>
      </rPr>
      <t>建筑、人防、市政工程</t>
    </r>
    <r>
      <rPr>
        <sz val="10"/>
        <color indexed="8"/>
        <rFont val="Times New Roman"/>
        <charset val="134"/>
      </rPr>
      <t xml:space="preserve">                           </t>
    </r>
  </si>
  <si>
    <r>
      <rPr>
        <sz val="10"/>
        <color indexed="8"/>
        <rFont val="Times New Roman"/>
        <charset val="134"/>
      </rPr>
      <t xml:space="preserve">      </t>
    </r>
    <r>
      <rPr>
        <sz val="10"/>
        <color indexed="8"/>
        <rFont val="宋体"/>
        <charset val="134"/>
      </rPr>
      <t>园林绿化工程</t>
    </r>
    <r>
      <rPr>
        <sz val="10"/>
        <color indexed="8"/>
        <rFont val="Times New Roman"/>
        <charset val="134"/>
      </rPr>
      <t xml:space="preserve">                                    </t>
    </r>
  </si>
  <si>
    <t>工程监理附加调整系数</t>
  </si>
  <si>
    <t>海拔高程2000～～3000m为1.1；  海拔高程3001～～3500m为1.2；  海拔高程3500～～4000m为1.3；4001m以上的,以上基础上由发包人和监理人协商确定。</t>
  </si>
  <si>
    <t>改扩建和技术改造建设工程项目，附加调整系数为1.1～1.2</t>
  </si>
  <si>
    <t>招标代理费比率</t>
  </si>
  <si>
    <r>
      <rPr>
        <sz val="10"/>
        <rFont val="Times New Roman"/>
        <charset val="134"/>
      </rPr>
      <t xml:space="preserve">              </t>
    </r>
    <r>
      <rPr>
        <sz val="10"/>
        <rFont val="宋体"/>
        <charset val="134"/>
      </rPr>
      <t>服务类型</t>
    </r>
    <r>
      <rPr>
        <sz val="10"/>
        <rFont val="Times New Roman"/>
        <charset val="134"/>
      </rPr>
      <t xml:space="preserve">     </t>
    </r>
    <r>
      <rPr>
        <sz val="10"/>
        <rFont val="宋体"/>
        <charset val="134"/>
      </rPr>
      <t>中标金额（万元）</t>
    </r>
  </si>
  <si>
    <t>货物招标</t>
  </si>
  <si>
    <t>服务招标</t>
  </si>
  <si>
    <t>工程招标</t>
  </si>
  <si>
    <t>收费计算</t>
  </si>
  <si>
    <r>
      <rPr>
        <sz val="10"/>
        <rFont val="Times New Roman"/>
        <charset val="134"/>
      </rPr>
      <t>100</t>
    </r>
    <r>
      <rPr>
        <sz val="10"/>
        <rFont val="宋体"/>
        <charset val="134"/>
      </rPr>
      <t>以下</t>
    </r>
  </si>
  <si>
    <t>100—500</t>
  </si>
  <si>
    <t>500—1000</t>
  </si>
  <si>
    <t>1000—5000</t>
  </si>
  <si>
    <t>5000—10000</t>
  </si>
  <si>
    <t>10000——50000</t>
  </si>
  <si>
    <t>50000——100000</t>
  </si>
  <si>
    <t>100000——500000</t>
  </si>
  <si>
    <t>500000——1000000</t>
  </si>
  <si>
    <r>
      <rPr>
        <sz val="10"/>
        <rFont val="Times New Roman"/>
        <charset val="134"/>
      </rPr>
      <t>1000000</t>
    </r>
    <r>
      <rPr>
        <sz val="10"/>
        <rFont val="宋体"/>
        <charset val="134"/>
      </rPr>
      <t>以上</t>
    </r>
  </si>
  <si>
    <r>
      <rPr>
        <sz val="10"/>
        <rFont val="Times New Roman"/>
        <charset val="134"/>
      </rPr>
      <t>注：</t>
    </r>
    <r>
      <rPr>
        <sz val="10"/>
        <rFont val="Times New Roman"/>
        <charset val="134"/>
      </rPr>
      <t>1</t>
    </r>
    <r>
      <rPr>
        <sz val="10"/>
        <rFont val="宋体"/>
        <charset val="134"/>
      </rPr>
      <t>、按本表费率计算的收费为招标代理服务全过程的收费基准价格，单独提供编制招标文件（有标底的含标底）服务的，可按规定标准的</t>
    </r>
    <r>
      <rPr>
        <sz val="10"/>
        <rFont val="Times New Roman"/>
        <charset val="134"/>
      </rPr>
      <t>30</t>
    </r>
    <r>
      <rPr>
        <sz val="10"/>
        <rFont val="宋体"/>
        <charset val="134"/>
      </rPr>
      <t>％计收。</t>
    </r>
  </si>
  <si>
    <r>
      <rPr>
        <sz val="10"/>
        <rFont val="Times New Roman"/>
        <charset val="134"/>
      </rPr>
      <t>2</t>
    </r>
    <r>
      <rPr>
        <sz val="10"/>
        <rFont val="宋体"/>
        <charset val="134"/>
      </rPr>
      <t>、招标代理服务收费按差额定率累进法计算。</t>
    </r>
  </si>
  <si>
    <r>
      <rPr>
        <sz val="10"/>
        <rFont val="Times New Roman"/>
        <charset val="134"/>
      </rPr>
      <t>3</t>
    </r>
    <r>
      <rPr>
        <sz val="10"/>
        <rFont val="宋体"/>
        <charset val="134"/>
      </rPr>
      <t>、货物、服务、工程一次招标（完成一次招标投标全流程）代理服务费最高限额分别为</t>
    </r>
    <r>
      <rPr>
        <sz val="10"/>
        <rFont val="Times New Roman"/>
        <charset val="134"/>
      </rPr>
      <t>350</t>
    </r>
    <r>
      <rPr>
        <sz val="10"/>
        <rFont val="宋体"/>
        <charset val="134"/>
      </rPr>
      <t>万元、</t>
    </r>
    <r>
      <rPr>
        <sz val="10"/>
        <rFont val="Times New Roman"/>
        <charset val="134"/>
      </rPr>
      <t>300</t>
    </r>
    <r>
      <rPr>
        <sz val="10"/>
        <rFont val="宋体"/>
        <charset val="134"/>
      </rPr>
      <t>万元和</t>
    </r>
    <r>
      <rPr>
        <sz val="10"/>
        <rFont val="Times New Roman"/>
        <charset val="134"/>
      </rPr>
      <t>450</t>
    </r>
    <r>
      <rPr>
        <sz val="10"/>
        <rFont val="宋体"/>
        <charset val="134"/>
      </rPr>
      <t>万元</t>
    </r>
  </si>
  <si>
    <t>可行性研究性费比率</t>
  </si>
  <si>
    <r>
      <rPr>
        <sz val="10"/>
        <color indexed="12"/>
        <rFont val="Times New Roman"/>
        <charset val="134"/>
      </rPr>
      <t>（收费比率</t>
    </r>
    <r>
      <rPr>
        <sz val="10"/>
        <color indexed="12"/>
        <rFont val="Times New Roman"/>
        <charset val="134"/>
      </rPr>
      <t>×</t>
    </r>
    <r>
      <rPr>
        <sz val="10"/>
        <color indexed="12"/>
        <rFont val="宋体"/>
        <charset val="134"/>
      </rPr>
      <t>行业调整系数</t>
    </r>
    <r>
      <rPr>
        <sz val="10"/>
        <color indexed="12"/>
        <rFont val="Times New Roman"/>
        <charset val="134"/>
      </rPr>
      <t>×</t>
    </r>
    <r>
      <rPr>
        <sz val="10"/>
        <color indexed="12"/>
        <rFont val="宋体"/>
        <charset val="134"/>
      </rPr>
      <t>工程复杂程度调整系数）</t>
    </r>
  </si>
  <si>
    <r>
      <rPr>
        <sz val="10"/>
        <color indexed="8"/>
        <rFont val="Times New Roman"/>
        <charset val="134"/>
      </rPr>
      <t xml:space="preserve">              </t>
    </r>
    <r>
      <rPr>
        <sz val="10"/>
        <color indexed="8"/>
        <rFont val="宋体"/>
        <charset val="134"/>
      </rPr>
      <t>估算投资额</t>
    </r>
    <r>
      <rPr>
        <sz val="10"/>
        <color indexed="8"/>
        <rFont val="Times New Roman"/>
        <charset val="134"/>
      </rPr>
      <t xml:space="preserve">
</t>
    </r>
    <r>
      <rPr>
        <sz val="10"/>
        <color indexed="8"/>
        <rFont val="宋体"/>
        <charset val="134"/>
      </rPr>
      <t>咨询评估项目</t>
    </r>
  </si>
  <si>
    <r>
      <rPr>
        <sz val="10"/>
        <color indexed="8"/>
        <rFont val="Times New Roman"/>
        <charset val="134"/>
      </rPr>
      <t>3000</t>
    </r>
    <r>
      <rPr>
        <sz val="10"/>
        <color indexed="8"/>
        <rFont val="宋体"/>
        <charset val="134"/>
      </rPr>
      <t>万元～</t>
    </r>
    <r>
      <rPr>
        <sz val="10"/>
        <color indexed="8"/>
        <rFont val="Times New Roman"/>
        <charset val="134"/>
      </rPr>
      <t>1</t>
    </r>
    <r>
      <rPr>
        <sz val="10"/>
        <color indexed="8"/>
        <rFont val="宋体"/>
        <charset val="134"/>
      </rPr>
      <t>亿元</t>
    </r>
  </si>
  <si>
    <r>
      <rPr>
        <sz val="10"/>
        <color indexed="8"/>
        <rFont val="Times New Roman"/>
        <charset val="134"/>
      </rPr>
      <t>1</t>
    </r>
    <r>
      <rPr>
        <sz val="10"/>
        <color indexed="8"/>
        <rFont val="宋体"/>
        <charset val="134"/>
      </rPr>
      <t>亿元～</t>
    </r>
    <r>
      <rPr>
        <sz val="10"/>
        <color indexed="8"/>
        <rFont val="Times New Roman"/>
        <charset val="134"/>
      </rPr>
      <t>5</t>
    </r>
    <r>
      <rPr>
        <sz val="10"/>
        <color indexed="8"/>
        <rFont val="宋体"/>
        <charset val="134"/>
      </rPr>
      <t>亿元</t>
    </r>
  </si>
  <si>
    <r>
      <rPr>
        <sz val="10"/>
        <color indexed="8"/>
        <rFont val="Times New Roman"/>
        <charset val="134"/>
      </rPr>
      <t>5</t>
    </r>
    <r>
      <rPr>
        <sz val="10"/>
        <color indexed="8"/>
        <rFont val="宋体"/>
        <charset val="134"/>
      </rPr>
      <t>亿元～</t>
    </r>
    <r>
      <rPr>
        <sz val="10"/>
        <color indexed="8"/>
        <rFont val="Times New Roman"/>
        <charset val="134"/>
      </rPr>
      <t>10</t>
    </r>
    <r>
      <rPr>
        <sz val="10"/>
        <color indexed="8"/>
        <rFont val="宋体"/>
        <charset val="134"/>
      </rPr>
      <t>亿元</t>
    </r>
  </si>
  <si>
    <r>
      <rPr>
        <sz val="10"/>
        <color indexed="8"/>
        <rFont val="Times New Roman"/>
        <charset val="134"/>
      </rPr>
      <t>10</t>
    </r>
    <r>
      <rPr>
        <sz val="10"/>
        <color indexed="8"/>
        <rFont val="宋体"/>
        <charset val="134"/>
      </rPr>
      <t>亿元～</t>
    </r>
    <r>
      <rPr>
        <sz val="10"/>
        <color indexed="8"/>
        <rFont val="Times New Roman"/>
        <charset val="134"/>
      </rPr>
      <t>50</t>
    </r>
    <r>
      <rPr>
        <sz val="10"/>
        <color indexed="8"/>
        <rFont val="宋体"/>
        <charset val="134"/>
      </rPr>
      <t>亿元</t>
    </r>
  </si>
  <si>
    <r>
      <rPr>
        <sz val="10"/>
        <color indexed="8"/>
        <rFont val="Times New Roman"/>
        <charset val="134"/>
      </rPr>
      <t>50</t>
    </r>
    <r>
      <rPr>
        <sz val="10"/>
        <color indexed="8"/>
        <rFont val="宋体"/>
        <charset val="134"/>
      </rPr>
      <t>亿元以上</t>
    </r>
  </si>
  <si>
    <t>一、编制项目建议书</t>
  </si>
  <si>
    <r>
      <rPr>
        <sz val="10"/>
        <color indexed="8"/>
        <rFont val="Times New Roman"/>
        <charset val="134"/>
      </rPr>
      <t>6</t>
    </r>
    <r>
      <rPr>
        <sz val="10"/>
        <color indexed="8"/>
        <rFont val="宋体"/>
        <charset val="134"/>
      </rPr>
      <t>～</t>
    </r>
    <r>
      <rPr>
        <sz val="10"/>
        <color indexed="8"/>
        <rFont val="Times New Roman"/>
        <charset val="134"/>
      </rPr>
      <t>14</t>
    </r>
  </si>
  <si>
    <r>
      <rPr>
        <sz val="10"/>
        <color indexed="8"/>
        <rFont val="Times New Roman"/>
        <charset val="134"/>
      </rPr>
      <t>14</t>
    </r>
    <r>
      <rPr>
        <sz val="10"/>
        <color indexed="8"/>
        <rFont val="宋体"/>
        <charset val="134"/>
      </rPr>
      <t>～</t>
    </r>
    <r>
      <rPr>
        <sz val="10"/>
        <color indexed="8"/>
        <rFont val="Times New Roman"/>
        <charset val="134"/>
      </rPr>
      <t>37</t>
    </r>
  </si>
  <si>
    <r>
      <rPr>
        <sz val="10"/>
        <color indexed="8"/>
        <rFont val="Times New Roman"/>
        <charset val="134"/>
      </rPr>
      <t>37</t>
    </r>
    <r>
      <rPr>
        <sz val="10"/>
        <color indexed="8"/>
        <rFont val="宋体"/>
        <charset val="134"/>
      </rPr>
      <t>～</t>
    </r>
    <r>
      <rPr>
        <sz val="10"/>
        <color indexed="8"/>
        <rFont val="Times New Roman"/>
        <charset val="134"/>
      </rPr>
      <t>55</t>
    </r>
  </si>
  <si>
    <r>
      <rPr>
        <sz val="10"/>
        <color indexed="8"/>
        <rFont val="Times New Roman"/>
        <charset val="134"/>
      </rPr>
      <t>55</t>
    </r>
    <r>
      <rPr>
        <sz val="10"/>
        <color indexed="8"/>
        <rFont val="宋体"/>
        <charset val="134"/>
      </rPr>
      <t>～</t>
    </r>
    <r>
      <rPr>
        <sz val="10"/>
        <color indexed="8"/>
        <rFont val="Times New Roman"/>
        <charset val="134"/>
      </rPr>
      <t>100</t>
    </r>
  </si>
  <si>
    <r>
      <rPr>
        <sz val="10"/>
        <color indexed="8"/>
        <rFont val="Times New Roman"/>
        <charset val="134"/>
      </rPr>
      <t>100</t>
    </r>
    <r>
      <rPr>
        <sz val="10"/>
        <color indexed="8"/>
        <rFont val="宋体"/>
        <charset val="134"/>
      </rPr>
      <t>～</t>
    </r>
    <r>
      <rPr>
        <sz val="10"/>
        <color indexed="8"/>
        <rFont val="Times New Roman"/>
        <charset val="134"/>
      </rPr>
      <t>125</t>
    </r>
  </si>
  <si>
    <t>二、编制可行性研究报告</t>
  </si>
  <si>
    <r>
      <rPr>
        <sz val="10"/>
        <color indexed="8"/>
        <rFont val="Times New Roman"/>
        <charset val="134"/>
      </rPr>
      <t>12</t>
    </r>
    <r>
      <rPr>
        <sz val="10"/>
        <color indexed="8"/>
        <rFont val="宋体"/>
        <charset val="134"/>
      </rPr>
      <t>～</t>
    </r>
    <r>
      <rPr>
        <sz val="10"/>
        <color indexed="8"/>
        <rFont val="Times New Roman"/>
        <charset val="134"/>
      </rPr>
      <t>28</t>
    </r>
  </si>
  <si>
    <r>
      <rPr>
        <sz val="10"/>
        <color indexed="8"/>
        <rFont val="Times New Roman"/>
        <charset val="134"/>
      </rPr>
      <t>28</t>
    </r>
    <r>
      <rPr>
        <sz val="10"/>
        <color indexed="8"/>
        <rFont val="宋体"/>
        <charset val="134"/>
      </rPr>
      <t>～</t>
    </r>
    <r>
      <rPr>
        <sz val="10"/>
        <color indexed="8"/>
        <rFont val="Times New Roman"/>
        <charset val="134"/>
      </rPr>
      <t>75</t>
    </r>
  </si>
  <si>
    <r>
      <rPr>
        <sz val="10"/>
        <color indexed="8"/>
        <rFont val="Times New Roman"/>
        <charset val="134"/>
      </rPr>
      <t>75</t>
    </r>
    <r>
      <rPr>
        <sz val="10"/>
        <color indexed="8"/>
        <rFont val="宋体"/>
        <charset val="134"/>
      </rPr>
      <t>～</t>
    </r>
    <r>
      <rPr>
        <sz val="10"/>
        <color indexed="8"/>
        <rFont val="Times New Roman"/>
        <charset val="134"/>
      </rPr>
      <t>110</t>
    </r>
  </si>
  <si>
    <r>
      <rPr>
        <sz val="10"/>
        <color indexed="8"/>
        <rFont val="Times New Roman"/>
        <charset val="134"/>
      </rPr>
      <t>110</t>
    </r>
    <r>
      <rPr>
        <sz val="10"/>
        <color indexed="8"/>
        <rFont val="宋体"/>
        <charset val="134"/>
      </rPr>
      <t>～</t>
    </r>
    <r>
      <rPr>
        <sz val="10"/>
        <color indexed="8"/>
        <rFont val="Times New Roman"/>
        <charset val="134"/>
      </rPr>
      <t>200</t>
    </r>
  </si>
  <si>
    <r>
      <rPr>
        <sz val="10"/>
        <color indexed="8"/>
        <rFont val="Times New Roman"/>
        <charset val="134"/>
      </rPr>
      <t>200</t>
    </r>
    <r>
      <rPr>
        <sz val="10"/>
        <color indexed="8"/>
        <rFont val="宋体"/>
        <charset val="134"/>
      </rPr>
      <t>～</t>
    </r>
    <r>
      <rPr>
        <sz val="10"/>
        <color indexed="8"/>
        <rFont val="Times New Roman"/>
        <charset val="134"/>
      </rPr>
      <t>250</t>
    </r>
  </si>
  <si>
    <t>三、评估项目建议书</t>
  </si>
  <si>
    <r>
      <rPr>
        <sz val="10"/>
        <color indexed="8"/>
        <rFont val="Times New Roman"/>
        <charset val="134"/>
      </rPr>
      <t>4</t>
    </r>
    <r>
      <rPr>
        <sz val="10"/>
        <color indexed="8"/>
        <rFont val="宋体"/>
        <charset val="134"/>
      </rPr>
      <t>～</t>
    </r>
    <r>
      <rPr>
        <sz val="10"/>
        <color indexed="8"/>
        <rFont val="Times New Roman"/>
        <charset val="134"/>
      </rPr>
      <t>8</t>
    </r>
  </si>
  <si>
    <r>
      <rPr>
        <sz val="10"/>
        <color indexed="8"/>
        <rFont val="Times New Roman"/>
        <charset val="134"/>
      </rPr>
      <t>8</t>
    </r>
    <r>
      <rPr>
        <sz val="10"/>
        <color indexed="8"/>
        <rFont val="宋体"/>
        <charset val="134"/>
      </rPr>
      <t>～</t>
    </r>
    <r>
      <rPr>
        <sz val="10"/>
        <color indexed="8"/>
        <rFont val="Times New Roman"/>
        <charset val="134"/>
      </rPr>
      <t>12</t>
    </r>
  </si>
  <si>
    <r>
      <rPr>
        <sz val="10"/>
        <color indexed="8"/>
        <rFont val="Times New Roman"/>
        <charset val="134"/>
      </rPr>
      <t>12</t>
    </r>
    <r>
      <rPr>
        <sz val="10"/>
        <color indexed="8"/>
        <rFont val="宋体"/>
        <charset val="134"/>
      </rPr>
      <t>～</t>
    </r>
    <r>
      <rPr>
        <sz val="10"/>
        <color indexed="8"/>
        <rFont val="Times New Roman"/>
        <charset val="134"/>
      </rPr>
      <t>15</t>
    </r>
  </si>
  <si>
    <r>
      <rPr>
        <sz val="10"/>
        <color indexed="8"/>
        <rFont val="Times New Roman"/>
        <charset val="134"/>
      </rPr>
      <t>15</t>
    </r>
    <r>
      <rPr>
        <sz val="10"/>
        <color indexed="8"/>
        <rFont val="宋体"/>
        <charset val="134"/>
      </rPr>
      <t>～</t>
    </r>
    <r>
      <rPr>
        <sz val="10"/>
        <color indexed="8"/>
        <rFont val="Times New Roman"/>
        <charset val="134"/>
      </rPr>
      <t>17</t>
    </r>
  </si>
  <si>
    <r>
      <rPr>
        <sz val="10"/>
        <color indexed="8"/>
        <rFont val="Times New Roman"/>
        <charset val="134"/>
      </rPr>
      <t>17</t>
    </r>
    <r>
      <rPr>
        <sz val="10"/>
        <color indexed="8"/>
        <rFont val="宋体"/>
        <charset val="134"/>
      </rPr>
      <t>～</t>
    </r>
    <r>
      <rPr>
        <sz val="10"/>
        <color indexed="8"/>
        <rFont val="Times New Roman"/>
        <charset val="134"/>
      </rPr>
      <t>20</t>
    </r>
  </si>
  <si>
    <t>四、评估可行性研究报告</t>
  </si>
  <si>
    <r>
      <rPr>
        <sz val="10"/>
        <color indexed="8"/>
        <rFont val="Times New Roman"/>
        <charset val="134"/>
      </rPr>
      <t>5</t>
    </r>
    <r>
      <rPr>
        <sz val="10"/>
        <color indexed="8"/>
        <rFont val="宋体"/>
        <charset val="134"/>
      </rPr>
      <t>～</t>
    </r>
    <r>
      <rPr>
        <sz val="10"/>
        <color indexed="8"/>
        <rFont val="Times New Roman"/>
        <charset val="134"/>
      </rPr>
      <t>10</t>
    </r>
  </si>
  <si>
    <r>
      <rPr>
        <sz val="10"/>
        <color indexed="8"/>
        <rFont val="Times New Roman"/>
        <charset val="134"/>
      </rPr>
      <t>10</t>
    </r>
    <r>
      <rPr>
        <sz val="10"/>
        <color indexed="8"/>
        <rFont val="宋体"/>
        <charset val="134"/>
      </rPr>
      <t>～</t>
    </r>
    <r>
      <rPr>
        <sz val="10"/>
        <color indexed="8"/>
        <rFont val="Times New Roman"/>
        <charset val="134"/>
      </rPr>
      <t>15</t>
    </r>
  </si>
  <si>
    <r>
      <rPr>
        <sz val="10"/>
        <color indexed="8"/>
        <rFont val="Times New Roman"/>
        <charset val="134"/>
      </rPr>
      <t>15</t>
    </r>
    <r>
      <rPr>
        <sz val="10"/>
        <color indexed="8"/>
        <rFont val="宋体"/>
        <charset val="134"/>
      </rPr>
      <t>～</t>
    </r>
    <r>
      <rPr>
        <sz val="10"/>
        <color indexed="8"/>
        <rFont val="Times New Roman"/>
        <charset val="134"/>
      </rPr>
      <t>20</t>
    </r>
  </si>
  <si>
    <r>
      <rPr>
        <sz val="10"/>
        <color indexed="8"/>
        <rFont val="Times New Roman"/>
        <charset val="134"/>
      </rPr>
      <t>20</t>
    </r>
    <r>
      <rPr>
        <sz val="10"/>
        <color indexed="8"/>
        <rFont val="宋体"/>
        <charset val="134"/>
      </rPr>
      <t>～</t>
    </r>
    <r>
      <rPr>
        <sz val="10"/>
        <color indexed="8"/>
        <rFont val="Times New Roman"/>
        <charset val="134"/>
      </rPr>
      <t>25</t>
    </r>
  </si>
  <si>
    <r>
      <rPr>
        <sz val="10"/>
        <color indexed="8"/>
        <rFont val="Times New Roman"/>
        <charset val="134"/>
      </rPr>
      <t>25</t>
    </r>
    <r>
      <rPr>
        <sz val="10"/>
        <color indexed="8"/>
        <rFont val="宋体"/>
        <charset val="134"/>
      </rPr>
      <t>～</t>
    </r>
    <r>
      <rPr>
        <sz val="10"/>
        <color indexed="8"/>
        <rFont val="Times New Roman"/>
        <charset val="134"/>
      </rPr>
      <t>35</t>
    </r>
  </si>
  <si>
    <t>测算比例：</t>
  </si>
  <si>
    <t>分档收费行业调整系数</t>
  </si>
  <si>
    <r>
      <rPr>
        <b/>
        <sz val="10"/>
        <color indexed="8"/>
        <rFont val="Times New Roman"/>
        <charset val="134"/>
      </rPr>
      <t>行</t>
    </r>
    <r>
      <rPr>
        <b/>
        <sz val="10"/>
        <color indexed="8"/>
        <rFont val="Times New Roman"/>
        <charset val="134"/>
      </rPr>
      <t xml:space="preserve">    </t>
    </r>
    <r>
      <rPr>
        <b/>
        <sz val="10"/>
        <color indexed="8"/>
        <rFont val="宋体"/>
        <charset val="134"/>
      </rPr>
      <t>业</t>
    </r>
  </si>
  <si>
    <r>
      <rPr>
        <sz val="10"/>
        <color indexed="8"/>
        <rFont val="Times New Roman"/>
        <charset val="134"/>
      </rPr>
      <t>1</t>
    </r>
    <r>
      <rPr>
        <sz val="10"/>
        <color indexed="8"/>
        <rFont val="宋体"/>
        <charset val="134"/>
      </rPr>
      <t>．石化、化工、钢铁</t>
    </r>
  </si>
  <si>
    <r>
      <rPr>
        <sz val="10"/>
        <color indexed="8"/>
        <rFont val="Times New Roman"/>
        <charset val="134"/>
      </rPr>
      <t>2</t>
    </r>
    <r>
      <rPr>
        <sz val="10"/>
        <color indexed="8"/>
        <rFont val="宋体"/>
        <charset val="134"/>
      </rPr>
      <t>．石油、天然气、水利、水电、交通（水运）、化纤</t>
    </r>
  </si>
  <si>
    <r>
      <rPr>
        <sz val="10"/>
        <color indexed="8"/>
        <rFont val="Times New Roman"/>
        <charset val="134"/>
      </rPr>
      <t>3</t>
    </r>
    <r>
      <rPr>
        <sz val="10"/>
        <color indexed="8"/>
        <rFont val="宋体"/>
        <charset val="134"/>
      </rPr>
      <t>．有色、黄金、纺织、轻工、邮电、广播、电视、医药、煤炭、火电（含核电）、机械（含船舶、航空、航天、兵器）</t>
    </r>
  </si>
  <si>
    <r>
      <rPr>
        <sz val="10"/>
        <color indexed="8"/>
        <rFont val="Times New Roman"/>
        <charset val="134"/>
      </rPr>
      <t>4</t>
    </r>
    <r>
      <rPr>
        <sz val="10"/>
        <color indexed="8"/>
        <rFont val="宋体"/>
        <charset val="134"/>
      </rPr>
      <t>．林业、商业、粮食、建筑</t>
    </r>
  </si>
  <si>
    <r>
      <rPr>
        <sz val="10"/>
        <color indexed="8"/>
        <rFont val="Times New Roman"/>
        <charset val="134"/>
      </rPr>
      <t>5</t>
    </r>
    <r>
      <rPr>
        <sz val="10"/>
        <color indexed="8"/>
        <rFont val="宋体"/>
        <charset val="134"/>
      </rPr>
      <t>．建材、交通（公路）、铁道、市政公用工程</t>
    </r>
  </si>
  <si>
    <r>
      <rPr>
        <sz val="10"/>
        <color indexed="8"/>
        <rFont val="宋体"/>
        <charset val="134"/>
      </rPr>
      <t>二、工程复杂程度调整系数</t>
    </r>
    <r>
      <rPr>
        <sz val="10"/>
        <color rgb="FFFF0000"/>
        <rFont val="Times New Roman"/>
        <charset val="134"/>
      </rPr>
      <t>0.8</t>
    </r>
    <r>
      <rPr>
        <sz val="10"/>
        <color indexed="8"/>
        <rFont val="宋体"/>
        <charset val="134"/>
      </rPr>
      <t>～</t>
    </r>
    <r>
      <rPr>
        <sz val="10"/>
        <color indexed="8"/>
        <rFont val="Times New Roman"/>
        <charset val="134"/>
      </rPr>
      <t>1.2</t>
    </r>
  </si>
  <si>
    <t>标准与设计监理费保持一致</t>
  </si>
  <si>
    <t>环境评价费比率</t>
  </si>
  <si>
    <r>
      <rPr>
        <sz val="10"/>
        <color indexed="12"/>
        <rFont val="Times New Roman"/>
        <charset val="134"/>
      </rPr>
      <t>（收费比率</t>
    </r>
    <r>
      <rPr>
        <sz val="10"/>
        <color indexed="12"/>
        <rFont val="Times New Roman"/>
        <charset val="134"/>
      </rPr>
      <t>×</t>
    </r>
    <r>
      <rPr>
        <sz val="10"/>
        <color indexed="12"/>
        <rFont val="宋体"/>
        <charset val="134"/>
      </rPr>
      <t>行业调整系数</t>
    </r>
    <r>
      <rPr>
        <sz val="10"/>
        <color indexed="12"/>
        <rFont val="Times New Roman"/>
        <charset val="134"/>
      </rPr>
      <t>×</t>
    </r>
    <r>
      <rPr>
        <sz val="10"/>
        <color indexed="12"/>
        <rFont val="宋体"/>
        <charset val="134"/>
      </rPr>
      <t>环境敏感程度调整系数）</t>
    </r>
  </si>
  <si>
    <r>
      <rPr>
        <sz val="10"/>
        <rFont val="Times New Roman"/>
        <charset val="134"/>
      </rPr>
      <t>估算投资额（亿元）</t>
    </r>
    <r>
      <rPr>
        <sz val="10"/>
        <color indexed="8"/>
        <rFont val="Times New Roman"/>
        <charset val="134"/>
      </rPr>
      <t xml:space="preserve"> </t>
    </r>
  </si>
  <si>
    <r>
      <rPr>
        <sz val="10"/>
        <rFont val="Times New Roman"/>
        <charset val="134"/>
      </rPr>
      <t>0.3</t>
    </r>
    <r>
      <rPr>
        <sz val="10"/>
        <rFont val="宋体"/>
        <charset val="134"/>
      </rPr>
      <t>以下</t>
    </r>
    <r>
      <rPr>
        <sz val="10"/>
        <color indexed="8"/>
        <rFont val="Times New Roman"/>
        <charset val="134"/>
      </rPr>
      <t xml:space="preserve"> </t>
    </r>
  </si>
  <si>
    <r>
      <rPr>
        <sz val="10"/>
        <rFont val="Times New Roman"/>
        <charset val="134"/>
      </rPr>
      <t>0.3-2</t>
    </r>
    <r>
      <rPr>
        <sz val="10"/>
        <color rgb="FF000000"/>
        <rFont val="Times New Roman"/>
        <charset val="134"/>
      </rPr>
      <t xml:space="preserve"> </t>
    </r>
  </si>
  <si>
    <t>2-10</t>
  </si>
  <si>
    <r>
      <rPr>
        <sz val="10"/>
        <rFont val="Times New Roman"/>
        <charset val="134"/>
      </rPr>
      <t>10-50</t>
    </r>
    <r>
      <rPr>
        <sz val="10"/>
        <color indexed="8"/>
        <rFont val="Times New Roman"/>
        <charset val="134"/>
      </rPr>
      <t xml:space="preserve"> </t>
    </r>
  </si>
  <si>
    <r>
      <rPr>
        <sz val="10"/>
        <rFont val="Times New Roman"/>
        <charset val="134"/>
      </rPr>
      <t>50-100</t>
    </r>
    <r>
      <rPr>
        <sz val="10"/>
        <color indexed="8"/>
        <rFont val="Times New Roman"/>
        <charset val="134"/>
      </rPr>
      <t xml:space="preserve"> </t>
    </r>
  </si>
  <si>
    <r>
      <rPr>
        <sz val="10"/>
        <rFont val="Times New Roman"/>
        <charset val="134"/>
      </rPr>
      <t>100</t>
    </r>
    <r>
      <rPr>
        <sz val="10"/>
        <rFont val="宋体"/>
        <charset val="134"/>
      </rPr>
      <t>以上</t>
    </r>
    <r>
      <rPr>
        <sz val="10"/>
        <color indexed="8"/>
        <rFont val="Times New Roman"/>
        <charset val="134"/>
      </rPr>
      <t xml:space="preserve"> </t>
    </r>
  </si>
  <si>
    <r>
      <rPr>
        <sz val="10"/>
        <rFont val="Times New Roman"/>
        <charset val="134"/>
      </rPr>
      <t>咨询服务项目</t>
    </r>
    <r>
      <rPr>
        <sz val="10"/>
        <rFont val="Times New Roman"/>
        <charset val="134"/>
      </rPr>
      <t>(</t>
    </r>
    <r>
      <rPr>
        <sz val="10"/>
        <color indexed="8"/>
        <rFont val="宋体"/>
        <charset val="134"/>
      </rPr>
      <t>万元</t>
    </r>
    <r>
      <rPr>
        <sz val="10"/>
        <color indexed="8"/>
        <rFont val="Times New Roman"/>
        <charset val="134"/>
      </rPr>
      <t>)</t>
    </r>
  </si>
  <si>
    <r>
      <rPr>
        <sz val="10"/>
        <rFont val="Times New Roman"/>
        <charset val="134"/>
      </rPr>
      <t>编制环境影响报告书（含大纲）</t>
    </r>
    <r>
      <rPr>
        <sz val="10"/>
        <color indexed="8"/>
        <rFont val="Times New Roman"/>
        <charset val="134"/>
      </rPr>
      <t xml:space="preserve"> </t>
    </r>
  </si>
  <si>
    <t>5-6</t>
  </si>
  <si>
    <t>6-15</t>
  </si>
  <si>
    <t xml:space="preserve">15-35 </t>
  </si>
  <si>
    <r>
      <rPr>
        <sz val="10"/>
        <rFont val="Times New Roman"/>
        <charset val="134"/>
      </rPr>
      <t>35-75</t>
    </r>
    <r>
      <rPr>
        <sz val="10"/>
        <color indexed="8"/>
        <rFont val="Times New Roman"/>
        <charset val="134"/>
      </rPr>
      <t xml:space="preserve"> </t>
    </r>
  </si>
  <si>
    <r>
      <rPr>
        <sz val="10"/>
        <rFont val="Times New Roman"/>
        <charset val="134"/>
      </rPr>
      <t>75-110</t>
    </r>
    <r>
      <rPr>
        <sz val="10"/>
        <color indexed="8"/>
        <rFont val="Times New Roman"/>
        <charset val="134"/>
      </rPr>
      <t xml:space="preserve"> </t>
    </r>
  </si>
  <si>
    <r>
      <rPr>
        <sz val="10"/>
        <rFont val="Times New Roman"/>
        <charset val="134"/>
      </rPr>
      <t>编制环境影响报告表</t>
    </r>
    <r>
      <rPr>
        <sz val="10"/>
        <color indexed="8"/>
        <rFont val="Times New Roman"/>
        <charset val="134"/>
      </rPr>
      <t xml:space="preserve"> </t>
    </r>
  </si>
  <si>
    <t>1-2</t>
  </si>
  <si>
    <t>2-4</t>
  </si>
  <si>
    <r>
      <rPr>
        <sz val="10"/>
        <rFont val="Times New Roman"/>
        <charset val="134"/>
      </rPr>
      <t>7</t>
    </r>
    <r>
      <rPr>
        <sz val="10"/>
        <rFont val="宋体"/>
        <charset val="134"/>
      </rPr>
      <t>以上</t>
    </r>
    <r>
      <rPr>
        <sz val="10"/>
        <rFont val="Times New Roman"/>
        <charset val="134"/>
      </rPr>
      <t xml:space="preserve"> </t>
    </r>
  </si>
  <si>
    <r>
      <rPr>
        <sz val="10"/>
        <rFont val="Times New Roman"/>
        <charset val="134"/>
      </rPr>
      <t>评估环境影响报告书（含大纲）</t>
    </r>
    <r>
      <rPr>
        <sz val="10"/>
        <color indexed="8"/>
        <rFont val="Times New Roman"/>
        <charset val="134"/>
      </rPr>
      <t xml:space="preserve"> </t>
    </r>
  </si>
  <si>
    <r>
      <rPr>
        <sz val="10"/>
        <rFont val="Times New Roman"/>
        <charset val="134"/>
      </rPr>
      <t>0.8-1.5</t>
    </r>
    <r>
      <rPr>
        <sz val="10"/>
        <color indexed="8"/>
        <rFont val="Times New Roman"/>
        <charset val="134"/>
      </rPr>
      <t xml:space="preserve"> </t>
    </r>
  </si>
  <si>
    <r>
      <rPr>
        <sz val="10"/>
        <rFont val="Times New Roman"/>
        <charset val="134"/>
      </rPr>
      <t>1.5-3</t>
    </r>
    <r>
      <rPr>
        <sz val="10"/>
        <color indexed="8"/>
        <rFont val="Times New Roman"/>
        <charset val="134"/>
      </rPr>
      <t xml:space="preserve"> </t>
    </r>
  </si>
  <si>
    <t>7-9</t>
  </si>
  <si>
    <t>9-13</t>
  </si>
  <si>
    <r>
      <rPr>
        <sz val="10"/>
        <rFont val="Times New Roman"/>
        <charset val="134"/>
      </rPr>
      <t>13</t>
    </r>
    <r>
      <rPr>
        <sz val="10"/>
        <rFont val="宋体"/>
        <charset val="134"/>
      </rPr>
      <t>以上</t>
    </r>
    <r>
      <rPr>
        <sz val="10"/>
        <color indexed="8"/>
        <rFont val="Times New Roman"/>
        <charset val="134"/>
      </rPr>
      <t xml:space="preserve"> </t>
    </r>
  </si>
  <si>
    <r>
      <rPr>
        <sz val="10"/>
        <rFont val="Times New Roman"/>
        <charset val="134"/>
      </rPr>
      <t>评估环境影响报告表</t>
    </r>
    <r>
      <rPr>
        <sz val="10"/>
        <color indexed="8"/>
        <rFont val="Times New Roman"/>
        <charset val="134"/>
      </rPr>
      <t xml:space="preserve"> </t>
    </r>
  </si>
  <si>
    <r>
      <rPr>
        <sz val="10"/>
        <rFont val="Times New Roman"/>
        <charset val="134"/>
      </rPr>
      <t>0.5-0.8</t>
    </r>
    <r>
      <rPr>
        <sz val="10"/>
        <color indexed="8"/>
        <rFont val="Times New Roman"/>
        <charset val="134"/>
      </rPr>
      <t xml:space="preserve"> </t>
    </r>
  </si>
  <si>
    <r>
      <rPr>
        <sz val="10"/>
        <rFont val="Times New Roman"/>
        <charset val="134"/>
      </rPr>
      <t>1.5-2</t>
    </r>
    <r>
      <rPr>
        <sz val="10"/>
        <color indexed="8"/>
        <rFont val="Times New Roman"/>
        <charset val="134"/>
      </rPr>
      <t xml:space="preserve"> </t>
    </r>
  </si>
  <si>
    <r>
      <rPr>
        <sz val="10"/>
        <rFont val="Times New Roman"/>
        <charset val="134"/>
      </rPr>
      <t>2</t>
    </r>
    <r>
      <rPr>
        <sz val="10"/>
        <rFont val="宋体"/>
        <charset val="134"/>
      </rPr>
      <t>以上</t>
    </r>
    <r>
      <rPr>
        <sz val="10"/>
        <rFont val="Times New Roman"/>
        <charset val="134"/>
      </rPr>
      <t xml:space="preserve"> </t>
    </r>
  </si>
  <si>
    <r>
      <rPr>
        <b/>
        <sz val="10"/>
        <rFont val="Times New Roman"/>
        <charset val="134"/>
      </rPr>
      <t>行</t>
    </r>
    <r>
      <rPr>
        <b/>
        <sz val="10"/>
        <rFont val="Times New Roman"/>
        <charset val="134"/>
      </rPr>
      <t xml:space="preserve">    </t>
    </r>
    <r>
      <rPr>
        <b/>
        <sz val="10"/>
        <rFont val="宋体"/>
        <charset val="134"/>
      </rPr>
      <t>业</t>
    </r>
    <r>
      <rPr>
        <b/>
        <sz val="10"/>
        <color indexed="8"/>
        <rFont val="Times New Roman"/>
        <charset val="134"/>
      </rPr>
      <t xml:space="preserve"> </t>
    </r>
  </si>
  <si>
    <r>
      <rPr>
        <b/>
        <sz val="10"/>
        <rFont val="Times New Roman"/>
        <charset val="134"/>
      </rPr>
      <t>调整系数</t>
    </r>
    <r>
      <rPr>
        <b/>
        <sz val="10"/>
        <color indexed="8"/>
        <rFont val="Times New Roman"/>
        <charset val="134"/>
      </rPr>
      <t xml:space="preserve"> </t>
    </r>
  </si>
  <si>
    <r>
      <rPr>
        <sz val="10"/>
        <rFont val="Times New Roman"/>
        <charset val="134"/>
      </rPr>
      <t>化工、冶金、有色、黄金、煤炭、矿产、纺织、化纤、轻工、医药、区域</t>
    </r>
    <r>
      <rPr>
        <sz val="10"/>
        <color indexed="8"/>
        <rFont val="Times New Roman"/>
        <charset val="134"/>
      </rPr>
      <t xml:space="preserve"> </t>
    </r>
  </si>
  <si>
    <r>
      <rPr>
        <sz val="10"/>
        <rFont val="Times New Roman"/>
        <charset val="134"/>
      </rPr>
      <t>石化、石油天然气、水利、水电、旅游</t>
    </r>
    <r>
      <rPr>
        <sz val="10"/>
        <color indexed="8"/>
        <rFont val="Times New Roman"/>
        <charset val="134"/>
      </rPr>
      <t xml:space="preserve"> </t>
    </r>
  </si>
  <si>
    <r>
      <rPr>
        <sz val="10"/>
        <rFont val="Times New Roman"/>
        <charset val="134"/>
      </rPr>
      <t>林业、畜牧、渔业、农业、交通、铁道、民航、管线运输、建材、市政、烟草、兵器</t>
    </r>
    <r>
      <rPr>
        <sz val="10"/>
        <color indexed="8"/>
        <rFont val="Times New Roman"/>
        <charset val="134"/>
      </rPr>
      <t xml:space="preserve"> </t>
    </r>
  </si>
  <si>
    <t>邮电、广播电视、航空、机械、船舶、航天、电子、勘探、社会服务、火电</t>
  </si>
  <si>
    <r>
      <rPr>
        <sz val="10"/>
        <rFont val="Times New Roman"/>
        <charset val="134"/>
      </rPr>
      <t>粮食、建筑、信息产业、仓储</t>
    </r>
    <r>
      <rPr>
        <sz val="10"/>
        <color indexed="8"/>
        <rFont val="Times New Roman"/>
        <charset val="134"/>
      </rPr>
      <t xml:space="preserve"> </t>
    </r>
  </si>
  <si>
    <r>
      <rPr>
        <b/>
        <sz val="10"/>
        <rFont val="Times New Roman"/>
        <charset val="134"/>
      </rPr>
      <t>环境敏感程度</t>
    </r>
    <r>
      <rPr>
        <b/>
        <sz val="10"/>
        <color indexed="8"/>
        <rFont val="Times New Roman"/>
        <charset val="134"/>
      </rPr>
      <t xml:space="preserve"> </t>
    </r>
  </si>
  <si>
    <r>
      <rPr>
        <sz val="10"/>
        <rFont val="Times New Roman"/>
        <charset val="134"/>
      </rPr>
      <t>敏感</t>
    </r>
    <r>
      <rPr>
        <sz val="10"/>
        <color indexed="8"/>
        <rFont val="Times New Roman"/>
        <charset val="134"/>
      </rPr>
      <t xml:space="preserve"> </t>
    </r>
  </si>
  <si>
    <r>
      <rPr>
        <sz val="10"/>
        <rFont val="Times New Roman"/>
        <charset val="134"/>
      </rPr>
      <t>一般</t>
    </r>
    <r>
      <rPr>
        <sz val="10"/>
        <color indexed="8"/>
        <rFont val="Times New Roman"/>
        <charset val="134"/>
      </rPr>
      <t xml:space="preserve"> </t>
    </r>
  </si>
  <si>
    <t>施工图设计审查费</t>
  </si>
  <si>
    <t>项目类别</t>
  </si>
  <si>
    <t>收费标准</t>
  </si>
  <si>
    <t>取费</t>
  </si>
  <si>
    <t>市政基础设施建设</t>
  </si>
  <si>
    <r>
      <rPr>
        <sz val="10"/>
        <rFont val="宋体"/>
        <charset val="134"/>
      </rPr>
      <t>按投资额的</t>
    </r>
    <r>
      <rPr>
        <sz val="10"/>
        <rFont val="Times New Roman"/>
        <charset val="134"/>
      </rPr>
      <t>1.6‰</t>
    </r>
  </si>
  <si>
    <t>1.6‰</t>
  </si>
  <si>
    <t>其余项目的施工图审查费</t>
  </si>
  <si>
    <r>
      <rPr>
        <sz val="10"/>
        <rFont val="Times New Roman"/>
        <charset val="134"/>
      </rPr>
      <t>20</t>
    </r>
    <r>
      <rPr>
        <sz val="10"/>
        <rFont val="宋体"/>
        <charset val="134"/>
      </rPr>
      <t>万（含</t>
    </r>
    <r>
      <rPr>
        <sz val="10"/>
        <rFont val="Times New Roman"/>
        <charset val="134"/>
      </rPr>
      <t>20</t>
    </r>
    <r>
      <rPr>
        <sz val="10"/>
        <rFont val="宋体"/>
        <charset val="134"/>
      </rPr>
      <t>万）平方米以下的房屋建筑施工面积按</t>
    </r>
    <r>
      <rPr>
        <sz val="10"/>
        <rFont val="Times New Roman"/>
        <charset val="134"/>
      </rPr>
      <t>1.8</t>
    </r>
    <r>
      <rPr>
        <sz val="10"/>
        <rFont val="宋体"/>
        <charset val="134"/>
      </rPr>
      <t>元</t>
    </r>
    <r>
      <rPr>
        <sz val="10"/>
        <rFont val="Times New Roman"/>
        <charset val="134"/>
      </rPr>
      <t>/</t>
    </r>
    <r>
      <rPr>
        <sz val="10"/>
        <rFont val="宋体"/>
        <charset val="134"/>
      </rPr>
      <t>平方米收取；</t>
    </r>
  </si>
  <si>
    <r>
      <rPr>
        <sz val="10"/>
        <rFont val="Times New Roman"/>
        <charset val="134"/>
      </rPr>
      <t>1.8</t>
    </r>
    <r>
      <rPr>
        <sz val="10"/>
        <rFont val="宋体"/>
        <charset val="134"/>
      </rPr>
      <t>元/平方米</t>
    </r>
  </si>
  <si>
    <r>
      <rPr>
        <sz val="10"/>
        <rFont val="Times New Roman"/>
        <charset val="134"/>
      </rPr>
      <t>20</t>
    </r>
    <r>
      <rPr>
        <sz val="10"/>
        <rFont val="宋体"/>
        <charset val="134"/>
      </rPr>
      <t>以上</t>
    </r>
    <r>
      <rPr>
        <sz val="10"/>
        <rFont val="Times New Roman"/>
        <charset val="134"/>
      </rPr>
      <t>-50</t>
    </r>
    <r>
      <rPr>
        <sz val="10"/>
        <rFont val="宋体"/>
        <charset val="134"/>
      </rPr>
      <t>万（含</t>
    </r>
    <r>
      <rPr>
        <sz val="10"/>
        <rFont val="Times New Roman"/>
        <charset val="134"/>
      </rPr>
      <t>50</t>
    </r>
    <r>
      <rPr>
        <sz val="10"/>
        <rFont val="宋体"/>
        <charset val="134"/>
      </rPr>
      <t>万）平方米的房屋建筑施工面积按</t>
    </r>
    <r>
      <rPr>
        <sz val="10"/>
        <rFont val="Times New Roman"/>
        <charset val="134"/>
      </rPr>
      <t>1.5</t>
    </r>
    <r>
      <rPr>
        <sz val="10"/>
        <rFont val="宋体"/>
        <charset val="134"/>
      </rPr>
      <t>元</t>
    </r>
    <r>
      <rPr>
        <sz val="10"/>
        <rFont val="Times New Roman"/>
        <charset val="134"/>
      </rPr>
      <t>/</t>
    </r>
    <r>
      <rPr>
        <sz val="10"/>
        <rFont val="宋体"/>
        <charset val="134"/>
      </rPr>
      <t>平方米收取；</t>
    </r>
  </si>
  <si>
    <r>
      <rPr>
        <sz val="10"/>
        <rFont val="Times New Roman"/>
        <charset val="134"/>
      </rPr>
      <t>1.5</t>
    </r>
    <r>
      <rPr>
        <sz val="10"/>
        <rFont val="宋体"/>
        <charset val="134"/>
      </rPr>
      <t>元/平方米</t>
    </r>
  </si>
  <si>
    <r>
      <rPr>
        <sz val="10"/>
        <rFont val="Times New Roman"/>
        <charset val="134"/>
      </rPr>
      <t>50</t>
    </r>
    <r>
      <rPr>
        <sz val="10"/>
        <rFont val="宋体"/>
        <charset val="134"/>
      </rPr>
      <t>万平方米以上的房屋建筑施工面积按</t>
    </r>
    <r>
      <rPr>
        <sz val="10"/>
        <rFont val="Times New Roman"/>
        <charset val="134"/>
      </rPr>
      <t>1.2</t>
    </r>
    <r>
      <rPr>
        <sz val="10"/>
        <rFont val="宋体"/>
        <charset val="134"/>
      </rPr>
      <t>元</t>
    </r>
    <r>
      <rPr>
        <sz val="10"/>
        <rFont val="Times New Roman"/>
        <charset val="134"/>
      </rPr>
      <t>/</t>
    </r>
    <r>
      <rPr>
        <sz val="10"/>
        <rFont val="宋体"/>
        <charset val="134"/>
      </rPr>
      <t>平方米收取</t>
    </r>
  </si>
  <si>
    <r>
      <rPr>
        <sz val="10"/>
        <rFont val="Times New Roman"/>
        <charset val="134"/>
      </rPr>
      <t>1.2</t>
    </r>
    <r>
      <rPr>
        <sz val="10"/>
        <rFont val="宋体"/>
        <charset val="134"/>
      </rPr>
      <t>元/平方米</t>
    </r>
  </si>
  <si>
    <t>工程总概算</t>
  </si>
  <si>
    <r>
      <rPr>
        <sz val="10"/>
        <color rgb="FF000000"/>
        <rFont val="Times New Roman"/>
        <charset val="134"/>
      </rPr>
      <t>费率（</t>
    </r>
    <r>
      <rPr>
        <sz val="10"/>
        <color rgb="FF000000"/>
        <rFont val="Times New Roman"/>
        <charset val="134"/>
      </rPr>
      <t>%</t>
    </r>
    <r>
      <rPr>
        <sz val="10"/>
        <color rgb="FF000000"/>
        <rFont val="宋体"/>
        <charset val="134"/>
      </rPr>
      <t>）</t>
    </r>
  </si>
  <si>
    <r>
      <rPr>
        <sz val="10"/>
        <color rgb="FF000000"/>
        <rFont val="Times New Roman"/>
        <charset val="134"/>
      </rPr>
      <t>算　　　　　　</t>
    </r>
    <r>
      <rPr>
        <sz val="10"/>
        <color rgb="FF000000"/>
        <rFont val="Times New Roman"/>
        <charset val="134"/>
      </rPr>
      <t> </t>
    </r>
    <r>
      <rPr>
        <sz val="10"/>
        <color rgb="FF000000"/>
        <rFont val="宋体"/>
        <charset val="134"/>
      </rPr>
      <t>例</t>
    </r>
  </si>
  <si>
    <r>
      <rPr>
        <sz val="10"/>
        <color rgb="FF000000"/>
        <rFont val="Times New Roman"/>
        <charset val="134"/>
      </rPr>
      <t>1000</t>
    </r>
    <r>
      <rPr>
        <sz val="10"/>
        <color rgb="FF000000"/>
        <rFont val="宋体"/>
        <charset val="134"/>
      </rPr>
      <t>以下</t>
    </r>
  </si>
  <si>
    <t>1000×1.5%=15</t>
  </si>
  <si>
    <t>1001—5000</t>
  </si>
  <si>
    <t>15+(5000-1000) ×1.2%=63</t>
  </si>
  <si>
    <t>5001—10000</t>
  </si>
  <si>
    <t>63+(10000-5000) ×1.0%=113</t>
  </si>
  <si>
    <t>10001—50000</t>
  </si>
  <si>
    <t>113+(50000-10000) ×0.8%=433</t>
  </si>
  <si>
    <t>50001—100000</t>
  </si>
  <si>
    <t>433+(100000-50000) ×0.5%=683</t>
  </si>
  <si>
    <t>100001—200000</t>
  </si>
  <si>
    <t>683+(200000-100000) ×0.2%=883</t>
  </si>
  <si>
    <r>
      <rPr>
        <sz val="10"/>
        <color rgb="FF000000"/>
        <rFont val="Times New Roman"/>
        <charset val="134"/>
      </rPr>
      <t>200000</t>
    </r>
    <r>
      <rPr>
        <sz val="10"/>
        <color rgb="FF000000"/>
        <rFont val="宋体"/>
        <charset val="134"/>
      </rPr>
      <t>以上</t>
    </r>
  </si>
  <si>
    <t>883+(280000-200000) ×0.1%=963</t>
  </si>
  <si>
    <t>折旧期初：</t>
  </si>
  <si>
    <t>折旧期末：</t>
  </si>
  <si>
    <r>
      <rPr>
        <sz val="9"/>
        <color indexed="12"/>
        <rFont val="宋体"/>
        <charset val="134"/>
      </rPr>
      <t>各列顺序请根据需要进行调整，行数请根据需要增加。</t>
    </r>
    <r>
      <rPr>
        <sz val="9"/>
        <color indexed="53"/>
        <rFont val="宋体"/>
        <charset val="134"/>
      </rPr>
      <t>非公式列输入数据时请使用</t>
    </r>
    <r>
      <rPr>
        <sz val="9"/>
        <color indexed="53"/>
        <rFont val="Times New Roman"/>
        <charset val="134"/>
      </rPr>
      <t>“</t>
    </r>
    <r>
      <rPr>
        <sz val="9"/>
        <color indexed="53"/>
        <rFont val="宋体"/>
        <charset val="134"/>
      </rPr>
      <t>选择性粘贴</t>
    </r>
    <r>
      <rPr>
        <sz val="9"/>
        <color indexed="53"/>
        <rFont val="Times New Roman"/>
        <charset val="134"/>
      </rPr>
      <t>-</t>
    </r>
    <r>
      <rPr>
        <sz val="9"/>
        <color indexed="53"/>
        <rFont val="宋体"/>
        <charset val="134"/>
      </rPr>
      <t>数值</t>
    </r>
    <r>
      <rPr>
        <sz val="9"/>
        <color indexed="53"/>
        <rFont val="Times New Roman"/>
        <charset val="134"/>
      </rPr>
      <t>”</t>
    </r>
    <r>
      <rPr>
        <sz val="9"/>
        <color indexed="12"/>
        <rFont val="宋体"/>
        <charset val="134"/>
      </rPr>
      <t>。</t>
    </r>
  </si>
  <si>
    <t>资产名称</t>
  </si>
  <si>
    <t>类别名称</t>
  </si>
  <si>
    <t>管理部门</t>
  </si>
  <si>
    <t>包含费用的原值</t>
  </si>
  <si>
    <t>扣减分摊的费用</t>
  </si>
  <si>
    <t>不含费用的原值原值</t>
  </si>
  <si>
    <t>累计折旧</t>
  </si>
  <si>
    <t>开始使用
日期</t>
  </si>
  <si>
    <t>使用年限</t>
  </si>
  <si>
    <t>残值率</t>
  </si>
  <si>
    <t>账面月折旧额</t>
  </si>
  <si>
    <t>使用月限</t>
  </si>
  <si>
    <t>测算到期日</t>
  </si>
  <si>
    <t>已提折旧月份</t>
  </si>
  <si>
    <t>本期折
旧月份</t>
  </si>
  <si>
    <t>测算月折旧</t>
  </si>
  <si>
    <t>当期折旧费用</t>
  </si>
  <si>
    <t>月折旧额差异</t>
  </si>
  <si>
    <t>累计折旧费用</t>
  </si>
  <si>
    <t>当期折旧额</t>
  </si>
  <si>
    <t>当期折旧额差异</t>
  </si>
  <si>
    <t>累计折旧额差异</t>
  </si>
  <si>
    <t>是否盘亏</t>
  </si>
  <si>
    <t>盘亏账面价值</t>
  </si>
  <si>
    <t>核实账面价值</t>
  </si>
  <si>
    <t>核实净值</t>
  </si>
  <si>
    <t>自定中心振动筛</t>
  </si>
  <si>
    <t>管理</t>
  </si>
  <si>
    <t>皮带运输机</t>
  </si>
  <si>
    <t>旋流器1</t>
  </si>
  <si>
    <t>旋流器2</t>
  </si>
  <si>
    <t>磁选机1</t>
  </si>
  <si>
    <t>磁选机2</t>
  </si>
  <si>
    <t>高式单螺旋分级机</t>
  </si>
  <si>
    <t>湿式溢流型球磨机</t>
  </si>
  <si>
    <t>磁选机3</t>
  </si>
  <si>
    <t>磁选机4</t>
  </si>
  <si>
    <t>槽式给矿机</t>
  </si>
  <si>
    <t>颚式破碎机</t>
  </si>
  <si>
    <t>皮带输送机</t>
  </si>
  <si>
    <t>湿式格子型球磨机</t>
  </si>
  <si>
    <t>油式变压器</t>
  </si>
  <si>
    <t>电子汽车衡</t>
  </si>
  <si>
    <t>起重机</t>
  </si>
  <si>
    <t>全电子皮带秤</t>
  </si>
  <si>
    <t>变压器1</t>
  </si>
  <si>
    <t>出线柜1</t>
  </si>
  <si>
    <t>出线柜2</t>
  </si>
  <si>
    <t>进线柜</t>
  </si>
  <si>
    <t>电容补偿柜</t>
  </si>
  <si>
    <t>变压器2</t>
  </si>
  <si>
    <t>储存罐</t>
  </si>
  <si>
    <r>
      <rPr>
        <sz val="9"/>
        <rFont val="Times New Roman"/>
        <charset val="134"/>
      </rPr>
      <t>JG75</t>
    </r>
    <r>
      <rPr>
        <sz val="9"/>
        <rFont val="宋体"/>
        <charset val="134"/>
      </rPr>
      <t>螺杆空压机（含储气罐）</t>
    </r>
  </si>
  <si>
    <t>水栽塔</t>
  </si>
  <si>
    <t>多级清水泵1</t>
  </si>
  <si>
    <t>多级清水泵2</t>
  </si>
  <si>
    <t>多级清水泵3</t>
  </si>
  <si>
    <t>自藕降压启动柜1</t>
  </si>
  <si>
    <t>自藕降压启动柜2</t>
  </si>
  <si>
    <t>自藕降压启动柜3</t>
  </si>
  <si>
    <t>泥浆泵</t>
  </si>
  <si>
    <t>多级离心泵</t>
  </si>
  <si>
    <t>加油机</t>
  </si>
  <si>
    <t>变压器3</t>
  </si>
  <si>
    <t>变压器4</t>
  </si>
  <si>
    <r>
      <rPr>
        <sz val="9"/>
        <rFont val="Times New Roman"/>
        <charset val="134"/>
      </rPr>
      <t>10KV</t>
    </r>
    <r>
      <rPr>
        <sz val="9"/>
        <rFont val="宋体"/>
        <charset val="134"/>
      </rPr>
      <t>线路</t>
    </r>
  </si>
  <si>
    <t>地磅房</t>
  </si>
  <si>
    <t>房屋及建筑物</t>
  </si>
  <si>
    <t>回水池1</t>
  </si>
  <si>
    <t>浓缩斗</t>
  </si>
  <si>
    <t>回水管道1</t>
  </si>
  <si>
    <t>厂房雨棚</t>
  </si>
  <si>
    <t>回水泵房</t>
  </si>
  <si>
    <t>化验室</t>
  </si>
  <si>
    <t>破碎车间</t>
  </si>
  <si>
    <t>料场</t>
  </si>
  <si>
    <t>沉淀池</t>
  </si>
  <si>
    <t>再磨车间</t>
  </si>
  <si>
    <t>精沙坝</t>
  </si>
  <si>
    <t>拦砂坝</t>
  </si>
  <si>
    <t>雷管库房</t>
  </si>
  <si>
    <t>水泥瓦房</t>
  </si>
  <si>
    <t>高位水池1</t>
  </si>
  <si>
    <t>高位水池3</t>
  </si>
  <si>
    <t>办公楼</t>
  </si>
  <si>
    <t>监控箱</t>
  </si>
  <si>
    <t>办公设备及其他</t>
  </si>
  <si>
    <r>
      <rPr>
        <sz val="9"/>
        <rFont val="Times New Roman"/>
        <charset val="134"/>
      </rPr>
      <t>HP</t>
    </r>
    <r>
      <rPr>
        <sz val="9"/>
        <rFont val="宋体"/>
        <charset val="134"/>
      </rPr>
      <t>打印机</t>
    </r>
  </si>
  <si>
    <t>联想电脑</t>
  </si>
  <si>
    <t>同方电脑</t>
  </si>
  <si>
    <t>猎豹车</t>
  </si>
  <si>
    <t>运输工具</t>
  </si>
  <si>
    <t>浮船</t>
  </si>
  <si>
    <t>餐桌</t>
  </si>
  <si>
    <t>板房</t>
  </si>
  <si>
    <r>
      <rPr>
        <sz val="9"/>
        <rFont val="宋体"/>
        <charset val="134"/>
      </rPr>
      <t>木皮</t>
    </r>
    <r>
      <rPr>
        <sz val="9"/>
        <rFont val="Times New Roman"/>
        <charset val="134"/>
      </rPr>
      <t>2.2</t>
    </r>
    <r>
      <rPr>
        <sz val="9"/>
        <rFont val="宋体"/>
        <charset val="134"/>
      </rPr>
      <t>米大班桌子</t>
    </r>
  </si>
  <si>
    <r>
      <rPr>
        <sz val="9"/>
        <rFont val="宋体"/>
        <charset val="134"/>
      </rPr>
      <t>木皮</t>
    </r>
    <r>
      <rPr>
        <sz val="9"/>
        <rFont val="Times New Roman"/>
        <charset val="134"/>
      </rPr>
      <t>1.8</t>
    </r>
    <r>
      <rPr>
        <sz val="9"/>
        <rFont val="宋体"/>
        <charset val="134"/>
      </rPr>
      <t>米大班桌子1</t>
    </r>
  </si>
  <si>
    <r>
      <rPr>
        <sz val="9"/>
        <rFont val="宋体"/>
        <charset val="134"/>
      </rPr>
      <t>木皮</t>
    </r>
    <r>
      <rPr>
        <sz val="9"/>
        <rFont val="Times New Roman"/>
        <charset val="134"/>
      </rPr>
      <t>1.8</t>
    </r>
    <r>
      <rPr>
        <sz val="9"/>
        <rFont val="宋体"/>
        <charset val="134"/>
      </rPr>
      <t>米大班桌子2</t>
    </r>
  </si>
  <si>
    <r>
      <rPr>
        <sz val="9"/>
        <rFont val="宋体"/>
        <charset val="134"/>
      </rPr>
      <t>木皮</t>
    </r>
    <r>
      <rPr>
        <sz val="9"/>
        <rFont val="Times New Roman"/>
        <charset val="134"/>
      </rPr>
      <t>1.8</t>
    </r>
    <r>
      <rPr>
        <sz val="9"/>
        <rFont val="宋体"/>
        <charset val="134"/>
      </rPr>
      <t>米大班桌子3</t>
    </r>
  </si>
  <si>
    <r>
      <rPr>
        <sz val="9"/>
        <rFont val="宋体"/>
        <charset val="134"/>
      </rPr>
      <t>木皮</t>
    </r>
    <r>
      <rPr>
        <sz val="9"/>
        <rFont val="Times New Roman"/>
        <charset val="134"/>
      </rPr>
      <t>1.8</t>
    </r>
    <r>
      <rPr>
        <sz val="9"/>
        <rFont val="宋体"/>
        <charset val="134"/>
      </rPr>
      <t>米大班桌子4</t>
    </r>
  </si>
  <si>
    <r>
      <rPr>
        <sz val="9"/>
        <rFont val="宋体"/>
        <charset val="134"/>
      </rPr>
      <t>木皮</t>
    </r>
    <r>
      <rPr>
        <sz val="9"/>
        <rFont val="Times New Roman"/>
        <charset val="134"/>
      </rPr>
      <t>1.8</t>
    </r>
    <r>
      <rPr>
        <sz val="9"/>
        <rFont val="宋体"/>
        <charset val="134"/>
      </rPr>
      <t>米大班桌子5</t>
    </r>
  </si>
  <si>
    <r>
      <rPr>
        <sz val="9"/>
        <rFont val="宋体"/>
        <charset val="134"/>
      </rPr>
      <t>木皮</t>
    </r>
    <r>
      <rPr>
        <sz val="9"/>
        <rFont val="Times New Roman"/>
        <charset val="134"/>
      </rPr>
      <t>1.8</t>
    </r>
    <r>
      <rPr>
        <sz val="9"/>
        <rFont val="宋体"/>
        <charset val="134"/>
      </rPr>
      <t>米大班桌子6</t>
    </r>
  </si>
  <si>
    <r>
      <rPr>
        <sz val="9"/>
        <rFont val="宋体"/>
        <charset val="134"/>
      </rPr>
      <t>会议桌子</t>
    </r>
    <r>
      <rPr>
        <sz val="9"/>
        <rFont val="Times New Roman"/>
        <charset val="134"/>
      </rPr>
      <t>4.8</t>
    </r>
    <r>
      <rPr>
        <sz val="9"/>
        <rFont val="宋体"/>
        <charset val="134"/>
      </rPr>
      <t>米木皮</t>
    </r>
  </si>
  <si>
    <t>会议椅子</t>
  </si>
  <si>
    <r>
      <rPr>
        <sz val="9"/>
        <color rgb="FF3333FF"/>
        <rFont val="Times New Roman"/>
        <charset val="134"/>
      </rPr>
      <t>18</t>
    </r>
    <r>
      <rPr>
        <sz val="9"/>
        <color rgb="FF3333FF"/>
        <rFont val="宋体"/>
        <charset val="134"/>
      </rPr>
      <t>个盘点</t>
    </r>
    <r>
      <rPr>
        <sz val="9"/>
        <color rgb="FF3333FF"/>
        <rFont val="Times New Roman"/>
        <charset val="134"/>
      </rPr>
      <t>14</t>
    </r>
    <r>
      <rPr>
        <sz val="9"/>
        <color rgb="FF3333FF"/>
        <rFont val="宋体"/>
        <charset val="134"/>
      </rPr>
      <t>个</t>
    </r>
  </si>
  <si>
    <r>
      <rPr>
        <sz val="9"/>
        <rFont val="Times New Roman"/>
        <charset val="134"/>
      </rPr>
      <t>A0954</t>
    </r>
    <r>
      <rPr>
        <sz val="9"/>
        <rFont val="宋体"/>
        <charset val="134"/>
      </rPr>
      <t>广州大班椅子</t>
    </r>
  </si>
  <si>
    <r>
      <rPr>
        <sz val="9"/>
        <rFont val="Times New Roman"/>
        <charset val="134"/>
      </rPr>
      <t>A0971</t>
    </r>
    <r>
      <rPr>
        <sz val="9"/>
        <rFont val="宋体"/>
        <charset val="134"/>
      </rPr>
      <t>广州大班椅子</t>
    </r>
  </si>
  <si>
    <t>木皮广州六门书柜</t>
  </si>
  <si>
    <r>
      <rPr>
        <sz val="9"/>
        <rFont val="Times New Roman"/>
        <charset val="134"/>
      </rPr>
      <t>A105</t>
    </r>
    <r>
      <rPr>
        <sz val="9"/>
        <rFont val="宋体"/>
        <charset val="134"/>
      </rPr>
      <t>中班椅子</t>
    </r>
  </si>
  <si>
    <r>
      <rPr>
        <sz val="9"/>
        <color rgb="FF3333FF"/>
        <rFont val="Times New Roman"/>
        <charset val="134"/>
      </rPr>
      <t>12</t>
    </r>
    <r>
      <rPr>
        <sz val="9"/>
        <color rgb="FF3333FF"/>
        <rFont val="宋体"/>
        <charset val="134"/>
      </rPr>
      <t>个盘点</t>
    </r>
    <r>
      <rPr>
        <sz val="9"/>
        <color rgb="FF3333FF"/>
        <rFont val="Times New Roman"/>
        <charset val="134"/>
      </rPr>
      <t>5</t>
    </r>
    <r>
      <rPr>
        <sz val="9"/>
        <color rgb="FF3333FF"/>
        <rFont val="宋体"/>
        <charset val="134"/>
      </rPr>
      <t>个</t>
    </r>
  </si>
  <si>
    <t>皇冠文件柜</t>
  </si>
  <si>
    <t>9个盘点5个</t>
  </si>
  <si>
    <t>取水工程</t>
  </si>
  <si>
    <t>尾矿库</t>
  </si>
  <si>
    <t>二级水池</t>
  </si>
  <si>
    <t>回水池2</t>
  </si>
  <si>
    <t>机房</t>
  </si>
  <si>
    <t>二号水泵站</t>
  </si>
  <si>
    <t>炸药库</t>
  </si>
  <si>
    <t>回水管</t>
  </si>
  <si>
    <t>尾矿库道路</t>
  </si>
  <si>
    <t>高位水池2</t>
  </si>
  <si>
    <t>住房</t>
  </si>
  <si>
    <t>回水管道2</t>
  </si>
  <si>
    <t>盘亏：</t>
  </si>
  <si>
    <t>扣除后</t>
  </si>
  <si>
    <t>开发支出评估明细表</t>
  </si>
  <si>
    <t>内容或名称</t>
  </si>
  <si>
    <t>商誉评估明细表</t>
  </si>
  <si>
    <t>减：商誉减值准备</t>
  </si>
  <si>
    <t>长期待摊费用评估明细表</t>
  </si>
  <si>
    <t>费用名称或内容</t>
  </si>
  <si>
    <t>原始发生额</t>
  </si>
  <si>
    <t>预计摊
销月数</t>
  </si>
  <si>
    <t>尚存受
益月数</t>
  </si>
  <si>
    <t>啤酒厂改扩建</t>
  </si>
  <si>
    <t>门卫室</t>
  </si>
  <si>
    <t>啤酒厂车间隔离、财务室隔离</t>
  </si>
  <si>
    <r>
      <rPr>
        <sz val="9"/>
        <rFont val="宋体"/>
        <charset val="134"/>
      </rPr>
      <t>合</t>
    </r>
    <r>
      <rPr>
        <sz val="9"/>
        <rFont val="Times New Roman"/>
        <charset val="134"/>
      </rPr>
      <t xml:space="preserve">                    </t>
    </r>
    <r>
      <rPr>
        <sz val="9"/>
        <rFont val="宋体"/>
        <charset val="134"/>
      </rPr>
      <t>计</t>
    </r>
  </si>
  <si>
    <t>固定资产盘点表</t>
  </si>
  <si>
    <t>单位名称：会理县顺鑫矿业有限责任公司</t>
  </si>
  <si>
    <t>基准日：</t>
  </si>
  <si>
    <t>资产类别</t>
  </si>
  <si>
    <t>购置时间</t>
  </si>
  <si>
    <t>财务账面值</t>
  </si>
  <si>
    <t>实盘数</t>
  </si>
  <si>
    <t>盘亏</t>
  </si>
  <si>
    <t>专用设备</t>
  </si>
  <si>
    <t>旋流器</t>
  </si>
  <si>
    <t>磁选机</t>
  </si>
  <si>
    <t>高 式单螺旋分级机</t>
  </si>
  <si>
    <t>变压器</t>
  </si>
  <si>
    <t>出线柜</t>
  </si>
  <si>
    <t>S9-50KVA</t>
  </si>
  <si>
    <r>
      <rPr>
        <sz val="9"/>
        <color theme="1"/>
        <rFont val="Times New Roman"/>
        <charset val="134"/>
      </rPr>
      <t>24</t>
    </r>
    <r>
      <rPr>
        <sz val="9"/>
        <color theme="1"/>
        <rFont val="宋体"/>
        <charset val="134"/>
      </rPr>
      <t>立方</t>
    </r>
  </si>
  <si>
    <t>多级清水泵</t>
  </si>
  <si>
    <t>自藕降压启动柜</t>
  </si>
  <si>
    <r>
      <rPr>
        <sz val="9"/>
        <color theme="1"/>
        <rFont val="宋体"/>
        <charset val="134"/>
      </rPr>
      <t>功率</t>
    </r>
    <r>
      <rPr>
        <sz val="9"/>
        <color theme="1"/>
        <rFont val="Times New Roman"/>
        <charset val="134"/>
      </rPr>
      <t>4-110KW</t>
    </r>
  </si>
  <si>
    <r>
      <rPr>
        <sz val="9"/>
        <color theme="1"/>
        <rFont val="宋体"/>
        <charset val="134"/>
      </rPr>
      <t>功率</t>
    </r>
    <r>
      <rPr>
        <sz val="9"/>
        <color theme="1"/>
        <rFont val="Times New Roman"/>
        <charset val="134"/>
      </rPr>
      <t>4-200KW</t>
    </r>
  </si>
  <si>
    <t>10KV线路</t>
  </si>
  <si>
    <t>7.4m*5.8m</t>
  </si>
  <si>
    <t>回水池</t>
  </si>
  <si>
    <t>回水管道</t>
  </si>
  <si>
    <r>
      <rPr>
        <sz val="9"/>
        <color theme="1"/>
        <rFont val="Times New Roman"/>
        <charset val="134"/>
      </rPr>
      <t>16</t>
    </r>
    <r>
      <rPr>
        <sz val="9"/>
        <color theme="1"/>
        <rFont val="宋体"/>
        <charset val="134"/>
      </rPr>
      <t>㎡</t>
    </r>
  </si>
  <si>
    <r>
      <rPr>
        <sz val="9"/>
        <color theme="1"/>
        <rFont val="Times New Roman"/>
        <charset val="134"/>
      </rPr>
      <t>47.32</t>
    </r>
    <r>
      <rPr>
        <sz val="9"/>
        <color theme="1"/>
        <rFont val="宋体"/>
        <charset val="134"/>
      </rPr>
      <t>㎡</t>
    </r>
  </si>
  <si>
    <t>高位水池</t>
  </si>
  <si>
    <t>通用设备</t>
  </si>
  <si>
    <t>家具、用具、装具及动植物</t>
  </si>
  <si>
    <t>木皮2.2米大班桌子</t>
  </si>
  <si>
    <t>木皮1.8米大班桌子</t>
  </si>
  <si>
    <t>会议桌子4.8米木皮</t>
  </si>
  <si>
    <t>A0971广州大班椅子</t>
  </si>
  <si>
    <t>A105中班椅子</t>
  </si>
  <si>
    <r>
      <rPr>
        <sz val="9"/>
        <color theme="1"/>
        <rFont val="Times New Roman"/>
        <charset val="134"/>
      </rPr>
      <t>91.14</t>
    </r>
    <r>
      <rPr>
        <sz val="9"/>
        <color theme="1"/>
        <rFont val="宋体"/>
        <charset val="134"/>
      </rPr>
      <t>㎡</t>
    </r>
  </si>
  <si>
    <t>搅拌桶</t>
  </si>
  <si>
    <t>盘盈</t>
  </si>
  <si>
    <t>渣浆泵</t>
  </si>
  <si>
    <t>尾矿回收机</t>
  </si>
  <si>
    <r>
      <rPr>
        <sz val="9"/>
        <color theme="1"/>
        <rFont val="宋体"/>
        <charset val="134"/>
      </rPr>
      <t>监盘人：</t>
    </r>
    <r>
      <rPr>
        <sz val="9"/>
        <color theme="1"/>
        <rFont val="Times New Roman"/>
        <charset val="134"/>
      </rPr>
      <t xml:space="preserve">                                                                                                               </t>
    </r>
    <r>
      <rPr>
        <sz val="9"/>
        <color theme="1"/>
        <rFont val="宋体"/>
        <charset val="134"/>
      </rPr>
      <t>盘点人：</t>
    </r>
    <r>
      <rPr>
        <sz val="9"/>
        <color theme="1"/>
        <rFont val="Times New Roman"/>
        <charset val="134"/>
      </rPr>
      <t xml:space="preserve">                                                                                             </t>
    </r>
    <r>
      <rPr>
        <sz val="9"/>
        <color theme="1"/>
        <rFont val="宋体"/>
        <charset val="134"/>
      </rPr>
      <t>盘点日期：</t>
    </r>
  </si>
  <si>
    <t>被盗</t>
  </si>
  <si>
    <t>工业机</t>
  </si>
  <si>
    <t>HW7512</t>
  </si>
  <si>
    <t>吹尘器</t>
  </si>
  <si>
    <t>发电机</t>
  </si>
  <si>
    <t>凿岩机（含气腿）</t>
  </si>
  <si>
    <t>电机、减速机</t>
  </si>
  <si>
    <t>BLD-29-5.5KW</t>
  </si>
  <si>
    <t>回水泵</t>
  </si>
  <si>
    <r>
      <rPr>
        <sz val="9"/>
        <color theme="1"/>
        <rFont val="Times New Roman"/>
        <charset val="134"/>
      </rPr>
      <t>77.69</t>
    </r>
    <r>
      <rPr>
        <sz val="9"/>
        <color theme="1"/>
        <rFont val="宋体"/>
        <charset val="134"/>
      </rPr>
      <t>㎡</t>
    </r>
  </si>
  <si>
    <t>笔记本华硕</t>
  </si>
  <si>
    <t>川WD99789</t>
  </si>
  <si>
    <t>丰田越野车</t>
  </si>
  <si>
    <t>皮卡车</t>
  </si>
  <si>
    <t>三人办公桌带拖柜</t>
  </si>
  <si>
    <t>递延所得税资产评估明细表</t>
  </si>
  <si>
    <r>
      <rPr>
        <sz val="10"/>
        <rFont val="宋体"/>
        <charset val="134"/>
      </rPr>
      <t>合</t>
    </r>
    <r>
      <rPr>
        <sz val="10"/>
        <rFont val="Times New Roman"/>
        <charset val="134"/>
      </rPr>
      <t xml:space="preserve">                    </t>
    </r>
    <r>
      <rPr>
        <sz val="10"/>
        <rFont val="宋体"/>
        <charset val="134"/>
      </rPr>
      <t>计</t>
    </r>
  </si>
  <si>
    <t>其他非流动资产评估明细表</t>
  </si>
  <si>
    <r>
      <rPr>
        <sz val="9"/>
        <rFont val="宋体"/>
        <charset val="134"/>
      </rPr>
      <t>2022年5月27日出具的《资产评估报告》（川正磊资评报字</t>
    </r>
    <r>
      <rPr>
        <sz val="9"/>
        <rFont val="Times New Roman"/>
        <charset val="134"/>
      </rPr>
      <t>[2022]</t>
    </r>
    <r>
      <rPr>
        <sz val="9"/>
        <rFont val="宋体"/>
        <charset val="134"/>
      </rPr>
      <t>第</t>
    </r>
    <r>
      <rPr>
        <sz val="9"/>
        <rFont val="Times New Roman"/>
        <charset val="134"/>
      </rPr>
      <t>021</t>
    </r>
    <r>
      <rPr>
        <sz val="9"/>
        <rFont val="宋体"/>
        <charset val="134"/>
      </rPr>
      <t>号）</t>
    </r>
  </si>
  <si>
    <t>已拆除，与黎博建设有限公司签订《原贸易公司地上附着物赔偿协议》，协议约定按照599.99万元等造价赔偿，截至2022年3月31日，暂未进行赔偿。</t>
  </si>
  <si>
    <t>待报废，无价值</t>
  </si>
  <si>
    <t>流动负债评估汇总表</t>
  </si>
  <si>
    <r>
      <rPr>
        <sz val="9"/>
        <rFont val="宋体"/>
        <charset val="134"/>
      </rPr>
      <t>增值额</t>
    </r>
  </si>
  <si>
    <t>5-1</t>
  </si>
  <si>
    <t>5-2</t>
  </si>
  <si>
    <t>5-3</t>
  </si>
  <si>
    <t>5-4</t>
  </si>
  <si>
    <t>5-5</t>
  </si>
  <si>
    <t>5-7</t>
  </si>
  <si>
    <t>5-8</t>
  </si>
  <si>
    <t>5-9</t>
  </si>
  <si>
    <r>
      <rPr>
        <sz val="9"/>
        <rFont val="宋体"/>
        <charset val="134"/>
      </rPr>
      <t>应付股利（应付利润）</t>
    </r>
  </si>
  <si>
    <t>5-10</t>
  </si>
  <si>
    <t>5-11</t>
  </si>
  <si>
    <t>5-12</t>
  </si>
  <si>
    <r>
      <rPr>
        <sz val="9"/>
        <rFont val="宋体"/>
        <charset val="134"/>
      </rPr>
      <t>流动负债合计</t>
    </r>
  </si>
  <si>
    <t>短期借款评估明细表</t>
  </si>
  <si>
    <t>放款银行或机构名称</t>
  </si>
  <si>
    <r>
      <rPr>
        <sz val="10"/>
        <rFont val="宋体"/>
        <charset val="134"/>
      </rPr>
      <t>月利率</t>
    </r>
    <r>
      <rPr>
        <sz val="10"/>
        <rFont val="Times New Roman"/>
        <charset val="134"/>
      </rPr>
      <t>%</t>
    </r>
  </si>
  <si>
    <t>外币金额</t>
  </si>
  <si>
    <t>外币基准日汇率</t>
  </si>
  <si>
    <t>人民币</t>
  </si>
  <si>
    <r>
      <rPr>
        <sz val="10"/>
        <rFont val="宋体"/>
        <charset val="134"/>
      </rPr>
      <t>合</t>
    </r>
    <r>
      <rPr>
        <sz val="10"/>
        <rFont val="Times New Roman"/>
        <charset val="134"/>
      </rPr>
      <t xml:space="preserve">                       </t>
    </r>
    <r>
      <rPr>
        <sz val="10"/>
        <rFont val="宋体"/>
        <charset val="134"/>
      </rPr>
      <t>计</t>
    </r>
  </si>
  <si>
    <t>交易性金融负债评估明细表</t>
  </si>
  <si>
    <r>
      <rPr>
        <sz val="10"/>
        <rFont val="宋体"/>
        <charset val="134"/>
      </rPr>
      <t>合</t>
    </r>
    <r>
      <rPr>
        <sz val="10"/>
        <rFont val="Times New Roman"/>
        <charset val="134"/>
      </rPr>
      <t xml:space="preserve">                                    </t>
    </r>
    <r>
      <rPr>
        <sz val="10"/>
        <rFont val="宋体"/>
        <charset val="134"/>
      </rPr>
      <t>计</t>
    </r>
  </si>
  <si>
    <t>应付票据评估明细表</t>
  </si>
  <si>
    <r>
      <rPr>
        <sz val="10"/>
        <rFont val="宋体"/>
        <charset val="134"/>
      </rPr>
      <t>合</t>
    </r>
    <r>
      <rPr>
        <sz val="10"/>
        <rFont val="Times New Roman"/>
        <charset val="134"/>
      </rPr>
      <t xml:space="preserve">                         </t>
    </r>
    <r>
      <rPr>
        <sz val="10"/>
        <rFont val="宋体"/>
        <charset val="134"/>
      </rPr>
      <t>计</t>
    </r>
  </si>
  <si>
    <t>应付账款评估明细表</t>
  </si>
  <si>
    <r>
      <rPr>
        <sz val="9"/>
        <rFont val="宋体"/>
        <charset val="134"/>
      </rPr>
      <t>户名（结算对象</t>
    </r>
    <r>
      <rPr>
        <sz val="9"/>
        <rFont val="Times New Roman"/>
        <charset val="134"/>
      </rPr>
      <t>)</t>
    </r>
  </si>
  <si>
    <r>
      <rPr>
        <sz val="9"/>
        <rFont val="宋体"/>
        <charset val="134"/>
      </rPr>
      <t>王益超</t>
    </r>
  </si>
  <si>
    <r>
      <rPr>
        <sz val="9"/>
        <color rgb="FF000000"/>
        <rFont val="SimSun"/>
        <charset val="134"/>
      </rPr>
      <t>下察隅门市仓库硬化应付款</t>
    </r>
  </si>
  <si>
    <r>
      <rPr>
        <sz val="9"/>
        <rFont val="宋体"/>
        <charset val="134"/>
      </rPr>
      <t>苏州百斯特派克机械有限公司</t>
    </r>
  </si>
  <si>
    <r>
      <rPr>
        <sz val="9"/>
        <color rgb="FF000000"/>
        <rFont val="SimSun"/>
        <charset val="134"/>
      </rPr>
      <t>啤酒厂采购设备，应付款</t>
    </r>
  </si>
  <si>
    <r>
      <rPr>
        <sz val="9"/>
        <rFont val="宋体"/>
        <charset val="134"/>
      </rPr>
      <t>西藏任翔商贸有限公司</t>
    </r>
  </si>
  <si>
    <r>
      <rPr>
        <sz val="9"/>
        <color rgb="FF000000"/>
        <rFont val="SimSun"/>
        <charset val="134"/>
      </rPr>
      <t>采购粮油，未付款</t>
    </r>
  </si>
  <si>
    <r>
      <rPr>
        <sz val="9"/>
        <rFont val="宋体"/>
        <charset val="134"/>
      </rPr>
      <t>江苏兆恒机械科技有限公司</t>
    </r>
  </si>
  <si>
    <r>
      <rPr>
        <sz val="9"/>
        <rFont val="宋体"/>
        <charset val="134"/>
      </rPr>
      <t>啤酒厂采购精酿灌装设备</t>
    </r>
  </si>
  <si>
    <r>
      <rPr>
        <sz val="9"/>
        <rFont val="宋体"/>
        <charset val="134"/>
      </rPr>
      <t>工布粮食贸易有限公司</t>
    </r>
  </si>
  <si>
    <r>
      <rPr>
        <sz val="9"/>
        <rFont val="宋体"/>
        <charset val="134"/>
      </rPr>
      <t>采购面粉，未付款</t>
    </r>
  </si>
  <si>
    <r>
      <rPr>
        <sz val="9"/>
        <rFont val="宋体"/>
        <charset val="134"/>
      </rPr>
      <t>储备粮</t>
    </r>
  </si>
  <si>
    <r>
      <rPr>
        <sz val="9"/>
        <rFont val="宋体"/>
        <charset val="134"/>
      </rPr>
      <t>采购青稞，未付款</t>
    </r>
  </si>
  <si>
    <r>
      <rPr>
        <sz val="9"/>
        <rFont val="宋体"/>
        <charset val="134"/>
      </rPr>
      <t>江南砂石水泥厂</t>
    </r>
  </si>
  <si>
    <r>
      <rPr>
        <sz val="9"/>
        <rFont val="Times New Roman"/>
        <charset val="134"/>
      </rPr>
      <t>2015</t>
    </r>
    <r>
      <rPr>
        <sz val="9"/>
        <rFont val="宋体"/>
        <charset val="134"/>
      </rPr>
      <t>年前发生</t>
    </r>
  </si>
  <si>
    <r>
      <rPr>
        <sz val="9"/>
        <color rgb="FF000000"/>
        <rFont val="SimSun"/>
        <charset val="134"/>
      </rPr>
      <t>采购水泥</t>
    </r>
  </si>
  <si>
    <r>
      <rPr>
        <sz val="9"/>
        <rFont val="宋体"/>
        <charset val="134"/>
      </rPr>
      <t>合</t>
    </r>
    <r>
      <rPr>
        <sz val="9"/>
        <rFont val="Times New Roman"/>
        <charset val="134"/>
      </rPr>
      <t xml:space="preserve">                                    </t>
    </r>
    <r>
      <rPr>
        <sz val="9"/>
        <rFont val="宋体"/>
        <charset val="134"/>
      </rPr>
      <t>计</t>
    </r>
  </si>
  <si>
    <t>预收账款评估明细表</t>
  </si>
  <si>
    <t>应付职工薪酬评估明细表</t>
  </si>
  <si>
    <r>
      <rPr>
        <sz val="10"/>
        <rFont val="宋体"/>
        <charset val="134"/>
      </rPr>
      <t>合</t>
    </r>
    <r>
      <rPr>
        <sz val="10"/>
        <rFont val="Times New Roman"/>
        <charset val="134"/>
      </rPr>
      <t xml:space="preserve">                          </t>
    </r>
    <r>
      <rPr>
        <sz val="10"/>
        <rFont val="宋体"/>
        <charset val="134"/>
      </rPr>
      <t>计</t>
    </r>
  </si>
  <si>
    <t>应交税费评估明细表</t>
  </si>
  <si>
    <r>
      <rPr>
        <sz val="9"/>
        <rFont val="宋体"/>
        <charset val="134"/>
      </rPr>
      <t>征税机关</t>
    </r>
  </si>
  <si>
    <r>
      <rPr>
        <sz val="9"/>
        <rFont val="宋体"/>
        <charset val="134"/>
      </rPr>
      <t>税费种类</t>
    </r>
  </si>
  <si>
    <r>
      <rPr>
        <sz val="9"/>
        <rFont val="宋体"/>
        <charset val="134"/>
      </rPr>
      <t>应交增值税</t>
    </r>
  </si>
  <si>
    <r>
      <rPr>
        <sz val="9"/>
        <rFont val="宋体"/>
        <charset val="134"/>
      </rPr>
      <t>应交城市维护建设税</t>
    </r>
  </si>
  <si>
    <r>
      <rPr>
        <sz val="9"/>
        <rFont val="宋体"/>
        <charset val="134"/>
      </rPr>
      <t>教育费附加</t>
    </r>
  </si>
  <si>
    <r>
      <rPr>
        <sz val="9"/>
        <rFont val="宋体"/>
        <charset val="134"/>
      </rPr>
      <t>地方教育费附加</t>
    </r>
  </si>
  <si>
    <r>
      <rPr>
        <sz val="9"/>
        <rFont val="宋体"/>
        <charset val="134"/>
      </rPr>
      <t>合</t>
    </r>
    <r>
      <rPr>
        <sz val="9"/>
        <rFont val="Times New Roman"/>
        <charset val="134"/>
      </rPr>
      <t xml:space="preserve">                             </t>
    </r>
    <r>
      <rPr>
        <sz val="9"/>
        <rFont val="宋体"/>
        <charset val="134"/>
      </rPr>
      <t>计</t>
    </r>
  </si>
  <si>
    <t>应付利息评估明细表</t>
  </si>
  <si>
    <t>应付股利（应付利润）评估明细表</t>
  </si>
  <si>
    <t>投资单位名称（股东）</t>
  </si>
  <si>
    <t>利润所属期间</t>
  </si>
  <si>
    <r>
      <rPr>
        <sz val="10"/>
        <rFont val="宋体"/>
        <charset val="134"/>
      </rPr>
      <t>合</t>
    </r>
    <r>
      <rPr>
        <sz val="10"/>
        <rFont val="Times New Roman"/>
        <charset val="134"/>
      </rPr>
      <t xml:space="preserve">                             </t>
    </r>
    <r>
      <rPr>
        <sz val="10"/>
        <rFont val="宋体"/>
        <charset val="134"/>
      </rPr>
      <t>计</t>
    </r>
  </si>
  <si>
    <t>非流动负债评估汇总表</t>
  </si>
  <si>
    <t>6-1</t>
  </si>
  <si>
    <t>6-2</t>
  </si>
  <si>
    <t>6-3</t>
  </si>
  <si>
    <t>6-4</t>
  </si>
  <si>
    <t>6-5</t>
  </si>
  <si>
    <t>6-6</t>
  </si>
  <si>
    <t>6-7</t>
  </si>
  <si>
    <t>其他应付款评估明细表</t>
  </si>
  <si>
    <r>
      <rPr>
        <sz val="9"/>
        <rFont val="宋体"/>
        <charset val="134"/>
      </rPr>
      <t>黄本芝</t>
    </r>
  </si>
  <si>
    <r>
      <rPr>
        <sz val="9"/>
        <rFont val="Times New Roman"/>
        <charset val="134"/>
      </rPr>
      <t>2015</t>
    </r>
    <r>
      <rPr>
        <sz val="9"/>
        <rFont val="宋体"/>
        <charset val="134"/>
      </rPr>
      <t>年以前</t>
    </r>
  </si>
  <si>
    <r>
      <rPr>
        <sz val="9"/>
        <rFont val="宋体"/>
        <charset val="134"/>
      </rPr>
      <t>房租押金</t>
    </r>
  </si>
  <si>
    <r>
      <rPr>
        <sz val="9"/>
        <rFont val="宋体"/>
        <charset val="134"/>
      </rPr>
      <t>李飞</t>
    </r>
  </si>
  <si>
    <r>
      <rPr>
        <sz val="9"/>
        <rFont val="宋体"/>
        <charset val="134"/>
      </rPr>
      <t>稻香酒店</t>
    </r>
    <r>
      <rPr>
        <sz val="9"/>
        <rFont val="Times New Roman"/>
        <charset val="134"/>
      </rPr>
      <t>-</t>
    </r>
    <r>
      <rPr>
        <sz val="9"/>
        <rFont val="宋体"/>
        <charset val="134"/>
      </rPr>
      <t>索朗扎西</t>
    </r>
  </si>
  <si>
    <r>
      <rPr>
        <sz val="9"/>
        <rFont val="宋体"/>
        <charset val="134"/>
      </rPr>
      <t>次仁群措</t>
    </r>
  </si>
  <si>
    <r>
      <rPr>
        <sz val="9"/>
        <color rgb="FF000000"/>
        <rFont val="SimSun"/>
        <charset val="134"/>
      </rPr>
      <t>何艳</t>
    </r>
  </si>
  <si>
    <r>
      <rPr>
        <sz val="9"/>
        <color rgb="FF000000"/>
        <rFont val="SimSun"/>
        <charset val="134"/>
      </rPr>
      <t>任强宗</t>
    </r>
  </si>
  <si>
    <r>
      <rPr>
        <sz val="9"/>
        <color rgb="FF000000"/>
        <rFont val="SimSun"/>
        <charset val="134"/>
      </rPr>
      <t>王喜梅</t>
    </r>
  </si>
  <si>
    <r>
      <rPr>
        <sz val="9"/>
        <rFont val="宋体"/>
        <charset val="134"/>
      </rPr>
      <t>王修伦</t>
    </r>
  </si>
  <si>
    <r>
      <rPr>
        <sz val="9"/>
        <rFont val="宋体"/>
        <charset val="134"/>
      </rPr>
      <t>霍洪林</t>
    </r>
  </si>
  <si>
    <r>
      <rPr>
        <sz val="9"/>
        <rFont val="宋体"/>
        <charset val="134"/>
      </rPr>
      <t>赵紧跟</t>
    </r>
  </si>
  <si>
    <r>
      <rPr>
        <sz val="9"/>
        <rFont val="宋体"/>
        <charset val="134"/>
      </rPr>
      <t>马麟、饶素英</t>
    </r>
  </si>
  <si>
    <r>
      <rPr>
        <sz val="9"/>
        <rFont val="宋体"/>
        <charset val="134"/>
      </rPr>
      <t>银玉华</t>
    </r>
  </si>
  <si>
    <r>
      <rPr>
        <sz val="9"/>
        <rFont val="宋体"/>
        <charset val="134"/>
      </rPr>
      <t>伍树高</t>
    </r>
  </si>
  <si>
    <r>
      <rPr>
        <sz val="9"/>
        <rFont val="宋体"/>
        <charset val="134"/>
      </rPr>
      <t>杨正贵</t>
    </r>
  </si>
  <si>
    <r>
      <rPr>
        <sz val="9"/>
        <rFont val="宋体"/>
        <charset val="134"/>
      </rPr>
      <t>提布</t>
    </r>
  </si>
  <si>
    <r>
      <rPr>
        <sz val="9"/>
        <rFont val="宋体"/>
        <charset val="134"/>
      </rPr>
      <t>李思念</t>
    </r>
  </si>
  <si>
    <r>
      <rPr>
        <sz val="9"/>
        <rFont val="宋体"/>
        <charset val="134"/>
      </rPr>
      <t>曾艳</t>
    </r>
  </si>
  <si>
    <r>
      <rPr>
        <sz val="9"/>
        <rFont val="宋体"/>
        <charset val="134"/>
      </rPr>
      <t>黄海龙</t>
    </r>
    <r>
      <rPr>
        <sz val="9"/>
        <rFont val="Times New Roman"/>
        <charset val="134"/>
      </rPr>
      <t>-</t>
    </r>
    <r>
      <rPr>
        <sz val="9"/>
        <rFont val="宋体"/>
        <charset val="134"/>
      </rPr>
      <t>渝万面馆</t>
    </r>
  </si>
  <si>
    <r>
      <rPr>
        <sz val="9"/>
        <rFont val="宋体"/>
        <charset val="134"/>
      </rPr>
      <t>扎西群措</t>
    </r>
    <r>
      <rPr>
        <sz val="9"/>
        <rFont val="Times New Roman"/>
        <charset val="134"/>
      </rPr>
      <t>-</t>
    </r>
    <r>
      <rPr>
        <sz val="9"/>
        <rFont val="宋体"/>
        <charset val="134"/>
      </rPr>
      <t>江南茶馆</t>
    </r>
  </si>
  <si>
    <r>
      <rPr>
        <sz val="9"/>
        <rFont val="宋体"/>
        <charset val="134"/>
      </rPr>
      <t>冯艳</t>
    </r>
  </si>
  <si>
    <r>
      <rPr>
        <sz val="9"/>
        <rFont val="宋体"/>
        <charset val="134"/>
      </rPr>
      <t>林吉芳</t>
    </r>
  </si>
  <si>
    <r>
      <rPr>
        <sz val="9"/>
        <rFont val="宋体"/>
        <charset val="134"/>
      </rPr>
      <t>王富勇</t>
    </r>
  </si>
  <si>
    <r>
      <rPr>
        <sz val="9"/>
        <rFont val="宋体"/>
        <charset val="134"/>
      </rPr>
      <t>胥治珍</t>
    </r>
  </si>
  <si>
    <r>
      <rPr>
        <sz val="9"/>
        <rFont val="宋体"/>
        <charset val="134"/>
      </rPr>
      <t>胥伟</t>
    </r>
  </si>
  <si>
    <r>
      <rPr>
        <sz val="9"/>
        <rFont val="宋体"/>
        <charset val="134"/>
      </rPr>
      <t>陈英</t>
    </r>
  </si>
  <si>
    <r>
      <rPr>
        <sz val="9"/>
        <rFont val="宋体"/>
        <charset val="134"/>
      </rPr>
      <t>常留成</t>
    </r>
  </si>
  <si>
    <r>
      <rPr>
        <sz val="9"/>
        <rFont val="宋体"/>
        <charset val="134"/>
      </rPr>
      <t>潘思明</t>
    </r>
  </si>
  <si>
    <r>
      <rPr>
        <sz val="9"/>
        <rFont val="宋体"/>
        <charset val="134"/>
      </rPr>
      <t>肖晓华</t>
    </r>
  </si>
  <si>
    <r>
      <rPr>
        <sz val="9"/>
        <rFont val="宋体"/>
        <charset val="134"/>
      </rPr>
      <t>汪胜明</t>
    </r>
  </si>
  <si>
    <r>
      <rPr>
        <sz val="9"/>
        <color rgb="FF000000"/>
        <rFont val="SimSun"/>
        <charset val="134"/>
      </rPr>
      <t>朱青</t>
    </r>
  </si>
  <si>
    <r>
      <rPr>
        <sz val="9"/>
        <color rgb="FF000000"/>
        <rFont val="SimSun"/>
        <charset val="134"/>
      </rPr>
      <t>赵爱侠</t>
    </r>
  </si>
  <si>
    <r>
      <rPr>
        <sz val="9"/>
        <rFont val="宋体"/>
        <charset val="134"/>
      </rPr>
      <t>泽仁邓珠</t>
    </r>
  </si>
  <si>
    <r>
      <rPr>
        <sz val="9"/>
        <rFont val="宋体"/>
        <charset val="134"/>
      </rPr>
      <t>李大兵</t>
    </r>
  </si>
  <si>
    <r>
      <rPr>
        <sz val="9"/>
        <rFont val="宋体"/>
        <charset val="134"/>
      </rPr>
      <t>刘登祥</t>
    </r>
  </si>
  <si>
    <r>
      <rPr>
        <sz val="9"/>
        <color rgb="FF000000"/>
        <rFont val="SimSun"/>
        <charset val="134"/>
      </rPr>
      <t>张和平</t>
    </r>
  </si>
  <si>
    <r>
      <rPr>
        <sz val="9"/>
        <rFont val="宋体"/>
        <charset val="134"/>
      </rPr>
      <t>扎西措</t>
    </r>
  </si>
  <si>
    <r>
      <rPr>
        <sz val="9"/>
        <rFont val="宋体"/>
        <charset val="134"/>
      </rPr>
      <t>韩先英</t>
    </r>
  </si>
  <si>
    <r>
      <rPr>
        <sz val="9"/>
        <rFont val="宋体"/>
        <charset val="134"/>
      </rPr>
      <t>陈卫明</t>
    </r>
  </si>
  <si>
    <r>
      <rPr>
        <sz val="9"/>
        <rFont val="宋体"/>
        <charset val="134"/>
      </rPr>
      <t>李傍林</t>
    </r>
  </si>
  <si>
    <r>
      <rPr>
        <sz val="9"/>
        <rFont val="宋体"/>
        <charset val="134"/>
      </rPr>
      <t>王吉才</t>
    </r>
  </si>
  <si>
    <r>
      <rPr>
        <sz val="9"/>
        <rFont val="宋体"/>
        <charset val="134"/>
      </rPr>
      <t>晏清</t>
    </r>
  </si>
  <si>
    <r>
      <rPr>
        <sz val="9"/>
        <rFont val="宋体"/>
        <charset val="134"/>
      </rPr>
      <t>王梦云</t>
    </r>
  </si>
  <si>
    <r>
      <rPr>
        <sz val="9"/>
        <rFont val="宋体"/>
        <charset val="134"/>
      </rPr>
      <t>冯胜辉</t>
    </r>
  </si>
  <si>
    <r>
      <rPr>
        <sz val="9"/>
        <rFont val="宋体"/>
        <charset val="134"/>
      </rPr>
      <t>杨锡珍</t>
    </r>
  </si>
  <si>
    <r>
      <rPr>
        <sz val="9"/>
        <rFont val="宋体"/>
        <charset val="134"/>
      </rPr>
      <t>杨方怒</t>
    </r>
  </si>
  <si>
    <r>
      <rPr>
        <sz val="9"/>
        <rFont val="宋体"/>
        <charset val="134"/>
      </rPr>
      <t>张安套</t>
    </r>
  </si>
  <si>
    <r>
      <rPr>
        <sz val="9"/>
        <rFont val="宋体"/>
        <charset val="134"/>
      </rPr>
      <t>大多吉（古）</t>
    </r>
  </si>
  <si>
    <r>
      <rPr>
        <sz val="9"/>
        <rFont val="宋体"/>
        <charset val="134"/>
      </rPr>
      <t>朱先华</t>
    </r>
  </si>
  <si>
    <r>
      <rPr>
        <sz val="9"/>
        <rFont val="宋体"/>
        <charset val="134"/>
      </rPr>
      <t>玛忠彪</t>
    </r>
  </si>
  <si>
    <r>
      <rPr>
        <sz val="9"/>
        <rFont val="宋体"/>
        <charset val="134"/>
      </rPr>
      <t>李志平</t>
    </r>
  </si>
  <si>
    <r>
      <rPr>
        <sz val="9"/>
        <rFont val="宋体"/>
        <charset val="134"/>
      </rPr>
      <t>高泽英</t>
    </r>
  </si>
  <si>
    <r>
      <rPr>
        <sz val="9"/>
        <rFont val="宋体"/>
        <charset val="134"/>
      </rPr>
      <t>李建</t>
    </r>
  </si>
  <si>
    <r>
      <rPr>
        <sz val="9"/>
        <rFont val="宋体"/>
        <charset val="134"/>
      </rPr>
      <t>王华贵</t>
    </r>
  </si>
  <si>
    <r>
      <rPr>
        <sz val="9"/>
        <rFont val="宋体"/>
        <charset val="134"/>
      </rPr>
      <t>山角房屋</t>
    </r>
  </si>
  <si>
    <r>
      <rPr>
        <sz val="9"/>
        <rFont val="宋体"/>
        <charset val="134"/>
      </rPr>
      <t>次仁</t>
    </r>
  </si>
  <si>
    <r>
      <rPr>
        <sz val="9"/>
        <rFont val="宋体"/>
        <charset val="134"/>
      </rPr>
      <t>吴宗文</t>
    </r>
  </si>
  <si>
    <r>
      <rPr>
        <sz val="9"/>
        <rFont val="宋体"/>
        <charset val="134"/>
      </rPr>
      <t>高国强</t>
    </r>
  </si>
  <si>
    <r>
      <rPr>
        <sz val="9"/>
        <rFont val="宋体"/>
        <charset val="134"/>
      </rPr>
      <t>赵卫昌</t>
    </r>
  </si>
  <si>
    <r>
      <rPr>
        <sz val="9"/>
        <rFont val="宋体"/>
        <charset val="134"/>
      </rPr>
      <t>扎西贡布</t>
    </r>
  </si>
  <si>
    <r>
      <rPr>
        <sz val="9"/>
        <rFont val="宋体"/>
        <charset val="134"/>
      </rPr>
      <t>王亚洲</t>
    </r>
  </si>
  <si>
    <r>
      <rPr>
        <sz val="9"/>
        <rFont val="宋体"/>
        <charset val="134"/>
      </rPr>
      <t>祝显玉</t>
    </r>
  </si>
  <si>
    <r>
      <rPr>
        <sz val="9"/>
        <rFont val="宋体"/>
        <charset val="134"/>
      </rPr>
      <t>伍淑辉</t>
    </r>
  </si>
  <si>
    <r>
      <rPr>
        <sz val="9"/>
        <rFont val="宋体"/>
        <charset val="134"/>
      </rPr>
      <t>浦天宝</t>
    </r>
  </si>
  <si>
    <r>
      <rPr>
        <sz val="9"/>
        <rFont val="宋体"/>
        <charset val="134"/>
      </rPr>
      <t>杜艳兵</t>
    </r>
  </si>
  <si>
    <r>
      <rPr>
        <sz val="9"/>
        <rFont val="宋体"/>
        <charset val="134"/>
      </rPr>
      <t>张尚琼</t>
    </r>
  </si>
  <si>
    <r>
      <rPr>
        <sz val="9"/>
        <rFont val="宋体"/>
        <charset val="134"/>
      </rPr>
      <t>杨忠伦</t>
    </r>
  </si>
  <si>
    <r>
      <rPr>
        <sz val="9"/>
        <rFont val="宋体"/>
        <charset val="134"/>
      </rPr>
      <t>杨文富</t>
    </r>
  </si>
  <si>
    <r>
      <rPr>
        <sz val="9"/>
        <rFont val="宋体"/>
        <charset val="134"/>
      </rPr>
      <t>岳书碧</t>
    </r>
  </si>
  <si>
    <r>
      <rPr>
        <sz val="9"/>
        <rFont val="宋体"/>
        <charset val="134"/>
      </rPr>
      <t>朱平</t>
    </r>
  </si>
  <si>
    <r>
      <rPr>
        <sz val="9"/>
        <rFont val="宋体"/>
        <charset val="134"/>
      </rPr>
      <t>贺小华</t>
    </r>
  </si>
  <si>
    <r>
      <rPr>
        <sz val="9"/>
        <rFont val="宋体"/>
        <charset val="134"/>
      </rPr>
      <t>张均</t>
    </r>
  </si>
  <si>
    <r>
      <rPr>
        <sz val="9"/>
        <rFont val="宋体"/>
        <charset val="134"/>
      </rPr>
      <t>张贤友</t>
    </r>
  </si>
  <si>
    <r>
      <rPr>
        <sz val="9"/>
        <rFont val="宋体"/>
        <charset val="134"/>
      </rPr>
      <t>加松</t>
    </r>
  </si>
  <si>
    <r>
      <rPr>
        <sz val="9"/>
        <rFont val="宋体"/>
        <charset val="134"/>
      </rPr>
      <t>葛德来</t>
    </r>
  </si>
  <si>
    <r>
      <rPr>
        <sz val="9"/>
        <rFont val="宋体"/>
        <charset val="134"/>
      </rPr>
      <t>李志成</t>
    </r>
  </si>
  <si>
    <r>
      <rPr>
        <sz val="9"/>
        <rFont val="宋体"/>
        <charset val="134"/>
      </rPr>
      <t>刘冬华</t>
    </r>
  </si>
  <si>
    <r>
      <rPr>
        <sz val="9"/>
        <rFont val="宋体"/>
        <charset val="134"/>
      </rPr>
      <t>刘玉才</t>
    </r>
  </si>
  <si>
    <r>
      <rPr>
        <sz val="9"/>
        <rFont val="宋体"/>
        <charset val="134"/>
      </rPr>
      <t>黄秋凡</t>
    </r>
  </si>
  <si>
    <r>
      <rPr>
        <sz val="9"/>
        <rFont val="宋体"/>
        <charset val="134"/>
      </rPr>
      <t>兰坤勇</t>
    </r>
  </si>
  <si>
    <r>
      <rPr>
        <sz val="9"/>
        <rFont val="宋体"/>
        <charset val="134"/>
      </rPr>
      <t>刘胜阳</t>
    </r>
  </si>
  <si>
    <r>
      <rPr>
        <sz val="9"/>
        <rFont val="宋体"/>
        <charset val="134"/>
      </rPr>
      <t>苟国文</t>
    </r>
  </si>
  <si>
    <r>
      <rPr>
        <sz val="9"/>
        <rFont val="宋体"/>
        <charset val="134"/>
      </rPr>
      <t>马木洒</t>
    </r>
  </si>
  <si>
    <r>
      <rPr>
        <sz val="9"/>
        <rFont val="宋体"/>
        <charset val="134"/>
      </rPr>
      <t>刘菊花</t>
    </r>
  </si>
  <si>
    <r>
      <rPr>
        <sz val="9"/>
        <rFont val="宋体"/>
        <charset val="134"/>
      </rPr>
      <t>林洪军</t>
    </r>
  </si>
  <si>
    <r>
      <rPr>
        <sz val="9"/>
        <rFont val="宋体"/>
        <charset val="134"/>
      </rPr>
      <t>陈小丽</t>
    </r>
  </si>
  <si>
    <r>
      <rPr>
        <sz val="9"/>
        <rFont val="宋体"/>
        <charset val="134"/>
      </rPr>
      <t>苏时伦</t>
    </r>
  </si>
  <si>
    <r>
      <rPr>
        <sz val="9"/>
        <rFont val="宋体"/>
        <charset val="134"/>
      </rPr>
      <t>林红荣</t>
    </r>
  </si>
  <si>
    <r>
      <rPr>
        <sz val="9"/>
        <rFont val="宋体"/>
        <charset val="134"/>
      </rPr>
      <t>吉海龙</t>
    </r>
  </si>
  <si>
    <r>
      <rPr>
        <sz val="9"/>
        <rFont val="宋体"/>
        <charset val="134"/>
      </rPr>
      <t>姆珠措</t>
    </r>
  </si>
  <si>
    <r>
      <rPr>
        <sz val="9"/>
        <rFont val="宋体"/>
        <charset val="134"/>
      </rPr>
      <t>石庆杨</t>
    </r>
  </si>
  <si>
    <r>
      <rPr>
        <sz val="9"/>
        <rFont val="宋体"/>
        <charset val="134"/>
      </rPr>
      <t>黄云</t>
    </r>
  </si>
  <si>
    <r>
      <rPr>
        <sz val="9"/>
        <rFont val="宋体"/>
        <charset val="134"/>
      </rPr>
      <t>稞麦五月歌城</t>
    </r>
  </si>
  <si>
    <r>
      <rPr>
        <sz val="9"/>
        <rFont val="宋体"/>
        <charset val="134"/>
      </rPr>
      <t>百益超市啤酒桶押金</t>
    </r>
  </si>
  <si>
    <r>
      <rPr>
        <sz val="9"/>
        <rFont val="宋体"/>
        <charset val="134"/>
      </rPr>
      <t>陈志远</t>
    </r>
  </si>
  <si>
    <r>
      <rPr>
        <sz val="9"/>
        <rFont val="宋体"/>
        <charset val="134"/>
      </rPr>
      <t>周贵太</t>
    </r>
  </si>
  <si>
    <r>
      <rPr>
        <sz val="9"/>
        <rFont val="宋体"/>
        <charset val="134"/>
      </rPr>
      <t>张艳平</t>
    </r>
  </si>
  <si>
    <r>
      <rPr>
        <sz val="9"/>
        <rFont val="宋体"/>
        <charset val="134"/>
      </rPr>
      <t>杨国福</t>
    </r>
  </si>
  <si>
    <r>
      <rPr>
        <sz val="9"/>
        <rFont val="宋体"/>
        <charset val="134"/>
      </rPr>
      <t>赵义英</t>
    </r>
  </si>
  <si>
    <r>
      <rPr>
        <sz val="9"/>
        <rFont val="宋体"/>
        <charset val="134"/>
      </rPr>
      <t>刘绕彬</t>
    </r>
  </si>
  <si>
    <r>
      <rPr>
        <sz val="9"/>
        <rFont val="宋体"/>
        <charset val="134"/>
      </rPr>
      <t>刘微</t>
    </r>
  </si>
  <si>
    <r>
      <rPr>
        <sz val="9"/>
        <rFont val="宋体"/>
        <charset val="134"/>
      </rPr>
      <t>刘勇</t>
    </r>
  </si>
  <si>
    <r>
      <rPr>
        <sz val="9"/>
        <rFont val="宋体"/>
        <charset val="134"/>
      </rPr>
      <t>曾秀芳</t>
    </r>
  </si>
  <si>
    <r>
      <rPr>
        <sz val="9"/>
        <rFont val="宋体"/>
        <charset val="134"/>
      </rPr>
      <t>叶群</t>
    </r>
  </si>
  <si>
    <r>
      <rPr>
        <sz val="9"/>
        <rFont val="宋体"/>
        <charset val="134"/>
      </rPr>
      <t>应付安全生产费</t>
    </r>
  </si>
  <si>
    <r>
      <rPr>
        <sz val="9"/>
        <rFont val="宋体"/>
        <charset val="134"/>
      </rPr>
      <t>计提各项费用</t>
    </r>
  </si>
  <si>
    <r>
      <rPr>
        <sz val="9"/>
        <rFont val="宋体"/>
        <charset val="134"/>
      </rPr>
      <t>县财政局</t>
    </r>
  </si>
  <si>
    <r>
      <rPr>
        <sz val="9"/>
        <rFont val="宋体"/>
        <charset val="134"/>
      </rPr>
      <t>借款</t>
    </r>
  </si>
  <si>
    <r>
      <rPr>
        <sz val="9"/>
        <rFont val="宋体"/>
        <charset val="134"/>
      </rPr>
      <t>金谷集团</t>
    </r>
  </si>
  <si>
    <r>
      <rPr>
        <sz val="9"/>
        <rFont val="宋体"/>
        <charset val="134"/>
      </rPr>
      <t>地区粮食局</t>
    </r>
  </si>
  <si>
    <r>
      <rPr>
        <sz val="9"/>
        <color rgb="FF000000"/>
        <rFont val="SimSun"/>
        <charset val="134"/>
      </rPr>
      <t>借款</t>
    </r>
  </si>
  <si>
    <t>一年内到期的非流动负债评估明细表</t>
  </si>
  <si>
    <t>结算项目</t>
  </si>
  <si>
    <r>
      <rPr>
        <sz val="10"/>
        <rFont val="宋体"/>
        <charset val="134"/>
      </rPr>
      <t>票面月利率</t>
    </r>
    <r>
      <rPr>
        <sz val="10"/>
        <rFont val="Times New Roman"/>
        <charset val="134"/>
      </rPr>
      <t>%</t>
    </r>
  </si>
  <si>
    <t>其他流动负债评估明细表</t>
  </si>
  <si>
    <t>长期借款评估明细表</t>
  </si>
  <si>
    <t>利率</t>
  </si>
  <si>
    <t>农业银行察隅县支行</t>
  </si>
  <si>
    <t>LPR+160bp</t>
  </si>
  <si>
    <t>CNY</t>
  </si>
  <si>
    <t>应付债券评估明细表</t>
  </si>
  <si>
    <t>债券发行单位</t>
  </si>
  <si>
    <t>票面利率%</t>
  </si>
  <si>
    <r>
      <rPr>
        <sz val="10"/>
        <rFont val="Times New Roman"/>
        <charset val="134"/>
      </rPr>
      <t xml:space="preserve"> </t>
    </r>
    <r>
      <rPr>
        <sz val="10"/>
        <rFont val="宋体"/>
        <charset val="134"/>
      </rPr>
      <t>备</t>
    </r>
    <r>
      <rPr>
        <sz val="10"/>
        <rFont val="Times New Roman"/>
        <charset val="134"/>
      </rPr>
      <t xml:space="preserve"> </t>
    </r>
    <r>
      <rPr>
        <sz val="10"/>
        <rFont val="宋体"/>
        <charset val="134"/>
      </rPr>
      <t>注</t>
    </r>
  </si>
  <si>
    <t>长期应付款评估明细表</t>
  </si>
  <si>
    <t>初始额</t>
  </si>
  <si>
    <t>利息及汇率净损失</t>
  </si>
  <si>
    <t>专项应付款评估明细表</t>
  </si>
  <si>
    <r>
      <rPr>
        <sz val="9"/>
        <rFont val="宋体"/>
        <charset val="134"/>
      </rPr>
      <t>户名（或结算对象）</t>
    </r>
  </si>
  <si>
    <r>
      <rPr>
        <sz val="9"/>
        <rFont val="宋体"/>
        <charset val="134"/>
      </rPr>
      <t>款项内容</t>
    </r>
  </si>
  <si>
    <r>
      <rPr>
        <sz val="9"/>
        <rFont val="Times New Roman"/>
        <charset val="134"/>
      </rPr>
      <t xml:space="preserve"> </t>
    </r>
    <r>
      <rPr>
        <sz val="9"/>
        <rFont val="宋体"/>
        <charset val="134"/>
      </rPr>
      <t>备</t>
    </r>
    <r>
      <rPr>
        <sz val="9"/>
        <rFont val="Times New Roman"/>
        <charset val="134"/>
      </rPr>
      <t xml:space="preserve"> </t>
    </r>
    <r>
      <rPr>
        <sz val="9"/>
        <rFont val="宋体"/>
        <charset val="134"/>
      </rPr>
      <t>注</t>
    </r>
  </si>
  <si>
    <r>
      <rPr>
        <sz val="9"/>
        <color rgb="FF000000"/>
        <rFont val="SimSun"/>
        <charset val="134"/>
      </rPr>
      <t>下察隅仓库维修基金</t>
    </r>
  </si>
  <si>
    <r>
      <rPr>
        <sz val="9"/>
        <color rgb="FF000000"/>
        <rFont val="SimSun"/>
        <charset val="134"/>
      </rPr>
      <t>维修基金</t>
    </r>
  </si>
  <si>
    <r>
      <rPr>
        <sz val="9"/>
        <color rgb="FF000000"/>
        <rFont val="Times New Roman"/>
        <charset val="134"/>
      </rPr>
      <t>2018</t>
    </r>
    <r>
      <rPr>
        <sz val="9"/>
        <color rgb="FF000000"/>
        <rFont val="SimSun"/>
        <charset val="134"/>
      </rPr>
      <t>年粮油合作社扶持资金</t>
    </r>
  </si>
  <si>
    <r>
      <rPr>
        <sz val="9"/>
        <color rgb="FF000000"/>
        <rFont val="SimSun"/>
        <charset val="134"/>
      </rPr>
      <t>扶持资金</t>
    </r>
  </si>
  <si>
    <r>
      <rPr>
        <sz val="9"/>
        <color rgb="FF000000"/>
        <rFont val="SimSun"/>
        <charset val="134"/>
      </rPr>
      <t>工会活动经费</t>
    </r>
  </si>
  <si>
    <r>
      <rPr>
        <sz val="9"/>
        <rFont val="宋体"/>
        <charset val="134"/>
      </rPr>
      <t>党内激励帮扶资金</t>
    </r>
  </si>
  <si>
    <r>
      <rPr>
        <sz val="9"/>
        <rFont val="宋体"/>
        <charset val="134"/>
      </rPr>
      <t>民族团结活动经费</t>
    </r>
  </si>
  <si>
    <r>
      <rPr>
        <sz val="9"/>
        <rFont val="宋体"/>
        <charset val="134"/>
      </rPr>
      <t>党员活动经费</t>
    </r>
  </si>
  <si>
    <r>
      <rPr>
        <sz val="9"/>
        <rFont val="宋体"/>
        <charset val="134"/>
      </rPr>
      <t>职工小家建设经费</t>
    </r>
  </si>
  <si>
    <r>
      <rPr>
        <sz val="9"/>
        <rFont val="宋体"/>
        <charset val="134"/>
      </rPr>
      <t>合</t>
    </r>
    <r>
      <rPr>
        <sz val="9"/>
        <rFont val="Times New Roman"/>
        <charset val="134"/>
      </rPr>
      <t xml:space="preserve">                          </t>
    </r>
    <r>
      <rPr>
        <sz val="9"/>
        <rFont val="宋体"/>
        <charset val="134"/>
      </rPr>
      <t>计</t>
    </r>
  </si>
  <si>
    <t>预计负债评估明细表</t>
  </si>
  <si>
    <t>核算内容</t>
  </si>
  <si>
    <t>递延所得税负债评估明细表</t>
  </si>
  <si>
    <t>内容</t>
  </si>
  <si>
    <t>其他非流动负债评估明细表</t>
  </si>
  <si>
    <t>与资产有关的政府补助</t>
  </si>
  <si>
    <t>递延收益</t>
  </si>
  <si>
    <t>Book1</t>
  </si>
  <si>
    <t>D:\MICROSOFT OFFICE\OFFICE\xlstart\Book1.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</si>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</sst>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0.00_);[Red]\(0.00\)"/>
    <numFmt numFmtId="178" formatCode="[$-F800]dddd\,\ mmmm\ dd\,\ yyyy"/>
    <numFmt numFmtId="179" formatCode="0.00_ "/>
    <numFmt numFmtId="180" formatCode="yyyy&quot;年&quot;m&quot;月&quot;;@"/>
    <numFmt numFmtId="181" formatCode="yyyy/m/d;@"/>
    <numFmt numFmtId="182" formatCode="0.000%"/>
    <numFmt numFmtId="183" formatCode="#,##0.00_ "/>
    <numFmt numFmtId="184" formatCode="_ * #,##0_ ;_ * \-#,##0_ ;_ * &quot;-&quot;??_ ;_ @_ "/>
    <numFmt numFmtId="185" formatCode="0_);[Red]\(0\)"/>
    <numFmt numFmtId="186" formatCode="0.0000%"/>
    <numFmt numFmtId="187" formatCode="0.0_ "/>
    <numFmt numFmtId="188" formatCode="_-* #,##0.00_-;\-* #,##0.00_-;_-* &quot;-&quot;??_-;_-@_-"/>
    <numFmt numFmtId="189" formatCode="yyyy/mm"/>
    <numFmt numFmtId="190" formatCode="0_ "/>
    <numFmt numFmtId="191" formatCode="#,##0.00;\(#,##0.00\)"/>
    <numFmt numFmtId="192" formatCode="#,##0;\(#,##0\)"/>
    <numFmt numFmtId="193" formatCode="\¥#,##0.00;\¥\-#,##0.00"/>
  </numFmts>
  <fonts count="138">
    <font>
      <sz val="11"/>
      <color indexed="8"/>
      <name val="宋体"/>
      <charset val="134"/>
      <scheme val="minor"/>
    </font>
    <font>
      <sz val="10"/>
      <name val="Arial"/>
      <charset val="134"/>
    </font>
    <font>
      <sz val="10"/>
      <name val="宋体"/>
      <charset val="134"/>
    </font>
    <font>
      <b/>
      <sz val="10"/>
      <color rgb="FFFF0000"/>
      <name val="Arial"/>
      <charset val="134"/>
    </font>
    <font>
      <b/>
      <sz val="10"/>
      <name val="Arial"/>
      <charset val="134"/>
    </font>
    <font>
      <sz val="9"/>
      <color indexed="8"/>
      <name val="宋体"/>
      <charset val="134"/>
      <scheme val="minor"/>
    </font>
    <font>
      <u/>
      <sz val="12"/>
      <color rgb="FF0000FF"/>
      <name val="宋体"/>
      <charset val="134"/>
    </font>
    <font>
      <u/>
      <sz val="10"/>
      <color rgb="FF0000FF"/>
      <name val="宋体"/>
      <charset val="134"/>
    </font>
    <font>
      <sz val="10"/>
      <name val="Times New Roman"/>
      <charset val="134"/>
    </font>
    <font>
      <sz val="18"/>
      <name val="黑体"/>
      <charset val="134"/>
    </font>
    <font>
      <sz val="18"/>
      <name val="Times New Roman"/>
      <charset val="134"/>
    </font>
    <font>
      <sz val="9"/>
      <name val="宋体"/>
      <charset val="134"/>
    </font>
    <font>
      <sz val="9"/>
      <name val="Times New Roman"/>
      <charset val="134"/>
    </font>
    <font>
      <sz val="11"/>
      <name val="微软雅黑"/>
      <charset val="134"/>
    </font>
    <font>
      <sz val="11"/>
      <color theme="0"/>
      <name val="宋体"/>
      <charset val="134"/>
      <scheme val="minor"/>
    </font>
    <font>
      <sz val="9"/>
      <color indexed="8"/>
      <name val="Times New Roman"/>
      <charset val="134"/>
    </font>
    <font>
      <u/>
      <sz val="12"/>
      <color theme="0"/>
      <name val="宋体"/>
      <charset val="134"/>
    </font>
    <font>
      <u/>
      <sz val="10"/>
      <color theme="0"/>
      <name val="宋体"/>
      <charset val="134"/>
    </font>
    <font>
      <sz val="10"/>
      <color theme="0"/>
      <name val="Times New Roman"/>
      <charset val="134"/>
    </font>
    <font>
      <sz val="9"/>
      <color rgb="FF000000"/>
      <name val="Times New Roman"/>
      <charset val="134"/>
    </font>
    <font>
      <b/>
      <sz val="10"/>
      <name val="Times New Roman"/>
      <charset val="134"/>
    </font>
    <font>
      <sz val="6"/>
      <name val="Times New Roman"/>
      <charset val="134"/>
    </font>
    <font>
      <sz val="18"/>
      <color rgb="FF000000"/>
      <name val="SimHei"/>
      <charset val="134"/>
    </font>
    <font>
      <sz val="16"/>
      <color indexed="8"/>
      <name val="宋体"/>
      <charset val="134"/>
      <scheme val="minor"/>
    </font>
    <font>
      <sz val="16"/>
      <name val="黑体"/>
      <charset val="134"/>
    </font>
    <font>
      <sz val="16"/>
      <name val="Times New Roman"/>
      <charset val="134"/>
    </font>
    <font>
      <sz val="9"/>
      <color theme="1"/>
      <name val="Times New Roman"/>
      <charset val="134"/>
    </font>
    <font>
      <b/>
      <sz val="10"/>
      <name val="宋体"/>
      <charset val="134"/>
    </font>
    <font>
      <sz val="9"/>
      <color theme="1"/>
      <name val="宋体"/>
      <charset val="134"/>
    </font>
    <font>
      <b/>
      <sz val="9"/>
      <color theme="1"/>
      <name val="宋体"/>
      <charset val="134"/>
    </font>
    <font>
      <b/>
      <sz val="9"/>
      <color theme="1"/>
      <name val="Times New Roman"/>
      <charset val="134"/>
    </font>
    <font>
      <sz val="9"/>
      <color rgb="FF3333FF"/>
      <name val="Times New Roman"/>
      <charset val="134"/>
    </font>
    <font>
      <sz val="9"/>
      <color indexed="12"/>
      <name val="宋体"/>
      <charset val="134"/>
    </font>
    <font>
      <sz val="9"/>
      <color rgb="FF3333FF"/>
      <name val="宋体"/>
      <charset val="134"/>
    </font>
    <font>
      <b/>
      <sz val="9"/>
      <name val="宋体"/>
      <charset val="134"/>
    </font>
    <font>
      <b/>
      <sz val="9"/>
      <name val="Times New Roman"/>
      <charset val="134"/>
    </font>
    <font>
      <sz val="9"/>
      <color rgb="FF0000CC"/>
      <name val="Times New Roman"/>
      <charset val="134"/>
    </font>
    <font>
      <sz val="10"/>
      <color theme="1"/>
      <name val="Times New Roman"/>
      <charset val="134"/>
    </font>
    <font>
      <sz val="10"/>
      <color rgb="FFFF0000"/>
      <name val="Times New Roman"/>
      <charset val="134"/>
    </font>
    <font>
      <sz val="10"/>
      <color rgb="FFFF0000"/>
      <name val="宋体"/>
      <charset val="134"/>
    </font>
    <font>
      <b/>
      <sz val="10"/>
      <color rgb="FF333333"/>
      <name val="宋体"/>
      <charset val="134"/>
    </font>
    <font>
      <sz val="10"/>
      <color rgb="FF333333"/>
      <name val="宋体"/>
      <charset val="134"/>
    </font>
    <font>
      <sz val="10"/>
      <color theme="1"/>
      <name val="宋体"/>
      <charset val="134"/>
    </font>
    <font>
      <sz val="10"/>
      <color indexed="8"/>
      <name val="Times New Roman"/>
      <charset val="134"/>
    </font>
    <font>
      <u/>
      <sz val="12"/>
      <color rgb="FF800080"/>
      <name val="宋体"/>
      <charset val="134"/>
    </font>
    <font>
      <sz val="10.5"/>
      <color rgb="FF000000"/>
      <name val="宋体"/>
      <charset val="134"/>
    </font>
    <font>
      <sz val="10"/>
      <color indexed="12"/>
      <name val="Times New Roman"/>
      <charset val="134"/>
    </font>
    <font>
      <b/>
      <sz val="10"/>
      <color indexed="12"/>
      <name val="Times New Roman"/>
      <charset val="134"/>
    </font>
    <font>
      <sz val="10"/>
      <color indexed="10"/>
      <name val="Times New Roman"/>
      <charset val="134"/>
    </font>
    <font>
      <b/>
      <sz val="10"/>
      <color indexed="8"/>
      <name val="宋体"/>
      <charset val="134"/>
    </font>
    <font>
      <b/>
      <sz val="10"/>
      <color indexed="8"/>
      <name val="Times New Roman"/>
      <charset val="134"/>
    </font>
    <font>
      <b/>
      <sz val="10"/>
      <color theme="1"/>
      <name val="宋体"/>
      <charset val="134"/>
    </font>
    <font>
      <sz val="10"/>
      <color indexed="8"/>
      <name val="宋体"/>
      <charset val="134"/>
    </font>
    <font>
      <sz val="10"/>
      <color rgb="FF000000"/>
      <name val="Times New Roman"/>
      <charset val="134"/>
    </font>
    <font>
      <sz val="11"/>
      <color indexed="39"/>
      <name val="宋体"/>
      <charset val="134"/>
    </font>
    <font>
      <sz val="9"/>
      <color rgb="FF000000"/>
      <name val="宋体"/>
      <charset val="134"/>
    </font>
    <font>
      <u/>
      <sz val="11"/>
      <color indexed="12"/>
      <name val="Calibri"/>
      <charset val="134"/>
    </font>
    <font>
      <b/>
      <sz val="14"/>
      <color indexed="8"/>
      <name val="宋体"/>
      <charset val="134"/>
      <scheme val="minor"/>
    </font>
    <font>
      <u/>
      <sz val="9"/>
      <color rgb="FF175CEB"/>
      <name val="Times New Roman"/>
      <charset val="134"/>
    </font>
    <font>
      <sz val="20"/>
      <name val="SimHei"/>
      <charset val="134"/>
    </font>
    <font>
      <sz val="9"/>
      <name val="仿宋_GB2312"/>
      <charset val="134"/>
    </font>
    <font>
      <sz val="9"/>
      <name val="MS Sans Serif"/>
      <charset val="134"/>
    </font>
    <font>
      <sz val="9"/>
      <name val="新宋体"/>
      <charset val="134"/>
    </font>
    <font>
      <sz val="10"/>
      <name val="MS Sans Serif"/>
      <charset val="134"/>
    </font>
    <font>
      <sz val="9"/>
      <name val="仿宋"/>
      <charset val="134"/>
    </font>
    <font>
      <u/>
      <sz val="9"/>
      <color rgb="FF0000FF"/>
      <name val="Times New Roman"/>
      <charset val="0"/>
    </font>
    <font>
      <sz val="14"/>
      <name val="黑体"/>
      <charset val="134"/>
    </font>
    <font>
      <sz val="14"/>
      <name val="Times New Roman"/>
      <charset val="134"/>
    </font>
    <font>
      <u/>
      <sz val="9"/>
      <color rgb="FF018FFB"/>
      <name val="Times New Roman"/>
      <charset val="134"/>
    </font>
    <font>
      <u/>
      <sz val="9"/>
      <color rgb="FF800080"/>
      <name val="Times New Roman"/>
      <charset val="0"/>
    </font>
    <font>
      <sz val="9"/>
      <color rgb="FF018FFB"/>
      <name val="Times New Roman"/>
      <charset val="134"/>
    </font>
    <font>
      <sz val="9"/>
      <color rgb="FF175CEB"/>
      <name val="Times New Roman"/>
      <charset val="134"/>
    </font>
    <font>
      <b/>
      <sz val="14"/>
      <name val="宋体"/>
      <charset val="134"/>
    </font>
    <font>
      <b/>
      <sz val="14"/>
      <name val="Times New Roman"/>
      <charset val="134"/>
    </font>
    <font>
      <sz val="11"/>
      <color indexed="8"/>
      <name val="Times New Roman"/>
      <charset val="134"/>
    </font>
    <font>
      <b/>
      <sz val="14"/>
      <color rgb="FF000000"/>
      <name val="宋体"/>
      <charset val="134"/>
    </font>
    <font>
      <b/>
      <sz val="14"/>
      <color indexed="8"/>
      <name val="Times New Roman"/>
      <charset val="134"/>
    </font>
    <font>
      <sz val="9"/>
      <name val="Times New Roman"/>
      <charset val="0"/>
    </font>
    <font>
      <b/>
      <sz val="11"/>
      <color rgb="FFFF0000"/>
      <name val="宋体"/>
      <charset val="134"/>
      <scheme val="minor"/>
    </font>
    <font>
      <b/>
      <sz val="9"/>
      <color rgb="FFFF0000"/>
      <name val="Times New Roman"/>
      <charset val="134"/>
    </font>
    <font>
      <sz val="12"/>
      <name val="Times New Roman"/>
      <charset val="134"/>
    </font>
    <font>
      <sz val="6"/>
      <color theme="0"/>
      <name val="Times New Roman"/>
      <charset val="134"/>
    </font>
    <font>
      <sz val="9"/>
      <color rgb="FFFF0000"/>
      <name val="Times New Roman"/>
      <charset val="134"/>
    </font>
    <font>
      <sz val="20"/>
      <name val="Times New Roman"/>
      <charset val="134"/>
    </font>
    <font>
      <sz val="12"/>
      <name val="宋体"/>
      <charset val="134"/>
    </font>
    <font>
      <b/>
      <sz val="16"/>
      <name val="Times New Roman"/>
      <charset val="134"/>
    </font>
    <font>
      <b/>
      <sz val="16"/>
      <name val="宋体"/>
      <charset val="134"/>
    </font>
    <font>
      <b/>
      <sz val="16"/>
      <name val="黑体"/>
      <charset val="134"/>
    </font>
    <font>
      <b/>
      <sz val="10"/>
      <color rgb="FFFF0000"/>
      <name val="Times New Roman"/>
      <charset val="134"/>
    </font>
    <font>
      <b/>
      <sz val="10"/>
      <color rgb="FFFF0000"/>
      <name val="宋体"/>
      <charset val="134"/>
    </font>
    <font>
      <b/>
      <sz val="22"/>
      <name val="宋体"/>
      <charset val="134"/>
    </font>
    <font>
      <sz val="12"/>
      <name val="仿宋_GB2312"/>
      <charset val="134"/>
    </font>
    <font>
      <b/>
      <sz val="12"/>
      <name val="Times New Roman"/>
      <charset val="134"/>
    </font>
    <font>
      <sz val="12"/>
      <color rgb="FFFF0000"/>
      <name val="宋体"/>
      <charset val="134"/>
    </font>
    <font>
      <b/>
      <sz val="20"/>
      <color rgb="FFFF0000"/>
      <name val="黑体"/>
      <charset val="134"/>
    </font>
    <font>
      <b/>
      <u/>
      <sz val="12"/>
      <name val="黑体"/>
      <charset val="134"/>
    </font>
    <font>
      <b/>
      <sz val="12"/>
      <name val="黑体"/>
      <charset val="134"/>
    </font>
    <font>
      <sz val="20"/>
      <color rgb="FFFF0000"/>
      <name val="黑体"/>
      <charset val="134"/>
    </font>
    <font>
      <sz val="10"/>
      <color rgb="FF0000FF"/>
      <name val="宋体"/>
      <charset val="134"/>
    </font>
    <font>
      <sz val="14"/>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仿宋"/>
      <charset val="134"/>
    </font>
    <font>
      <sz val="9"/>
      <color rgb="FF000000"/>
      <name val="仿宋"/>
      <charset val="134"/>
    </font>
    <font>
      <sz val="10"/>
      <color indexed="12"/>
      <name val="宋体"/>
      <charset val="134"/>
    </font>
    <font>
      <sz val="9"/>
      <name val="仿宋"/>
      <charset val="0"/>
    </font>
    <font>
      <sz val="20"/>
      <name val="黑体"/>
      <charset val="134"/>
    </font>
    <font>
      <sz val="9"/>
      <color rgb="FF000000"/>
      <name val="微软雅黑"/>
      <charset val="134"/>
    </font>
    <font>
      <sz val="10"/>
      <color rgb="FF000000"/>
      <name val="宋体"/>
      <charset val="134"/>
    </font>
    <font>
      <sz val="9"/>
      <color rgb="FF000000"/>
      <name val="SimSun"/>
      <charset val="134"/>
    </font>
    <font>
      <sz val="9"/>
      <color rgb="FFFF0000"/>
      <name val="宋体"/>
      <charset val="134"/>
    </font>
    <font>
      <vertAlign val="superscript"/>
      <sz val="9"/>
      <name val="Times New Roman"/>
      <charset val="134"/>
    </font>
    <font>
      <sz val="10.5"/>
      <color rgb="FF000000"/>
      <name val="Times New Roman"/>
      <charset val="134"/>
    </font>
    <font>
      <u/>
      <sz val="10"/>
      <color theme="0"/>
      <name val="Times New Roman"/>
      <charset val="134"/>
    </font>
    <font>
      <sz val="9"/>
      <color indexed="53"/>
      <name val="宋体"/>
      <charset val="134"/>
    </font>
    <font>
      <sz val="9"/>
      <color indexed="53"/>
      <name val="Times New Roman"/>
      <charset val="134"/>
    </font>
    <font>
      <sz val="12"/>
      <color rgb="FFFF0000"/>
      <name val="仿宋_GB2312"/>
      <charset val="134"/>
    </font>
    <font>
      <sz val="10"/>
      <name val="宋体"/>
      <charset val="134"/>
    </font>
    <font>
      <sz val="9"/>
      <name val="宋体"/>
      <charset val="134"/>
    </font>
    <font>
      <b/>
      <sz val="9"/>
      <name val="宋体"/>
      <charset val="134"/>
    </font>
  </fonts>
  <fills count="44">
    <fill>
      <patternFill patternType="none"/>
    </fill>
    <fill>
      <patternFill patternType="gray125"/>
    </fill>
    <fill>
      <patternFill patternType="solid">
        <fgColor rgb="FFCCFFCC"/>
        <bgColor indexed="64"/>
      </patternFill>
    </fill>
    <fill>
      <patternFill patternType="solid">
        <fgColor rgb="FFFFFF99"/>
        <bgColor indexed="64"/>
      </patternFill>
    </fill>
    <fill>
      <patternFill patternType="solid">
        <fgColor rgb="FF000000"/>
        <bgColor indexed="64"/>
      </patternFill>
    </fill>
    <fill>
      <patternFill patternType="solid">
        <fgColor rgb="FFFFFF00"/>
        <bgColor indexed="64"/>
      </patternFill>
    </fill>
    <fill>
      <patternFill patternType="solid">
        <fgColor rgb="FFBFBFBF"/>
        <bgColor indexed="64"/>
      </patternFill>
    </fill>
    <fill>
      <patternFill patternType="solid">
        <fgColor theme="0"/>
        <bgColor indexed="64"/>
      </patternFill>
    </fill>
    <fill>
      <patternFill patternType="solid">
        <fgColor theme="0" tint="-0.249977111117893"/>
        <bgColor indexed="64"/>
      </patternFill>
    </fill>
    <fill>
      <patternFill patternType="solid">
        <fgColor indexed="26"/>
        <bgColor indexed="26"/>
      </patternFill>
    </fill>
    <fill>
      <patternFill patternType="solid">
        <fgColor rgb="FFCCFFFF"/>
        <bgColor indexed="64"/>
      </patternFill>
    </fill>
    <fill>
      <patternFill patternType="solid">
        <fgColor rgb="FF00FFFF"/>
        <bgColor indexed="64"/>
      </patternFill>
    </fill>
    <fill>
      <patternFill patternType="solid">
        <fgColor rgb="FFC0C0C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7">
    <border>
      <left/>
      <right/>
      <top/>
      <bottom/>
      <diagonal/>
    </border>
    <border>
      <left style="thin">
        <color rgb="FFCCFFCC"/>
      </left>
      <right style="thin">
        <color rgb="FFCCFFCC"/>
      </right>
      <top style="thin">
        <color rgb="FFCCFFCC"/>
      </top>
      <bottom style="thin">
        <color rgb="FFCCFFCC"/>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FFFF00"/>
      </top>
      <bottom style="thin">
        <color rgb="FFFFFF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FFFF99"/>
      </bottom>
      <diagonal/>
    </border>
    <border>
      <left style="thin">
        <color rgb="FF000000"/>
      </left>
      <right style="thin">
        <color rgb="FF000000"/>
      </right>
      <top style="thin">
        <color rgb="FF000000"/>
      </top>
      <bottom style="medium">
        <color rgb="FF000000"/>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right style="thin">
        <color rgb="FF000000"/>
      </right>
      <top/>
      <bottom style="thin">
        <color rgb="FF000000"/>
      </bottom>
      <diagonal/>
    </border>
    <border>
      <left/>
      <right/>
      <top style="thin">
        <color rgb="FF000000"/>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style="thin">
        <color rgb="FF000000"/>
      </left>
      <right/>
      <top style="thin">
        <color auto="1"/>
      </top>
      <bottom style="thin">
        <color auto="1"/>
      </bottom>
      <diagonal/>
    </border>
    <border>
      <left style="thin">
        <color auto="1"/>
      </left>
      <right style="thin">
        <color auto="1"/>
      </right>
      <top/>
      <bottom style="thin">
        <color rgb="FF000000"/>
      </bottom>
      <diagonal/>
    </border>
    <border>
      <left style="thin">
        <color rgb="FF000000"/>
      </left>
      <right style="thin">
        <color rgb="FF000000"/>
      </right>
      <top style="thin">
        <color rgb="FFCCFFFF"/>
      </top>
      <bottom style="thin">
        <color rgb="FF000000"/>
      </bottom>
      <diagonal/>
    </border>
    <border>
      <left style="thin">
        <color rgb="FF000000"/>
      </left>
      <right style="double">
        <color rgb="FF000000"/>
      </right>
      <top/>
      <bottom style="thin">
        <color rgb="FF000000"/>
      </bottom>
      <diagonal/>
    </border>
    <border>
      <left style="thin">
        <color rgb="FF000000"/>
      </left>
      <right/>
      <top/>
      <bottom style="thin">
        <color rgb="FF000000"/>
      </bottom>
      <diagonal/>
    </border>
    <border>
      <left style="thin">
        <color rgb="FF000000"/>
      </left>
      <right style="double">
        <color rgb="FF000000"/>
      </right>
      <top style="thin">
        <color rgb="FFCCFFFF"/>
      </top>
      <bottom style="thin">
        <color rgb="FF000000"/>
      </bottom>
      <diagonal/>
    </border>
    <border>
      <left style="thin">
        <color rgb="FFFFFF00"/>
      </left>
      <right style="thin">
        <color rgb="FF000000"/>
      </right>
      <top style="thin">
        <color rgb="FF000000"/>
      </top>
      <bottom style="thin">
        <color rgb="FF000000"/>
      </bottom>
      <diagonal/>
    </border>
    <border>
      <left style="thin">
        <color rgb="FF00FFFF"/>
      </left>
      <right style="thin">
        <color rgb="FF000000"/>
      </right>
      <top style="thin">
        <color rgb="FF000000"/>
      </top>
      <bottom style="thin">
        <color rgb="FF000000"/>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style="thin">
        <color rgb="FFC0C0C0"/>
      </left>
      <right style="thin">
        <color rgb="FF000000"/>
      </right>
      <top style="thin">
        <color rgb="FF000000"/>
      </top>
      <bottom style="thin">
        <color rgb="FF000000"/>
      </bottom>
      <diagonal/>
    </border>
    <border>
      <left style="thin">
        <color rgb="FFC0C0C0"/>
      </left>
      <right style="thin">
        <color rgb="FFC0C0C0"/>
      </right>
      <top style="thin">
        <color rgb="FF000000"/>
      </top>
      <bottom style="thin">
        <color rgb="FF000000"/>
      </bottom>
      <diagonal/>
    </border>
    <border>
      <left style="thin">
        <color rgb="FF000000"/>
      </left>
      <right style="thin">
        <color rgb="FFC0C0C0"/>
      </right>
      <top style="thin">
        <color rgb="FF000000"/>
      </top>
      <bottom style="thin">
        <color rgb="FF000000"/>
      </bottom>
      <diagonal/>
    </border>
    <border>
      <left style="thin">
        <color rgb="FF000000"/>
      </left>
      <right style="thin">
        <color rgb="FF000000"/>
      </right>
      <top style="thin">
        <color rgb="FF000000"/>
      </top>
      <bottom style="thin">
        <color rgb="FFC0C0C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top style="thin">
        <color rgb="FF000000"/>
      </top>
      <bottom style="double">
        <color rgb="FF000000"/>
      </bottom>
      <diagonal/>
    </border>
    <border>
      <left/>
      <right/>
      <top/>
      <bottom style="double">
        <color rgb="FF000000"/>
      </bottom>
      <diagonal/>
    </border>
    <border>
      <left style="thin">
        <color rgb="FF000000"/>
      </left>
      <right style="thin">
        <color rgb="FF000000"/>
      </right>
      <top style="double">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right style="medium">
        <color rgb="FF000000"/>
      </right>
      <top style="thin">
        <color rgb="FF000000"/>
      </top>
      <bottom style="double">
        <color rgb="FF000000"/>
      </bottom>
      <diagonal/>
    </border>
    <border>
      <left style="thin">
        <color rgb="FF000000"/>
      </left>
      <right style="medium">
        <color rgb="FF000000"/>
      </right>
      <top style="thin">
        <color rgb="FF000000"/>
      </top>
      <bottom style="medium">
        <color rgb="FF000000"/>
      </bottom>
      <diagonal/>
    </border>
    <border>
      <left/>
      <right/>
      <top style="double">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100" fillId="0" borderId="0" applyFont="0" applyFill="0" applyBorder="0" applyAlignment="0" applyProtection="0">
      <alignment vertical="center"/>
    </xf>
    <xf numFmtId="44" fontId="100" fillId="0" borderId="0" applyFont="0" applyFill="0" applyBorder="0" applyAlignment="0" applyProtection="0">
      <alignment vertical="center"/>
    </xf>
    <xf numFmtId="9" fontId="100" fillId="0" borderId="0" applyFont="0" applyFill="0" applyBorder="0" applyAlignment="0" applyProtection="0">
      <alignment vertical="center"/>
    </xf>
    <xf numFmtId="41" fontId="100" fillId="0" borderId="0" applyFont="0" applyFill="0" applyBorder="0" applyAlignment="0" applyProtection="0">
      <alignment vertical="center"/>
    </xf>
    <xf numFmtId="42" fontId="100" fillId="0" borderId="0" applyFont="0" applyFill="0" applyBorder="0" applyAlignment="0" applyProtection="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0" fillId="13" borderId="89" applyNumberFormat="0" applyFont="0" applyAlignment="0" applyProtection="0">
      <alignment vertical="center"/>
    </xf>
    <xf numFmtId="0" fontId="103"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106" fillId="0" borderId="90" applyNumberFormat="0" applyFill="0" applyAlignment="0" applyProtection="0">
      <alignment vertical="center"/>
    </xf>
    <xf numFmtId="0" fontId="107" fillId="0" borderId="90" applyNumberFormat="0" applyFill="0" applyAlignment="0" applyProtection="0">
      <alignment vertical="center"/>
    </xf>
    <xf numFmtId="0" fontId="108" fillId="0" borderId="91" applyNumberFormat="0" applyFill="0" applyAlignment="0" applyProtection="0">
      <alignment vertical="center"/>
    </xf>
    <xf numFmtId="0" fontId="108" fillId="0" borderId="0" applyNumberFormat="0" applyFill="0" applyBorder="0" applyAlignment="0" applyProtection="0">
      <alignment vertical="center"/>
    </xf>
    <xf numFmtId="0" fontId="109" fillId="14" borderId="92" applyNumberFormat="0" applyAlignment="0" applyProtection="0">
      <alignment vertical="center"/>
    </xf>
    <xf numFmtId="0" fontId="110" fillId="15" borderId="93" applyNumberFormat="0" applyAlignment="0" applyProtection="0">
      <alignment vertical="center"/>
    </xf>
    <xf numFmtId="0" fontId="111" fillId="15" borderId="92" applyNumberFormat="0" applyAlignment="0" applyProtection="0">
      <alignment vertical="center"/>
    </xf>
    <xf numFmtId="0" fontId="112" fillId="16" borderId="94" applyNumberFormat="0" applyAlignment="0" applyProtection="0">
      <alignment vertical="center"/>
    </xf>
    <xf numFmtId="0" fontId="113" fillId="0" borderId="95" applyNumberFormat="0" applyFill="0" applyAlignment="0" applyProtection="0">
      <alignment vertical="center"/>
    </xf>
    <xf numFmtId="0" fontId="114" fillId="0" borderId="96" applyNumberFormat="0" applyFill="0" applyAlignment="0" applyProtection="0">
      <alignment vertical="center"/>
    </xf>
    <xf numFmtId="0" fontId="115" fillId="17" borderId="0" applyNumberFormat="0" applyBorder="0" applyAlignment="0" applyProtection="0">
      <alignment vertical="center"/>
    </xf>
    <xf numFmtId="0" fontId="116" fillId="18" borderId="0" applyNumberFormat="0" applyBorder="0" applyAlignment="0" applyProtection="0">
      <alignment vertical="center"/>
    </xf>
    <xf numFmtId="0" fontId="117" fillId="19" borderId="0" applyNumberFormat="0" applyBorder="0" applyAlignment="0" applyProtection="0">
      <alignment vertical="center"/>
    </xf>
    <xf numFmtId="0" fontId="118" fillId="20" borderId="0" applyNumberFormat="0" applyBorder="0" applyAlignment="0" applyProtection="0">
      <alignment vertical="center"/>
    </xf>
    <xf numFmtId="0" fontId="119" fillId="21" borderId="0" applyNumberFormat="0" applyBorder="0" applyAlignment="0" applyProtection="0">
      <alignment vertical="center"/>
    </xf>
    <xf numFmtId="0" fontId="119" fillId="22" borderId="0" applyNumberFormat="0" applyBorder="0" applyAlignment="0" applyProtection="0">
      <alignment vertical="center"/>
    </xf>
    <xf numFmtId="0" fontId="118" fillId="23" borderId="0" applyNumberFormat="0" applyBorder="0" applyAlignment="0" applyProtection="0">
      <alignment vertical="center"/>
    </xf>
    <xf numFmtId="0" fontId="118" fillId="24" borderId="0" applyNumberFormat="0" applyBorder="0" applyAlignment="0" applyProtection="0">
      <alignment vertical="center"/>
    </xf>
    <xf numFmtId="0" fontId="119" fillId="25" borderId="0" applyNumberFormat="0" applyBorder="0" applyAlignment="0" applyProtection="0">
      <alignment vertical="center"/>
    </xf>
    <xf numFmtId="0" fontId="119" fillId="26" borderId="0" applyNumberFormat="0" applyBorder="0" applyAlignment="0" applyProtection="0">
      <alignment vertical="center"/>
    </xf>
    <xf numFmtId="0" fontId="118" fillId="27" borderId="0" applyNumberFormat="0" applyBorder="0" applyAlignment="0" applyProtection="0">
      <alignment vertical="center"/>
    </xf>
    <xf numFmtId="0" fontId="118" fillId="28" borderId="0" applyNumberFormat="0" applyBorder="0" applyAlignment="0" applyProtection="0">
      <alignment vertical="center"/>
    </xf>
    <xf numFmtId="0" fontId="119" fillId="29" borderId="0" applyNumberFormat="0" applyBorder="0" applyAlignment="0" applyProtection="0">
      <alignment vertical="center"/>
    </xf>
    <xf numFmtId="0" fontId="119" fillId="30" borderId="0" applyNumberFormat="0" applyBorder="0" applyAlignment="0" applyProtection="0">
      <alignment vertical="center"/>
    </xf>
    <xf numFmtId="0" fontId="118" fillId="31" borderId="0" applyNumberFormat="0" applyBorder="0" applyAlignment="0" applyProtection="0">
      <alignment vertical="center"/>
    </xf>
    <xf numFmtId="0" fontId="118" fillId="32" borderId="0" applyNumberFormat="0" applyBorder="0" applyAlignment="0" applyProtection="0">
      <alignment vertical="center"/>
    </xf>
    <xf numFmtId="0" fontId="119" fillId="33" borderId="0" applyNumberFormat="0" applyBorder="0" applyAlignment="0" applyProtection="0">
      <alignment vertical="center"/>
    </xf>
    <xf numFmtId="0" fontId="119" fillId="34" borderId="0" applyNumberFormat="0" applyBorder="0" applyAlignment="0" applyProtection="0">
      <alignment vertical="center"/>
    </xf>
    <xf numFmtId="0" fontId="118" fillId="35" borderId="0" applyNumberFormat="0" applyBorder="0" applyAlignment="0" applyProtection="0">
      <alignment vertical="center"/>
    </xf>
    <xf numFmtId="0" fontId="118" fillId="36" borderId="0" applyNumberFormat="0" applyBorder="0" applyAlignment="0" applyProtection="0">
      <alignment vertical="center"/>
    </xf>
    <xf numFmtId="0" fontId="119" fillId="37" borderId="0" applyNumberFormat="0" applyBorder="0" applyAlignment="0" applyProtection="0">
      <alignment vertical="center"/>
    </xf>
    <xf numFmtId="0" fontId="119" fillId="38" borderId="0" applyNumberFormat="0" applyBorder="0" applyAlignment="0" applyProtection="0">
      <alignment vertical="center"/>
    </xf>
    <xf numFmtId="0" fontId="118" fillId="39" borderId="0" applyNumberFormat="0" applyBorder="0" applyAlignment="0" applyProtection="0">
      <alignment vertical="center"/>
    </xf>
    <xf numFmtId="0" fontId="118" fillId="40" borderId="0" applyNumberFormat="0" applyBorder="0" applyAlignment="0" applyProtection="0">
      <alignment vertical="center"/>
    </xf>
    <xf numFmtId="0" fontId="119" fillId="41" borderId="0" applyNumberFormat="0" applyBorder="0" applyAlignment="0" applyProtection="0">
      <alignment vertical="center"/>
    </xf>
    <xf numFmtId="0" fontId="119" fillId="42" borderId="0" applyNumberFormat="0" applyBorder="0" applyAlignment="0" applyProtection="0">
      <alignment vertical="center"/>
    </xf>
    <xf numFmtId="0" fontId="118" fillId="43"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protection locked="0"/>
    </xf>
    <xf numFmtId="0" fontId="100" fillId="0" borderId="0">
      <alignment vertical="center"/>
    </xf>
    <xf numFmtId="43" fontId="100" fillId="0" borderId="0" applyFont="0" applyFill="0" applyBorder="0" applyAlignment="0" applyProtection="0">
      <alignment vertical="center"/>
    </xf>
    <xf numFmtId="43" fontId="84" fillId="0" borderId="0" applyFont="0" applyFill="0" applyBorder="0" applyAlignment="0" applyProtection="0"/>
    <xf numFmtId="43" fontId="84" fillId="0" borderId="0" applyFont="0" applyFill="0" applyBorder="0" applyAlignment="0" applyProtection="0"/>
    <xf numFmtId="0" fontId="100" fillId="0" borderId="0">
      <alignment vertical="center"/>
    </xf>
    <xf numFmtId="9" fontId="84" fillId="0" borderId="0" applyFont="0" applyFill="0" applyBorder="0" applyAlignment="0" applyProtection="0"/>
    <xf numFmtId="0" fontId="1" fillId="0" borderId="0"/>
    <xf numFmtId="0" fontId="84" fillId="0" borderId="0"/>
    <xf numFmtId="0" fontId="84" fillId="0" borderId="0"/>
    <xf numFmtId="9" fontId="84" fillId="0" borderId="0" applyFont="0" applyFill="0" applyBorder="0" applyAlignment="0" applyProtection="0"/>
    <xf numFmtId="0" fontId="80" fillId="0" borderId="0"/>
    <xf numFmtId="41" fontId="84" fillId="0" borderId="0" applyFont="0" applyFill="0" applyBorder="0" applyAlignment="0" applyProtection="0"/>
    <xf numFmtId="0" fontId="80" fillId="0" borderId="0"/>
    <xf numFmtId="0" fontId="84" fillId="0" borderId="0"/>
    <xf numFmtId="0" fontId="84" fillId="0" borderId="0"/>
  </cellStyleXfs>
  <cellXfs count="886">
    <xf numFmtId="0" fontId="0" fillId="0" borderId="0" xfId="0" applyFont="1">
      <alignment vertical="center"/>
    </xf>
    <xf numFmtId="0" fontId="0" fillId="0" borderId="0" xfId="0" applyNumberFormat="1" applyFont="1" applyAlignment="1"/>
    <xf numFmtId="0" fontId="1" fillId="0" borderId="0" xfId="0" applyNumberFormat="1" applyFont="1" applyFill="1" applyAlignment="1"/>
    <xf numFmtId="0" fontId="2" fillId="2" borderId="1" xfId="0" applyNumberFormat="1" applyFont="1" applyFill="1" applyBorder="1" applyAlignment="1"/>
    <xf numFmtId="0" fontId="1" fillId="2" borderId="1" xfId="0" applyNumberFormat="1" applyFont="1" applyFill="1" applyBorder="1" applyAlignment="1"/>
    <xf numFmtId="0" fontId="1" fillId="3" borderId="2" xfId="0" applyNumberFormat="1" applyFont="1" applyFill="1" applyBorder="1" applyAlignment="1"/>
    <xf numFmtId="0" fontId="3" fillId="4" borderId="3" xfId="0" applyNumberFormat="1" applyFont="1" applyFill="1" applyBorder="1" applyAlignment="1">
      <alignment horizontal="center"/>
    </xf>
    <xf numFmtId="0" fontId="4" fillId="5" borderId="4" xfId="0" applyNumberFormat="1" applyFont="1" applyFill="1" applyBorder="1" applyAlignment="1">
      <alignment horizontal="center"/>
    </xf>
    <xf numFmtId="0" fontId="3" fillId="4" borderId="5" xfId="0" applyNumberFormat="1" applyFont="1" applyFill="1" applyBorder="1" applyAlignment="1">
      <alignment horizontal="center"/>
    </xf>
    <xf numFmtId="0" fontId="3" fillId="4" borderId="6" xfId="0" applyNumberFormat="1" applyFont="1" applyFill="1" applyBorder="1" applyAlignment="1">
      <alignment horizontal="center"/>
    </xf>
    <xf numFmtId="0" fontId="1" fillId="3" borderId="7" xfId="0" applyNumberFormat="1" applyFont="1" applyFill="1" applyBorder="1" applyAlignment="1"/>
    <xf numFmtId="0" fontId="1" fillId="3" borderId="8" xfId="0" applyNumberFormat="1" applyFont="1" applyFill="1" applyBorder="1" applyAlignment="1"/>
    <xf numFmtId="0" fontId="5" fillId="0" borderId="0" xfId="0" applyFont="1">
      <alignment vertical="center"/>
    </xf>
    <xf numFmtId="176" fontId="6" fillId="0" borderId="9" xfId="0" applyNumberFormat="1" applyFont="1" applyFill="1" applyBorder="1" applyAlignment="1">
      <alignment horizontal="left" vertical="center"/>
    </xf>
    <xf numFmtId="0" fontId="7" fillId="0" borderId="0" xfId="0" applyNumberFormat="1" applyFont="1" applyFill="1" applyAlignment="1">
      <alignment horizontal="left" vertical="center" wrapText="1"/>
    </xf>
    <xf numFmtId="0" fontId="8" fillId="0" borderId="0" xfId="0" applyNumberFormat="1" applyFont="1" applyFill="1" applyAlignment="1">
      <alignment horizontal="center" vertical="center" wrapText="1"/>
    </xf>
    <xf numFmtId="0" fontId="9" fillId="0" borderId="0" xfId="0" applyNumberFormat="1" applyFont="1" applyFill="1" applyAlignment="1">
      <alignment horizontal="center" vertical="center" wrapText="1"/>
    </xf>
    <xf numFmtId="0" fontId="10" fillId="0" borderId="0" xfId="0" applyNumberFormat="1" applyFont="1" applyFill="1" applyAlignment="1">
      <alignment horizontal="center" vertical="center" wrapText="1"/>
    </xf>
    <xf numFmtId="177" fontId="11" fillId="0" borderId="0" xfId="0" applyNumberFormat="1" applyFont="1" applyFill="1" applyAlignment="1">
      <alignment horizontal="center" vertical="center"/>
    </xf>
    <xf numFmtId="177" fontId="12" fillId="0" borderId="0" xfId="0" applyNumberFormat="1" applyFont="1" applyFill="1" applyAlignment="1">
      <alignment horizontal="center" vertical="center"/>
    </xf>
    <xf numFmtId="0" fontId="12" fillId="0" borderId="0" xfId="0" applyNumberFormat="1" applyFont="1" applyFill="1" applyAlignment="1">
      <alignment horizontal="center" vertical="center"/>
    </xf>
    <xf numFmtId="177" fontId="11" fillId="0" borderId="0" xfId="0" applyNumberFormat="1" applyFont="1" applyFill="1">
      <alignment vertical="center"/>
    </xf>
    <xf numFmtId="0" fontId="12" fillId="0" borderId="0" xfId="0" applyNumberFormat="1" applyFont="1" applyFill="1">
      <alignment vertical="center"/>
    </xf>
    <xf numFmtId="0" fontId="11" fillId="0" borderId="0" xfId="0" applyNumberFormat="1" applyFont="1" applyFill="1" applyAlignment="1">
      <alignment horizontal="right"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wrapText="1"/>
    </xf>
    <xf numFmtId="0" fontId="12" fillId="0" borderId="10" xfId="0" applyNumberFormat="1" applyFont="1" applyFill="1" applyBorder="1" applyAlignment="1">
      <alignment horizontal="center" vertical="center"/>
    </xf>
    <xf numFmtId="0" fontId="11" fillId="0" borderId="10" xfId="0" applyNumberFormat="1" applyFont="1" applyFill="1" applyBorder="1">
      <alignment vertical="center"/>
    </xf>
    <xf numFmtId="14" fontId="12" fillId="0" borderId="10" xfId="0" applyNumberFormat="1" applyFont="1" applyFill="1" applyBorder="1" applyAlignment="1">
      <alignment horizontal="center" vertical="center"/>
    </xf>
    <xf numFmtId="43" fontId="12" fillId="0" borderId="11" xfId="0" applyNumberFormat="1" applyFont="1" applyFill="1" applyBorder="1" applyAlignment="1">
      <alignment horizontal="right" vertical="center"/>
    </xf>
    <xf numFmtId="43" fontId="12" fillId="0" borderId="10" xfId="0" applyNumberFormat="1" applyFont="1" applyFill="1" applyBorder="1" applyAlignment="1">
      <alignment horizontal="right" vertical="center"/>
    </xf>
    <xf numFmtId="0" fontId="12" fillId="0" borderId="10" xfId="0" applyNumberFormat="1" applyFont="1" applyFill="1" applyBorder="1">
      <alignment vertical="center"/>
    </xf>
    <xf numFmtId="43" fontId="12" fillId="0" borderId="12" xfId="0" applyNumberFormat="1" applyFont="1" applyFill="1" applyBorder="1" applyAlignment="1">
      <alignment horizontal="right" vertical="center"/>
    </xf>
    <xf numFmtId="0" fontId="12" fillId="0" borderId="12" xfId="0" applyNumberFormat="1" applyFont="1" applyFill="1" applyBorder="1" applyAlignment="1">
      <alignment horizontal="center" vertical="center"/>
    </xf>
    <xf numFmtId="49" fontId="11" fillId="0" borderId="0" xfId="0" applyNumberFormat="1" applyFont="1" applyFill="1" applyAlignment="1">
      <alignment horizontal="left" vertical="center"/>
    </xf>
    <xf numFmtId="0" fontId="8" fillId="0" borderId="0" xfId="0" applyNumberFormat="1" applyFont="1" applyFill="1">
      <alignment vertical="center"/>
    </xf>
    <xf numFmtId="0" fontId="7" fillId="0" borderId="0" xfId="0" applyNumberFormat="1" applyFont="1" applyFill="1" applyAlignment="1">
      <alignment horizontal="left" vertical="center"/>
    </xf>
    <xf numFmtId="0" fontId="8" fillId="0" borderId="0" xfId="0" applyNumberFormat="1" applyFont="1" applyFill="1" applyAlignment="1">
      <alignment horizontal="center" vertical="center"/>
    </xf>
    <xf numFmtId="0" fontId="10" fillId="0" borderId="0" xfId="0" applyNumberFormat="1" applyFont="1" applyFill="1" applyAlignment="1">
      <alignment horizontal="center" vertical="center"/>
    </xf>
    <xf numFmtId="177" fontId="8" fillId="0" borderId="0" xfId="0" applyNumberFormat="1" applyFont="1" applyFill="1" applyAlignment="1">
      <alignment horizontal="center" vertical="center"/>
    </xf>
    <xf numFmtId="177" fontId="8" fillId="0" borderId="0" xfId="0" applyNumberFormat="1" applyFont="1" applyFill="1">
      <alignment vertical="center"/>
    </xf>
    <xf numFmtId="0" fontId="2" fillId="0" borderId="0" xfId="0" applyNumberFormat="1" applyFont="1" applyFill="1" applyAlignment="1">
      <alignment horizontal="right" vertical="center"/>
    </xf>
    <xf numFmtId="0" fontId="2" fillId="0" borderId="10" xfId="0" applyNumberFormat="1" applyFont="1" applyFill="1" applyBorder="1" applyAlignment="1">
      <alignment horizontal="center" vertical="center"/>
    </xf>
    <xf numFmtId="0" fontId="2" fillId="0" borderId="11"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wrapText="1"/>
    </xf>
    <xf numFmtId="0" fontId="8" fillId="0" borderId="10" xfId="0" applyNumberFormat="1" applyFont="1" applyFill="1" applyBorder="1" applyAlignment="1">
      <alignment horizontal="center" vertical="center"/>
    </xf>
    <xf numFmtId="0" fontId="8" fillId="0" borderId="10" xfId="0" applyNumberFormat="1" applyFont="1" applyFill="1" applyBorder="1">
      <alignment vertical="center"/>
    </xf>
    <xf numFmtId="14" fontId="8" fillId="0" borderId="10" xfId="0" applyNumberFormat="1" applyFont="1" applyFill="1" applyBorder="1" applyAlignment="1">
      <alignment horizontal="center" vertical="center"/>
    </xf>
    <xf numFmtId="43" fontId="8" fillId="0" borderId="11" xfId="0" applyNumberFormat="1" applyFont="1" applyFill="1" applyBorder="1">
      <alignment vertical="center"/>
    </xf>
    <xf numFmtId="43" fontId="8" fillId="0" borderId="12" xfId="0" applyNumberFormat="1" applyFont="1" applyFill="1" applyBorder="1">
      <alignment vertical="center"/>
    </xf>
    <xf numFmtId="43" fontId="8" fillId="0" borderId="10" xfId="0" applyNumberFormat="1" applyFont="1" applyFill="1" applyBorder="1">
      <alignment vertical="center"/>
    </xf>
    <xf numFmtId="0" fontId="13" fillId="0" borderId="10" xfId="0" applyNumberFormat="1" applyFont="1" applyFill="1" applyBorder="1" applyAlignment="1">
      <alignment horizontal="center" vertical="center"/>
    </xf>
    <xf numFmtId="0" fontId="8" fillId="0" borderId="12" xfId="0" applyNumberFormat="1" applyFont="1" applyFill="1" applyBorder="1" applyAlignment="1">
      <alignment horizontal="center" vertical="center"/>
    </xf>
    <xf numFmtId="49" fontId="8" fillId="0" borderId="0" xfId="0" applyNumberFormat="1" applyFont="1" applyFill="1" applyAlignment="1">
      <alignment horizontal="left" vertical="center"/>
    </xf>
    <xf numFmtId="43" fontId="8" fillId="0" borderId="11" xfId="0" applyNumberFormat="1" applyFont="1" applyFill="1" applyBorder="1" applyAlignment="1">
      <alignment horizontal="right" vertical="center"/>
    </xf>
    <xf numFmtId="43" fontId="8" fillId="0" borderId="10" xfId="0" applyNumberFormat="1" applyFont="1" applyFill="1" applyBorder="1" applyAlignment="1">
      <alignment horizontal="right" vertical="center"/>
    </xf>
    <xf numFmtId="43" fontId="8" fillId="0" borderId="12" xfId="0" applyNumberFormat="1" applyFont="1" applyFill="1" applyBorder="1" applyAlignment="1">
      <alignment horizontal="right" vertical="center"/>
    </xf>
    <xf numFmtId="0" fontId="14" fillId="0" borderId="0" xfId="0" applyFont="1">
      <alignment vertical="center"/>
    </xf>
    <xf numFmtId="0" fontId="15" fillId="0" borderId="0" xfId="0" applyFont="1">
      <alignment vertical="center"/>
    </xf>
    <xf numFmtId="176" fontId="16" fillId="0" borderId="9" xfId="0" applyNumberFormat="1" applyFont="1" applyFill="1" applyBorder="1" applyAlignment="1">
      <alignment horizontal="left" vertical="center"/>
    </xf>
    <xf numFmtId="0" fontId="17" fillId="0" borderId="0" xfId="0" applyNumberFormat="1" applyFont="1" applyFill="1" applyAlignment="1">
      <alignment horizontal="left" vertical="center" wrapText="1"/>
    </xf>
    <xf numFmtId="0" fontId="18" fillId="0" borderId="0" xfId="0" applyNumberFormat="1" applyFont="1" applyFill="1" applyAlignment="1">
      <alignment horizontal="center" vertical="center" wrapText="1"/>
    </xf>
    <xf numFmtId="177" fontId="12" fillId="0" borderId="0" xfId="0" applyNumberFormat="1" applyFont="1" applyFill="1">
      <alignment vertical="center"/>
    </xf>
    <xf numFmtId="0" fontId="12" fillId="0" borderId="0" xfId="0" applyNumberFormat="1" applyFont="1" applyFill="1" applyAlignment="1">
      <alignment horizontal="right" vertical="center"/>
    </xf>
    <xf numFmtId="0" fontId="12" fillId="0" borderId="11" xfId="0" applyNumberFormat="1" applyFont="1" applyFill="1" applyBorder="1" applyAlignment="1">
      <alignment horizontal="center" vertical="center"/>
    </xf>
    <xf numFmtId="0" fontId="12" fillId="0" borderId="12" xfId="0" applyNumberFormat="1" applyFont="1" applyFill="1" applyBorder="1" applyAlignment="1">
      <alignment horizontal="center" vertical="center" wrapText="1"/>
    </xf>
    <xf numFmtId="0" fontId="19" fillId="0" borderId="10" xfId="0" applyNumberFormat="1" applyFont="1" applyFill="1" applyBorder="1" applyAlignment="1">
      <alignment horizontal="left" vertical="center"/>
    </xf>
    <xf numFmtId="49" fontId="12" fillId="0" borderId="0" xfId="0" applyNumberFormat="1" applyFont="1" applyFill="1" applyAlignment="1">
      <alignment horizontal="left" vertical="center"/>
    </xf>
    <xf numFmtId="0" fontId="18" fillId="0" borderId="0" xfId="0" applyNumberFormat="1" applyFont="1" applyFill="1">
      <alignment vertical="center"/>
    </xf>
    <xf numFmtId="0" fontId="8" fillId="0" borderId="11" xfId="0" applyNumberFormat="1" applyFont="1" applyFill="1" applyBorder="1" applyAlignment="1">
      <alignment horizontal="center" vertical="center"/>
    </xf>
    <xf numFmtId="0" fontId="2" fillId="0" borderId="13" xfId="0" applyNumberFormat="1" applyFont="1" applyFill="1" applyBorder="1" applyAlignment="1">
      <alignment horizontal="center" vertical="center"/>
    </xf>
    <xf numFmtId="0" fontId="2" fillId="0" borderId="12" xfId="0" applyNumberFormat="1" applyFont="1" applyFill="1" applyBorder="1" applyAlignment="1">
      <alignment horizontal="center" vertical="center"/>
    </xf>
    <xf numFmtId="0" fontId="1" fillId="0" borderId="10" xfId="0" applyNumberFormat="1" applyFont="1" applyFill="1" applyBorder="1" applyAlignment="1"/>
    <xf numFmtId="14" fontId="8" fillId="0" borderId="10" xfId="0" applyNumberFormat="1" applyFont="1" applyFill="1" applyBorder="1" applyAlignment="1">
      <alignment horizontal="right" vertical="center"/>
    </xf>
    <xf numFmtId="0" fontId="8" fillId="0" borderId="10" xfId="0" applyNumberFormat="1" applyFont="1" applyFill="1" applyBorder="1" applyAlignment="1">
      <alignment horizontal="right" vertical="center"/>
    </xf>
    <xf numFmtId="0" fontId="8" fillId="0" borderId="12" xfId="0" applyNumberFormat="1" applyFont="1" applyFill="1" applyBorder="1" applyAlignment="1">
      <alignment horizontal="right" vertical="center"/>
    </xf>
    <xf numFmtId="43" fontId="8" fillId="0" borderId="10" xfId="0" applyNumberFormat="1" applyFont="1" applyFill="1" applyBorder="1" applyAlignment="1">
      <alignment horizontal="center" vertical="center"/>
    </xf>
    <xf numFmtId="0" fontId="9" fillId="0" borderId="0" xfId="0" applyNumberFormat="1" applyFont="1" applyFill="1" applyAlignment="1">
      <alignment horizontal="center" vertical="center"/>
    </xf>
    <xf numFmtId="0" fontId="20" fillId="0" borderId="10" xfId="0" applyNumberFormat="1" applyFont="1" applyFill="1" applyBorder="1" applyAlignment="1">
      <alignment horizontal="left" vertical="center"/>
    </xf>
    <xf numFmtId="0" fontId="20" fillId="0" borderId="0" xfId="0" applyNumberFormat="1" applyFont="1" applyFill="1">
      <alignment vertical="center"/>
    </xf>
    <xf numFmtId="0" fontId="11" fillId="0" borderId="12" xfId="0" applyNumberFormat="1" applyFont="1" applyFill="1" applyBorder="1" applyAlignment="1">
      <alignment horizontal="center" vertical="center"/>
    </xf>
    <xf numFmtId="0" fontId="12" fillId="0" borderId="10" xfId="0" applyNumberFormat="1" applyFont="1" applyFill="1" applyBorder="1" applyAlignment="1">
      <alignment horizontal="right" vertical="center"/>
    </xf>
    <xf numFmtId="0" fontId="11" fillId="0" borderId="0" xfId="0" applyNumberFormat="1" applyFont="1" applyFill="1">
      <alignment vertical="center"/>
    </xf>
    <xf numFmtId="176" fontId="16" fillId="0" borderId="0" xfId="0" applyNumberFormat="1" applyFont="1" applyFill="1" applyAlignment="1">
      <alignment horizontal="center" vertical="center"/>
    </xf>
    <xf numFmtId="178" fontId="18" fillId="0" borderId="0" xfId="0" applyNumberFormat="1" applyFont="1" applyFill="1" applyAlignment="1">
      <alignment horizontal="center" vertical="center" wrapText="1"/>
    </xf>
    <xf numFmtId="177" fontId="12" fillId="0" borderId="0" xfId="0" applyNumberFormat="1" applyFont="1" applyFill="1" applyAlignment="1">
      <alignment horizontal="left" vertical="center"/>
    </xf>
    <xf numFmtId="178" fontId="12" fillId="0" borderId="0" xfId="0" applyNumberFormat="1" applyFont="1" applyFill="1" applyAlignment="1">
      <alignment horizontal="center" vertical="center"/>
    </xf>
    <xf numFmtId="178" fontId="12" fillId="0" borderId="10" xfId="0" applyNumberFormat="1" applyFont="1" applyFill="1" applyBorder="1" applyAlignment="1">
      <alignment horizontal="center" vertical="center"/>
    </xf>
    <xf numFmtId="179" fontId="12" fillId="0" borderId="10" xfId="0" applyNumberFormat="1" applyFont="1" applyFill="1" applyBorder="1" applyAlignment="1">
      <alignment horizontal="left" vertical="center" wrapText="1"/>
    </xf>
    <xf numFmtId="180" fontId="12" fillId="0" borderId="10" xfId="0" applyNumberFormat="1" applyFont="1" applyFill="1" applyBorder="1" applyAlignment="1">
      <alignment horizontal="center" vertical="center"/>
    </xf>
    <xf numFmtId="179" fontId="12" fillId="0" borderId="10" xfId="0" applyNumberFormat="1" applyFont="1" applyFill="1" applyBorder="1" applyAlignment="1">
      <alignment horizontal="center" vertical="center" wrapText="1"/>
    </xf>
    <xf numFmtId="180" fontId="19" fillId="0" borderId="10" xfId="0" applyNumberFormat="1" applyFont="1" applyFill="1" applyBorder="1" applyAlignment="1">
      <alignment horizontal="center" vertical="center" wrapText="1"/>
    </xf>
    <xf numFmtId="179" fontId="19" fillId="0" borderId="10" xfId="0" applyNumberFormat="1" applyFont="1" applyFill="1" applyBorder="1" applyAlignment="1">
      <alignment horizontal="left" vertical="center" wrapText="1"/>
    </xf>
    <xf numFmtId="179" fontId="19" fillId="0" borderId="10" xfId="0" applyNumberFormat="1" applyFont="1" applyFill="1" applyBorder="1" applyAlignment="1">
      <alignment horizontal="center" vertical="center" wrapText="1"/>
    </xf>
    <xf numFmtId="49" fontId="12" fillId="0" borderId="0" xfId="0" applyNumberFormat="1" applyFont="1" applyFill="1">
      <alignment vertical="center"/>
    </xf>
    <xf numFmtId="178" fontId="12" fillId="0" borderId="0" xfId="0" applyNumberFormat="1" applyFont="1" applyFill="1" applyAlignment="1">
      <alignment horizontal="left" vertical="center"/>
    </xf>
    <xf numFmtId="49" fontId="11" fillId="0" borderId="0" xfId="0" applyNumberFormat="1" applyFont="1" applyFill="1" applyAlignment="1">
      <alignment horizontal="right" vertical="center"/>
    </xf>
    <xf numFmtId="49" fontId="11" fillId="0" borderId="10" xfId="0" applyNumberFormat="1" applyFont="1" applyFill="1" applyBorder="1" applyAlignment="1">
      <alignment horizontal="center" vertical="center"/>
    </xf>
    <xf numFmtId="43" fontId="11" fillId="0" borderId="11" xfId="0" applyNumberFormat="1" applyFont="1" applyFill="1" applyBorder="1" applyAlignment="1">
      <alignment horizontal="center" vertical="center"/>
    </xf>
    <xf numFmtId="49" fontId="11" fillId="0" borderId="14" xfId="0" applyNumberFormat="1" applyFont="1" applyFill="1" applyBorder="1" applyAlignment="1">
      <alignment horizontal="center" vertical="center"/>
    </xf>
    <xf numFmtId="0" fontId="11" fillId="0" borderId="0" xfId="0" applyNumberFormat="1" applyFont="1" applyFill="1" applyAlignment="1">
      <alignment horizontal="center" vertical="center"/>
    </xf>
    <xf numFmtId="49" fontId="12" fillId="0" borderId="10" xfId="0" applyNumberFormat="1" applyFont="1" applyFill="1" applyBorder="1" applyAlignment="1">
      <alignment horizontal="center" vertical="center"/>
    </xf>
    <xf numFmtId="43" fontId="12" fillId="0" borderId="15" xfId="0" applyNumberFormat="1" applyFont="1" applyFill="1" applyBorder="1" applyAlignment="1">
      <alignment horizontal="right" vertical="center"/>
    </xf>
    <xf numFmtId="49" fontId="12" fillId="0" borderId="10" xfId="0" applyNumberFormat="1" applyFont="1" applyFill="1" applyBorder="1" applyAlignment="1">
      <alignment horizontal="left" vertical="center"/>
    </xf>
    <xf numFmtId="0" fontId="12" fillId="0" borderId="0" xfId="0" applyNumberFormat="1" applyFont="1" applyFill="1" applyAlignment="1">
      <alignment horizontal="left" vertical="center"/>
    </xf>
    <xf numFmtId="181" fontId="12" fillId="0" borderId="10" xfId="0" applyNumberFormat="1" applyFont="1" applyFill="1" applyBorder="1" applyAlignment="1">
      <alignment horizontal="center" vertical="center"/>
    </xf>
    <xf numFmtId="0" fontId="12" fillId="0" borderId="10" xfId="0" applyNumberFormat="1" applyFont="1" applyFill="1" applyBorder="1" applyAlignment="1">
      <alignment horizontal="center"/>
    </xf>
    <xf numFmtId="43" fontId="19" fillId="0" borderId="10" xfId="0" applyNumberFormat="1" applyFont="1" applyFill="1" applyBorder="1">
      <alignment vertical="center"/>
    </xf>
    <xf numFmtId="0" fontId="2" fillId="0" borderId="10" xfId="0" applyNumberFormat="1" applyFont="1" applyFill="1" applyBorder="1">
      <alignment vertical="center"/>
    </xf>
    <xf numFmtId="180" fontId="8" fillId="0" borderId="10" xfId="0" applyNumberFormat="1" applyFont="1" applyFill="1" applyBorder="1" applyAlignment="1">
      <alignment horizontal="center" vertical="center"/>
    </xf>
    <xf numFmtId="0" fontId="21" fillId="0" borderId="0" xfId="0" applyNumberFormat="1" applyFont="1" applyFill="1" applyAlignment="1">
      <alignment horizontal="center" vertical="center" wrapText="1"/>
    </xf>
    <xf numFmtId="0" fontId="21" fillId="0" borderId="0" xfId="0" applyNumberFormat="1" applyFont="1" applyFill="1">
      <alignment vertical="center"/>
    </xf>
    <xf numFmtId="0" fontId="22" fillId="0" borderId="0" xfId="0" applyNumberFormat="1" applyFont="1" applyFill="1" applyAlignment="1">
      <alignment horizontal="center" vertical="center" wrapText="1"/>
    </xf>
    <xf numFmtId="0" fontId="19" fillId="0" borderId="10" xfId="0" applyNumberFormat="1" applyFont="1" applyFill="1" applyBorder="1" applyAlignment="1">
      <alignment horizontal="center" vertical="center"/>
    </xf>
    <xf numFmtId="0" fontId="2" fillId="0" borderId="10" xfId="0" applyNumberFormat="1" applyFont="1" applyFill="1" applyBorder="1" applyAlignment="1">
      <alignment vertical="center" wrapText="1"/>
    </xf>
    <xf numFmtId="182" fontId="8" fillId="0" borderId="10" xfId="0" applyNumberFormat="1" applyFont="1" applyFill="1" applyBorder="1" applyAlignment="1">
      <alignment horizontal="center" vertical="center"/>
    </xf>
    <xf numFmtId="183" fontId="0" fillId="0" borderId="0" xfId="0" applyNumberFormat="1" applyFont="1">
      <alignment vertical="center"/>
    </xf>
    <xf numFmtId="183" fontId="18" fillId="0" borderId="0" xfId="0" applyNumberFormat="1" applyFont="1" applyFill="1">
      <alignment vertical="center"/>
    </xf>
    <xf numFmtId="183" fontId="8" fillId="0" borderId="0" xfId="0" applyNumberFormat="1" applyFont="1" applyFill="1">
      <alignment vertical="center"/>
    </xf>
    <xf numFmtId="183" fontId="12" fillId="0" borderId="0" xfId="0" applyNumberFormat="1" applyFont="1" applyFill="1">
      <alignment vertical="center"/>
    </xf>
    <xf numFmtId="49" fontId="12" fillId="0" borderId="0" xfId="0" applyNumberFormat="1" applyFont="1" applyFill="1" applyAlignment="1">
      <alignment horizontal="right" vertical="center"/>
    </xf>
    <xf numFmtId="49" fontId="12" fillId="0" borderId="14" xfId="0" applyNumberFormat="1" applyFont="1" applyFill="1" applyBorder="1" applyAlignment="1">
      <alignment horizontal="center" vertical="center"/>
    </xf>
    <xf numFmtId="183" fontId="12" fillId="0" borderId="0" xfId="0" applyNumberFormat="1" applyFont="1" applyFill="1" applyAlignment="1">
      <alignment horizontal="center" vertical="center"/>
    </xf>
    <xf numFmtId="183" fontId="15" fillId="0" borderId="0" xfId="0" applyNumberFormat="1" applyFont="1">
      <alignment vertical="center"/>
    </xf>
    <xf numFmtId="0" fontId="23" fillId="0" borderId="0" xfId="0" applyFont="1">
      <alignment vertical="center"/>
    </xf>
    <xf numFmtId="0" fontId="6" fillId="0" borderId="0" xfId="0" applyNumberFormat="1" applyFont="1" applyFill="1" applyAlignment="1">
      <alignment horizontal="left" vertical="center" wrapText="1"/>
    </xf>
    <xf numFmtId="0" fontId="24" fillId="0" borderId="0" xfId="0" applyNumberFormat="1" applyFont="1" applyFill="1" applyAlignment="1">
      <alignment horizontal="center" vertical="center" wrapText="1"/>
    </xf>
    <xf numFmtId="0" fontId="25" fillId="0" borderId="0" xfId="0" applyNumberFormat="1" applyFont="1" applyFill="1" applyAlignment="1">
      <alignment horizontal="center" vertical="center" wrapText="1"/>
    </xf>
    <xf numFmtId="43" fontId="12" fillId="0" borderId="16" xfId="0" applyNumberFormat="1" applyFont="1" applyFill="1" applyBorder="1" applyAlignment="1">
      <alignment horizontal="center" vertical="center"/>
    </xf>
    <xf numFmtId="43" fontId="12" fillId="0" borderId="17" xfId="0" applyNumberFormat="1" applyFont="1" applyFill="1" applyBorder="1" applyAlignment="1">
      <alignment horizontal="center" vertical="center"/>
    </xf>
    <xf numFmtId="43" fontId="12" fillId="0" borderId="15" xfId="0" applyNumberFormat="1" applyFont="1" applyFill="1" applyBorder="1" applyAlignment="1">
      <alignment horizontal="center" vertical="center"/>
    </xf>
    <xf numFmtId="0" fontId="25" fillId="0" borderId="0" xfId="0" applyNumberFormat="1" applyFont="1" applyFill="1">
      <alignment vertical="center"/>
    </xf>
    <xf numFmtId="0" fontId="11" fillId="0" borderId="16" xfId="0" applyNumberFormat="1" applyFont="1" applyFill="1" applyBorder="1" applyAlignment="1">
      <alignment horizontal="center" vertical="center" wrapText="1"/>
    </xf>
    <xf numFmtId="0" fontId="11" fillId="0" borderId="17" xfId="0"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2" fillId="0" borderId="17" xfId="0" applyNumberFormat="1" applyFont="1" applyFill="1" applyBorder="1" applyAlignment="1">
      <alignment horizontal="center" vertical="center" wrapText="1"/>
    </xf>
    <xf numFmtId="0" fontId="12" fillId="0" borderId="15" xfId="0" applyNumberFormat="1" applyFont="1" applyFill="1" applyBorder="1" applyAlignment="1">
      <alignment horizontal="center" vertical="center" wrapText="1"/>
    </xf>
    <xf numFmtId="0" fontId="11" fillId="0" borderId="16" xfId="0" applyNumberFormat="1" applyFont="1" applyFill="1" applyBorder="1" applyAlignment="1">
      <alignment horizontal="center" vertical="center"/>
    </xf>
    <xf numFmtId="0" fontId="12" fillId="0" borderId="17" xfId="0" applyNumberFormat="1" applyFont="1" applyFill="1" applyBorder="1" applyAlignment="1">
      <alignment horizontal="center" vertical="center"/>
    </xf>
    <xf numFmtId="0" fontId="12" fillId="0" borderId="15" xfId="0" applyNumberFormat="1" applyFont="1" applyFill="1" applyBorder="1" applyAlignment="1">
      <alignment horizontal="center" vertical="center"/>
    </xf>
    <xf numFmtId="0" fontId="6" fillId="0" borderId="0" xfId="0" applyNumberFormat="1" applyFont="1" applyFill="1" applyAlignment="1">
      <alignment horizontal="left" vertical="center"/>
    </xf>
    <xf numFmtId="0" fontId="26" fillId="0" borderId="0" xfId="52" applyFont="1">
      <alignment vertical="center"/>
    </xf>
    <xf numFmtId="0" fontId="26" fillId="0" borderId="0" xfId="52" applyFont="1" applyFill="1">
      <alignment vertical="center"/>
    </xf>
    <xf numFmtId="43" fontId="26" fillId="0" borderId="0" xfId="52" applyNumberFormat="1" applyFont="1">
      <alignment vertical="center"/>
    </xf>
    <xf numFmtId="0" fontId="27" fillId="0" borderId="18" xfId="52" applyFont="1" applyBorder="1" applyAlignment="1" applyProtection="1">
      <alignment horizontal="center" vertical="center" wrapText="1"/>
      <protection locked="0"/>
    </xf>
    <xf numFmtId="0" fontId="20" fillId="0" borderId="18" xfId="52" applyFont="1" applyBorder="1" applyAlignment="1" applyProtection="1">
      <alignment horizontal="center" vertical="center" wrapText="1"/>
      <protection locked="0"/>
    </xf>
    <xf numFmtId="43" fontId="20" fillId="0" borderId="18" xfId="52" applyNumberFormat="1" applyFont="1" applyBorder="1" applyAlignment="1" applyProtection="1">
      <alignment horizontal="center" vertical="center" wrapText="1"/>
      <protection locked="0"/>
    </xf>
    <xf numFmtId="0" fontId="11" fillId="0" borderId="18" xfId="52" applyFont="1" applyBorder="1" applyAlignment="1" applyProtection="1">
      <alignment horizontal="left" vertical="center" wrapText="1"/>
      <protection locked="0"/>
    </xf>
    <xf numFmtId="0" fontId="12" fillId="0" borderId="18" xfId="52" applyFont="1" applyBorder="1" applyAlignment="1" applyProtection="1">
      <alignment horizontal="left" vertical="center" wrapText="1"/>
      <protection locked="0"/>
    </xf>
    <xf numFmtId="43" fontId="12" fillId="0" borderId="18" xfId="52" applyNumberFormat="1" applyFont="1" applyBorder="1" applyAlignment="1" applyProtection="1">
      <alignment horizontal="left" vertical="center" wrapText="1"/>
      <protection locked="0"/>
    </xf>
    <xf numFmtId="0" fontId="11" fillId="0" borderId="19" xfId="52" applyFont="1" applyBorder="1" applyAlignment="1" applyProtection="1">
      <alignment horizontal="left" vertical="center"/>
      <protection locked="0"/>
    </xf>
    <xf numFmtId="0" fontId="11" fillId="6" borderId="18" xfId="52" applyFont="1" applyFill="1" applyBorder="1" applyAlignment="1" applyProtection="1">
      <alignment horizontal="center" vertical="center" wrapText="1"/>
      <protection locked="0"/>
    </xf>
    <xf numFmtId="43" fontId="12" fillId="6" borderId="18" xfId="52" applyNumberFormat="1" applyFont="1" applyFill="1" applyBorder="1" applyAlignment="1" applyProtection="1">
      <alignment horizontal="center" vertical="center" wrapText="1"/>
      <protection locked="0"/>
    </xf>
    <xf numFmtId="0" fontId="12" fillId="0" borderId="18" xfId="52" applyFont="1" applyBorder="1" applyAlignment="1" applyProtection="1">
      <alignment vertical="center" wrapText="1"/>
      <protection locked="0"/>
    </xf>
    <xf numFmtId="0" fontId="12" fillId="0" borderId="18" xfId="52" applyFont="1" applyBorder="1" applyAlignment="1" applyProtection="1">
      <alignment horizontal="center" vertical="center" wrapText="1"/>
      <protection locked="0"/>
    </xf>
    <xf numFmtId="43" fontId="11" fillId="6" borderId="18" xfId="52" applyNumberFormat="1" applyFont="1" applyFill="1" applyBorder="1" applyAlignment="1" applyProtection="1">
      <alignment horizontal="center" vertical="center" wrapText="1"/>
      <protection locked="0"/>
    </xf>
    <xf numFmtId="0" fontId="26" fillId="0" borderId="18" xfId="52" applyFont="1" applyFill="1" applyBorder="1" applyAlignment="1">
      <alignment horizontal="center" vertical="center"/>
    </xf>
    <xf numFmtId="178" fontId="11" fillId="0" borderId="18" xfId="55" applyNumberFormat="1" applyFont="1" applyFill="1" applyBorder="1" applyAlignment="1">
      <alignment horizontal="left" vertical="center" wrapText="1"/>
    </xf>
    <xf numFmtId="0" fontId="12" fillId="0" borderId="18" xfId="52" applyFont="1" applyFill="1" applyBorder="1" applyAlignment="1"/>
    <xf numFmtId="178" fontId="12" fillId="0" borderId="18" xfId="55" applyNumberFormat="1" applyFont="1" applyFill="1" applyBorder="1" applyAlignment="1">
      <alignment horizontal="left" vertical="center" wrapText="1"/>
    </xf>
    <xf numFmtId="43" fontId="26" fillId="0" borderId="18" xfId="52" applyNumberFormat="1" applyFont="1" applyFill="1" applyBorder="1">
      <alignment vertical="center"/>
    </xf>
    <xf numFmtId="0" fontId="26" fillId="0" borderId="18" xfId="52" applyFont="1" applyFill="1" applyBorder="1">
      <alignment vertical="center"/>
    </xf>
    <xf numFmtId="0" fontId="28" fillId="0" borderId="18" xfId="52" applyFont="1" applyFill="1" applyBorder="1">
      <alignment vertical="center"/>
    </xf>
    <xf numFmtId="0" fontId="26" fillId="5" borderId="18" xfId="52" applyFont="1" applyFill="1" applyBorder="1">
      <alignment vertical="center"/>
    </xf>
    <xf numFmtId="0" fontId="12" fillId="0" borderId="0" xfId="52" applyFont="1" applyAlignment="1" applyProtection="1">
      <alignment vertical="center" wrapText="1"/>
      <protection locked="0"/>
    </xf>
    <xf numFmtId="0" fontId="11" fillId="0" borderId="20" xfId="52" applyFont="1" applyBorder="1" applyAlignment="1" applyProtection="1">
      <alignment horizontal="left" vertical="center"/>
      <protection locked="0"/>
    </xf>
    <xf numFmtId="0" fontId="28" fillId="0" borderId="0" xfId="52" applyFont="1" applyFill="1">
      <alignment vertical="center"/>
    </xf>
    <xf numFmtId="0" fontId="26" fillId="0" borderId="0" xfId="52" applyNumberFormat="1" applyFont="1" applyFill="1">
      <alignment vertical="center"/>
    </xf>
    <xf numFmtId="0" fontId="26" fillId="0" borderId="18" xfId="52" applyFont="1" applyFill="1" applyBorder="1" applyAlignment="1">
      <alignment horizontal="right" vertical="center"/>
    </xf>
    <xf numFmtId="178" fontId="11" fillId="0" borderId="18" xfId="51" applyNumberFormat="1" applyFont="1" applyFill="1" applyBorder="1" applyAlignment="1">
      <alignment horizontal="left" vertical="center"/>
      <protection locked="0"/>
    </xf>
    <xf numFmtId="178" fontId="12" fillId="0" borderId="18" xfId="51" applyNumberFormat="1" applyFont="1" applyFill="1" applyBorder="1" applyAlignment="1">
      <alignment horizontal="left" vertical="center"/>
      <protection locked="0"/>
    </xf>
    <xf numFmtId="184" fontId="26" fillId="0" borderId="18" xfId="52" applyNumberFormat="1" applyFont="1" applyFill="1" applyBorder="1" applyAlignment="1">
      <alignment horizontal="right" vertical="center"/>
    </xf>
    <xf numFmtId="178" fontId="11" fillId="5" borderId="18" xfId="51" applyNumberFormat="1" applyFont="1" applyFill="1" applyBorder="1" applyAlignment="1">
      <alignment horizontal="left" vertical="center"/>
      <protection locked="0"/>
    </xf>
    <xf numFmtId="184" fontId="26" fillId="0" borderId="18" xfId="52" applyNumberFormat="1" applyFont="1" applyFill="1" applyBorder="1">
      <alignment vertical="center"/>
    </xf>
    <xf numFmtId="0" fontId="29" fillId="5" borderId="18" xfId="52" applyFont="1" applyFill="1" applyBorder="1">
      <alignment vertical="center"/>
    </xf>
    <xf numFmtId="0" fontId="30" fillId="0" borderId="18" xfId="52" applyFont="1" applyFill="1" applyBorder="1">
      <alignment vertical="center"/>
    </xf>
    <xf numFmtId="43" fontId="30" fillId="0" borderId="18" xfId="52" applyNumberFormat="1" applyFont="1" applyFill="1" applyBorder="1">
      <alignment vertical="center"/>
    </xf>
    <xf numFmtId="0" fontId="29" fillId="0" borderId="18" xfId="52" applyFont="1" applyFill="1" applyBorder="1" applyAlignment="1">
      <alignment horizontal="center" vertical="center"/>
    </xf>
    <xf numFmtId="0" fontId="28" fillId="0" borderId="18" xfId="52" applyFont="1" applyBorder="1" applyAlignment="1">
      <alignment horizontal="left" vertical="center"/>
    </xf>
    <xf numFmtId="0" fontId="26" fillId="0" borderId="18" xfId="52" applyFont="1" applyBorder="1" applyAlignment="1">
      <alignment horizontal="left" vertical="center"/>
    </xf>
    <xf numFmtId="43" fontId="12" fillId="0" borderId="0" xfId="52" applyNumberFormat="1" applyFont="1" applyAlignment="1" applyProtection="1">
      <alignment vertical="center" wrapText="1"/>
      <protection locked="0"/>
    </xf>
    <xf numFmtId="43" fontId="26" fillId="0" borderId="0" xfId="52" applyNumberFormat="1" applyFont="1" applyFill="1">
      <alignment vertical="center"/>
    </xf>
    <xf numFmtId="0" fontId="11" fillId="0" borderId="10" xfId="0" applyNumberFormat="1"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0" fontId="2" fillId="0" borderId="10" xfId="0" applyNumberFormat="1" applyFont="1" applyFill="1" applyBorder="1" applyAlignment="1">
      <alignment horizontal="center" vertical="center" wrapText="1"/>
    </xf>
    <xf numFmtId="0" fontId="2" fillId="0" borderId="11" xfId="0" applyNumberFormat="1" applyFont="1" applyFill="1" applyBorder="1" applyAlignment="1">
      <alignment horizontal="center" vertical="center" wrapText="1"/>
    </xf>
    <xf numFmtId="0" fontId="13" fillId="0" borderId="10" xfId="0" applyNumberFormat="1" applyFont="1" applyFill="1" applyBorder="1" applyAlignment="1">
      <alignment horizontal="center" vertical="center" wrapText="1"/>
    </xf>
    <xf numFmtId="0" fontId="26" fillId="7" borderId="0" xfId="56" applyFont="1" applyFill="1">
      <alignment vertical="center"/>
    </xf>
    <xf numFmtId="0" fontId="31" fillId="7" borderId="0" xfId="56" applyFont="1" applyFill="1">
      <alignment vertical="center"/>
    </xf>
    <xf numFmtId="0" fontId="12" fillId="7" borderId="0" xfId="54" applyNumberFormat="1" applyFont="1" applyFill="1" applyBorder="1" applyAlignment="1">
      <alignment vertical="center"/>
    </xf>
    <xf numFmtId="43" fontId="12" fillId="7" borderId="0" xfId="54" applyFont="1" applyFill="1" applyBorder="1" applyAlignment="1">
      <alignment horizontal="center" vertical="center" wrapText="1"/>
    </xf>
    <xf numFmtId="43" fontId="12" fillId="7" borderId="0" xfId="54" applyFont="1" applyFill="1" applyBorder="1" applyAlignment="1">
      <alignment vertical="center"/>
    </xf>
    <xf numFmtId="0" fontId="12" fillId="7" borderId="0" xfId="51" applyFont="1" applyFill="1" applyAlignment="1">
      <alignment vertical="center"/>
      <protection locked="0"/>
    </xf>
    <xf numFmtId="43" fontId="12" fillId="7" borderId="0" xfId="51" applyNumberFormat="1" applyFont="1" applyFill="1" applyAlignment="1">
      <alignment vertical="center"/>
      <protection locked="0"/>
    </xf>
    <xf numFmtId="0" fontId="12" fillId="7" borderId="0" xfId="51" applyFont="1" applyFill="1" applyAlignment="1">
      <alignment horizontal="center" vertical="center"/>
      <protection locked="0"/>
    </xf>
    <xf numFmtId="43" fontId="26" fillId="7" borderId="0" xfId="56" applyNumberFormat="1" applyFont="1" applyFill="1">
      <alignment vertical="center"/>
    </xf>
    <xf numFmtId="43" fontId="31" fillId="7" borderId="0" xfId="56" applyNumberFormat="1" applyFont="1" applyFill="1">
      <alignment vertical="center"/>
    </xf>
    <xf numFmtId="43" fontId="31" fillId="7" borderId="0" xfId="54" applyFont="1" applyFill="1" applyBorder="1" applyAlignment="1">
      <alignment vertical="center"/>
    </xf>
    <xf numFmtId="0" fontId="11" fillId="7" borderId="0" xfId="54" applyNumberFormat="1" applyFont="1" applyFill="1" applyBorder="1" applyAlignment="1">
      <alignment horizontal="center" vertical="center"/>
    </xf>
    <xf numFmtId="0" fontId="12" fillId="7" borderId="0" xfId="54" applyNumberFormat="1" applyFont="1" applyFill="1" applyBorder="1" applyAlignment="1">
      <alignment horizontal="center" vertical="center"/>
    </xf>
    <xf numFmtId="14" fontId="12" fillId="7" borderId="0" xfId="54" applyNumberFormat="1" applyFont="1" applyFill="1" applyBorder="1" applyAlignment="1">
      <alignment vertical="center" shrinkToFit="1"/>
    </xf>
    <xf numFmtId="43" fontId="12" fillId="7" borderId="0" xfId="54" applyFont="1" applyFill="1" applyBorder="1" applyAlignment="1">
      <alignment horizontal="center" vertical="center"/>
    </xf>
    <xf numFmtId="43" fontId="12" fillId="7" borderId="0" xfId="54" applyFont="1" applyFill="1" applyBorder="1" applyAlignment="1">
      <alignment vertical="center" shrinkToFit="1"/>
    </xf>
    <xf numFmtId="0" fontId="32" fillId="7" borderId="0" xfId="54" applyNumberFormat="1" applyFont="1" applyFill="1" applyBorder="1" applyAlignment="1">
      <alignment vertical="center"/>
    </xf>
    <xf numFmtId="43" fontId="11" fillId="8" borderId="18" xfId="54" applyFont="1" applyFill="1" applyBorder="1" applyAlignment="1">
      <alignment horizontal="center" vertical="center" wrapText="1"/>
    </xf>
    <xf numFmtId="184" fontId="12" fillId="7" borderId="18" xfId="54" applyNumberFormat="1" applyFont="1" applyFill="1" applyBorder="1" applyAlignment="1">
      <alignment horizontal="left" vertical="center"/>
    </xf>
    <xf numFmtId="0" fontId="11" fillId="7" borderId="18" xfId="52" applyFont="1" applyFill="1" applyBorder="1">
      <alignment vertical="center"/>
    </xf>
    <xf numFmtId="43" fontId="11" fillId="7" borderId="18" xfId="54" applyFont="1" applyFill="1" applyBorder="1" applyAlignment="1">
      <alignment vertical="center"/>
    </xf>
    <xf numFmtId="43" fontId="12" fillId="7" borderId="18" xfId="54" applyFont="1" applyFill="1" applyBorder="1" applyAlignment="1">
      <alignment vertical="center"/>
    </xf>
    <xf numFmtId="43" fontId="12" fillId="7" borderId="18" xfId="53" applyFont="1" applyFill="1" applyBorder="1" applyAlignment="1" applyProtection="1">
      <alignment vertical="center"/>
    </xf>
    <xf numFmtId="0" fontId="11" fillId="7" borderId="18" xfId="51" applyFont="1" applyFill="1" applyBorder="1" applyAlignment="1">
      <alignment vertical="center"/>
      <protection locked="0"/>
    </xf>
    <xf numFmtId="43" fontId="12" fillId="7" borderId="18" xfId="51" applyNumberFormat="1" applyFont="1" applyFill="1" applyBorder="1" applyAlignment="1">
      <alignment vertical="center"/>
      <protection locked="0"/>
    </xf>
    <xf numFmtId="0" fontId="12" fillId="7" borderId="18" xfId="52" applyFont="1" applyFill="1" applyBorder="1">
      <alignment vertical="center"/>
    </xf>
    <xf numFmtId="9" fontId="12" fillId="7" borderId="0" xfId="57" applyFont="1" applyFill="1" applyBorder="1" applyAlignment="1">
      <alignment vertical="center"/>
    </xf>
    <xf numFmtId="9" fontId="12" fillId="7" borderId="0" xfId="57" applyFont="1" applyFill="1" applyBorder="1" applyAlignment="1">
      <alignment horizontal="center" vertical="center"/>
    </xf>
    <xf numFmtId="14" fontId="11" fillId="8" borderId="18" xfId="54" applyNumberFormat="1" applyFont="1" applyFill="1" applyBorder="1" applyAlignment="1">
      <alignment horizontal="center" vertical="center" wrapText="1"/>
    </xf>
    <xf numFmtId="9" fontId="11" fillId="8" borderId="18" xfId="57" applyFont="1" applyFill="1" applyBorder="1" applyAlignment="1">
      <alignment horizontal="center" vertical="center" wrapText="1"/>
    </xf>
    <xf numFmtId="0" fontId="12" fillId="7" borderId="18" xfId="54" applyNumberFormat="1" applyFont="1" applyFill="1" applyBorder="1" applyAlignment="1">
      <alignment horizontal="center" vertical="center"/>
    </xf>
    <xf numFmtId="9" fontId="12" fillId="7" borderId="18" xfId="57" applyFont="1" applyFill="1" applyBorder="1" applyAlignment="1">
      <alignment horizontal="center" vertical="center"/>
    </xf>
    <xf numFmtId="43" fontId="12" fillId="8" borderId="18" xfId="54" applyFont="1" applyFill="1" applyBorder="1" applyAlignment="1">
      <alignment vertical="center"/>
    </xf>
    <xf numFmtId="0" fontId="12" fillId="8" borderId="18" xfId="54" applyNumberFormat="1" applyFont="1" applyFill="1" applyBorder="1" applyAlignment="1">
      <alignment horizontal="center" vertical="center"/>
    </xf>
    <xf numFmtId="14" fontId="12" fillId="8" borderId="18" xfId="54" applyNumberFormat="1" applyFont="1" applyFill="1" applyBorder="1" applyAlignment="1">
      <alignment vertical="center"/>
    </xf>
    <xf numFmtId="185" fontId="12" fillId="8" borderId="18" xfId="54" applyNumberFormat="1" applyFont="1" applyFill="1" applyBorder="1" applyAlignment="1">
      <alignment horizontal="center" vertical="center"/>
    </xf>
    <xf numFmtId="43" fontId="11" fillId="7" borderId="0" xfId="54" applyFont="1" applyFill="1" applyBorder="1" applyAlignment="1">
      <alignment vertical="center"/>
    </xf>
    <xf numFmtId="43" fontId="33" fillId="7" borderId="18" xfId="54" applyFont="1" applyFill="1" applyBorder="1" applyAlignment="1">
      <alignment horizontal="center" vertical="center"/>
    </xf>
    <xf numFmtId="43" fontId="31" fillId="7" borderId="18" xfId="54" applyFont="1" applyFill="1" applyBorder="1" applyAlignment="1">
      <alignment horizontal="center" vertical="center"/>
    </xf>
    <xf numFmtId="0" fontId="31" fillId="7" borderId="18" xfId="51" applyFont="1" applyFill="1" applyBorder="1" applyAlignment="1">
      <alignment horizontal="center" vertical="center"/>
      <protection locked="0"/>
    </xf>
    <xf numFmtId="0" fontId="33" fillId="7" borderId="18" xfId="51" applyFont="1" applyFill="1" applyBorder="1" applyAlignment="1">
      <alignment horizontal="center" vertical="center"/>
      <protection locked="0"/>
    </xf>
    <xf numFmtId="43" fontId="12" fillId="7" borderId="0" xfId="54" applyNumberFormat="1" applyFont="1" applyFill="1" applyBorder="1" applyAlignment="1">
      <alignment vertical="center"/>
    </xf>
    <xf numFmtId="43" fontId="11" fillId="7" borderId="0" xfId="54" applyFont="1" applyFill="1" applyBorder="1" applyAlignment="1">
      <alignment horizontal="center" vertical="center" wrapText="1"/>
    </xf>
    <xf numFmtId="43" fontId="12" fillId="7" borderId="0" xfId="54" applyNumberFormat="1" applyFont="1" applyFill="1" applyBorder="1" applyAlignment="1">
      <alignment horizontal="center" vertical="center" wrapText="1"/>
    </xf>
    <xf numFmtId="0" fontId="11" fillId="7" borderId="0" xfId="51" applyFont="1" applyFill="1" applyAlignment="1">
      <alignment vertical="center"/>
      <protection locked="0"/>
    </xf>
    <xf numFmtId="0" fontId="34" fillId="8" borderId="18" xfId="51" applyFont="1" applyFill="1" applyBorder="1" applyAlignment="1">
      <alignment horizontal="center" vertical="center"/>
      <protection locked="0"/>
    </xf>
    <xf numFmtId="0" fontId="35" fillId="8" borderId="18" xfId="51" applyFont="1" applyFill="1" applyBorder="1" applyAlignment="1">
      <alignment horizontal="center" vertical="center"/>
      <protection locked="0"/>
    </xf>
    <xf numFmtId="43" fontId="35" fillId="8" borderId="18" xfId="51" applyNumberFormat="1" applyFont="1" applyFill="1" applyBorder="1" applyAlignment="1">
      <alignment horizontal="center" vertical="center"/>
      <protection locked="0"/>
    </xf>
    <xf numFmtId="43" fontId="35" fillId="8" borderId="18" xfId="51" applyNumberFormat="1" applyFont="1" applyFill="1" applyBorder="1" applyAlignment="1">
      <alignment vertical="center"/>
      <protection locked="0"/>
    </xf>
    <xf numFmtId="0" fontId="35" fillId="7" borderId="0" xfId="51" applyFont="1" applyFill="1" applyAlignment="1">
      <alignment vertical="center"/>
      <protection locked="0"/>
    </xf>
    <xf numFmtId="0" fontId="36" fillId="7" borderId="0" xfId="56" applyFont="1" applyFill="1" applyProtection="1">
      <alignment vertical="center"/>
      <protection locked="0"/>
    </xf>
    <xf numFmtId="43" fontId="12" fillId="7" borderId="0" xfId="53" applyFont="1" applyFill="1" applyBorder="1" applyAlignment="1" applyProtection="1">
      <alignment vertical="center"/>
      <protection locked="0"/>
    </xf>
    <xf numFmtId="178" fontId="12" fillId="0" borderId="18" xfId="51" applyNumberFormat="1" applyFont="1" applyBorder="1" applyAlignment="1">
      <alignment horizontal="left" vertical="center"/>
      <protection locked="0"/>
    </xf>
    <xf numFmtId="14" fontId="35" fillId="8" borderId="18" xfId="51" applyNumberFormat="1" applyFont="1" applyFill="1" applyBorder="1" applyAlignment="1">
      <alignment horizontal="center" vertical="center"/>
      <protection locked="0"/>
    </xf>
    <xf numFmtId="9" fontId="35" fillId="8" borderId="18" xfId="57" applyFont="1" applyFill="1" applyBorder="1" applyAlignment="1" applyProtection="1">
      <alignment horizontal="center" vertical="center"/>
      <protection locked="0"/>
    </xf>
    <xf numFmtId="0" fontId="35" fillId="8" borderId="18" xfId="54" applyNumberFormat="1" applyFont="1" applyFill="1" applyBorder="1" applyAlignment="1">
      <alignment horizontal="center" vertical="center"/>
    </xf>
    <xf numFmtId="14" fontId="35" fillId="8" borderId="18" xfId="54" applyNumberFormat="1" applyFont="1" applyFill="1" applyBorder="1" applyAlignment="1">
      <alignment vertical="center"/>
    </xf>
    <xf numFmtId="185" fontId="35" fillId="8" borderId="18" xfId="54" applyNumberFormat="1" applyFont="1" applyFill="1" applyBorder="1" applyAlignment="1">
      <alignment horizontal="center" vertical="center"/>
    </xf>
    <xf numFmtId="43" fontId="35" fillId="8" borderId="18" xfId="54" applyFont="1" applyFill="1" applyBorder="1" applyAlignment="1">
      <alignment vertical="center"/>
    </xf>
    <xf numFmtId="0" fontId="12" fillId="8" borderId="18" xfId="51" applyFont="1" applyFill="1" applyBorder="1" applyAlignment="1">
      <alignment vertical="center"/>
      <protection locked="0"/>
    </xf>
    <xf numFmtId="0" fontId="8" fillId="0" borderId="0" xfId="0" applyFont="1" applyFill="1" applyAlignment="1">
      <alignment vertical="center"/>
    </xf>
    <xf numFmtId="0" fontId="37" fillId="0" borderId="0" xfId="58" applyFont="1" applyFill="1" applyAlignment="1">
      <alignment vertical="center"/>
    </xf>
    <xf numFmtId="0" fontId="8" fillId="0" borderId="0" xfId="58" applyFont="1" applyFill="1" applyAlignment="1">
      <alignment vertical="center"/>
    </xf>
    <xf numFmtId="0" fontId="2" fillId="0" borderId="18" xfId="59" applyFont="1" applyFill="1" applyBorder="1" applyAlignment="1">
      <alignment horizontal="center" vertical="center" wrapText="1"/>
    </xf>
    <xf numFmtId="43" fontId="8" fillId="5" borderId="18" xfId="1" applyFont="1" applyFill="1" applyBorder="1" applyAlignment="1" applyProtection="1">
      <alignment horizontal="right" vertical="center" wrapText="1"/>
    </xf>
    <xf numFmtId="0" fontId="38" fillId="0" borderId="18" xfId="58" applyFont="1" applyFill="1" applyBorder="1" applyAlignment="1">
      <alignment horizontal="center" vertical="center"/>
    </xf>
    <xf numFmtId="0" fontId="39" fillId="0" borderId="18" xfId="58" applyFont="1" applyFill="1" applyBorder="1" applyAlignment="1">
      <alignment vertical="center" wrapText="1"/>
    </xf>
    <xf numFmtId="0" fontId="40" fillId="0" borderId="0" xfId="0" applyFont="1" applyFill="1" applyAlignment="1">
      <alignment horizontal="left" vertical="center"/>
    </xf>
    <xf numFmtId="0" fontId="20" fillId="0" borderId="0" xfId="58" applyFont="1" applyFill="1" applyAlignment="1">
      <alignment horizontal="center" vertical="center"/>
    </xf>
    <xf numFmtId="0" fontId="41" fillId="0" borderId="0" xfId="0" applyFont="1" applyFill="1" applyAlignment="1">
      <alignment horizontal="left" vertical="center"/>
    </xf>
    <xf numFmtId="0" fontId="42" fillId="0" borderId="18" xfId="58" applyFont="1" applyFill="1" applyBorder="1" applyAlignment="1">
      <alignment vertical="center"/>
    </xf>
    <xf numFmtId="0" fontId="8" fillId="0" borderId="18" xfId="60" applyFont="1" applyFill="1" applyBorder="1" applyAlignment="1">
      <alignment horizontal="center" vertical="center" wrapText="1"/>
    </xf>
    <xf numFmtId="0" fontId="43" fillId="0" borderId="18" xfId="60" applyFont="1" applyFill="1" applyBorder="1" applyAlignment="1">
      <alignment horizontal="center" vertical="center" wrapText="1"/>
    </xf>
    <xf numFmtId="0" fontId="8" fillId="0" borderId="18" xfId="58" applyFont="1" applyFill="1" applyBorder="1" applyAlignment="1">
      <alignment horizontal="center" vertical="center" wrapText="1"/>
    </xf>
    <xf numFmtId="0" fontId="44" fillId="0" borderId="0" xfId="6" applyNumberFormat="1" applyFont="1" applyFill="1" applyBorder="1" applyAlignment="1" applyProtection="1"/>
    <xf numFmtId="186" fontId="37" fillId="0" borderId="18" xfId="58" applyNumberFormat="1" applyFont="1" applyFill="1" applyBorder="1" applyAlignment="1">
      <alignment horizontal="center" vertical="center"/>
    </xf>
    <xf numFmtId="186" fontId="8" fillId="0" borderId="18" xfId="59" applyNumberFormat="1" applyFont="1" applyFill="1" applyBorder="1" applyAlignment="1">
      <alignment horizontal="center" vertical="center"/>
    </xf>
    <xf numFmtId="10" fontId="38" fillId="0" borderId="0" xfId="58" applyNumberFormat="1" applyFont="1" applyFill="1" applyAlignment="1">
      <alignment vertical="center"/>
    </xf>
    <xf numFmtId="0" fontId="37" fillId="0" borderId="18" xfId="58" applyFont="1" applyFill="1" applyBorder="1" applyAlignment="1">
      <alignment horizontal="center" vertical="center"/>
    </xf>
    <xf numFmtId="0" fontId="2" fillId="0" borderId="18" xfId="60" applyFont="1" applyFill="1" applyBorder="1" applyAlignment="1">
      <alignment horizontal="center" vertical="center" wrapText="1"/>
    </xf>
    <xf numFmtId="0" fontId="8" fillId="0" borderId="19" xfId="58" applyFont="1" applyFill="1" applyBorder="1" applyAlignment="1">
      <alignment horizontal="left" vertical="center" wrapText="1"/>
    </xf>
    <xf numFmtId="0" fontId="8" fillId="0" borderId="21" xfId="58" applyFont="1" applyFill="1" applyBorder="1" applyAlignment="1">
      <alignment horizontal="left" vertical="center" wrapText="1"/>
    </xf>
    <xf numFmtId="0" fontId="8" fillId="0" borderId="20" xfId="58" applyFont="1" applyFill="1" applyBorder="1" applyAlignment="1">
      <alignment horizontal="left" vertical="center" wrapText="1"/>
    </xf>
    <xf numFmtId="10" fontId="8" fillId="0" borderId="0" xfId="58" applyNumberFormat="1" applyFont="1" applyFill="1" applyAlignment="1">
      <alignment vertical="center"/>
    </xf>
    <xf numFmtId="0" fontId="39" fillId="0" borderId="0" xfId="58" applyFont="1" applyFill="1" applyAlignment="1">
      <alignment vertical="center"/>
    </xf>
    <xf numFmtId="0" fontId="42" fillId="0" borderId="18" xfId="58" applyFont="1" applyFill="1" applyBorder="1" applyAlignment="1">
      <alignment horizontal="center" vertical="center"/>
    </xf>
    <xf numFmtId="0" fontId="45" fillId="0" borderId="0" xfId="0" applyFont="1" applyFill="1" applyAlignment="1">
      <alignment horizontal="left" vertical="center"/>
    </xf>
    <xf numFmtId="0" fontId="2" fillId="0" borderId="18" xfId="58" applyFont="1" applyFill="1" applyBorder="1" applyAlignment="1">
      <alignment horizontal="center" vertical="center" wrapText="1"/>
    </xf>
    <xf numFmtId="0" fontId="46" fillId="0" borderId="0" xfId="58" applyFont="1" applyFill="1" applyAlignment="1">
      <alignment vertical="center" wrapText="1"/>
    </xf>
    <xf numFmtId="0" fontId="8" fillId="0" borderId="0" xfId="58" applyFont="1" applyFill="1" applyAlignment="1">
      <alignment vertical="center" wrapText="1"/>
    </xf>
    <xf numFmtId="0" fontId="47" fillId="0" borderId="0" xfId="58" applyFont="1" applyFill="1" applyAlignment="1">
      <alignment horizontal="center" vertical="center" wrapText="1"/>
    </xf>
    <xf numFmtId="10" fontId="47" fillId="0" borderId="0" xfId="59" applyNumberFormat="1" applyFont="1" applyFill="1" applyAlignment="1">
      <alignment horizontal="center" vertical="center" wrapText="1"/>
    </xf>
    <xf numFmtId="0" fontId="46" fillId="0" borderId="0" xfId="59" applyFont="1" applyFill="1" applyAlignment="1">
      <alignment horizontal="left" vertical="center" wrapText="1"/>
    </xf>
    <xf numFmtId="10" fontId="8" fillId="5" borderId="0" xfId="58" applyNumberFormat="1" applyFont="1" applyFill="1" applyAlignment="1">
      <alignment vertical="center"/>
    </xf>
    <xf numFmtId="0" fontId="39" fillId="0" borderId="18" xfId="59" applyFont="1" applyFill="1" applyBorder="1" applyAlignment="1">
      <alignment horizontal="center" vertical="center" wrapText="1"/>
    </xf>
    <xf numFmtId="0" fontId="8" fillId="0" borderId="0" xfId="59" applyFont="1" applyFill="1" applyAlignment="1">
      <alignment horizontal="center" vertical="center" wrapText="1"/>
    </xf>
    <xf numFmtId="43" fontId="8" fillId="0" borderId="18" xfId="1" applyFont="1" applyFill="1" applyBorder="1" applyAlignment="1" applyProtection="1">
      <alignment horizontal="center" vertical="center" wrapText="1"/>
    </xf>
    <xf numFmtId="3" fontId="8" fillId="0" borderId="18" xfId="58" applyNumberFormat="1" applyFont="1" applyFill="1" applyBorder="1" applyAlignment="1">
      <alignment horizontal="center" vertical="center" wrapText="1"/>
    </xf>
    <xf numFmtId="0" fontId="37" fillId="0" borderId="0" xfId="58" applyFont="1" applyFill="1" applyAlignment="1">
      <alignment vertical="center" wrapText="1"/>
    </xf>
    <xf numFmtId="4" fontId="8" fillId="0" borderId="18" xfId="58" applyNumberFormat="1" applyFont="1" applyFill="1" applyBorder="1" applyAlignment="1">
      <alignment horizontal="center" vertical="center" wrapText="1"/>
    </xf>
    <xf numFmtId="10" fontId="8" fillId="0" borderId="0" xfId="61" applyNumberFormat="1" applyFont="1" applyFill="1" applyAlignment="1">
      <alignment horizontal="center" vertical="center" wrapText="1"/>
    </xf>
    <xf numFmtId="0" fontId="48" fillId="0" borderId="0" xfId="58" applyFont="1" applyFill="1" applyAlignment="1">
      <alignment vertical="center" wrapText="1"/>
    </xf>
    <xf numFmtId="0" fontId="8" fillId="0" borderId="18" xfId="59" applyFont="1" applyFill="1" applyBorder="1" applyAlignment="1">
      <alignment horizontal="center" vertical="center" wrapText="1"/>
    </xf>
    <xf numFmtId="0" fontId="8" fillId="0" borderId="0" xfId="59" applyFont="1" applyFill="1" applyAlignment="1">
      <alignment horizontal="left" vertical="center" wrapText="1"/>
    </xf>
    <xf numFmtId="43" fontId="8" fillId="0" borderId="0" xfId="1" applyFont="1" applyFill="1" applyBorder="1" applyAlignment="1" applyProtection="1">
      <alignment horizontal="center" vertical="center" wrapText="1"/>
    </xf>
    <xf numFmtId="0" fontId="27" fillId="0" borderId="0" xfId="58" applyFont="1" applyFill="1" applyAlignment="1">
      <alignment horizontal="center" vertical="center" wrapText="1"/>
    </xf>
    <xf numFmtId="0" fontId="2" fillId="0" borderId="22" xfId="58" applyFont="1" applyFill="1" applyBorder="1" applyAlignment="1">
      <alignment horizontal="center" vertical="center" wrapText="1"/>
    </xf>
    <xf numFmtId="0" fontId="8" fillId="0" borderId="23" xfId="59" applyFont="1" applyFill="1" applyBorder="1" applyAlignment="1">
      <alignment horizontal="center" vertical="center" wrapText="1"/>
    </xf>
    <xf numFmtId="0" fontId="2" fillId="0" borderId="24" xfId="59" applyFont="1" applyFill="1" applyBorder="1" applyAlignment="1">
      <alignment horizontal="center" vertical="center" wrapText="1"/>
    </xf>
    <xf numFmtId="0" fontId="2" fillId="0" borderId="25" xfId="58" applyFont="1" applyFill="1" applyBorder="1" applyAlignment="1">
      <alignment horizontal="center" vertical="center" wrapText="1"/>
    </xf>
    <xf numFmtId="0" fontId="8" fillId="0" borderId="18" xfId="59" applyFont="1" applyFill="1" applyBorder="1" applyAlignment="1">
      <alignment horizontal="left" vertical="top" wrapText="1"/>
    </xf>
    <xf numFmtId="0" fontId="8" fillId="0" borderId="26" xfId="59" applyFont="1" applyFill="1" applyBorder="1" applyAlignment="1">
      <alignment horizontal="center" vertical="center" wrapText="1"/>
    </xf>
    <xf numFmtId="0" fontId="8" fillId="0" borderId="25" xfId="58" applyFont="1" applyFill="1" applyBorder="1" applyAlignment="1">
      <alignment horizontal="center" vertical="center" wrapText="1"/>
    </xf>
    <xf numFmtId="0" fontId="8" fillId="5" borderId="26" xfId="59" applyFont="1" applyFill="1" applyBorder="1" applyAlignment="1">
      <alignment horizontal="center" vertical="center" wrapText="1"/>
    </xf>
    <xf numFmtId="0" fontId="2" fillId="5" borderId="0" xfId="58" applyFont="1" applyFill="1" applyAlignment="1">
      <alignment horizontal="center" vertical="center" wrapText="1"/>
    </xf>
    <xf numFmtId="0" fontId="8" fillId="0" borderId="18" xfId="59" applyFont="1" applyFill="1" applyBorder="1" applyAlignment="1">
      <alignment horizontal="left" vertical="center" wrapText="1"/>
    </xf>
    <xf numFmtId="0" fontId="2" fillId="0" borderId="27" xfId="58" applyFont="1" applyFill="1" applyBorder="1" applyAlignment="1">
      <alignment horizontal="center" vertical="center" wrapText="1"/>
    </xf>
    <xf numFmtId="0" fontId="8" fillId="0" borderId="28" xfId="59" applyFont="1" applyFill="1" applyBorder="1" applyAlignment="1">
      <alignment horizontal="left" vertical="center" wrapText="1"/>
    </xf>
    <xf numFmtId="0" fontId="8" fillId="0" borderId="29" xfId="59" applyFont="1" applyFill="1" applyBorder="1" applyAlignment="1">
      <alignment horizontal="center" vertical="center" wrapText="1"/>
    </xf>
    <xf numFmtId="0" fontId="49" fillId="0" borderId="30" xfId="62" applyFont="1" applyFill="1" applyBorder="1" applyAlignment="1">
      <alignment horizontal="center" vertical="center" wrapText="1"/>
    </xf>
    <xf numFmtId="0" fontId="50" fillId="0" borderId="30" xfId="62" applyFont="1" applyFill="1" applyBorder="1" applyAlignment="1">
      <alignment horizontal="center" vertical="center" wrapText="1"/>
    </xf>
    <xf numFmtId="0" fontId="43" fillId="0" borderId="18" xfId="62" applyFont="1" applyFill="1" applyBorder="1" applyAlignment="1">
      <alignment horizontal="center" vertical="center" wrapText="1"/>
    </xf>
    <xf numFmtId="0" fontId="43" fillId="0" borderId="18" xfId="62" applyFont="1" applyFill="1" applyBorder="1" applyAlignment="1">
      <alignment horizontal="left" vertical="center" wrapText="1"/>
    </xf>
    <xf numFmtId="0" fontId="46" fillId="0" borderId="0" xfId="58" applyFont="1" applyFill="1" applyAlignment="1">
      <alignment horizontal="center" vertical="center" wrapText="1"/>
    </xf>
    <xf numFmtId="0" fontId="8" fillId="0" borderId="0" xfId="58" applyFont="1" applyFill="1" applyAlignment="1">
      <alignment horizontal="center" vertical="center" wrapText="1"/>
    </xf>
    <xf numFmtId="0" fontId="46" fillId="0" borderId="0" xfId="59" applyFont="1" applyFill="1" applyAlignment="1">
      <alignment horizontal="center" vertical="center" wrapText="1"/>
    </xf>
    <xf numFmtId="0" fontId="2" fillId="0" borderId="0" xfId="58" applyFont="1" applyFill="1" applyAlignment="1">
      <alignment vertical="center"/>
    </xf>
    <xf numFmtId="0" fontId="8" fillId="5" borderId="18" xfId="58" applyFont="1" applyFill="1" applyBorder="1" applyAlignment="1">
      <alignment horizontal="center" vertical="center" wrapText="1"/>
    </xf>
    <xf numFmtId="0" fontId="27" fillId="0" borderId="22" xfId="58" applyFont="1" applyFill="1" applyBorder="1" applyAlignment="1">
      <alignment horizontal="center" vertical="center" wrapText="1"/>
    </xf>
    <xf numFmtId="0" fontId="27" fillId="0" borderId="23" xfId="58" applyFont="1" applyFill="1" applyBorder="1" applyAlignment="1">
      <alignment horizontal="center" vertical="center" wrapText="1"/>
    </xf>
    <xf numFmtId="0" fontId="8" fillId="0" borderId="25" xfId="59" applyFont="1" applyFill="1" applyBorder="1" applyAlignment="1">
      <alignment horizontal="center" vertical="center" wrapText="1"/>
    </xf>
    <xf numFmtId="0" fontId="37" fillId="0" borderId="25" xfId="58" applyFont="1" applyFill="1" applyBorder="1" applyAlignment="1">
      <alignment horizontal="center" vertical="center" wrapText="1"/>
    </xf>
    <xf numFmtId="0" fontId="37" fillId="0" borderId="18" xfId="58" applyFont="1" applyFill="1" applyBorder="1" applyAlignment="1">
      <alignment horizontal="center" vertical="center" wrapText="1"/>
    </xf>
    <xf numFmtId="0" fontId="2" fillId="0" borderId="25" xfId="59" applyFont="1" applyFill="1" applyBorder="1" applyAlignment="1">
      <alignment horizontal="center" vertical="center" wrapText="1"/>
    </xf>
    <xf numFmtId="0" fontId="51" fillId="0" borderId="27" xfId="58" applyFont="1" applyFill="1" applyBorder="1" applyAlignment="1">
      <alignment horizontal="center" vertical="center" wrapText="1"/>
    </xf>
    <xf numFmtId="0" fontId="38" fillId="0" borderId="28" xfId="59" applyFont="1" applyFill="1" applyBorder="1" applyAlignment="1">
      <alignment horizontal="center" vertical="center" wrapText="1"/>
    </xf>
    <xf numFmtId="0" fontId="38" fillId="0" borderId="29" xfId="59" applyFont="1" applyFill="1" applyBorder="1" applyAlignment="1">
      <alignment horizontal="center" vertical="center" wrapText="1"/>
    </xf>
    <xf numFmtId="0" fontId="2" fillId="0" borderId="0" xfId="59" applyFont="1" applyFill="1" applyBorder="1" applyAlignment="1">
      <alignment horizontal="center" vertical="center" wrapText="1"/>
    </xf>
    <xf numFmtId="0" fontId="8" fillId="0" borderId="0" xfId="59" applyFont="1" applyFill="1" applyBorder="1" applyAlignment="1">
      <alignment horizontal="center" vertical="center" wrapText="1"/>
    </xf>
    <xf numFmtId="0" fontId="46" fillId="0" borderId="0" xfId="58" applyFont="1" applyFill="1" applyBorder="1" applyAlignment="1">
      <alignment horizontal="left" vertical="center" wrapText="1"/>
    </xf>
    <xf numFmtId="0" fontId="20" fillId="0" borderId="0" xfId="62" applyFont="1" applyFill="1" applyBorder="1" applyAlignment="1">
      <alignment horizontal="center" vertical="center" wrapText="1"/>
    </xf>
    <xf numFmtId="0" fontId="8" fillId="0" borderId="18" xfId="62" applyFont="1" applyFill="1" applyBorder="1" applyAlignment="1">
      <alignment horizontal="center" vertical="center" wrapText="1"/>
    </xf>
    <xf numFmtId="187" fontId="8" fillId="0" borderId="18" xfId="62" applyNumberFormat="1" applyFont="1" applyFill="1" applyBorder="1" applyAlignment="1">
      <alignment horizontal="center" vertical="center" wrapText="1"/>
    </xf>
    <xf numFmtId="0" fontId="48" fillId="0" borderId="0" xfId="58" applyFont="1" applyFill="1" applyAlignment="1">
      <alignment horizontal="center" vertical="center" wrapText="1"/>
    </xf>
    <xf numFmtId="0" fontId="8" fillId="0" borderId="19" xfId="58" applyFont="1" applyFill="1" applyBorder="1" applyAlignment="1">
      <alignment horizontal="center" vertical="center" wrapText="1"/>
    </xf>
    <xf numFmtId="0" fontId="8" fillId="0" borderId="21" xfId="58" applyFont="1" applyFill="1" applyBorder="1" applyAlignment="1">
      <alignment horizontal="center" vertical="center" wrapText="1"/>
    </xf>
    <xf numFmtId="0" fontId="8" fillId="0" borderId="20" xfId="58" applyFont="1" applyFill="1" applyBorder="1" applyAlignment="1">
      <alignment horizontal="center" vertical="center" wrapText="1"/>
    </xf>
    <xf numFmtId="0" fontId="52" fillId="0" borderId="30" xfId="62" applyFont="1" applyFill="1" applyBorder="1" applyAlignment="1">
      <alignment horizontal="center" vertical="center" wrapText="1"/>
    </xf>
    <xf numFmtId="0" fontId="43" fillId="0" borderId="30" xfId="62" applyFont="1" applyFill="1" applyBorder="1" applyAlignment="1">
      <alignment horizontal="center" vertical="center" wrapText="1"/>
    </xf>
    <xf numFmtId="43" fontId="8" fillId="0" borderId="0" xfId="1" applyFont="1" applyFill="1" applyBorder="1" applyAlignment="1" applyProtection="1">
      <alignment horizontal="left" vertical="center" wrapText="1"/>
    </xf>
    <xf numFmtId="0" fontId="46" fillId="0" borderId="0" xfId="58" applyFont="1" applyFill="1" applyAlignment="1">
      <alignment horizontal="left" vertical="center" wrapText="1"/>
    </xf>
    <xf numFmtId="0" fontId="43" fillId="0" borderId="31" xfId="60" applyNumberFormat="1" applyFont="1" applyFill="1" applyBorder="1" applyAlignment="1">
      <alignment horizontal="center" vertical="center" wrapText="1"/>
    </xf>
    <xf numFmtId="0" fontId="8" fillId="0" borderId="0" xfId="58" applyFont="1" applyFill="1" applyBorder="1" applyAlignment="1">
      <alignment horizontal="center" vertical="center" wrapText="1"/>
    </xf>
    <xf numFmtId="10" fontId="20" fillId="0" borderId="31" xfId="61" applyNumberFormat="1" applyFont="1" applyFill="1" applyBorder="1" applyAlignment="1">
      <alignment horizontal="center" vertical="center" wrapText="1"/>
    </xf>
    <xf numFmtId="0" fontId="20" fillId="0" borderId="31" xfId="62" applyFont="1" applyFill="1" applyBorder="1" applyAlignment="1">
      <alignment horizontal="center" vertical="center" wrapText="1"/>
    </xf>
    <xf numFmtId="0" fontId="43" fillId="0" borderId="31" xfId="60" applyFont="1" applyFill="1" applyBorder="1" applyAlignment="1">
      <alignment horizontal="center" vertical="center" wrapText="1"/>
    </xf>
    <xf numFmtId="0" fontId="43" fillId="0" borderId="0" xfId="60" applyFont="1" applyFill="1" applyBorder="1" applyAlignment="1">
      <alignment horizontal="center" vertical="center" wrapText="1"/>
    </xf>
    <xf numFmtId="0" fontId="43" fillId="0" borderId="0" xfId="62" applyFont="1" applyFill="1" applyAlignment="1">
      <alignment horizontal="left" vertical="center" wrapText="1"/>
    </xf>
    <xf numFmtId="0" fontId="42" fillId="0" borderId="25" xfId="58" applyFont="1" applyFill="1" applyBorder="1" applyAlignment="1">
      <alignment horizontal="left" vertical="center" wrapText="1"/>
    </xf>
    <xf numFmtId="0" fontId="37" fillId="0" borderId="18" xfId="58" applyFont="1" applyFill="1" applyBorder="1" applyAlignment="1">
      <alignment horizontal="left" vertical="center" wrapText="1"/>
    </xf>
    <xf numFmtId="0" fontId="47" fillId="0" borderId="30" xfId="58" applyFont="1" applyFill="1" applyBorder="1" applyAlignment="1">
      <alignment horizontal="center" vertical="center" wrapText="1"/>
    </xf>
    <xf numFmtId="10" fontId="47" fillId="0" borderId="0" xfId="58" applyNumberFormat="1" applyFont="1" applyFill="1" applyAlignment="1">
      <alignment horizontal="center" vertical="center" wrapText="1"/>
    </xf>
    <xf numFmtId="41" fontId="8" fillId="0" borderId="18" xfId="63" applyFont="1" applyFill="1" applyBorder="1" applyAlignment="1">
      <alignment horizontal="center" vertical="center" wrapText="1"/>
    </xf>
    <xf numFmtId="10" fontId="8" fillId="0" borderId="18" xfId="58" applyNumberFormat="1" applyFont="1" applyFill="1" applyBorder="1" applyAlignment="1">
      <alignment horizontal="center" vertical="center" wrapText="1"/>
    </xf>
    <xf numFmtId="43" fontId="8" fillId="0" borderId="18" xfId="1" applyFont="1" applyFill="1" applyBorder="1" applyAlignment="1" applyProtection="1">
      <alignment horizontal="left" vertical="center" wrapText="1"/>
    </xf>
    <xf numFmtId="182" fontId="8" fillId="0" borderId="18" xfId="58" applyNumberFormat="1" applyFont="1" applyFill="1" applyBorder="1" applyAlignment="1">
      <alignment horizontal="center" vertical="center" wrapText="1"/>
    </xf>
    <xf numFmtId="0" fontId="8" fillId="0" borderId="0" xfId="58" applyFont="1" applyFill="1" applyAlignment="1">
      <alignment horizontal="left" vertical="center" wrapText="1"/>
    </xf>
    <xf numFmtId="0" fontId="47" fillId="0" borderId="0" xfId="64" applyFont="1" applyFill="1" applyBorder="1" applyAlignment="1">
      <alignment horizontal="center" vertical="center" wrapText="1"/>
    </xf>
    <xf numFmtId="0" fontId="47" fillId="0" borderId="0" xfId="61" applyNumberFormat="1" applyFont="1" applyFill="1" applyBorder="1" applyAlignment="1">
      <alignment horizontal="center" vertical="center" wrapText="1"/>
    </xf>
    <xf numFmtId="0" fontId="46" fillId="0" borderId="30" xfId="58" applyFont="1" applyFill="1" applyBorder="1" applyAlignment="1">
      <alignment horizontal="center" vertical="center" wrapText="1"/>
    </xf>
    <xf numFmtId="0" fontId="43" fillId="0" borderId="18" xfId="60" applyNumberFormat="1" applyFont="1" applyFill="1" applyBorder="1" applyAlignment="1">
      <alignment horizontal="center" vertical="center" wrapText="1"/>
    </xf>
    <xf numFmtId="0" fontId="20" fillId="0" borderId="18" xfId="62" applyFont="1" applyFill="1" applyBorder="1" applyAlignment="1">
      <alignment horizontal="center" vertical="center" wrapText="1"/>
    </xf>
    <xf numFmtId="10" fontId="20" fillId="5" borderId="18" xfId="61" applyNumberFormat="1" applyFont="1" applyFill="1" applyBorder="1" applyAlignment="1">
      <alignment horizontal="center" vertical="center" wrapText="1"/>
    </xf>
    <xf numFmtId="10" fontId="20" fillId="0" borderId="0" xfId="61" applyNumberFormat="1" applyFont="1" applyFill="1" applyBorder="1" applyAlignment="1">
      <alignment horizontal="center" vertical="center" wrapText="1"/>
    </xf>
    <xf numFmtId="10" fontId="27" fillId="0" borderId="30" xfId="61" applyNumberFormat="1" applyFont="1" applyFill="1" applyBorder="1" applyAlignment="1">
      <alignment horizontal="center" vertical="center" wrapText="1"/>
    </xf>
    <xf numFmtId="0" fontId="50" fillId="0" borderId="18" xfId="60" applyFont="1" applyFill="1" applyBorder="1" applyAlignment="1">
      <alignment horizontal="left" vertical="center" wrapText="1"/>
    </xf>
    <xf numFmtId="0" fontId="2" fillId="0" borderId="18" xfId="58" applyFont="1" applyFill="1" applyBorder="1" applyAlignment="1">
      <alignment vertical="center" wrapText="1"/>
    </xf>
    <xf numFmtId="0" fontId="43" fillId="0" borderId="18" xfId="60" applyFont="1" applyFill="1" applyBorder="1" applyAlignment="1">
      <alignment horizontal="left" vertical="center" wrapText="1"/>
    </xf>
    <xf numFmtId="0" fontId="38" fillId="5" borderId="18" xfId="58" applyFont="1" applyFill="1" applyBorder="1" applyAlignment="1">
      <alignment horizontal="center" vertical="center" wrapText="1"/>
    </xf>
    <xf numFmtId="0" fontId="43" fillId="5" borderId="18" xfId="60" applyNumberFormat="1" applyFont="1" applyFill="1" applyBorder="1" applyAlignment="1">
      <alignment horizontal="center" vertical="center" wrapText="1"/>
    </xf>
    <xf numFmtId="0" fontId="39" fillId="0" borderId="0" xfId="58" applyFont="1" applyFill="1" applyAlignment="1">
      <alignment vertical="center" wrapText="1"/>
    </xf>
    <xf numFmtId="10" fontId="47" fillId="0" borderId="0" xfId="61" applyNumberFormat="1" applyFont="1" applyFill="1" applyAlignment="1">
      <alignment horizontal="center" vertical="center" wrapText="1"/>
    </xf>
    <xf numFmtId="0" fontId="2" fillId="0" borderId="0" xfId="58" applyFont="1" applyFill="1" applyAlignment="1">
      <alignment vertical="center" wrapText="1"/>
    </xf>
    <xf numFmtId="0" fontId="8" fillId="0" borderId="18" xfId="62" applyFont="1" applyFill="1" applyBorder="1" applyAlignment="1">
      <alignment horizontal="left" vertical="center" wrapText="1"/>
    </xf>
    <xf numFmtId="49" fontId="8" fillId="0" borderId="18" xfId="62" applyNumberFormat="1" applyFont="1" applyFill="1" applyBorder="1" applyAlignment="1">
      <alignment horizontal="center" vertical="center" wrapText="1"/>
    </xf>
    <xf numFmtId="49" fontId="8" fillId="0" borderId="19" xfId="62" applyNumberFormat="1" applyFont="1" applyFill="1" applyBorder="1" applyAlignment="1">
      <alignment horizontal="center" vertical="center" wrapText="1"/>
    </xf>
    <xf numFmtId="49" fontId="8" fillId="0" borderId="21" xfId="62" applyNumberFormat="1" applyFont="1" applyFill="1" applyBorder="1" applyAlignment="1">
      <alignment horizontal="center" vertical="center" wrapText="1"/>
    </xf>
    <xf numFmtId="49" fontId="8" fillId="0" borderId="20" xfId="62" applyNumberFormat="1" applyFont="1" applyFill="1" applyBorder="1" applyAlignment="1">
      <alignment horizontal="center" vertical="center" wrapText="1"/>
    </xf>
    <xf numFmtId="0" fontId="8" fillId="0" borderId="19" xfId="62" applyFont="1" applyFill="1" applyBorder="1" applyAlignment="1">
      <alignment horizontal="center" vertical="center" wrapText="1"/>
    </xf>
    <xf numFmtId="0" fontId="8" fillId="0" borderId="21" xfId="62" applyFont="1" applyFill="1" applyBorder="1" applyAlignment="1">
      <alignment horizontal="center" vertical="center" wrapText="1"/>
    </xf>
    <xf numFmtId="0" fontId="8" fillId="0" borderId="20" xfId="62" applyFont="1" applyFill="1" applyBorder="1" applyAlignment="1">
      <alignment horizontal="center" vertical="center" wrapText="1"/>
    </xf>
    <xf numFmtId="10" fontId="20" fillId="0" borderId="18" xfId="61" applyNumberFormat="1" applyFont="1" applyFill="1" applyBorder="1" applyAlignment="1">
      <alignment horizontal="center" vertical="center" wrapText="1"/>
    </xf>
    <xf numFmtId="0" fontId="20" fillId="0" borderId="18" xfId="62" applyFont="1" applyFill="1" applyBorder="1" applyAlignment="1">
      <alignment horizontal="left" vertical="center" wrapText="1"/>
    </xf>
    <xf numFmtId="0" fontId="8" fillId="0" borderId="0" xfId="62" applyFont="1" applyFill="1" applyAlignment="1">
      <alignment horizontal="center" vertical="center" wrapText="1"/>
    </xf>
    <xf numFmtId="0" fontId="8" fillId="5" borderId="0" xfId="58" applyFont="1" applyFill="1" applyAlignment="1">
      <alignment horizontal="center" vertical="center" wrapText="1"/>
    </xf>
    <xf numFmtId="0" fontId="8" fillId="5" borderId="18" xfId="62" applyFont="1" applyFill="1" applyBorder="1" applyAlignment="1">
      <alignment horizontal="center" vertical="center" wrapText="1"/>
    </xf>
    <xf numFmtId="0" fontId="8" fillId="0" borderId="0" xfId="62" applyFont="1" applyFill="1" applyBorder="1" applyAlignment="1">
      <alignment horizontal="center" vertical="center" wrapText="1"/>
    </xf>
    <xf numFmtId="0" fontId="47" fillId="0" borderId="30" xfId="64" applyFont="1" applyFill="1" applyBorder="1" applyAlignment="1">
      <alignment horizontal="center" vertical="center" wrapText="1"/>
    </xf>
    <xf numFmtId="0" fontId="8" fillId="0" borderId="18" xfId="58" applyFont="1" applyFill="1" applyBorder="1" applyAlignment="1">
      <alignment vertical="center" wrapText="1"/>
    </xf>
    <xf numFmtId="0" fontId="2" fillId="5" borderId="0" xfId="58" applyFont="1" applyFill="1" applyAlignment="1">
      <alignment vertical="center" wrapText="1"/>
    </xf>
    <xf numFmtId="0" fontId="47" fillId="0" borderId="32" xfId="64" applyFont="1" applyFill="1" applyBorder="1" applyAlignment="1">
      <alignment horizontal="center" vertical="center" wrapText="1"/>
    </xf>
    <xf numFmtId="186" fontId="47" fillId="0" borderId="0" xfId="64" applyNumberFormat="1" applyFont="1" applyFill="1" applyBorder="1" applyAlignment="1">
      <alignment horizontal="center" vertical="center" wrapText="1"/>
    </xf>
    <xf numFmtId="0" fontId="53" fillId="0" borderId="16" xfId="65" applyFont="1" applyFill="1" applyBorder="1" applyAlignment="1">
      <alignment horizontal="center" vertical="center" wrapText="1"/>
    </xf>
    <xf numFmtId="0" fontId="53" fillId="0" borderId="16" xfId="65" applyFont="1" applyFill="1" applyBorder="1" applyAlignment="1">
      <alignment horizontal="left" vertical="center" wrapText="1"/>
    </xf>
    <xf numFmtId="0" fontId="53" fillId="0" borderId="14" xfId="65" applyFont="1" applyFill="1" applyBorder="1" applyAlignment="1">
      <alignment horizontal="center" vertical="center" wrapText="1"/>
    </xf>
    <xf numFmtId="0" fontId="53" fillId="0" borderId="33" xfId="65" applyFont="1" applyFill="1" applyBorder="1" applyAlignment="1">
      <alignment horizontal="center" vertical="center" wrapText="1"/>
    </xf>
    <xf numFmtId="0" fontId="53" fillId="0" borderId="15" xfId="65" applyFont="1" applyFill="1" applyBorder="1" applyAlignment="1">
      <alignment horizontal="center" vertical="center" wrapText="1"/>
    </xf>
    <xf numFmtId="0" fontId="53" fillId="0" borderId="15" xfId="65" applyFont="1" applyFill="1" applyBorder="1" applyAlignment="1">
      <alignment horizontal="left" vertical="center" wrapText="1"/>
    </xf>
    <xf numFmtId="0" fontId="53" fillId="0" borderId="10" xfId="65" applyFont="1" applyFill="1" applyBorder="1" applyAlignment="1">
      <alignment horizontal="left" vertical="center" wrapText="1"/>
    </xf>
    <xf numFmtId="0" fontId="53" fillId="0" borderId="10" xfId="65" applyFont="1" applyFill="1" applyBorder="1" applyAlignment="1">
      <alignment horizontal="center" vertical="center" wrapText="1"/>
    </xf>
    <xf numFmtId="10" fontId="53" fillId="0" borderId="10" xfId="65" applyNumberFormat="1" applyFont="1" applyFill="1" applyBorder="1" applyAlignment="1">
      <alignment horizontal="center" vertical="center" wrapText="1"/>
    </xf>
    <xf numFmtId="0" fontId="53" fillId="0" borderId="14" xfId="65" applyFont="1" applyFill="1" applyBorder="1" applyAlignment="1">
      <alignment horizontal="left" vertical="center" wrapText="1"/>
    </xf>
    <xf numFmtId="43" fontId="54" fillId="9" borderId="18" xfId="0" applyNumberFormat="1" applyFont="1" applyFill="1" applyBorder="1" applyAlignment="1" applyProtection="1">
      <alignment horizontal="right" vertical="center"/>
    </xf>
    <xf numFmtId="9" fontId="53" fillId="0" borderId="10" xfId="65" applyNumberFormat="1" applyFont="1" applyFill="1" applyBorder="1" applyAlignment="1">
      <alignment horizontal="center" vertical="center" wrapText="1"/>
    </xf>
    <xf numFmtId="10" fontId="53" fillId="0" borderId="16" xfId="65" applyNumberFormat="1" applyFont="1" applyFill="1" applyBorder="1" applyAlignment="1">
      <alignment horizontal="center" vertical="center" wrapText="1"/>
    </xf>
    <xf numFmtId="43" fontId="54" fillId="9" borderId="34" xfId="0" applyNumberFormat="1" applyFont="1" applyFill="1" applyBorder="1" applyAlignment="1" applyProtection="1">
      <alignment horizontal="right" vertical="center"/>
    </xf>
    <xf numFmtId="43" fontId="8" fillId="0" borderId="18" xfId="58" applyNumberFormat="1" applyFont="1" applyFill="1" applyBorder="1" applyAlignment="1">
      <alignment vertical="center" wrapText="1"/>
    </xf>
    <xf numFmtId="183" fontId="8" fillId="0" borderId="0" xfId="0" applyNumberFormat="1" applyFont="1" applyFill="1" applyAlignment="1">
      <alignment horizontal="center" vertical="center" wrapText="1"/>
    </xf>
    <xf numFmtId="0" fontId="13" fillId="0" borderId="0" xfId="0" applyNumberFormat="1" applyFont="1" applyFill="1" applyAlignment="1">
      <alignment horizontal="center" vertical="center" wrapText="1"/>
    </xf>
    <xf numFmtId="183" fontId="10" fillId="0" borderId="0" xfId="0" applyNumberFormat="1" applyFont="1" applyFill="1" applyAlignment="1">
      <alignment horizontal="center" vertical="center" wrapText="1"/>
    </xf>
    <xf numFmtId="183" fontId="11" fillId="0" borderId="10" xfId="0" applyNumberFormat="1" applyFont="1" applyFill="1" applyBorder="1" applyAlignment="1">
      <alignment horizontal="center" vertical="center" wrapText="1"/>
    </xf>
    <xf numFmtId="180" fontId="11" fillId="0" borderId="10" xfId="0" applyNumberFormat="1" applyFont="1" applyFill="1" applyBorder="1" applyAlignment="1">
      <alignment horizontal="center" vertical="center"/>
    </xf>
    <xf numFmtId="183" fontId="12" fillId="0" borderId="10" xfId="0" applyNumberFormat="1" applyFont="1" applyFill="1" applyBorder="1" applyAlignment="1">
      <alignment horizontal="center" vertical="center"/>
    </xf>
    <xf numFmtId="0" fontId="2" fillId="0" borderId="0" xfId="0" applyNumberFormat="1" applyFont="1" applyFill="1">
      <alignment vertical="center"/>
    </xf>
    <xf numFmtId="0" fontId="12" fillId="0" borderId="10" xfId="0" applyNumberFormat="1" applyFont="1" applyFill="1" applyBorder="1" applyAlignment="1">
      <alignment horizontal="center" vertical="center" wrapText="1"/>
    </xf>
    <xf numFmtId="0" fontId="19" fillId="0" borderId="10" xfId="0" applyNumberFormat="1" applyFont="1" applyFill="1" applyBorder="1" applyAlignment="1">
      <alignment horizontal="center" vertical="center" wrapText="1"/>
    </xf>
    <xf numFmtId="181" fontId="19" fillId="0" borderId="10" xfId="0" applyNumberFormat="1" applyFont="1" applyFill="1" applyBorder="1" applyAlignment="1">
      <alignment horizontal="center" vertical="center" wrapText="1"/>
    </xf>
    <xf numFmtId="0" fontId="55" fillId="0" borderId="10" xfId="0" applyNumberFormat="1" applyFont="1" applyFill="1" applyBorder="1" applyAlignment="1">
      <alignment horizontal="center" vertical="center" wrapText="1"/>
    </xf>
    <xf numFmtId="0" fontId="12" fillId="0" borderId="11" xfId="0" applyNumberFormat="1" applyFont="1" applyFill="1" applyBorder="1" applyAlignment="1">
      <alignment horizontal="center" vertical="center" wrapText="1"/>
    </xf>
    <xf numFmtId="43" fontId="19" fillId="0" borderId="10" xfId="0" applyNumberFormat="1" applyFont="1" applyFill="1" applyBorder="1" applyAlignment="1">
      <alignment horizontal="right" vertical="center" wrapText="1"/>
    </xf>
    <xf numFmtId="183" fontId="12" fillId="0" borderId="0" xfId="0" applyNumberFormat="1" applyFont="1" applyFill="1" applyAlignment="1">
      <alignment horizontal="right" vertical="center"/>
    </xf>
    <xf numFmtId="183" fontId="12" fillId="0" borderId="11" xfId="0" applyNumberFormat="1" applyFont="1" applyFill="1" applyBorder="1" applyAlignment="1">
      <alignment horizontal="right" vertical="center"/>
    </xf>
    <xf numFmtId="183" fontId="19" fillId="0" borderId="10" xfId="0" applyNumberFormat="1" applyFont="1" applyFill="1" applyBorder="1" applyAlignment="1">
      <alignment horizontal="right" vertical="center"/>
    </xf>
    <xf numFmtId="183" fontId="19" fillId="0" borderId="10" xfId="0" applyNumberFormat="1" applyFont="1" applyFill="1" applyBorder="1" applyAlignment="1">
      <alignment horizontal="right" vertical="center" wrapText="1"/>
    </xf>
    <xf numFmtId="183" fontId="12" fillId="0" borderId="10" xfId="0" applyNumberFormat="1" applyFont="1" applyFill="1" applyBorder="1" applyAlignment="1">
      <alignment horizontal="right" vertical="center"/>
    </xf>
    <xf numFmtId="183" fontId="12" fillId="0" borderId="12" xfId="0" applyNumberFormat="1" applyFont="1" applyFill="1" applyBorder="1" applyAlignment="1">
      <alignment horizontal="right" vertical="center"/>
    </xf>
    <xf numFmtId="0" fontId="12" fillId="0" borderId="10" xfId="0" applyNumberFormat="1" applyFont="1" applyFill="1" applyBorder="1" applyAlignment="1">
      <alignment vertical="center" wrapText="1"/>
    </xf>
    <xf numFmtId="49" fontId="8" fillId="0" borderId="0" xfId="0" applyNumberFormat="1" applyFont="1" applyFill="1" applyAlignment="1">
      <alignment horizontal="right" vertical="center"/>
    </xf>
    <xf numFmtId="49" fontId="8" fillId="0" borderId="10" xfId="0" applyNumberFormat="1" applyFont="1" applyFill="1" applyBorder="1" applyAlignment="1">
      <alignment horizontal="center" vertical="center"/>
    </xf>
    <xf numFmtId="43" fontId="8" fillId="0" borderId="11" xfId="0" applyNumberFormat="1" applyFont="1" applyFill="1" applyBorder="1" applyAlignment="1">
      <alignment horizontal="center" vertical="center"/>
    </xf>
    <xf numFmtId="49" fontId="2" fillId="0" borderId="10" xfId="0" applyNumberFormat="1" applyFont="1" applyFill="1" applyBorder="1" applyAlignment="1">
      <alignment horizontal="center" vertical="center"/>
    </xf>
    <xf numFmtId="49" fontId="13" fillId="0" borderId="10" xfId="0" applyNumberFormat="1" applyFont="1" applyFill="1" applyBorder="1" applyAlignment="1">
      <alignment horizontal="center" vertical="center"/>
    </xf>
    <xf numFmtId="0" fontId="2" fillId="0" borderId="0" xfId="0" applyNumberFormat="1" applyFont="1" applyFill="1" applyAlignment="1">
      <alignment horizontal="center" vertical="center"/>
    </xf>
    <xf numFmtId="49" fontId="8" fillId="0" borderId="10" xfId="0" applyNumberFormat="1" applyFont="1" applyFill="1" applyBorder="1" applyAlignment="1">
      <alignment horizontal="left" vertical="center"/>
    </xf>
    <xf numFmtId="43" fontId="8" fillId="0" borderId="15" xfId="0" applyNumberFormat="1" applyFont="1" applyFill="1" applyBorder="1" applyAlignment="1">
      <alignment horizontal="right" vertical="center"/>
    </xf>
    <xf numFmtId="0" fontId="2" fillId="10" borderId="10" xfId="0" applyNumberFormat="1" applyFont="1" applyFill="1" applyBorder="1" applyAlignment="1">
      <alignment horizontal="center" vertical="center"/>
    </xf>
    <xf numFmtId="0" fontId="2" fillId="0" borderId="15" xfId="0" applyNumberFormat="1" applyFont="1" applyFill="1" applyBorder="1" applyAlignment="1">
      <alignment horizontal="center" vertical="center" wrapText="1"/>
    </xf>
    <xf numFmtId="0" fontId="8" fillId="10" borderId="10" xfId="0" applyNumberFormat="1" applyFont="1" applyFill="1" applyBorder="1" applyAlignment="1">
      <alignment horizontal="center" vertical="center"/>
    </xf>
    <xf numFmtId="0" fontId="8" fillId="10" borderId="10" xfId="0" applyNumberFormat="1" applyFont="1" applyFill="1" applyBorder="1" applyAlignment="1">
      <alignment horizontal="left" vertical="center"/>
    </xf>
    <xf numFmtId="0" fontId="8" fillId="0" borderId="10" xfId="0" applyNumberFormat="1"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15" xfId="0" applyNumberFormat="1" applyFont="1" applyFill="1" applyBorder="1" applyAlignment="1">
      <alignment horizontal="center" vertical="center"/>
    </xf>
    <xf numFmtId="49" fontId="8" fillId="0" borderId="33" xfId="0" applyNumberFormat="1" applyFont="1" applyFill="1" applyBorder="1" applyAlignment="1">
      <alignment horizontal="center" vertical="center"/>
    </xf>
    <xf numFmtId="49" fontId="8" fillId="0" borderId="12"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xf>
    <xf numFmtId="176" fontId="7" fillId="0" borderId="9" xfId="0" applyNumberFormat="1" applyFont="1" applyFill="1" applyBorder="1" applyAlignment="1">
      <alignment horizontal="left" vertical="center"/>
    </xf>
    <xf numFmtId="0" fontId="56" fillId="0" borderId="0" xfId="0" applyFont="1" applyAlignment="1"/>
    <xf numFmtId="0" fontId="0" fillId="0" borderId="0" xfId="0" applyFont="1" applyAlignment="1">
      <alignment horizontal="center" vertical="center"/>
    </xf>
    <xf numFmtId="0" fontId="57" fillId="0" borderId="0" xfId="0" applyFont="1" applyAlignment="1">
      <alignment horizontal="center" vertical="center"/>
    </xf>
    <xf numFmtId="0" fontId="12" fillId="0" borderId="18" xfId="0" applyNumberFormat="1" applyFont="1" applyFill="1" applyBorder="1" applyAlignment="1">
      <alignment horizontal="center" vertical="center"/>
    </xf>
    <xf numFmtId="0" fontId="12" fillId="0" borderId="18" xfId="0" applyNumberFormat="1" applyFont="1" applyFill="1" applyBorder="1" applyAlignment="1">
      <alignment horizontal="center" vertical="center" wrapText="1"/>
    </xf>
    <xf numFmtId="0" fontId="12" fillId="0" borderId="35" xfId="0" applyNumberFormat="1" applyFont="1" applyFill="1" applyBorder="1" applyAlignment="1">
      <alignment horizontal="center" vertical="center" wrapText="1"/>
    </xf>
    <xf numFmtId="0" fontId="12" fillId="0" borderId="36" xfId="0" applyNumberFormat="1" applyFont="1" applyFill="1" applyBorder="1" applyAlignment="1">
      <alignment horizontal="center" vertical="center" wrapText="1"/>
    </xf>
    <xf numFmtId="0" fontId="19" fillId="0" borderId="18" xfId="0" applyNumberFormat="1" applyFont="1" applyFill="1" applyBorder="1">
      <alignment vertical="center"/>
    </xf>
    <xf numFmtId="0" fontId="19" fillId="0" borderId="18" xfId="0" applyNumberFormat="1" applyFont="1" applyFill="1" applyBorder="1" applyAlignment="1">
      <alignment horizontal="center" vertical="center"/>
    </xf>
    <xf numFmtId="0" fontId="26" fillId="0" borderId="18" xfId="0" applyNumberFormat="1" applyFont="1" applyFill="1" applyBorder="1" applyAlignment="1">
      <alignment horizontal="center" vertical="center"/>
    </xf>
    <xf numFmtId="4" fontId="19" fillId="0" borderId="18" xfId="0" applyNumberFormat="1" applyFont="1" applyFill="1" applyBorder="1" applyAlignment="1">
      <alignment vertical="center"/>
    </xf>
    <xf numFmtId="183" fontId="19" fillId="0" borderId="18" xfId="0" applyNumberFormat="1" applyFont="1" applyFill="1" applyBorder="1">
      <alignment vertical="center"/>
    </xf>
    <xf numFmtId="43" fontId="19" fillId="0" borderId="18" xfId="0" applyNumberFormat="1" applyFont="1" applyBorder="1" applyAlignment="1">
      <alignment vertical="center"/>
    </xf>
    <xf numFmtId="43" fontId="12" fillId="0" borderId="18" xfId="0" applyNumberFormat="1" applyFont="1" applyFill="1" applyBorder="1" applyAlignment="1">
      <alignment horizontal="right" vertical="center"/>
    </xf>
    <xf numFmtId="0" fontId="12" fillId="0" borderId="0" xfId="0" applyNumberFormat="1" applyFont="1" applyFill="1" applyAlignment="1">
      <alignment vertical="center"/>
    </xf>
    <xf numFmtId="49" fontId="58" fillId="0" borderId="0" xfId="0" applyNumberFormat="1" applyFont="1" applyFill="1">
      <alignment vertical="center"/>
    </xf>
    <xf numFmtId="0" fontId="15" fillId="0" borderId="0" xfId="0" applyFont="1" applyAlignment="1">
      <alignment horizontal="center" vertical="center"/>
    </xf>
    <xf numFmtId="0" fontId="12" fillId="0" borderId="18" xfId="0" applyNumberFormat="1" applyFont="1" applyFill="1" applyBorder="1">
      <alignment vertical="center"/>
    </xf>
    <xf numFmtId="0" fontId="26" fillId="0" borderId="18" xfId="0" applyNumberFormat="1" applyFont="1" applyFill="1" applyBorder="1">
      <alignment vertical="center"/>
    </xf>
    <xf numFmtId="43" fontId="19" fillId="0" borderId="18" xfId="0" applyNumberFormat="1" applyFont="1" applyFill="1" applyBorder="1" applyAlignment="1">
      <alignment vertical="center"/>
    </xf>
    <xf numFmtId="0" fontId="12" fillId="0" borderId="34" xfId="0" applyNumberFormat="1" applyFont="1" applyFill="1" applyBorder="1" applyAlignment="1">
      <alignment horizontal="center" vertical="center"/>
    </xf>
    <xf numFmtId="0" fontId="12" fillId="0" borderId="37" xfId="0" applyNumberFormat="1" applyFont="1" applyFill="1" applyBorder="1" applyAlignment="1">
      <alignment horizontal="center" vertical="center"/>
    </xf>
    <xf numFmtId="183" fontId="19" fillId="0" borderId="18" xfId="0" applyNumberFormat="1" applyFont="1" applyFill="1" applyBorder="1" applyAlignment="1">
      <alignment vertical="center"/>
    </xf>
    <xf numFmtId="0" fontId="59" fillId="0" borderId="0" xfId="0" applyNumberFormat="1" applyFont="1" applyFill="1" applyAlignment="1">
      <alignment horizontal="center" vertical="center"/>
    </xf>
    <xf numFmtId="0" fontId="12" fillId="0" borderId="10" xfId="0" applyNumberFormat="1" applyFont="1" applyFill="1" applyBorder="1" applyAlignment="1">
      <alignment horizontal="left" vertical="center"/>
    </xf>
    <xf numFmtId="0" fontId="12" fillId="0" borderId="33" xfId="0" applyNumberFormat="1" applyFont="1" applyFill="1" applyBorder="1" applyAlignment="1">
      <alignment horizontal="center" vertical="center"/>
    </xf>
    <xf numFmtId="0" fontId="12" fillId="0" borderId="16" xfId="0" applyNumberFormat="1" applyFont="1" applyFill="1" applyBorder="1" applyAlignment="1">
      <alignment horizontal="center" vertical="center" wrapText="1"/>
    </xf>
    <xf numFmtId="0" fontId="12" fillId="0" borderId="10" xfId="0" applyNumberFormat="1" applyFont="1" applyFill="1" applyBorder="1" applyAlignment="1">
      <alignment horizontal="justify" vertical="center" wrapText="1"/>
    </xf>
    <xf numFmtId="0" fontId="12" fillId="0" borderId="33" xfId="0" applyNumberFormat="1" applyFont="1" applyFill="1" applyBorder="1" applyAlignment="1">
      <alignment horizontal="center" vertical="center" wrapText="1"/>
    </xf>
    <xf numFmtId="183" fontId="12" fillId="0" borderId="10" xfId="0" applyNumberFormat="1" applyFont="1" applyFill="1" applyBorder="1" applyAlignment="1">
      <alignment horizontal="justify" vertical="center" wrapText="1"/>
    </xf>
    <xf numFmtId="0" fontId="12" fillId="0" borderId="33" xfId="0" applyNumberFormat="1" applyFont="1" applyFill="1" applyBorder="1" applyAlignment="1">
      <alignment horizontal="left" vertical="center"/>
    </xf>
    <xf numFmtId="0" fontId="12" fillId="0" borderId="10" xfId="0" applyNumberFormat="1" applyFont="1" applyFill="1" applyBorder="1" applyAlignment="1">
      <alignment horizontal="left" vertical="center" wrapText="1"/>
    </xf>
    <xf numFmtId="0" fontId="19" fillId="0" borderId="10" xfId="0" applyNumberFormat="1" applyFont="1" applyFill="1" applyBorder="1" applyAlignment="1">
      <alignment horizontal="left" vertical="center" wrapText="1"/>
    </xf>
    <xf numFmtId="0" fontId="12" fillId="0" borderId="33" xfId="0" applyNumberFormat="1" applyFont="1" applyFill="1" applyBorder="1" applyAlignment="1">
      <alignment horizontal="left" vertical="center" wrapText="1"/>
    </xf>
    <xf numFmtId="10" fontId="12" fillId="0" borderId="10" xfId="0" applyNumberFormat="1" applyFont="1" applyFill="1" applyBorder="1" applyAlignment="1">
      <alignment horizontal="center" vertical="center" wrapText="1"/>
    </xf>
    <xf numFmtId="0" fontId="12" fillId="0" borderId="12" xfId="0" applyNumberFormat="1" applyFont="1" applyFill="1" applyBorder="1" applyAlignment="1">
      <alignment horizontal="left" vertical="top" wrapText="1"/>
    </xf>
    <xf numFmtId="0" fontId="15" fillId="0" borderId="0" xfId="0" applyNumberFormat="1" applyFont="1" applyAlignment="1"/>
    <xf numFmtId="0" fontId="60" fillId="0" borderId="0" xfId="0" applyNumberFormat="1" applyFont="1" applyFill="1" applyAlignment="1">
      <alignment horizontal="left" vertical="center"/>
    </xf>
    <xf numFmtId="0" fontId="14" fillId="0" borderId="0" xfId="0" applyNumberFormat="1" applyFont="1" applyAlignment="1"/>
    <xf numFmtId="0" fontId="12" fillId="0" borderId="0" xfId="0" applyNumberFormat="1" applyFont="1" applyFill="1" applyAlignment="1"/>
    <xf numFmtId="0" fontId="11" fillId="0" borderId="0" xfId="0" applyNumberFormat="1" applyFont="1" applyFill="1" applyAlignment="1"/>
    <xf numFmtId="181" fontId="12" fillId="0" borderId="12" xfId="0" applyNumberFormat="1" applyFont="1" applyFill="1" applyBorder="1" applyAlignment="1">
      <alignment vertical="center" wrapText="1"/>
    </xf>
    <xf numFmtId="183" fontId="12" fillId="0" borderId="12" xfId="0" applyNumberFormat="1" applyFont="1" applyFill="1" applyBorder="1" applyAlignment="1">
      <alignment vertical="center" wrapText="1"/>
    </xf>
    <xf numFmtId="14" fontId="12" fillId="0" borderId="0" xfId="0" applyNumberFormat="1" applyFont="1" applyFill="1" applyAlignment="1"/>
    <xf numFmtId="0" fontId="12" fillId="0" borderId="12" xfId="0" applyNumberFormat="1" applyFont="1" applyFill="1" applyBorder="1" applyAlignment="1">
      <alignment horizontal="left" vertical="center"/>
    </xf>
    <xf numFmtId="0" fontId="12" fillId="0" borderId="12" xfId="0" applyNumberFormat="1" applyFont="1" applyFill="1" applyBorder="1" applyAlignment="1">
      <alignment horizontal="left" vertical="center" wrapText="1"/>
    </xf>
    <xf numFmtId="0" fontId="12" fillId="0" borderId="10" xfId="0" applyNumberFormat="1" applyFont="1" applyFill="1" applyBorder="1" applyAlignment="1">
      <alignment horizontal="right" vertical="center" wrapText="1"/>
    </xf>
    <xf numFmtId="10" fontId="12" fillId="0" borderId="10" xfId="0" applyNumberFormat="1" applyFont="1" applyFill="1" applyBorder="1" applyAlignment="1">
      <alignment horizontal="left" vertical="center" wrapText="1"/>
    </xf>
    <xf numFmtId="10" fontId="12" fillId="0" borderId="12" xfId="0" applyNumberFormat="1" applyFont="1" applyFill="1" applyBorder="1" applyAlignment="1">
      <alignment horizontal="center" vertical="center" wrapText="1"/>
    </xf>
    <xf numFmtId="179" fontId="11" fillId="0" borderId="10" xfId="0" applyNumberFormat="1" applyFont="1" applyFill="1" applyBorder="1" applyAlignment="1"/>
    <xf numFmtId="0" fontId="2" fillId="10" borderId="10" xfId="0" applyNumberFormat="1" applyFont="1" applyFill="1" applyBorder="1" applyAlignment="1">
      <alignment horizontal="left" vertical="center"/>
    </xf>
    <xf numFmtId="179" fontId="11" fillId="0" borderId="10" xfId="0" applyNumberFormat="1" applyFont="1" applyFill="1" applyBorder="1" applyAlignment="1">
      <alignment horizontal="center"/>
    </xf>
    <xf numFmtId="0" fontId="11" fillId="0" borderId="10" xfId="0" applyNumberFormat="1" applyFont="1" applyFill="1" applyBorder="1" applyAlignment="1">
      <alignment horizontal="center"/>
    </xf>
    <xf numFmtId="0" fontId="1" fillId="0" borderId="10" xfId="0" applyNumberFormat="1" applyFont="1" applyFill="1" applyBorder="1" applyAlignment="1">
      <alignment horizontal="left" vertical="center"/>
    </xf>
    <xf numFmtId="0" fontId="39" fillId="0" borderId="10" xfId="0" applyNumberFormat="1" applyFont="1" applyFill="1" applyBorder="1" applyAlignment="1">
      <alignment horizontal="left" vertical="center"/>
    </xf>
    <xf numFmtId="0" fontId="11" fillId="0" borderId="14" xfId="0" applyNumberFormat="1" applyFont="1" applyFill="1" applyBorder="1" applyAlignment="1">
      <alignment horizontal="left"/>
    </xf>
    <xf numFmtId="0" fontId="61" fillId="0" borderId="10" xfId="0" applyNumberFormat="1" applyFont="1" applyFill="1" applyBorder="1" applyAlignment="1">
      <alignment horizontal="center"/>
    </xf>
    <xf numFmtId="0" fontId="11" fillId="0" borderId="14" xfId="0" applyNumberFormat="1" applyFont="1" applyFill="1" applyBorder="1" applyAlignment="1">
      <alignment horizontal="left" vertical="center"/>
    </xf>
    <xf numFmtId="0" fontId="61" fillId="0" borderId="10" xfId="0" applyNumberFormat="1" applyFont="1" applyFill="1" applyBorder="1" applyAlignment="1">
      <alignment horizontal="center" vertical="center"/>
    </xf>
    <xf numFmtId="0" fontId="62" fillId="0" borderId="14" xfId="0" applyNumberFormat="1" applyFont="1" applyFill="1" applyBorder="1" applyAlignment="1">
      <alignment horizontal="left" wrapText="1"/>
    </xf>
    <xf numFmtId="0" fontId="62" fillId="0" borderId="10" xfId="0" applyNumberFormat="1" applyFont="1" applyFill="1" applyBorder="1" applyAlignment="1">
      <alignment horizontal="center" wrapText="1"/>
    </xf>
    <xf numFmtId="0" fontId="13" fillId="0" borderId="10" xfId="0" applyNumberFormat="1" applyFont="1" applyFill="1" applyBorder="1" applyAlignment="1">
      <alignment horizontal="center"/>
    </xf>
    <xf numFmtId="177" fontId="2" fillId="0" borderId="10" xfId="0" applyNumberFormat="1" applyFont="1" applyFill="1" applyBorder="1" applyAlignment="1">
      <alignment horizontal="left" vertical="center"/>
    </xf>
    <xf numFmtId="0" fontId="2" fillId="0" borderId="10" xfId="0" applyNumberFormat="1" applyFont="1" applyFill="1" applyBorder="1" applyAlignment="1">
      <alignment horizontal="center"/>
    </xf>
    <xf numFmtId="0" fontId="63" fillId="0" borderId="10" xfId="0" applyNumberFormat="1" applyFont="1" applyFill="1" applyBorder="1" applyAlignment="1">
      <alignment horizontal="center"/>
    </xf>
    <xf numFmtId="0" fontId="13" fillId="0" borderId="10" xfId="0" applyNumberFormat="1" applyFont="1" applyFill="1" applyBorder="1" applyAlignment="1">
      <alignment horizontal="left" vertical="center"/>
    </xf>
    <xf numFmtId="177" fontId="2" fillId="0" borderId="10" xfId="0" applyNumberFormat="1" applyFont="1" applyFill="1" applyBorder="1" applyAlignment="1">
      <alignment horizontal="center" vertical="center"/>
    </xf>
    <xf numFmtId="57" fontId="62" fillId="0" borderId="10" xfId="0" applyNumberFormat="1" applyFont="1" applyFill="1" applyBorder="1" applyAlignment="1">
      <alignment horizontal="center" wrapText="1"/>
    </xf>
    <xf numFmtId="188" fontId="63" fillId="0" borderId="10" xfId="0" applyNumberFormat="1" applyFont="1" applyFill="1" applyBorder="1" applyAlignment="1"/>
    <xf numFmtId="57" fontId="62" fillId="0" borderId="10" xfId="0" applyNumberFormat="1" applyFont="1" applyFill="1" applyBorder="1" applyAlignment="1">
      <alignment horizontal="center" vertical="center" wrapText="1"/>
    </xf>
    <xf numFmtId="188" fontId="63" fillId="0" borderId="10" xfId="0" applyNumberFormat="1" applyFont="1" applyFill="1" applyBorder="1">
      <alignment vertical="center"/>
    </xf>
    <xf numFmtId="180" fontId="62" fillId="0" borderId="10" xfId="0" applyNumberFormat="1" applyFont="1" applyFill="1" applyBorder="1" applyAlignment="1">
      <alignment horizontal="center" wrapText="1"/>
    </xf>
    <xf numFmtId="57" fontId="63" fillId="0" borderId="10" xfId="0" applyNumberFormat="1" applyFont="1" applyFill="1" applyBorder="1" applyAlignment="1">
      <alignment horizontal="center"/>
    </xf>
    <xf numFmtId="0" fontId="2" fillId="0" borderId="17" xfId="0" applyNumberFormat="1" applyFont="1" applyFill="1" applyBorder="1" applyAlignment="1">
      <alignment horizontal="center" vertical="center"/>
    </xf>
    <xf numFmtId="0" fontId="8" fillId="0" borderId="17" xfId="0" applyNumberFormat="1" applyFont="1" applyFill="1" applyBorder="1" applyAlignment="1">
      <alignment horizontal="center" vertical="center"/>
    </xf>
    <xf numFmtId="0" fontId="64" fillId="7" borderId="18" xfId="52" applyFont="1" applyFill="1" applyBorder="1" applyAlignment="1">
      <alignment horizontal="center" vertical="center"/>
    </xf>
    <xf numFmtId="0" fontId="19" fillId="0" borderId="10" xfId="0" applyNumberFormat="1" applyFont="1" applyFill="1" applyBorder="1">
      <alignment vertical="center"/>
    </xf>
    <xf numFmtId="14" fontId="19" fillId="0" borderId="10" xfId="0" applyNumberFormat="1" applyFont="1" applyFill="1" applyBorder="1" applyAlignment="1">
      <alignment horizontal="center" vertical="center"/>
    </xf>
    <xf numFmtId="0" fontId="12" fillId="0" borderId="16" xfId="0" applyNumberFormat="1" applyFont="1" applyFill="1" applyBorder="1" applyAlignment="1">
      <alignment horizontal="center" vertical="center"/>
    </xf>
    <xf numFmtId="4" fontId="19" fillId="0" borderId="10" xfId="0" applyNumberFormat="1" applyFont="1" applyFill="1" applyBorder="1">
      <alignment vertical="center"/>
    </xf>
    <xf numFmtId="0" fontId="65" fillId="0" borderId="0" xfId="6" applyNumberFormat="1" applyFont="1" applyFill="1">
      <alignment vertical="center"/>
    </xf>
    <xf numFmtId="0" fontId="0" fillId="0" borderId="0" xfId="0" applyFont="1" applyAlignment="1">
      <alignment horizontal="right" vertical="center"/>
    </xf>
    <xf numFmtId="183" fontId="0" fillId="0" borderId="0" xfId="0" applyNumberFormat="1" applyFont="1" applyAlignment="1">
      <alignment horizontal="right" vertical="center"/>
    </xf>
    <xf numFmtId="0" fontId="0" fillId="0" borderId="0" xfId="0" applyNumberFormat="1" applyFont="1">
      <alignment vertical="center"/>
    </xf>
    <xf numFmtId="0" fontId="66" fillId="0" borderId="0" xfId="0" applyNumberFormat="1" applyFont="1" applyFill="1" applyAlignment="1">
      <alignment horizontal="center" vertical="center" wrapText="1"/>
    </xf>
    <xf numFmtId="0" fontId="67" fillId="0" borderId="0" xfId="0" applyNumberFormat="1" applyFont="1" applyFill="1" applyAlignment="1">
      <alignment horizontal="center" vertical="center" wrapText="1"/>
    </xf>
    <xf numFmtId="0" fontId="67" fillId="0" borderId="0" xfId="0" applyNumberFormat="1" applyFont="1" applyFill="1" applyAlignment="1">
      <alignment horizontal="right" vertical="center" wrapText="1"/>
    </xf>
    <xf numFmtId="0" fontId="19" fillId="0" borderId="38" xfId="0" applyNumberFormat="1" applyFont="1" applyFill="1" applyBorder="1" applyAlignment="1">
      <alignment horizontal="left" vertical="center"/>
    </xf>
    <xf numFmtId="180" fontId="12" fillId="0" borderId="18" xfId="0" applyNumberFormat="1" applyFont="1" applyFill="1" applyBorder="1" applyAlignment="1">
      <alignment horizontal="center" vertical="center"/>
    </xf>
    <xf numFmtId="0" fontId="55" fillId="0" borderId="14" xfId="0" applyNumberFormat="1" applyFont="1" applyFill="1" applyBorder="1" applyAlignment="1">
      <alignment horizontal="center" vertical="center"/>
    </xf>
    <xf numFmtId="0" fontId="19" fillId="0" borderId="12" xfId="0" applyNumberFormat="1" applyFont="1" applyFill="1" applyBorder="1" applyAlignment="1">
      <alignment horizontal="center" vertical="center"/>
    </xf>
    <xf numFmtId="14" fontId="12" fillId="0" borderId="10" xfId="0" applyNumberFormat="1" applyFont="1" applyFill="1" applyBorder="1" applyAlignment="1">
      <alignment horizontal="right" vertical="center"/>
    </xf>
    <xf numFmtId="183" fontId="67" fillId="0" borderId="0" xfId="0" applyNumberFormat="1" applyFont="1" applyFill="1" applyAlignment="1">
      <alignment horizontal="right" vertical="center" wrapText="1"/>
    </xf>
    <xf numFmtId="183" fontId="12" fillId="0" borderId="10" xfId="0" applyNumberFormat="1" applyFont="1" applyFill="1" applyBorder="1" applyAlignment="1">
      <alignment horizontal="center" vertical="center" wrapText="1"/>
    </xf>
    <xf numFmtId="183" fontId="12" fillId="0" borderId="12" xfId="0" applyNumberFormat="1" applyFont="1" applyFill="1" applyBorder="1" applyAlignment="1">
      <alignment horizontal="center" vertical="center"/>
    </xf>
    <xf numFmtId="183" fontId="19" fillId="0" borderId="12" xfId="0" applyNumberFormat="1" applyFont="1" applyFill="1" applyBorder="1" applyAlignment="1">
      <alignment horizontal="center" vertical="center"/>
    </xf>
    <xf numFmtId="183" fontId="19" fillId="0" borderId="10" xfId="0" applyNumberFormat="1" applyFont="1" applyFill="1" applyBorder="1" applyAlignment="1">
      <alignment horizontal="center" vertical="center"/>
    </xf>
    <xf numFmtId="183" fontId="19" fillId="0" borderId="10" xfId="0" applyNumberFormat="1" applyFont="1" applyFill="1" applyBorder="1" applyAlignment="1">
      <alignment vertical="center"/>
    </xf>
    <xf numFmtId="183" fontId="19" fillId="0" borderId="39" xfId="0" applyNumberFormat="1" applyFont="1" applyFill="1" applyBorder="1" applyAlignment="1">
      <alignment vertical="center"/>
    </xf>
    <xf numFmtId="183" fontId="19" fillId="0" borderId="40" xfId="0" applyNumberFormat="1" applyFont="1" applyFill="1" applyBorder="1" applyAlignment="1">
      <alignment vertical="center"/>
    </xf>
    <xf numFmtId="183" fontId="19" fillId="0" borderId="41" xfId="0" applyNumberFormat="1" applyFont="1" applyFill="1" applyBorder="1" applyAlignment="1">
      <alignment vertical="center"/>
    </xf>
    <xf numFmtId="14" fontId="12" fillId="0" borderId="0" xfId="0" applyNumberFormat="1" applyFont="1" applyFill="1" applyAlignment="1">
      <alignment horizontal="center" vertical="center"/>
    </xf>
    <xf numFmtId="183" fontId="12" fillId="0" borderId="14" xfId="0" applyNumberFormat="1" applyFont="1" applyFill="1" applyBorder="1" applyAlignment="1">
      <alignment horizontal="center" vertical="center" wrapText="1"/>
    </xf>
    <xf numFmtId="0" fontId="12" fillId="0" borderId="0" xfId="0" applyNumberFormat="1" applyFont="1" applyFill="1" applyAlignment="1">
      <alignment horizontal="center" vertical="center" wrapText="1"/>
    </xf>
    <xf numFmtId="183" fontId="12" fillId="0" borderId="14" xfId="0" applyNumberFormat="1" applyFont="1" applyFill="1" applyBorder="1" applyAlignment="1">
      <alignment horizontal="center" vertical="center"/>
    </xf>
    <xf numFmtId="183" fontId="12" fillId="0" borderId="14" xfId="0" applyNumberFormat="1" applyFont="1" applyFill="1" applyBorder="1" applyAlignment="1">
      <alignment horizontal="right" vertical="center"/>
    </xf>
    <xf numFmtId="49" fontId="68" fillId="0" borderId="18" xfId="0" applyNumberFormat="1" applyFont="1" applyFill="1" applyBorder="1" applyAlignment="1">
      <alignment horizontal="left" vertical="center"/>
    </xf>
    <xf numFmtId="0" fontId="69" fillId="0" borderId="0" xfId="6" applyNumberFormat="1" applyFont="1" applyFill="1" applyAlignment="1">
      <alignment horizontal="left" vertical="center"/>
    </xf>
    <xf numFmtId="49" fontId="68" fillId="0" borderId="0" xfId="0" applyNumberFormat="1" applyFont="1" applyFill="1" applyAlignment="1">
      <alignment horizontal="left" vertical="center"/>
    </xf>
    <xf numFmtId="0" fontId="65" fillId="0" borderId="0" xfId="6" applyNumberFormat="1" applyFont="1" applyFill="1" applyAlignment="1">
      <alignment horizontal="left" vertical="center"/>
    </xf>
    <xf numFmtId="0" fontId="70" fillId="0" borderId="0" xfId="0" applyNumberFormat="1" applyFont="1" applyFill="1" applyAlignment="1">
      <alignment horizontal="left" vertical="center"/>
    </xf>
    <xf numFmtId="49" fontId="68" fillId="0" borderId="18" xfId="0" applyNumberFormat="1" applyFont="1" applyFill="1" applyBorder="1">
      <alignment vertical="center"/>
    </xf>
    <xf numFmtId="0" fontId="65" fillId="0" borderId="20" xfId="6" applyNumberFormat="1" applyFont="1" applyFill="1" applyBorder="1">
      <alignment vertical="center"/>
    </xf>
    <xf numFmtId="49" fontId="68" fillId="0" borderId="12" xfId="0" applyNumberFormat="1" applyFont="1" applyFill="1" applyBorder="1">
      <alignment vertical="center"/>
    </xf>
    <xf numFmtId="0" fontId="68" fillId="0" borderId="0" xfId="0" applyNumberFormat="1" applyFont="1" applyFill="1" applyAlignment="1">
      <alignment horizontal="left" vertical="center"/>
    </xf>
    <xf numFmtId="0" fontId="58" fillId="0" borderId="18" xfId="0" applyNumberFormat="1" applyFont="1" applyFill="1" applyBorder="1" applyAlignment="1">
      <alignment vertical="center"/>
    </xf>
    <xf numFmtId="0" fontId="65" fillId="0" borderId="42" xfId="6" applyNumberFormat="1" applyFont="1" applyFill="1" applyBorder="1" applyAlignment="1">
      <alignment vertical="center"/>
    </xf>
    <xf numFmtId="0" fontId="58" fillId="0" borderId="13" xfId="0" applyNumberFormat="1" applyFont="1" applyFill="1" applyBorder="1">
      <alignment vertical="center"/>
    </xf>
    <xf numFmtId="0" fontId="58" fillId="0" borderId="43" xfId="0" applyNumberFormat="1" applyFont="1" applyFill="1" applyBorder="1" applyAlignment="1">
      <alignment vertical="center"/>
    </xf>
    <xf numFmtId="0" fontId="58" fillId="0" borderId="44" xfId="0" applyNumberFormat="1" applyFont="1" applyFill="1" applyBorder="1">
      <alignment vertical="center"/>
    </xf>
    <xf numFmtId="0" fontId="19" fillId="0" borderId="18" xfId="0" applyNumberFormat="1" applyFont="1" applyFill="1" applyBorder="1" applyAlignment="1">
      <alignment vertical="center"/>
    </xf>
    <xf numFmtId="0" fontId="19" fillId="0" borderId="45" xfId="0" applyNumberFormat="1" applyFont="1" applyFill="1" applyBorder="1" applyAlignment="1">
      <alignment vertical="center"/>
    </xf>
    <xf numFmtId="0" fontId="65" fillId="0" borderId="0" xfId="6" applyNumberFormat="1" applyFont="1" applyFill="1" applyBorder="1" applyAlignment="1">
      <alignment vertical="center"/>
    </xf>
    <xf numFmtId="0" fontId="19" fillId="0" borderId="0" xfId="0" applyNumberFormat="1" applyFont="1" applyFill="1" applyBorder="1" applyAlignment="1">
      <alignment vertical="center"/>
    </xf>
    <xf numFmtId="0" fontId="65" fillId="0" borderId="30" xfId="6" applyNumberFormat="1" applyFont="1" applyFill="1" applyBorder="1" applyAlignment="1">
      <alignment vertical="center"/>
    </xf>
    <xf numFmtId="0" fontId="19" fillId="0" borderId="32" xfId="0" applyNumberFormat="1" applyFont="1" applyFill="1" applyBorder="1" applyAlignment="1">
      <alignment vertical="center"/>
    </xf>
    <xf numFmtId="0" fontId="58" fillId="0" borderId="45" xfId="0" applyNumberFormat="1" applyFont="1" applyFill="1" applyBorder="1" applyAlignment="1">
      <alignment vertical="center"/>
    </xf>
    <xf numFmtId="0" fontId="58" fillId="0" borderId="0" xfId="0" applyNumberFormat="1" applyFont="1" applyFill="1" applyBorder="1" applyAlignment="1">
      <alignment vertical="center"/>
    </xf>
    <xf numFmtId="49" fontId="58" fillId="0" borderId="18" xfId="0" applyNumberFormat="1" applyFont="1" applyFill="1" applyBorder="1" applyAlignment="1">
      <alignment horizontal="left" vertical="center"/>
    </xf>
    <xf numFmtId="49" fontId="58" fillId="0" borderId="0" xfId="0" applyNumberFormat="1" applyFont="1" applyFill="1" applyAlignment="1">
      <alignment vertical="center"/>
    </xf>
    <xf numFmtId="0" fontId="71" fillId="0" borderId="0" xfId="0" applyNumberFormat="1" applyFont="1" applyFill="1" applyAlignment="1">
      <alignment horizontal="left" vertical="center"/>
    </xf>
    <xf numFmtId="0" fontId="8" fillId="0" borderId="0" xfId="0" applyNumberFormat="1" applyFont="1" applyFill="1" applyAlignment="1">
      <alignment horizontal="right" vertical="center"/>
    </xf>
    <xf numFmtId="183" fontId="8" fillId="0" borderId="0" xfId="0" applyNumberFormat="1" applyFont="1" applyFill="1" applyAlignment="1">
      <alignment horizontal="right" vertical="center"/>
    </xf>
    <xf numFmtId="43" fontId="0" fillId="0" borderId="0" xfId="0" applyNumberFormat="1" applyFont="1" applyAlignment="1">
      <alignment horizontal="center" vertical="center"/>
    </xf>
    <xf numFmtId="0" fontId="72" fillId="0" borderId="0" xfId="0" applyNumberFormat="1" applyFont="1" applyFill="1" applyAlignment="1">
      <alignment horizontal="center" vertical="center" wrapText="1"/>
    </xf>
    <xf numFmtId="0" fontId="73" fillId="0" borderId="0" xfId="0" applyNumberFormat="1" applyFont="1" applyFill="1" applyAlignment="1">
      <alignment horizontal="center" vertical="center" wrapText="1"/>
    </xf>
    <xf numFmtId="43" fontId="73" fillId="0" borderId="0" xfId="0" applyNumberFormat="1" applyFont="1" applyFill="1" applyAlignment="1">
      <alignment horizontal="center" vertical="center" wrapText="1"/>
    </xf>
    <xf numFmtId="0" fontId="12" fillId="0" borderId="34" xfId="66" applyFont="1" applyFill="1" applyBorder="1" applyAlignment="1">
      <alignment horizontal="center" vertical="center" wrapText="1"/>
    </xf>
    <xf numFmtId="43" fontId="12" fillId="0" borderId="18" xfId="0" applyNumberFormat="1" applyFont="1" applyFill="1" applyBorder="1" applyAlignment="1">
      <alignment horizontal="center" vertical="center" wrapText="1"/>
    </xf>
    <xf numFmtId="0" fontId="12" fillId="0" borderId="37" xfId="66" applyFont="1" applyFill="1" applyBorder="1" applyAlignment="1">
      <alignment horizontal="center" vertical="center" wrapText="1"/>
    </xf>
    <xf numFmtId="43" fontId="12" fillId="0" borderId="18" xfId="0" applyNumberFormat="1" applyFont="1" applyFill="1" applyBorder="1" applyAlignment="1">
      <alignment horizontal="center" vertical="center"/>
    </xf>
    <xf numFmtId="43" fontId="19" fillId="0" borderId="18" xfId="0" applyNumberFormat="1" applyFont="1" applyFill="1" applyBorder="1" applyAlignment="1">
      <alignment horizontal="center" vertical="center"/>
    </xf>
    <xf numFmtId="4" fontId="19" fillId="0" borderId="18" xfId="0" applyNumberFormat="1" applyFont="1" applyFill="1" applyBorder="1">
      <alignment vertical="center"/>
    </xf>
    <xf numFmtId="43" fontId="19" fillId="0" borderId="18" xfId="0" applyNumberFormat="1" applyFont="1" applyFill="1" applyBorder="1">
      <alignment vertical="center"/>
    </xf>
    <xf numFmtId="43" fontId="12" fillId="0" borderId="10" xfId="0" applyNumberFormat="1" applyFont="1" applyFill="1" applyBorder="1" applyAlignment="1">
      <alignment horizontal="center" vertical="center"/>
    </xf>
    <xf numFmtId="43" fontId="12" fillId="0" borderId="0" xfId="0" applyNumberFormat="1" applyFont="1" applyFill="1" applyAlignment="1">
      <alignment horizontal="center" vertical="center"/>
    </xf>
    <xf numFmtId="43" fontId="12" fillId="0" borderId="34" xfId="0" applyNumberFormat="1" applyFont="1" applyFill="1" applyBorder="1" applyAlignment="1">
      <alignment horizontal="center" vertical="center"/>
    </xf>
    <xf numFmtId="43" fontId="15" fillId="0" borderId="0" xfId="0" applyNumberFormat="1" applyFont="1">
      <alignment vertical="center"/>
    </xf>
    <xf numFmtId="43" fontId="12" fillId="0" borderId="46" xfId="0" applyNumberFormat="1" applyFont="1" applyFill="1" applyBorder="1" applyAlignment="1">
      <alignment horizontal="center" vertical="center"/>
    </xf>
    <xf numFmtId="43" fontId="12" fillId="0" borderId="37" xfId="0" applyNumberFormat="1" applyFont="1" applyFill="1" applyBorder="1" applyAlignment="1">
      <alignment horizontal="center" vertical="center"/>
    </xf>
    <xf numFmtId="43" fontId="12" fillId="0" borderId="18" xfId="0" applyNumberFormat="1" applyFont="1" applyFill="1" applyBorder="1" applyAlignment="1">
      <alignment vertical="center"/>
    </xf>
    <xf numFmtId="43" fontId="15" fillId="0" borderId="0" xfId="0" applyNumberFormat="1" applyFont="1" applyAlignment="1">
      <alignment horizontal="center" vertical="center"/>
    </xf>
    <xf numFmtId="0" fontId="15" fillId="0" borderId="0" xfId="0" applyFont="1" applyFill="1" applyAlignment="1">
      <alignment vertical="center"/>
    </xf>
    <xf numFmtId="0" fontId="74" fillId="0" borderId="0" xfId="0" applyFont="1">
      <alignment vertical="center"/>
    </xf>
    <xf numFmtId="43" fontId="74" fillId="0" borderId="0" xfId="0" applyNumberFormat="1" applyFont="1">
      <alignment vertical="center"/>
    </xf>
    <xf numFmtId="0" fontId="74" fillId="0" borderId="0" xfId="0" applyFont="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43" fontId="12" fillId="0" borderId="10" xfId="0" applyNumberFormat="1" applyFont="1" applyFill="1" applyBorder="1" applyAlignment="1">
      <alignment horizontal="center" vertical="center" wrapText="1"/>
    </xf>
    <xf numFmtId="0" fontId="77" fillId="0" borderId="18" xfId="0" applyFont="1" applyFill="1" applyBorder="1" applyAlignment="1">
      <alignment vertical="center" wrapText="1"/>
    </xf>
    <xf numFmtId="14" fontId="12" fillId="0" borderId="18" xfId="0" applyNumberFormat="1" applyFont="1" applyFill="1" applyBorder="1" applyAlignment="1" applyProtection="1">
      <alignment horizontal="center" vertical="center"/>
    </xf>
    <xf numFmtId="0" fontId="12" fillId="0" borderId="10" xfId="0" applyNumberFormat="1" applyFont="1" applyFill="1" applyBorder="1" applyAlignment="1">
      <alignment vertical="center"/>
    </xf>
    <xf numFmtId="43" fontId="12" fillId="0" borderId="0" xfId="0" applyNumberFormat="1" applyFont="1" applyFill="1">
      <alignment vertical="center"/>
    </xf>
    <xf numFmtId="0" fontId="57" fillId="7" borderId="47" xfId="0" applyFont="1" applyFill="1" applyBorder="1" applyAlignment="1">
      <alignment horizontal="center" vertical="center"/>
    </xf>
    <xf numFmtId="49" fontId="12" fillId="0" borderId="12" xfId="0" applyNumberFormat="1" applyFont="1" applyFill="1" applyBorder="1" applyAlignment="1">
      <alignment horizontal="center" vertical="center"/>
    </xf>
    <xf numFmtId="0" fontId="19" fillId="0" borderId="0" xfId="0" applyFont="1">
      <alignment vertical="center"/>
    </xf>
    <xf numFmtId="183" fontId="78" fillId="0" borderId="0" xfId="0" applyNumberFormat="1" applyFont="1">
      <alignment vertical="center"/>
    </xf>
    <xf numFmtId="0" fontId="64" fillId="0" borderId="10" xfId="0" applyNumberFormat="1" applyFont="1" applyFill="1" applyBorder="1" applyAlignment="1">
      <alignment horizontal="center" vertical="center"/>
    </xf>
    <xf numFmtId="0" fontId="64" fillId="0" borderId="12" xfId="0" applyNumberFormat="1" applyFont="1" applyFill="1" applyBorder="1" applyAlignment="1">
      <alignment horizontal="center" vertical="center"/>
    </xf>
    <xf numFmtId="0" fontId="64" fillId="0" borderId="48" xfId="0" applyNumberFormat="1" applyFont="1" applyFill="1" applyBorder="1" applyAlignment="1">
      <alignment horizontal="center" vertical="center"/>
    </xf>
    <xf numFmtId="183" fontId="79" fillId="0" borderId="0" xfId="0" applyNumberFormat="1" applyFont="1">
      <alignment vertical="center"/>
    </xf>
    <xf numFmtId="0" fontId="64" fillId="0" borderId="49" xfId="0" applyNumberFormat="1" applyFont="1" applyFill="1" applyBorder="1" applyAlignment="1">
      <alignment horizontal="center" vertical="center"/>
    </xf>
    <xf numFmtId="0" fontId="64" fillId="0" borderId="10" xfId="0" applyNumberFormat="1" applyFont="1" applyFill="1" applyBorder="1">
      <alignment vertical="center"/>
    </xf>
    <xf numFmtId="0" fontId="64" fillId="0" borderId="14" xfId="0" applyNumberFormat="1" applyFont="1" applyFill="1" applyBorder="1" applyAlignment="1">
      <alignment horizontal="center" vertical="center"/>
    </xf>
    <xf numFmtId="0" fontId="2" fillId="10" borderId="10" xfId="0" applyNumberFormat="1" applyFont="1" applyFill="1" applyBorder="1" applyAlignment="1">
      <alignment horizontal="center" vertical="center" wrapText="1"/>
    </xf>
    <xf numFmtId="0" fontId="13" fillId="10" borderId="10" xfId="0" applyNumberFormat="1" applyFont="1" applyFill="1" applyBorder="1" applyAlignment="1">
      <alignment horizontal="center" vertical="center" wrapText="1"/>
    </xf>
    <xf numFmtId="0" fontId="2" fillId="10" borderId="50" xfId="0" applyNumberFormat="1" applyFont="1" applyFill="1" applyBorder="1" applyAlignment="1">
      <alignment horizontal="center" vertical="center" wrapText="1"/>
    </xf>
    <xf numFmtId="0" fontId="2" fillId="10" borderId="50" xfId="0" applyNumberFormat="1" applyFont="1" applyFill="1" applyBorder="1" applyAlignment="1">
      <alignment horizontal="center" vertical="center"/>
    </xf>
    <xf numFmtId="0" fontId="2" fillId="0" borderId="14"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0" fontId="2" fillId="0" borderId="51" xfId="0" applyNumberFormat="1" applyFont="1" applyFill="1" applyBorder="1" applyAlignment="1">
      <alignment horizontal="center" vertical="center"/>
    </xf>
    <xf numFmtId="0" fontId="2" fillId="0" borderId="52" xfId="0" applyNumberFormat="1" applyFont="1" applyFill="1" applyBorder="1" applyAlignment="1">
      <alignment horizontal="center" vertical="center"/>
    </xf>
    <xf numFmtId="0" fontId="10" fillId="0" borderId="0" xfId="0" applyNumberFormat="1" applyFont="1" applyFill="1" applyAlignment="1">
      <alignment vertical="center" wrapText="1"/>
    </xf>
    <xf numFmtId="0" fontId="80" fillId="0" borderId="33" xfId="0" applyNumberFormat="1" applyFont="1" applyFill="1" applyBorder="1" applyAlignment="1"/>
    <xf numFmtId="0" fontId="80" fillId="0" borderId="12" xfId="0" applyNumberFormat="1" applyFont="1" applyFill="1" applyBorder="1" applyAlignment="1"/>
    <xf numFmtId="183" fontId="8" fillId="0" borderId="10" xfId="0" applyNumberFormat="1" applyFont="1" applyFill="1" applyBorder="1" applyAlignment="1">
      <alignment horizontal="center" vertical="center"/>
    </xf>
    <xf numFmtId="14" fontId="8" fillId="0" borderId="0" xfId="0" applyNumberFormat="1" applyFont="1" applyFill="1" applyAlignment="1">
      <alignment horizontal="center" vertical="center"/>
    </xf>
    <xf numFmtId="189" fontId="8" fillId="0" borderId="10" xfId="0" applyNumberFormat="1" applyFont="1" applyFill="1" applyBorder="1" applyAlignment="1">
      <alignment horizontal="center" vertical="center"/>
    </xf>
    <xf numFmtId="0" fontId="13" fillId="0" borderId="0" xfId="0" applyNumberFormat="1" applyFont="1" applyFill="1" applyAlignment="1">
      <alignment horizontal="right" vertical="center"/>
    </xf>
    <xf numFmtId="0" fontId="13" fillId="0" borderId="0" xfId="0" applyNumberFormat="1" applyFont="1" applyFill="1">
      <alignment vertical="center"/>
    </xf>
    <xf numFmtId="0" fontId="11" fillId="0" borderId="0" xfId="0" applyNumberFormat="1" applyFont="1" applyFill="1" applyAlignment="1">
      <alignment horizontal="left" vertical="center"/>
    </xf>
    <xf numFmtId="49" fontId="2" fillId="0" borderId="14"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5" xfId="0" applyNumberFormat="1" applyFont="1" applyFill="1" applyBorder="1" applyAlignment="1">
      <alignment horizontal="center" vertical="center"/>
    </xf>
    <xf numFmtId="0" fontId="19" fillId="0" borderId="10" xfId="0" applyFont="1" applyBorder="1" applyAlignment="1">
      <alignment horizontal="center" vertical="center"/>
    </xf>
    <xf numFmtId="0" fontId="55" fillId="0" borderId="10" xfId="0" applyFont="1" applyBorder="1" applyAlignment="1">
      <alignment horizontal="left" vertical="center"/>
    </xf>
    <xf numFmtId="43" fontId="12" fillId="0" borderId="10" xfId="0" applyNumberFormat="1" applyFont="1" applyFill="1" applyBorder="1">
      <alignment vertical="center"/>
    </xf>
    <xf numFmtId="0" fontId="12" fillId="0" borderId="12" xfId="0" applyNumberFormat="1" applyFont="1" applyFill="1" applyBorder="1" applyAlignment="1">
      <alignment horizontal="right" vertical="center"/>
    </xf>
    <xf numFmtId="0" fontId="8" fillId="0" borderId="0" xfId="0" applyNumberFormat="1" applyFont="1" applyFill="1" applyAlignment="1">
      <alignment horizontal="left" vertical="center"/>
    </xf>
    <xf numFmtId="183" fontId="2" fillId="0" borderId="10" xfId="0" applyNumberFormat="1" applyFont="1" applyFill="1" applyBorder="1" applyAlignment="1">
      <alignment horizontal="center" vertical="center"/>
    </xf>
    <xf numFmtId="183" fontId="2" fillId="0" borderId="11"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wrapText="1"/>
    </xf>
    <xf numFmtId="0" fontId="8" fillId="0" borderId="12" xfId="0" applyNumberFormat="1" applyFont="1" applyFill="1" applyBorder="1" applyAlignment="1">
      <alignment horizontal="right" vertical="center" wrapText="1"/>
    </xf>
    <xf numFmtId="183" fontId="13" fillId="0" borderId="10" xfId="0" applyNumberFormat="1" applyFont="1" applyFill="1" applyBorder="1" applyAlignment="1">
      <alignment horizontal="center" vertical="center"/>
    </xf>
    <xf numFmtId="43" fontId="8" fillId="0" borderId="10" xfId="0" applyNumberFormat="1" applyFont="1" applyFill="1" applyBorder="1" applyAlignment="1">
      <alignment horizontal="right" vertical="center" wrapText="1"/>
    </xf>
    <xf numFmtId="0" fontId="12" fillId="0" borderId="13" xfId="0" applyNumberFormat="1" applyFont="1" applyFill="1" applyBorder="1" applyAlignment="1">
      <alignment horizontal="center" vertical="center"/>
    </xf>
    <xf numFmtId="49" fontId="12" fillId="0" borderId="15" xfId="0" applyNumberFormat="1" applyFont="1" applyFill="1" applyBorder="1" applyAlignment="1">
      <alignment horizontal="center" vertical="center" wrapText="1"/>
    </xf>
    <xf numFmtId="0" fontId="12" fillId="0" borderId="12" xfId="0" applyNumberFormat="1" applyFont="1" applyFill="1" applyBorder="1" applyAlignment="1">
      <alignment horizontal="right" vertical="center" wrapText="1"/>
    </xf>
    <xf numFmtId="43" fontId="12" fillId="0" borderId="10" xfId="0" applyNumberFormat="1" applyFont="1" applyFill="1" applyBorder="1" applyAlignment="1">
      <alignment horizontal="right" vertical="center" wrapText="1"/>
    </xf>
    <xf numFmtId="0" fontId="55" fillId="0" borderId="0" xfId="0" applyFont="1">
      <alignment vertical="center"/>
    </xf>
    <xf numFmtId="183" fontId="11" fillId="0" borderId="13" xfId="0" applyNumberFormat="1" applyFont="1" applyFill="1" applyBorder="1" applyAlignment="1">
      <alignment horizontal="center" vertical="center"/>
    </xf>
    <xf numFmtId="183" fontId="11" fillId="0" borderId="12" xfId="0" applyNumberFormat="1" applyFont="1" applyFill="1" applyBorder="1" applyAlignment="1">
      <alignment horizontal="center" vertical="center"/>
    </xf>
    <xf numFmtId="0" fontId="11" fillId="0" borderId="12" xfId="0" applyNumberFormat="1" applyFont="1" applyFill="1" applyBorder="1">
      <alignment vertical="center"/>
    </xf>
    <xf numFmtId="0" fontId="12" fillId="0" borderId="12" xfId="0" applyNumberFormat="1" applyFont="1" applyFill="1" applyBorder="1">
      <alignment vertical="center"/>
    </xf>
    <xf numFmtId="183" fontId="11" fillId="0" borderId="10" xfId="0" applyNumberFormat="1" applyFont="1" applyFill="1" applyBorder="1" applyAlignment="1">
      <alignment horizontal="center" vertical="center"/>
    </xf>
    <xf numFmtId="183" fontId="11" fillId="0" borderId="15" xfId="0" applyNumberFormat="1" applyFont="1" applyFill="1" applyBorder="1" applyAlignment="1">
      <alignment horizontal="center" vertical="center"/>
    </xf>
    <xf numFmtId="183" fontId="11" fillId="0" borderId="0" xfId="0" applyNumberFormat="1" applyFont="1" applyFill="1">
      <alignment vertical="center"/>
    </xf>
    <xf numFmtId="0" fontId="2" fillId="0" borderId="33" xfId="0" applyNumberFormat="1" applyFont="1" applyFill="1" applyBorder="1" applyAlignment="1">
      <alignment horizontal="center" vertical="center"/>
    </xf>
    <xf numFmtId="43" fontId="8" fillId="0" borderId="33" xfId="0" applyNumberFormat="1" applyFont="1" applyFill="1" applyBorder="1" applyAlignment="1">
      <alignment horizontal="right" vertical="center"/>
    </xf>
    <xf numFmtId="176" fontId="6" fillId="0" borderId="0" xfId="0" applyNumberFormat="1" applyFont="1" applyFill="1" applyAlignment="1">
      <alignment horizontal="left" vertical="center"/>
    </xf>
    <xf numFmtId="183" fontId="9" fillId="0" borderId="0" xfId="0" applyNumberFormat="1" applyFont="1" applyFill="1" applyAlignment="1">
      <alignment horizontal="center" vertical="center" wrapText="1"/>
    </xf>
    <xf numFmtId="49" fontId="11" fillId="0" borderId="15" xfId="0" applyNumberFormat="1" applyFont="1" applyFill="1" applyBorder="1" applyAlignment="1">
      <alignment horizontal="center" vertical="center" wrapText="1"/>
    </xf>
    <xf numFmtId="43" fontId="11" fillId="0" borderId="33" xfId="0" applyNumberFormat="1" applyFont="1" applyFill="1" applyBorder="1" applyAlignment="1">
      <alignment horizontal="center" vertical="center"/>
    </xf>
    <xf numFmtId="0" fontId="11" fillId="0" borderId="10" xfId="0" applyNumberFormat="1" applyFont="1" applyFill="1" applyBorder="1" applyAlignment="1">
      <alignment vertical="center" wrapText="1"/>
    </xf>
    <xf numFmtId="183" fontId="8" fillId="0" borderId="0" xfId="0" applyNumberFormat="1" applyFont="1" applyFill="1" applyAlignment="1">
      <alignment horizontal="center" vertical="center"/>
    </xf>
    <xf numFmtId="183" fontId="8" fillId="0" borderId="10" xfId="0" applyNumberFormat="1" applyFont="1" applyFill="1" applyBorder="1" applyAlignment="1">
      <alignment horizontal="left" vertical="center"/>
    </xf>
    <xf numFmtId="49" fontId="11" fillId="0" borderId="10" xfId="0" applyNumberFormat="1" applyFont="1" applyFill="1" applyBorder="1" applyAlignment="1">
      <alignment horizontal="left" vertical="center"/>
    </xf>
    <xf numFmtId="0" fontId="81" fillId="0" borderId="0" xfId="0" applyNumberFormat="1" applyFont="1" applyFill="1" applyAlignment="1">
      <alignment vertical="center" wrapText="1"/>
    </xf>
    <xf numFmtId="0" fontId="81" fillId="0" borderId="0" xfId="0" applyNumberFormat="1" applyFont="1" applyFill="1" applyAlignment="1">
      <alignment horizontal="center" vertical="center" wrapText="1"/>
    </xf>
    <xf numFmtId="183" fontId="12" fillId="10" borderId="10" xfId="0" applyNumberFormat="1" applyFont="1" applyFill="1" applyBorder="1" applyAlignment="1">
      <alignment horizontal="center" vertical="center"/>
    </xf>
    <xf numFmtId="183" fontId="12" fillId="10" borderId="10" xfId="0" applyNumberFormat="1" applyFont="1" applyFill="1" applyBorder="1" applyAlignment="1">
      <alignment horizontal="center" vertical="center" wrapText="1"/>
    </xf>
    <xf numFmtId="190" fontId="12" fillId="0" borderId="10" xfId="0" applyNumberFormat="1" applyFont="1" applyFill="1" applyBorder="1" applyAlignment="1">
      <alignment horizontal="center" vertical="center" wrapText="1"/>
    </xf>
    <xf numFmtId="179" fontId="12" fillId="0" borderId="10" xfId="0" applyNumberFormat="1" applyFont="1" applyFill="1" applyBorder="1" applyAlignment="1">
      <alignment horizontal="left" vertical="center"/>
    </xf>
    <xf numFmtId="179" fontId="19" fillId="0" borderId="10" xfId="0" applyNumberFormat="1" applyFont="1" applyFill="1" applyBorder="1" applyAlignment="1">
      <alignment horizontal="left" vertical="center"/>
    </xf>
    <xf numFmtId="43" fontId="12" fillId="10" borderId="10" xfId="0" applyNumberFormat="1" applyFont="1" applyFill="1" applyBorder="1" applyAlignment="1">
      <alignment horizontal="right" vertical="center"/>
    </xf>
    <xf numFmtId="0" fontId="12" fillId="10" borderId="10" xfId="0" applyNumberFormat="1" applyFont="1" applyFill="1" applyBorder="1" applyAlignment="1">
      <alignment horizontal="center" vertical="center" wrapText="1"/>
    </xf>
    <xf numFmtId="183" fontId="82" fillId="10" borderId="11" xfId="0" applyNumberFormat="1" applyFont="1" applyFill="1" applyBorder="1" applyAlignment="1">
      <alignment horizontal="center" vertical="center" wrapText="1"/>
    </xf>
    <xf numFmtId="183" fontId="12" fillId="0" borderId="0" xfId="0" applyNumberFormat="1" applyFont="1" applyFill="1" applyAlignment="1">
      <alignment horizontal="center" vertical="center" wrapText="1"/>
    </xf>
    <xf numFmtId="183" fontId="82" fillId="10" borderId="53" xfId="0" applyNumberFormat="1" applyFont="1" applyFill="1" applyBorder="1" applyAlignment="1">
      <alignment horizontal="center" vertical="center" wrapText="1"/>
    </xf>
    <xf numFmtId="43" fontId="82" fillId="0" borderId="11" xfId="0" applyNumberFormat="1" applyFont="1" applyFill="1" applyBorder="1" applyAlignment="1">
      <alignment horizontal="right" vertical="center"/>
    </xf>
    <xf numFmtId="43" fontId="82" fillId="10" borderId="11" xfId="0" applyNumberFormat="1" applyFont="1" applyFill="1" applyBorder="1" applyAlignment="1">
      <alignment horizontal="right" vertical="center"/>
    </xf>
    <xf numFmtId="0" fontId="82" fillId="0" borderId="0" xfId="0" applyNumberFormat="1" applyFont="1" applyFill="1">
      <alignment vertical="center"/>
    </xf>
    <xf numFmtId="183" fontId="14" fillId="0" borderId="0" xfId="0" applyNumberFormat="1" applyFont="1">
      <alignment vertical="center"/>
    </xf>
    <xf numFmtId="183" fontId="55" fillId="0" borderId="0" xfId="0" applyNumberFormat="1" applyFont="1">
      <alignment vertical="center"/>
    </xf>
    <xf numFmtId="181" fontId="8" fillId="0" borderId="10" xfId="0" applyNumberFormat="1" applyFont="1" applyFill="1" applyBorder="1" applyAlignment="1">
      <alignment horizontal="center" vertical="center"/>
    </xf>
    <xf numFmtId="180" fontId="2" fillId="0" borderId="10" xfId="0" applyNumberFormat="1" applyFont="1" applyFill="1" applyBorder="1" applyAlignment="1">
      <alignment horizontal="center" vertical="center"/>
    </xf>
    <xf numFmtId="0" fontId="14" fillId="0" borderId="0" xfId="0" applyFont="1" applyAlignment="1">
      <alignment vertical="center"/>
    </xf>
    <xf numFmtId="0" fontId="15" fillId="0" borderId="0" xfId="0" applyFont="1" applyAlignment="1">
      <alignment vertical="center"/>
    </xf>
    <xf numFmtId="0" fontId="0" fillId="0" borderId="0" xfId="0" applyFont="1" applyAlignment="1">
      <alignment vertical="center"/>
    </xf>
    <xf numFmtId="177" fontId="12" fillId="0" borderId="0" xfId="0" applyNumberFormat="1" applyFont="1" applyFill="1" applyAlignment="1">
      <alignment vertical="center"/>
    </xf>
    <xf numFmtId="9" fontId="12" fillId="0" borderId="0" xfId="0" applyNumberFormat="1" applyFont="1" applyFill="1" applyAlignment="1">
      <alignment vertical="center"/>
    </xf>
    <xf numFmtId="179" fontId="12" fillId="0" borderId="10" xfId="0" applyNumberFormat="1" applyFont="1" applyFill="1" applyBorder="1" applyAlignment="1">
      <alignment horizontal="center" vertical="center"/>
    </xf>
    <xf numFmtId="43" fontId="12" fillId="0" borderId="10" xfId="0" applyNumberFormat="1" applyFont="1" applyFill="1" applyBorder="1" applyAlignment="1">
      <alignment vertical="center"/>
    </xf>
    <xf numFmtId="180" fontId="19" fillId="0" borderId="10" xfId="0" applyNumberFormat="1" applyFont="1" applyFill="1" applyBorder="1" applyAlignment="1">
      <alignment horizontal="center" vertical="center"/>
    </xf>
    <xf numFmtId="189" fontId="12" fillId="0" borderId="10" xfId="0" applyNumberFormat="1" applyFont="1" applyFill="1" applyBorder="1" applyAlignment="1">
      <alignment horizontal="center" vertical="center"/>
    </xf>
    <xf numFmtId="183" fontId="12" fillId="0" borderId="0" xfId="0" applyNumberFormat="1" applyFont="1" applyFill="1" applyAlignment="1">
      <alignment vertical="center"/>
    </xf>
    <xf numFmtId="0" fontId="82" fillId="0" borderId="0" xfId="0" applyNumberFormat="1" applyFont="1" applyFill="1" applyAlignment="1">
      <alignment vertical="center"/>
    </xf>
    <xf numFmtId="0" fontId="18" fillId="0" borderId="0" xfId="0" applyNumberFormat="1" applyFont="1" applyFill="1" applyAlignment="1">
      <alignment vertical="center"/>
    </xf>
    <xf numFmtId="0" fontId="8" fillId="0" borderId="0" xfId="0" applyNumberFormat="1" applyFont="1" applyFill="1" applyAlignment="1">
      <alignment vertical="center"/>
    </xf>
    <xf numFmtId="0" fontId="11" fillId="0" borderId="0" xfId="0" applyNumberFormat="1" applyFont="1" applyFill="1" applyAlignment="1">
      <alignment vertical="center"/>
    </xf>
    <xf numFmtId="176" fontId="17" fillId="0" borderId="9" xfId="0" applyNumberFormat="1" applyFont="1" applyFill="1" applyBorder="1" applyAlignment="1">
      <alignment horizontal="left" vertical="center"/>
    </xf>
    <xf numFmtId="49" fontId="19" fillId="0" borderId="10" xfId="0" applyNumberFormat="1" applyFont="1" applyFill="1" applyBorder="1">
      <alignment vertical="center"/>
    </xf>
    <xf numFmtId="49" fontId="8" fillId="0" borderId="14" xfId="0" applyNumberFormat="1" applyFont="1" applyFill="1" applyBorder="1" applyAlignment="1">
      <alignment horizontal="center" vertical="center"/>
    </xf>
    <xf numFmtId="43" fontId="8" fillId="0" borderId="14" xfId="0" applyNumberFormat="1" applyFont="1" applyFill="1" applyBorder="1" applyAlignment="1">
      <alignment horizontal="right" vertical="center"/>
    </xf>
    <xf numFmtId="0" fontId="12" fillId="0" borderId="45" xfId="0" applyNumberFormat="1" applyFont="1" applyFill="1" applyBorder="1" applyAlignment="1">
      <alignment horizontal="center" vertical="center"/>
    </xf>
    <xf numFmtId="43" fontId="12" fillId="0" borderId="14" xfId="0" applyNumberFormat="1" applyFont="1" applyFill="1" applyBorder="1" applyAlignment="1">
      <alignment horizontal="right" vertical="center"/>
    </xf>
    <xf numFmtId="0" fontId="12" fillId="5" borderId="10" xfId="0" applyNumberFormat="1" applyFont="1" applyFill="1" applyBorder="1" applyAlignment="1">
      <alignment horizontal="center" vertical="center"/>
    </xf>
    <xf numFmtId="0" fontId="35" fillId="0" borderId="10" xfId="0" applyNumberFormat="1" applyFont="1" applyFill="1" applyBorder="1" applyAlignment="1">
      <alignment horizontal="center" vertical="center"/>
    </xf>
    <xf numFmtId="0" fontId="35" fillId="0" borderId="10" xfId="0" applyNumberFormat="1" applyFont="1" applyFill="1" applyBorder="1">
      <alignment vertical="center"/>
    </xf>
    <xf numFmtId="43" fontId="35" fillId="0" borderId="11" xfId="0" applyNumberFormat="1" applyFont="1" applyFill="1" applyBorder="1" applyAlignment="1">
      <alignment horizontal="right" vertical="center"/>
    </xf>
    <xf numFmtId="43" fontId="35" fillId="0" borderId="12" xfId="0" applyNumberFormat="1" applyFont="1" applyFill="1" applyBorder="1" applyAlignment="1">
      <alignment horizontal="right" vertical="center"/>
    </xf>
    <xf numFmtId="43" fontId="35" fillId="0" borderId="10" xfId="0" applyNumberFormat="1" applyFont="1" applyFill="1" applyBorder="1" applyAlignment="1">
      <alignment horizontal="right" vertical="center"/>
    </xf>
    <xf numFmtId="43" fontId="35" fillId="5" borderId="54" xfId="0" applyNumberFormat="1" applyFont="1" applyFill="1" applyBorder="1" applyAlignment="1">
      <alignment horizontal="right" vertical="center"/>
    </xf>
    <xf numFmtId="43" fontId="12" fillId="5" borderId="54" xfId="0" applyNumberFormat="1" applyFont="1" applyFill="1" applyBorder="1" applyAlignment="1">
      <alignment horizontal="right" vertical="center"/>
    </xf>
    <xf numFmtId="0" fontId="12" fillId="0" borderId="0" xfId="0" applyNumberFormat="1" applyFont="1" applyFill="1" applyAlignment="1">
      <alignment horizontal="right" vertical="top"/>
    </xf>
    <xf numFmtId="0" fontId="79" fillId="0" borderId="0" xfId="0" applyNumberFormat="1" applyFont="1" applyFill="1" applyAlignment="1">
      <alignment horizontal="center" vertical="center"/>
    </xf>
    <xf numFmtId="43" fontId="12" fillId="11" borderId="10" xfId="0" applyNumberFormat="1" applyFont="1" applyFill="1" applyBorder="1" applyAlignment="1">
      <alignment horizontal="center" vertical="center"/>
    </xf>
    <xf numFmtId="43" fontId="35" fillId="11" borderId="10" xfId="0" applyNumberFormat="1" applyFont="1" applyFill="1" applyBorder="1">
      <alignment vertical="center"/>
    </xf>
    <xf numFmtId="43" fontId="35" fillId="11" borderId="55" xfId="0" applyNumberFormat="1" applyFont="1" applyFill="1" applyBorder="1" applyAlignment="1">
      <alignment horizontal="right" vertical="center"/>
    </xf>
    <xf numFmtId="43" fontId="12" fillId="11" borderId="10" xfId="0" applyNumberFormat="1" applyFont="1" applyFill="1" applyBorder="1">
      <alignment vertical="center"/>
    </xf>
    <xf numFmtId="0" fontId="83" fillId="0" borderId="0" xfId="0" applyNumberFormat="1" applyFont="1" applyFill="1" applyAlignment="1">
      <alignment horizontal="center" vertical="center" wrapText="1"/>
    </xf>
    <xf numFmtId="0" fontId="12" fillId="0" borderId="56" xfId="0" applyNumberFormat="1" applyFont="1" applyFill="1" applyBorder="1" applyAlignment="1">
      <alignment horizontal="center" vertical="center"/>
    </xf>
    <xf numFmtId="0" fontId="35" fillId="0" borderId="0" xfId="0" applyNumberFormat="1" applyFont="1" applyFill="1">
      <alignment vertical="center"/>
    </xf>
    <xf numFmtId="43" fontId="84" fillId="0" borderId="0" xfId="0" applyNumberFormat="1" applyFont="1" applyFill="1" applyAlignment="1">
      <alignment horizontal="center"/>
    </xf>
    <xf numFmtId="43" fontId="80" fillId="0" borderId="0" xfId="0" applyNumberFormat="1" applyFont="1" applyFill="1" applyAlignment="1"/>
    <xf numFmtId="43" fontId="84" fillId="0" borderId="0" xfId="0" applyNumberFormat="1" applyFont="1" applyFill="1" applyAlignment="1"/>
    <xf numFmtId="191" fontId="7" fillId="0" borderId="0" xfId="0" applyNumberFormat="1" applyFont="1" applyFill="1" applyAlignment="1">
      <alignment horizontal="left" vertical="center"/>
    </xf>
    <xf numFmtId="191" fontId="85" fillId="0" borderId="0" xfId="0" applyNumberFormat="1" applyFont="1" applyFill="1" applyAlignment="1">
      <alignment horizontal="center" vertical="center"/>
    </xf>
    <xf numFmtId="191" fontId="86" fillId="0" borderId="0" xfId="0" applyNumberFormat="1" applyFont="1" applyFill="1" applyAlignment="1">
      <alignment horizontal="center" vertical="center"/>
    </xf>
    <xf numFmtId="191" fontId="2" fillId="0" borderId="32" xfId="0" applyNumberFormat="1" applyFont="1" applyFill="1" applyBorder="1" applyAlignment="1">
      <alignment horizontal="left" vertical="center"/>
    </xf>
    <xf numFmtId="191" fontId="8" fillId="0" borderId="32" xfId="0" applyNumberFormat="1" applyFont="1" applyFill="1" applyBorder="1" applyAlignment="1">
      <alignment horizontal="left" vertical="center"/>
    </xf>
    <xf numFmtId="191" fontId="20" fillId="0" borderId="0" xfId="0" applyNumberFormat="1" applyFont="1" applyFill="1" applyAlignment="1">
      <alignment horizontal="left" vertical="center"/>
    </xf>
    <xf numFmtId="191" fontId="27" fillId="0" borderId="10" xfId="0" applyNumberFormat="1" applyFont="1" applyFill="1" applyBorder="1" applyAlignment="1">
      <alignment horizontal="center" vertical="center"/>
    </xf>
    <xf numFmtId="191" fontId="27" fillId="0" borderId="11" xfId="0" applyNumberFormat="1" applyFont="1" applyFill="1" applyBorder="1" applyAlignment="1">
      <alignment horizontal="center" vertical="center"/>
    </xf>
    <xf numFmtId="191" fontId="27" fillId="0" borderId="12" xfId="0" applyNumberFormat="1" applyFont="1" applyFill="1" applyBorder="1" applyAlignment="1">
      <alignment horizontal="center" vertical="center"/>
    </xf>
    <xf numFmtId="191" fontId="8" fillId="0" borderId="14" xfId="0" applyNumberFormat="1" applyFont="1" applyFill="1" applyBorder="1">
      <alignment vertical="center"/>
    </xf>
    <xf numFmtId="192" fontId="8" fillId="0" borderId="10" xfId="0" applyNumberFormat="1" applyFont="1" applyFill="1" applyBorder="1" applyAlignment="1">
      <alignment horizontal="center" vertical="center"/>
    </xf>
    <xf numFmtId="183" fontId="8" fillId="0" borderId="15" xfId="0" applyNumberFormat="1" applyFont="1" applyFill="1" applyBorder="1" applyAlignment="1">
      <alignment horizontal="right" vertical="center"/>
    </xf>
    <xf numFmtId="183" fontId="8" fillId="0" borderId="11" xfId="0" applyNumberFormat="1" applyFont="1" applyFill="1" applyBorder="1" applyAlignment="1">
      <alignment horizontal="left" vertical="center"/>
    </xf>
    <xf numFmtId="183" fontId="2" fillId="0" borderId="12" xfId="0" applyNumberFormat="1" applyFont="1" applyFill="1" applyBorder="1" applyAlignment="1">
      <alignment horizontal="left" vertical="center"/>
    </xf>
    <xf numFmtId="183" fontId="8" fillId="0" borderId="10" xfId="0" applyNumberFormat="1" applyFont="1" applyFill="1" applyBorder="1" applyAlignment="1">
      <alignment horizontal="right" vertical="center"/>
    </xf>
    <xf numFmtId="191" fontId="8" fillId="0" borderId="57" xfId="0" applyNumberFormat="1" applyFont="1" applyFill="1" applyBorder="1" applyAlignment="1">
      <alignment horizontal="left" vertical="center"/>
    </xf>
    <xf numFmtId="191" fontId="20" fillId="0" borderId="57" xfId="0" applyNumberFormat="1" applyFont="1" applyFill="1" applyBorder="1" applyAlignment="1">
      <alignment horizontal="center" vertical="center"/>
    </xf>
    <xf numFmtId="183" fontId="20" fillId="0" borderId="12" xfId="0" applyNumberFormat="1" applyFont="1" applyFill="1" applyBorder="1" applyAlignment="1">
      <alignment horizontal="center" vertical="center"/>
    </xf>
    <xf numFmtId="183" fontId="8" fillId="0" borderId="12" xfId="0" applyNumberFormat="1" applyFont="1" applyFill="1" applyBorder="1" applyAlignment="1">
      <alignment horizontal="left" vertical="center"/>
    </xf>
    <xf numFmtId="183" fontId="20" fillId="12" borderId="58" xfId="0" applyNumberFormat="1" applyFont="1" applyFill="1" applyBorder="1" applyAlignment="1">
      <alignment horizontal="center" vertical="center"/>
    </xf>
    <xf numFmtId="192" fontId="8" fillId="12" borderId="10" xfId="0" applyNumberFormat="1" applyFont="1" applyFill="1" applyBorder="1" applyAlignment="1">
      <alignment horizontal="center" vertical="center"/>
    </xf>
    <xf numFmtId="183" fontId="20" fillId="12" borderId="10" xfId="0" applyNumberFormat="1" applyFont="1" applyFill="1" applyBorder="1" applyAlignment="1">
      <alignment horizontal="right" vertical="center"/>
    </xf>
    <xf numFmtId="183" fontId="27" fillId="12" borderId="59" xfId="0" applyNumberFormat="1" applyFont="1" applyFill="1" applyBorder="1" applyAlignment="1">
      <alignment horizontal="center" vertical="center"/>
    </xf>
    <xf numFmtId="191" fontId="20" fillId="12" borderId="60" xfId="0" applyNumberFormat="1" applyFont="1" applyFill="1" applyBorder="1" applyAlignment="1">
      <alignment horizontal="center" vertical="center"/>
    </xf>
    <xf numFmtId="0" fontId="20" fillId="12" borderId="61" xfId="0" applyNumberFormat="1" applyFont="1" applyFill="1" applyBorder="1" applyAlignment="1">
      <alignment horizontal="center" vertical="center"/>
    </xf>
    <xf numFmtId="183" fontId="20" fillId="12" borderId="61" xfId="0" applyNumberFormat="1" applyFont="1" applyFill="1" applyBorder="1" applyAlignment="1">
      <alignment horizontal="right" vertical="center"/>
    </xf>
    <xf numFmtId="183" fontId="20" fillId="12" borderId="11" xfId="0" applyNumberFormat="1" applyFont="1" applyFill="1" applyBorder="1" applyAlignment="1">
      <alignment horizontal="left" vertical="center"/>
    </xf>
    <xf numFmtId="191" fontId="13" fillId="0" borderId="0" xfId="0" applyNumberFormat="1" applyFont="1" applyFill="1" applyAlignment="1">
      <alignment horizontal="left" vertical="center"/>
    </xf>
    <xf numFmtId="191" fontId="8" fillId="0" borderId="0" xfId="0" applyNumberFormat="1" applyFont="1" applyFill="1" applyAlignment="1">
      <alignment horizontal="left" vertical="center"/>
    </xf>
    <xf numFmtId="191" fontId="2" fillId="0" borderId="0" xfId="0" applyNumberFormat="1" applyFont="1" applyFill="1" applyAlignment="1">
      <alignment horizontal="left" vertical="center"/>
    </xf>
    <xf numFmtId="191" fontId="2" fillId="0" borderId="0" xfId="0" applyNumberFormat="1" applyFont="1" applyFill="1" applyAlignment="1">
      <alignment horizontal="right" vertical="center"/>
    </xf>
    <xf numFmtId="191" fontId="27" fillId="0" borderId="0" xfId="0" applyNumberFormat="1" applyFont="1" applyFill="1" applyAlignment="1">
      <alignment horizontal="left" vertical="center"/>
    </xf>
    <xf numFmtId="183" fontId="2" fillId="0" borderId="10" xfId="0" applyNumberFormat="1" applyFont="1" applyFill="1" applyBorder="1" applyAlignment="1">
      <alignment horizontal="left" vertical="center"/>
    </xf>
    <xf numFmtId="183" fontId="20" fillId="0" borderId="10" xfId="0" applyNumberFormat="1" applyFont="1" applyFill="1" applyBorder="1" applyAlignment="1">
      <alignment horizontal="left" vertical="center"/>
    </xf>
    <xf numFmtId="0" fontId="85" fillId="0" borderId="0" xfId="0" applyNumberFormat="1" applyFont="1" applyFill="1" applyAlignment="1">
      <alignment horizontal="center" vertical="center"/>
    </xf>
    <xf numFmtId="0" fontId="87" fillId="0" borderId="0" xfId="0" applyNumberFormat="1" applyFont="1" applyFill="1" applyAlignment="1">
      <alignment horizontal="center" vertical="center"/>
    </xf>
    <xf numFmtId="0" fontId="88" fillId="0" borderId="0" xfId="0" applyNumberFormat="1" applyFont="1" applyFill="1" applyAlignment="1">
      <alignment horizontal="left" vertical="center"/>
    </xf>
    <xf numFmtId="0" fontId="13" fillId="0" borderId="62" xfId="0" applyNumberFormat="1" applyFont="1" applyFill="1" applyBorder="1" applyAlignment="1">
      <alignment horizontal="center" vertical="center"/>
    </xf>
    <xf numFmtId="0" fontId="27" fillId="0" borderId="63" xfId="0" applyNumberFormat="1" applyFont="1" applyFill="1" applyBorder="1" applyAlignment="1">
      <alignment horizontal="center" vertical="center"/>
    </xf>
    <xf numFmtId="0" fontId="2" fillId="0" borderId="63" xfId="0" applyNumberFormat="1" applyFont="1" applyFill="1" applyBorder="1" applyAlignment="1">
      <alignment horizontal="center" vertical="center"/>
    </xf>
    <xf numFmtId="0" fontId="8" fillId="0" borderId="64" xfId="0" applyNumberFormat="1" applyFont="1" applyFill="1" applyBorder="1" applyAlignment="1">
      <alignment horizontal="center" vertical="center"/>
    </xf>
    <xf numFmtId="0" fontId="8" fillId="0" borderId="65" xfId="0" applyNumberFormat="1" applyFont="1" applyFill="1" applyBorder="1" applyAlignment="1">
      <alignment horizontal="center" vertical="center"/>
    </xf>
    <xf numFmtId="0" fontId="20" fillId="0" borderId="66" xfId="0" applyNumberFormat="1" applyFont="1" applyFill="1" applyBorder="1" applyAlignment="1">
      <alignment horizontal="center" vertical="center"/>
    </xf>
    <xf numFmtId="0" fontId="27" fillId="0" borderId="10" xfId="0" applyNumberFormat="1" applyFont="1" applyFill="1" applyBorder="1" applyAlignment="1">
      <alignment horizontal="center" vertical="center"/>
    </xf>
    <xf numFmtId="0" fontId="8" fillId="0" borderId="33" xfId="0" applyNumberFormat="1" applyFont="1" applyFill="1" applyBorder="1" applyAlignment="1">
      <alignment horizontal="center" vertical="center"/>
    </xf>
    <xf numFmtId="0" fontId="20" fillId="0" borderId="10" xfId="0" applyNumberFormat="1" applyFont="1" applyFill="1" applyBorder="1" applyAlignment="1">
      <alignment horizontal="center" vertical="center"/>
    </xf>
    <xf numFmtId="0" fontId="27" fillId="0" borderId="67" xfId="0" applyNumberFormat="1" applyFont="1" applyFill="1" applyBorder="1" applyAlignment="1">
      <alignment horizontal="center" vertical="center"/>
    </xf>
    <xf numFmtId="0" fontId="80" fillId="0" borderId="33" xfId="0" applyNumberFormat="1" applyFont="1" applyFill="1" applyBorder="1" applyAlignment="1">
      <alignment wrapText="1"/>
    </xf>
    <xf numFmtId="0" fontId="80" fillId="0" borderId="12" xfId="0" applyNumberFormat="1" applyFont="1" applyFill="1" applyBorder="1" applyAlignment="1">
      <alignment wrapText="1"/>
    </xf>
    <xf numFmtId="0" fontId="27" fillId="0" borderId="10" xfId="0" applyNumberFormat="1" applyFont="1" applyFill="1" applyBorder="1">
      <alignment vertical="center"/>
    </xf>
    <xf numFmtId="0" fontId="27" fillId="0" borderId="68" xfId="0" applyNumberFormat="1" applyFont="1" applyFill="1" applyBorder="1" applyAlignment="1">
      <alignment horizontal="center" vertical="center"/>
    </xf>
    <xf numFmtId="0" fontId="8" fillId="0" borderId="16" xfId="0" applyNumberFormat="1" applyFont="1" applyFill="1" applyBorder="1">
      <alignment vertical="center"/>
    </xf>
    <xf numFmtId="0" fontId="27" fillId="0" borderId="16" xfId="0" applyNumberFormat="1" applyFont="1" applyFill="1" applyBorder="1" applyAlignment="1">
      <alignment horizontal="center" vertical="center"/>
    </xf>
    <xf numFmtId="0" fontId="27" fillId="0" borderId="16" xfId="0" applyNumberFormat="1" applyFont="1" applyFill="1" applyBorder="1">
      <alignment vertical="center"/>
    </xf>
    <xf numFmtId="58" fontId="8" fillId="0" borderId="16" xfId="0" applyNumberFormat="1" applyFont="1" applyFill="1" applyBorder="1">
      <alignment vertical="center"/>
    </xf>
    <xf numFmtId="0" fontId="2" fillId="0" borderId="16" xfId="0" applyNumberFormat="1" applyFont="1" applyFill="1" applyBorder="1" applyAlignment="1">
      <alignment horizontal="center" vertical="center"/>
    </xf>
    <xf numFmtId="0" fontId="27" fillId="0" borderId="62" xfId="0" applyNumberFormat="1" applyFont="1" applyFill="1" applyBorder="1" applyAlignment="1">
      <alignment horizontal="center" vertical="center"/>
    </xf>
    <xf numFmtId="0" fontId="20" fillId="0" borderId="69" xfId="0" applyNumberFormat="1" applyFont="1" applyFill="1" applyBorder="1" applyAlignment="1">
      <alignment horizontal="center" vertical="center"/>
    </xf>
    <xf numFmtId="0" fontId="20" fillId="0" borderId="70" xfId="0" applyNumberFormat="1" applyFont="1" applyFill="1" applyBorder="1" applyAlignment="1">
      <alignment horizontal="center" vertical="center"/>
    </xf>
    <xf numFmtId="0" fontId="20" fillId="0" borderId="71" xfId="0" applyNumberFormat="1" applyFont="1" applyFill="1" applyBorder="1" applyAlignment="1">
      <alignment horizontal="center" vertical="center"/>
    </xf>
    <xf numFmtId="0" fontId="20" fillId="0" borderId="32" xfId="0" applyNumberFormat="1" applyFont="1" applyFill="1" applyBorder="1" applyAlignment="1">
      <alignment horizontal="center" vertical="center"/>
    </xf>
    <xf numFmtId="0" fontId="20" fillId="0" borderId="44" xfId="0" applyNumberFormat="1" applyFont="1" applyFill="1" applyBorder="1" applyAlignment="1">
      <alignment horizontal="center" vertical="center"/>
    </xf>
    <xf numFmtId="0" fontId="8" fillId="0" borderId="67" xfId="0" applyNumberFormat="1" applyFont="1" applyFill="1" applyBorder="1" applyAlignment="1">
      <alignment horizontal="center" vertical="center"/>
    </xf>
    <xf numFmtId="0" fontId="8" fillId="0" borderId="33" xfId="0" applyNumberFormat="1" applyFont="1" applyFill="1" applyBorder="1" applyAlignment="1">
      <alignment horizontal="center"/>
    </xf>
    <xf numFmtId="0" fontId="8" fillId="0" borderId="12" xfId="0" applyNumberFormat="1" applyFont="1" applyFill="1" applyBorder="1" applyAlignment="1">
      <alignment horizontal="center"/>
    </xf>
    <xf numFmtId="4" fontId="8" fillId="0" borderId="10" xfId="0" applyNumberFormat="1" applyFont="1" applyFill="1" applyBorder="1" applyAlignment="1">
      <alignment horizontal="right"/>
    </xf>
    <xf numFmtId="0" fontId="8" fillId="0" borderId="12" xfId="0" applyNumberFormat="1" applyFont="1" applyFill="1" applyBorder="1">
      <alignment vertical="center"/>
    </xf>
    <xf numFmtId="0" fontId="2" fillId="0" borderId="68" xfId="0" applyNumberFormat="1" applyFont="1" applyFill="1" applyBorder="1" applyAlignment="1">
      <alignment horizontal="center" vertical="center"/>
    </xf>
    <xf numFmtId="0" fontId="8" fillId="0" borderId="16" xfId="0" applyNumberFormat="1" applyFont="1" applyFill="1" applyBorder="1" applyAlignment="1">
      <alignment horizontal="center" vertical="center"/>
    </xf>
    <xf numFmtId="0" fontId="8" fillId="0" borderId="45"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4" fontId="8" fillId="0" borderId="13" xfId="0" applyNumberFormat="1" applyFont="1" applyFill="1" applyBorder="1">
      <alignment vertical="center"/>
    </xf>
    <xf numFmtId="0" fontId="20" fillId="0" borderId="64" xfId="0" applyNumberFormat="1" applyFont="1" applyFill="1" applyBorder="1" applyAlignment="1">
      <alignment horizontal="center" vertical="center"/>
    </xf>
    <xf numFmtId="0" fontId="20" fillId="0" borderId="65" xfId="0" applyNumberFormat="1" applyFont="1" applyFill="1" applyBorder="1" applyAlignment="1">
      <alignment horizontal="center" vertical="center"/>
    </xf>
    <xf numFmtId="43" fontId="2" fillId="0" borderId="10" xfId="0" applyNumberFormat="1" applyFont="1" applyFill="1" applyBorder="1" applyAlignment="1">
      <alignment horizontal="center"/>
    </xf>
    <xf numFmtId="43" fontId="8" fillId="0" borderId="33" xfId="0" applyNumberFormat="1" applyFont="1" applyFill="1" applyBorder="1" applyAlignment="1">
      <alignment horizontal="center"/>
    </xf>
    <xf numFmtId="43" fontId="8" fillId="0" borderId="12" xfId="0" applyNumberFormat="1" applyFont="1" applyFill="1" applyBorder="1" applyAlignment="1">
      <alignment horizontal="center"/>
    </xf>
    <xf numFmtId="43" fontId="2" fillId="0" borderId="33" xfId="0" applyNumberFormat="1" applyFont="1" applyFill="1" applyBorder="1" applyAlignment="1">
      <alignment horizontal="center"/>
    </xf>
    <xf numFmtId="43" fontId="2" fillId="0" borderId="12" xfId="0" applyNumberFormat="1" applyFont="1" applyFill="1" applyBorder="1" applyAlignment="1">
      <alignment horizontal="center"/>
    </xf>
    <xf numFmtId="0" fontId="8" fillId="0" borderId="68" xfId="0" applyNumberFormat="1" applyFont="1" applyFill="1" applyBorder="1" applyAlignment="1">
      <alignment horizontal="center" vertical="center"/>
    </xf>
    <xf numFmtId="43" fontId="8" fillId="0" borderId="10" xfId="0" applyNumberFormat="1" applyFont="1" applyFill="1" applyBorder="1" applyAlignment="1">
      <alignment horizontal="center"/>
    </xf>
    <xf numFmtId="0" fontId="20" fillId="0" borderId="12" xfId="0" applyNumberFormat="1" applyFont="1" applyFill="1" applyBorder="1" applyAlignment="1">
      <alignment horizontal="center" vertical="center"/>
    </xf>
    <xf numFmtId="0" fontId="27" fillId="0" borderId="72" xfId="0" applyNumberFormat="1" applyFont="1" applyFill="1" applyBorder="1" applyAlignment="1">
      <alignment horizontal="center" vertical="center"/>
    </xf>
    <xf numFmtId="0" fontId="20" fillId="0" borderId="73" xfId="0" applyNumberFormat="1" applyFont="1" applyFill="1" applyBorder="1" applyAlignment="1">
      <alignment horizontal="center" vertical="center"/>
    </xf>
    <xf numFmtId="0" fontId="8" fillId="0" borderId="73" xfId="0" applyNumberFormat="1" applyFont="1" applyFill="1" applyBorder="1" applyAlignment="1">
      <alignment horizontal="center" vertical="center"/>
    </xf>
    <xf numFmtId="0" fontId="8" fillId="0" borderId="74" xfId="0" applyNumberFormat="1" applyFont="1" applyFill="1" applyBorder="1" applyAlignment="1">
      <alignment horizontal="center" vertical="center"/>
    </xf>
    <xf numFmtId="0" fontId="89" fillId="0" borderId="75" xfId="0" applyNumberFormat="1" applyFont="1" applyFill="1" applyBorder="1" applyAlignment="1">
      <alignment horizontal="left" vertical="center"/>
    </xf>
    <xf numFmtId="0" fontId="20" fillId="0" borderId="75" xfId="0" applyNumberFormat="1" applyFont="1" applyFill="1" applyBorder="1" applyAlignment="1">
      <alignment horizontal="center" vertical="center"/>
    </xf>
    <xf numFmtId="0" fontId="27" fillId="0" borderId="15" xfId="0" applyNumberFormat="1" applyFont="1" applyFill="1" applyBorder="1" applyAlignment="1">
      <alignment horizontal="center" vertical="center"/>
    </xf>
    <xf numFmtId="0" fontId="20" fillId="0" borderId="76" xfId="0" applyNumberFormat="1" applyFont="1" applyFill="1" applyBorder="1" applyAlignment="1">
      <alignment horizontal="center" vertical="center"/>
    </xf>
    <xf numFmtId="0" fontId="27" fillId="0" borderId="76" xfId="0" applyNumberFormat="1" applyFont="1" applyFill="1" applyBorder="1" applyAlignment="1">
      <alignment horizontal="center" vertical="center"/>
    </xf>
    <xf numFmtId="0" fontId="20" fillId="0" borderId="67" xfId="0" applyNumberFormat="1" applyFont="1" applyFill="1" applyBorder="1" applyAlignment="1">
      <alignment horizontal="center" vertical="center"/>
    </xf>
    <xf numFmtId="0" fontId="27" fillId="0" borderId="67" xfId="0" applyNumberFormat="1" applyFont="1" applyFill="1" applyBorder="1" applyAlignment="1">
      <alignment horizontal="left" vertical="center"/>
    </xf>
    <xf numFmtId="0" fontId="27" fillId="0" borderId="33" xfId="0" applyNumberFormat="1" applyFont="1" applyFill="1" applyBorder="1" applyAlignment="1">
      <alignment horizontal="center" vertical="center"/>
    </xf>
    <xf numFmtId="0" fontId="13" fillId="0" borderId="67" xfId="0" applyNumberFormat="1" applyFont="1" applyFill="1" applyBorder="1" applyAlignment="1">
      <alignment horizontal="left" vertical="center"/>
    </xf>
    <xf numFmtId="0" fontId="13" fillId="0" borderId="77" xfId="0" applyNumberFormat="1" applyFont="1" applyFill="1" applyBorder="1" applyAlignment="1">
      <alignment horizontal="left" vertical="center"/>
    </xf>
    <xf numFmtId="0" fontId="20" fillId="0" borderId="78" xfId="0" applyNumberFormat="1" applyFont="1" applyFill="1" applyBorder="1" applyAlignment="1">
      <alignment horizontal="left" vertical="center"/>
    </xf>
    <xf numFmtId="0" fontId="2" fillId="0" borderId="8" xfId="0" applyNumberFormat="1" applyFont="1" applyFill="1" applyBorder="1" applyAlignment="1">
      <alignment horizontal="center" vertical="center"/>
    </xf>
    <xf numFmtId="0" fontId="8" fillId="0" borderId="8" xfId="0" applyNumberFormat="1" applyFont="1" applyFill="1" applyBorder="1" applyAlignment="1">
      <alignment horizontal="center" vertical="center"/>
    </xf>
    <xf numFmtId="0" fontId="20" fillId="0" borderId="0" xfId="0" applyNumberFormat="1" applyFont="1" applyFill="1" applyAlignment="1">
      <alignment horizontal="center" vertical="center"/>
    </xf>
    <xf numFmtId="0" fontId="8" fillId="0" borderId="79" xfId="0" applyNumberFormat="1" applyFont="1" applyFill="1" applyBorder="1" applyAlignment="1">
      <alignment horizontal="center" vertical="center"/>
    </xf>
    <xf numFmtId="0" fontId="20" fillId="0" borderId="15" xfId="0" applyNumberFormat="1" applyFont="1" applyFill="1" applyBorder="1" applyAlignment="1">
      <alignment horizontal="center" vertical="center"/>
    </xf>
    <xf numFmtId="0" fontId="8" fillId="0" borderId="80" xfId="0" applyNumberFormat="1" applyFont="1" applyFill="1" applyBorder="1" applyAlignment="1">
      <alignment horizontal="center" vertical="center"/>
    </xf>
    <xf numFmtId="0" fontId="8" fillId="0" borderId="81" xfId="0" applyNumberFormat="1" applyFont="1" applyFill="1" applyBorder="1" applyAlignment="1">
      <alignment horizontal="center" vertical="center"/>
    </xf>
    <xf numFmtId="190" fontId="8" fillId="0" borderId="10" xfId="0" applyNumberFormat="1" applyFont="1" applyFill="1" applyBorder="1" applyAlignment="1">
      <alignment horizontal="center" vertical="center"/>
    </xf>
    <xf numFmtId="190" fontId="8" fillId="0" borderId="82" xfId="0" applyNumberFormat="1" applyFont="1" applyFill="1" applyBorder="1" applyAlignment="1">
      <alignment horizontal="center" vertical="center"/>
    </xf>
    <xf numFmtId="0" fontId="8" fillId="0" borderId="81" xfId="0" applyNumberFormat="1" applyFont="1" applyFill="1" applyBorder="1">
      <alignment vertical="center"/>
    </xf>
    <xf numFmtId="0" fontId="8" fillId="0" borderId="83" xfId="0" applyNumberFormat="1" applyFont="1" applyFill="1" applyBorder="1" applyAlignment="1">
      <alignment horizontal="center" vertical="center"/>
    </xf>
    <xf numFmtId="0" fontId="20" fillId="0" borderId="84" xfId="0" applyNumberFormat="1" applyFont="1" applyFill="1" applyBorder="1" applyAlignment="1">
      <alignment horizontal="center" vertical="center"/>
    </xf>
    <xf numFmtId="0" fontId="27" fillId="0" borderId="81" xfId="0" applyNumberFormat="1" applyFont="1" applyFill="1" applyBorder="1" applyAlignment="1">
      <alignment horizontal="center" vertical="center"/>
    </xf>
    <xf numFmtId="9" fontId="8" fillId="0" borderId="10" xfId="0" applyNumberFormat="1" applyFont="1" applyFill="1" applyBorder="1" applyAlignment="1">
      <alignment horizontal="right"/>
    </xf>
    <xf numFmtId="9" fontId="8" fillId="0" borderId="81" xfId="0" applyNumberFormat="1" applyFont="1" applyFill="1" applyBorder="1" applyAlignment="1">
      <alignment horizontal="right"/>
    </xf>
    <xf numFmtId="4" fontId="8" fillId="0" borderId="16" xfId="0" applyNumberFormat="1" applyFont="1" applyFill="1" applyBorder="1">
      <alignment vertical="center"/>
    </xf>
    <xf numFmtId="0" fontId="8" fillId="0" borderId="85" xfId="0" applyNumberFormat="1" applyFont="1" applyFill="1" applyBorder="1">
      <alignment vertical="center"/>
    </xf>
    <xf numFmtId="0" fontId="27" fillId="0" borderId="79" xfId="0" applyNumberFormat="1" applyFont="1" applyFill="1" applyBorder="1" applyAlignment="1">
      <alignment horizontal="center" vertical="center"/>
    </xf>
    <xf numFmtId="10" fontId="8" fillId="0" borderId="10" xfId="0" applyNumberFormat="1" applyFont="1" applyFill="1" applyBorder="1" applyAlignment="1">
      <alignment horizontal="center"/>
    </xf>
    <xf numFmtId="0" fontId="2" fillId="0" borderId="81" xfId="0" applyNumberFormat="1" applyFont="1" applyFill="1" applyBorder="1" applyAlignment="1">
      <alignment horizontal="center" vertical="center"/>
    </xf>
    <xf numFmtId="0" fontId="8" fillId="0" borderId="45" xfId="0" applyNumberFormat="1" applyFont="1" applyFill="1" applyBorder="1">
      <alignment vertical="center"/>
    </xf>
    <xf numFmtId="0" fontId="8" fillId="0" borderId="86" xfId="0" applyNumberFormat="1" applyFont="1" applyFill="1" applyBorder="1" applyAlignment="1">
      <alignment horizontal="center" vertical="center"/>
    </xf>
    <xf numFmtId="0" fontId="8" fillId="0" borderId="75" xfId="0" applyNumberFormat="1" applyFont="1" applyFill="1" applyBorder="1" applyAlignment="1">
      <alignment horizontal="center" vertical="center"/>
    </xf>
    <xf numFmtId="0" fontId="20" fillId="0" borderId="80" xfId="0" applyNumberFormat="1" applyFont="1" applyFill="1" applyBorder="1" applyAlignment="1">
      <alignment horizontal="center" vertical="center"/>
    </xf>
    <xf numFmtId="0" fontId="20" fillId="0" borderId="81" xfId="0" applyNumberFormat="1" applyFont="1" applyFill="1" applyBorder="1" applyAlignment="1">
      <alignment horizontal="center" vertical="center"/>
    </xf>
    <xf numFmtId="0" fontId="27" fillId="0" borderId="82" xfId="0" applyNumberFormat="1" applyFont="1" applyFill="1" applyBorder="1" applyAlignment="1">
      <alignment horizontal="center" vertical="center"/>
    </xf>
    <xf numFmtId="0" fontId="8" fillId="0" borderId="87" xfId="0" applyNumberFormat="1" applyFont="1" applyFill="1" applyBorder="1">
      <alignment vertical="center"/>
    </xf>
    <xf numFmtId="0" fontId="90" fillId="0" borderId="75" xfId="0" applyNumberFormat="1" applyFont="1" applyFill="1" applyBorder="1" applyAlignment="1">
      <alignment horizontal="center"/>
    </xf>
    <xf numFmtId="0" fontId="7" fillId="0" borderId="88" xfId="0" applyNumberFormat="1" applyFont="1" applyFill="1" applyBorder="1" applyAlignment="1"/>
    <xf numFmtId="0" fontId="13" fillId="0" borderId="0" xfId="0" applyNumberFormat="1" applyFont="1" applyFill="1" applyAlignment="1">
      <alignment horizontal="right"/>
    </xf>
    <xf numFmtId="0" fontId="91" fillId="0" borderId="0" xfId="0" applyNumberFormat="1" applyFont="1" applyFill="1" applyAlignment="1"/>
    <xf numFmtId="0" fontId="80" fillId="0" borderId="0" xfId="0" applyNumberFormat="1" applyFont="1" applyFill="1" applyAlignment="1">
      <alignment horizontal="right"/>
    </xf>
    <xf numFmtId="0" fontId="13" fillId="0" borderId="0" xfId="0" applyNumberFormat="1" applyFont="1" applyFill="1" applyAlignment="1"/>
    <xf numFmtId="0" fontId="92" fillId="0" borderId="0" xfId="0" applyNumberFormat="1" applyFont="1" applyFill="1" applyAlignment="1">
      <alignment horizontal="right"/>
    </xf>
    <xf numFmtId="0" fontId="92" fillId="0" borderId="0" xfId="0" applyNumberFormat="1" applyFont="1" applyFill="1" applyAlignment="1"/>
    <xf numFmtId="0" fontId="93" fillId="0" borderId="0" xfId="0" applyNumberFormat="1" applyFont="1" applyFill="1" applyAlignment="1">
      <alignment horizontal="center"/>
    </xf>
    <xf numFmtId="0" fontId="93" fillId="0" borderId="0" xfId="0" applyNumberFormat="1" applyFont="1" applyFill="1" applyAlignment="1"/>
    <xf numFmtId="0" fontId="93" fillId="0" borderId="0" xfId="0" applyNumberFormat="1" applyFont="1" applyFill="1" applyAlignment="1">
      <alignment horizontal="right"/>
    </xf>
    <xf numFmtId="0" fontId="94" fillId="0" borderId="0" xfId="0" applyNumberFormat="1" applyFont="1" applyFill="1" applyAlignment="1"/>
    <xf numFmtId="0" fontId="94" fillId="0" borderId="0" xfId="0" applyNumberFormat="1" applyFont="1" applyFill="1" applyAlignment="1">
      <alignment horizontal="right"/>
    </xf>
    <xf numFmtId="0" fontId="95" fillId="0" borderId="0" xfId="0" applyNumberFormat="1" applyFont="1" applyFill="1" applyAlignment="1"/>
    <xf numFmtId="0" fontId="96" fillId="0" borderId="0" xfId="0" applyNumberFormat="1" applyFont="1" applyFill="1" applyAlignment="1"/>
    <xf numFmtId="49" fontId="96" fillId="0" borderId="0" xfId="0" applyNumberFormat="1" applyFont="1" applyFill="1" applyAlignment="1"/>
    <xf numFmtId="0" fontId="6" fillId="0" borderId="0" xfId="0" applyNumberFormat="1" applyFont="1" applyFill="1" applyAlignment="1"/>
    <xf numFmtId="0" fontId="80" fillId="0" borderId="0" xfId="0" applyNumberFormat="1" applyFont="1" applyFill="1" applyAlignment="1"/>
    <xf numFmtId="0" fontId="97" fillId="0" borderId="0" xfId="0" applyNumberFormat="1" applyFont="1" applyFill="1" applyAlignment="1"/>
    <xf numFmtId="49" fontId="72" fillId="0" borderId="0" xfId="0" applyNumberFormat="1" applyFont="1" applyFill="1" applyAlignment="1">
      <alignment horizontal="center" vertical="center"/>
    </xf>
    <xf numFmtId="49" fontId="2" fillId="0" borderId="0" xfId="0" applyNumberFormat="1" applyFont="1" applyFill="1">
      <alignment vertical="center"/>
    </xf>
    <xf numFmtId="49" fontId="7" fillId="0" borderId="0" xfId="0" applyNumberFormat="1" applyFont="1" applyFill="1" applyAlignment="1">
      <alignment vertical="top"/>
    </xf>
    <xf numFmtId="49" fontId="2" fillId="0" borderId="0" xfId="0" applyNumberFormat="1" applyFont="1" applyFill="1" applyAlignment="1">
      <alignment horizontal="center" vertical="center"/>
    </xf>
    <xf numFmtId="49" fontId="2" fillId="0" borderId="0" xfId="0" applyNumberFormat="1" applyFont="1" applyFill="1" applyAlignment="1">
      <alignment vertical="top"/>
    </xf>
    <xf numFmtId="0" fontId="7" fillId="0" borderId="0" xfId="0" applyNumberFormat="1" applyFont="1" applyFill="1" applyAlignment="1">
      <alignment horizontal="left"/>
    </xf>
    <xf numFmtId="49" fontId="2" fillId="0" borderId="0" xfId="0" applyNumberFormat="1" applyFont="1" applyFill="1" applyAlignment="1">
      <alignment horizontal="center" vertical="top"/>
    </xf>
    <xf numFmtId="49" fontId="7" fillId="0" borderId="0" xfId="0" applyNumberFormat="1" applyFont="1" applyFill="1" applyAlignment="1">
      <alignment horizontal="left" vertical="center"/>
    </xf>
    <xf numFmtId="49" fontId="98" fillId="0" borderId="0" xfId="0" applyNumberFormat="1" applyFont="1" applyFill="1">
      <alignment vertical="center"/>
    </xf>
    <xf numFmtId="49" fontId="11" fillId="0" borderId="0" xfId="0" applyNumberFormat="1" applyFont="1" applyFill="1">
      <alignment vertical="center"/>
    </xf>
    <xf numFmtId="49" fontId="99" fillId="0" borderId="0" xfId="0" applyNumberFormat="1" applyFont="1" applyFill="1">
      <alignment vertical="center"/>
    </xf>
    <xf numFmtId="49" fontId="11" fillId="0" borderId="0" xfId="0" applyNumberFormat="1" applyFont="1" applyFill="1" applyAlignment="1">
      <alignment vertical="top"/>
    </xf>
    <xf numFmtId="193" fontId="11" fillId="0" borderId="0" xfId="0" applyNumberFormat="1" applyFont="1" applyFill="1">
      <alignmen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8" xfId="49"/>
    <cellStyle name="常规_多表" xfId="50"/>
    <cellStyle name="常规 2 4" xfId="51"/>
    <cellStyle name="常规 5" xfId="52"/>
    <cellStyle name="千位分隔 4" xfId="53"/>
    <cellStyle name="千位分隔 2 2 2" xfId="54"/>
    <cellStyle name="千位分隔 2" xfId="55"/>
    <cellStyle name="常规 89" xfId="56"/>
    <cellStyle name="百分比 2" xfId="57"/>
    <cellStyle name="常规_(东材)底稿测算" xfId="58"/>
    <cellStyle name="常规_房屋建筑物_东漆（新）12.31" xfId="59"/>
    <cellStyle name="常规 3 2 2" xfId="60"/>
    <cellStyle name="百分比 2 2" xfId="61"/>
    <cellStyle name="常规_机场货运站设备测算底稿" xfId="62"/>
    <cellStyle name="千位分隔[0] 2 2" xfId="63"/>
    <cellStyle name="常规_世纪投资评估申报表（资产基础法）" xfId="64"/>
    <cellStyle name="常规 13" xfId="65"/>
    <cellStyle name="常规_评估空白套表1" xfId="66"/>
  </cellStyles>
  <dxfs count="1">
    <dxf>
      <fill>
        <patternFill patternType="solid">
          <bgColor rgb="FFFF9900"/>
        </patternFill>
      </fill>
    </dxf>
  </dxfs>
  <tableStyles count="0" defaultTableStyle="TableStyleMedium2" defaultPivotStyle="PivotStyleLight16"/>
  <colors>
    <mruColors>
      <color rgb="00FFFF00"/>
      <color rgb="0000B0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3" Type="http://schemas.openxmlformats.org/officeDocument/2006/relationships/styles" Target="styles.xml"/><Relationship Id="rId112" Type="http://schemas.openxmlformats.org/officeDocument/2006/relationships/sharedStrings" Target="sharedStrings.xml"/><Relationship Id="rId111" Type="http://schemas.openxmlformats.org/officeDocument/2006/relationships/theme" Target="theme/theme1.xml"/><Relationship Id="rId110" Type="http://schemas.openxmlformats.org/officeDocument/2006/relationships/externalLink" Target="externalLinks/externalLink8.xml"/><Relationship Id="rId11" Type="http://schemas.openxmlformats.org/officeDocument/2006/relationships/worksheet" Target="worksheets/sheet11.xml"/><Relationship Id="rId109" Type="http://schemas.openxmlformats.org/officeDocument/2006/relationships/externalLink" Target="externalLinks/externalLink7.xml"/><Relationship Id="rId108" Type="http://schemas.openxmlformats.org/officeDocument/2006/relationships/externalLink" Target="externalLinks/externalLink6.xml"/><Relationship Id="rId107" Type="http://schemas.openxmlformats.org/officeDocument/2006/relationships/externalLink" Target="externalLinks/externalLink5.xml"/><Relationship Id="rId106" Type="http://schemas.openxmlformats.org/officeDocument/2006/relationships/externalLink" Target="externalLinks/externalLink4.xml"/><Relationship Id="rId105" Type="http://schemas.openxmlformats.org/officeDocument/2006/relationships/externalLink" Target="externalLinks/externalLink3.xml"/><Relationship Id="rId104" Type="http://schemas.openxmlformats.org/officeDocument/2006/relationships/externalLink" Target="externalLinks/externalLink2.xml"/><Relationship Id="rId103" Type="http://schemas.openxmlformats.org/officeDocument/2006/relationships/externalLink" Target="externalLinks/externalLink1.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4494;&#20449;&#33258;&#21160;&#19979;&#36733;&#25991;&#20214;\WeChat%20Files\wxid_7321943219712\FileStorage\File\2022-06\&#12304;2&#12305;&#28165;&#20135;&#26680;&#36164;&#22522;&#30784;&#34920;-&#26705;&#26114;&#26354;&#23447;-&#25130;&#33267;3.31&#65288;6.13&#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0922;\2022\&#23519;&#38533;&#22269;&#20225;&#25913;&#21046;\&#26705;&#26114;&#26354;&#23447;\&#25253;&#21578;\&#23457;&#35745;\&#12304;3&#12305;&#28165;&#20135;&#26680;&#36164;&#22522;&#30784;&#34920;-&#26705;&#26114;&#26354;&#23447;-&#25130;&#33267;3.31&#65288;6.14&#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x\Documents\WeChat%20Files\wxid_s0avhpvr45dy22\FileStorage\File\2025-01\3&#22303;&#22320;&#35780;&#20272;&#24037;&#20316;&#24213;&#31295;-&#26705;&#26114;&#26354;&#2344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x\Documents\WeChat%20Files\wxid_s0avhpvr45dy22\FileStorage\File\2025-01\&#36710;&#36742;-&#24066;&#22330;&#278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271;&#20140;&#20013;&#21517;&#35199;&#34255;&#20998;&#25152;\2024\&#20250;&#29702;&#35780;&#20272;\&#35780;&#20272;&#38656;&#35201;&#36164;&#26009;\&#38468;&#34920;1-&#22266;&#23450;&#36164;&#20135;&#34920;&#26684;-&#35780;&#20272;&#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0140;&#20013;&#21517;&#35199;&#34255;&#20998;&#25152;\2024\&#20250;&#29702;&#35780;&#20272;\&#35780;&#20272;&#38656;&#35201;&#36164;&#26009;\&#23614;&#30719;&#24211;&#30456;&#20851;&#36164;&#26009;\&#22303;&#26041;&#20215;&#26684;(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271;&#20140;&#20013;&#21517;&#35199;&#34255;&#20998;&#25152;\2024\&#20250;&#29702;&#35780;&#20272;\&#35780;&#20272;&#38656;&#35201;&#36164;&#26009;\&#23614;&#30719;&#24211;&#30456;&#20851;&#36164;&#26009;\&#23614;&#30719;&#24211;&#21450;&#25490;&#277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1271;&#20140;&#20013;&#21517;&#35199;&#34255;&#20998;&#25152;\2024\&#20250;&#29702;&#35780;&#20272;\&#35780;&#20272;&#38656;&#35201;&#36164;&#26009;\&#26032;&#24314;&#25991;&#20214;&#22841;%20(2)\&#20250;&#29702;&#21439;&#39034;&#37995;&#30719;&#19994;&#26377;&#38480;&#36131;&#20219;&#20844;&#21496;-&#35780;&#20272;%20-&#27979;&#37327;(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企业基本情况表-表1"/>
      <sheetName val="行政事业单位资产负债清查表"/>
      <sheetName val="资产负债表"/>
      <sheetName val="清产核资分类汇总表-表2"/>
      <sheetName val="调整分录"/>
      <sheetName val="事业单位资产负债表"/>
      <sheetName val="事业单位资产负债清查汇总表"/>
      <sheetName val="现金-表3"/>
      <sheetName val="银行存款-表4 "/>
      <sheetName val="其他货币资金-表5"/>
      <sheetName val="短期投资及跌价-表6"/>
      <sheetName val="委托贷款及减值准备-表7"/>
      <sheetName val="应收票据-表8"/>
      <sheetName val="应收账款-表11"/>
      <sheetName val="预付账款-表13"/>
      <sheetName val="应收利息-表10"/>
      <sheetName val="应收股利-表9"/>
      <sheetName val="其他应收款-表12"/>
      <sheetName val="存货汇总表-表14"/>
      <sheetName val="存货清查明细表-表15"/>
      <sheetName val="存货跌价准备明细表-表16"/>
      <sheetName val="其他流动资产"/>
      <sheetName val="长期股权投资-表22"/>
      <sheetName val="固定资产汇总表-表25"/>
      <sheetName val="固定资产明细表-表26"/>
      <sheetName val="累计折旧汇总表-表27"/>
      <sheetName val="累计折旧明细表-表28"/>
      <sheetName val="在建工程-表33"/>
      <sheetName val="生产性生物资产-表20"/>
      <sheetName val="待处理流动资产净-表18"/>
      <sheetName val="一年内到期长期-表19"/>
      <sheetName val="长期投资汇总-表21"/>
      <sheetName val="长期债权投资-表23"/>
      <sheetName val="长期股票投资-表24"/>
      <sheetName val="固定资产减值准备汇总表-表29"/>
      <sheetName val="固定资产减值明细表-表30"/>
      <sheetName val="固定资产清理明细表-31"/>
      <sheetName val="工程物资明细表-表32"/>
      <sheetName val="在建工程减值-表34"/>
      <sheetName val="待处理固定资产损失-表35"/>
      <sheetName val="递延资产-表37"/>
      <sheetName val="递延税款借项-表38"/>
      <sheetName val="其他长期资产-表39"/>
      <sheetName val="无形资产-表36"/>
      <sheetName val="长期待摊费用-表17"/>
      <sheetName val="其他非流动资产-表18"/>
      <sheetName val="短期借款-表40"/>
      <sheetName val="应付票据-表41"/>
      <sheetName val="应付账款-表42"/>
      <sheetName val="预收账款-表46"/>
      <sheetName val="应付职工薪酬-表43"/>
      <sheetName val="应交税费-表47"/>
      <sheetName val="应付福利费-表44"/>
      <sheetName val="其他应付款-表48"/>
      <sheetName val="应付股利-表45"/>
      <sheetName val="应付利息"/>
      <sheetName val="预计负债-表49"/>
      <sheetName val="一年到期长期负债-表50"/>
      <sheetName val="其他流动负债-表51"/>
      <sheetName val="长期借款-表52"/>
      <sheetName val="应付债券-表53"/>
      <sheetName val="长期应付款-表54"/>
      <sheetName val="递延收益"/>
      <sheetName val="专项应付款-表55（最新格式跟长期应付款合并"/>
      <sheetName val="其他长期负债-表56"/>
      <sheetName val="递延资产贷项-表57"/>
      <sheetName val="实收资本-表58"/>
      <sheetName val="资本公积-表59"/>
      <sheetName val="盈余公积-表60"/>
      <sheetName val="未分配利润-表61"/>
      <sheetName val="SW-TEO"/>
      <sheetName val="科目代码"/>
    </sheetNames>
    <sheetDataSet>
      <sheetData sheetId="0" refreshError="1"/>
      <sheetData sheetId="1" refreshError="1"/>
      <sheetData sheetId="2" refreshError="1"/>
      <sheetData sheetId="3" refreshError="1">
        <row r="5">
          <cell r="G5">
            <v>1339276.27</v>
          </cell>
        </row>
        <row r="8">
          <cell r="G8">
            <v>174850.07</v>
          </cell>
        </row>
        <row r="10">
          <cell r="G10">
            <v>161612.36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22">
          <cell r="P22">
            <v>0</v>
          </cell>
        </row>
      </sheetData>
      <sheetData sheetId="48" refreshError="1"/>
      <sheetData sheetId="49" refreshError="1"/>
      <sheetData sheetId="50" refreshError="1">
        <row r="59">
          <cell r="M59">
            <v>0</v>
          </cell>
        </row>
      </sheetData>
      <sheetData sheetId="51" refreshError="1">
        <row r="11">
          <cell r="H11">
            <v>0</v>
          </cell>
        </row>
      </sheetData>
      <sheetData sheetId="52" refreshError="1">
        <row r="21">
          <cell r="I21">
            <v>42038.61</v>
          </cell>
        </row>
      </sheetData>
      <sheetData sheetId="53" refreshError="1"/>
      <sheetData sheetId="54" refreshError="1">
        <row r="188">
          <cell r="N188">
            <v>7623216.09</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6">
          <cell r="B6" t="str">
            <v>政府补助</v>
          </cell>
        </row>
        <row r="6">
          <cell r="G6">
            <v>4485938.16666667</v>
          </cell>
        </row>
        <row r="7">
          <cell r="B7" t="str">
            <v>花生设备补助款</v>
          </cell>
        </row>
        <row r="7">
          <cell r="G7">
            <v>39476.1193333333</v>
          </cell>
        </row>
      </sheetData>
      <sheetData sheetId="64" refreshError="1">
        <row r="22">
          <cell r="P22">
            <v>962147.95</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sheetName val="企业基本情况表-表1"/>
      <sheetName val="行政事业单位资产负债清查表"/>
      <sheetName val="资产负债表"/>
      <sheetName val="清产核资分类汇总表-表2"/>
      <sheetName val="调整分录"/>
      <sheetName val="事业单位资产负债表"/>
      <sheetName val="事业单位资产负债清查汇总表"/>
      <sheetName val="现金-表3"/>
      <sheetName val="银行存款-表4 "/>
      <sheetName val="其他货币资金-表5"/>
      <sheetName val="短期投资及跌价-表6"/>
      <sheetName val="委托贷款及减值准备-表7"/>
      <sheetName val="应收票据-表8"/>
      <sheetName val="应收账款-表11"/>
      <sheetName val="预付账款-表13"/>
      <sheetName val="应收利息-表10"/>
      <sheetName val="应收股利-表9"/>
      <sheetName val="其他应收款-表12"/>
      <sheetName val="存货汇总表-表14"/>
      <sheetName val="存货清查明细表-表15"/>
      <sheetName val="存货跌价准备明细表-表16"/>
      <sheetName val="其他流动资产"/>
      <sheetName val="长期股权投资-表22"/>
      <sheetName val="固定资产汇总表-表25"/>
      <sheetName val="固定资产明细表-表26"/>
      <sheetName val="累计折旧汇总表-表27"/>
      <sheetName val="累计折旧明细表-表28"/>
      <sheetName val="在建工程-表33"/>
      <sheetName val="生产性生物资产-表20"/>
      <sheetName val="待处理流动资产净-表18"/>
      <sheetName val="一年内到期长期-表19"/>
      <sheetName val="长期投资汇总-表21"/>
      <sheetName val="长期债权投资-表23"/>
      <sheetName val="长期股票投资-表24"/>
      <sheetName val="固定资产减值准备汇总表-表29"/>
      <sheetName val="固定资产减值明细表-表30"/>
      <sheetName val="固定资产清理明细表-31"/>
      <sheetName val="工程物资明细表-表32"/>
      <sheetName val="在建工程减值-表34"/>
      <sheetName val="待处理固定资产损失-表35"/>
      <sheetName val="递延资产-表37"/>
      <sheetName val="递延税款借项-表38"/>
      <sheetName val="其他长期资产-表39"/>
      <sheetName val="无形资产-表36"/>
      <sheetName val="长期待摊费用-表17"/>
      <sheetName val="其他非流动资产-表18"/>
      <sheetName val="短期借款-表40"/>
      <sheetName val="应付票据-表41"/>
      <sheetName val="应付账款-表42"/>
      <sheetName val="预收账款-表46"/>
      <sheetName val="应付职工薪酬-表43"/>
      <sheetName val="应交税费-表47"/>
      <sheetName val="应付福利费-表44"/>
      <sheetName val="其他应付款-表48"/>
      <sheetName val="应付股利-表45"/>
      <sheetName val="应付利息"/>
      <sheetName val="预计负债-表49"/>
      <sheetName val="一年到期长期负债-表50"/>
      <sheetName val="其他流动负债-表51"/>
      <sheetName val="长期借款-表52"/>
      <sheetName val="应付债券-表53"/>
      <sheetName val="长期应付款-表54"/>
      <sheetName val="递延收益"/>
      <sheetName val="专项应付款-表55（最新格式跟长期应付款合并"/>
      <sheetName val="其他长期负债-表56"/>
      <sheetName val="递延资产贷项-表57"/>
      <sheetName val="实收资本-表58"/>
      <sheetName val="资本公积-表59"/>
      <sheetName val="盈余公积-表60"/>
      <sheetName val="未分配利润-表61"/>
      <sheetName val="Sheet1"/>
      <sheetName val="YS02-02"/>
      <sheetName val="企业表一"/>
      <sheetName val="M-5C"/>
      <sheetName val="M-5A"/>
      <sheetName val="工时统计"/>
    </sheetNames>
    <sheetDataSet>
      <sheetData sheetId="0"/>
      <sheetData sheetId="1"/>
      <sheetData sheetId="2"/>
      <sheetData sheetId="3">
        <row r="5">
          <cell r="G5">
            <v>1339276.27</v>
          </cell>
        </row>
        <row r="8">
          <cell r="G8">
            <v>174850.07</v>
          </cell>
        </row>
        <row r="8">
          <cell r="N8">
            <v>3484275.45</v>
          </cell>
        </row>
        <row r="10">
          <cell r="G10">
            <v>161612.36</v>
          </cell>
        </row>
        <row r="11">
          <cell r="N11">
            <v>42038.61</v>
          </cell>
        </row>
        <row r="12">
          <cell r="N12">
            <v>7623216.09</v>
          </cell>
        </row>
        <row r="13">
          <cell r="G13">
            <v>1855037.34</v>
          </cell>
        </row>
        <row r="19">
          <cell r="N19">
            <v>3000000</v>
          </cell>
        </row>
        <row r="21">
          <cell r="N21">
            <v>962147.95</v>
          </cell>
        </row>
        <row r="22">
          <cell r="N22">
            <v>4525414.286</v>
          </cell>
        </row>
        <row r="27">
          <cell r="G27">
            <v>18085303.104949</v>
          </cell>
        </row>
        <row r="32">
          <cell r="G32">
            <v>4932348.3722007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
          <cell r="H6">
            <v>564726.27</v>
          </cell>
        </row>
        <row r="7">
          <cell r="H7">
            <v>382724</v>
          </cell>
        </row>
        <row r="8">
          <cell r="H8">
            <v>160919.33</v>
          </cell>
        </row>
        <row r="9">
          <cell r="H9">
            <v>501905.2</v>
          </cell>
        </row>
        <row r="10">
          <cell r="H10">
            <v>19310</v>
          </cell>
        </row>
        <row r="14">
          <cell r="H14">
            <v>225452.54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5">
          <cell r="B5" t="str">
            <v>稻香酒店A楼</v>
          </cell>
        </row>
        <row r="5">
          <cell r="I5">
            <v>3238244.45</v>
          </cell>
        </row>
        <row r="6">
          <cell r="B6" t="str">
            <v>稻香酒店B楼</v>
          </cell>
        </row>
        <row r="6">
          <cell r="I6">
            <v>3527565.23</v>
          </cell>
        </row>
        <row r="7">
          <cell r="B7" t="str">
            <v>稻香酒店C楼</v>
          </cell>
        </row>
        <row r="7">
          <cell r="I7">
            <v>700994.38</v>
          </cell>
        </row>
        <row r="8">
          <cell r="B8" t="str">
            <v>稻香酒店茶楼</v>
          </cell>
        </row>
        <row r="8">
          <cell r="I8">
            <v>599125.42</v>
          </cell>
        </row>
        <row r="9">
          <cell r="B9" t="str">
            <v>百货大楼（原贸）</v>
          </cell>
        </row>
        <row r="9">
          <cell r="I9">
            <v>1130523.9</v>
          </cell>
        </row>
        <row r="10">
          <cell r="B10" t="str">
            <v>农贸大楼（原贸）</v>
          </cell>
        </row>
        <row r="10">
          <cell r="I10">
            <v>1362712.05</v>
          </cell>
        </row>
        <row r="11">
          <cell r="B11" t="str">
            <v>县城职工住宿（原贸）</v>
          </cell>
        </row>
        <row r="11">
          <cell r="I11">
            <v>352922.92</v>
          </cell>
        </row>
        <row r="12">
          <cell r="B12" t="str">
            <v>厕所（原贸）</v>
          </cell>
        </row>
        <row r="12">
          <cell r="I12">
            <v>-1021.59</v>
          </cell>
        </row>
        <row r="13">
          <cell r="B13" t="str">
            <v>烟草大楼（原贸）</v>
          </cell>
        </row>
        <row r="13">
          <cell r="I13">
            <v>729333.47</v>
          </cell>
        </row>
        <row r="14">
          <cell r="B14" t="str">
            <v>停车场（原贸）</v>
          </cell>
        </row>
        <row r="14">
          <cell r="I14">
            <v>203984.7</v>
          </cell>
        </row>
        <row r="15">
          <cell r="B15" t="str">
            <v>下察隅营业楼（原贸）</v>
          </cell>
        </row>
        <row r="15">
          <cell r="I15">
            <v>308846.4</v>
          </cell>
        </row>
        <row r="16">
          <cell r="B16" t="str">
            <v>百货仓库两栋（原贸）</v>
          </cell>
        </row>
        <row r="16">
          <cell r="I16">
            <v>115180.9</v>
          </cell>
        </row>
        <row r="17">
          <cell r="B17" t="str">
            <v>盐菜门市部（原贸）</v>
          </cell>
        </row>
        <row r="17">
          <cell r="I17">
            <v>-2896.95</v>
          </cell>
        </row>
        <row r="18">
          <cell r="B18" t="str">
            <v>成套粉碎设备</v>
          </cell>
        </row>
        <row r="18">
          <cell r="I18">
            <v>-26850</v>
          </cell>
        </row>
        <row r="19">
          <cell r="B19" t="str">
            <v>磨粉机</v>
          </cell>
        </row>
        <row r="19">
          <cell r="I19">
            <v>-18000</v>
          </cell>
        </row>
        <row r="20">
          <cell r="B20" t="str">
            <v>脱皮机</v>
          </cell>
        </row>
        <row r="20">
          <cell r="I20">
            <v>-2325</v>
          </cell>
        </row>
        <row r="21">
          <cell r="B21" t="str">
            <v>叉车机</v>
          </cell>
        </row>
        <row r="21">
          <cell r="I21">
            <v>-2864</v>
          </cell>
        </row>
        <row r="22">
          <cell r="B22" t="str">
            <v>脚踏封口机</v>
          </cell>
        </row>
        <row r="22">
          <cell r="I22">
            <v>-1086.75</v>
          </cell>
        </row>
        <row r="23">
          <cell r="B23" t="str">
            <v>烘炒机</v>
          </cell>
        </row>
        <row r="23">
          <cell r="I23">
            <v>-19750</v>
          </cell>
        </row>
        <row r="24">
          <cell r="B24" t="str">
            <v>花生脱壳机</v>
          </cell>
        </row>
        <row r="24">
          <cell r="I24">
            <v>-1652.32</v>
          </cell>
        </row>
        <row r="25">
          <cell r="B25" t="str">
            <v>花生设备（原贸）</v>
          </cell>
        </row>
        <row r="25">
          <cell r="I25">
            <v>-80550</v>
          </cell>
        </row>
        <row r="26">
          <cell r="B26" t="str">
            <v>机器设备（原贸）</v>
          </cell>
        </row>
        <row r="26">
          <cell r="I26">
            <v>-31500</v>
          </cell>
        </row>
        <row r="27">
          <cell r="B27" t="str">
            <v>花生设备(榨油机）</v>
          </cell>
        </row>
        <row r="27">
          <cell r="I27">
            <v>86050</v>
          </cell>
        </row>
        <row r="28">
          <cell r="B28" t="str">
            <v>四轮摩托车</v>
          </cell>
        </row>
        <row r="28">
          <cell r="I28">
            <v>18000</v>
          </cell>
        </row>
        <row r="29">
          <cell r="B29" t="str">
            <v>厢式运输车</v>
          </cell>
        </row>
        <row r="29">
          <cell r="I29">
            <v>108008.19</v>
          </cell>
        </row>
        <row r="30">
          <cell r="B30" t="str">
            <v>摩托车</v>
          </cell>
        </row>
        <row r="30">
          <cell r="I30">
            <v>1000</v>
          </cell>
        </row>
        <row r="31">
          <cell r="B31" t="str">
            <v>电动车</v>
          </cell>
        </row>
        <row r="31">
          <cell r="I31">
            <v>3600</v>
          </cell>
        </row>
      </sheetData>
      <sheetData sheetId="41"/>
      <sheetData sheetId="42"/>
      <sheetData sheetId="43"/>
      <sheetData sheetId="44">
        <row r="5">
          <cell r="O5">
            <v>51804.8498845266</v>
          </cell>
        </row>
        <row r="6">
          <cell r="O6">
            <v>4640380.02439024</v>
          </cell>
        </row>
        <row r="7">
          <cell r="O7">
            <v>240163.497925926</v>
          </cell>
        </row>
      </sheetData>
      <sheetData sheetId="45">
        <row r="6">
          <cell r="G6">
            <v>209580</v>
          </cell>
          <cell r="H6">
            <v>44043</v>
          </cell>
          <cell r="I6">
            <v>120</v>
          </cell>
        </row>
        <row r="6">
          <cell r="K6">
            <v>20</v>
          </cell>
        </row>
        <row r="6">
          <cell r="P6">
            <v>174650</v>
          </cell>
        </row>
        <row r="7">
          <cell r="G7">
            <v>30000</v>
          </cell>
          <cell r="H7">
            <v>44043</v>
          </cell>
          <cell r="I7">
            <v>120</v>
          </cell>
        </row>
        <row r="7">
          <cell r="K7">
            <v>20</v>
          </cell>
        </row>
        <row r="7">
          <cell r="P7">
            <v>25000</v>
          </cell>
        </row>
        <row r="8">
          <cell r="G8">
            <v>46000</v>
          </cell>
          <cell r="H8">
            <v>44043</v>
          </cell>
          <cell r="I8">
            <v>120</v>
          </cell>
        </row>
        <row r="8">
          <cell r="K8">
            <v>20</v>
          </cell>
        </row>
        <row r="8">
          <cell r="P8">
            <v>38333.3333333333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及基础资料"/>
      <sheetName val="CB4-8-1"/>
      <sheetName val="CB4-8-1-1"/>
      <sheetName val="CB4-8-1-2"/>
      <sheetName val="CB4-8-1-3-1"/>
      <sheetName val="CB4-8-1-3-2"/>
      <sheetName val="0-1成本-征收"/>
      <sheetName val="工业市场法"/>
      <sheetName val="CB4-8-1-4-1"/>
      <sheetName val="CB4-8-1-4-2"/>
      <sheetName val="CB4-8-1-4-3"/>
      <sheetName val="CB4-8-1-4-4"/>
      <sheetName val="CB4-8-1-5-1"/>
      <sheetName val="CB4-8-1-5-2"/>
      <sheetName val="CB4-8-1-6-1"/>
      <sheetName val="CB4-8-1-7-1"/>
      <sheetName val="成本"/>
      <sheetName val="CB4-8-1-7-2"/>
      <sheetName val="案例"/>
      <sheetName val="一基准地价(住宅)"/>
      <sheetName val="二市场法"/>
      <sheetName val="一基准地价(12)"/>
      <sheetName val="修正（12)"/>
      <sheetName val="一基准地价(13) "/>
      <sheetName val="修正（13）"/>
      <sheetName val="一基准地价(14)"/>
      <sheetName val="修正（14)"/>
      <sheetName val="一基准地价(15)"/>
      <sheetName val="修正（15)"/>
      <sheetName val="一基准地价(21)"/>
      <sheetName val="修正（21)"/>
      <sheetName val="一基准地价(06)"/>
      <sheetName val="修正（06)"/>
      <sheetName val="地价指数调整"/>
      <sheetName val="明细"/>
      <sheetName val="CB4-8-1-7-3"/>
      <sheetName val="CB4-8-1-7-4"/>
      <sheetName val="CB4-8-1-8-1"/>
      <sheetName val="CB4-8-1-8-2"/>
      <sheetName val="CB4-8-1-9"/>
      <sheetName val="CB4-8-1-10"/>
      <sheetName val="CB4-8-1-11"/>
      <sheetName val="eqpmad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3">
          <cell r="M13">
            <v>12440252.6978676</v>
          </cell>
        </row>
      </sheetData>
      <sheetData sheetId="35"/>
      <sheetData sheetId="36"/>
      <sheetData sheetId="37"/>
      <sheetData sheetId="38"/>
      <sheetData sheetId="39"/>
      <sheetData sheetId="40"/>
      <sheetData sheetId="41"/>
      <sheetData sheetId="4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底稿目录"/>
      <sheetName val="设备总体调查"/>
      <sheetName val="车间设备调查"/>
      <sheetName val="车辆"/>
      <sheetName val="设备清查结果表及调整分录"/>
      <sheetName val="详细资料清单"/>
      <sheetName val="重大设备评估调查表"/>
      <sheetName val="进口设备"/>
      <sheetName val="重点机器设备"/>
      <sheetName val="锅炉压力容器"/>
      <sheetName val="电子设备"/>
      <sheetName val="运输车辆"/>
      <sheetName val="车辆本体购价取价依据"/>
      <sheetName val="费率参数依据"/>
      <sheetName val="成新率计算汇总表"/>
      <sheetName val="车辆现场勘察成新率"/>
      <sheetName val="车辆现场作业表"/>
      <sheetName val="车辆成新率计算汇总表"/>
      <sheetName val="进口设备重置成本计算样表"/>
      <sheetName val="自制设备重置成本计算样表"/>
      <sheetName val="各类设备评估值计算表"/>
      <sheetName val="车辆评估值计算表"/>
      <sheetName val="变现率"/>
      <sheetName val="设备评估值结果汇总表"/>
      <sheetName val="川A0MQ39"/>
      <sheetName val="依据"/>
    </sheetNames>
    <sheetDataSet>
      <sheetData sheetId="0"/>
      <sheetData sheetId="1"/>
      <sheetData sheetId="2"/>
      <sheetData sheetId="3">
        <row r="6">
          <cell r="U6">
            <v>19000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ZC7 固定资产 (2)"/>
      <sheetName val="ZC7-1 固定资产明细表 (2)"/>
      <sheetName val="ZC7-2 折旧测算表 (2)"/>
      <sheetName val="ZC7-3 固定资产盘点表 (2)"/>
      <sheetName val="Sheet1"/>
    </sheetNames>
    <sheetDataSet>
      <sheetData sheetId="0"/>
      <sheetData sheetId="1">
        <row r="8">
          <cell r="H8">
            <v>31464498.4807356</v>
          </cell>
        </row>
      </sheetData>
      <sheetData sheetId="2">
        <row r="2">
          <cell r="G2">
            <v>258631.894107481</v>
          </cell>
          <cell r="H2">
            <v>119164.64</v>
          </cell>
        </row>
        <row r="3">
          <cell r="D3" t="str">
            <v>折旧期末：</v>
          </cell>
        </row>
        <row r="3">
          <cell r="H3" t="str">
            <v>各列顺序请根据需要进行调整，行数请根据需要增加。非公式列输入数据时请使用“选择性粘贴-数值”。</v>
          </cell>
        </row>
        <row r="4">
          <cell r="B4" t="str">
            <v>资产名称</v>
          </cell>
          <cell r="C4" t="str">
            <v>类别名称</v>
          </cell>
          <cell r="D4" t="str">
            <v>管理部门</v>
          </cell>
          <cell r="E4" t="str">
            <v>包含费用的原值</v>
          </cell>
          <cell r="F4" t="str">
            <v>扣减分摊的费用</v>
          </cell>
          <cell r="G4" t="str">
            <v>不含费用的原值原值</v>
          </cell>
          <cell r="H4" t="str">
            <v>累计折旧</v>
          </cell>
        </row>
        <row r="5">
          <cell r="B5" t="str">
            <v>自定中心振动筛</v>
          </cell>
          <cell r="C5" t="str">
            <v>机器设备</v>
          </cell>
          <cell r="D5" t="str">
            <v>管理</v>
          </cell>
          <cell r="E5">
            <v>81779.2112675973</v>
          </cell>
          <cell r="F5">
            <v>-8401.38474886131</v>
          </cell>
          <cell r="G5">
            <v>73377.826518736</v>
          </cell>
          <cell r="H5">
            <v>67617.66</v>
          </cell>
        </row>
        <row r="6">
          <cell r="B6" t="str">
            <v>皮带运输机</v>
          </cell>
          <cell r="C6" t="str">
            <v>机器设备</v>
          </cell>
          <cell r="D6" t="str">
            <v>管理</v>
          </cell>
          <cell r="E6">
            <v>160738.452577146</v>
          </cell>
          <cell r="F6">
            <v>-16513.0668675485</v>
          </cell>
          <cell r="G6">
            <v>144225.385709597</v>
          </cell>
          <cell r="H6">
            <v>132903.7</v>
          </cell>
        </row>
        <row r="7">
          <cell r="B7" t="str">
            <v>旋流器</v>
          </cell>
          <cell r="C7" t="str">
            <v>机器设备</v>
          </cell>
          <cell r="D7" t="str">
            <v>管理</v>
          </cell>
          <cell r="E7">
            <v>56399.4568999037</v>
          </cell>
          <cell r="F7">
            <v>-5794.05853515067</v>
          </cell>
          <cell r="G7">
            <v>50605.398364753</v>
          </cell>
          <cell r="H7">
            <v>46632.87</v>
          </cell>
        </row>
        <row r="8">
          <cell r="B8" t="str">
            <v>旋流器</v>
          </cell>
          <cell r="C8" t="str">
            <v>机器设备</v>
          </cell>
          <cell r="D8" t="str">
            <v>管理</v>
          </cell>
          <cell r="E8">
            <v>56399.4568999037</v>
          </cell>
          <cell r="F8">
            <v>-5794.05853515067</v>
          </cell>
          <cell r="G8">
            <v>50605.398364753</v>
          </cell>
          <cell r="H8">
            <v>46632.87</v>
          </cell>
        </row>
        <row r="9">
          <cell r="B9" t="str">
            <v>磁选机</v>
          </cell>
          <cell r="C9" t="str">
            <v>机器设备</v>
          </cell>
          <cell r="D9" t="str">
            <v>管理</v>
          </cell>
          <cell r="E9">
            <v>380696.323763824</v>
          </cell>
          <cell r="F9">
            <v>-39109.8940530407</v>
          </cell>
          <cell r="G9">
            <v>341586.429710783</v>
          </cell>
          <cell r="H9">
            <v>314771.9</v>
          </cell>
        </row>
        <row r="10">
          <cell r="B10" t="str">
            <v>磁选机</v>
          </cell>
          <cell r="C10" t="str">
            <v>机器设备</v>
          </cell>
          <cell r="D10" t="str">
            <v>管理</v>
          </cell>
          <cell r="E10">
            <v>380696.323763824</v>
          </cell>
          <cell r="F10">
            <v>-39109.8940530407</v>
          </cell>
          <cell r="G10">
            <v>341586.429710783</v>
          </cell>
          <cell r="H10">
            <v>314771.9</v>
          </cell>
        </row>
        <row r="11">
          <cell r="B11" t="str">
            <v>高 式单螺旋分级机</v>
          </cell>
          <cell r="C11" t="str">
            <v>机器设备</v>
          </cell>
          <cell r="D11" t="str">
            <v>管理</v>
          </cell>
          <cell r="E11">
            <v>563994.552502196</v>
          </cell>
          <cell r="F11">
            <v>-57940.5836567446</v>
          </cell>
          <cell r="G11">
            <v>506053.968845451</v>
          </cell>
          <cell r="H11">
            <v>466328.73</v>
          </cell>
        </row>
        <row r="12">
          <cell r="B12" t="str">
            <v>湿式溢流型球磨机</v>
          </cell>
          <cell r="C12" t="str">
            <v>机器设备</v>
          </cell>
          <cell r="D12" t="str">
            <v>管理</v>
          </cell>
          <cell r="E12">
            <v>563994.552502196</v>
          </cell>
          <cell r="F12">
            <v>-57940.5836567446</v>
          </cell>
          <cell r="G12">
            <v>506053.968845451</v>
          </cell>
          <cell r="H12">
            <v>466328.73</v>
          </cell>
        </row>
        <row r="13">
          <cell r="B13" t="str">
            <v>磁选机</v>
          </cell>
          <cell r="C13" t="str">
            <v>机器设备</v>
          </cell>
          <cell r="D13" t="str">
            <v>管理</v>
          </cell>
          <cell r="E13">
            <v>197398.095025453</v>
          </cell>
          <cell r="F13">
            <v>-20279.2044493368</v>
          </cell>
          <cell r="G13">
            <v>177118.890576116</v>
          </cell>
          <cell r="H13">
            <v>163215.05</v>
          </cell>
        </row>
        <row r="14">
          <cell r="B14" t="str">
            <v>磁选机</v>
          </cell>
          <cell r="C14" t="str">
            <v>机器设备</v>
          </cell>
          <cell r="D14" t="str">
            <v>管理</v>
          </cell>
          <cell r="E14">
            <v>180478.258780324</v>
          </cell>
          <cell r="F14">
            <v>-18540.9869735297</v>
          </cell>
          <cell r="G14">
            <v>161937.271806794</v>
          </cell>
          <cell r="H14">
            <v>149225.19</v>
          </cell>
        </row>
        <row r="15">
          <cell r="B15" t="str">
            <v>槽式给矿机</v>
          </cell>
          <cell r="C15" t="str">
            <v>机器设备</v>
          </cell>
          <cell r="D15" t="str">
            <v>管理</v>
          </cell>
          <cell r="E15">
            <v>91649.1226176062</v>
          </cell>
          <cell r="F15">
            <v>-9415.34564923298</v>
          </cell>
          <cell r="G15">
            <v>82233.7769683732</v>
          </cell>
          <cell r="H15">
            <v>75778.42</v>
          </cell>
        </row>
        <row r="16">
          <cell r="B16" t="str">
            <v>颚式破碎机</v>
          </cell>
          <cell r="C16" t="str">
            <v>机器设备</v>
          </cell>
          <cell r="D16" t="str">
            <v>管理</v>
          </cell>
          <cell r="E16">
            <v>289047.217643059</v>
          </cell>
          <cell r="F16">
            <v>-29694.5500985698</v>
          </cell>
          <cell r="G16">
            <v>259352.667544489</v>
          </cell>
          <cell r="H16">
            <v>238993.49</v>
          </cell>
        </row>
        <row r="17">
          <cell r="B17" t="str">
            <v>皮带输送机</v>
          </cell>
          <cell r="C17" t="str">
            <v>机器设备</v>
          </cell>
          <cell r="D17" t="str">
            <v>管理</v>
          </cell>
          <cell r="E17">
            <v>42299.598861243</v>
          </cell>
          <cell r="F17">
            <v>-4345.54453689878</v>
          </cell>
          <cell r="G17">
            <v>37954.0543243442</v>
          </cell>
          <cell r="H17">
            <v>34974.66</v>
          </cell>
        </row>
        <row r="18">
          <cell r="B18" t="str">
            <v>湿式格子型球磨机</v>
          </cell>
          <cell r="C18" t="str">
            <v>机器设备</v>
          </cell>
          <cell r="D18" t="str">
            <v>管理</v>
          </cell>
          <cell r="E18">
            <v>1198488.4364398</v>
          </cell>
          <cell r="F18">
            <v>-123123.741541654</v>
          </cell>
          <cell r="G18">
            <v>1075364.69489815</v>
          </cell>
          <cell r="H18">
            <v>990948.57</v>
          </cell>
        </row>
        <row r="19">
          <cell r="B19" t="str">
            <v>油式变压器</v>
          </cell>
          <cell r="C19" t="str">
            <v>机器设备</v>
          </cell>
          <cell r="D19" t="str">
            <v>管理</v>
          </cell>
          <cell r="E19">
            <v>133948.704982009</v>
          </cell>
          <cell r="F19">
            <v>-13760.8884913697</v>
          </cell>
          <cell r="G19">
            <v>120187.816490639</v>
          </cell>
          <cell r="H19">
            <v>110753.07</v>
          </cell>
        </row>
        <row r="20">
          <cell r="B20" t="str">
            <v>电子汽车衡</v>
          </cell>
          <cell r="C20" t="str">
            <v>机器设备</v>
          </cell>
          <cell r="D20" t="str">
            <v>管理</v>
          </cell>
          <cell r="E20">
            <v>95879.0775546783</v>
          </cell>
          <cell r="F20">
            <v>-9849.89959449424</v>
          </cell>
          <cell r="G20">
            <v>86029.1779601841</v>
          </cell>
          <cell r="H20">
            <v>79275.89</v>
          </cell>
        </row>
        <row r="21">
          <cell r="B21" t="str">
            <v>变压器</v>
          </cell>
          <cell r="C21" t="str">
            <v>机器设备</v>
          </cell>
          <cell r="D21" t="str">
            <v>管理</v>
          </cell>
          <cell r="E21">
            <v>47510.901364095</v>
          </cell>
          <cell r="F21">
            <v>-4880.9147940892</v>
          </cell>
          <cell r="G21">
            <v>42629.9865700058</v>
          </cell>
          <cell r="H21">
            <v>39283.53</v>
          </cell>
        </row>
        <row r="22">
          <cell r="B22" t="str">
            <v>工业机</v>
          </cell>
          <cell r="C22" t="str">
            <v>机器设备</v>
          </cell>
          <cell r="D22" t="str">
            <v>管理</v>
          </cell>
          <cell r="E22">
            <v>7895.91588253455</v>
          </cell>
          <cell r="F22">
            <v>-811.167364487673</v>
          </cell>
          <cell r="G22">
            <v>7084.74851804688</v>
          </cell>
          <cell r="H22">
            <v>6528.6</v>
          </cell>
        </row>
        <row r="23">
          <cell r="B23" t="str">
            <v>起重机</v>
          </cell>
          <cell r="C23" t="str">
            <v>机器设备</v>
          </cell>
          <cell r="D23" t="str">
            <v>管理</v>
          </cell>
          <cell r="E23">
            <v>60276.9155922198</v>
          </cell>
          <cell r="F23">
            <v>-6192.39965164015</v>
          </cell>
          <cell r="G23">
            <v>54084.5159405796</v>
          </cell>
          <cell r="H23">
            <v>49838.88</v>
          </cell>
        </row>
        <row r="24">
          <cell r="B24" t="str">
            <v>全电子皮带秤</v>
          </cell>
          <cell r="C24" t="str">
            <v>机器设备</v>
          </cell>
          <cell r="D24" t="str">
            <v>管理</v>
          </cell>
          <cell r="E24">
            <v>53579.4786934353</v>
          </cell>
          <cell r="F24">
            <v>-5504.35505759546</v>
          </cell>
          <cell r="G24">
            <v>48075.1236358398</v>
          </cell>
          <cell r="H24">
            <v>44301.22</v>
          </cell>
        </row>
        <row r="25">
          <cell r="B25" t="str">
            <v>吹尘器</v>
          </cell>
          <cell r="C25" t="str">
            <v>机器设备</v>
          </cell>
          <cell r="D25" t="str">
            <v>管理</v>
          </cell>
          <cell r="E25">
            <v>2241.87116759598</v>
          </cell>
          <cell r="F25">
            <v>-230.31308255984</v>
          </cell>
          <cell r="G25">
            <v>2011.55808503614</v>
          </cell>
          <cell r="H25">
            <v>1853.65</v>
          </cell>
        </row>
        <row r="26">
          <cell r="B26" t="str">
            <v>发电机</v>
          </cell>
          <cell r="C26" t="str">
            <v>机器设备</v>
          </cell>
          <cell r="D26" t="str">
            <v>管理</v>
          </cell>
          <cell r="E26">
            <v>9587.91435420413</v>
          </cell>
          <cell r="F26">
            <v>-984.990637354256</v>
          </cell>
          <cell r="G26">
            <v>8602.92371684987</v>
          </cell>
          <cell r="H26">
            <v>7927.59</v>
          </cell>
        </row>
        <row r="27">
          <cell r="B27" t="str">
            <v>变压器</v>
          </cell>
          <cell r="C27" t="str">
            <v>机器设备</v>
          </cell>
          <cell r="D27" t="str">
            <v>管理</v>
          </cell>
          <cell r="E27">
            <v>44837.5718234863</v>
          </cell>
          <cell r="F27">
            <v>-4606.27690405553</v>
          </cell>
          <cell r="G27">
            <v>40231.2949194308</v>
          </cell>
          <cell r="H27">
            <v>37073.14</v>
          </cell>
        </row>
        <row r="28">
          <cell r="B28" t="str">
            <v>出线柜</v>
          </cell>
          <cell r="C28" t="str">
            <v>机器设备</v>
          </cell>
          <cell r="D28" t="str">
            <v>管理</v>
          </cell>
          <cell r="E28">
            <v>42299.598861243</v>
          </cell>
          <cell r="F28">
            <v>-4345.54453689878</v>
          </cell>
          <cell r="G28">
            <v>37954.0543243442</v>
          </cell>
          <cell r="H28">
            <v>34974.66</v>
          </cell>
        </row>
        <row r="29">
          <cell r="B29" t="str">
            <v>出线柜</v>
          </cell>
          <cell r="C29" t="str">
            <v>机器设备</v>
          </cell>
          <cell r="D29" t="str">
            <v>管理</v>
          </cell>
          <cell r="E29">
            <v>42299.598861243</v>
          </cell>
          <cell r="F29">
            <v>-4345.54453689878</v>
          </cell>
          <cell r="G29">
            <v>37954.0543243442</v>
          </cell>
          <cell r="H29">
            <v>34974.66</v>
          </cell>
        </row>
        <row r="30">
          <cell r="B30" t="str">
            <v>进线柜</v>
          </cell>
          <cell r="C30" t="str">
            <v>机器设备</v>
          </cell>
          <cell r="D30" t="str">
            <v>管理</v>
          </cell>
          <cell r="E30">
            <v>42299.598861243</v>
          </cell>
          <cell r="F30">
            <v>-4345.54453689878</v>
          </cell>
          <cell r="G30">
            <v>37954.0543243442</v>
          </cell>
          <cell r="H30">
            <v>34974.66</v>
          </cell>
        </row>
        <row r="31">
          <cell r="B31" t="str">
            <v>电容补偿柜</v>
          </cell>
          <cell r="C31" t="str">
            <v>机器设备</v>
          </cell>
          <cell r="D31" t="str">
            <v>管理</v>
          </cell>
          <cell r="E31">
            <v>42299.598861243</v>
          </cell>
          <cell r="F31">
            <v>-4345.54453689878</v>
          </cell>
          <cell r="G31">
            <v>37954.0543243442</v>
          </cell>
          <cell r="H31">
            <v>34974.66</v>
          </cell>
        </row>
        <row r="32">
          <cell r="B32" t="str">
            <v>变压器</v>
          </cell>
          <cell r="C32" t="str">
            <v>机器设备</v>
          </cell>
          <cell r="D32" t="str">
            <v>管理</v>
          </cell>
          <cell r="E32">
            <v>16990.3437425006</v>
          </cell>
          <cell r="F32">
            <v>-1745.46088894249</v>
          </cell>
          <cell r="G32">
            <v>15244.8828535581</v>
          </cell>
          <cell r="H32">
            <v>14048.16</v>
          </cell>
        </row>
        <row r="33">
          <cell r="B33" t="str">
            <v>储存罐</v>
          </cell>
          <cell r="C33" t="str">
            <v>机器设备</v>
          </cell>
          <cell r="D33" t="str">
            <v>管理</v>
          </cell>
          <cell r="E33">
            <v>22559.7761612252</v>
          </cell>
          <cell r="F33">
            <v>-2317.62273615543</v>
          </cell>
          <cell r="G33">
            <v>20242.1534250698</v>
          </cell>
          <cell r="H33">
            <v>18653.15</v>
          </cell>
        </row>
        <row r="34">
          <cell r="B34" t="str">
            <v>凿岩机（含气腿）</v>
          </cell>
          <cell r="C34" t="str">
            <v>机器设备</v>
          </cell>
          <cell r="D34" t="str">
            <v>管理</v>
          </cell>
          <cell r="E34">
            <v>3101.96695385286</v>
          </cell>
          <cell r="F34">
            <v>-318.672893191586</v>
          </cell>
          <cell r="G34">
            <v>2783.29406066127</v>
          </cell>
          <cell r="H34">
            <v>2564.81</v>
          </cell>
        </row>
        <row r="35">
          <cell r="B35" t="str">
            <v>JG75螺杆空压机（含储气罐）</v>
          </cell>
          <cell r="C35" t="str">
            <v>机器设备</v>
          </cell>
          <cell r="D35" t="str">
            <v>管理</v>
          </cell>
          <cell r="E35">
            <v>95879.0775546783</v>
          </cell>
          <cell r="F35">
            <v>-9849.89959449424</v>
          </cell>
          <cell r="G35">
            <v>86029.1779601841</v>
          </cell>
          <cell r="H35">
            <v>79275.89</v>
          </cell>
        </row>
        <row r="36">
          <cell r="B36" t="str">
            <v>水栽塔</v>
          </cell>
          <cell r="C36" t="str">
            <v>机器设备</v>
          </cell>
          <cell r="D36" t="str">
            <v>管理</v>
          </cell>
          <cell r="E36">
            <v>8380.3951017223</v>
          </cell>
          <cell r="F36">
            <v>-860.939137290733</v>
          </cell>
          <cell r="G36">
            <v>7519.45596443157</v>
          </cell>
          <cell r="H36">
            <v>6929.18</v>
          </cell>
        </row>
        <row r="37">
          <cell r="B37" t="str">
            <v>多级清水泵</v>
          </cell>
          <cell r="C37" t="str">
            <v>机器设备</v>
          </cell>
          <cell r="D37" t="str">
            <v>管理</v>
          </cell>
          <cell r="E37">
            <v>102620.247578295</v>
          </cell>
          <cell r="F37">
            <v>-10542.4370028164</v>
          </cell>
          <cell r="G37">
            <v>92077.8105754786</v>
          </cell>
          <cell r="H37">
            <v>84849.7</v>
          </cell>
        </row>
        <row r="38">
          <cell r="B38" t="str">
            <v>多级清水泵</v>
          </cell>
          <cell r="C38" t="str">
            <v>机器设备</v>
          </cell>
          <cell r="D38" t="str">
            <v>管理</v>
          </cell>
          <cell r="E38">
            <v>53255.10131374</v>
          </cell>
          <cell r="F38">
            <v>-5471.03095079123</v>
          </cell>
          <cell r="G38">
            <v>47784.0703629488</v>
          </cell>
          <cell r="H38">
            <v>44033.02</v>
          </cell>
        </row>
        <row r="39">
          <cell r="B39" t="str">
            <v>多级清水泵</v>
          </cell>
          <cell r="C39" t="str">
            <v>机器设备</v>
          </cell>
          <cell r="D39" t="str">
            <v>管理</v>
          </cell>
          <cell r="E39">
            <v>53255.10131374</v>
          </cell>
          <cell r="F39">
            <v>-5471.03095079123</v>
          </cell>
          <cell r="G39">
            <v>47784.0703629488</v>
          </cell>
          <cell r="H39">
            <v>44033.02</v>
          </cell>
        </row>
        <row r="40">
          <cell r="B40" t="str">
            <v>自藕降压启动柜</v>
          </cell>
          <cell r="C40" t="str">
            <v>机器设备</v>
          </cell>
          <cell r="D40" t="str">
            <v>管理</v>
          </cell>
          <cell r="E40">
            <v>11397.6672751574</v>
          </cell>
          <cell r="F40">
            <v>-1170.91112195702</v>
          </cell>
          <cell r="G40">
            <v>10226.7561532004</v>
          </cell>
          <cell r="H40">
            <v>9423.96</v>
          </cell>
        </row>
        <row r="41">
          <cell r="B41" t="str">
            <v>自藕降压启动柜</v>
          </cell>
          <cell r="C41" t="str">
            <v>机器设备</v>
          </cell>
          <cell r="D41" t="str">
            <v>管理</v>
          </cell>
          <cell r="E41">
            <v>11397.6672751574</v>
          </cell>
          <cell r="F41">
            <v>-1170.91112195702</v>
          </cell>
          <cell r="G41">
            <v>10226.7561532004</v>
          </cell>
          <cell r="H41">
            <v>9423.96</v>
          </cell>
        </row>
        <row r="42">
          <cell r="B42" t="str">
            <v>自藕降压启动柜</v>
          </cell>
          <cell r="C42" t="str">
            <v>机器设备</v>
          </cell>
          <cell r="D42" t="str">
            <v>管理</v>
          </cell>
          <cell r="E42">
            <v>50034.9179990625</v>
          </cell>
          <cell r="F42">
            <v>-5140.21339252518</v>
          </cell>
          <cell r="G42">
            <v>44894.7046065373</v>
          </cell>
          <cell r="H42">
            <v>41370.47</v>
          </cell>
        </row>
        <row r="43">
          <cell r="B43" t="str">
            <v>泥浆泵</v>
          </cell>
          <cell r="C43" t="str">
            <v>机器设备</v>
          </cell>
          <cell r="D43" t="str">
            <v>管理</v>
          </cell>
          <cell r="E43">
            <v>5428.45041766288</v>
          </cell>
          <cell r="F43">
            <v>-557.678410466316</v>
          </cell>
          <cell r="G43">
            <v>4870.77200719656</v>
          </cell>
          <cell r="H43">
            <v>4488.42</v>
          </cell>
        </row>
        <row r="44">
          <cell r="B44" t="str">
            <v>多级离心泵</v>
          </cell>
          <cell r="C44" t="str">
            <v>机器设备</v>
          </cell>
          <cell r="D44" t="str">
            <v>管理</v>
          </cell>
          <cell r="E44">
            <v>37928.6289294278</v>
          </cell>
          <cell r="F44">
            <v>-3896.50376536674</v>
          </cell>
          <cell r="G44">
            <v>34032.1251640611</v>
          </cell>
          <cell r="H44">
            <v>31360.6</v>
          </cell>
        </row>
        <row r="45">
          <cell r="B45" t="str">
            <v>电机、减速机</v>
          </cell>
          <cell r="C45" t="str">
            <v>机器设备</v>
          </cell>
          <cell r="D45" t="str">
            <v>管理</v>
          </cell>
          <cell r="E45">
            <v>4229.95493707208</v>
          </cell>
          <cell r="F45">
            <v>-434.553945261254</v>
          </cell>
          <cell r="G45">
            <v>3795.40099181083</v>
          </cell>
          <cell r="H45">
            <v>3497.46</v>
          </cell>
        </row>
        <row r="46">
          <cell r="B46" t="str">
            <v>加油机</v>
          </cell>
          <cell r="C46" t="str">
            <v>机器设备</v>
          </cell>
          <cell r="D46" t="str">
            <v>管理</v>
          </cell>
          <cell r="E46">
            <v>14029.3587897094</v>
          </cell>
          <cell r="F46">
            <v>-1441.27143249753</v>
          </cell>
          <cell r="G46">
            <v>12588.0873572119</v>
          </cell>
          <cell r="H46">
            <v>11599.92</v>
          </cell>
        </row>
        <row r="47">
          <cell r="B47" t="str">
            <v>变压器</v>
          </cell>
          <cell r="C47" t="str">
            <v>机器设备</v>
          </cell>
          <cell r="D47" t="str">
            <v>管理</v>
          </cell>
          <cell r="E47">
            <v>17765.8272325435</v>
          </cell>
          <cell r="F47">
            <v>-1825.12826485935</v>
          </cell>
          <cell r="G47">
            <v>15940.6989676841</v>
          </cell>
          <cell r="H47">
            <v>14689.36</v>
          </cell>
        </row>
        <row r="48">
          <cell r="B48" t="str">
            <v>变压器</v>
          </cell>
          <cell r="C48" t="str">
            <v>机器设备</v>
          </cell>
          <cell r="D48" t="str">
            <v>管理</v>
          </cell>
          <cell r="E48">
            <v>82484.2037571093</v>
          </cell>
          <cell r="F48">
            <v>-8473.81040640485</v>
          </cell>
          <cell r="G48">
            <v>74010.3933507044</v>
          </cell>
          <cell r="H48">
            <v>68200.58</v>
          </cell>
        </row>
        <row r="49">
          <cell r="B49" t="str">
            <v>10KV线路</v>
          </cell>
          <cell r="C49" t="str">
            <v>机器设备</v>
          </cell>
          <cell r="D49" t="str">
            <v>管理</v>
          </cell>
          <cell r="E49">
            <v>804703.189366224</v>
          </cell>
          <cell r="F49">
            <v>-82669.1893662242</v>
          </cell>
          <cell r="G49">
            <v>722034</v>
          </cell>
          <cell r="H49">
            <v>665354.33</v>
          </cell>
        </row>
        <row r="50">
          <cell r="B50" t="str">
            <v>地磅房</v>
          </cell>
          <cell r="C50" t="str">
            <v>房屋及建筑物</v>
          </cell>
          <cell r="D50" t="str">
            <v>管理</v>
          </cell>
          <cell r="E50">
            <v>42841.7849673529</v>
          </cell>
          <cell r="F50">
            <v>-4401.24468382256</v>
          </cell>
          <cell r="G50">
            <v>38440.5402835303</v>
          </cell>
          <cell r="H50">
            <v>17711.48</v>
          </cell>
        </row>
        <row r="51">
          <cell r="B51" t="str">
            <v>回水池</v>
          </cell>
          <cell r="C51" t="str">
            <v>房屋及建筑物</v>
          </cell>
          <cell r="D51" t="str">
            <v>管理</v>
          </cell>
          <cell r="E51">
            <v>60611.9536971336</v>
          </cell>
          <cell r="F51">
            <v>-6226.81896164914</v>
          </cell>
          <cell r="G51">
            <v>54385.1347354845</v>
          </cell>
          <cell r="H51">
            <v>25057.95</v>
          </cell>
        </row>
        <row r="52">
          <cell r="B52" t="str">
            <v>浓缩斗</v>
          </cell>
          <cell r="C52" t="str">
            <v>机器设备</v>
          </cell>
          <cell r="D52" t="str">
            <v>管理</v>
          </cell>
          <cell r="E52">
            <v>191932.902723988</v>
          </cell>
          <cell r="F52">
            <v>-19717.7514524269</v>
          </cell>
          <cell r="G52">
            <v>172215.151271561</v>
          </cell>
          <cell r="H52">
            <v>158696.27</v>
          </cell>
        </row>
        <row r="53">
          <cell r="B53" t="str">
            <v>回水管道</v>
          </cell>
          <cell r="C53" t="str">
            <v>房屋及建筑物</v>
          </cell>
          <cell r="D53" t="str">
            <v>管理</v>
          </cell>
          <cell r="E53">
            <v>150628.942057785</v>
          </cell>
          <cell r="F53">
            <v>-15474.4913398646</v>
          </cell>
          <cell r="G53">
            <v>135154.45071792</v>
          </cell>
          <cell r="H53">
            <v>62272.41</v>
          </cell>
        </row>
        <row r="54">
          <cell r="B54" t="str">
            <v>厂房雨棚</v>
          </cell>
          <cell r="C54" t="str">
            <v>房屋及建筑物</v>
          </cell>
          <cell r="D54" t="str">
            <v>管理</v>
          </cell>
          <cell r="E54">
            <v>288243.919344681</v>
          </cell>
          <cell r="F54">
            <v>-29612.0252372002</v>
          </cell>
          <cell r="G54">
            <v>258631.894107481</v>
          </cell>
          <cell r="H54">
            <v>119164.64</v>
          </cell>
        </row>
        <row r="55">
          <cell r="B55" t="str">
            <v>回水泵</v>
          </cell>
          <cell r="C55" t="str">
            <v>房屋及建筑物</v>
          </cell>
          <cell r="D55" t="str">
            <v>管理</v>
          </cell>
          <cell r="E55">
            <v>11921.0135192671</v>
          </cell>
          <cell r="F55">
            <v>-1224.67580231387</v>
          </cell>
          <cell r="G55">
            <v>10696.3377169532</v>
          </cell>
          <cell r="H55">
            <v>4928.33</v>
          </cell>
        </row>
        <row r="56">
          <cell r="B56" t="str">
            <v>化验室</v>
          </cell>
          <cell r="C56" t="str">
            <v>房屋及建筑物</v>
          </cell>
          <cell r="D56" t="str">
            <v>管理</v>
          </cell>
          <cell r="E56">
            <v>7034.98066117656</v>
          </cell>
          <cell r="F56">
            <v>-722.72131656962</v>
          </cell>
          <cell r="G56">
            <v>6312.25934460694</v>
          </cell>
          <cell r="H56">
            <v>2908.37</v>
          </cell>
        </row>
        <row r="57">
          <cell r="B57" t="str">
            <v>破碎车间</v>
          </cell>
          <cell r="C57" t="str">
            <v>房屋及建筑物</v>
          </cell>
          <cell r="D57" t="str">
            <v>管理</v>
          </cell>
          <cell r="E57">
            <v>16560.4582956675</v>
          </cell>
          <cell r="F57">
            <v>-1701.29767214448</v>
          </cell>
          <cell r="G57">
            <v>14859.160623523</v>
          </cell>
          <cell r="H57">
            <v>6846.36</v>
          </cell>
        </row>
        <row r="58">
          <cell r="B58" t="str">
            <v>料场</v>
          </cell>
          <cell r="C58" t="str">
            <v>房屋及建筑物</v>
          </cell>
          <cell r="D58" t="str">
            <v>管理</v>
          </cell>
          <cell r="E58">
            <v>291156.211720887</v>
          </cell>
          <cell r="F58">
            <v>-29911.2123823735</v>
          </cell>
          <cell r="G58">
            <v>261244.999338514</v>
          </cell>
          <cell r="H58">
            <v>120368.63</v>
          </cell>
        </row>
        <row r="59">
          <cell r="B59" t="str">
            <v>沉淀池</v>
          </cell>
          <cell r="C59" t="str">
            <v>房屋及建筑物</v>
          </cell>
          <cell r="D59" t="str">
            <v>管理</v>
          </cell>
          <cell r="E59">
            <v>28811.64210593</v>
          </cell>
          <cell r="F59">
            <v>-2959.89270165925</v>
          </cell>
          <cell r="G59">
            <v>25851.7494042708</v>
          </cell>
          <cell r="H59">
            <v>11911.2</v>
          </cell>
        </row>
        <row r="60">
          <cell r="B60" t="str">
            <v>再磨车间</v>
          </cell>
          <cell r="C60" t="str">
            <v>房屋及建筑物</v>
          </cell>
          <cell r="D60" t="str">
            <v>管理</v>
          </cell>
          <cell r="E60">
            <v>25421.6652934927</v>
          </cell>
          <cell r="F60">
            <v>-2611.63182888303</v>
          </cell>
          <cell r="G60">
            <v>22810.0334646097</v>
          </cell>
          <cell r="H60">
            <v>10509.73</v>
          </cell>
        </row>
        <row r="61">
          <cell r="B61" t="str">
            <v>精沙坝</v>
          </cell>
          <cell r="C61" t="str">
            <v>房屋及建筑物</v>
          </cell>
          <cell r="D61" t="str">
            <v>管理</v>
          </cell>
          <cell r="E61">
            <v>130335.388804136</v>
          </cell>
          <cell r="F61">
            <v>-13389.6834019704</v>
          </cell>
          <cell r="G61">
            <v>116945.705402166</v>
          </cell>
          <cell r="H61">
            <v>53882.74</v>
          </cell>
        </row>
        <row r="62">
          <cell r="B62" t="str">
            <v>拦砂坝</v>
          </cell>
          <cell r="C62" t="str">
            <v>房屋及建筑物</v>
          </cell>
          <cell r="D62" t="str">
            <v>管理</v>
          </cell>
          <cell r="E62">
            <v>4263.65233908287</v>
          </cell>
          <cell r="F62">
            <v>-438.015764407483</v>
          </cell>
          <cell r="G62">
            <v>3825.63657467539</v>
          </cell>
          <cell r="H62">
            <v>1762.66</v>
          </cell>
        </row>
        <row r="63">
          <cell r="B63" t="str">
            <v>雷管库房</v>
          </cell>
          <cell r="C63" t="str">
            <v>房屋及建筑物</v>
          </cell>
          <cell r="D63" t="str">
            <v>管理</v>
          </cell>
          <cell r="E63">
            <v>94787.7396149476</v>
          </cell>
          <cell r="F63">
            <v>-9737.78369388099</v>
          </cell>
          <cell r="G63">
            <v>85049.9559210666</v>
          </cell>
          <cell r="H63">
            <v>39186.77</v>
          </cell>
        </row>
        <row r="64">
          <cell r="B64" t="str">
            <v>水泥瓦房</v>
          </cell>
          <cell r="C64" t="str">
            <v>房屋及建筑物</v>
          </cell>
          <cell r="D64" t="str">
            <v>管理</v>
          </cell>
          <cell r="E64">
            <v>33520.5330810224</v>
          </cell>
          <cell r="F64">
            <v>-3443.64895473363</v>
          </cell>
          <cell r="G64">
            <v>30076.8841262888</v>
          </cell>
          <cell r="H64">
            <v>13857.92</v>
          </cell>
        </row>
        <row r="65">
          <cell r="B65" t="str">
            <v>高位水池</v>
          </cell>
          <cell r="C65" t="str">
            <v>房屋及建筑物</v>
          </cell>
          <cell r="D65" t="str">
            <v>管理</v>
          </cell>
          <cell r="E65">
            <v>123860.593261823</v>
          </cell>
          <cell r="F65">
            <v>-12724.5113163264</v>
          </cell>
          <cell r="G65">
            <v>111136.081945497</v>
          </cell>
          <cell r="H65">
            <v>51205.95</v>
          </cell>
        </row>
        <row r="66">
          <cell r="B66" t="str">
            <v>高位水池</v>
          </cell>
          <cell r="C66" t="str">
            <v>房屋及建筑物</v>
          </cell>
          <cell r="D66" t="str">
            <v>管理</v>
          </cell>
          <cell r="E66">
            <v>41128.4791551402</v>
          </cell>
          <cell r="F66">
            <v>-4225.23245409147</v>
          </cell>
          <cell r="G66">
            <v>36903.2467010487</v>
          </cell>
          <cell r="H66">
            <v>17003.17</v>
          </cell>
        </row>
        <row r="67">
          <cell r="B67" t="str">
            <v>办公楼</v>
          </cell>
          <cell r="C67" t="str">
            <v>房屋及建筑物</v>
          </cell>
          <cell r="D67" t="str">
            <v>管理</v>
          </cell>
          <cell r="E67">
            <v>2607045.36473274</v>
          </cell>
          <cell r="F67">
            <v>-267828.349373352</v>
          </cell>
          <cell r="G67">
            <v>2339217.01535939</v>
          </cell>
          <cell r="H67">
            <v>1077794.24</v>
          </cell>
        </row>
        <row r="68">
          <cell r="B68" t="str">
            <v>监控箱</v>
          </cell>
          <cell r="C68" t="str">
            <v>办公设备及其他</v>
          </cell>
          <cell r="D68" t="str">
            <v>管理</v>
          </cell>
          <cell r="E68">
            <v>13335.8338670343</v>
          </cell>
          <cell r="F68">
            <v>-1370.02386703432</v>
          </cell>
          <cell r="G68">
            <v>11965.81</v>
          </cell>
          <cell r="H68">
            <v>11606.84</v>
          </cell>
        </row>
        <row r="69">
          <cell r="B69" t="str">
            <v>HP打印机</v>
          </cell>
          <cell r="C69" t="str">
            <v>办公设备及其他</v>
          </cell>
          <cell r="D69" t="str">
            <v>管理</v>
          </cell>
          <cell r="E69">
            <v>4535.99412315837</v>
          </cell>
          <cell r="F69">
            <v>-465.994123158372</v>
          </cell>
          <cell r="G69">
            <v>4070</v>
          </cell>
          <cell r="H69">
            <v>3947.9</v>
          </cell>
        </row>
        <row r="70">
          <cell r="B70" t="str">
            <v>笔记本华硕</v>
          </cell>
          <cell r="C70" t="str">
            <v>办公设备及其他</v>
          </cell>
          <cell r="D70" t="str">
            <v>管理</v>
          </cell>
          <cell r="E70">
            <v>3739.13029071163</v>
          </cell>
          <cell r="F70">
            <v>-384.130290711631</v>
          </cell>
          <cell r="G70">
            <v>3355</v>
          </cell>
          <cell r="H70">
            <v>3254.35</v>
          </cell>
        </row>
        <row r="71">
          <cell r="B71" t="str">
            <v>川WD99789</v>
          </cell>
          <cell r="C71" t="str">
            <v>运输工具</v>
          </cell>
          <cell r="D71" t="str">
            <v>管理</v>
          </cell>
          <cell r="E71">
            <v>891595.896443906</v>
          </cell>
          <cell r="F71">
            <v>-91595.8964439061</v>
          </cell>
          <cell r="G71">
            <v>800000</v>
          </cell>
          <cell r="H71">
            <v>582000</v>
          </cell>
        </row>
        <row r="72">
          <cell r="B72" t="str">
            <v>联想电脑</v>
          </cell>
          <cell r="C72" t="str">
            <v>办公设备及其他</v>
          </cell>
          <cell r="D72" t="str">
            <v>管理</v>
          </cell>
          <cell r="E72">
            <v>7467.11563271771</v>
          </cell>
          <cell r="F72">
            <v>-767.115632717714</v>
          </cell>
          <cell r="G72">
            <v>6700</v>
          </cell>
          <cell r="H72">
            <v>6499</v>
          </cell>
        </row>
        <row r="73">
          <cell r="B73" t="str">
            <v>同方电脑</v>
          </cell>
          <cell r="C73" t="str">
            <v>办公设备及其他</v>
          </cell>
          <cell r="D73" t="str">
            <v>管理</v>
          </cell>
          <cell r="E73">
            <v>6879.36447283319</v>
          </cell>
          <cell r="F73">
            <v>-706.734472833185</v>
          </cell>
          <cell r="G73">
            <v>6172.63</v>
          </cell>
          <cell r="H73">
            <v>5987.45</v>
          </cell>
        </row>
        <row r="74">
          <cell r="B74" t="str">
            <v>丰田越野车</v>
          </cell>
          <cell r="C74" t="str">
            <v>运输工具</v>
          </cell>
          <cell r="D74" t="str">
            <v>管理</v>
          </cell>
          <cell r="E74">
            <v>905168.616195677</v>
          </cell>
          <cell r="F74">
            <v>-92990.2561956769</v>
          </cell>
          <cell r="G74">
            <v>812178.36</v>
          </cell>
          <cell r="H74">
            <v>787813.01</v>
          </cell>
        </row>
        <row r="75">
          <cell r="B75" t="str">
            <v>猎豹车</v>
          </cell>
          <cell r="C75" t="str">
            <v>运输工具</v>
          </cell>
          <cell r="D75" t="str">
            <v>管理</v>
          </cell>
          <cell r="E75">
            <v>231149.913986155</v>
          </cell>
          <cell r="F75">
            <v>-23746.6139861555</v>
          </cell>
          <cell r="G75">
            <v>207403.3</v>
          </cell>
          <cell r="H75">
            <v>201181.2</v>
          </cell>
        </row>
        <row r="76">
          <cell r="B76" t="str">
            <v>皮卡车</v>
          </cell>
          <cell r="C76" t="str">
            <v>运输工具</v>
          </cell>
          <cell r="D76" t="str">
            <v>管理</v>
          </cell>
          <cell r="E76">
            <v>149746.004986367</v>
          </cell>
          <cell r="F76">
            <v>-15383.7849863667</v>
          </cell>
          <cell r="G76">
            <v>134362.22</v>
          </cell>
          <cell r="H76">
            <v>0</v>
          </cell>
        </row>
        <row r="77">
          <cell r="B77" t="str">
            <v>浮船</v>
          </cell>
          <cell r="C77" t="str">
            <v>运输工具</v>
          </cell>
          <cell r="D77" t="str">
            <v>管理</v>
          </cell>
          <cell r="E77">
            <v>66158.755955366</v>
          </cell>
          <cell r="F77">
            <v>-6796.655955366</v>
          </cell>
          <cell r="G77">
            <v>59362.1</v>
          </cell>
          <cell r="H77">
            <v>57581.24</v>
          </cell>
        </row>
        <row r="78">
          <cell r="B78" t="str">
            <v>餐桌</v>
          </cell>
          <cell r="C78" t="str">
            <v>办公设备及其他</v>
          </cell>
          <cell r="D78" t="str">
            <v>管理</v>
          </cell>
          <cell r="E78">
            <v>4836.90773820819</v>
          </cell>
          <cell r="F78">
            <v>-496.907738208191</v>
          </cell>
          <cell r="G78">
            <v>4340</v>
          </cell>
          <cell r="H78">
            <v>4209.8</v>
          </cell>
        </row>
        <row r="79">
          <cell r="B79" t="str">
            <v>板房</v>
          </cell>
          <cell r="C79" t="str">
            <v>办公设备及其他</v>
          </cell>
          <cell r="D79" t="str">
            <v>管理</v>
          </cell>
          <cell r="E79">
            <v>18190.2280297615</v>
          </cell>
          <cell r="F79">
            <v>-1868.72802976152</v>
          </cell>
          <cell r="G79">
            <v>16321.5</v>
          </cell>
          <cell r="H79">
            <v>15831.86</v>
          </cell>
        </row>
        <row r="80">
          <cell r="B80" t="str">
            <v>木皮2.2米大班桌子</v>
          </cell>
          <cell r="C80" t="str">
            <v>办公设备及其他</v>
          </cell>
          <cell r="D80" t="str">
            <v>管理</v>
          </cell>
          <cell r="E80">
            <v>3187.45532978696</v>
          </cell>
          <cell r="F80">
            <v>-327.455329786964</v>
          </cell>
          <cell r="G80">
            <v>2860</v>
          </cell>
          <cell r="H80">
            <v>2774.2</v>
          </cell>
        </row>
        <row r="81">
          <cell r="B81" t="str">
            <v>木皮1.8米大班桌子</v>
          </cell>
          <cell r="C81" t="str">
            <v>办公设备及其他</v>
          </cell>
          <cell r="D81" t="str">
            <v>管理</v>
          </cell>
          <cell r="E81">
            <v>3009.13615049818</v>
          </cell>
          <cell r="F81">
            <v>-309.136150498183</v>
          </cell>
          <cell r="G81">
            <v>2700</v>
          </cell>
          <cell r="H81">
            <v>2619</v>
          </cell>
        </row>
        <row r="82">
          <cell r="B82" t="str">
            <v>木皮1.8米大班桌子</v>
          </cell>
          <cell r="C82" t="str">
            <v>办公设备及其他</v>
          </cell>
          <cell r="D82" t="str">
            <v>管理</v>
          </cell>
          <cell r="E82">
            <v>3009.13615049818</v>
          </cell>
          <cell r="F82">
            <v>-309.136150498183</v>
          </cell>
          <cell r="G82">
            <v>2700</v>
          </cell>
          <cell r="H82">
            <v>2619</v>
          </cell>
        </row>
        <row r="83">
          <cell r="B83" t="str">
            <v>木皮1.8米大班桌子</v>
          </cell>
          <cell r="C83" t="str">
            <v>办公设备及其他</v>
          </cell>
          <cell r="D83" t="str">
            <v>管理</v>
          </cell>
          <cell r="E83">
            <v>3009.13615049818</v>
          </cell>
          <cell r="F83">
            <v>-309.136150498183</v>
          </cell>
          <cell r="G83">
            <v>2700</v>
          </cell>
          <cell r="H83">
            <v>2619</v>
          </cell>
        </row>
        <row r="84">
          <cell r="B84" t="str">
            <v>木皮1.8米大班桌子</v>
          </cell>
          <cell r="C84" t="str">
            <v>办公设备及其他</v>
          </cell>
          <cell r="D84" t="str">
            <v>管理</v>
          </cell>
          <cell r="E84">
            <v>3009.13615049818</v>
          </cell>
          <cell r="F84">
            <v>-309.136150498183</v>
          </cell>
          <cell r="G84">
            <v>2700</v>
          </cell>
          <cell r="H84">
            <v>2619</v>
          </cell>
        </row>
        <row r="85">
          <cell r="B85" t="str">
            <v>木皮1.8米大班桌子</v>
          </cell>
          <cell r="C85" t="str">
            <v>办公设备及其他</v>
          </cell>
          <cell r="D85" t="str">
            <v>管理</v>
          </cell>
          <cell r="E85">
            <v>3009.13615049818</v>
          </cell>
          <cell r="F85">
            <v>-309.136150498183</v>
          </cell>
          <cell r="G85">
            <v>2700</v>
          </cell>
          <cell r="H85">
            <v>2619</v>
          </cell>
        </row>
        <row r="86">
          <cell r="B86" t="str">
            <v>木皮1.8米大班桌子</v>
          </cell>
          <cell r="C86" t="str">
            <v>办公设备及其他</v>
          </cell>
          <cell r="D86" t="str">
            <v>管理</v>
          </cell>
          <cell r="E86">
            <v>3009.13615049818</v>
          </cell>
          <cell r="F86">
            <v>-309.136150498183</v>
          </cell>
          <cell r="G86">
            <v>2700</v>
          </cell>
          <cell r="H86">
            <v>2619</v>
          </cell>
        </row>
        <row r="87">
          <cell r="B87" t="str">
            <v>木皮1.8米大班桌子</v>
          </cell>
          <cell r="C87" t="str">
            <v>办公设备及其他</v>
          </cell>
          <cell r="D87" t="str">
            <v>管理</v>
          </cell>
          <cell r="E87">
            <v>3009.13615049818</v>
          </cell>
          <cell r="F87">
            <v>-309.136150498183</v>
          </cell>
          <cell r="G87">
            <v>2700</v>
          </cell>
          <cell r="H87">
            <v>2619</v>
          </cell>
        </row>
        <row r="88">
          <cell r="B88" t="str">
            <v>木皮1.8米大班桌子</v>
          </cell>
          <cell r="C88" t="str">
            <v>办公设备及其他</v>
          </cell>
          <cell r="D88" t="str">
            <v>管理</v>
          </cell>
          <cell r="E88">
            <v>3009.13615049818</v>
          </cell>
          <cell r="F88">
            <v>-309.136150498183</v>
          </cell>
          <cell r="G88">
            <v>2700</v>
          </cell>
          <cell r="H88">
            <v>2619</v>
          </cell>
        </row>
        <row r="89">
          <cell r="B89" t="str">
            <v>木皮1.8米大班桌子</v>
          </cell>
          <cell r="C89" t="str">
            <v>办公设备及其他</v>
          </cell>
          <cell r="D89" t="str">
            <v>管理</v>
          </cell>
          <cell r="E89">
            <v>3009.13615049818</v>
          </cell>
          <cell r="F89">
            <v>-309.136150498183</v>
          </cell>
          <cell r="G89">
            <v>2700</v>
          </cell>
          <cell r="H89">
            <v>2619</v>
          </cell>
        </row>
        <row r="90">
          <cell r="B90" t="str">
            <v>会议桌子4.8米木皮</v>
          </cell>
          <cell r="C90" t="str">
            <v>办公设备及其他</v>
          </cell>
          <cell r="D90" t="str">
            <v>管理</v>
          </cell>
          <cell r="E90">
            <v>8559.3206058615</v>
          </cell>
          <cell r="F90">
            <v>-879.320605861499</v>
          </cell>
          <cell r="G90">
            <v>7680</v>
          </cell>
          <cell r="H90">
            <v>7449.6</v>
          </cell>
        </row>
        <row r="91">
          <cell r="B91" t="str">
            <v>会议椅子</v>
          </cell>
          <cell r="C91" t="str">
            <v>办公设备及其他</v>
          </cell>
          <cell r="D91" t="str">
            <v>管理</v>
          </cell>
          <cell r="E91">
            <v>2407.30892039855</v>
          </cell>
          <cell r="F91">
            <v>-247.308920398547</v>
          </cell>
          <cell r="G91">
            <v>2160</v>
          </cell>
          <cell r="H91">
            <v>2095.2</v>
          </cell>
        </row>
        <row r="92">
          <cell r="B92" t="str">
            <v>三人办公桌带拖柜</v>
          </cell>
          <cell r="C92" t="str">
            <v>办公设备及其他</v>
          </cell>
          <cell r="D92" t="str">
            <v>管理</v>
          </cell>
          <cell r="E92">
            <v>2006.09076699879</v>
          </cell>
          <cell r="F92">
            <v>-206.090766998789</v>
          </cell>
          <cell r="G92">
            <v>1800</v>
          </cell>
          <cell r="H92">
            <v>1746</v>
          </cell>
        </row>
        <row r="93">
          <cell r="B93" t="str">
            <v>A0954广州大班椅子</v>
          </cell>
          <cell r="C93" t="str">
            <v>办公设备及其他</v>
          </cell>
          <cell r="D93" t="str">
            <v>管理</v>
          </cell>
          <cell r="E93">
            <v>3120.58563755367</v>
          </cell>
          <cell r="F93">
            <v>-320.585637553671</v>
          </cell>
          <cell r="G93">
            <v>2800</v>
          </cell>
          <cell r="H93">
            <v>2716</v>
          </cell>
        </row>
        <row r="94">
          <cell r="B94" t="str">
            <v>A0971广州大班椅子</v>
          </cell>
          <cell r="C94" t="str">
            <v>办公设备及其他</v>
          </cell>
          <cell r="D94" t="str">
            <v>管理</v>
          </cell>
          <cell r="E94">
            <v>3120.58563755367</v>
          </cell>
          <cell r="F94">
            <v>-320.585637553671</v>
          </cell>
          <cell r="G94">
            <v>2800</v>
          </cell>
          <cell r="H94">
            <v>2716</v>
          </cell>
        </row>
        <row r="95">
          <cell r="B95" t="str">
            <v>木皮广州六门书柜</v>
          </cell>
          <cell r="C95" t="str">
            <v>办公设备及其他</v>
          </cell>
          <cell r="D95" t="str">
            <v>管理</v>
          </cell>
          <cell r="E95">
            <v>5349.57537866344</v>
          </cell>
          <cell r="F95">
            <v>-549.575378663437</v>
          </cell>
          <cell r="G95">
            <v>4800</v>
          </cell>
          <cell r="H95">
            <v>4656</v>
          </cell>
        </row>
        <row r="96">
          <cell r="B96" t="str">
            <v>沙发</v>
          </cell>
          <cell r="C96" t="str">
            <v>办公设备及其他</v>
          </cell>
          <cell r="D96" t="str">
            <v>管理</v>
          </cell>
          <cell r="E96">
            <v>5572.47435277441</v>
          </cell>
          <cell r="F96">
            <v>-572.474352774413</v>
          </cell>
          <cell r="G96">
            <v>5000</v>
          </cell>
          <cell r="H96">
            <v>4850</v>
          </cell>
        </row>
        <row r="97">
          <cell r="B97" t="str">
            <v>A105中班椅子</v>
          </cell>
          <cell r="C97" t="str">
            <v>办公设备及其他</v>
          </cell>
          <cell r="D97" t="str">
            <v>管理</v>
          </cell>
          <cell r="E97">
            <v>10699.1507573269</v>
          </cell>
          <cell r="F97">
            <v>-1099.15075732687</v>
          </cell>
          <cell r="G97">
            <v>9600.00000000003</v>
          </cell>
          <cell r="H97">
            <v>9312</v>
          </cell>
        </row>
        <row r="98">
          <cell r="B98" t="str">
            <v>皇冠文件柜</v>
          </cell>
          <cell r="C98" t="str">
            <v>办公设备及其他</v>
          </cell>
          <cell r="D98" t="str">
            <v>管理</v>
          </cell>
          <cell r="E98">
            <v>7522.84037624546</v>
          </cell>
          <cell r="F98">
            <v>-772.840376245458</v>
          </cell>
          <cell r="G98">
            <v>6750</v>
          </cell>
          <cell r="H98">
            <v>6547.5</v>
          </cell>
        </row>
        <row r="99">
          <cell r="B99" t="str">
            <v>取水工程</v>
          </cell>
          <cell r="C99" t="str">
            <v>房屋及建筑物</v>
          </cell>
          <cell r="D99" t="str">
            <v>管理</v>
          </cell>
          <cell r="E99">
            <v>3729919.22465042</v>
          </cell>
          <cell r="F99">
            <v>-383184.014650418</v>
          </cell>
          <cell r="G99">
            <v>3346735.21</v>
          </cell>
          <cell r="H99">
            <v>1542008.24</v>
          </cell>
        </row>
        <row r="100">
          <cell r="B100" t="str">
            <v>尾矿库</v>
          </cell>
          <cell r="C100" t="str">
            <v>房屋及建筑物</v>
          </cell>
          <cell r="D100" t="str">
            <v>管理</v>
          </cell>
          <cell r="E100">
            <v>18290133.322614</v>
          </cell>
          <cell r="F100">
            <v>-1878991.55261398</v>
          </cell>
          <cell r="G100">
            <v>16411141.77</v>
          </cell>
          <cell r="H100">
            <v>7561433.58</v>
          </cell>
        </row>
        <row r="101">
          <cell r="B101" t="str">
            <v>二级水池</v>
          </cell>
          <cell r="C101" t="str">
            <v>房屋及建筑物</v>
          </cell>
          <cell r="D101" t="str">
            <v>管理</v>
          </cell>
          <cell r="E101">
            <v>66686.0123336768</v>
          </cell>
          <cell r="F101">
            <v>-6850.82233367681</v>
          </cell>
          <cell r="G101">
            <v>59835.19</v>
          </cell>
          <cell r="H101">
            <v>27569.06</v>
          </cell>
        </row>
        <row r="102">
          <cell r="B102" t="str">
            <v>回水池</v>
          </cell>
          <cell r="C102" t="str">
            <v>房屋及建筑物</v>
          </cell>
          <cell r="D102" t="str">
            <v>管理</v>
          </cell>
          <cell r="E102">
            <v>62324.5481072473</v>
          </cell>
          <cell r="F102">
            <v>-6402.75810724733</v>
          </cell>
          <cell r="G102">
            <v>55921.79</v>
          </cell>
          <cell r="H102">
            <v>25765.96</v>
          </cell>
        </row>
        <row r="103">
          <cell r="B103" t="str">
            <v>机房</v>
          </cell>
          <cell r="C103" t="str">
            <v>房屋及建筑物</v>
          </cell>
          <cell r="D103" t="str">
            <v>管理</v>
          </cell>
          <cell r="E103">
            <v>29943.0891074032</v>
          </cell>
          <cell r="F103">
            <v>-3076.12910740321</v>
          </cell>
          <cell r="G103">
            <v>26866.96</v>
          </cell>
          <cell r="H103">
            <v>12378.95</v>
          </cell>
        </row>
        <row r="104">
          <cell r="B104" t="str">
            <v>二号水泵站</v>
          </cell>
          <cell r="C104" t="str">
            <v>房屋及建筑物</v>
          </cell>
          <cell r="D104" t="str">
            <v>管理</v>
          </cell>
          <cell r="E104">
            <v>160002.924179057</v>
          </cell>
          <cell r="F104">
            <v>-16437.5041790574</v>
          </cell>
          <cell r="G104">
            <v>143565.42</v>
          </cell>
          <cell r="H104">
            <v>66147.77</v>
          </cell>
        </row>
        <row r="105">
          <cell r="B105" t="str">
            <v>炸药库</v>
          </cell>
          <cell r="C105" t="str">
            <v>房屋及建筑物</v>
          </cell>
          <cell r="D105" t="str">
            <v>管理</v>
          </cell>
          <cell r="E105">
            <v>30288.3150385063</v>
          </cell>
          <cell r="F105">
            <v>-3111.59503850629</v>
          </cell>
          <cell r="G105">
            <v>27176.72</v>
          </cell>
          <cell r="H105">
            <v>12521.67</v>
          </cell>
        </row>
        <row r="106">
          <cell r="B106" t="str">
            <v>回水管</v>
          </cell>
          <cell r="C106" t="str">
            <v>房屋及建筑物</v>
          </cell>
          <cell r="D106" t="str">
            <v>管理</v>
          </cell>
          <cell r="E106">
            <v>282891.118498075</v>
          </cell>
          <cell r="F106">
            <v>-29062.1184980753</v>
          </cell>
          <cell r="G106">
            <v>253829</v>
          </cell>
          <cell r="H106">
            <v>116951.71</v>
          </cell>
        </row>
        <row r="107">
          <cell r="B107" t="str">
            <v>尾矿库道路</v>
          </cell>
          <cell r="C107" t="str">
            <v>房屋及建筑物</v>
          </cell>
          <cell r="D107" t="str">
            <v>管理</v>
          </cell>
          <cell r="E107">
            <v>259154.606744997</v>
          </cell>
          <cell r="F107">
            <v>-26623.6067449974</v>
          </cell>
          <cell r="G107">
            <v>232531</v>
          </cell>
          <cell r="H107">
            <v>107138.66</v>
          </cell>
        </row>
        <row r="108">
          <cell r="B108" t="str">
            <v>高位水池</v>
          </cell>
          <cell r="C108" t="str">
            <v>房屋及建筑物</v>
          </cell>
          <cell r="D108" t="str">
            <v>管理</v>
          </cell>
          <cell r="E108">
            <v>29268.8085657688</v>
          </cell>
          <cell r="F108">
            <v>-3006.8585657688</v>
          </cell>
          <cell r="G108">
            <v>26261.95</v>
          </cell>
          <cell r="H108">
            <v>12100.19</v>
          </cell>
        </row>
        <row r="109">
          <cell r="B109" t="str">
            <v>住房</v>
          </cell>
          <cell r="C109" t="str">
            <v>房屋及建筑物</v>
          </cell>
          <cell r="D109" t="str">
            <v>管理</v>
          </cell>
          <cell r="E109">
            <v>43123.8187233024</v>
          </cell>
          <cell r="F109">
            <v>-4430.21872330241</v>
          </cell>
          <cell r="G109">
            <v>38693.6</v>
          </cell>
          <cell r="H109">
            <v>17828.07</v>
          </cell>
        </row>
        <row r="110">
          <cell r="B110" t="str">
            <v>回水管道</v>
          </cell>
          <cell r="C110" t="str">
            <v>房屋及建筑物</v>
          </cell>
          <cell r="D110" t="str">
            <v>管理</v>
          </cell>
          <cell r="E110">
            <v>1196292.07</v>
          </cell>
          <cell r="F110">
            <v>0</v>
          </cell>
          <cell r="G110">
            <v>1196292.07</v>
          </cell>
          <cell r="H110">
            <v>546356.56</v>
          </cell>
        </row>
        <row r="111">
          <cell r="E111">
            <v>36976024.1408804</v>
          </cell>
          <cell r="F111">
            <v>-3675742.16820238</v>
          </cell>
          <cell r="G111">
            <v>33300281.9726781</v>
          </cell>
          <cell r="H111">
            <v>18771269.33</v>
          </cell>
        </row>
      </sheetData>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4">
          <cell r="P24">
            <v>25125</v>
          </cell>
        </row>
        <row r="26">
          <cell r="P26">
            <v>20904349.2</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评估价值"/>
      <sheetName val="尾矿库重置"/>
      <sheetName val="造价"/>
      <sheetName val="建筑物或构筑物"/>
      <sheetName val="前期费用"/>
      <sheetName val="规费"/>
      <sheetName val="案例"/>
      <sheetName val="市场法测算"/>
      <sheetName val="耐用年限"/>
    </sheetNames>
    <sheetDataSet>
      <sheetData sheetId="0">
        <row r="6">
          <cell r="L6">
            <v>14871301.905</v>
          </cell>
        </row>
      </sheetData>
      <sheetData sheetId="1"/>
      <sheetData sheetId="2"/>
      <sheetData sheetId="3">
        <row r="4">
          <cell r="B4" t="str">
            <v>建筑物名称</v>
          </cell>
          <cell r="C4" t="str">
            <v>建成
年月</v>
          </cell>
          <cell r="D4" t="str">
            <v>计量单位</v>
          </cell>
          <cell r="E4" t="str">
            <v>数量</v>
          </cell>
          <cell r="F4" t="str">
            <v>结构</v>
          </cell>
          <cell r="G4" t="str">
            <v>账面价值</v>
          </cell>
        </row>
        <row r="4">
          <cell r="I4" t="str">
            <v>评估单价</v>
          </cell>
        </row>
        <row r="5">
          <cell r="G5" t="str">
            <v>原值</v>
          </cell>
          <cell r="H5" t="str">
            <v>净值</v>
          </cell>
          <cell r="I5" t="str">
            <v>原值</v>
          </cell>
          <cell r="J5" t="str">
            <v>成新率%</v>
          </cell>
          <cell r="K5" t="str">
            <v>净值</v>
          </cell>
        </row>
        <row r="6">
          <cell r="B6" t="str">
            <v>地磅房</v>
          </cell>
          <cell r="C6">
            <v>41639</v>
          </cell>
          <cell r="D6" t="str">
            <v>㎡</v>
          </cell>
          <cell r="E6">
            <v>94.52779</v>
          </cell>
          <cell r="F6" t="str">
            <v>砖混</v>
          </cell>
          <cell r="G6">
            <v>38440.5402835303</v>
          </cell>
          <cell r="H6">
            <v>20729.0602835303</v>
          </cell>
          <cell r="I6">
            <v>107194.51386</v>
          </cell>
          <cell r="J6">
            <v>51</v>
          </cell>
          <cell r="K6">
            <v>54669</v>
          </cell>
        </row>
        <row r="7">
          <cell r="B7" t="str">
            <v>化验室</v>
          </cell>
          <cell r="C7">
            <v>41639</v>
          </cell>
          <cell r="D7" t="str">
            <v>㎡</v>
          </cell>
          <cell r="E7">
            <v>121.890875</v>
          </cell>
          <cell r="F7" t="str">
            <v>砖混</v>
          </cell>
          <cell r="G7">
            <v>6312.25934460694</v>
          </cell>
          <cell r="H7">
            <v>3403.88934460694</v>
          </cell>
          <cell r="I7">
            <v>138224.25225</v>
          </cell>
          <cell r="J7">
            <v>51</v>
          </cell>
          <cell r="K7">
            <v>70494</v>
          </cell>
        </row>
        <row r="8">
          <cell r="B8" t="str">
            <v>破碎车间</v>
          </cell>
          <cell r="C8">
            <v>41639</v>
          </cell>
          <cell r="D8" t="str">
            <v>㎡</v>
          </cell>
          <cell r="E8">
            <v>392.493508</v>
          </cell>
          <cell r="F8" t="str">
            <v>彩钢棚</v>
          </cell>
          <cell r="G8">
            <v>14859.160623523</v>
          </cell>
          <cell r="H8">
            <v>8012.80062352302</v>
          </cell>
          <cell r="I8">
            <v>148362.546024</v>
          </cell>
          <cell r="J8">
            <v>3</v>
          </cell>
          <cell r="K8">
            <v>4451</v>
          </cell>
        </row>
        <row r="9">
          <cell r="B9" t="str">
            <v>再磨车间</v>
          </cell>
          <cell r="C9">
            <v>41639</v>
          </cell>
          <cell r="D9" t="str">
            <v>㎡</v>
          </cell>
          <cell r="E9">
            <v>1602.732497</v>
          </cell>
          <cell r="F9" t="str">
            <v>彩钢棚</v>
          </cell>
          <cell r="G9">
            <v>22810.0334646097</v>
          </cell>
          <cell r="H9">
            <v>12300.3034646097</v>
          </cell>
          <cell r="I9">
            <v>605832.883866</v>
          </cell>
          <cell r="J9">
            <v>3</v>
          </cell>
          <cell r="K9">
            <v>18175</v>
          </cell>
        </row>
        <row r="10">
          <cell r="B10" t="str">
            <v>雷管库房</v>
          </cell>
          <cell r="C10">
            <v>41639</v>
          </cell>
          <cell r="D10" t="str">
            <v>㎡</v>
          </cell>
          <cell r="E10">
            <v>16</v>
          </cell>
          <cell r="F10" t="str">
            <v>砖混</v>
          </cell>
          <cell r="G10">
            <v>85049.9559210666</v>
          </cell>
          <cell r="H10">
            <v>45863.1859210666</v>
          </cell>
          <cell r="I10">
            <v>18144</v>
          </cell>
          <cell r="J10">
            <v>51</v>
          </cell>
          <cell r="K10">
            <v>9253</v>
          </cell>
        </row>
        <row r="11">
          <cell r="B11" t="str">
            <v>水泥瓦房</v>
          </cell>
          <cell r="C11">
            <v>41639</v>
          </cell>
          <cell r="D11" t="str">
            <v>㎡</v>
          </cell>
          <cell r="E11">
            <v>47.32</v>
          </cell>
          <cell r="F11" t="str">
            <v>砖混</v>
          </cell>
          <cell r="G11">
            <v>30076.8841262888</v>
          </cell>
          <cell r="H11">
            <v>16218.9641262888</v>
          </cell>
          <cell r="I11">
            <v>53660.88</v>
          </cell>
          <cell r="J11">
            <v>51</v>
          </cell>
          <cell r="K11">
            <v>27367</v>
          </cell>
        </row>
        <row r="12">
          <cell r="B12" t="str">
            <v>办公楼</v>
          </cell>
          <cell r="C12">
            <v>41639</v>
          </cell>
          <cell r="D12" t="str">
            <v>㎡</v>
          </cell>
          <cell r="E12">
            <v>1519.183848</v>
          </cell>
          <cell r="F12" t="str">
            <v>砖混</v>
          </cell>
          <cell r="G12">
            <v>2339217.01535939</v>
          </cell>
          <cell r="H12">
            <v>1261422.77535939</v>
          </cell>
          <cell r="I12">
            <v>2134453.30644</v>
          </cell>
          <cell r="J12">
            <v>51</v>
          </cell>
          <cell r="K12">
            <v>1088571</v>
          </cell>
        </row>
        <row r="13">
          <cell r="B13" t="str">
            <v>机房</v>
          </cell>
          <cell r="C13">
            <v>41639</v>
          </cell>
          <cell r="D13" t="str">
            <v>㎡</v>
          </cell>
          <cell r="E13">
            <v>29.810295</v>
          </cell>
          <cell r="F13" t="str">
            <v>砖混</v>
          </cell>
          <cell r="G13">
            <v>26866.96</v>
          </cell>
          <cell r="H13">
            <v>14488.01</v>
          </cell>
          <cell r="I13">
            <v>33804.87453</v>
          </cell>
          <cell r="J13">
            <v>51</v>
          </cell>
          <cell r="K13">
            <v>17240</v>
          </cell>
        </row>
        <row r="14">
          <cell r="B14" t="str">
            <v>炸药库</v>
          </cell>
          <cell r="C14">
            <v>41639</v>
          </cell>
          <cell r="D14" t="str">
            <v>㎡</v>
          </cell>
          <cell r="E14">
            <v>323.21028</v>
          </cell>
          <cell r="F14" t="str">
            <v>砖混</v>
          </cell>
          <cell r="G14">
            <v>27176.72</v>
          </cell>
          <cell r="H14">
            <v>14655.05</v>
          </cell>
          <cell r="I14">
            <v>366520.45752</v>
          </cell>
          <cell r="J14">
            <v>51</v>
          </cell>
          <cell r="K14">
            <v>186925</v>
          </cell>
        </row>
        <row r="15">
          <cell r="B15" t="str">
            <v>住房</v>
          </cell>
          <cell r="C15">
            <v>41639</v>
          </cell>
          <cell r="D15" t="str">
            <v>㎡</v>
          </cell>
          <cell r="E15">
            <v>91.14</v>
          </cell>
          <cell r="F15" t="str">
            <v>砖混</v>
          </cell>
          <cell r="G15">
            <v>38693.6</v>
          </cell>
          <cell r="H15">
            <v>20865.53</v>
          </cell>
          <cell r="I15">
            <v>103352.76</v>
          </cell>
          <cell r="J15">
            <v>51</v>
          </cell>
          <cell r="K15">
            <v>52710</v>
          </cell>
        </row>
        <row r="16">
          <cell r="B16" t="str">
            <v>原矿仓雨棚</v>
          </cell>
          <cell r="C16">
            <v>41639</v>
          </cell>
          <cell r="D16" t="str">
            <v>㎡</v>
          </cell>
          <cell r="E16">
            <v>28.09</v>
          </cell>
          <cell r="F16" t="str">
            <v>彩钢棚</v>
          </cell>
          <cell r="G16">
            <v>258631.894107481</v>
          </cell>
          <cell r="H16">
            <v>119164.64</v>
          </cell>
          <cell r="I16">
            <v>10618.02</v>
          </cell>
          <cell r="J16">
            <v>3</v>
          </cell>
          <cell r="K16">
            <v>319</v>
          </cell>
        </row>
        <row r="17">
          <cell r="B17" t="str">
            <v>破碎、皮带机雨棚</v>
          </cell>
          <cell r="C17">
            <v>41639</v>
          </cell>
          <cell r="D17" t="str">
            <v>㎡</v>
          </cell>
          <cell r="E17">
            <v>209</v>
          </cell>
          <cell r="F17" t="str">
            <v>彩钢棚</v>
          </cell>
        </row>
        <row r="17">
          <cell r="I17">
            <v>79002</v>
          </cell>
          <cell r="J17">
            <v>3</v>
          </cell>
          <cell r="K17">
            <v>2370</v>
          </cell>
        </row>
        <row r="18">
          <cell r="B18" t="str">
            <v>大球磨机雨棚</v>
          </cell>
          <cell r="C18">
            <v>41639</v>
          </cell>
          <cell r="D18" t="str">
            <v>㎡</v>
          </cell>
          <cell r="E18">
            <v>355</v>
          </cell>
          <cell r="F18" t="str">
            <v>彩钢棚</v>
          </cell>
        </row>
        <row r="18">
          <cell r="I18">
            <v>134190</v>
          </cell>
          <cell r="J18">
            <v>3</v>
          </cell>
          <cell r="K18">
            <v>4026</v>
          </cell>
        </row>
        <row r="19">
          <cell r="B19" t="str">
            <v>小球磨机雨棚</v>
          </cell>
          <cell r="C19">
            <v>41639</v>
          </cell>
          <cell r="D19" t="str">
            <v>㎡</v>
          </cell>
          <cell r="E19">
            <v>280</v>
          </cell>
          <cell r="F19" t="str">
            <v>彩钢棚</v>
          </cell>
        </row>
        <row r="19">
          <cell r="I19">
            <v>105840</v>
          </cell>
          <cell r="J19">
            <v>3</v>
          </cell>
          <cell r="K19">
            <v>3175</v>
          </cell>
        </row>
        <row r="20">
          <cell r="B20" t="str">
            <v>小球磨机侧雨棚</v>
          </cell>
          <cell r="C20">
            <v>41639</v>
          </cell>
          <cell r="D20" t="str">
            <v>㎡</v>
          </cell>
          <cell r="E20">
            <v>162</v>
          </cell>
          <cell r="F20" t="str">
            <v>彩钢棚</v>
          </cell>
        </row>
        <row r="20">
          <cell r="I20">
            <v>61236</v>
          </cell>
          <cell r="J20">
            <v>3</v>
          </cell>
          <cell r="K20">
            <v>1837</v>
          </cell>
        </row>
        <row r="21">
          <cell r="B21" t="str">
            <v>板房</v>
          </cell>
          <cell r="C21">
            <v>41639</v>
          </cell>
          <cell r="D21" t="str">
            <v>㎡</v>
          </cell>
          <cell r="E21">
            <v>49.4590909090909</v>
          </cell>
          <cell r="F21" t="str">
            <v>板房</v>
          </cell>
          <cell r="G21">
            <v>16321.5</v>
          </cell>
          <cell r="H21">
            <v>489.639999999979</v>
          </cell>
          <cell r="I21">
            <v>18695.5363636364</v>
          </cell>
          <cell r="J21">
            <v>3</v>
          </cell>
          <cell r="K21">
            <v>561</v>
          </cell>
        </row>
        <row r="22">
          <cell r="B22" t="str">
            <v>浮船</v>
          </cell>
          <cell r="C22">
            <v>41639</v>
          </cell>
          <cell r="D22" t="str">
            <v>㎡</v>
          </cell>
          <cell r="E22">
            <v>179.885151515152</v>
          </cell>
          <cell r="F22" t="str">
            <v>彩钢棚</v>
          </cell>
          <cell r="G22">
            <v>59362.1</v>
          </cell>
          <cell r="H22">
            <v>1780.86</v>
          </cell>
          <cell r="I22">
            <v>268028.875757576</v>
          </cell>
          <cell r="J22">
            <v>3</v>
          </cell>
          <cell r="K22">
            <v>8041</v>
          </cell>
        </row>
        <row r="23">
          <cell r="B23" t="str">
            <v>回水管道1</v>
          </cell>
          <cell r="C23">
            <v>41639</v>
          </cell>
          <cell r="D23" t="str">
            <v>m</v>
          </cell>
          <cell r="E23">
            <v>4600</v>
          </cell>
          <cell r="F23" t="str">
            <v>塑料</v>
          </cell>
          <cell r="G23">
            <v>135154.45071792</v>
          </cell>
          <cell r="H23">
            <v>72882.0407179204</v>
          </cell>
          <cell r="I23">
            <v>395600</v>
          </cell>
          <cell r="J23">
            <v>44</v>
          </cell>
          <cell r="K23">
            <v>174064</v>
          </cell>
        </row>
        <row r="24">
          <cell r="B24" t="str">
            <v>回水管</v>
          </cell>
          <cell r="C24">
            <v>41639</v>
          </cell>
          <cell r="D24" t="str">
            <v>m</v>
          </cell>
          <cell r="E24">
            <v>4600</v>
          </cell>
          <cell r="F24" t="str">
            <v>塑料</v>
          </cell>
          <cell r="G24">
            <v>253829</v>
          </cell>
          <cell r="H24">
            <v>136877.29</v>
          </cell>
          <cell r="I24">
            <v>395600</v>
          </cell>
          <cell r="J24">
            <v>44</v>
          </cell>
          <cell r="K24">
            <v>174064</v>
          </cell>
        </row>
        <row r="25">
          <cell r="B25" t="str">
            <v>10KA线路</v>
          </cell>
          <cell r="C25">
            <v>41639</v>
          </cell>
          <cell r="D25" t="str">
            <v>m</v>
          </cell>
          <cell r="E25">
            <v>5700</v>
          </cell>
        </row>
        <row r="25">
          <cell r="G25">
            <v>722034</v>
          </cell>
          <cell r="H25">
            <v>56679.6699999998</v>
          </cell>
          <cell r="I25">
            <v>467400</v>
          </cell>
          <cell r="J25">
            <v>62</v>
          </cell>
          <cell r="K25">
            <v>289788</v>
          </cell>
        </row>
        <row r="25">
          <cell r="BO25">
            <v>62</v>
          </cell>
        </row>
        <row r="26">
          <cell r="B26" t="str">
            <v>回水管道2</v>
          </cell>
          <cell r="C26">
            <v>41639</v>
          </cell>
          <cell r="D26" t="str">
            <v>m</v>
          </cell>
          <cell r="E26">
            <v>4200</v>
          </cell>
          <cell r="F26" t="str">
            <v>钢管</v>
          </cell>
          <cell r="G26">
            <v>1196292.07</v>
          </cell>
          <cell r="H26">
            <v>649935.51</v>
          </cell>
          <cell r="I26">
            <v>999600</v>
          </cell>
          <cell r="J26">
            <v>44</v>
          </cell>
          <cell r="K26">
            <v>439824</v>
          </cell>
        </row>
        <row r="27">
          <cell r="G27">
            <v>5271128.14394842</v>
          </cell>
          <cell r="H27">
            <v>2455769.21984094</v>
          </cell>
          <cell r="I27">
            <v>6645360.90661121</v>
          </cell>
        </row>
        <row r="27">
          <cell r="K27">
            <v>2627924</v>
          </cell>
        </row>
      </sheetData>
      <sheetData sheetId="4"/>
      <sheetData sheetId="5"/>
      <sheetData sheetId="6"/>
      <sheetData sheetId="7"/>
      <sheetData sheetId="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NOFAJE"/>
      <sheetName val="封面"/>
      <sheetName val="索引目录"/>
      <sheetName val="填表说明"/>
      <sheetName val="基本情况"/>
      <sheetName val="资产负债表"/>
      <sheetName val="审定数"/>
      <sheetName val="汇总表"/>
      <sheetName val="分类汇总"/>
      <sheetName val="流动汇总"/>
      <sheetName val="货币汇总"/>
      <sheetName val="银行存款"/>
      <sheetName val="现金"/>
      <sheetName val="其他货币资金"/>
      <sheetName val="交易性金融资产汇总"/>
      <sheetName val="交易性-股票"/>
      <sheetName val="交易性-债券"/>
      <sheetName val="交易性-基金"/>
      <sheetName val="应收票据"/>
      <sheetName val="应收账款"/>
      <sheetName val="预付账款"/>
      <sheetName val="应收利息"/>
      <sheetName val="应收股利（利润）"/>
      <sheetName val="其他应收款"/>
      <sheetName val="存货汇总"/>
      <sheetName val="材料采购（在途物资）"/>
      <sheetName val="原材料"/>
      <sheetName val="在库周转材料"/>
      <sheetName val="委托加工物资"/>
      <sheetName val="产成品（库存商品）"/>
      <sheetName val="在产品（自制半成品）"/>
      <sheetName val="发出商品"/>
      <sheetName val="在用周转材料"/>
      <sheetName val="一年到期非流动资产"/>
      <sheetName val="其他流动资产"/>
      <sheetName val="可供出售金融资产汇总"/>
      <sheetName val="非流动资产评估汇总"/>
      <sheetName val="可出售-股票"/>
      <sheetName val="可出售-债券"/>
      <sheetName val="可出售-其他"/>
      <sheetName val="持有到期投资"/>
      <sheetName val="长期应收"/>
      <sheetName val="股权投资"/>
      <sheetName val="投资性房地产"/>
      <sheetName val="4-5-2投资性房地产"/>
      <sheetName val="4-5-3投资性地产"/>
      <sheetName val="固定资产汇总"/>
      <sheetName val="4-5-4投资性地产"/>
      <sheetName val="房屋建筑物"/>
      <sheetName val="构筑物"/>
      <sheetName val="管道沟槽"/>
      <sheetName val="机器设备"/>
      <sheetName val="运输工具"/>
      <sheetName val="设备-未入账"/>
      <sheetName val="车辆调查表"/>
      <sheetName val="电子设备"/>
      <sheetName val="其他设备"/>
      <sheetName val="智能表1"/>
      <sheetName val="土地"/>
      <sheetName val="在建工程汇总"/>
      <sheetName val="在建（土建）"/>
      <sheetName val="在建（设备）"/>
      <sheetName val="工程物资"/>
      <sheetName val="固定资产清理"/>
      <sheetName val="生产性生物资产"/>
      <sheetName val="油气资产"/>
      <sheetName val="无形资产汇总"/>
      <sheetName val="无形-土地"/>
      <sheetName val="无形-矿业权"/>
      <sheetName val="无形-其他"/>
      <sheetName val="开发支出"/>
      <sheetName val="商誉"/>
      <sheetName val="长期待摊费用"/>
      <sheetName val="盘点表"/>
      <sheetName val="递延所得税资产"/>
      <sheetName val="其他非流动资产"/>
      <sheetName val="流动负债汇总"/>
      <sheetName val="短期借款"/>
      <sheetName val="交易性金融负债"/>
      <sheetName val="应付票据"/>
      <sheetName val="应付账款"/>
      <sheetName val="预收账款"/>
      <sheetName val="职工薪酬"/>
      <sheetName val="应交税费"/>
      <sheetName val="应付利息"/>
      <sheetName val="应付股利（利润）"/>
      <sheetName val="非流动负债汇总 "/>
      <sheetName val="其他应付款"/>
      <sheetName val="一年到期非流动负债"/>
      <sheetName val="其他流动负债"/>
      <sheetName val="长期借款"/>
      <sheetName val="应付债券"/>
      <sheetName val="长期应付款"/>
      <sheetName val="专项应付款"/>
      <sheetName val="预计负债"/>
      <sheetName val="递延所得税负债"/>
      <sheetName val="其他非流动负债"/>
      <sheetName val="00000000"/>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7">
          <cell r="C7">
            <v>4600</v>
          </cell>
        </row>
        <row r="8">
          <cell r="C8">
            <v>4600</v>
          </cell>
        </row>
        <row r="9">
          <cell r="C9">
            <v>4200</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3.xml.rels><?xml version="1.0" encoding="UTF-8" standalone="yes"?>
<Relationships xmlns="http://schemas.openxmlformats.org/package/2006/relationships"><Relationship Id="rId1" Type="http://schemas.openxmlformats.org/officeDocument/2006/relationships/hyperlink" Target="mailto:452541773@qq.com" TargetMode="Externa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52.xml.rels><?xml version="1.0" encoding="UTF-8" standalone="yes"?>
<Relationships xmlns="http://schemas.openxmlformats.org/package/2006/relationships"><Relationship Id="rId9" Type="http://schemas.openxmlformats.org/officeDocument/2006/relationships/hyperlink" Target="https://b2b.baidu.com/land?url=https%3A%2F%2Fb2bwork.baidu.com%2Fland%3Flid%3D1817376415519672384&amp;query=%E6%B2%B9%E5%BC%8F%E5%8F%98%E5%8E%8B%E5%99%A8&amp;lattr=&amp;xzhid=30718534&amp;pi=b2b.s.main.3..6643730990369602&amp;category=%E7%94%B5%E5%B7%A5%E7%94%B5%E6%B0%94%3B%E5%8F%98%E5%8E%8B%E5%99%A8%3B%E6%B2%B9%E6%B5%B8%E5%BC%8F%E5%8F%98%E5%8E%8B%E5%99%A8&amp;fid=67174400%2C1733365594899&amp;iid=99f6e5b5378bb64af858b0c198f60f65&amp;miniId=8469&amp;jid=259753417&amp;prod_type=0" TargetMode="External"/><Relationship Id="rId8" Type="http://schemas.openxmlformats.org/officeDocument/2006/relationships/hyperlink" Target="https://b2b.baidu.com/land?url=https%3A%2F%2Fb2bwork.baidu.com%2Fland%3Flid%3D1707411069301602194&amp;query=%E7%9A%AE%E5%B8%A6%E8%BE%93%E9%80%81%E6%9C%BA&amp;lattr=ot&amp;xzhid=34034020&amp;pi=b2b.s.main.3..9660448091440933&amp;category=%E6%9C%BA%E6%A2%B0%E8%AE%BE%E5%A4%87%3B%E8%BE%93%E9%80%81%E8%AE%BE%E5%A4%87%3B%E8%BE%93%E9%80%81%E6%9C%BA&amp;fid=67174400%2C1733365594899&amp;iid=1667a9633bdda0f89a72e78d3dd52ef4&amp;miniId=8469&amp;jid=2248410256&amp;prod_type=0" TargetMode="External"/><Relationship Id="rId7" Type="http://schemas.openxmlformats.org/officeDocument/2006/relationships/hyperlink" Target="https://b2b.baidu.com/land?url=https%3A%2F%2Fb2bwork.baidu.com%2Fland%3Flid%3D1731156735886418862&amp;query=%E9%A2%9A%E5%BC%8F%E7%A0%B4%E7%A2%8E%E6%9C%BA&amp;lattr=&amp;xzhid=33782338&amp;pi=b2b.s.main.3..6051015470760875&amp;category=%E6%9C%BA%E6%A2%B0%E8%AE%BE%E5%A4%87%3B%E7%B2%89%E7%A2%8E%E8%AE%BE%E5%A4%87%3B%E7%A0%B4%E7%A2%8E%E6%9C%BA&amp;fid=67174400%2C1733365594899&amp;iid=77bca9a5f593c190a006d04f3f042e4d&amp;miniId=8469&amp;jid=1311117656&amp;prod_type=0" TargetMode="External"/><Relationship Id="rId6" Type="http://schemas.openxmlformats.org/officeDocument/2006/relationships/hyperlink" Target="https://b2b.baidu.com/land?url=https%3A%2F%2Fb2bwork.baidu.com%2Fland%3Flid%3D1784317220860896842&amp;query=%E7%9F%BF%E7%9F%B3+%E6%A7%BD%E5%BC%8F%E7%BB%99%E7%9F%BF%E6%9C%BA&amp;lattr=ot&amp;xzhid=34034020&amp;pi=b2b.s.main.2..9960732190209748&amp;category=%E6%9C%BA%E6%A2%B0%E8%AE%BE%E5%A4%87%3B%E8%BE%93%E9%80%81%E8%AE%BE%E5%A4%87%3B%E7%BB%99%E6%96%99%E6%9C%BA&amp;fid=67174400%2C1733365594899&amp;iid=05a2de1c774246359ec4f3058ea1eb5d&amp;miniId=8469&amp;jid=9920966&amp;prod_type=0" TargetMode="External"/><Relationship Id="rId5" Type="http://schemas.openxmlformats.org/officeDocument/2006/relationships/hyperlink" Target="https://b2b.baidu.com/land?url=https%3A%2F%2Fb2bwork.baidu.com%2Fland%3Flid%3D1793291500990619822&amp;query=%E7%9F%BF%E7%9F%B3%E9%AB%98%E5%BC%8F%E5%8D%95%E8%9E%BA%E6%97%8B%E5%88%86%E7%BA%A7%E6%9C%BA&amp;lattr=ot&amp;xzhid=29981792&amp;pi=b2b.s.main.4..0329316002076840&amp;category=%E6%9C%BA%E6%A2%B0%E8%AE%BE%E5%A4%87%3B%E7%9F%BF%E5%B1%B1%E6%9C%BA%E6%A2%B0%3B%E6%B4%97%E9%80%89%E8%AE%BE%E5%A4%87&amp;fid=67174400%2C1733365594899&amp;iid=b0b8ad82a3b6905cc2c173cbac49a6a3&amp;miniId=8469&amp;jid=786321504&amp;prod_type=0" TargetMode="External"/><Relationship Id="rId4" Type="http://schemas.openxmlformats.org/officeDocument/2006/relationships/hyperlink" Target="https://b2b.baidu.com/land?url=https%3A%2F%2Fb2bwork.baidu.com%2Fland%3Flid%3D1788215133479002683&amp;query=%E7%A3%81%E9%80%89%E6%9C%BA++CTB&amp;lattr=ot&amp;xzhid=34172136&amp;pi=b2b.s.main.11..0584020036927466&amp;category=%E6%9C%BA%E6%A2%B0%E8%AE%BE%E5%A4%87%3B%E7%94%B5%E5%AD%90%E4%BA%A7%E5%93%81%E5%88%B6%E9%80%A0%E8%AE%BE%E5%A4%87%3B%E5%85%B6%E4%BB%96%E7%94%B5%E5%AD%90%E4%BA%A7%E5%93%81%E5%88%B6%E9%80%A0%E8%AE%BE%E5%A4%87&amp;fid=67174400%2C1733362156454&amp;iid=3a1502ff0e207c874120d5a38d942fb1&amp;miniId=8469&amp;jid=1108049432&amp;prod_type=0" TargetMode="External"/><Relationship Id="rId3" Type="http://schemas.openxmlformats.org/officeDocument/2006/relationships/hyperlink" Target="https://b2b.baidu.com/land?url=https%3A%2F%2Fb2bwork.baidu.com%2Fland%3Flid%3D1788215004589115566&amp;query=%E6%97%8B%E6%B5%81%E5%99%A8&amp;lattr=&amp;xzhid=49916095&amp;pi=b2b.s.main.4..7048993285599094&amp;category=%E6%9C%BA%E6%A2%B0%E8%AE%BE%E5%A4%87%3B%E7%9F%BF%E5%B1%B1%E6%9C%BA%E6%A2%B0%3B%E6%B4%97%E9%80%89%E8%AE%BE%E5%A4%87&amp;fid=67174400%2C1733362156454&amp;iid=1e29466682fc90e3e937e78d77db6b8d&amp;miniId=8469&amp;jid=2152322978&amp;prod_type=0" TargetMode="External"/><Relationship Id="rId27" Type="http://schemas.openxmlformats.org/officeDocument/2006/relationships/hyperlink" Target="https://b2b.baidu.com/land?url=https%3A%2F%2Fwww.china.cn%2Fqtxuankuangshebei%2F5095937172.html&amp;query=%E6%B5%93%E7%BC%A9%E6%96%97&amp;lattr=ot&amp;xzhid=31841136&amp;pi=b2b.s.main.10..8408257457819368&amp;category=%E6%9C%BA%E6%A2%B0%E8%AE%BE%E5%A4%87%3B%E7%9F%BF%E5%B1%B1%E6%9C%BA%E6%A2%B0%3B%E5%85%B6%E4%BB%96%E7%9F%BF%E5%B1%B1%E6%9C%BA%E6%A2%B0&amp;fid=84017664%2C1733391335792&amp;iid=8cfd0557a8f50327db1652ebbf7485f1&amp;miniId=8469&amp;jid=1313811422&amp;prod_type=0" TargetMode="External"/><Relationship Id="rId26" Type="http://schemas.openxmlformats.org/officeDocument/2006/relationships/hyperlink" Target="https://b2b.baidu.com/land?url=https%3A%2F%2Fb2bwork.baidu.com%2Fland%3Flid%3D1732682232022461231&amp;query=%E5%8A%A0%E6%B2%B9%E6%9C%BA++CS32C1110A&amp;lattr=&amp;xzhid=33172006&amp;pi=b2b.s.main.8..8959779929726896&amp;category=%E6%B1%BD%E9%85%8D%E6%B1%BD%E7%94%A8%3B%E5%8A%A0%E6%B2%B9%E7%AB%99%E8%AE%BE%E5%A4%87%3B%E5%8A%A0%E6%B2%B9%E6%9C%BA&amp;fid=84017664%2C1733391335792&amp;iid=92a335a6713dadc40b96a051ef8d1d9d&amp;miniId=8469&amp;jid=2790033055&amp;prod_type=0" TargetMode="External"/><Relationship Id="rId25" Type="http://schemas.openxmlformats.org/officeDocument/2006/relationships/hyperlink" Target="https://b2b.baidu.com/land?url=https%3A%2F%2Fb2bwork.baidu.com%2Fland%3Flid%3D1750254519618973384&amp;query=%E5%A4%9A%E7%BA%A7%E7%A6%BB%E5%BF%83%E6%B3%B5+DG12&amp;lattr=&amp;xzhid=33738228&amp;pi=b2b.s.main.4..5769816768051732&amp;category=%E4%BA%94%E9%87%91%E6%9C%BA%E7%94%B5%3B%E6%B3%B5%E7%B1%BB%3B%E5%A2%9E%E5%8E%8B%E6%B3%B5&amp;fid=84017664%2C1733391335792&amp;iid=416082b74388e741ea327c91e9599fe0&amp;miniId=8469&amp;jid=2293333906&amp;prod_type=0" TargetMode="External"/><Relationship Id="rId24" Type="http://schemas.openxmlformats.org/officeDocument/2006/relationships/hyperlink" Target="https://b2b.baidu.com/land?url=https%3A%2F%2Fwww.china.cn%2Flixinbeng%2F4640391926.html&amp;query=%E6%B3%A5%E6%B5%86%E6%B3%B5+7.5KW&amp;lattr=&amp;xzhid=29052404&amp;pi=b2b.s.main.47..1134195076340466&amp;category=%E4%BA%94%E9%87%91%E6%9C%BA%E7%94%B5%3B%E6%B3%B5%E7%B1%BB%3B%E7%A6%BB%E5%BF%83%E6%B3%B5&amp;fid=84017664%2C1733391335792&amp;iid=7efa99718305e228eb727eb0bc734d54&amp;miniId=8469&amp;jid=14901286&amp;prod_type=0" TargetMode="External"/><Relationship Id="rId23" Type="http://schemas.openxmlformats.org/officeDocument/2006/relationships/hyperlink" Target="https://b2b.baidu.com/land?url=http%3A%2F%2Fwww.912688.com%2Fsupply%2F341951654.html&amp;query=%E8%9E%BA%E6%9D%86%E7%A9%BA%E5%8E%8B%E6%9C%BA75KW+%E5%90%AB%E5%82%A8%E6%B0%94%E7%BD%90&amp;lattr=&amp;xzhid=30033281&amp;pi=b2b.s.main.1..7684699881183492&amp;category=%E6%9C%BA%E6%A2%B0%E8%AE%BE%E5%A4%87%3B%E8%BE%93%E9%80%81%E8%AE%BE%E5%A4%87%3B%E8%BE%93%E9%80%81%E9%85%8D%E5%A5%97%E8%AE%BE%E5%A4%87&amp;fid=84017664%2C1733391335792&amp;iid=3813a1f03b5ffc8bc5ce201a4613064e&amp;miniId=8469&amp;jid=615984360&amp;prod_type=0" TargetMode="External"/><Relationship Id="rId22" Type="http://schemas.openxmlformats.org/officeDocument/2006/relationships/hyperlink" Target="https://b2b.baidu.com/land?url=https%3A%2F%2Fwww.zhaosw.com%2Fproduct%2Fdetail%2F258967701&amp;query=%E6%B2%B9%E5%82%A8%E5%AD%98%E7%BD%90&amp;lattr=&amp;xzhid=30434234&amp;pi=b2b.s.main.46..9992257212342380&amp;category=%E6%9C%BA%E6%A2%B0%E8%AE%BE%E5%A4%87%3B%E9%A3%9F%E5%93%81%E5%8A%A0%E5%B7%A5%E6%9C%BA%E6%A2%B0%3B%E6%B2%B9%E8%84%82%E5%8A%A0%E5%B7%A5%E8%AE%BE%E5%A4%87&amp;fid=67174400%2C1733378366039&amp;iid=0e6c91502c421eefb5d109e68e96916e&amp;miniId=8469&amp;jid=1622097627&amp;prod_type=0" TargetMode="External"/><Relationship Id="rId21" Type="http://schemas.openxmlformats.org/officeDocument/2006/relationships/hyperlink" Target="https://b2b.baidu.com/land?url=https%3A%2F%2Fwww.zhaosw.com%2Fproduct%2Fdetail%2F201106423&amp;query=%E8%A1%8C%E8%BD%A6+5T&amp;lattr=&amp;xzhid=29813895&amp;pi=b2b.s.main.17..5295458613872353&amp;category=%E6%9C%BA%E6%A2%B0%E8%AE%BE%E5%A4%87%3B%E8%B5%B7%E9%87%8D%E6%9C%BA%E6%A2%B0%3B%E8%B5%B7%E9%87%8D%E6%9C%BA&amp;fid=67174400%2C1733378366039&amp;iid=ebafcb8f71f4b78d32207c1686ce5613&amp;miniId=8469&amp;jid=2158274082&amp;prod_type=0" TargetMode="External"/><Relationship Id="rId20" Type="http://schemas.openxmlformats.org/officeDocument/2006/relationships/hyperlink" Target="https://b2b.baidu.com/land?url=https%3A%2F%2Fb2bwork.baidu.com%2Fland%3Flid%3D1776798057892127471&amp;query=%E5%87%BA%E7%BA%BF%E6%9F%9C&amp;lattr=ot&amp;xzhid=30322938&amp;pi=b2b.s.main.28..9754990843018237&amp;category=%E7%94%B5%E5%B7%A5%E7%94%B5%E6%B0%94%3B%E9%85%8D%E7%94%B5%E8%BE%93%E7%94%B5%E8%AE%BE%E5%A4%87%3B%E9%85%8D%E7%94%B5%E6%9F%9C&amp;fid=67174400%2C1733378366039&amp;iid=4463d5de793e11ba5b03939739ad079c&amp;miniId=8469&amp;jid=2285357152&amp;prod_type=0" TargetMode="External"/><Relationship Id="rId2" Type="http://schemas.openxmlformats.org/officeDocument/2006/relationships/hyperlink" Target="https://b2b.baidu.com/land?url=https%3A%2F%2Fb2bwork.baidu.com%2Fland%3Flid%3D1750988292036672913&amp;query=%E7%9A%AE%E5%B8%A6%E8%BF%90%E8%BE%93%E6%9C%BA&amp;lattr=ot&amp;xzhid=43300632&amp;pi=b2b.s.main.3..0125224494091997&amp;category=%E6%9C%BA%E6%A2%B0%E8%AE%BE%E5%A4%87%3B%E8%BE%93%E9%80%81%E8%AE%BE%E5%A4%87%3B%E8%BE%93%E9%80%81%E6%9C%BA&amp;fid=84017152%2C1733326662444&amp;iid=de675f0854613752d0a252dd741775bb&amp;miniId=8469&amp;jid=184902973&amp;prod_type=0" TargetMode="External"/><Relationship Id="rId19" Type="http://schemas.openxmlformats.org/officeDocument/2006/relationships/hyperlink" Target="https://b2b.baidu.com/land?url=https%3A%2F%2Fb2bwork.baidu.com%2Fland%3Flid%3D1739471297299766391&amp;query=%E5%A4%9A%E7%BA%A7%E6%B8%85%E6%B0%B4%E6%B3%B5++D155&amp;lattr=ot&amp;xzhid=37513530&amp;pi=b2b.s.main.2..8777297975379387&amp;category=%E4%BA%94%E9%87%91%E6%9C%BA%E7%94%B5%3B%E6%B3%B5%E7%B1%BB%3B%E7%A6%BB%E5%BF%83%E6%B3%B5&amp;fid=67174400%2C1733375537925&amp;iid=7c6d87802f18ad36ac5dc5a56f2caf3b&amp;miniId=8469&amp;jid=3876528909&amp;prod_type=0" TargetMode="External"/><Relationship Id="rId18" Type="http://schemas.openxmlformats.org/officeDocument/2006/relationships/hyperlink" Target="https://b2b.baidu.com/land?url=http%3A%2F%2Fwww.51sole.com%2Ftp%2F273391343.htm&amp;query=%E5%A4%9A%E7%BA%A7%E6%B8%85%E6%B0%B4%E6%B3%B5++D280&amp;lattr=&amp;xzhid=28510139&amp;pi=b2b.s.main.1..6058577506783489&amp;category=%E4%BA%94%E9%87%91%E6%9C%BA%E7%94%B5%3B%E6%B3%B5%E7%B1%BB%3B%E7%A6%BB%E5%BF%83%E6%B3%B5&amp;fid=67174400%2C1733375537925&amp;iid=4e4f283e3548f1c9394028822b8576c0&amp;miniId=8469&amp;jid=714839387&amp;prod_type=0" TargetMode="External"/><Relationship Id="rId17" Type="http://schemas.openxmlformats.org/officeDocument/2006/relationships/hyperlink" Target="https://b2b.baidu.com/land?url=https%3A%2F%2Fb2bwork.baidu.com%2Fland%3Flid%3D1799734735728991211&amp;query=%E8%87%AA%E8%97%95%E9%99%8D%E5%8E%8B%E5%90%AF%E5%8A%A8%E6%9F%9C+300KW&amp;lattr=&amp;xzhid=55487791&amp;pi=b2b.s.main.13..9538953284546651&amp;category=%E7%94%B5%E5%B7%A5%E7%94%B5%E6%B0%94%3B%E9%AB%98%E5%8E%8B%E7%94%B5%E6%B0%94%3B%E9%AB%98%E5%8E%8B%E5%BC%80%E5%85%B3%E6%9F%9C&amp;fid=67174400%2C1733375537925&amp;iid=c09e196115891af2fdab3e34de6d74b6&amp;miniId=8469&amp;jid=2714180143&amp;prod_type=0" TargetMode="External"/><Relationship Id="rId16" Type="http://schemas.openxmlformats.org/officeDocument/2006/relationships/hyperlink" Target="https://b2b.baidu.com/land?url=http%3A%2F%2Fwww.912688.com%2Fsupply%2F362450862.html&amp;query=%E8%87%AA%E8%97%95%E9%99%8D%E5%8E%8B%E5%90%AF%E5%8A%A8%E6%9F%9C&amp;lattr=&amp;xzhid=30381096&amp;pi=b2b.s.main.8..3195132786277221&amp;category=%E6%9C%BA%E6%A2%B0%E8%AE%BE%E5%A4%87%3B%E8%A1%8C%E4%B8%9A%E4%B8%93%E7%94%A8%E8%AE%BE%E5%A4%87%3B%E5%85%B6%E4%BB%96%E8%A1%8C%E4%B8%9A%E4%B8%93%E7%94%A8%E8%AE%BE%E5%A4%87&amp;fid=67174400%2C1733375537925&amp;iid=db2a35a0a2909e294356a2b849768c1e&amp;miniId=8469&amp;jid=1746305616&amp;prod_type=0" TargetMode="External"/><Relationship Id="rId15" Type="http://schemas.openxmlformats.org/officeDocument/2006/relationships/hyperlink" Target="https://b2b.baidu.com/land?url=https%3A%2F%2Fb2bwork.baidu.com%2Fland%3Flid%3D1785870558923573392&amp;query=%E5%8F%98%E5%8E%8B%E5%99%A8+500KVA&amp;lattr=ot&amp;xzhid=52024291&amp;pi=b2b.s.main.87..5283855519775636&amp;category=%E7%94%B5%E5%B7%A5%E7%94%B5%E6%B0%94%3B%E5%8F%98%E5%8E%8B%E5%99%A8%3B%E6%B2%B9%E6%B5%B8%E5%BC%8F%E5%8F%98%E5%8E%8B%E5%99%A8&amp;fid=67174400%2C1733375537925&amp;iid=2e2ad066fbca8ba46deb01ce618d35a0&amp;miniId=8469&amp;jid=165051302&amp;prod_type=0" TargetMode="External"/><Relationship Id="rId14" Type="http://schemas.openxmlformats.org/officeDocument/2006/relationships/hyperlink" Target="https://b2b.baidu.com/land?url=https%3A%2F%2Fb2bwork.baidu.com%2Fland%3Flid%3D1799906159129258164&amp;query=%E5%8F%98%E5%8E%8B%E5%99%A8+50KVA&amp;lattr=&amp;xzhid=52484419&amp;pi=b2b.s.main.9..4763289351295511&amp;category=%E7%94%B5%E5%AD%90%E5%85%83%E5%99%A8%E4%BB%B6%3B%E7%94%B5%E6%BA%90%2F%E7%94%B5%E6%BA%90%E7%AE%A1%E7%90%86%3B%E5%8F%98%E5%8E%8B%E5%99%A8&amp;fid=67174400%2C1733375537925&amp;iid=c790c3f532e6d003da3851f8d20f31d6&amp;miniId=8469&amp;jid=170480519&amp;prod_type=0" TargetMode="External"/><Relationship Id="rId13" Type="http://schemas.openxmlformats.org/officeDocument/2006/relationships/hyperlink" Target="https://b2b.baidu.com/land?url=https%3A%2F%2Fb2bwork.baidu.com%2Fland%3Flid%3D1793940274717162296&amp;query=%E5%8F%98%E5%8E%8B%E5%99%A8&amp;lattr=&amp;xzhid=53924174&amp;pi=b2b.s.main.34..7424622545193355&amp;category=%E7%94%B5%E5%B7%A5%E7%94%B5%E6%B0%94%3B%E5%8F%98%E5%8E%8B%E5%99%A8%3B%E7%94%B5%E5%8A%9B%E5%8F%98%E5%8E%8B%E5%99%A8&amp;fid=67174400%2C1733365594899&amp;iid=9202e7ca72c413ca0d59ec07aca0999e&amp;miniId=8469&amp;jid=3255356458&amp;prod_type=0" TargetMode="External"/><Relationship Id="rId12" Type="http://schemas.openxmlformats.org/officeDocument/2006/relationships/hyperlink" Target="https://b2b.baidu.com/land?url=https%3A%2F%2Fwww.china.cn%2Fyoujinshibianyaqi%2F4897807520.html&amp;query=%E5%8F%98%E5%8E%8B%E5%99%A8&amp;lattr=ot&amp;xzhid=33367013&amp;pi=b2b.s.main.25..7424622545193355&amp;category=%E7%94%B5%E5%B7%A5%E7%94%B5%E6%B0%94%3B%E5%8F%98%E5%8E%8B%E5%99%A8%3B%E5%85%B6%E4%BB%96%E5%8F%98%E5%8E%8B%E5%99%A8&amp;fid=67174400%2C1733365594899&amp;iid=8d60240e3c3e945b0c15493ef165ed7d&amp;miniId=8469&amp;jid=3255356479&amp;prod_type=0" TargetMode="External"/><Relationship Id="rId11" Type="http://schemas.openxmlformats.org/officeDocument/2006/relationships/hyperlink" Target="https://b2b.baidu.com/land?url=https%3A%2F%2Fb2bwork.baidu.com%2Fland%3Flid%3D1765385109237051502&amp;query=%E5%85%A8%E7%94%B5%E5%AD%90%E7%9A%AE%E5%B8%A6%E7%A7%A4&amp;lattr=ot&amp;xzhid=46067678&amp;pi=b2b.s.main.7..9741292155349762&amp;category=%E4%BB%AA%E5%99%A8%E4%BB%AA%E8%A1%A8%3B%E6%B5%8B%E9%87%8F%2F%E8%AE%A1%E9%87%8F%E4%BB%AA%E5%99%A8%3B%E8%A1%A1%E5%99%A8&amp;fid=67174400%2C1733365594899&amp;iid=78f07c0893805769602b4ce0088ac55f&amp;miniId=8469&amp;jid=3980144109&amp;prod_type=0" TargetMode="External"/><Relationship Id="rId10" Type="http://schemas.openxmlformats.org/officeDocument/2006/relationships/hyperlink" Target="https://b2b.baidu.com/land?url=http%3A%2F%2Fwww.912688.com%2Fsupply%2F341694321.html&amp;query=%E7%94%B5%E5%AD%90%E6%B1%BD%E8%BD%A6%E8%A1%A1&amp;lattr=ot&amp;xzhid=28613456&amp;pi=b2b.s.main.1..4089323348557338&amp;category=%E4%BB%AA%E5%99%A8%E4%BB%AA%E8%A1%A8%3B%E6%B5%8B%E9%87%8F%2F%E8%AE%A1%E9%87%8F%E4%BB%AA%E5%99%A8%3B%E8%A1%A1%E5%99%A8&amp;fid=67174400%2C1733365594899&amp;iid=95ee726d2ea02b036c86251c98d93de6&amp;miniId=8469&amp;jid=3849007736&amp;prod_type=0" TargetMode="External"/><Relationship Id="rId1" Type="http://schemas.openxmlformats.org/officeDocument/2006/relationships/hyperlink" Target="https://b2b.baidu.com/land?url=http%3A%2F%2Fwww.qianyuwang.com%2Foffer%2F346200122.html&amp;query=SZZ%E8%87%AA%E5%AE%9A%E4%B8%AD%E5%BF%83%E6%8C%AF%E5%8A%A8%E7%AD%9B&amp;lattr=&amp;xzhid=30748177&amp;pi=b2b.s.main.2..1558623973185458&amp;category=%E6%9C%BA%E6%A2%B0%E8%AE%BE%E5%A4%87%3B%E7%9F%BF%E5%B1%B1%E6%9C%BA%E6%A2%B0%3B%E7%9F%BF%E7%94%A8%E7%AD%9B%E5%88%86%E8%AE%BE%E5%A4%87&amp;fid=84017152%2C1733326662444&amp;iid=b5c4ab82f5dbbc77b1bb5f507bb8f9cd&amp;miniId=8469&amp;jid=1791504643&amp;prod_type=0" TargetMode="Externa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58.xml.rels><?xml version="1.0" encoding="UTF-8" standalone="yes"?>
<Relationships xmlns="http://schemas.openxmlformats.org/package/2006/relationships"><Relationship Id="rId7" Type="http://schemas.openxmlformats.org/officeDocument/2006/relationships/hyperlink" Target="http://www.jinruida.com.cn/QTnTDEZ1H-g.html" TargetMode="External"/><Relationship Id="rId6" Type="http://schemas.openxmlformats.org/officeDocument/2006/relationships/hyperlink" Target="https://item.jd.com/100025508854.html#crumb-wrap" TargetMode="External"/><Relationship Id="rId5" Type="http://schemas.openxmlformats.org/officeDocument/2006/relationships/hyperlink" Target="http://product.yesky.com/product/1096/1096713/" TargetMode="External"/><Relationship Id="rId4" Type="http://schemas.openxmlformats.org/officeDocument/2006/relationships/hyperlink" Target="https://item.jd.com/100012975029.html#product-detail" TargetMode="External"/><Relationship Id="rId3" Type="http://schemas.openxmlformats.org/officeDocument/2006/relationships/hyperlink" Target="https://detail.zol.com.cn/ultrabook/index1183052.shtml" TargetMode="External"/><Relationship Id="rId2" Type="http://schemas.openxmlformats.org/officeDocument/2006/relationships/hyperlink" Target="https://item.jd.com/100017330902.html" TargetMode="External"/><Relationship Id="rId1" Type="http://schemas.openxmlformats.org/officeDocument/2006/relationships/hyperlink" Target="https://detail.zol.com.cn/lcd/index289054.shtml" TargetMode="Externa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71.xml.rels><?xml version="1.0" encoding="UTF-8" standalone="yes"?>
<Relationships xmlns="http://schemas.openxmlformats.org/package/2006/relationships"><Relationship Id="rId3" Type="http://schemas.openxmlformats.org/officeDocument/2006/relationships/hyperlink" Target="http://www.sdpc.gov.cn/fzgggz/jggl/zcfg/201502/t20150228_665949.html" TargetMode="External"/><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30.x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1.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2.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3.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4.xml"/></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5.xml"/></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6.xml"/></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7.xml"/></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8.xml"/></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9.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40.xml"/></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41.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showGridLines="0" workbookViewId="0">
      <selection activeCell="A1" sqref="A1"/>
    </sheetView>
  </sheetViews>
  <sheetFormatPr defaultColWidth="9.81481481481481" defaultRowHeight="14.4"/>
  <cols>
    <col min="1" max="11" width="11" customWidth="1"/>
  </cols>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c r="A4" s="1"/>
      <c r="B4" s="1"/>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row>
    <row r="22" spans="1:11">
      <c r="A22" s="1"/>
      <c r="B22" s="1"/>
      <c r="C22" s="1"/>
      <c r="D22" s="1"/>
      <c r="E22" s="1"/>
      <c r="F22" s="1"/>
      <c r="G22" s="1"/>
      <c r="H22" s="1"/>
      <c r="I22" s="1"/>
      <c r="J22" s="1"/>
      <c r="K22" s="1"/>
    </row>
    <row r="23" spans="1:11">
      <c r="A23" s="1"/>
      <c r="B23" s="1"/>
      <c r="C23" s="1"/>
      <c r="D23" s="1"/>
      <c r="E23" s="1"/>
      <c r="F23" s="1"/>
      <c r="G23" s="1"/>
      <c r="H23" s="1"/>
      <c r="I23" s="1"/>
      <c r="J23" s="1"/>
      <c r="K23" s="1"/>
    </row>
    <row r="24" spans="1:11">
      <c r="A24" s="1"/>
      <c r="B24" s="1"/>
      <c r="C24" s="1"/>
      <c r="D24" s="1"/>
      <c r="E24" s="1"/>
      <c r="F24" s="1"/>
      <c r="G24" s="1"/>
      <c r="H24" s="1"/>
      <c r="I24" s="1"/>
      <c r="J24" s="1"/>
      <c r="K24" s="1"/>
    </row>
    <row r="25" spans="1:11">
      <c r="A25" s="1"/>
      <c r="B25" s="1"/>
      <c r="C25" s="1"/>
      <c r="D25" s="1"/>
      <c r="E25" s="1"/>
      <c r="F25" s="1"/>
      <c r="G25" s="1"/>
      <c r="H25" s="1"/>
      <c r="I25" s="1"/>
      <c r="J25" s="1"/>
      <c r="K25" s="1"/>
    </row>
    <row r="26" spans="1:11">
      <c r="A26" s="1"/>
      <c r="B26" s="1"/>
      <c r="C26" s="1"/>
      <c r="D26" s="1"/>
      <c r="E26" s="1"/>
      <c r="F26" s="1"/>
      <c r="G26" s="1"/>
      <c r="H26" s="1"/>
      <c r="I26" s="1"/>
      <c r="J26" s="1"/>
      <c r="K26" s="1"/>
    </row>
    <row r="27" spans="1:11">
      <c r="A27" s="1"/>
      <c r="B27" s="1"/>
      <c r="C27" s="1"/>
      <c r="D27" s="1"/>
      <c r="E27" s="1"/>
      <c r="F27" s="1"/>
      <c r="G27" s="1"/>
      <c r="H27" s="1"/>
      <c r="I27" s="1"/>
      <c r="J27" s="1"/>
      <c r="K27" s="1"/>
    </row>
    <row r="28" spans="1:11">
      <c r="A28" s="1"/>
      <c r="B28" s="1"/>
      <c r="C28" s="1"/>
      <c r="D28" s="1"/>
      <c r="E28" s="1"/>
      <c r="F28" s="1"/>
      <c r="G28" s="1"/>
      <c r="H28" s="1"/>
      <c r="I28" s="1"/>
      <c r="J28" s="1"/>
      <c r="K28" s="1"/>
    </row>
    <row r="29" spans="1:11">
      <c r="A29" s="1"/>
      <c r="B29" s="1"/>
      <c r="C29" s="1"/>
      <c r="D29" s="1"/>
      <c r="E29" s="1"/>
      <c r="F29" s="1"/>
      <c r="G29" s="1"/>
      <c r="H29" s="1"/>
      <c r="I29" s="1"/>
      <c r="J29" s="1"/>
      <c r="K29" s="1"/>
    </row>
    <row r="30" spans="1:11">
      <c r="A30" s="1"/>
      <c r="B30" s="1"/>
      <c r="C30" s="1"/>
      <c r="D30" s="1"/>
      <c r="E30" s="1"/>
      <c r="F30" s="1"/>
      <c r="G30" s="1"/>
      <c r="H30" s="1"/>
      <c r="I30" s="1"/>
      <c r="J30" s="1"/>
      <c r="K30" s="1"/>
    </row>
    <row r="31" spans="1:11">
      <c r="A31" s="1"/>
      <c r="B31" s="1"/>
      <c r="C31" s="1"/>
      <c r="D31" s="1"/>
      <c r="E31" s="1"/>
      <c r="F31" s="1"/>
      <c r="G31" s="1"/>
      <c r="H31" s="1"/>
      <c r="I31" s="1"/>
      <c r="J31" s="1"/>
      <c r="K31" s="1"/>
    </row>
    <row r="32" spans="1:11">
      <c r="A32" s="1"/>
      <c r="B32" s="1"/>
      <c r="C32" s="1"/>
      <c r="D32" s="1"/>
      <c r="E32" s="1"/>
      <c r="F32" s="1"/>
      <c r="G32" s="1"/>
      <c r="H32" s="1"/>
      <c r="I32" s="1"/>
      <c r="J32" s="1"/>
      <c r="K32" s="1"/>
    </row>
    <row r="33" spans="1:11">
      <c r="A33" s="1"/>
      <c r="B33" s="1"/>
      <c r="C33" s="1"/>
      <c r="D33" s="1"/>
      <c r="E33" s="1"/>
      <c r="F33" s="1"/>
      <c r="G33" s="1"/>
      <c r="H33" s="1"/>
      <c r="I33" s="1"/>
      <c r="J33" s="1"/>
      <c r="K33" s="1"/>
    </row>
    <row r="34" spans="1:11">
      <c r="A34" s="1"/>
      <c r="B34" s="1"/>
      <c r="C34" s="1"/>
      <c r="D34" s="1"/>
      <c r="E34" s="1"/>
      <c r="F34" s="1"/>
      <c r="G34" s="1"/>
      <c r="H34" s="1"/>
      <c r="I34" s="1"/>
      <c r="J34" s="1"/>
      <c r="K34" s="1"/>
    </row>
    <row r="35" spans="1:11">
      <c r="A35" s="1"/>
      <c r="B35" s="1"/>
      <c r="C35" s="1"/>
      <c r="D35" s="1"/>
      <c r="E35" s="1"/>
      <c r="F35" s="1"/>
      <c r="G35" s="1"/>
      <c r="H35" s="1"/>
      <c r="I35" s="1"/>
      <c r="J35" s="1"/>
      <c r="K35" s="1"/>
    </row>
    <row r="36" spans="1:11">
      <c r="A36" s="1"/>
      <c r="B36" s="1"/>
      <c r="C36" s="1"/>
      <c r="D36" s="1"/>
      <c r="E36" s="1"/>
      <c r="F36" s="1"/>
      <c r="G36" s="1"/>
      <c r="H36" s="1"/>
      <c r="I36" s="1"/>
      <c r="J36" s="1"/>
      <c r="K36" s="1"/>
    </row>
    <row r="37" spans="1:11">
      <c r="A37" s="1"/>
      <c r="B37" s="1"/>
      <c r="C37" s="1"/>
      <c r="D37" s="1"/>
      <c r="E37" s="1"/>
      <c r="F37" s="1"/>
      <c r="G37" s="1"/>
      <c r="H37" s="1"/>
      <c r="I37" s="1"/>
      <c r="J37" s="1"/>
      <c r="K37" s="1"/>
    </row>
    <row r="38" spans="1:11">
      <c r="A38" s="1"/>
      <c r="B38" s="1"/>
      <c r="C38" s="1"/>
      <c r="D38" s="1"/>
      <c r="E38" s="1"/>
      <c r="F38" s="1"/>
      <c r="G38" s="1"/>
      <c r="H38" s="1"/>
      <c r="I38" s="1"/>
      <c r="J38" s="1"/>
      <c r="K38" s="1"/>
    </row>
    <row r="39" spans="1:11">
      <c r="A39" s="1"/>
      <c r="B39" s="1"/>
      <c r="C39" s="1"/>
      <c r="D39" s="1"/>
      <c r="E39" s="1"/>
      <c r="F39" s="1"/>
      <c r="G39" s="1"/>
      <c r="H39" s="1"/>
      <c r="I39" s="1"/>
      <c r="J39" s="1"/>
      <c r="K39" s="1"/>
    </row>
    <row r="40" spans="1:11">
      <c r="A40" s="1"/>
      <c r="B40" s="1"/>
      <c r="C40" s="1"/>
      <c r="D40" s="1"/>
      <c r="E40" s="1"/>
      <c r="F40" s="1"/>
      <c r="G40" s="1"/>
      <c r="H40" s="1"/>
      <c r="I40" s="1"/>
      <c r="J40" s="1"/>
      <c r="K40" s="1"/>
    </row>
    <row r="41" spans="1:11">
      <c r="A41" s="1"/>
      <c r="B41" s="1"/>
      <c r="C41" s="1"/>
      <c r="D41" s="1"/>
      <c r="E41" s="1"/>
      <c r="F41" s="1"/>
      <c r="G41" s="1"/>
      <c r="H41" s="1"/>
      <c r="I41" s="1"/>
      <c r="J41" s="1"/>
      <c r="K41" s="1"/>
    </row>
    <row r="42" spans="1:11">
      <c r="A42" s="1"/>
      <c r="B42" s="1"/>
      <c r="C42" s="1"/>
      <c r="D42" s="1"/>
      <c r="E42" s="1"/>
      <c r="F42" s="1"/>
      <c r="G42" s="1"/>
      <c r="H42" s="1"/>
      <c r="I42" s="1"/>
      <c r="J42" s="1"/>
      <c r="K42" s="1"/>
    </row>
    <row r="43" spans="1:11">
      <c r="A43" s="1"/>
      <c r="B43" s="1"/>
      <c r="C43" s="1"/>
      <c r="D43" s="1"/>
      <c r="E43" s="1"/>
      <c r="F43" s="1"/>
      <c r="G43" s="1"/>
      <c r="H43" s="1"/>
      <c r="I43" s="1"/>
      <c r="J43" s="1"/>
      <c r="K43" s="1"/>
    </row>
    <row r="44" spans="1:11">
      <c r="A44" s="1"/>
      <c r="B44" s="1"/>
      <c r="C44" s="1"/>
      <c r="D44" s="1"/>
      <c r="E44" s="1"/>
      <c r="F44" s="1"/>
      <c r="G44" s="1"/>
      <c r="H44" s="1"/>
      <c r="I44" s="1"/>
      <c r="J44" s="1"/>
      <c r="K44" s="1"/>
    </row>
    <row r="45" spans="1:11">
      <c r="A45" s="1"/>
      <c r="B45" s="1"/>
      <c r="C45" s="1"/>
      <c r="D45" s="1"/>
      <c r="E45" s="1"/>
      <c r="F45" s="1"/>
      <c r="G45" s="1"/>
      <c r="H45" s="1"/>
      <c r="I45" s="1"/>
      <c r="J45" s="1"/>
      <c r="K45" s="1"/>
    </row>
    <row r="46" spans="1:11">
      <c r="A46" s="1"/>
      <c r="B46" s="1"/>
      <c r="C46" s="1"/>
      <c r="D46" s="1"/>
      <c r="E46" s="1"/>
      <c r="F46" s="1"/>
      <c r="G46" s="1"/>
      <c r="H46" s="1"/>
      <c r="I46" s="1"/>
      <c r="J46" s="1"/>
      <c r="K46" s="1"/>
    </row>
    <row r="47" spans="1:11">
      <c r="A47" s="1"/>
      <c r="B47" s="1"/>
      <c r="C47" s="1"/>
      <c r="D47" s="1"/>
      <c r="E47" s="1"/>
      <c r="F47" s="1"/>
      <c r="G47" s="1"/>
      <c r="H47" s="1"/>
      <c r="I47" s="1"/>
      <c r="J47" s="1"/>
      <c r="K47" s="1"/>
    </row>
    <row r="48" spans="1:11">
      <c r="A48" s="1"/>
      <c r="B48" s="1"/>
      <c r="C48" s="1"/>
      <c r="D48" s="1"/>
      <c r="E48" s="1"/>
      <c r="F48" s="1"/>
      <c r="G48" s="1"/>
      <c r="H48" s="1"/>
      <c r="I48" s="1"/>
      <c r="J48" s="1"/>
      <c r="K48" s="1"/>
    </row>
    <row r="49" spans="1:11">
      <c r="A49" s="1"/>
      <c r="B49" s="1"/>
      <c r="C49" s="1"/>
      <c r="D49" s="1"/>
      <c r="E49" s="1"/>
      <c r="F49" s="1"/>
      <c r="G49" s="1"/>
      <c r="H49" s="1"/>
      <c r="I49" s="1"/>
      <c r="J49" s="1"/>
      <c r="K49" s="1"/>
    </row>
    <row r="50" spans="1:11">
      <c r="A50" s="1"/>
      <c r="B50" s="1"/>
      <c r="C50" s="1"/>
      <c r="D50" s="1"/>
      <c r="E50" s="1"/>
      <c r="F50" s="1"/>
      <c r="G50" s="1"/>
      <c r="H50" s="1"/>
      <c r="I50" s="1"/>
      <c r="J50" s="1"/>
      <c r="K50" s="1"/>
    </row>
    <row r="51" spans="1:11">
      <c r="A51" s="1"/>
      <c r="B51" s="1"/>
      <c r="C51" s="1"/>
      <c r="D51" s="1"/>
      <c r="E51" s="1"/>
      <c r="F51" s="1"/>
      <c r="G51" s="1"/>
      <c r="H51" s="1"/>
      <c r="I51" s="1"/>
      <c r="J51" s="1"/>
      <c r="K51" s="1"/>
    </row>
    <row r="52" spans="1:11">
      <c r="A52" s="1"/>
      <c r="B52" s="1"/>
      <c r="C52" s="1"/>
      <c r="D52" s="1"/>
      <c r="E52" s="1"/>
      <c r="F52" s="1"/>
      <c r="G52" s="1"/>
      <c r="H52" s="1"/>
      <c r="I52" s="1"/>
      <c r="J52" s="1"/>
      <c r="K52" s="1"/>
    </row>
    <row r="53" spans="1:11">
      <c r="A53" s="1"/>
      <c r="B53" s="1"/>
      <c r="C53" s="1"/>
      <c r="D53" s="1"/>
      <c r="E53" s="1"/>
      <c r="F53" s="1"/>
      <c r="G53" s="1"/>
      <c r="H53" s="1"/>
      <c r="I53" s="1"/>
      <c r="J53" s="1"/>
      <c r="K53" s="1"/>
    </row>
    <row r="54" spans="1:11">
      <c r="A54" s="1"/>
      <c r="B54" s="1"/>
      <c r="C54" s="1"/>
      <c r="D54" s="1"/>
      <c r="E54" s="1"/>
      <c r="F54" s="1"/>
      <c r="G54" s="1"/>
      <c r="H54" s="1"/>
      <c r="I54" s="1"/>
      <c r="J54" s="1"/>
      <c r="K54" s="1"/>
    </row>
    <row r="55" spans="1:11">
      <c r="A55" s="1"/>
      <c r="B55" s="1"/>
      <c r="C55" s="1"/>
      <c r="D55" s="1"/>
      <c r="E55" s="1"/>
      <c r="F55" s="1"/>
      <c r="G55" s="1"/>
      <c r="H55" s="1"/>
      <c r="I55" s="1"/>
      <c r="J55" s="1"/>
      <c r="K55" s="1"/>
    </row>
    <row r="56" spans="1:11">
      <c r="A56" s="1"/>
      <c r="B56" s="1"/>
      <c r="C56" s="1"/>
      <c r="D56" s="1"/>
      <c r="E56" s="1"/>
      <c r="F56" s="1"/>
      <c r="G56" s="1"/>
      <c r="H56" s="1"/>
      <c r="I56" s="1"/>
      <c r="J56" s="1"/>
      <c r="K56" s="1"/>
    </row>
    <row r="57" spans="1:11">
      <c r="A57" s="1"/>
      <c r="B57" s="1"/>
      <c r="C57" s="1"/>
      <c r="D57" s="1"/>
      <c r="E57" s="1"/>
      <c r="F57" s="1"/>
      <c r="G57" s="1"/>
      <c r="H57" s="1"/>
      <c r="I57" s="1"/>
      <c r="J57" s="1"/>
      <c r="K57" s="1"/>
    </row>
    <row r="58" spans="1:11">
      <c r="A58" s="1"/>
      <c r="B58" s="1"/>
      <c r="C58" s="1"/>
      <c r="D58" s="1"/>
      <c r="E58" s="1"/>
      <c r="F58" s="1"/>
      <c r="G58" s="1"/>
      <c r="H58" s="1"/>
      <c r="I58" s="1"/>
      <c r="J58" s="1"/>
      <c r="K58" s="1"/>
    </row>
    <row r="59" spans="1:11">
      <c r="A59" s="1"/>
      <c r="B59" s="1"/>
      <c r="C59" s="1"/>
      <c r="D59" s="1"/>
      <c r="E59" s="1"/>
      <c r="F59" s="1"/>
      <c r="G59" s="1"/>
      <c r="H59" s="1"/>
      <c r="I59" s="1"/>
      <c r="J59" s="1"/>
      <c r="K59" s="1"/>
    </row>
    <row r="60" spans="1:11">
      <c r="A60" s="1"/>
      <c r="B60" s="1"/>
      <c r="C60" s="1"/>
      <c r="D60" s="1"/>
      <c r="E60" s="1"/>
      <c r="F60" s="1"/>
      <c r="G60" s="1"/>
      <c r="H60" s="1"/>
      <c r="I60" s="1"/>
      <c r="J60" s="1"/>
      <c r="K60" s="1"/>
    </row>
    <row r="61" spans="1:11">
      <c r="A61" s="1"/>
      <c r="B61" s="1"/>
      <c r="C61" s="1"/>
      <c r="D61" s="1"/>
      <c r="E61" s="1"/>
      <c r="F61" s="1"/>
      <c r="G61" s="1"/>
      <c r="H61" s="1"/>
      <c r="I61" s="1"/>
      <c r="J61" s="1"/>
      <c r="K61" s="1"/>
    </row>
    <row r="62" spans="1:11">
      <c r="A62" s="1"/>
      <c r="B62" s="1"/>
      <c r="C62" s="1"/>
      <c r="D62" s="1"/>
      <c r="E62" s="1"/>
      <c r="F62" s="1"/>
      <c r="G62" s="1"/>
      <c r="H62" s="1"/>
      <c r="I62" s="1"/>
      <c r="J62" s="1"/>
      <c r="K62" s="1"/>
    </row>
    <row r="63" spans="1:11">
      <c r="A63" s="1"/>
      <c r="B63" s="1"/>
      <c r="C63" s="1"/>
      <c r="D63" s="1"/>
      <c r="E63" s="1"/>
      <c r="F63" s="1"/>
      <c r="G63" s="1"/>
      <c r="H63" s="1"/>
      <c r="I63" s="1"/>
      <c r="J63" s="1"/>
      <c r="K63" s="1"/>
    </row>
    <row r="64" spans="1:11">
      <c r="A64" s="1"/>
      <c r="B64" s="1"/>
      <c r="C64" s="1"/>
      <c r="D64" s="1"/>
      <c r="E64" s="1"/>
      <c r="F64" s="1"/>
      <c r="G64" s="1"/>
      <c r="H64" s="1"/>
      <c r="I64" s="1"/>
      <c r="J64" s="1"/>
      <c r="K64" s="1"/>
    </row>
    <row r="65" spans="1:11">
      <c r="A65" s="1"/>
      <c r="B65" s="1"/>
      <c r="C65" s="1"/>
      <c r="D65" s="1"/>
      <c r="E65" s="1"/>
      <c r="F65" s="1"/>
      <c r="G65" s="1"/>
      <c r="H65" s="1"/>
      <c r="I65" s="1"/>
      <c r="J65" s="1"/>
      <c r="K65" s="1"/>
    </row>
    <row r="66" spans="1:11">
      <c r="A66" s="1"/>
      <c r="B66" s="1"/>
      <c r="C66" s="1"/>
      <c r="D66" s="1"/>
      <c r="E66" s="1"/>
      <c r="F66" s="1"/>
      <c r="G66" s="1"/>
      <c r="H66" s="1"/>
      <c r="I66" s="1"/>
      <c r="J66" s="1"/>
      <c r="K66" s="1"/>
    </row>
    <row r="67" spans="1:11">
      <c r="A67" s="1"/>
      <c r="B67" s="1"/>
      <c r="C67" s="1"/>
      <c r="D67" s="1"/>
      <c r="E67" s="1"/>
      <c r="F67" s="1"/>
      <c r="G67" s="1"/>
      <c r="H67" s="1"/>
      <c r="I67" s="1"/>
      <c r="J67" s="1"/>
      <c r="K67" s="1"/>
    </row>
    <row r="68" spans="1:11">
      <c r="A68" s="1"/>
      <c r="B68" s="1"/>
      <c r="C68" s="1"/>
      <c r="D68" s="1"/>
      <c r="E68" s="1"/>
      <c r="F68" s="1"/>
      <c r="G68" s="1"/>
      <c r="H68" s="1"/>
      <c r="I68" s="1"/>
      <c r="J68" s="1"/>
      <c r="K68" s="1"/>
    </row>
    <row r="69" spans="1:11">
      <c r="A69" s="1"/>
      <c r="B69" s="1"/>
      <c r="C69" s="1"/>
      <c r="D69" s="1"/>
      <c r="E69" s="1"/>
      <c r="F69" s="1"/>
      <c r="G69" s="1"/>
      <c r="H69" s="1"/>
      <c r="I69" s="1"/>
      <c r="J69" s="1"/>
      <c r="K69" s="1"/>
    </row>
    <row r="70" spans="1:11">
      <c r="A70" s="1"/>
      <c r="B70" s="1"/>
      <c r="C70" s="1"/>
      <c r="D70" s="1"/>
      <c r="E70" s="1"/>
      <c r="F70" s="1"/>
      <c r="G70" s="1"/>
      <c r="H70" s="1"/>
      <c r="I70" s="1"/>
      <c r="J70" s="1"/>
      <c r="K70" s="1"/>
    </row>
    <row r="71" spans="1:11">
      <c r="A71" s="1"/>
      <c r="B71" s="1"/>
      <c r="C71" s="1"/>
      <c r="D71" s="1"/>
      <c r="E71" s="1"/>
      <c r="F71" s="1"/>
      <c r="G71" s="1"/>
      <c r="H71" s="1"/>
      <c r="I71" s="1"/>
      <c r="J71" s="1"/>
      <c r="K71" s="1"/>
    </row>
    <row r="72" spans="1:11">
      <c r="A72" s="1"/>
      <c r="B72" s="1"/>
      <c r="C72" s="1"/>
      <c r="D72" s="1"/>
      <c r="E72" s="1"/>
      <c r="F72" s="1"/>
      <c r="G72" s="1"/>
      <c r="H72" s="1"/>
      <c r="I72" s="1"/>
      <c r="J72" s="1"/>
      <c r="K72" s="1"/>
    </row>
    <row r="73" spans="1:11">
      <c r="A73" s="1"/>
      <c r="B73" s="1"/>
      <c r="C73" s="1"/>
      <c r="D73" s="1"/>
      <c r="E73" s="1"/>
      <c r="F73" s="1"/>
      <c r="G73" s="1"/>
      <c r="H73" s="1"/>
      <c r="I73" s="1"/>
      <c r="J73" s="1"/>
      <c r="K73" s="1"/>
    </row>
    <row r="74" spans="1:11">
      <c r="A74" s="1"/>
      <c r="B74" s="1"/>
      <c r="C74" s="1"/>
      <c r="D74" s="1"/>
      <c r="E74" s="1"/>
      <c r="F74" s="1"/>
      <c r="G74" s="1"/>
      <c r="H74" s="1"/>
      <c r="I74" s="1"/>
      <c r="J74" s="1"/>
      <c r="K74" s="1"/>
    </row>
    <row r="75" spans="1:11">
      <c r="A75" s="1"/>
      <c r="B75" s="1"/>
      <c r="C75" s="1"/>
      <c r="D75" s="1"/>
      <c r="E75" s="1"/>
      <c r="F75" s="1"/>
      <c r="G75" s="1"/>
      <c r="H75" s="1"/>
      <c r="I75" s="1"/>
      <c r="J75" s="1"/>
      <c r="K75" s="1"/>
    </row>
    <row r="76" spans="1:11">
      <c r="A76" s="1"/>
      <c r="B76" s="1"/>
      <c r="C76" s="1"/>
      <c r="D76" s="1"/>
      <c r="E76" s="1"/>
      <c r="F76" s="1"/>
      <c r="G76" s="1"/>
      <c r="H76" s="1"/>
      <c r="I76" s="1"/>
      <c r="J76" s="1"/>
      <c r="K76" s="1"/>
    </row>
    <row r="77" spans="1:11">
      <c r="A77" s="1"/>
      <c r="B77" s="1"/>
      <c r="C77" s="1"/>
      <c r="D77" s="1"/>
      <c r="E77" s="1"/>
      <c r="F77" s="1"/>
      <c r="G77" s="1"/>
      <c r="H77" s="1"/>
      <c r="I77" s="1"/>
      <c r="J77" s="1"/>
      <c r="K77" s="1"/>
    </row>
    <row r="78" spans="1:11">
      <c r="A78" s="1"/>
      <c r="B78" s="1"/>
      <c r="C78" s="1"/>
      <c r="D78" s="1"/>
      <c r="E78" s="1"/>
      <c r="F78" s="1"/>
      <c r="G78" s="1"/>
      <c r="H78" s="1"/>
      <c r="I78" s="1"/>
      <c r="J78" s="1"/>
      <c r="K78" s="1"/>
    </row>
    <row r="79" spans="1:11">
      <c r="A79" s="1"/>
      <c r="B79" s="1"/>
      <c r="C79" s="1"/>
      <c r="D79" s="1"/>
      <c r="E79" s="1"/>
      <c r="F79" s="1"/>
      <c r="G79" s="1"/>
      <c r="H79" s="1"/>
      <c r="I79" s="1"/>
      <c r="J79" s="1"/>
      <c r="K79" s="1"/>
    </row>
    <row r="80" spans="1:11">
      <c r="A80" s="1"/>
      <c r="B80" s="1"/>
      <c r="C80" s="1"/>
      <c r="D80" s="1"/>
      <c r="E80" s="1"/>
      <c r="F80" s="1"/>
      <c r="G80" s="1"/>
      <c r="H80" s="1"/>
      <c r="I80" s="1"/>
      <c r="J80" s="1"/>
      <c r="K80" s="1"/>
    </row>
    <row r="81" spans="1:11">
      <c r="A81" s="1"/>
      <c r="B81" s="1"/>
      <c r="C81" s="1"/>
      <c r="D81" s="1"/>
      <c r="E81" s="1"/>
      <c r="F81" s="1"/>
      <c r="G81" s="1"/>
      <c r="H81" s="1"/>
      <c r="I81" s="1"/>
      <c r="J81" s="1"/>
      <c r="K81" s="1"/>
    </row>
    <row r="82" spans="1:11">
      <c r="A82" s="1"/>
      <c r="B82" s="1"/>
      <c r="C82" s="1"/>
      <c r="D82" s="1"/>
      <c r="E82" s="1"/>
      <c r="F82" s="1"/>
      <c r="G82" s="1"/>
      <c r="H82" s="1"/>
      <c r="I82" s="1"/>
      <c r="J82" s="1"/>
      <c r="K82" s="1"/>
    </row>
    <row r="83" spans="1:11">
      <c r="A83" s="1"/>
      <c r="B83" s="1"/>
      <c r="C83" s="1"/>
      <c r="D83" s="1"/>
      <c r="E83" s="1"/>
      <c r="F83" s="1"/>
      <c r="G83" s="1"/>
      <c r="H83" s="1"/>
      <c r="I83" s="1"/>
      <c r="J83" s="1"/>
      <c r="K83" s="1"/>
    </row>
    <row r="84" spans="1:11">
      <c r="A84" s="1"/>
      <c r="B84" s="1"/>
      <c r="C84" s="1"/>
      <c r="D84" s="1"/>
      <c r="E84" s="1"/>
      <c r="F84" s="1"/>
      <c r="G84" s="1"/>
      <c r="H84" s="1"/>
      <c r="I84" s="1"/>
      <c r="J84" s="1"/>
      <c r="K84" s="1"/>
    </row>
    <row r="85" spans="1:11">
      <c r="A85" s="1"/>
      <c r="B85" s="1"/>
      <c r="C85" s="1"/>
      <c r="D85" s="1"/>
      <c r="E85" s="1"/>
      <c r="F85" s="1"/>
      <c r="G85" s="1"/>
      <c r="H85" s="1"/>
      <c r="I85" s="1"/>
      <c r="J85" s="1"/>
      <c r="K85" s="1"/>
    </row>
    <row r="86" spans="1:11">
      <c r="A86" s="1"/>
      <c r="B86" s="1"/>
      <c r="C86" s="1"/>
      <c r="D86" s="1"/>
      <c r="E86" s="1"/>
      <c r="F86" s="1"/>
      <c r="G86" s="1"/>
      <c r="H86" s="1"/>
      <c r="I86" s="1"/>
      <c r="J86" s="1"/>
      <c r="K86" s="1"/>
    </row>
    <row r="87" spans="1:11">
      <c r="A87" s="1"/>
      <c r="B87" s="1"/>
      <c r="C87" s="1"/>
      <c r="D87" s="1"/>
      <c r="E87" s="1"/>
      <c r="F87" s="1"/>
      <c r="G87" s="1"/>
      <c r="H87" s="1"/>
      <c r="I87" s="1"/>
      <c r="J87" s="1"/>
      <c r="K87" s="1"/>
    </row>
    <row r="88" spans="1:11">
      <c r="A88" s="1"/>
      <c r="B88" s="1"/>
      <c r="C88" s="1"/>
      <c r="D88" s="1"/>
      <c r="E88" s="1"/>
      <c r="F88" s="1"/>
      <c r="G88" s="1"/>
      <c r="H88" s="1"/>
      <c r="I88" s="1"/>
      <c r="J88" s="1"/>
      <c r="K88" s="1"/>
    </row>
    <row r="89" spans="1:11">
      <c r="A89" s="1"/>
      <c r="B89" s="1"/>
      <c r="C89" s="1"/>
      <c r="D89" s="1"/>
      <c r="E89" s="1"/>
      <c r="F89" s="1"/>
      <c r="G89" s="1"/>
      <c r="H89" s="1"/>
      <c r="I89" s="1"/>
      <c r="J89" s="1"/>
      <c r="K89" s="1"/>
    </row>
    <row r="90" spans="1:11">
      <c r="A90" s="1"/>
      <c r="B90" s="1"/>
      <c r="C90" s="1"/>
      <c r="D90" s="1"/>
      <c r="E90" s="1"/>
      <c r="F90" s="1"/>
      <c r="G90" s="1"/>
      <c r="H90" s="1"/>
      <c r="I90" s="1"/>
      <c r="J90" s="1"/>
      <c r="K90" s="1"/>
    </row>
    <row r="91" spans="1:11">
      <c r="A91" s="1"/>
      <c r="B91" s="1"/>
      <c r="C91" s="1"/>
      <c r="D91" s="1"/>
      <c r="E91" s="1"/>
      <c r="F91" s="1"/>
      <c r="G91" s="1"/>
      <c r="H91" s="1"/>
      <c r="I91" s="1"/>
      <c r="J91" s="1"/>
      <c r="K91" s="1"/>
    </row>
    <row r="92" spans="1:11">
      <c r="A92" s="1"/>
      <c r="B92" s="1"/>
      <c r="C92" s="1"/>
      <c r="D92" s="1"/>
      <c r="E92" s="1"/>
      <c r="F92" s="1"/>
      <c r="G92" s="1"/>
      <c r="H92" s="1"/>
      <c r="I92" s="1"/>
      <c r="J92" s="1"/>
      <c r="K92" s="1"/>
    </row>
    <row r="93" spans="1:11">
      <c r="A93" s="1"/>
      <c r="B93" s="1"/>
      <c r="C93" s="1"/>
      <c r="D93" s="1"/>
      <c r="E93" s="1"/>
      <c r="F93" s="1"/>
      <c r="G93" s="1"/>
      <c r="H93" s="1"/>
      <c r="I93" s="1"/>
      <c r="J93" s="1"/>
      <c r="K93" s="1"/>
    </row>
    <row r="94" spans="1:11">
      <c r="A94" s="1"/>
      <c r="B94" s="1"/>
      <c r="C94" s="1"/>
      <c r="D94" s="1"/>
      <c r="E94" s="1"/>
      <c r="F94" s="1"/>
      <c r="G94" s="1"/>
      <c r="H94" s="1"/>
      <c r="I94" s="1"/>
      <c r="J94" s="1"/>
      <c r="K94" s="1"/>
    </row>
    <row r="95" spans="1:11">
      <c r="A95" s="1"/>
      <c r="B95" s="1"/>
      <c r="C95" s="1"/>
      <c r="D95" s="1"/>
      <c r="E95" s="1"/>
      <c r="F95" s="1"/>
      <c r="G95" s="1"/>
      <c r="H95" s="1"/>
      <c r="I95" s="1"/>
      <c r="J95" s="1"/>
      <c r="K95" s="1"/>
    </row>
    <row r="96" spans="1:11">
      <c r="A96" s="1"/>
      <c r="B96" s="1"/>
      <c r="C96" s="1"/>
      <c r="D96" s="1"/>
      <c r="E96" s="1"/>
      <c r="F96" s="1"/>
      <c r="G96" s="1"/>
      <c r="H96" s="1"/>
      <c r="I96" s="1"/>
      <c r="J96" s="1"/>
      <c r="K96" s="1"/>
    </row>
    <row r="97" spans="1:11">
      <c r="A97" s="1"/>
      <c r="B97" s="1"/>
      <c r="C97" s="1"/>
      <c r="D97" s="1"/>
      <c r="E97" s="1"/>
      <c r="F97" s="1"/>
      <c r="G97" s="1"/>
      <c r="H97" s="1"/>
      <c r="I97" s="1"/>
      <c r="J97" s="1"/>
      <c r="K97" s="1"/>
    </row>
    <row r="98" spans="1:11">
      <c r="A98" s="1"/>
      <c r="B98" s="1"/>
      <c r="C98" s="1"/>
      <c r="D98" s="1"/>
      <c r="E98" s="1"/>
      <c r="F98" s="1"/>
      <c r="G98" s="1"/>
      <c r="H98" s="1"/>
      <c r="I98" s="1"/>
      <c r="J98" s="1"/>
      <c r="K98" s="1"/>
    </row>
    <row r="99" spans="1:11">
      <c r="A99" s="1"/>
      <c r="B99" s="1"/>
      <c r="C99" s="1"/>
      <c r="D99" s="1"/>
      <c r="E99" s="1"/>
      <c r="F99" s="1"/>
      <c r="G99" s="1"/>
      <c r="H99" s="1"/>
      <c r="I99" s="1"/>
      <c r="J99" s="1"/>
      <c r="K99" s="1"/>
    </row>
    <row r="100" spans="1:11">
      <c r="A100" s="1"/>
      <c r="B100" s="1"/>
      <c r="C100" s="1"/>
      <c r="D100" s="1"/>
      <c r="E100" s="1"/>
      <c r="F100" s="1"/>
      <c r="G100" s="1"/>
      <c r="H100" s="1"/>
      <c r="I100" s="1"/>
      <c r="J100" s="1"/>
      <c r="K100" s="1"/>
    </row>
    <row r="101" spans="1:11">
      <c r="A101" s="1"/>
      <c r="B101" s="1"/>
      <c r="C101" s="1"/>
      <c r="D101" s="1"/>
      <c r="E101" s="1"/>
      <c r="F101" s="1"/>
      <c r="G101" s="1"/>
      <c r="H101" s="1"/>
      <c r="I101" s="1"/>
      <c r="J101" s="1"/>
      <c r="K101" s="1"/>
    </row>
    <row r="102" spans="1:11">
      <c r="A102" s="1"/>
      <c r="B102" s="1"/>
      <c r="C102" s="1"/>
      <c r="D102" s="1"/>
      <c r="E102" s="1"/>
      <c r="F102" s="1"/>
      <c r="G102" s="1"/>
      <c r="H102" s="1"/>
      <c r="I102" s="1"/>
      <c r="J102" s="1"/>
      <c r="K102" s="1"/>
    </row>
    <row r="103" spans="1:11">
      <c r="A103" s="1"/>
      <c r="B103" s="1"/>
      <c r="C103" s="1"/>
      <c r="D103" s="1"/>
      <c r="E103" s="1"/>
      <c r="F103" s="1"/>
      <c r="G103" s="1"/>
      <c r="H103" s="1"/>
      <c r="I103" s="1"/>
      <c r="J103" s="1"/>
      <c r="K103" s="1"/>
    </row>
    <row r="104" spans="1:11">
      <c r="A104" s="1"/>
      <c r="B104" s="1"/>
      <c r="C104" s="1"/>
      <c r="D104" s="1"/>
      <c r="E104" s="1"/>
      <c r="F104" s="1"/>
      <c r="G104" s="1"/>
      <c r="H104" s="1"/>
      <c r="I104" s="1"/>
      <c r="J104" s="1"/>
      <c r="K104" s="1"/>
    </row>
    <row r="105" spans="1:11">
      <c r="A105" s="1"/>
      <c r="B105" s="1"/>
      <c r="C105" s="1"/>
      <c r="D105" s="1"/>
      <c r="E105" s="1"/>
      <c r="F105" s="1"/>
      <c r="G105" s="1"/>
      <c r="H105" s="1"/>
      <c r="I105" s="1"/>
      <c r="J105" s="1"/>
      <c r="K105" s="1"/>
    </row>
    <row r="106" spans="1:11">
      <c r="A106" s="1"/>
      <c r="B106" s="1"/>
      <c r="C106" s="1"/>
      <c r="D106" s="1"/>
      <c r="E106" s="1"/>
      <c r="F106" s="1"/>
      <c r="G106" s="1"/>
      <c r="H106" s="1"/>
      <c r="I106" s="1"/>
      <c r="J106" s="1"/>
      <c r="K106" s="1"/>
    </row>
    <row r="107" spans="1:11">
      <c r="A107" s="1"/>
      <c r="B107" s="1"/>
      <c r="C107" s="1"/>
      <c r="D107" s="1"/>
      <c r="E107" s="1"/>
      <c r="F107" s="1"/>
      <c r="G107" s="1"/>
      <c r="H107" s="1"/>
      <c r="I107" s="1"/>
      <c r="J107" s="1"/>
      <c r="K107" s="1"/>
    </row>
    <row r="108" spans="1:11">
      <c r="A108" s="1"/>
      <c r="B108" s="1"/>
      <c r="C108" s="1"/>
      <c r="D108" s="1"/>
      <c r="E108" s="1"/>
      <c r="F108" s="1"/>
      <c r="G108" s="1"/>
      <c r="H108" s="1"/>
      <c r="I108" s="1"/>
      <c r="J108" s="1"/>
      <c r="K108" s="1"/>
    </row>
    <row r="109" spans="1:11">
      <c r="A109" s="1"/>
      <c r="B109" s="1"/>
      <c r="C109" s="1"/>
      <c r="D109" s="1"/>
      <c r="E109" s="1"/>
      <c r="F109" s="1"/>
      <c r="G109" s="1"/>
      <c r="H109" s="1"/>
      <c r="I109" s="1"/>
      <c r="J109" s="1"/>
      <c r="K109" s="1"/>
    </row>
    <row r="110" spans="1:11">
      <c r="A110" s="1"/>
      <c r="B110" s="1"/>
      <c r="C110" s="1"/>
      <c r="D110" s="1"/>
      <c r="E110" s="1"/>
      <c r="F110" s="1"/>
      <c r="G110" s="1"/>
      <c r="H110" s="1"/>
      <c r="I110" s="1"/>
      <c r="J110" s="1"/>
      <c r="K110" s="1"/>
    </row>
    <row r="111" spans="1:11">
      <c r="A111" s="1"/>
      <c r="B111" s="1"/>
      <c r="C111" s="1"/>
      <c r="D111" s="1"/>
      <c r="E111" s="1"/>
      <c r="F111" s="1"/>
      <c r="G111" s="1"/>
      <c r="H111" s="1"/>
      <c r="I111" s="1"/>
      <c r="J111" s="1"/>
      <c r="K111" s="1"/>
    </row>
    <row r="112" spans="1:11">
      <c r="A112" s="1"/>
      <c r="B112" s="1"/>
      <c r="C112" s="1"/>
      <c r="D112" s="1"/>
      <c r="E112" s="1"/>
      <c r="F112" s="1"/>
      <c r="G112" s="1"/>
      <c r="H112" s="1"/>
      <c r="I112" s="1"/>
      <c r="J112" s="1"/>
      <c r="K112" s="1"/>
    </row>
    <row r="113" spans="1:11">
      <c r="A113" s="1"/>
      <c r="B113" s="1"/>
      <c r="C113" s="1"/>
      <c r="D113" s="1"/>
      <c r="E113" s="1"/>
      <c r="F113" s="1"/>
      <c r="G113" s="1"/>
      <c r="H113" s="1"/>
      <c r="I113" s="1"/>
      <c r="J113" s="1"/>
      <c r="K113" s="1"/>
    </row>
    <row r="114" spans="1:11">
      <c r="A114" s="1"/>
      <c r="B114" s="1"/>
      <c r="C114" s="1"/>
      <c r="D114" s="1"/>
      <c r="E114" s="1"/>
      <c r="F114" s="1"/>
      <c r="G114" s="1"/>
      <c r="H114" s="1"/>
      <c r="I114" s="1"/>
      <c r="J114" s="1"/>
      <c r="K114" s="1"/>
    </row>
    <row r="115" spans="1:11">
      <c r="A115" s="1"/>
      <c r="B115" s="1"/>
      <c r="C115" s="1"/>
      <c r="D115" s="1"/>
      <c r="E115" s="1"/>
      <c r="F115" s="1"/>
      <c r="G115" s="1"/>
      <c r="H115" s="1"/>
      <c r="I115" s="1"/>
      <c r="J115" s="1"/>
      <c r="K115" s="1"/>
    </row>
    <row r="116" spans="1:11">
      <c r="A116" s="1"/>
      <c r="B116" s="1"/>
      <c r="C116" s="1"/>
      <c r="D116" s="1"/>
      <c r="E116" s="1"/>
      <c r="F116" s="1"/>
      <c r="G116" s="1"/>
      <c r="H116" s="1"/>
      <c r="I116" s="1"/>
      <c r="J116" s="1"/>
      <c r="K116" s="1"/>
    </row>
    <row r="117" spans="1:11">
      <c r="A117" s="1"/>
      <c r="B117" s="1"/>
      <c r="C117" s="1"/>
      <c r="D117" s="1"/>
      <c r="E117" s="1"/>
      <c r="F117" s="1"/>
      <c r="G117" s="1"/>
      <c r="H117" s="1"/>
      <c r="I117" s="1"/>
      <c r="J117" s="1"/>
      <c r="K117" s="1"/>
    </row>
    <row r="118" spans="1:11">
      <c r="A118" s="1"/>
      <c r="B118" s="1"/>
      <c r="C118" s="1"/>
      <c r="D118" s="1"/>
      <c r="E118" s="1"/>
      <c r="F118" s="1"/>
      <c r="G118" s="1"/>
      <c r="H118" s="1"/>
      <c r="I118" s="1"/>
      <c r="J118" s="1"/>
      <c r="K118" s="1"/>
    </row>
    <row r="119" spans="1:11">
      <c r="A119" s="1"/>
      <c r="B119" s="1"/>
      <c r="C119" s="1"/>
      <c r="D119" s="1"/>
      <c r="E119" s="1"/>
      <c r="F119" s="1"/>
      <c r="G119" s="1"/>
      <c r="H119" s="1"/>
      <c r="I119" s="1"/>
      <c r="J119" s="1"/>
      <c r="K119" s="1"/>
    </row>
    <row r="120" spans="1:11">
      <c r="A120" s="1"/>
      <c r="B120" s="1"/>
      <c r="C120" s="1"/>
      <c r="D120" s="1"/>
      <c r="E120" s="1"/>
      <c r="F120" s="1"/>
      <c r="G120" s="1"/>
      <c r="H120" s="1"/>
      <c r="I120" s="1"/>
      <c r="J120" s="1"/>
      <c r="K120" s="1"/>
    </row>
    <row r="121" spans="1:11">
      <c r="A121" s="1"/>
      <c r="B121" s="1"/>
      <c r="C121" s="1"/>
      <c r="D121" s="1"/>
      <c r="E121" s="1"/>
      <c r="F121" s="1"/>
      <c r="G121" s="1"/>
      <c r="H121" s="1"/>
      <c r="I121" s="1"/>
      <c r="J121" s="1"/>
      <c r="K121" s="1"/>
    </row>
    <row r="122" spans="1:11">
      <c r="A122" s="1"/>
      <c r="B122" s="1"/>
      <c r="C122" s="1"/>
      <c r="D122" s="1"/>
      <c r="E122" s="1"/>
      <c r="F122" s="1"/>
      <c r="G122" s="1"/>
      <c r="H122" s="1"/>
      <c r="I122" s="1"/>
      <c r="J122" s="1"/>
      <c r="K122" s="1"/>
    </row>
    <row r="123" spans="1:11">
      <c r="A123" s="1"/>
      <c r="B123" s="1"/>
      <c r="C123" s="1"/>
      <c r="D123" s="1"/>
      <c r="E123" s="1"/>
      <c r="F123" s="1"/>
      <c r="G123" s="1"/>
      <c r="H123" s="1"/>
      <c r="I123" s="1"/>
      <c r="J123" s="1"/>
      <c r="K123" s="1"/>
    </row>
    <row r="124" spans="1:11">
      <c r="A124" s="1"/>
      <c r="B124" s="1"/>
      <c r="C124" s="1"/>
      <c r="D124" s="1"/>
      <c r="E124" s="1"/>
      <c r="F124" s="1"/>
      <c r="G124" s="1"/>
      <c r="H124" s="1"/>
      <c r="I124" s="1"/>
      <c r="J124" s="1"/>
      <c r="K124" s="1"/>
    </row>
    <row r="125" spans="1:11">
      <c r="A125" s="1"/>
      <c r="B125" s="1"/>
      <c r="C125" s="1"/>
      <c r="D125" s="1"/>
      <c r="E125" s="1"/>
      <c r="F125" s="1"/>
      <c r="G125" s="1"/>
      <c r="H125" s="1"/>
      <c r="I125" s="1"/>
      <c r="J125" s="1"/>
      <c r="K125" s="1"/>
    </row>
    <row r="126" spans="1:11">
      <c r="A126" s="1"/>
      <c r="B126" s="1"/>
      <c r="C126" s="1"/>
      <c r="D126" s="1"/>
      <c r="E126" s="1"/>
      <c r="F126" s="1"/>
      <c r="G126" s="1"/>
      <c r="H126" s="1"/>
      <c r="I126" s="1"/>
      <c r="J126" s="1"/>
      <c r="K126" s="1"/>
    </row>
    <row r="127" spans="1:11">
      <c r="A127" s="1"/>
      <c r="B127" s="1"/>
      <c r="C127" s="1"/>
      <c r="D127" s="1"/>
      <c r="E127" s="1"/>
      <c r="F127" s="1"/>
      <c r="G127" s="1"/>
      <c r="H127" s="1"/>
      <c r="I127" s="1"/>
      <c r="J127" s="1"/>
      <c r="K127" s="1"/>
    </row>
    <row r="128" spans="1:11">
      <c r="A128" s="1"/>
      <c r="B128" s="1"/>
      <c r="C128" s="1"/>
      <c r="D128" s="1"/>
      <c r="E128" s="1"/>
      <c r="F128" s="1"/>
      <c r="G128" s="1"/>
      <c r="H128" s="1"/>
      <c r="I128" s="1"/>
      <c r="J128" s="1"/>
      <c r="K128" s="1"/>
    </row>
    <row r="129" spans="1:11">
      <c r="A129" s="1"/>
      <c r="B129" s="1"/>
      <c r="C129" s="1"/>
      <c r="D129" s="1"/>
      <c r="E129" s="1"/>
      <c r="F129" s="1"/>
      <c r="G129" s="1"/>
      <c r="H129" s="1"/>
      <c r="I129" s="1"/>
      <c r="J129" s="1"/>
      <c r="K129" s="1"/>
    </row>
    <row r="130" spans="1:11">
      <c r="A130" s="1"/>
      <c r="B130" s="1"/>
      <c r="C130" s="1"/>
      <c r="D130" s="1"/>
      <c r="E130" s="1"/>
      <c r="F130" s="1"/>
      <c r="G130" s="1"/>
      <c r="H130" s="1"/>
      <c r="I130" s="1"/>
      <c r="J130" s="1"/>
      <c r="K130" s="1"/>
    </row>
    <row r="131" spans="1:11">
      <c r="A131" s="1"/>
      <c r="B131" s="1"/>
      <c r="C131" s="1"/>
      <c r="D131" s="1"/>
      <c r="E131" s="1"/>
      <c r="F131" s="1"/>
      <c r="G131" s="1"/>
      <c r="H131" s="1"/>
      <c r="I131" s="1"/>
      <c r="J131" s="1"/>
      <c r="K131" s="1"/>
    </row>
    <row r="132" spans="1:11">
      <c r="A132" s="1"/>
      <c r="B132" s="1"/>
      <c r="C132" s="1"/>
      <c r="D132" s="1"/>
      <c r="E132" s="1"/>
      <c r="F132" s="1"/>
      <c r="G132" s="1"/>
      <c r="H132" s="1"/>
      <c r="I132" s="1"/>
      <c r="J132" s="1"/>
      <c r="K132" s="1"/>
    </row>
    <row r="133" spans="1:11">
      <c r="A133" s="1"/>
      <c r="B133" s="1"/>
      <c r="C133" s="1"/>
      <c r="D133" s="1"/>
      <c r="E133" s="1"/>
      <c r="F133" s="1"/>
      <c r="G133" s="1"/>
      <c r="H133" s="1"/>
      <c r="I133" s="1"/>
      <c r="J133" s="1"/>
      <c r="K133" s="1"/>
    </row>
    <row r="134" spans="1:11">
      <c r="A134" s="1"/>
      <c r="B134" s="1"/>
      <c r="C134" s="1"/>
      <c r="D134" s="1"/>
      <c r="E134" s="1"/>
      <c r="F134" s="1"/>
      <c r="G134" s="1"/>
      <c r="H134" s="1"/>
      <c r="I134" s="1"/>
      <c r="J134" s="1"/>
      <c r="K134" s="1"/>
    </row>
    <row r="135" spans="1:11">
      <c r="A135" s="1"/>
      <c r="B135" s="1"/>
      <c r="C135" s="1"/>
      <c r="D135" s="1"/>
      <c r="E135" s="1"/>
      <c r="F135" s="1"/>
      <c r="G135" s="1"/>
      <c r="H135" s="1"/>
      <c r="I135" s="1"/>
      <c r="J135" s="1"/>
      <c r="K135" s="1"/>
    </row>
    <row r="136" spans="1:11">
      <c r="A136" s="1"/>
      <c r="B136" s="1"/>
      <c r="C136" s="1"/>
      <c r="D136" s="1"/>
      <c r="E136" s="1"/>
      <c r="F136" s="1"/>
      <c r="G136" s="1"/>
      <c r="H136" s="1"/>
      <c r="I136" s="1"/>
      <c r="J136" s="1"/>
      <c r="K136" s="1"/>
    </row>
    <row r="137" spans="1:11">
      <c r="A137" s="1"/>
      <c r="B137" s="1"/>
      <c r="C137" s="1"/>
      <c r="D137" s="1"/>
      <c r="E137" s="1"/>
      <c r="F137" s="1"/>
      <c r="G137" s="1"/>
      <c r="H137" s="1"/>
      <c r="I137" s="1"/>
      <c r="J137" s="1"/>
      <c r="K137" s="1"/>
    </row>
    <row r="138" spans="1:11">
      <c r="A138" s="1"/>
      <c r="B138" s="1"/>
      <c r="C138" s="1"/>
      <c r="D138" s="1"/>
      <c r="E138" s="1"/>
      <c r="F138" s="1"/>
      <c r="G138" s="1"/>
      <c r="H138" s="1"/>
      <c r="I138" s="1"/>
      <c r="J138" s="1"/>
      <c r="K138" s="1"/>
    </row>
    <row r="139" spans="1:11">
      <c r="A139" s="1"/>
      <c r="B139" s="1"/>
      <c r="C139" s="1"/>
      <c r="D139" s="1"/>
      <c r="E139" s="1"/>
      <c r="F139" s="1"/>
      <c r="G139" s="1"/>
      <c r="H139" s="1"/>
      <c r="I139" s="1"/>
      <c r="J139" s="1"/>
      <c r="K139" s="1"/>
    </row>
    <row r="140" spans="1:11">
      <c r="A140" s="1"/>
      <c r="B140" s="1"/>
      <c r="C140" s="1"/>
      <c r="D140" s="1"/>
      <c r="E140" s="1"/>
      <c r="F140" s="1"/>
      <c r="G140" s="1"/>
      <c r="H140" s="1"/>
      <c r="I140" s="1"/>
      <c r="J140" s="1"/>
      <c r="K140" s="1"/>
    </row>
    <row r="141" spans="1:11">
      <c r="A141" s="1"/>
      <c r="B141" s="1"/>
      <c r="C141" s="1"/>
      <c r="D141" s="1"/>
      <c r="E141" s="1"/>
      <c r="F141" s="1"/>
      <c r="G141" s="1"/>
      <c r="H141" s="1"/>
      <c r="I141" s="1"/>
      <c r="J141" s="1"/>
      <c r="K141" s="1"/>
    </row>
    <row r="142" spans="1:11">
      <c r="A142" s="1"/>
      <c r="B142" s="1"/>
      <c r="C142" s="1"/>
      <c r="D142" s="1"/>
      <c r="E142" s="1"/>
      <c r="F142" s="1"/>
      <c r="G142" s="1"/>
      <c r="H142" s="1"/>
      <c r="I142" s="1"/>
      <c r="J142" s="1"/>
      <c r="K142" s="1"/>
    </row>
    <row r="143" spans="1:11">
      <c r="A143" s="1"/>
      <c r="B143" s="1"/>
      <c r="C143" s="1"/>
      <c r="D143" s="1"/>
      <c r="E143" s="1"/>
      <c r="F143" s="1"/>
      <c r="G143" s="1"/>
      <c r="H143" s="1"/>
      <c r="I143" s="1"/>
      <c r="J143" s="1"/>
      <c r="K143" s="1"/>
    </row>
    <row r="144" spans="1:11">
      <c r="A144" s="1"/>
      <c r="B144" s="1"/>
      <c r="C144" s="1"/>
      <c r="D144" s="1"/>
      <c r="E144" s="1"/>
      <c r="F144" s="1"/>
      <c r="G144" s="1"/>
      <c r="H144" s="1"/>
      <c r="I144" s="1"/>
      <c r="J144" s="1"/>
      <c r="K144" s="1"/>
    </row>
    <row r="145" spans="1:11">
      <c r="A145" s="1"/>
      <c r="B145" s="1"/>
      <c r="C145" s="1"/>
      <c r="D145" s="1"/>
      <c r="E145" s="1"/>
      <c r="F145" s="1"/>
      <c r="G145" s="1"/>
      <c r="H145" s="1"/>
      <c r="I145" s="1"/>
      <c r="J145" s="1"/>
      <c r="K145" s="1"/>
    </row>
    <row r="146" spans="1:11">
      <c r="A146" s="1"/>
      <c r="B146" s="1"/>
      <c r="C146" s="1"/>
      <c r="D146" s="1"/>
      <c r="E146" s="1"/>
      <c r="F146" s="1"/>
      <c r="G146" s="1"/>
      <c r="H146" s="1"/>
      <c r="I146" s="1"/>
      <c r="J146" s="1"/>
      <c r="K146" s="1"/>
    </row>
    <row r="147" spans="1:11">
      <c r="A147" s="1"/>
      <c r="B147" s="1"/>
      <c r="C147" s="1"/>
      <c r="D147" s="1"/>
      <c r="E147" s="1"/>
      <c r="F147" s="1"/>
      <c r="G147" s="1"/>
      <c r="H147" s="1"/>
      <c r="I147" s="1"/>
      <c r="J147" s="1"/>
      <c r="K147" s="1"/>
    </row>
    <row r="148" spans="1:11">
      <c r="A148" s="1"/>
      <c r="B148" s="1"/>
      <c r="C148" s="1"/>
      <c r="D148" s="1"/>
      <c r="E148" s="1"/>
      <c r="F148" s="1"/>
      <c r="G148" s="1"/>
      <c r="H148" s="1"/>
      <c r="I148" s="1"/>
      <c r="J148" s="1"/>
      <c r="K148" s="1"/>
    </row>
    <row r="149" spans="1:11">
      <c r="A149" s="1"/>
      <c r="B149" s="1"/>
      <c r="C149" s="1"/>
      <c r="D149" s="1"/>
      <c r="E149" s="1"/>
      <c r="F149" s="1"/>
      <c r="G149" s="1"/>
      <c r="H149" s="1"/>
      <c r="I149" s="1"/>
      <c r="J149" s="1"/>
      <c r="K149" s="1"/>
    </row>
    <row r="150" spans="1:11">
      <c r="A150" s="1"/>
      <c r="B150" s="1"/>
      <c r="C150" s="1"/>
      <c r="D150" s="1"/>
      <c r="E150" s="1"/>
      <c r="F150" s="1"/>
      <c r="G150" s="1"/>
      <c r="H150" s="1"/>
      <c r="I150" s="1"/>
      <c r="J150" s="1"/>
      <c r="K150" s="1"/>
    </row>
    <row r="151" spans="1:11">
      <c r="A151" s="1"/>
      <c r="B151" s="1"/>
      <c r="C151" s="1"/>
      <c r="D151" s="1"/>
      <c r="E151" s="1"/>
      <c r="F151" s="1"/>
      <c r="G151" s="1"/>
      <c r="H151" s="1"/>
      <c r="I151" s="1"/>
      <c r="J151" s="1"/>
      <c r="K151" s="1"/>
    </row>
    <row r="152" spans="1:11">
      <c r="A152" s="1"/>
      <c r="B152" s="1"/>
      <c r="C152" s="1"/>
      <c r="D152" s="1"/>
      <c r="E152" s="1"/>
      <c r="F152" s="1"/>
      <c r="G152" s="1"/>
      <c r="H152" s="1"/>
      <c r="I152" s="1"/>
      <c r="J152" s="1"/>
      <c r="K152" s="1"/>
    </row>
    <row r="153" spans="1:11">
      <c r="A153" s="1"/>
      <c r="B153" s="1"/>
      <c r="C153" s="1"/>
      <c r="D153" s="1"/>
      <c r="E153" s="1"/>
      <c r="F153" s="1"/>
      <c r="G153" s="1"/>
      <c r="H153" s="1"/>
      <c r="I153" s="1"/>
      <c r="J153" s="1"/>
      <c r="K153" s="1"/>
    </row>
    <row r="154" spans="1:11">
      <c r="A154" s="1"/>
      <c r="B154" s="1"/>
      <c r="C154" s="1"/>
      <c r="D154" s="1"/>
      <c r="E154" s="1"/>
      <c r="F154" s="1"/>
      <c r="G154" s="1"/>
      <c r="H154" s="1"/>
      <c r="I154" s="1"/>
      <c r="J154" s="1"/>
      <c r="K154" s="1"/>
    </row>
    <row r="155" spans="1:11">
      <c r="A155" s="1"/>
      <c r="B155" s="1"/>
      <c r="C155" s="1"/>
      <c r="D155" s="1"/>
      <c r="E155" s="1"/>
      <c r="F155" s="1"/>
      <c r="G155" s="1"/>
      <c r="H155" s="1"/>
      <c r="I155" s="1"/>
      <c r="J155" s="1"/>
      <c r="K155" s="1"/>
    </row>
    <row r="156" spans="1:11">
      <c r="A156" s="1"/>
      <c r="B156" s="1"/>
      <c r="C156" s="1"/>
      <c r="D156" s="1"/>
      <c r="E156" s="1"/>
      <c r="F156" s="1"/>
      <c r="G156" s="1"/>
      <c r="H156" s="1"/>
      <c r="I156" s="1"/>
      <c r="J156" s="1"/>
      <c r="K156" s="1"/>
    </row>
    <row r="157" spans="1:11">
      <c r="A157" s="1"/>
      <c r="B157" s="1"/>
      <c r="C157" s="1"/>
      <c r="D157" s="1"/>
      <c r="E157" s="1"/>
      <c r="F157" s="1"/>
      <c r="G157" s="1"/>
      <c r="H157" s="1"/>
      <c r="I157" s="1"/>
      <c r="J157" s="1"/>
      <c r="K157" s="1"/>
    </row>
    <row r="158" spans="1:11">
      <c r="A158" s="1"/>
      <c r="B158" s="1"/>
      <c r="C158" s="1"/>
      <c r="D158" s="1"/>
      <c r="E158" s="1"/>
      <c r="F158" s="1"/>
      <c r="G158" s="1"/>
      <c r="H158" s="1"/>
      <c r="I158" s="1"/>
      <c r="J158" s="1"/>
      <c r="K158" s="1"/>
    </row>
    <row r="159" spans="1:11">
      <c r="A159" s="1"/>
      <c r="B159" s="1"/>
      <c r="C159" s="1"/>
      <c r="D159" s="1"/>
      <c r="E159" s="1"/>
      <c r="F159" s="1"/>
      <c r="G159" s="1"/>
      <c r="H159" s="1"/>
      <c r="I159" s="1"/>
      <c r="J159" s="1"/>
      <c r="K159" s="1"/>
    </row>
    <row r="160" spans="1:11">
      <c r="A160" s="1"/>
      <c r="B160" s="1"/>
      <c r="C160" s="1"/>
      <c r="D160" s="1"/>
      <c r="E160" s="1"/>
      <c r="F160" s="1"/>
      <c r="G160" s="1"/>
      <c r="H160" s="1"/>
      <c r="I160" s="1"/>
      <c r="J160" s="1"/>
      <c r="K160" s="1"/>
    </row>
    <row r="161" spans="1:11">
      <c r="A161" s="1"/>
      <c r="B161" s="1"/>
      <c r="C161" s="1"/>
      <c r="D161" s="1"/>
      <c r="E161" s="1"/>
      <c r="F161" s="1"/>
      <c r="G161" s="1"/>
      <c r="H161" s="1"/>
      <c r="I161" s="1"/>
      <c r="J161" s="1"/>
      <c r="K161" s="1"/>
    </row>
    <row r="162" spans="1:11">
      <c r="A162" s="1"/>
      <c r="B162" s="1"/>
      <c r="C162" s="1"/>
      <c r="D162" s="1"/>
      <c r="E162" s="1"/>
      <c r="F162" s="1"/>
      <c r="G162" s="1"/>
      <c r="H162" s="1"/>
      <c r="I162" s="1"/>
      <c r="J162" s="1"/>
      <c r="K162" s="1"/>
    </row>
    <row r="163" spans="1:11">
      <c r="A163" s="1"/>
      <c r="B163" s="1"/>
      <c r="C163" s="1"/>
      <c r="D163" s="1"/>
      <c r="E163" s="1"/>
      <c r="F163" s="1"/>
      <c r="G163" s="1"/>
      <c r="H163" s="1"/>
      <c r="I163" s="1"/>
      <c r="J163" s="1"/>
      <c r="K163" s="1"/>
    </row>
    <row r="164" spans="1:11">
      <c r="A164" s="1"/>
      <c r="B164" s="1"/>
      <c r="C164" s="1"/>
      <c r="D164" s="1"/>
      <c r="E164" s="1"/>
      <c r="F164" s="1"/>
      <c r="G164" s="1"/>
      <c r="H164" s="1"/>
      <c r="I164" s="1"/>
      <c r="J164" s="1"/>
      <c r="K164" s="1"/>
    </row>
    <row r="165" spans="1:11">
      <c r="A165" s="1"/>
      <c r="B165" s="1"/>
      <c r="C165" s="1"/>
      <c r="D165" s="1"/>
      <c r="E165" s="1"/>
      <c r="F165" s="1"/>
      <c r="G165" s="1"/>
      <c r="H165" s="1"/>
      <c r="I165" s="1"/>
      <c r="J165" s="1"/>
      <c r="K165" s="1"/>
    </row>
    <row r="166" spans="1:11">
      <c r="A166" s="1"/>
      <c r="B166" s="1"/>
      <c r="C166" s="1"/>
      <c r="D166" s="1"/>
      <c r="E166" s="1"/>
      <c r="F166" s="1"/>
      <c r="G166" s="1"/>
      <c r="H166" s="1"/>
      <c r="I166" s="1"/>
      <c r="J166" s="1"/>
      <c r="K166" s="1"/>
    </row>
    <row r="167" spans="1:11">
      <c r="A167" s="1"/>
      <c r="B167" s="1"/>
      <c r="C167" s="1"/>
      <c r="D167" s="1"/>
      <c r="E167" s="1"/>
      <c r="F167" s="1"/>
      <c r="G167" s="1"/>
      <c r="H167" s="1"/>
      <c r="I167" s="1"/>
      <c r="J167" s="1"/>
      <c r="K167" s="1"/>
    </row>
    <row r="168" spans="1:11">
      <c r="A168" s="1"/>
      <c r="B168" s="1"/>
      <c r="C168" s="1"/>
      <c r="D168" s="1"/>
      <c r="E168" s="1"/>
      <c r="F168" s="1"/>
      <c r="G168" s="1"/>
      <c r="H168" s="1"/>
      <c r="I168" s="1"/>
      <c r="J168" s="1"/>
      <c r="K168" s="1"/>
    </row>
    <row r="169" spans="1:11">
      <c r="A169" s="1"/>
      <c r="B169" s="1"/>
      <c r="C169" s="1"/>
      <c r="D169" s="1"/>
      <c r="E169" s="1"/>
      <c r="F169" s="1"/>
      <c r="G169" s="1"/>
      <c r="H169" s="1"/>
      <c r="I169" s="1"/>
      <c r="J169" s="1"/>
      <c r="K169" s="1"/>
    </row>
    <row r="170" spans="1:11">
      <c r="A170" s="1"/>
      <c r="B170" s="1"/>
      <c r="C170" s="1"/>
      <c r="D170" s="1"/>
      <c r="E170" s="1"/>
      <c r="F170" s="1"/>
      <c r="G170" s="1"/>
      <c r="H170" s="1"/>
      <c r="I170" s="1"/>
      <c r="J170" s="1"/>
      <c r="K170" s="1"/>
    </row>
    <row r="171" spans="1:11">
      <c r="A171" s="1"/>
      <c r="B171" s="1"/>
      <c r="C171" s="1"/>
      <c r="D171" s="1"/>
      <c r="E171" s="1"/>
      <c r="F171" s="1"/>
      <c r="G171" s="1"/>
      <c r="H171" s="1"/>
      <c r="I171" s="1"/>
      <c r="J171" s="1"/>
      <c r="K171" s="1"/>
    </row>
    <row r="172" spans="1:11">
      <c r="A172" s="1"/>
      <c r="B172" s="1"/>
      <c r="C172" s="1"/>
      <c r="D172" s="1"/>
      <c r="E172" s="1"/>
      <c r="F172" s="1"/>
      <c r="G172" s="1"/>
      <c r="H172" s="1"/>
      <c r="I172" s="1"/>
      <c r="J172" s="1"/>
      <c r="K172" s="1"/>
    </row>
    <row r="173" spans="1:11">
      <c r="A173" s="1"/>
      <c r="B173" s="1"/>
      <c r="C173" s="1"/>
      <c r="D173" s="1"/>
      <c r="E173" s="1"/>
      <c r="F173" s="1"/>
      <c r="G173" s="1"/>
      <c r="H173" s="1"/>
      <c r="I173" s="1"/>
      <c r="J173" s="1"/>
      <c r="K173" s="1"/>
    </row>
    <row r="174" spans="1:11">
      <c r="A174" s="1"/>
      <c r="B174" s="1"/>
      <c r="C174" s="1"/>
      <c r="D174" s="1"/>
      <c r="E174" s="1"/>
      <c r="F174" s="1"/>
      <c r="G174" s="1"/>
      <c r="H174" s="1"/>
      <c r="I174" s="1"/>
      <c r="J174" s="1"/>
      <c r="K174" s="1"/>
    </row>
    <row r="175" spans="1:11">
      <c r="A175" s="1"/>
      <c r="B175" s="1"/>
      <c r="C175" s="1"/>
      <c r="D175" s="1"/>
      <c r="E175" s="1"/>
      <c r="F175" s="1"/>
      <c r="G175" s="1"/>
      <c r="H175" s="1"/>
      <c r="I175" s="1"/>
      <c r="J175" s="1"/>
      <c r="K175" s="1"/>
    </row>
    <row r="176" spans="1:11">
      <c r="A176" s="1"/>
      <c r="B176" s="1"/>
      <c r="C176" s="1"/>
      <c r="D176" s="1"/>
      <c r="E176" s="1"/>
      <c r="F176" s="1"/>
      <c r="G176" s="1"/>
      <c r="H176" s="1"/>
      <c r="I176" s="1"/>
      <c r="J176" s="1"/>
      <c r="K176" s="1"/>
    </row>
    <row r="177" spans="1:11">
      <c r="A177" s="1"/>
      <c r="B177" s="1"/>
      <c r="C177" s="1"/>
      <c r="D177" s="1"/>
      <c r="E177" s="1"/>
      <c r="F177" s="1"/>
      <c r="G177" s="1"/>
      <c r="H177" s="1"/>
      <c r="I177" s="1"/>
      <c r="J177" s="1"/>
      <c r="K177" s="1"/>
    </row>
    <row r="178" spans="1:11">
      <c r="A178" s="1"/>
      <c r="B178" s="1"/>
      <c r="C178" s="1"/>
      <c r="D178" s="1"/>
      <c r="E178" s="1"/>
      <c r="F178" s="1"/>
      <c r="G178" s="1"/>
      <c r="H178" s="1"/>
      <c r="I178" s="1"/>
      <c r="J178" s="1"/>
      <c r="K178" s="1"/>
    </row>
    <row r="179" spans="1:11">
      <c r="A179" s="1"/>
      <c r="B179" s="1"/>
      <c r="C179" s="1"/>
      <c r="D179" s="1"/>
      <c r="E179" s="1"/>
      <c r="F179" s="1"/>
      <c r="G179" s="1"/>
      <c r="H179" s="1"/>
      <c r="I179" s="1"/>
      <c r="J179" s="1"/>
      <c r="K179" s="1"/>
    </row>
    <row r="180" spans="1:11">
      <c r="A180" s="1"/>
      <c r="B180" s="1"/>
      <c r="C180" s="1"/>
      <c r="D180" s="1"/>
      <c r="E180" s="1"/>
      <c r="F180" s="1"/>
      <c r="G180" s="1"/>
      <c r="H180" s="1"/>
      <c r="I180" s="1"/>
      <c r="J180" s="1"/>
      <c r="K180" s="1"/>
    </row>
    <row r="181" spans="1:11">
      <c r="A181" s="1"/>
      <c r="B181" s="1"/>
      <c r="C181" s="1"/>
      <c r="D181" s="1"/>
      <c r="E181" s="1"/>
      <c r="F181" s="1"/>
      <c r="G181" s="1"/>
      <c r="H181" s="1"/>
      <c r="I181" s="1"/>
      <c r="J181" s="1"/>
      <c r="K181" s="1"/>
    </row>
    <row r="182" spans="1:11">
      <c r="A182" s="1"/>
      <c r="B182" s="1"/>
      <c r="C182" s="1"/>
      <c r="D182" s="1"/>
      <c r="E182" s="1"/>
      <c r="F182" s="1"/>
      <c r="G182" s="1"/>
      <c r="H182" s="1"/>
      <c r="I182" s="1"/>
      <c r="J182" s="1"/>
      <c r="K182" s="1"/>
    </row>
    <row r="183" spans="1:11">
      <c r="A183" s="1"/>
      <c r="B183" s="1"/>
      <c r="C183" s="1"/>
      <c r="D183" s="1"/>
      <c r="E183" s="1"/>
      <c r="F183" s="1"/>
      <c r="G183" s="1"/>
      <c r="H183" s="1"/>
      <c r="I183" s="1"/>
      <c r="J183" s="1"/>
      <c r="K183" s="1"/>
    </row>
    <row r="184" spans="1:11">
      <c r="A184" s="1"/>
      <c r="B184" s="1"/>
      <c r="C184" s="1"/>
      <c r="D184" s="1"/>
      <c r="E184" s="1"/>
      <c r="F184" s="1"/>
      <c r="G184" s="1"/>
      <c r="H184" s="1"/>
      <c r="I184" s="1"/>
      <c r="J184" s="1"/>
      <c r="K184" s="1"/>
    </row>
    <row r="185" spans="1:11">
      <c r="A185" s="1"/>
      <c r="B185" s="1"/>
      <c r="C185" s="1"/>
      <c r="D185" s="1"/>
      <c r="E185" s="1"/>
      <c r="F185" s="1"/>
      <c r="G185" s="1"/>
      <c r="H185" s="1"/>
      <c r="I185" s="1"/>
      <c r="J185" s="1"/>
      <c r="K185" s="1"/>
    </row>
    <row r="186" spans="1:11">
      <c r="A186" s="1"/>
      <c r="B186" s="1"/>
      <c r="C186" s="1"/>
      <c r="D186" s="1"/>
      <c r="E186" s="1"/>
      <c r="F186" s="1"/>
      <c r="G186" s="1"/>
      <c r="H186" s="1"/>
      <c r="I186" s="1"/>
      <c r="J186" s="1"/>
      <c r="K186" s="1"/>
    </row>
    <row r="187" spans="1:11">
      <c r="A187" s="1"/>
      <c r="B187" s="1"/>
      <c r="C187" s="1"/>
      <c r="D187" s="1"/>
      <c r="E187" s="1"/>
      <c r="F187" s="1"/>
      <c r="G187" s="1"/>
      <c r="H187" s="1"/>
      <c r="I187" s="1"/>
      <c r="J187" s="1"/>
      <c r="K187" s="1"/>
    </row>
    <row r="188" spans="1:11">
      <c r="A188" s="1"/>
      <c r="B188" s="1"/>
      <c r="C188" s="1"/>
      <c r="D188" s="1"/>
      <c r="E188" s="1"/>
      <c r="F188" s="1"/>
      <c r="G188" s="1"/>
      <c r="H188" s="1"/>
      <c r="I188" s="1"/>
      <c r="J188" s="1"/>
      <c r="K188" s="1"/>
    </row>
    <row r="189" spans="1:11">
      <c r="A189" s="1"/>
      <c r="B189" s="1"/>
      <c r="C189" s="1"/>
      <c r="D189" s="1"/>
      <c r="E189" s="1"/>
      <c r="F189" s="1"/>
      <c r="G189" s="1"/>
      <c r="H189" s="1"/>
      <c r="I189" s="1"/>
      <c r="J189" s="1"/>
      <c r="K189" s="1"/>
    </row>
    <row r="190" spans="1:11">
      <c r="A190" s="1"/>
      <c r="B190" s="1"/>
      <c r="C190" s="1"/>
      <c r="D190" s="1"/>
      <c r="E190" s="1"/>
      <c r="F190" s="1"/>
      <c r="G190" s="1"/>
      <c r="H190" s="1"/>
      <c r="I190" s="1"/>
      <c r="J190" s="1"/>
      <c r="K190" s="1"/>
    </row>
    <row r="191" spans="1:11">
      <c r="A191" s="1"/>
      <c r="B191" s="1"/>
      <c r="C191" s="1"/>
      <c r="D191" s="1"/>
      <c r="E191" s="1"/>
      <c r="F191" s="1"/>
      <c r="G191" s="1"/>
      <c r="H191" s="1"/>
      <c r="I191" s="1"/>
      <c r="J191" s="1"/>
      <c r="K191" s="1"/>
    </row>
    <row r="192" spans="1:11">
      <c r="A192" s="1"/>
      <c r="B192" s="1"/>
      <c r="C192" s="1"/>
      <c r="D192" s="1"/>
      <c r="E192" s="1"/>
      <c r="F192" s="1"/>
      <c r="G192" s="1"/>
      <c r="H192" s="1"/>
      <c r="I192" s="1"/>
      <c r="J192" s="1"/>
      <c r="K192" s="1"/>
    </row>
    <row r="193" spans="1:11">
      <c r="A193" s="1"/>
      <c r="B193" s="1"/>
      <c r="C193" s="1"/>
      <c r="D193" s="1"/>
      <c r="E193" s="1"/>
      <c r="F193" s="1"/>
      <c r="G193" s="1"/>
      <c r="H193" s="1"/>
      <c r="I193" s="1"/>
      <c r="J193" s="1"/>
      <c r="K193" s="1"/>
    </row>
    <row r="194" spans="1:11">
      <c r="A194" s="1"/>
      <c r="B194" s="1"/>
      <c r="C194" s="1"/>
      <c r="D194" s="1"/>
      <c r="E194" s="1"/>
      <c r="F194" s="1"/>
      <c r="G194" s="1"/>
      <c r="H194" s="1"/>
      <c r="I194" s="1"/>
      <c r="J194" s="1"/>
      <c r="K194" s="1"/>
    </row>
    <row r="195" spans="1:11">
      <c r="A195" s="1"/>
      <c r="B195" s="1"/>
      <c r="C195" s="1"/>
      <c r="D195" s="1"/>
      <c r="E195" s="1"/>
      <c r="F195" s="1"/>
      <c r="G195" s="1"/>
      <c r="H195" s="1"/>
      <c r="I195" s="1"/>
      <c r="J195" s="1"/>
      <c r="K195" s="1"/>
    </row>
    <row r="196" spans="1:11">
      <c r="A196" s="1"/>
      <c r="B196" s="1"/>
      <c r="C196" s="1"/>
      <c r="D196" s="1"/>
      <c r="E196" s="1"/>
      <c r="F196" s="1"/>
      <c r="G196" s="1"/>
      <c r="H196" s="1"/>
      <c r="I196" s="1"/>
      <c r="J196" s="1"/>
      <c r="K196" s="1"/>
    </row>
    <row r="197" spans="1:11">
      <c r="A197" s="1"/>
      <c r="B197" s="1"/>
      <c r="C197" s="1"/>
      <c r="D197" s="1"/>
      <c r="E197" s="1"/>
      <c r="F197" s="1"/>
      <c r="G197" s="1"/>
      <c r="H197" s="1"/>
      <c r="I197" s="1"/>
      <c r="J197" s="1"/>
      <c r="K197" s="1"/>
    </row>
    <row r="198" spans="1:11">
      <c r="A198" s="1"/>
      <c r="B198" s="1"/>
      <c r="C198" s="1"/>
      <c r="D198" s="1"/>
      <c r="E198" s="1"/>
      <c r="F198" s="1"/>
      <c r="G198" s="1"/>
      <c r="H198" s="1"/>
      <c r="I198" s="1"/>
      <c r="J198" s="1"/>
      <c r="K198" s="1"/>
    </row>
    <row r="199" spans="1:11">
      <c r="A199" s="1"/>
      <c r="B199" s="1"/>
      <c r="C199" s="1"/>
      <c r="D199" s="1"/>
      <c r="E199" s="1"/>
      <c r="F199" s="1"/>
      <c r="G199" s="1"/>
      <c r="H199" s="1"/>
      <c r="I199" s="1"/>
      <c r="J199" s="1"/>
      <c r="K199" s="1"/>
    </row>
    <row r="200" spans="1:11">
      <c r="A200" s="1"/>
      <c r="B200" s="1"/>
      <c r="C200" s="1"/>
      <c r="D200" s="1"/>
      <c r="E200" s="1"/>
      <c r="F200" s="1"/>
      <c r="G200" s="1"/>
      <c r="H200" s="1"/>
      <c r="I200" s="1"/>
      <c r="J200" s="1"/>
      <c r="K200" s="1"/>
    </row>
    <row r="201" spans="1:11">
      <c r="A201" s="1"/>
      <c r="B201" s="1"/>
      <c r="C201" s="1"/>
      <c r="D201" s="1"/>
      <c r="E201" s="1"/>
      <c r="F201" s="1"/>
      <c r="G201" s="1"/>
      <c r="H201" s="1"/>
      <c r="I201" s="1"/>
      <c r="J201" s="1"/>
      <c r="K201" s="1"/>
    </row>
  </sheetData>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10" customWidth="1"/>
    <col min="2" max="2" width="40" customWidth="1"/>
    <col min="3" max="3" width="22" customWidth="1"/>
    <col min="4" max="5" width="25" customWidth="1"/>
    <col min="6" max="6" width="24" customWidth="1"/>
    <col min="7" max="7" width="18" customWidth="1"/>
    <col min="8" max="11" width="10" customWidth="1"/>
  </cols>
  <sheetData>
    <row r="1" ht="12" customHeight="1" spans="1:11">
      <c r="A1" s="443" t="s">
        <v>86</v>
      </c>
      <c r="B1" s="14" t="s">
        <v>250</v>
      </c>
      <c r="C1" s="15"/>
      <c r="D1" s="15"/>
      <c r="E1" s="15"/>
      <c r="F1" s="15"/>
      <c r="G1" s="15"/>
      <c r="H1" s="36"/>
      <c r="I1" s="36"/>
      <c r="J1" s="36"/>
      <c r="K1" s="36"/>
    </row>
    <row r="2" ht="30" customHeight="1" spans="1:11">
      <c r="A2" s="16" t="s">
        <v>330</v>
      </c>
      <c r="B2" s="17"/>
      <c r="C2" s="17"/>
      <c r="D2" s="17"/>
      <c r="E2" s="17"/>
      <c r="F2" s="17"/>
      <c r="G2" s="17"/>
      <c r="H2" s="36"/>
      <c r="I2" s="36"/>
      <c r="J2" s="36"/>
      <c r="K2" s="36"/>
    </row>
    <row r="3" ht="14.25" customHeight="1" spans="1:11">
      <c r="A3" s="40" t="e">
        <f>CONCATENATE(#REF!,#REF!,#REF!,#REF!,#REF!,#REF!,#REF!)</f>
        <v>#REF!</v>
      </c>
      <c r="B3" s="40"/>
      <c r="C3" s="40"/>
      <c r="D3" s="40"/>
      <c r="E3" s="40"/>
      <c r="F3" s="40"/>
      <c r="G3" s="40"/>
      <c r="H3" s="36"/>
      <c r="I3" s="36"/>
      <c r="J3" s="36"/>
      <c r="K3" s="36"/>
    </row>
    <row r="4" ht="15.75" customHeight="1" spans="1:11">
      <c r="A4" s="54" t="e">
        <f>#REF!&amp;#REF!</f>
        <v>#REF!</v>
      </c>
      <c r="B4" s="411"/>
      <c r="C4" s="411"/>
      <c r="D4" s="411"/>
      <c r="E4" s="411"/>
      <c r="F4" s="411"/>
      <c r="G4" s="575" t="s">
        <v>119</v>
      </c>
      <c r="H4" s="411"/>
      <c r="I4" s="411"/>
      <c r="J4" s="411"/>
      <c r="K4" s="411"/>
    </row>
    <row r="5" ht="15.75" customHeight="1" spans="1:11">
      <c r="A5" s="46" t="s">
        <v>331</v>
      </c>
      <c r="B5" s="46" t="s">
        <v>332</v>
      </c>
      <c r="C5" s="70" t="s">
        <v>333</v>
      </c>
      <c r="D5" s="53" t="s">
        <v>334</v>
      </c>
      <c r="E5" s="46" t="s">
        <v>335</v>
      </c>
      <c r="F5" s="43" t="s">
        <v>336</v>
      </c>
      <c r="G5" s="52" t="s">
        <v>337</v>
      </c>
      <c r="H5" s="36"/>
      <c r="I5" s="36"/>
      <c r="J5" s="36"/>
      <c r="K5" s="36"/>
    </row>
    <row r="6" ht="15.75" customHeight="1" spans="1:11">
      <c r="A6" s="426" t="s">
        <v>338</v>
      </c>
      <c r="B6" s="109" t="s">
        <v>9</v>
      </c>
      <c r="C6" s="55">
        <f>现金!F27</f>
        <v>0</v>
      </c>
      <c r="D6" s="57">
        <f>现金!G27</f>
        <v>0</v>
      </c>
      <c r="E6" s="56">
        <f>现金!H27</f>
        <v>0</v>
      </c>
      <c r="F6" s="56">
        <f>E6-D6</f>
        <v>0</v>
      </c>
      <c r="G6" s="56" t="str">
        <f t="shared" ref="G6:G27" si="0">IF(D6=0,"",F6/D6*100)</f>
        <v/>
      </c>
      <c r="H6" s="36"/>
      <c r="I6" s="36"/>
      <c r="J6" s="36"/>
      <c r="K6" s="36"/>
    </row>
    <row r="7" ht="15.75" customHeight="1" spans="1:11">
      <c r="A7" s="706" t="s">
        <v>339</v>
      </c>
      <c r="B7" s="109" t="s">
        <v>12</v>
      </c>
      <c r="C7" s="55" t="e">
        <f>银行存款!#REF!</f>
        <v>#REF!</v>
      </c>
      <c r="D7" s="57">
        <f>银行存款!G25</f>
        <v>1339276.27</v>
      </c>
      <c r="E7" s="56">
        <f>银行存款!H25</f>
        <v>1339276.27</v>
      </c>
      <c r="F7" s="56">
        <f>E7-D7</f>
        <v>0</v>
      </c>
      <c r="G7" s="56">
        <f t="shared" si="0"/>
        <v>0</v>
      </c>
      <c r="H7" s="36"/>
      <c r="I7" s="36"/>
      <c r="J7" s="36"/>
      <c r="K7" s="36"/>
    </row>
    <row r="8" ht="15.75" customHeight="1" spans="1:11">
      <c r="A8" s="706" t="s">
        <v>340</v>
      </c>
      <c r="B8" s="109" t="s">
        <v>14</v>
      </c>
      <c r="C8" s="55">
        <f>其他货币资金!G27</f>
        <v>0</v>
      </c>
      <c r="D8" s="57">
        <f>其他货币资金!H27</f>
        <v>0</v>
      </c>
      <c r="E8" s="56">
        <f>其他货币资金!I27</f>
        <v>0</v>
      </c>
      <c r="F8" s="56">
        <f>E8-D8</f>
        <v>0</v>
      </c>
      <c r="G8" s="56" t="str">
        <f t="shared" si="0"/>
        <v/>
      </c>
      <c r="H8" s="36"/>
      <c r="I8" s="36"/>
      <c r="J8" s="36"/>
      <c r="K8" s="36"/>
    </row>
    <row r="9" ht="15.75" customHeight="1" spans="1:11">
      <c r="A9" s="706"/>
      <c r="B9" s="47"/>
      <c r="C9" s="55"/>
      <c r="D9" s="57"/>
      <c r="E9" s="56"/>
      <c r="F9" s="56"/>
      <c r="G9" s="56" t="str">
        <f t="shared" si="0"/>
        <v/>
      </c>
      <c r="H9" s="36"/>
      <c r="I9" s="36"/>
      <c r="J9" s="36"/>
      <c r="K9" s="36"/>
    </row>
    <row r="10" ht="15.75" customHeight="1" spans="1:11">
      <c r="A10" s="706"/>
      <c r="B10" s="47"/>
      <c r="C10" s="55"/>
      <c r="D10" s="707"/>
      <c r="E10" s="56"/>
      <c r="F10" s="57"/>
      <c r="G10" s="56" t="str">
        <f t="shared" si="0"/>
        <v/>
      </c>
      <c r="H10" s="36"/>
      <c r="I10" s="36"/>
      <c r="J10" s="36"/>
      <c r="K10" s="36"/>
    </row>
    <row r="11" ht="15.75" customHeight="1" spans="1:11">
      <c r="A11" s="706"/>
      <c r="B11" s="47"/>
      <c r="C11" s="55"/>
      <c r="D11" s="57"/>
      <c r="E11" s="56"/>
      <c r="F11" s="56"/>
      <c r="G11" s="56" t="str">
        <f t="shared" si="0"/>
        <v/>
      </c>
      <c r="H11" s="36"/>
      <c r="I11" s="36"/>
      <c r="J11" s="36"/>
      <c r="K11" s="36"/>
    </row>
    <row r="12" ht="15.75" customHeight="1" spans="1:11">
      <c r="A12" s="706"/>
      <c r="B12" s="47"/>
      <c r="C12" s="55"/>
      <c r="D12" s="57"/>
      <c r="E12" s="56"/>
      <c r="F12" s="56"/>
      <c r="G12" s="56" t="str">
        <f t="shared" si="0"/>
        <v/>
      </c>
      <c r="H12" s="36"/>
      <c r="I12" s="36"/>
      <c r="J12" s="36"/>
      <c r="K12" s="36"/>
    </row>
    <row r="13" ht="15.75" customHeight="1" spans="1:11">
      <c r="A13" s="706"/>
      <c r="B13" s="47"/>
      <c r="C13" s="55"/>
      <c r="D13" s="57"/>
      <c r="E13" s="56"/>
      <c r="F13" s="56"/>
      <c r="G13" s="56" t="str">
        <f t="shared" si="0"/>
        <v/>
      </c>
      <c r="H13" s="36"/>
      <c r="I13" s="36"/>
      <c r="J13" s="36"/>
      <c r="K13" s="36"/>
    </row>
    <row r="14" ht="15.75" customHeight="1" spans="1:11">
      <c r="A14" s="706"/>
      <c r="B14" s="47"/>
      <c r="C14" s="55"/>
      <c r="D14" s="57"/>
      <c r="E14" s="56"/>
      <c r="F14" s="56"/>
      <c r="G14" s="56" t="str">
        <f t="shared" si="0"/>
        <v/>
      </c>
      <c r="H14" s="36"/>
      <c r="I14" s="36"/>
      <c r="J14" s="36"/>
      <c r="K14" s="36"/>
    </row>
    <row r="15" ht="15.75" customHeight="1" spans="1:11">
      <c r="A15" s="706"/>
      <c r="B15" s="47"/>
      <c r="C15" s="55"/>
      <c r="D15" s="57"/>
      <c r="E15" s="56"/>
      <c r="F15" s="56"/>
      <c r="G15" s="56" t="str">
        <f t="shared" si="0"/>
        <v/>
      </c>
      <c r="H15" s="36"/>
      <c r="I15" s="36"/>
      <c r="J15" s="36"/>
      <c r="K15" s="36"/>
    </row>
    <row r="16" ht="15.75" customHeight="1" spans="1:11">
      <c r="A16" s="706"/>
      <c r="B16" s="47"/>
      <c r="C16" s="55"/>
      <c r="D16" s="57"/>
      <c r="E16" s="56"/>
      <c r="F16" s="56"/>
      <c r="G16" s="56" t="str">
        <f t="shared" si="0"/>
        <v/>
      </c>
      <c r="H16" s="36"/>
      <c r="I16" s="36"/>
      <c r="J16" s="36"/>
      <c r="K16" s="36"/>
    </row>
    <row r="17" ht="15.75" customHeight="1" spans="1:11">
      <c r="A17" s="426"/>
      <c r="B17" s="46"/>
      <c r="C17" s="55"/>
      <c r="D17" s="57"/>
      <c r="E17" s="56"/>
      <c r="F17" s="56"/>
      <c r="G17" s="56" t="str">
        <f t="shared" si="0"/>
        <v/>
      </c>
      <c r="H17" s="36"/>
      <c r="I17" s="36"/>
      <c r="J17" s="36"/>
      <c r="K17" s="36"/>
    </row>
    <row r="18" ht="15.75" customHeight="1" spans="1:11">
      <c r="A18" s="426"/>
      <c r="B18" s="46"/>
      <c r="C18" s="55"/>
      <c r="D18" s="57"/>
      <c r="E18" s="56"/>
      <c r="F18" s="56"/>
      <c r="G18" s="56" t="str">
        <f t="shared" si="0"/>
        <v/>
      </c>
      <c r="H18" s="36"/>
      <c r="I18" s="36"/>
      <c r="J18" s="36"/>
      <c r="K18" s="36"/>
    </row>
    <row r="19" ht="15.75" customHeight="1" spans="1:11">
      <c r="A19" s="426"/>
      <c r="B19" s="46"/>
      <c r="C19" s="55"/>
      <c r="D19" s="57"/>
      <c r="E19" s="56"/>
      <c r="F19" s="56"/>
      <c r="G19" s="56" t="str">
        <f t="shared" si="0"/>
        <v/>
      </c>
      <c r="H19" s="36"/>
      <c r="I19" s="36"/>
      <c r="J19" s="36"/>
      <c r="K19" s="36"/>
    </row>
    <row r="20" ht="15.75" customHeight="1" spans="1:11">
      <c r="A20" s="426"/>
      <c r="B20" s="46"/>
      <c r="C20" s="55"/>
      <c r="D20" s="57"/>
      <c r="E20" s="56"/>
      <c r="F20" s="56"/>
      <c r="G20" s="56" t="str">
        <f t="shared" si="0"/>
        <v/>
      </c>
      <c r="H20" s="36"/>
      <c r="I20" s="36"/>
      <c r="J20" s="36"/>
      <c r="K20" s="36"/>
    </row>
    <row r="21" ht="15.75" customHeight="1" spans="1:11">
      <c r="A21" s="426"/>
      <c r="B21" s="46"/>
      <c r="C21" s="55"/>
      <c r="D21" s="57"/>
      <c r="E21" s="56"/>
      <c r="F21" s="56"/>
      <c r="G21" s="56" t="str">
        <f t="shared" si="0"/>
        <v/>
      </c>
      <c r="H21" s="36"/>
      <c r="I21" s="36"/>
      <c r="J21" s="36"/>
      <c r="K21" s="36"/>
    </row>
    <row r="22" ht="15.75" customHeight="1" spans="1:11">
      <c r="A22" s="426"/>
      <c r="B22" s="46"/>
      <c r="C22" s="55"/>
      <c r="D22" s="57"/>
      <c r="E22" s="56"/>
      <c r="F22" s="56"/>
      <c r="G22" s="56" t="str">
        <f t="shared" si="0"/>
        <v/>
      </c>
      <c r="H22" s="36"/>
      <c r="I22" s="36"/>
      <c r="J22" s="36"/>
      <c r="K22" s="36"/>
    </row>
    <row r="23" ht="15.75" customHeight="1" spans="1:11">
      <c r="A23" s="426"/>
      <c r="B23" s="46"/>
      <c r="C23" s="55"/>
      <c r="D23" s="57"/>
      <c r="E23" s="56"/>
      <c r="F23" s="56"/>
      <c r="G23" s="56" t="str">
        <f t="shared" si="0"/>
        <v/>
      </c>
      <c r="H23" s="36"/>
      <c r="I23" s="36"/>
      <c r="J23" s="36"/>
      <c r="K23" s="36"/>
    </row>
    <row r="24" ht="15.75" customHeight="1" spans="1:11">
      <c r="A24" s="426"/>
      <c r="B24" s="46"/>
      <c r="C24" s="55"/>
      <c r="D24" s="57"/>
      <c r="E24" s="56"/>
      <c r="F24" s="56"/>
      <c r="G24" s="56" t="str">
        <f t="shared" si="0"/>
        <v/>
      </c>
      <c r="H24" s="36"/>
      <c r="I24" s="36"/>
      <c r="J24" s="36"/>
      <c r="K24" s="36"/>
    </row>
    <row r="25" ht="15.75" customHeight="1" spans="1:11">
      <c r="A25" s="426"/>
      <c r="B25" s="46"/>
      <c r="C25" s="55"/>
      <c r="D25" s="57"/>
      <c r="E25" s="56"/>
      <c r="F25" s="56"/>
      <c r="G25" s="56" t="str">
        <f t="shared" si="0"/>
        <v/>
      </c>
      <c r="H25" s="36"/>
      <c r="I25" s="36"/>
      <c r="J25" s="36"/>
      <c r="K25" s="36"/>
    </row>
    <row r="26" ht="15.75" customHeight="1" spans="1:11">
      <c r="A26" s="47"/>
      <c r="B26" s="46"/>
      <c r="C26" s="55"/>
      <c r="D26" s="57"/>
      <c r="E26" s="56"/>
      <c r="F26" s="56"/>
      <c r="G26" s="56" t="str">
        <f t="shared" si="0"/>
        <v/>
      </c>
      <c r="H26" s="36"/>
      <c r="I26" s="36"/>
      <c r="J26" s="36"/>
      <c r="K26" s="36"/>
    </row>
    <row r="27" ht="15.75" customHeight="1" spans="1:11">
      <c r="A27" s="706" t="s">
        <v>316</v>
      </c>
      <c r="B27" s="43" t="s">
        <v>341</v>
      </c>
      <c r="C27" s="55" t="e">
        <f>SUM(C6:C26)</f>
        <v>#REF!</v>
      </c>
      <c r="D27" s="57">
        <f>SUM(D6:D26)</f>
        <v>1339276.27</v>
      </c>
      <c r="E27" s="56">
        <f>SUM(E6:E26)</f>
        <v>1339276.27</v>
      </c>
      <c r="F27" s="56">
        <f>SUM(F6:F26)</f>
        <v>0</v>
      </c>
      <c r="G27" s="56">
        <f t="shared" si="0"/>
        <v>0</v>
      </c>
      <c r="H27" s="36"/>
      <c r="I27" s="36"/>
      <c r="J27" s="36"/>
      <c r="K27" s="36"/>
    </row>
    <row r="28" ht="15.75" customHeight="1" spans="1:11">
      <c r="A28" s="54"/>
      <c r="B28" s="36"/>
      <c r="C28" s="36"/>
      <c r="D28" s="36"/>
      <c r="E28" s="36"/>
      <c r="F28" s="41" t="e">
        <f>"评估人员："&amp;#REF!</f>
        <v>#REF!</v>
      </c>
      <c r="G28" s="36"/>
      <c r="H28" s="36"/>
      <c r="I28" s="36"/>
      <c r="J28" s="36"/>
      <c r="K28" s="36"/>
    </row>
    <row r="29" ht="15.75" customHeight="1" spans="1:11">
      <c r="A29" s="36"/>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C6" display="返回索引页"/>
    <hyperlink ref="B1" location="'流动汇总'!B6" display="返回"/>
    <hyperlink ref="B6" location="'现金'!A1" display="现金"/>
    <hyperlink ref="B7" location="'银行存款'!A1" display="银行存款"/>
    <hyperlink ref="B8" location="'其他货币资金'!A1" display="其他货币资金"/>
  </hyperlinks>
  <pageMargins left="0.7" right="0.7" top="0.75" bottom="0.75" header="0.3" footer="0.3"/>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view="pageBreakPreview" zoomScaleNormal="100" topLeftCell="A12" workbookViewId="0">
      <selection activeCell="E6" sqref="E6"/>
    </sheetView>
  </sheetViews>
  <sheetFormatPr defaultColWidth="9.81481481481481" defaultRowHeight="14.4"/>
  <cols>
    <col min="1" max="1" width="7" customWidth="1"/>
    <col min="2" max="2" width="37" customWidth="1"/>
    <col min="3" max="3" width="14" customWidth="1"/>
    <col min="4" max="4" width="23" customWidth="1"/>
    <col min="5" max="5" width="19" hidden="1" customWidth="1"/>
    <col min="6" max="7" width="21" customWidth="1"/>
    <col min="8" max="8" width="18" customWidth="1"/>
    <col min="9" max="11" width="10" customWidth="1"/>
  </cols>
  <sheetData>
    <row r="1" ht="15.6" spans="1:11">
      <c r="A1" s="13" t="s">
        <v>86</v>
      </c>
      <c r="B1" s="14" t="s">
        <v>250</v>
      </c>
      <c r="C1" s="15"/>
      <c r="D1" s="15"/>
      <c r="E1" s="15"/>
      <c r="F1" s="15"/>
      <c r="G1" s="15"/>
      <c r="H1" s="15"/>
      <c r="I1" s="36"/>
      <c r="J1" s="36"/>
      <c r="K1" s="36"/>
    </row>
    <row r="2" ht="30" customHeight="1" spans="1:11">
      <c r="A2" s="16" t="s">
        <v>2082</v>
      </c>
      <c r="B2" s="17"/>
      <c r="C2" s="17"/>
      <c r="D2" s="17"/>
      <c r="E2" s="17"/>
      <c r="F2" s="17"/>
      <c r="G2" s="17"/>
      <c r="H2" s="17"/>
      <c r="I2" s="36"/>
      <c r="J2" s="36"/>
      <c r="K2" s="36"/>
    </row>
    <row r="3" s="12" customFormat="1" ht="14.25" customHeight="1" spans="1:11">
      <c r="A3" s="18" t="e">
        <f>CONCATENATE(#REF!,#REF!,#REF!,#REF!,#REF!,#REF!,#REF!)</f>
        <v>#REF!</v>
      </c>
      <c r="B3" s="19"/>
      <c r="C3" s="19"/>
      <c r="D3" s="19"/>
      <c r="E3" s="19"/>
      <c r="F3" s="19"/>
      <c r="G3" s="19"/>
      <c r="H3" s="20"/>
      <c r="I3" s="22"/>
      <c r="J3" s="22"/>
      <c r="K3" s="22"/>
    </row>
    <row r="4" s="12" customFormat="1" ht="15.75" customHeight="1" spans="1:11">
      <c r="A4" s="21" t="e">
        <f>#REF!&amp;#REF!</f>
        <v>#REF!</v>
      </c>
      <c r="B4" s="22"/>
      <c r="C4" s="22"/>
      <c r="D4" s="22"/>
      <c r="E4" s="22"/>
      <c r="F4" s="22"/>
      <c r="G4" s="22"/>
      <c r="H4" s="23" t="s">
        <v>119</v>
      </c>
      <c r="I4" s="22"/>
      <c r="J4" s="22"/>
      <c r="K4" s="22"/>
    </row>
    <row r="5" s="12" customFormat="1" ht="15.75" customHeight="1" spans="1:11">
      <c r="A5" s="24" t="s">
        <v>183</v>
      </c>
      <c r="B5" s="24" t="s">
        <v>1894</v>
      </c>
      <c r="C5" s="24" t="s">
        <v>425</v>
      </c>
      <c r="D5" s="24" t="s">
        <v>587</v>
      </c>
      <c r="E5" s="25" t="s">
        <v>333</v>
      </c>
      <c r="F5" s="26" t="s">
        <v>334</v>
      </c>
      <c r="G5" s="24" t="s">
        <v>335</v>
      </c>
      <c r="H5" s="24" t="s">
        <v>186</v>
      </c>
      <c r="I5" s="22"/>
      <c r="J5" s="22"/>
      <c r="K5" s="22"/>
    </row>
    <row r="6" s="12" customFormat="1" ht="15.75" customHeight="1" spans="1:11">
      <c r="A6" s="27">
        <v>1</v>
      </c>
      <c r="B6" s="28" t="str">
        <f>[1]递延收益!$B$6</f>
        <v>政府补助</v>
      </c>
      <c r="C6" s="29">
        <v>44196</v>
      </c>
      <c r="D6" s="24" t="s">
        <v>2083</v>
      </c>
      <c r="E6" s="30"/>
      <c r="F6" s="31">
        <f>[1]递延收益!$G$6</f>
        <v>4485938.16666667</v>
      </c>
      <c r="G6" s="31">
        <f>F6</f>
        <v>4485938.16666667</v>
      </c>
      <c r="H6" s="28" t="s">
        <v>2084</v>
      </c>
      <c r="I6" s="22"/>
      <c r="J6" s="22"/>
      <c r="K6" s="22"/>
    </row>
    <row r="7" s="12" customFormat="1" ht="15.75" customHeight="1" spans="1:11">
      <c r="A7" s="27">
        <v>2</v>
      </c>
      <c r="B7" s="28" t="str">
        <f>[1]递延收益!$B$7</f>
        <v>花生设备补助款</v>
      </c>
      <c r="C7" s="29">
        <v>43677</v>
      </c>
      <c r="D7" s="24" t="s">
        <v>2083</v>
      </c>
      <c r="E7" s="30"/>
      <c r="F7" s="31">
        <f>[1]递延收益!$G$7</f>
        <v>39476.1193333333</v>
      </c>
      <c r="G7" s="31">
        <f>F7</f>
        <v>39476.1193333333</v>
      </c>
      <c r="H7" s="28" t="s">
        <v>2084</v>
      </c>
      <c r="I7" s="22"/>
      <c r="J7" s="22"/>
      <c r="K7" s="22"/>
    </row>
    <row r="8" s="12" customFormat="1" ht="15.75" customHeight="1" spans="1:11">
      <c r="A8" s="27"/>
      <c r="B8" s="32"/>
      <c r="C8" s="29"/>
      <c r="D8" s="27"/>
      <c r="E8" s="30"/>
      <c r="F8" s="31"/>
      <c r="G8" s="31"/>
      <c r="H8" s="32"/>
      <c r="I8" s="22"/>
      <c r="J8" s="22"/>
      <c r="K8" s="22"/>
    </row>
    <row r="9" s="12" customFormat="1" ht="15.75" customHeight="1" spans="1:11">
      <c r="A9" s="27"/>
      <c r="B9" s="32"/>
      <c r="C9" s="29"/>
      <c r="D9" s="27"/>
      <c r="E9" s="30"/>
      <c r="F9" s="33"/>
      <c r="G9" s="31"/>
      <c r="H9" s="32"/>
      <c r="I9" s="22"/>
      <c r="J9" s="22"/>
      <c r="K9" s="22"/>
    </row>
    <row r="10" s="12" customFormat="1" ht="15.75" customHeight="1" spans="1:11">
      <c r="A10" s="27"/>
      <c r="B10" s="32"/>
      <c r="C10" s="29"/>
      <c r="D10" s="27"/>
      <c r="E10" s="30"/>
      <c r="F10" s="33"/>
      <c r="G10" s="31"/>
      <c r="H10" s="32"/>
      <c r="I10" s="22"/>
      <c r="J10" s="22"/>
      <c r="K10" s="22"/>
    </row>
    <row r="11" s="12" customFormat="1" ht="15.75" customHeight="1" spans="1:11">
      <c r="A11" s="27"/>
      <c r="B11" s="32"/>
      <c r="C11" s="29"/>
      <c r="D11" s="27"/>
      <c r="E11" s="30"/>
      <c r="F11" s="33"/>
      <c r="G11" s="31"/>
      <c r="H11" s="32"/>
      <c r="I11" s="22"/>
      <c r="J11" s="22"/>
      <c r="K11" s="22"/>
    </row>
    <row r="12" s="12" customFormat="1" ht="15.75" customHeight="1" spans="1:11">
      <c r="A12" s="27"/>
      <c r="B12" s="32"/>
      <c r="C12" s="29"/>
      <c r="D12" s="27"/>
      <c r="E12" s="30"/>
      <c r="F12" s="33"/>
      <c r="G12" s="31"/>
      <c r="H12" s="32"/>
      <c r="I12" s="22"/>
      <c r="J12" s="22"/>
      <c r="K12" s="22"/>
    </row>
    <row r="13" s="12" customFormat="1" ht="15.75" customHeight="1" spans="1:11">
      <c r="A13" s="27"/>
      <c r="B13" s="32"/>
      <c r="C13" s="29"/>
      <c r="D13" s="27"/>
      <c r="E13" s="30"/>
      <c r="F13" s="33"/>
      <c r="G13" s="31"/>
      <c r="H13" s="32"/>
      <c r="I13" s="22"/>
      <c r="J13" s="22"/>
      <c r="K13" s="22"/>
    </row>
    <row r="14" s="12" customFormat="1" ht="15.75" customHeight="1" spans="1:11">
      <c r="A14" s="27"/>
      <c r="B14" s="32"/>
      <c r="C14" s="29"/>
      <c r="D14" s="27"/>
      <c r="E14" s="30"/>
      <c r="F14" s="33"/>
      <c r="G14" s="31"/>
      <c r="H14" s="32"/>
      <c r="I14" s="22"/>
      <c r="J14" s="22"/>
      <c r="K14" s="22"/>
    </row>
    <row r="15" s="12" customFormat="1" ht="15.75" customHeight="1" spans="1:11">
      <c r="A15" s="27"/>
      <c r="B15" s="32"/>
      <c r="C15" s="29"/>
      <c r="D15" s="27"/>
      <c r="E15" s="30"/>
      <c r="F15" s="33"/>
      <c r="G15" s="31"/>
      <c r="H15" s="32"/>
      <c r="I15" s="22"/>
      <c r="J15" s="22"/>
      <c r="K15" s="22"/>
    </row>
    <row r="16" s="12" customFormat="1" ht="15.75" customHeight="1" spans="1:11">
      <c r="A16" s="27"/>
      <c r="B16" s="32"/>
      <c r="C16" s="29"/>
      <c r="D16" s="27"/>
      <c r="E16" s="30"/>
      <c r="F16" s="33"/>
      <c r="G16" s="31"/>
      <c r="H16" s="32"/>
      <c r="I16" s="22"/>
      <c r="J16" s="22"/>
      <c r="K16" s="22"/>
    </row>
    <row r="17" s="12" customFormat="1" ht="15.75" customHeight="1" spans="1:11">
      <c r="A17" s="27"/>
      <c r="B17" s="32"/>
      <c r="C17" s="29"/>
      <c r="D17" s="27"/>
      <c r="E17" s="30"/>
      <c r="F17" s="33"/>
      <c r="G17" s="31"/>
      <c r="H17" s="32"/>
      <c r="I17" s="22"/>
      <c r="J17" s="22"/>
      <c r="K17" s="22"/>
    </row>
    <row r="18" s="12" customFormat="1" ht="15.75" customHeight="1" spans="1:11">
      <c r="A18" s="27"/>
      <c r="B18" s="32"/>
      <c r="C18" s="29"/>
      <c r="D18" s="27"/>
      <c r="E18" s="30"/>
      <c r="F18" s="33"/>
      <c r="G18" s="31"/>
      <c r="H18" s="32"/>
      <c r="I18" s="22"/>
      <c r="J18" s="22"/>
      <c r="K18" s="22"/>
    </row>
    <row r="19" s="12" customFormat="1" ht="15.75" customHeight="1" spans="1:11">
      <c r="A19" s="27"/>
      <c r="B19" s="32"/>
      <c r="C19" s="29"/>
      <c r="D19" s="27"/>
      <c r="E19" s="30"/>
      <c r="F19" s="33"/>
      <c r="G19" s="31"/>
      <c r="H19" s="32"/>
      <c r="I19" s="22"/>
      <c r="J19" s="22"/>
      <c r="K19" s="22"/>
    </row>
    <row r="20" s="12" customFormat="1" ht="15.75" customHeight="1" spans="1:11">
      <c r="A20" s="27"/>
      <c r="B20" s="32"/>
      <c r="C20" s="29"/>
      <c r="D20" s="27"/>
      <c r="E20" s="30"/>
      <c r="F20" s="33"/>
      <c r="G20" s="31"/>
      <c r="H20" s="32"/>
      <c r="I20" s="22"/>
      <c r="J20" s="22"/>
      <c r="K20" s="22"/>
    </row>
    <row r="21" s="12" customFormat="1" ht="15.75" customHeight="1" spans="1:11">
      <c r="A21" s="27"/>
      <c r="B21" s="32"/>
      <c r="C21" s="29"/>
      <c r="D21" s="27"/>
      <c r="E21" s="30"/>
      <c r="F21" s="33"/>
      <c r="G21" s="31"/>
      <c r="H21" s="32"/>
      <c r="I21" s="22"/>
      <c r="J21" s="22"/>
      <c r="K21" s="22"/>
    </row>
    <row r="22" s="12" customFormat="1" ht="15.75" customHeight="1" spans="1:11">
      <c r="A22" s="27"/>
      <c r="B22" s="32"/>
      <c r="C22" s="29"/>
      <c r="D22" s="27"/>
      <c r="E22" s="30"/>
      <c r="F22" s="33"/>
      <c r="G22" s="31"/>
      <c r="H22" s="32"/>
      <c r="I22" s="22"/>
      <c r="J22" s="22"/>
      <c r="K22" s="22"/>
    </row>
    <row r="23" s="12" customFormat="1" ht="15.75" customHeight="1" spans="1:11">
      <c r="A23" s="27"/>
      <c r="B23" s="32"/>
      <c r="C23" s="29"/>
      <c r="D23" s="27"/>
      <c r="E23" s="30"/>
      <c r="F23" s="33"/>
      <c r="G23" s="31"/>
      <c r="H23" s="32"/>
      <c r="I23" s="22"/>
      <c r="J23" s="22"/>
      <c r="K23" s="22"/>
    </row>
    <row r="24" s="12" customFormat="1" ht="15.75" customHeight="1" spans="1:11">
      <c r="A24" s="27"/>
      <c r="B24" s="32"/>
      <c r="C24" s="29"/>
      <c r="D24" s="27"/>
      <c r="E24" s="30"/>
      <c r="F24" s="33"/>
      <c r="G24" s="31"/>
      <c r="H24" s="32"/>
      <c r="I24" s="22"/>
      <c r="J24" s="22"/>
      <c r="K24" s="22"/>
    </row>
    <row r="25" s="12" customFormat="1" ht="15.75" customHeight="1" spans="1:11">
      <c r="A25" s="27"/>
      <c r="B25" s="32"/>
      <c r="C25" s="29"/>
      <c r="D25" s="27"/>
      <c r="E25" s="30"/>
      <c r="F25" s="33"/>
      <c r="G25" s="31"/>
      <c r="H25" s="32"/>
      <c r="I25" s="22"/>
      <c r="J25" s="22"/>
      <c r="K25" s="22"/>
    </row>
    <row r="26" s="12" customFormat="1" ht="15.75" customHeight="1" spans="1:11">
      <c r="A26" s="27"/>
      <c r="B26" s="32"/>
      <c r="C26" s="29"/>
      <c r="D26" s="27"/>
      <c r="E26" s="30"/>
      <c r="F26" s="33"/>
      <c r="G26" s="31"/>
      <c r="H26" s="32"/>
      <c r="I26" s="22"/>
      <c r="J26" s="22"/>
      <c r="K26" s="22"/>
    </row>
    <row r="27" s="12" customFormat="1" ht="15.75" customHeight="1" spans="1:11">
      <c r="A27" s="24" t="s">
        <v>2077</v>
      </c>
      <c r="B27" s="34"/>
      <c r="C27" s="29"/>
      <c r="D27" s="27"/>
      <c r="E27" s="30">
        <f>SUM(E6:E26)</f>
        <v>0</v>
      </c>
      <c r="F27" s="33">
        <f>SUM(F6:F26)</f>
        <v>4525414.286</v>
      </c>
      <c r="G27" s="31">
        <f>SUM(G6:G26)</f>
        <v>4525414.286</v>
      </c>
      <c r="H27" s="32"/>
      <c r="I27" s="22"/>
      <c r="J27" s="22"/>
      <c r="K27" s="22"/>
    </row>
    <row r="28" s="12" customFormat="1" ht="15.75" customHeight="1" spans="1:11">
      <c r="A28" s="35" t="e">
        <f>#REF!&amp;#REF!</f>
        <v>#REF!</v>
      </c>
      <c r="B28" s="22"/>
      <c r="C28" s="22"/>
      <c r="D28" s="22"/>
      <c r="E28" s="22"/>
      <c r="F28" s="22"/>
      <c r="G28" s="21" t="e">
        <f>"评估人员："&amp;#REF!</f>
        <v>#REF!</v>
      </c>
      <c r="H28" s="22"/>
      <c r="I28" s="22"/>
      <c r="J28" s="22"/>
      <c r="K28" s="22"/>
    </row>
    <row r="29" s="12" customFormat="1" ht="15.75" customHeight="1" spans="1:11">
      <c r="A29" s="35" t="e">
        <f>CONCATENATE(#REF!,#REF!,#REF!,#REF!,#REF!,#REF!,#REF!)</f>
        <v>#REF!</v>
      </c>
      <c r="B29" s="22"/>
      <c r="C29" s="22"/>
      <c r="D29" s="22"/>
      <c r="E29" s="22"/>
      <c r="F29" s="22"/>
      <c r="G29" s="22" t="e">
        <f>专项应付款!G24</f>
        <v>#REF!</v>
      </c>
      <c r="H29" s="22"/>
      <c r="I29" s="22"/>
      <c r="J29" s="22"/>
      <c r="K29" s="22"/>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H2"/>
    <mergeCell ref="A3:H3"/>
    <mergeCell ref="A27:B27"/>
  </mergeCells>
  <hyperlinks>
    <hyperlink ref="A1" location="'索引目录'!I26" display="返回索引页"/>
    <hyperlink ref="B1" location="'非流动负债汇总 '!B12" display="返回"/>
  </hyperlinks>
  <pageMargins left="0.7" right="0.7" top="0.75" bottom="0.75" header="0.3" footer="0.3"/>
  <pageSetup paperSize="9" scale="95" orientation="landscape"/>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31" customWidth="1"/>
    <col min="2" max="2" width="0.425925925925926" customWidth="1"/>
    <col min="3" max="3" width="34" customWidth="1"/>
    <col min="4" max="11" width="9" customWidth="1"/>
  </cols>
  <sheetData>
    <row r="1" spans="1:11">
      <c r="A1" s="2"/>
      <c r="B1" s="2"/>
      <c r="C1" s="2"/>
      <c r="D1" s="2"/>
      <c r="E1" s="2"/>
      <c r="F1" s="2"/>
      <c r="G1" s="2"/>
      <c r="H1" s="2"/>
      <c r="I1" s="2"/>
      <c r="J1" s="2"/>
      <c r="K1" s="2"/>
    </row>
    <row r="2" ht="15.15" spans="1:11">
      <c r="A2" s="3" t="s">
        <v>2085</v>
      </c>
      <c r="B2" s="2"/>
      <c r="C2" s="2"/>
      <c r="D2" s="2"/>
      <c r="E2" s="2"/>
      <c r="F2" s="2"/>
      <c r="G2" s="2"/>
      <c r="H2" s="2"/>
      <c r="I2" s="2"/>
      <c r="J2" s="2"/>
      <c r="K2" s="2"/>
    </row>
    <row r="3" ht="15.15" spans="1:11">
      <c r="A3" s="4" t="s">
        <v>2086</v>
      </c>
      <c r="B3" s="2"/>
      <c r="C3" s="5" t="s">
        <v>2087</v>
      </c>
      <c r="D3" s="2"/>
      <c r="E3" s="2"/>
      <c r="F3" s="2"/>
      <c r="G3" s="2"/>
      <c r="H3" s="2"/>
      <c r="I3" s="2"/>
      <c r="J3" s="2"/>
      <c r="K3" s="2"/>
    </row>
    <row r="4" spans="1:11">
      <c r="A4" s="4">
        <v>3</v>
      </c>
      <c r="B4" s="2"/>
      <c r="C4" s="2"/>
      <c r="D4" s="2"/>
      <c r="E4" s="2"/>
      <c r="F4" s="2"/>
      <c r="G4" s="2"/>
      <c r="H4" s="2"/>
      <c r="I4" s="2"/>
      <c r="J4" s="2"/>
      <c r="K4" s="2"/>
    </row>
    <row r="5" spans="1:11">
      <c r="A5" s="2"/>
      <c r="B5" s="2"/>
      <c r="C5" s="2"/>
      <c r="D5" s="2"/>
      <c r="E5" s="2"/>
      <c r="F5" s="2"/>
      <c r="G5" s="2"/>
      <c r="H5" s="2"/>
      <c r="I5" s="2"/>
      <c r="J5" s="2"/>
      <c r="K5" s="2"/>
    </row>
    <row r="6" ht="15.15" spans="1:11">
      <c r="A6" s="2"/>
      <c r="B6" s="2"/>
      <c r="C6" s="2"/>
      <c r="D6" s="2"/>
      <c r="E6" s="2"/>
      <c r="F6" s="2"/>
      <c r="G6" s="2"/>
      <c r="H6" s="2"/>
      <c r="I6" s="2"/>
      <c r="J6" s="2"/>
      <c r="K6" s="2"/>
    </row>
    <row r="7" spans="1:11">
      <c r="A7" s="6" t="s">
        <v>2088</v>
      </c>
      <c r="B7" s="2"/>
      <c r="C7" s="2"/>
      <c r="D7" s="2"/>
      <c r="E7" s="2"/>
      <c r="F7" s="2"/>
      <c r="G7" s="2"/>
      <c r="H7" s="2"/>
      <c r="I7" s="2"/>
      <c r="J7" s="2"/>
      <c r="K7" s="2"/>
    </row>
    <row r="8" spans="1:11">
      <c r="A8" s="7" t="s">
        <v>2089</v>
      </c>
      <c r="B8" s="2"/>
      <c r="C8" s="2"/>
      <c r="D8" s="2"/>
      <c r="E8" s="2"/>
      <c r="F8" s="2"/>
      <c r="G8" s="2"/>
      <c r="H8" s="2"/>
      <c r="I8" s="2"/>
      <c r="J8" s="2"/>
      <c r="K8" s="2"/>
    </row>
    <row r="9" spans="1:11">
      <c r="A9" s="8" t="s">
        <v>2090</v>
      </c>
      <c r="B9" s="2"/>
      <c r="C9" s="2"/>
      <c r="D9" s="2"/>
      <c r="E9" s="2"/>
      <c r="F9" s="2"/>
      <c r="G9" s="2"/>
      <c r="H9" s="2"/>
      <c r="I9" s="2"/>
      <c r="J9" s="2"/>
      <c r="K9" s="2"/>
    </row>
    <row r="10" spans="1:11">
      <c r="A10" s="7" t="s">
        <v>2091</v>
      </c>
      <c r="B10" s="2"/>
      <c r="C10" s="2"/>
      <c r="D10" s="2"/>
      <c r="E10" s="2"/>
      <c r="F10" s="2"/>
      <c r="G10" s="2"/>
      <c r="H10" s="2"/>
      <c r="I10" s="2"/>
      <c r="J10" s="2"/>
      <c r="K10" s="2"/>
    </row>
    <row r="11" ht="15.15" spans="1:11">
      <c r="A11" s="9" t="s">
        <v>2092</v>
      </c>
      <c r="B11" s="2"/>
      <c r="C11" s="2"/>
      <c r="D11" s="2"/>
      <c r="E11" s="2"/>
      <c r="F11" s="2"/>
      <c r="G11" s="2"/>
      <c r="H11" s="2"/>
      <c r="I11" s="2"/>
      <c r="J11" s="2"/>
      <c r="K11" s="2"/>
    </row>
    <row r="12" spans="1:11">
      <c r="A12" s="2"/>
      <c r="B12" s="2"/>
      <c r="C12" s="2"/>
      <c r="D12" s="2"/>
      <c r="E12" s="2"/>
      <c r="F12" s="2"/>
      <c r="G12" s="2"/>
      <c r="H12" s="2"/>
      <c r="I12" s="2"/>
      <c r="J12" s="2"/>
      <c r="K12" s="2"/>
    </row>
    <row r="13" ht="15.15" spans="1:11">
      <c r="A13" s="2"/>
      <c r="B13" s="2"/>
      <c r="C13" s="2"/>
      <c r="D13" s="2"/>
      <c r="E13" s="2"/>
      <c r="F13" s="2"/>
      <c r="G13" s="2"/>
      <c r="H13" s="2"/>
      <c r="I13" s="2"/>
      <c r="J13" s="2"/>
      <c r="K13" s="2"/>
    </row>
    <row r="14" ht="15.15" spans="1:11">
      <c r="A14" s="5" t="s">
        <v>2093</v>
      </c>
      <c r="B14" s="2"/>
      <c r="C14" s="2"/>
      <c r="D14" s="2"/>
      <c r="E14" s="2"/>
      <c r="F14" s="2"/>
      <c r="G14" s="2"/>
      <c r="H14" s="2"/>
      <c r="I14" s="2"/>
      <c r="J14" s="2"/>
      <c r="K14" s="2"/>
    </row>
    <row r="15" spans="1:11">
      <c r="A15" s="2"/>
      <c r="B15" s="2"/>
      <c r="C15" s="2"/>
      <c r="D15" s="2"/>
      <c r="E15" s="2"/>
      <c r="F15" s="2"/>
      <c r="G15" s="2"/>
      <c r="H15" s="2"/>
      <c r="I15" s="2"/>
      <c r="J15" s="2"/>
      <c r="K15" s="2"/>
    </row>
    <row r="16" ht="15.15" spans="1:11">
      <c r="A16" s="2"/>
      <c r="B16" s="2"/>
      <c r="C16" s="2"/>
      <c r="D16" s="2"/>
      <c r="E16" s="2"/>
      <c r="F16" s="2"/>
      <c r="G16" s="2"/>
      <c r="H16" s="2"/>
      <c r="I16" s="2"/>
      <c r="J16" s="2"/>
      <c r="K16" s="2"/>
    </row>
    <row r="17" ht="15.15" spans="1:11">
      <c r="A17" s="2"/>
      <c r="B17" s="2"/>
      <c r="C17" s="5" t="s">
        <v>2094</v>
      </c>
      <c r="D17" s="2"/>
      <c r="E17" s="2"/>
      <c r="F17" s="2"/>
      <c r="G17" s="2"/>
      <c r="H17" s="2"/>
      <c r="I17" s="2"/>
      <c r="J17" s="2"/>
      <c r="K17" s="2"/>
    </row>
    <row r="18" spans="1:11">
      <c r="A18" s="2"/>
      <c r="B18" s="2"/>
      <c r="C18" s="2"/>
      <c r="D18" s="2"/>
      <c r="E18" s="2"/>
      <c r="F18" s="2"/>
      <c r="G18" s="2"/>
      <c r="H18" s="2"/>
      <c r="I18" s="2"/>
      <c r="J18" s="2"/>
      <c r="K18" s="2"/>
    </row>
    <row r="19" spans="1:11">
      <c r="A19" s="2"/>
      <c r="B19" s="2"/>
      <c r="C19" s="2"/>
      <c r="D19" s="2"/>
      <c r="E19" s="2"/>
      <c r="F19" s="2"/>
      <c r="G19" s="2"/>
      <c r="H19" s="2"/>
      <c r="I19" s="2"/>
      <c r="J19" s="2"/>
      <c r="K19" s="2"/>
    </row>
    <row r="20" spans="1:11">
      <c r="A20" s="10" t="s">
        <v>2095</v>
      </c>
      <c r="B20" s="2"/>
      <c r="C20" s="2"/>
      <c r="D20" s="2"/>
      <c r="E20" s="2"/>
      <c r="F20" s="2"/>
      <c r="G20" s="2"/>
      <c r="H20" s="2"/>
      <c r="I20" s="2"/>
      <c r="J20" s="2"/>
      <c r="K20" s="2"/>
    </row>
    <row r="21" spans="1:11">
      <c r="A21" s="2"/>
      <c r="B21" s="2"/>
      <c r="C21" s="2"/>
      <c r="D21" s="2"/>
      <c r="E21" s="2"/>
      <c r="F21" s="2"/>
      <c r="G21" s="2"/>
      <c r="H21" s="2"/>
      <c r="I21" s="2"/>
      <c r="J21" s="2"/>
      <c r="K21" s="2"/>
    </row>
    <row r="22" spans="1:11">
      <c r="A22" s="2"/>
      <c r="B22" s="2"/>
      <c r="C22" s="2"/>
      <c r="D22" s="2"/>
      <c r="E22" s="2"/>
      <c r="F22" s="2"/>
      <c r="G22" s="2"/>
      <c r="H22" s="2"/>
      <c r="I22" s="2"/>
      <c r="J22" s="2"/>
      <c r="K22" s="2"/>
    </row>
    <row r="23" spans="1:11">
      <c r="A23" s="2"/>
      <c r="B23" s="2"/>
      <c r="C23" s="2"/>
      <c r="D23" s="2"/>
      <c r="E23" s="2"/>
      <c r="F23" s="2"/>
      <c r="G23" s="2"/>
      <c r="H23" s="2"/>
      <c r="I23" s="2"/>
      <c r="J23" s="2"/>
      <c r="K23" s="2"/>
    </row>
    <row r="24" spans="1:11">
      <c r="A24" s="2"/>
      <c r="B24" s="2"/>
      <c r="C24" s="2"/>
      <c r="D24" s="2"/>
      <c r="E24" s="2"/>
      <c r="F24" s="2"/>
      <c r="G24" s="2"/>
      <c r="H24" s="2"/>
      <c r="I24" s="2"/>
      <c r="J24" s="2"/>
      <c r="K24" s="2"/>
    </row>
    <row r="25" spans="1:11">
      <c r="A25" s="2"/>
      <c r="B25" s="2"/>
      <c r="C25" s="2"/>
      <c r="D25" s="2"/>
      <c r="E25" s="2"/>
      <c r="F25" s="2"/>
      <c r="G25" s="2"/>
      <c r="H25" s="2"/>
      <c r="I25" s="2"/>
      <c r="J25" s="2"/>
      <c r="K25" s="2"/>
    </row>
    <row r="26" ht="15.15" spans="1:11">
      <c r="A26" s="2"/>
      <c r="B26" s="2"/>
      <c r="C26" s="11" t="s">
        <v>2096</v>
      </c>
      <c r="D26" s="2"/>
      <c r="E26" s="2"/>
      <c r="F26" s="2"/>
      <c r="G26" s="2"/>
      <c r="H26" s="2"/>
      <c r="I26" s="2"/>
      <c r="J26" s="2"/>
      <c r="K26" s="2"/>
    </row>
    <row r="27" spans="1:11">
      <c r="A27" s="2"/>
      <c r="B27" s="2"/>
      <c r="C27" s="2"/>
      <c r="D27" s="2"/>
      <c r="E27" s="2"/>
      <c r="F27" s="2"/>
      <c r="G27" s="2"/>
      <c r="H27" s="2"/>
      <c r="I27" s="2"/>
      <c r="J27" s="2"/>
      <c r="K27" s="2"/>
    </row>
    <row r="28" spans="1:11">
      <c r="A28" s="2"/>
      <c r="B28" s="2"/>
      <c r="C28" s="2"/>
      <c r="D28" s="2"/>
      <c r="E28" s="2"/>
      <c r="F28" s="2"/>
      <c r="G28" s="2"/>
      <c r="H28" s="2"/>
      <c r="I28" s="2"/>
      <c r="J28" s="2"/>
      <c r="K28" s="2"/>
    </row>
    <row r="29" spans="1:11">
      <c r="A29" s="2"/>
      <c r="B29" s="2"/>
      <c r="C29" s="2"/>
      <c r="D29" s="2"/>
      <c r="E29" s="2"/>
      <c r="F29" s="2"/>
      <c r="G29" s="2"/>
      <c r="H29" s="2"/>
      <c r="I29" s="2"/>
      <c r="J29" s="2"/>
      <c r="K29" s="2"/>
    </row>
    <row r="30" spans="1:11">
      <c r="A30" s="2"/>
      <c r="B30" s="2"/>
      <c r="C30" s="2"/>
      <c r="D30" s="2"/>
      <c r="E30" s="2"/>
      <c r="F30" s="2"/>
      <c r="G30" s="2"/>
      <c r="H30" s="2"/>
      <c r="I30" s="2"/>
      <c r="J30" s="2"/>
      <c r="K30" s="2"/>
    </row>
    <row r="31" spans="1:11">
      <c r="A31" s="2"/>
      <c r="B31" s="2"/>
      <c r="C31" s="2"/>
      <c r="D31" s="2"/>
      <c r="E31" s="2"/>
      <c r="F31" s="2"/>
      <c r="G31" s="2"/>
      <c r="H31" s="2"/>
      <c r="I31" s="2"/>
      <c r="J31" s="2"/>
      <c r="K31" s="2"/>
    </row>
    <row r="32" spans="1:11">
      <c r="A32" s="2"/>
      <c r="B32" s="2"/>
      <c r="C32" s="2"/>
      <c r="D32" s="2"/>
      <c r="E32" s="2"/>
      <c r="F32" s="2"/>
      <c r="G32" s="2"/>
      <c r="H32" s="2"/>
      <c r="I32" s="2"/>
      <c r="J32" s="2"/>
      <c r="K32" s="2"/>
    </row>
    <row r="33" spans="1:11">
      <c r="A33" s="2"/>
      <c r="B33" s="2"/>
      <c r="C33" s="2"/>
      <c r="D33" s="2"/>
      <c r="E33" s="2"/>
      <c r="F33" s="2"/>
      <c r="G33" s="2"/>
      <c r="H33" s="2"/>
      <c r="I33" s="2"/>
      <c r="J33" s="2"/>
      <c r="K33" s="2"/>
    </row>
    <row r="34" spans="1:11">
      <c r="A34" s="2"/>
      <c r="B34" s="2"/>
      <c r="C34" s="2"/>
      <c r="D34" s="2"/>
      <c r="E34" s="2"/>
      <c r="F34" s="2"/>
      <c r="G34" s="2"/>
      <c r="H34" s="2"/>
      <c r="I34" s="2"/>
      <c r="J34" s="2"/>
      <c r="K34" s="2"/>
    </row>
    <row r="35" spans="1:11">
      <c r="A35" s="2"/>
      <c r="B35" s="2"/>
      <c r="C35" s="2"/>
      <c r="D35" s="2"/>
      <c r="E35" s="2"/>
      <c r="F35" s="2"/>
      <c r="G35" s="2"/>
      <c r="H35" s="2"/>
      <c r="I35" s="2"/>
      <c r="J35" s="2"/>
      <c r="K35" s="2"/>
    </row>
    <row r="36" spans="1:11">
      <c r="A36" s="2"/>
      <c r="B36" s="2"/>
      <c r="C36" s="2"/>
      <c r="D36" s="2"/>
      <c r="E36" s="2"/>
      <c r="F36" s="2"/>
      <c r="G36" s="2"/>
      <c r="H36" s="2"/>
      <c r="I36" s="2"/>
      <c r="J36" s="2"/>
      <c r="K36" s="2"/>
    </row>
    <row r="37" spans="1:11">
      <c r="A37" s="2"/>
      <c r="B37" s="2"/>
      <c r="C37" s="2"/>
      <c r="D37" s="2"/>
      <c r="E37" s="2"/>
      <c r="F37" s="2"/>
      <c r="G37" s="2"/>
      <c r="H37" s="2"/>
      <c r="I37" s="2"/>
      <c r="J37" s="2"/>
      <c r="K37" s="2"/>
    </row>
    <row r="38" spans="1:11">
      <c r="A38" s="2"/>
      <c r="B38" s="2"/>
      <c r="C38" s="2"/>
      <c r="D38" s="2"/>
      <c r="E38" s="2"/>
      <c r="F38" s="2"/>
      <c r="G38" s="2"/>
      <c r="H38" s="2"/>
      <c r="I38" s="2"/>
      <c r="J38" s="2"/>
      <c r="K38" s="2"/>
    </row>
    <row r="39" spans="1:11">
      <c r="A39" s="2"/>
      <c r="B39" s="2"/>
      <c r="C39" s="2"/>
      <c r="D39" s="2"/>
      <c r="E39" s="2"/>
      <c r="F39" s="2"/>
      <c r="G39" s="2"/>
      <c r="H39" s="2"/>
      <c r="I39" s="2"/>
      <c r="J39" s="2"/>
      <c r="K39" s="2"/>
    </row>
    <row r="40" spans="1:11">
      <c r="A40" s="2"/>
      <c r="B40" s="2"/>
      <c r="C40" s="2"/>
      <c r="D40" s="2"/>
      <c r="E40" s="2"/>
      <c r="F40" s="2"/>
      <c r="G40" s="2"/>
      <c r="H40" s="2"/>
      <c r="I40" s="2"/>
      <c r="J40" s="2"/>
      <c r="K40" s="2"/>
    </row>
    <row r="41" spans="1:11">
      <c r="A41" s="2"/>
      <c r="B41" s="2"/>
      <c r="C41" s="2"/>
      <c r="D41" s="2"/>
      <c r="E41" s="2"/>
      <c r="F41" s="2"/>
      <c r="G41" s="2"/>
      <c r="H41" s="2"/>
      <c r="I41" s="2"/>
      <c r="J41" s="2"/>
      <c r="K41" s="2"/>
    </row>
    <row r="42" spans="1:11">
      <c r="A42" s="2"/>
      <c r="B42" s="2"/>
      <c r="C42" s="2"/>
      <c r="D42" s="2"/>
      <c r="E42" s="2"/>
      <c r="F42" s="2"/>
      <c r="G42" s="2"/>
      <c r="H42" s="2"/>
      <c r="I42" s="2"/>
      <c r="J42" s="2"/>
      <c r="K42" s="2"/>
    </row>
    <row r="43" spans="1:11">
      <c r="A43" s="2"/>
      <c r="B43" s="2"/>
      <c r="C43" s="2"/>
      <c r="D43" s="2"/>
      <c r="E43" s="2"/>
      <c r="F43" s="2"/>
      <c r="G43" s="2"/>
      <c r="H43" s="2"/>
      <c r="I43" s="2"/>
      <c r="J43" s="2"/>
      <c r="K43" s="2"/>
    </row>
    <row r="44" spans="1:11">
      <c r="A44" s="2"/>
      <c r="B44" s="2"/>
      <c r="C44" s="2"/>
      <c r="D44" s="2"/>
      <c r="E44" s="2"/>
      <c r="F44" s="2"/>
      <c r="G44" s="2"/>
      <c r="H44" s="2"/>
      <c r="I44" s="2"/>
      <c r="J44" s="2"/>
      <c r="K44" s="2"/>
    </row>
    <row r="45" spans="1:11">
      <c r="A45" s="2"/>
      <c r="B45" s="2"/>
      <c r="C45" s="2"/>
      <c r="D45" s="2"/>
      <c r="E45" s="2"/>
      <c r="F45" s="2"/>
      <c r="G45" s="2"/>
      <c r="H45" s="2"/>
      <c r="I45" s="2"/>
      <c r="J45" s="2"/>
      <c r="K45" s="2"/>
    </row>
    <row r="46" spans="1:11">
      <c r="A46" s="2"/>
      <c r="B46" s="2"/>
      <c r="C46" s="2"/>
      <c r="D46" s="2"/>
      <c r="E46" s="2"/>
      <c r="F46" s="2"/>
      <c r="G46" s="2"/>
      <c r="H46" s="2"/>
      <c r="I46" s="2"/>
      <c r="J46" s="2"/>
      <c r="K46" s="2"/>
    </row>
    <row r="47" spans="1:11">
      <c r="A47" s="2"/>
      <c r="B47" s="2"/>
      <c r="C47" s="2"/>
      <c r="D47" s="2"/>
      <c r="E47" s="2"/>
      <c r="F47" s="2"/>
      <c r="G47" s="2"/>
      <c r="H47" s="2"/>
      <c r="I47" s="2"/>
      <c r="J47" s="2"/>
      <c r="K47" s="2"/>
    </row>
    <row r="48" spans="1:11">
      <c r="A48" s="2"/>
      <c r="B48" s="2"/>
      <c r="C48" s="2"/>
      <c r="D48" s="2"/>
      <c r="E48" s="2"/>
      <c r="F48" s="2"/>
      <c r="G48" s="2"/>
      <c r="H48" s="2"/>
      <c r="I48" s="2"/>
      <c r="J48" s="2"/>
      <c r="K48" s="2"/>
    </row>
    <row r="49" spans="1:11">
      <c r="A49" s="2"/>
      <c r="B49" s="2"/>
      <c r="C49" s="2"/>
      <c r="D49" s="2"/>
      <c r="E49" s="2"/>
      <c r="F49" s="2"/>
      <c r="G49" s="2"/>
      <c r="H49" s="2"/>
      <c r="I49" s="2"/>
      <c r="J49" s="2"/>
      <c r="K49" s="2"/>
    </row>
    <row r="50" spans="1:11">
      <c r="A50" s="2"/>
      <c r="B50" s="2"/>
      <c r="C50" s="2"/>
      <c r="D50" s="2"/>
      <c r="E50" s="2"/>
      <c r="F50" s="2"/>
      <c r="G50" s="2"/>
      <c r="H50" s="2"/>
      <c r="I50" s="2"/>
      <c r="J50" s="2"/>
      <c r="K50" s="2"/>
    </row>
    <row r="51" spans="1:11">
      <c r="A51" s="2"/>
      <c r="B51" s="2"/>
      <c r="C51" s="2"/>
      <c r="D51" s="2"/>
      <c r="E51" s="2"/>
      <c r="F51" s="2"/>
      <c r="G51" s="2"/>
      <c r="H51" s="2"/>
      <c r="I51" s="2"/>
      <c r="J51" s="2"/>
      <c r="K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row r="66" spans="1:11">
      <c r="A66" s="2"/>
      <c r="B66" s="2"/>
      <c r="C66" s="2"/>
      <c r="D66" s="2"/>
      <c r="E66" s="2"/>
      <c r="F66" s="2"/>
      <c r="G66" s="2"/>
      <c r="H66" s="2"/>
      <c r="I66" s="2"/>
      <c r="J66" s="2"/>
      <c r="K66" s="2"/>
    </row>
    <row r="67" spans="1:11">
      <c r="A67" s="2"/>
      <c r="B67" s="2"/>
      <c r="C67" s="2"/>
      <c r="D67" s="2"/>
      <c r="E67" s="2"/>
      <c r="F67" s="2"/>
      <c r="G67" s="2"/>
      <c r="H67" s="2"/>
      <c r="I67" s="2"/>
      <c r="J67" s="2"/>
      <c r="K67" s="2"/>
    </row>
    <row r="68" spans="1:11">
      <c r="A68" s="2"/>
      <c r="B68" s="2"/>
      <c r="C68" s="2"/>
      <c r="D68" s="2"/>
      <c r="E68" s="2"/>
      <c r="F68" s="2"/>
      <c r="G68" s="2"/>
      <c r="H68" s="2"/>
      <c r="I68" s="2"/>
      <c r="J68" s="2"/>
      <c r="K68" s="2"/>
    </row>
    <row r="69" spans="1:11">
      <c r="A69" s="2"/>
      <c r="B69" s="2"/>
      <c r="C69" s="2"/>
      <c r="D69" s="2"/>
      <c r="E69" s="2"/>
      <c r="F69" s="2"/>
      <c r="G69" s="2"/>
      <c r="H69" s="2"/>
      <c r="I69" s="2"/>
      <c r="J69" s="2"/>
      <c r="K69" s="2"/>
    </row>
    <row r="70" spans="1:11">
      <c r="A70" s="2"/>
      <c r="B70" s="2"/>
      <c r="C70" s="2"/>
      <c r="D70" s="2"/>
      <c r="E70" s="2"/>
      <c r="F70" s="2"/>
      <c r="G70" s="2"/>
      <c r="H70" s="2"/>
      <c r="I70" s="2"/>
      <c r="J70" s="2"/>
      <c r="K70" s="2"/>
    </row>
    <row r="71" spans="1:11">
      <c r="A71" s="2"/>
      <c r="B71" s="2"/>
      <c r="C71" s="2"/>
      <c r="D71" s="2"/>
      <c r="E71" s="2"/>
      <c r="F71" s="2"/>
      <c r="G71" s="2"/>
      <c r="H71" s="2"/>
      <c r="I71" s="2"/>
      <c r="J71" s="2"/>
      <c r="K71" s="2"/>
    </row>
    <row r="72" spans="1:11">
      <c r="A72" s="2"/>
      <c r="B72" s="2"/>
      <c r="C72" s="2"/>
      <c r="D72" s="2"/>
      <c r="E72" s="2"/>
      <c r="F72" s="2"/>
      <c r="G72" s="2"/>
      <c r="H72" s="2"/>
      <c r="I72" s="2"/>
      <c r="J72" s="2"/>
      <c r="K72" s="2"/>
    </row>
    <row r="73" spans="1:11">
      <c r="A73" s="2"/>
      <c r="B73" s="2"/>
      <c r="C73" s="2"/>
      <c r="D73" s="2"/>
      <c r="E73" s="2"/>
      <c r="F73" s="2"/>
      <c r="G73" s="2"/>
      <c r="H73" s="2"/>
      <c r="I73" s="2"/>
      <c r="J73" s="2"/>
      <c r="K73" s="2"/>
    </row>
    <row r="74" spans="1:11">
      <c r="A74" s="2"/>
      <c r="B74" s="2"/>
      <c r="C74" s="2"/>
      <c r="D74" s="2"/>
      <c r="E74" s="2"/>
      <c r="F74" s="2"/>
      <c r="G74" s="2"/>
      <c r="H74" s="2"/>
      <c r="I74" s="2"/>
      <c r="J74" s="2"/>
      <c r="K74" s="2"/>
    </row>
    <row r="75" spans="1:11">
      <c r="A75" s="2"/>
      <c r="B75" s="2"/>
      <c r="C75" s="2"/>
      <c r="D75" s="2"/>
      <c r="E75" s="2"/>
      <c r="F75" s="2"/>
      <c r="G75" s="2"/>
      <c r="H75" s="2"/>
      <c r="I75" s="2"/>
      <c r="J75" s="2"/>
      <c r="K75" s="2"/>
    </row>
    <row r="76" spans="1:11">
      <c r="A76" s="2"/>
      <c r="B76" s="2"/>
      <c r="C76" s="2"/>
      <c r="D76" s="2"/>
      <c r="E76" s="2"/>
      <c r="F76" s="2"/>
      <c r="G76" s="2"/>
      <c r="H76" s="2"/>
      <c r="I76" s="2"/>
      <c r="J76" s="2"/>
      <c r="K76" s="2"/>
    </row>
    <row r="77" spans="1:11">
      <c r="A77" s="2"/>
      <c r="B77" s="2"/>
      <c r="C77" s="2"/>
      <c r="D77" s="2"/>
      <c r="E77" s="2"/>
      <c r="F77" s="2"/>
      <c r="G77" s="2"/>
      <c r="H77" s="2"/>
      <c r="I77" s="2"/>
      <c r="J77" s="2"/>
      <c r="K77" s="2"/>
    </row>
    <row r="78" spans="1:11">
      <c r="A78" s="2"/>
      <c r="B78" s="2"/>
      <c r="C78" s="2"/>
      <c r="D78" s="2"/>
      <c r="E78" s="2"/>
      <c r="F78" s="2"/>
      <c r="G78" s="2"/>
      <c r="H78" s="2"/>
      <c r="I78" s="2"/>
      <c r="J78" s="2"/>
      <c r="K78" s="2"/>
    </row>
    <row r="79" spans="1:11">
      <c r="A79" s="2"/>
      <c r="B79" s="2"/>
      <c r="C79" s="2"/>
      <c r="D79" s="2"/>
      <c r="E79" s="2"/>
      <c r="F79" s="2"/>
      <c r="G79" s="2"/>
      <c r="H79" s="2"/>
      <c r="I79" s="2"/>
      <c r="J79" s="2"/>
      <c r="K79" s="2"/>
    </row>
    <row r="80" spans="1:11">
      <c r="A80" s="2"/>
      <c r="B80" s="2"/>
      <c r="C80" s="2"/>
      <c r="D80" s="2"/>
      <c r="E80" s="2"/>
      <c r="F80" s="2"/>
      <c r="G80" s="2"/>
      <c r="H80" s="2"/>
      <c r="I80" s="2"/>
      <c r="J80" s="2"/>
      <c r="K80" s="2"/>
    </row>
    <row r="81" spans="1:11">
      <c r="A81" s="2"/>
      <c r="B81" s="2"/>
      <c r="C81" s="2"/>
      <c r="D81" s="2"/>
      <c r="E81" s="2"/>
      <c r="F81" s="2"/>
      <c r="G81" s="2"/>
      <c r="H81" s="2"/>
      <c r="I81" s="2"/>
      <c r="J81" s="2"/>
      <c r="K81" s="2"/>
    </row>
    <row r="82" spans="1:11">
      <c r="A82" s="2"/>
      <c r="B82" s="2"/>
      <c r="C82" s="2"/>
      <c r="D82" s="2"/>
      <c r="E82" s="2"/>
      <c r="F82" s="2"/>
      <c r="G82" s="2"/>
      <c r="H82" s="2"/>
      <c r="I82" s="2"/>
      <c r="J82" s="2"/>
      <c r="K82" s="2"/>
    </row>
    <row r="83" spans="1:11">
      <c r="A83" s="2"/>
      <c r="B83" s="2"/>
      <c r="C83" s="2"/>
      <c r="D83" s="2"/>
      <c r="E83" s="2"/>
      <c r="F83" s="2"/>
      <c r="G83" s="2"/>
      <c r="H83" s="2"/>
      <c r="I83" s="2"/>
      <c r="J83" s="2"/>
      <c r="K83" s="2"/>
    </row>
    <row r="84" spans="1:11">
      <c r="A84" s="2"/>
      <c r="B84" s="2"/>
      <c r="C84" s="2"/>
      <c r="D84" s="2"/>
      <c r="E84" s="2"/>
      <c r="F84" s="2"/>
      <c r="G84" s="2"/>
      <c r="H84" s="2"/>
      <c r="I84" s="2"/>
      <c r="J84" s="2"/>
      <c r="K84" s="2"/>
    </row>
    <row r="85" spans="1:11">
      <c r="A85" s="2"/>
      <c r="B85" s="2"/>
      <c r="C85" s="2"/>
      <c r="D85" s="2"/>
      <c r="E85" s="2"/>
      <c r="F85" s="2"/>
      <c r="G85" s="2"/>
      <c r="H85" s="2"/>
      <c r="I85" s="2"/>
      <c r="J85" s="2"/>
      <c r="K85" s="2"/>
    </row>
    <row r="86" spans="1:11">
      <c r="A86" s="2"/>
      <c r="B86" s="2"/>
      <c r="C86" s="2"/>
      <c r="D86" s="2"/>
      <c r="E86" s="2"/>
      <c r="F86" s="2"/>
      <c r="G86" s="2"/>
      <c r="H86" s="2"/>
      <c r="I86" s="2"/>
      <c r="J86" s="2"/>
      <c r="K86" s="2"/>
    </row>
    <row r="87" spans="1:11">
      <c r="A87" s="2"/>
      <c r="B87" s="2"/>
      <c r="C87" s="2"/>
      <c r="D87" s="2"/>
      <c r="E87" s="2"/>
      <c r="F87" s="2"/>
      <c r="G87" s="2"/>
      <c r="H87" s="2"/>
      <c r="I87" s="2"/>
      <c r="J87" s="2"/>
      <c r="K87" s="2"/>
    </row>
    <row r="88" spans="1:11">
      <c r="A88" s="2"/>
      <c r="B88" s="2"/>
      <c r="C88" s="2"/>
      <c r="D88" s="2"/>
      <c r="E88" s="2"/>
      <c r="F88" s="2"/>
      <c r="G88" s="2"/>
      <c r="H88" s="2"/>
      <c r="I88" s="2"/>
      <c r="J88" s="2"/>
      <c r="K88" s="2"/>
    </row>
    <row r="89" spans="1:11">
      <c r="A89" s="2"/>
      <c r="B89" s="2"/>
      <c r="C89" s="2"/>
      <c r="D89" s="2"/>
      <c r="E89" s="2"/>
      <c r="F89" s="2"/>
      <c r="G89" s="2"/>
      <c r="H89" s="2"/>
      <c r="I89" s="2"/>
      <c r="J89" s="2"/>
      <c r="K89" s="2"/>
    </row>
    <row r="90" spans="1:11">
      <c r="A90" s="2"/>
      <c r="B90" s="2"/>
      <c r="C90" s="2"/>
      <c r="D90" s="2"/>
      <c r="E90" s="2"/>
      <c r="F90" s="2"/>
      <c r="G90" s="2"/>
      <c r="H90" s="2"/>
      <c r="I90" s="2"/>
      <c r="J90" s="2"/>
      <c r="K90" s="2"/>
    </row>
    <row r="91" spans="1:11">
      <c r="A91" s="2"/>
      <c r="B91" s="2"/>
      <c r="C91" s="2"/>
      <c r="D91" s="2"/>
      <c r="E91" s="2"/>
      <c r="F91" s="2"/>
      <c r="G91" s="2"/>
      <c r="H91" s="2"/>
      <c r="I91" s="2"/>
      <c r="J91" s="2"/>
      <c r="K91" s="2"/>
    </row>
    <row r="92" spans="1:11">
      <c r="A92" s="2"/>
      <c r="B92" s="2"/>
      <c r="C92" s="2"/>
      <c r="D92" s="2"/>
      <c r="E92" s="2"/>
      <c r="F92" s="2"/>
      <c r="G92" s="2"/>
      <c r="H92" s="2"/>
      <c r="I92" s="2"/>
      <c r="J92" s="2"/>
      <c r="K92" s="2"/>
    </row>
    <row r="93" spans="1:11">
      <c r="A93" s="2"/>
      <c r="B93" s="2"/>
      <c r="C93" s="2"/>
      <c r="D93" s="2"/>
      <c r="E93" s="2"/>
      <c r="F93" s="2"/>
      <c r="G93" s="2"/>
      <c r="H93" s="2"/>
      <c r="I93" s="2"/>
      <c r="J93" s="2"/>
      <c r="K93" s="2"/>
    </row>
    <row r="94" spans="1:11">
      <c r="A94" s="2"/>
      <c r="B94" s="2"/>
      <c r="C94" s="2"/>
      <c r="D94" s="2"/>
      <c r="E94" s="2"/>
      <c r="F94" s="2"/>
      <c r="G94" s="2"/>
      <c r="H94" s="2"/>
      <c r="I94" s="2"/>
      <c r="J94" s="2"/>
      <c r="K94" s="2"/>
    </row>
    <row r="95" spans="1:11">
      <c r="A95" s="2"/>
      <c r="B95" s="2"/>
      <c r="C95" s="2"/>
      <c r="D95" s="2"/>
      <c r="E95" s="2"/>
      <c r="F95" s="2"/>
      <c r="G95" s="2"/>
      <c r="H95" s="2"/>
      <c r="I95" s="2"/>
      <c r="J95" s="2"/>
      <c r="K95" s="2"/>
    </row>
    <row r="96" spans="1:11">
      <c r="A96" s="2"/>
      <c r="B96" s="2"/>
      <c r="C96" s="2"/>
      <c r="D96" s="2"/>
      <c r="E96" s="2"/>
      <c r="F96" s="2"/>
      <c r="G96" s="2"/>
      <c r="H96" s="2"/>
      <c r="I96" s="2"/>
      <c r="J96" s="2"/>
      <c r="K96" s="2"/>
    </row>
    <row r="97" spans="1:11">
      <c r="A97" s="2"/>
      <c r="B97" s="2"/>
      <c r="C97" s="2"/>
      <c r="D97" s="2"/>
      <c r="E97" s="2"/>
      <c r="F97" s="2"/>
      <c r="G97" s="2"/>
      <c r="H97" s="2"/>
      <c r="I97" s="2"/>
      <c r="J97" s="2"/>
      <c r="K97" s="2"/>
    </row>
    <row r="98" spans="1:11">
      <c r="A98" s="2"/>
      <c r="B98" s="2"/>
      <c r="C98" s="2"/>
      <c r="D98" s="2"/>
      <c r="E98" s="2"/>
      <c r="F98" s="2"/>
      <c r="G98" s="2"/>
      <c r="H98" s="2"/>
      <c r="I98" s="2"/>
      <c r="J98" s="2"/>
      <c r="K98" s="2"/>
    </row>
    <row r="99" spans="1:11">
      <c r="A99" s="2"/>
      <c r="B99" s="2"/>
      <c r="C99" s="2"/>
      <c r="D99" s="2"/>
      <c r="E99" s="2"/>
      <c r="F99" s="2"/>
      <c r="G99" s="2"/>
      <c r="H99" s="2"/>
      <c r="I99" s="2"/>
      <c r="J99" s="2"/>
      <c r="K99" s="2"/>
    </row>
    <row r="100" spans="1:11">
      <c r="A100" s="2"/>
      <c r="B100" s="2"/>
      <c r="C100" s="2"/>
      <c r="D100" s="2"/>
      <c r="E100" s="2"/>
      <c r="F100" s="2"/>
      <c r="G100" s="2"/>
      <c r="H100" s="2"/>
      <c r="I100" s="2"/>
      <c r="J100" s="2"/>
      <c r="K100" s="2"/>
    </row>
    <row r="101" spans="1:11">
      <c r="A101" s="2"/>
      <c r="B101" s="2"/>
      <c r="C101" s="2"/>
      <c r="D101" s="2"/>
      <c r="E101" s="2"/>
      <c r="F101" s="2"/>
      <c r="G101" s="2"/>
      <c r="H101" s="2"/>
      <c r="I101" s="2"/>
      <c r="J101" s="2"/>
      <c r="K101" s="2"/>
    </row>
    <row r="102" spans="1:11">
      <c r="A102" s="2"/>
      <c r="B102" s="2"/>
      <c r="C102" s="2"/>
      <c r="D102" s="2"/>
      <c r="E102" s="2"/>
      <c r="F102" s="2"/>
      <c r="G102" s="2"/>
      <c r="H102" s="2"/>
      <c r="I102" s="2"/>
      <c r="J102" s="2"/>
      <c r="K102" s="2"/>
    </row>
    <row r="103" spans="1:11">
      <c r="A103" s="2"/>
      <c r="B103" s="2"/>
      <c r="C103" s="2"/>
      <c r="D103" s="2"/>
      <c r="E103" s="2"/>
      <c r="F103" s="2"/>
      <c r="G103" s="2"/>
      <c r="H103" s="2"/>
      <c r="I103" s="2"/>
      <c r="J103" s="2"/>
      <c r="K103" s="2"/>
    </row>
    <row r="104" spans="1:11">
      <c r="A104" s="2"/>
      <c r="B104" s="2"/>
      <c r="C104" s="2"/>
      <c r="D104" s="2"/>
      <c r="E104" s="2"/>
      <c r="F104" s="2"/>
      <c r="G104" s="2"/>
      <c r="H104" s="2"/>
      <c r="I104" s="2"/>
      <c r="J104" s="2"/>
      <c r="K104" s="2"/>
    </row>
    <row r="105" spans="1:11">
      <c r="A105" s="2"/>
      <c r="B105" s="2"/>
      <c r="C105" s="2"/>
      <c r="D105" s="2"/>
      <c r="E105" s="2"/>
      <c r="F105" s="2"/>
      <c r="G105" s="2"/>
      <c r="H105" s="2"/>
      <c r="I105" s="2"/>
      <c r="J105" s="2"/>
      <c r="K105" s="2"/>
    </row>
    <row r="106" spans="1:11">
      <c r="A106" s="2"/>
      <c r="B106" s="2"/>
      <c r="C106" s="2"/>
      <c r="D106" s="2"/>
      <c r="E106" s="2"/>
      <c r="F106" s="2"/>
      <c r="G106" s="2"/>
      <c r="H106" s="2"/>
      <c r="I106" s="2"/>
      <c r="J106" s="2"/>
      <c r="K106" s="2"/>
    </row>
    <row r="107" spans="1:11">
      <c r="A107" s="2"/>
      <c r="B107" s="2"/>
      <c r="C107" s="2"/>
      <c r="D107" s="2"/>
      <c r="E107" s="2"/>
      <c r="F107" s="2"/>
      <c r="G107" s="2"/>
      <c r="H107" s="2"/>
      <c r="I107" s="2"/>
      <c r="J107" s="2"/>
      <c r="K107" s="2"/>
    </row>
    <row r="108" spans="1:11">
      <c r="A108" s="2"/>
      <c r="B108" s="2"/>
      <c r="C108" s="2"/>
      <c r="D108" s="2"/>
      <c r="E108" s="2"/>
      <c r="F108" s="2"/>
      <c r="G108" s="2"/>
      <c r="H108" s="2"/>
      <c r="I108" s="2"/>
      <c r="J108" s="2"/>
      <c r="K108" s="2"/>
    </row>
    <row r="109" spans="1:11">
      <c r="A109" s="2"/>
      <c r="B109" s="2"/>
      <c r="C109" s="2"/>
      <c r="D109" s="2"/>
      <c r="E109" s="2"/>
      <c r="F109" s="2"/>
      <c r="G109" s="2"/>
      <c r="H109" s="2"/>
      <c r="I109" s="2"/>
      <c r="J109" s="2"/>
      <c r="K109" s="2"/>
    </row>
    <row r="110" spans="1:11">
      <c r="A110" s="2"/>
      <c r="B110" s="2"/>
      <c r="C110" s="2"/>
      <c r="D110" s="2"/>
      <c r="E110" s="2"/>
      <c r="F110" s="2"/>
      <c r="G110" s="2"/>
      <c r="H110" s="2"/>
      <c r="I110" s="2"/>
      <c r="J110" s="2"/>
      <c r="K110" s="2"/>
    </row>
    <row r="111" spans="1:11">
      <c r="A111" s="2"/>
      <c r="B111" s="2"/>
      <c r="C111" s="2"/>
      <c r="D111" s="2"/>
      <c r="E111" s="2"/>
      <c r="F111" s="2"/>
      <c r="G111" s="2"/>
      <c r="H111" s="2"/>
      <c r="I111" s="2"/>
      <c r="J111" s="2"/>
      <c r="K111" s="2"/>
    </row>
    <row r="112" spans="1:11">
      <c r="A112" s="2"/>
      <c r="B112" s="2"/>
      <c r="C112" s="2"/>
      <c r="D112" s="2"/>
      <c r="E112" s="2"/>
      <c r="F112" s="2"/>
      <c r="G112" s="2"/>
      <c r="H112" s="2"/>
      <c r="I112" s="2"/>
      <c r="J112" s="2"/>
      <c r="K112" s="2"/>
    </row>
    <row r="113" spans="1:11">
      <c r="A113" s="2"/>
      <c r="B113" s="2"/>
      <c r="C113" s="2"/>
      <c r="D113" s="2"/>
      <c r="E113" s="2"/>
      <c r="F113" s="2"/>
      <c r="G113" s="2"/>
      <c r="H113" s="2"/>
      <c r="I113" s="2"/>
      <c r="J113" s="2"/>
      <c r="K113" s="2"/>
    </row>
    <row r="114" spans="1:11">
      <c r="A114" s="2"/>
      <c r="B114" s="2"/>
      <c r="C114" s="2"/>
      <c r="D114" s="2"/>
      <c r="E114" s="2"/>
      <c r="F114" s="2"/>
      <c r="G114" s="2"/>
      <c r="H114" s="2"/>
      <c r="I114" s="2"/>
      <c r="J114" s="2"/>
      <c r="K114" s="2"/>
    </row>
    <row r="115" spans="1:11">
      <c r="A115" s="2"/>
      <c r="B115" s="2"/>
      <c r="C115" s="2"/>
      <c r="D115" s="2"/>
      <c r="E115" s="2"/>
      <c r="F115" s="2"/>
      <c r="G115" s="2"/>
      <c r="H115" s="2"/>
      <c r="I115" s="2"/>
      <c r="J115" s="2"/>
      <c r="K115" s="2"/>
    </row>
    <row r="116" spans="1:11">
      <c r="A116" s="2"/>
      <c r="B116" s="2"/>
      <c r="C116" s="2"/>
      <c r="D116" s="2"/>
      <c r="E116" s="2"/>
      <c r="F116" s="2"/>
      <c r="G116" s="2"/>
      <c r="H116" s="2"/>
      <c r="I116" s="2"/>
      <c r="J116" s="2"/>
      <c r="K116" s="2"/>
    </row>
    <row r="117" spans="1:11">
      <c r="A117" s="2"/>
      <c r="B117" s="2"/>
      <c r="C117" s="2"/>
      <c r="D117" s="2"/>
      <c r="E117" s="2"/>
      <c r="F117" s="2"/>
      <c r="G117" s="2"/>
      <c r="H117" s="2"/>
      <c r="I117" s="2"/>
      <c r="J117" s="2"/>
      <c r="K117" s="2"/>
    </row>
    <row r="118" spans="1:11">
      <c r="A118" s="2"/>
      <c r="B118" s="2"/>
      <c r="C118" s="2"/>
      <c r="D118" s="2"/>
      <c r="E118" s="2"/>
      <c r="F118" s="2"/>
      <c r="G118" s="2"/>
      <c r="H118" s="2"/>
      <c r="I118" s="2"/>
      <c r="J118" s="2"/>
      <c r="K118" s="2"/>
    </row>
    <row r="119" spans="1:11">
      <c r="A119" s="2"/>
      <c r="B119" s="2"/>
      <c r="C119" s="2"/>
      <c r="D119" s="2"/>
      <c r="E119" s="2"/>
      <c r="F119" s="2"/>
      <c r="G119" s="2"/>
      <c r="H119" s="2"/>
      <c r="I119" s="2"/>
      <c r="J119" s="2"/>
      <c r="K119" s="2"/>
    </row>
    <row r="120" spans="1:11">
      <c r="A120" s="2"/>
      <c r="B120" s="2"/>
      <c r="C120" s="2"/>
      <c r="D120" s="2"/>
      <c r="E120" s="2"/>
      <c r="F120" s="2"/>
      <c r="G120" s="2"/>
      <c r="H120" s="2"/>
      <c r="I120" s="2"/>
      <c r="J120" s="2"/>
      <c r="K120" s="2"/>
    </row>
    <row r="121" spans="1:11">
      <c r="A121" s="2"/>
      <c r="B121" s="2"/>
      <c r="C121" s="2"/>
      <c r="D121" s="2"/>
      <c r="E121" s="2"/>
      <c r="F121" s="2"/>
      <c r="G121" s="2"/>
      <c r="H121" s="2"/>
      <c r="I121" s="2"/>
      <c r="J121" s="2"/>
      <c r="K121" s="2"/>
    </row>
    <row r="122" spans="1:11">
      <c r="A122" s="2"/>
      <c r="B122" s="2"/>
      <c r="C122" s="2"/>
      <c r="D122" s="2"/>
      <c r="E122" s="2"/>
      <c r="F122" s="2"/>
      <c r="G122" s="2"/>
      <c r="H122" s="2"/>
      <c r="I122" s="2"/>
      <c r="J122" s="2"/>
      <c r="K122" s="2"/>
    </row>
    <row r="123" spans="1:11">
      <c r="A123" s="2"/>
      <c r="B123" s="2"/>
      <c r="C123" s="2"/>
      <c r="D123" s="2"/>
      <c r="E123" s="2"/>
      <c r="F123" s="2"/>
      <c r="G123" s="2"/>
      <c r="H123" s="2"/>
      <c r="I123" s="2"/>
      <c r="J123" s="2"/>
      <c r="K123" s="2"/>
    </row>
    <row r="124" spans="1:11">
      <c r="A124" s="2"/>
      <c r="B124" s="2"/>
      <c r="C124" s="2"/>
      <c r="D124" s="2"/>
      <c r="E124" s="2"/>
      <c r="F124" s="2"/>
      <c r="G124" s="2"/>
      <c r="H124" s="2"/>
      <c r="I124" s="2"/>
      <c r="J124" s="2"/>
      <c r="K124" s="2"/>
    </row>
    <row r="125" spans="1:11">
      <c r="A125" s="2"/>
      <c r="B125" s="2"/>
      <c r="C125" s="2"/>
      <c r="D125" s="2"/>
      <c r="E125" s="2"/>
      <c r="F125" s="2"/>
      <c r="G125" s="2"/>
      <c r="H125" s="2"/>
      <c r="I125" s="2"/>
      <c r="J125" s="2"/>
      <c r="K125" s="2"/>
    </row>
    <row r="126" spans="1:11">
      <c r="A126" s="2"/>
      <c r="B126" s="2"/>
      <c r="C126" s="2"/>
      <c r="D126" s="2"/>
      <c r="E126" s="2"/>
      <c r="F126" s="2"/>
      <c r="G126" s="2"/>
      <c r="H126" s="2"/>
      <c r="I126" s="2"/>
      <c r="J126" s="2"/>
      <c r="K126" s="2"/>
    </row>
    <row r="127" spans="1:11">
      <c r="A127" s="2"/>
      <c r="B127" s="2"/>
      <c r="C127" s="2"/>
      <c r="D127" s="2"/>
      <c r="E127" s="2"/>
      <c r="F127" s="2"/>
      <c r="G127" s="2"/>
      <c r="H127" s="2"/>
      <c r="I127" s="2"/>
      <c r="J127" s="2"/>
      <c r="K127" s="2"/>
    </row>
    <row r="128" spans="1:11">
      <c r="A128" s="2"/>
      <c r="B128" s="2"/>
      <c r="C128" s="2"/>
      <c r="D128" s="2"/>
      <c r="E128" s="2"/>
      <c r="F128" s="2"/>
      <c r="G128" s="2"/>
      <c r="H128" s="2"/>
      <c r="I128" s="2"/>
      <c r="J128" s="2"/>
      <c r="K128" s="2"/>
    </row>
    <row r="129" spans="1:11">
      <c r="A129" s="2"/>
      <c r="B129" s="2"/>
      <c r="C129" s="2"/>
      <c r="D129" s="2"/>
      <c r="E129" s="2"/>
      <c r="F129" s="2"/>
      <c r="G129" s="2"/>
      <c r="H129" s="2"/>
      <c r="I129" s="2"/>
      <c r="J129" s="2"/>
      <c r="K129" s="2"/>
    </row>
    <row r="130" spans="1:11">
      <c r="A130" s="2"/>
      <c r="B130" s="2"/>
      <c r="C130" s="2"/>
      <c r="D130" s="2"/>
      <c r="E130" s="2"/>
      <c r="F130" s="2"/>
      <c r="G130" s="2"/>
      <c r="H130" s="2"/>
      <c r="I130" s="2"/>
      <c r="J130" s="2"/>
      <c r="K130" s="2"/>
    </row>
    <row r="131" spans="1:11">
      <c r="A131" s="2"/>
      <c r="B131" s="2"/>
      <c r="C131" s="2"/>
      <c r="D131" s="2"/>
      <c r="E131" s="2"/>
      <c r="F131" s="2"/>
      <c r="G131" s="2"/>
      <c r="H131" s="2"/>
      <c r="I131" s="2"/>
      <c r="J131" s="2"/>
      <c r="K131" s="2"/>
    </row>
    <row r="132" spans="1:11">
      <c r="A132" s="2"/>
      <c r="B132" s="2"/>
      <c r="C132" s="2"/>
      <c r="D132" s="2"/>
      <c r="E132" s="2"/>
      <c r="F132" s="2"/>
      <c r="G132" s="2"/>
      <c r="H132" s="2"/>
      <c r="I132" s="2"/>
      <c r="J132" s="2"/>
      <c r="K132" s="2"/>
    </row>
    <row r="133" spans="1:11">
      <c r="A133" s="2"/>
      <c r="B133" s="2"/>
      <c r="C133" s="2"/>
      <c r="D133" s="2"/>
      <c r="E133" s="2"/>
      <c r="F133" s="2"/>
      <c r="G133" s="2"/>
      <c r="H133" s="2"/>
      <c r="I133" s="2"/>
      <c r="J133" s="2"/>
      <c r="K133" s="2"/>
    </row>
    <row r="134" spans="1:11">
      <c r="A134" s="2"/>
      <c r="B134" s="2"/>
      <c r="C134" s="2"/>
      <c r="D134" s="2"/>
      <c r="E134" s="2"/>
      <c r="F134" s="2"/>
      <c r="G134" s="2"/>
      <c r="H134" s="2"/>
      <c r="I134" s="2"/>
      <c r="J134" s="2"/>
      <c r="K134" s="2"/>
    </row>
    <row r="135" spans="1:11">
      <c r="A135" s="2"/>
      <c r="B135" s="2"/>
      <c r="C135" s="2"/>
      <c r="D135" s="2"/>
      <c r="E135" s="2"/>
      <c r="F135" s="2"/>
      <c r="G135" s="2"/>
      <c r="H135" s="2"/>
      <c r="I135" s="2"/>
      <c r="J135" s="2"/>
      <c r="K135" s="2"/>
    </row>
    <row r="136" spans="1:11">
      <c r="A136" s="2"/>
      <c r="B136" s="2"/>
      <c r="C136" s="2"/>
      <c r="D136" s="2"/>
      <c r="E136" s="2"/>
      <c r="F136" s="2"/>
      <c r="G136" s="2"/>
      <c r="H136" s="2"/>
      <c r="I136" s="2"/>
      <c r="J136" s="2"/>
      <c r="K136" s="2"/>
    </row>
    <row r="137" spans="1:11">
      <c r="A137" s="2"/>
      <c r="B137" s="2"/>
      <c r="C137" s="2"/>
      <c r="D137" s="2"/>
      <c r="E137" s="2"/>
      <c r="F137" s="2"/>
      <c r="G137" s="2"/>
      <c r="H137" s="2"/>
      <c r="I137" s="2"/>
      <c r="J137" s="2"/>
      <c r="K137" s="2"/>
    </row>
    <row r="138" spans="1:11">
      <c r="A138" s="2"/>
      <c r="B138" s="2"/>
      <c r="C138" s="2"/>
      <c r="D138" s="2"/>
      <c r="E138" s="2"/>
      <c r="F138" s="2"/>
      <c r="G138" s="2"/>
      <c r="H138" s="2"/>
      <c r="I138" s="2"/>
      <c r="J138" s="2"/>
      <c r="K138" s="2"/>
    </row>
    <row r="139" spans="1:11">
      <c r="A139" s="2"/>
      <c r="B139" s="2"/>
      <c r="C139" s="2"/>
      <c r="D139" s="2"/>
      <c r="E139" s="2"/>
      <c r="F139" s="2"/>
      <c r="G139" s="2"/>
      <c r="H139" s="2"/>
      <c r="I139" s="2"/>
      <c r="J139" s="2"/>
      <c r="K139" s="2"/>
    </row>
    <row r="140" spans="1:11">
      <c r="A140" s="2"/>
      <c r="B140" s="2"/>
      <c r="C140" s="2"/>
      <c r="D140" s="2"/>
      <c r="E140" s="2"/>
      <c r="F140" s="2"/>
      <c r="G140" s="2"/>
      <c r="H140" s="2"/>
      <c r="I140" s="2"/>
      <c r="J140" s="2"/>
      <c r="K140" s="2"/>
    </row>
    <row r="141" spans="1:11">
      <c r="A141" s="2"/>
      <c r="B141" s="2"/>
      <c r="C141" s="2"/>
      <c r="D141" s="2"/>
      <c r="E141" s="2"/>
      <c r="F141" s="2"/>
      <c r="G141" s="2"/>
      <c r="H141" s="2"/>
      <c r="I141" s="2"/>
      <c r="J141" s="2"/>
      <c r="K141" s="2"/>
    </row>
    <row r="142" spans="1:11">
      <c r="A142" s="2"/>
      <c r="B142" s="2"/>
      <c r="C142" s="2"/>
      <c r="D142" s="2"/>
      <c r="E142" s="2"/>
      <c r="F142" s="2"/>
      <c r="G142" s="2"/>
      <c r="H142" s="2"/>
      <c r="I142" s="2"/>
      <c r="J142" s="2"/>
      <c r="K142" s="2"/>
    </row>
    <row r="143" spans="1:11">
      <c r="A143" s="2"/>
      <c r="B143" s="2"/>
      <c r="C143" s="2"/>
      <c r="D143" s="2"/>
      <c r="E143" s="2"/>
      <c r="F143" s="2"/>
      <c r="G143" s="2"/>
      <c r="H143" s="2"/>
      <c r="I143" s="2"/>
      <c r="J143" s="2"/>
      <c r="K143" s="2"/>
    </row>
    <row r="144" spans="1:11">
      <c r="A144" s="2"/>
      <c r="B144" s="2"/>
      <c r="C144" s="2"/>
      <c r="D144" s="2"/>
      <c r="E144" s="2"/>
      <c r="F144" s="2"/>
      <c r="G144" s="2"/>
      <c r="H144" s="2"/>
      <c r="I144" s="2"/>
      <c r="J144" s="2"/>
      <c r="K144" s="2"/>
    </row>
    <row r="145" spans="1:11">
      <c r="A145" s="2"/>
      <c r="B145" s="2"/>
      <c r="C145" s="2"/>
      <c r="D145" s="2"/>
      <c r="E145" s="2"/>
      <c r="F145" s="2"/>
      <c r="G145" s="2"/>
      <c r="H145" s="2"/>
      <c r="I145" s="2"/>
      <c r="J145" s="2"/>
      <c r="K145" s="2"/>
    </row>
    <row r="146" spans="1:11">
      <c r="A146" s="2"/>
      <c r="B146" s="2"/>
      <c r="C146" s="2"/>
      <c r="D146" s="2"/>
      <c r="E146" s="2"/>
      <c r="F146" s="2"/>
      <c r="G146" s="2"/>
      <c r="H146" s="2"/>
      <c r="I146" s="2"/>
      <c r="J146" s="2"/>
      <c r="K146" s="2"/>
    </row>
    <row r="147" spans="1:11">
      <c r="A147" s="2"/>
      <c r="B147" s="2"/>
      <c r="C147" s="2"/>
      <c r="D147" s="2"/>
      <c r="E147" s="2"/>
      <c r="F147" s="2"/>
      <c r="G147" s="2"/>
      <c r="H147" s="2"/>
      <c r="I147" s="2"/>
      <c r="J147" s="2"/>
      <c r="K147" s="2"/>
    </row>
    <row r="148" spans="1:11">
      <c r="A148" s="2"/>
      <c r="B148" s="2"/>
      <c r="C148" s="2"/>
      <c r="D148" s="2"/>
      <c r="E148" s="2"/>
      <c r="F148" s="2"/>
      <c r="G148" s="2"/>
      <c r="H148" s="2"/>
      <c r="I148" s="2"/>
      <c r="J148" s="2"/>
      <c r="K148" s="2"/>
    </row>
    <row r="149" spans="1:11">
      <c r="A149" s="2"/>
      <c r="B149" s="2"/>
      <c r="C149" s="2"/>
      <c r="D149" s="2"/>
      <c r="E149" s="2"/>
      <c r="F149" s="2"/>
      <c r="G149" s="2"/>
      <c r="H149" s="2"/>
      <c r="I149" s="2"/>
      <c r="J149" s="2"/>
      <c r="K149" s="2"/>
    </row>
    <row r="150" spans="1:11">
      <c r="A150" s="2"/>
      <c r="B150" s="2"/>
      <c r="C150" s="2"/>
      <c r="D150" s="2"/>
      <c r="E150" s="2"/>
      <c r="F150" s="2"/>
      <c r="G150" s="2"/>
      <c r="H150" s="2"/>
      <c r="I150" s="2"/>
      <c r="J150" s="2"/>
      <c r="K150" s="2"/>
    </row>
    <row r="151" spans="1:11">
      <c r="A151" s="2"/>
      <c r="B151" s="2"/>
      <c r="C151" s="2"/>
      <c r="D151" s="2"/>
      <c r="E151" s="2"/>
      <c r="F151" s="2"/>
      <c r="G151" s="2"/>
      <c r="H151" s="2"/>
      <c r="I151" s="2"/>
      <c r="J151" s="2"/>
      <c r="K151" s="2"/>
    </row>
    <row r="152" spans="1:11">
      <c r="A152" s="2"/>
      <c r="B152" s="2"/>
      <c r="C152" s="2"/>
      <c r="D152" s="2"/>
      <c r="E152" s="2"/>
      <c r="F152" s="2"/>
      <c r="G152" s="2"/>
      <c r="H152" s="2"/>
      <c r="I152" s="2"/>
      <c r="J152" s="2"/>
      <c r="K152" s="2"/>
    </row>
    <row r="153" spans="1:11">
      <c r="A153" s="2"/>
      <c r="B153" s="2"/>
      <c r="C153" s="2"/>
      <c r="D153" s="2"/>
      <c r="E153" s="2"/>
      <c r="F153" s="2"/>
      <c r="G153" s="2"/>
      <c r="H153" s="2"/>
      <c r="I153" s="2"/>
      <c r="J153" s="2"/>
      <c r="K153" s="2"/>
    </row>
    <row r="154" spans="1:11">
      <c r="A154" s="2"/>
      <c r="B154" s="2"/>
      <c r="C154" s="2"/>
      <c r="D154" s="2"/>
      <c r="E154" s="2"/>
      <c r="F154" s="2"/>
      <c r="G154" s="2"/>
      <c r="H154" s="2"/>
      <c r="I154" s="2"/>
      <c r="J154" s="2"/>
      <c r="K154" s="2"/>
    </row>
    <row r="155" spans="1:11">
      <c r="A155" s="2"/>
      <c r="B155" s="2"/>
      <c r="C155" s="2"/>
      <c r="D155" s="2"/>
      <c r="E155" s="2"/>
      <c r="F155" s="2"/>
      <c r="G155" s="2"/>
      <c r="H155" s="2"/>
      <c r="I155" s="2"/>
      <c r="J155" s="2"/>
      <c r="K155" s="2"/>
    </row>
    <row r="156" spans="1:11">
      <c r="A156" s="2"/>
      <c r="B156" s="2"/>
      <c r="C156" s="2"/>
      <c r="D156" s="2"/>
      <c r="E156" s="2"/>
      <c r="F156" s="2"/>
      <c r="G156" s="2"/>
      <c r="H156" s="2"/>
      <c r="I156" s="2"/>
      <c r="J156" s="2"/>
      <c r="K156" s="2"/>
    </row>
    <row r="157" spans="1:11">
      <c r="A157" s="2"/>
      <c r="B157" s="2"/>
      <c r="C157" s="2"/>
      <c r="D157" s="2"/>
      <c r="E157" s="2"/>
      <c r="F157" s="2"/>
      <c r="G157" s="2"/>
      <c r="H157" s="2"/>
      <c r="I157" s="2"/>
      <c r="J157" s="2"/>
      <c r="K157" s="2"/>
    </row>
    <row r="158" spans="1:11">
      <c r="A158" s="2"/>
      <c r="B158" s="2"/>
      <c r="C158" s="2"/>
      <c r="D158" s="2"/>
      <c r="E158" s="2"/>
      <c r="F158" s="2"/>
      <c r="G158" s="2"/>
      <c r="H158" s="2"/>
      <c r="I158" s="2"/>
      <c r="J158" s="2"/>
      <c r="K158" s="2"/>
    </row>
    <row r="159" spans="1:11">
      <c r="A159" s="2"/>
      <c r="B159" s="2"/>
      <c r="C159" s="2"/>
      <c r="D159" s="2"/>
      <c r="E159" s="2"/>
      <c r="F159" s="2"/>
      <c r="G159" s="2"/>
      <c r="H159" s="2"/>
      <c r="I159" s="2"/>
      <c r="J159" s="2"/>
      <c r="K159" s="2"/>
    </row>
    <row r="160" spans="1:11">
      <c r="A160" s="2"/>
      <c r="B160" s="2"/>
      <c r="C160" s="2"/>
      <c r="D160" s="2"/>
      <c r="E160" s="2"/>
      <c r="F160" s="2"/>
      <c r="G160" s="2"/>
      <c r="H160" s="2"/>
      <c r="I160" s="2"/>
      <c r="J160" s="2"/>
      <c r="K160" s="2"/>
    </row>
    <row r="161" spans="1:11">
      <c r="A161" s="2"/>
      <c r="B161" s="2"/>
      <c r="C161" s="2"/>
      <c r="D161" s="2"/>
      <c r="E161" s="2"/>
      <c r="F161" s="2"/>
      <c r="G161" s="2"/>
      <c r="H161" s="2"/>
      <c r="I161" s="2"/>
      <c r="J161" s="2"/>
      <c r="K161" s="2"/>
    </row>
    <row r="162" spans="1:11">
      <c r="A162" s="2"/>
      <c r="B162" s="2"/>
      <c r="C162" s="2"/>
      <c r="D162" s="2"/>
      <c r="E162" s="2"/>
      <c r="F162" s="2"/>
      <c r="G162" s="2"/>
      <c r="H162" s="2"/>
      <c r="I162" s="2"/>
      <c r="J162" s="2"/>
      <c r="K162" s="2"/>
    </row>
    <row r="163" spans="1:11">
      <c r="A163" s="2"/>
      <c r="B163" s="2"/>
      <c r="C163" s="2"/>
      <c r="D163" s="2"/>
      <c r="E163" s="2"/>
      <c r="F163" s="2"/>
      <c r="G163" s="2"/>
      <c r="H163" s="2"/>
      <c r="I163" s="2"/>
      <c r="J163" s="2"/>
      <c r="K163" s="2"/>
    </row>
    <row r="164" spans="1:11">
      <c r="A164" s="2"/>
      <c r="B164" s="2"/>
      <c r="C164" s="2"/>
      <c r="D164" s="2"/>
      <c r="E164" s="2"/>
      <c r="F164" s="2"/>
      <c r="G164" s="2"/>
      <c r="H164" s="2"/>
      <c r="I164" s="2"/>
      <c r="J164" s="2"/>
      <c r="K164" s="2"/>
    </row>
    <row r="165" spans="1:11">
      <c r="A165" s="2"/>
      <c r="B165" s="2"/>
      <c r="C165" s="2"/>
      <c r="D165" s="2"/>
      <c r="E165" s="2"/>
      <c r="F165" s="2"/>
      <c r="G165" s="2"/>
      <c r="H165" s="2"/>
      <c r="I165" s="2"/>
      <c r="J165" s="2"/>
      <c r="K165" s="2"/>
    </row>
    <row r="166" spans="1:11">
      <c r="A166" s="2"/>
      <c r="B166" s="2"/>
      <c r="C166" s="2"/>
      <c r="D166" s="2"/>
      <c r="E166" s="2"/>
      <c r="F166" s="2"/>
      <c r="G166" s="2"/>
      <c r="H166" s="2"/>
      <c r="I166" s="2"/>
      <c r="J166" s="2"/>
      <c r="K166" s="2"/>
    </row>
    <row r="167" spans="1:11">
      <c r="A167" s="2"/>
      <c r="B167" s="2"/>
      <c r="C167" s="2"/>
      <c r="D167" s="2"/>
      <c r="E167" s="2"/>
      <c r="F167" s="2"/>
      <c r="G167" s="2"/>
      <c r="H167" s="2"/>
      <c r="I167" s="2"/>
      <c r="J167" s="2"/>
      <c r="K167" s="2"/>
    </row>
    <row r="168" spans="1:11">
      <c r="A168" s="2"/>
      <c r="B168" s="2"/>
      <c r="C168" s="2"/>
      <c r="D168" s="2"/>
      <c r="E168" s="2"/>
      <c r="F168" s="2"/>
      <c r="G168" s="2"/>
      <c r="H168" s="2"/>
      <c r="I168" s="2"/>
      <c r="J168" s="2"/>
      <c r="K168" s="2"/>
    </row>
    <row r="169" spans="1:11">
      <c r="A169" s="2"/>
      <c r="B169" s="2"/>
      <c r="C169" s="2"/>
      <c r="D169" s="2"/>
      <c r="E169" s="2"/>
      <c r="F169" s="2"/>
      <c r="G169" s="2"/>
      <c r="H169" s="2"/>
      <c r="I169" s="2"/>
      <c r="J169" s="2"/>
      <c r="K169" s="2"/>
    </row>
    <row r="170" spans="1:11">
      <c r="A170" s="2"/>
      <c r="B170" s="2"/>
      <c r="C170" s="2"/>
      <c r="D170" s="2"/>
      <c r="E170" s="2"/>
      <c r="F170" s="2"/>
      <c r="G170" s="2"/>
      <c r="H170" s="2"/>
      <c r="I170" s="2"/>
      <c r="J170" s="2"/>
      <c r="K170" s="2"/>
    </row>
    <row r="171" spans="1:11">
      <c r="A171" s="2"/>
      <c r="B171" s="2"/>
      <c r="C171" s="2"/>
      <c r="D171" s="2"/>
      <c r="E171" s="2"/>
      <c r="F171" s="2"/>
      <c r="G171" s="2"/>
      <c r="H171" s="2"/>
      <c r="I171" s="2"/>
      <c r="J171" s="2"/>
      <c r="K171" s="2"/>
    </row>
    <row r="172" spans="1:11">
      <c r="A172" s="2"/>
      <c r="B172" s="2"/>
      <c r="C172" s="2"/>
      <c r="D172" s="2"/>
      <c r="E172" s="2"/>
      <c r="F172" s="2"/>
      <c r="G172" s="2"/>
      <c r="H172" s="2"/>
      <c r="I172" s="2"/>
      <c r="J172" s="2"/>
      <c r="K172" s="2"/>
    </row>
    <row r="173" spans="1:11">
      <c r="A173" s="2"/>
      <c r="B173" s="2"/>
      <c r="C173" s="2"/>
      <c r="D173" s="2"/>
      <c r="E173" s="2"/>
      <c r="F173" s="2"/>
      <c r="G173" s="2"/>
      <c r="H173" s="2"/>
      <c r="I173" s="2"/>
      <c r="J173" s="2"/>
      <c r="K173" s="2"/>
    </row>
    <row r="174" spans="1:11">
      <c r="A174" s="2"/>
      <c r="B174" s="2"/>
      <c r="C174" s="2"/>
      <c r="D174" s="2"/>
      <c r="E174" s="2"/>
      <c r="F174" s="2"/>
      <c r="G174" s="2"/>
      <c r="H174" s="2"/>
      <c r="I174" s="2"/>
      <c r="J174" s="2"/>
      <c r="K174" s="2"/>
    </row>
    <row r="175" spans="1:11">
      <c r="A175" s="2"/>
      <c r="B175" s="2"/>
      <c r="C175" s="2"/>
      <c r="D175" s="2"/>
      <c r="E175" s="2"/>
      <c r="F175" s="2"/>
      <c r="G175" s="2"/>
      <c r="H175" s="2"/>
      <c r="I175" s="2"/>
      <c r="J175" s="2"/>
      <c r="K175" s="2"/>
    </row>
    <row r="176" spans="1:11">
      <c r="A176" s="2"/>
      <c r="B176" s="2"/>
      <c r="C176" s="2"/>
      <c r="D176" s="2"/>
      <c r="E176" s="2"/>
      <c r="F176" s="2"/>
      <c r="G176" s="2"/>
      <c r="H176" s="2"/>
      <c r="I176" s="2"/>
      <c r="J176" s="2"/>
      <c r="K176" s="2"/>
    </row>
    <row r="177" spans="1:11">
      <c r="A177" s="2"/>
      <c r="B177" s="2"/>
      <c r="C177" s="2"/>
      <c r="D177" s="2"/>
      <c r="E177" s="2"/>
      <c r="F177" s="2"/>
      <c r="G177" s="2"/>
      <c r="H177" s="2"/>
      <c r="I177" s="2"/>
      <c r="J177" s="2"/>
      <c r="K177" s="2"/>
    </row>
    <row r="178" spans="1:11">
      <c r="A178" s="2"/>
      <c r="B178" s="2"/>
      <c r="C178" s="2"/>
      <c r="D178" s="2"/>
      <c r="E178" s="2"/>
      <c r="F178" s="2"/>
      <c r="G178" s="2"/>
      <c r="H178" s="2"/>
      <c r="I178" s="2"/>
      <c r="J178" s="2"/>
      <c r="K178" s="2"/>
    </row>
    <row r="179" spans="1:11">
      <c r="A179" s="2"/>
      <c r="B179" s="2"/>
      <c r="C179" s="2"/>
      <c r="D179" s="2"/>
      <c r="E179" s="2"/>
      <c r="F179" s="2"/>
      <c r="G179" s="2"/>
      <c r="H179" s="2"/>
      <c r="I179" s="2"/>
      <c r="J179" s="2"/>
      <c r="K179" s="2"/>
    </row>
    <row r="180" spans="1:11">
      <c r="A180" s="2"/>
      <c r="B180" s="2"/>
      <c r="C180" s="2"/>
      <c r="D180" s="2"/>
      <c r="E180" s="2"/>
      <c r="F180" s="2"/>
      <c r="G180" s="2"/>
      <c r="H180" s="2"/>
      <c r="I180" s="2"/>
      <c r="J180" s="2"/>
      <c r="K180" s="2"/>
    </row>
    <row r="181" spans="1:11">
      <c r="A181" s="2"/>
      <c r="B181" s="2"/>
      <c r="C181" s="2"/>
      <c r="D181" s="2"/>
      <c r="E181" s="2"/>
      <c r="F181" s="2"/>
      <c r="G181" s="2"/>
      <c r="H181" s="2"/>
      <c r="I181" s="2"/>
      <c r="J181" s="2"/>
      <c r="K181" s="2"/>
    </row>
    <row r="182" spans="1:11">
      <c r="A182" s="2"/>
      <c r="B182" s="2"/>
      <c r="C182" s="2"/>
      <c r="D182" s="2"/>
      <c r="E182" s="2"/>
      <c r="F182" s="2"/>
      <c r="G182" s="2"/>
      <c r="H182" s="2"/>
      <c r="I182" s="2"/>
      <c r="J182" s="2"/>
      <c r="K182" s="2"/>
    </row>
    <row r="183" spans="1:11">
      <c r="A183" s="2"/>
      <c r="B183" s="2"/>
      <c r="C183" s="2"/>
      <c r="D183" s="2"/>
      <c r="E183" s="2"/>
      <c r="F183" s="2"/>
      <c r="G183" s="2"/>
      <c r="H183" s="2"/>
      <c r="I183" s="2"/>
      <c r="J183" s="2"/>
      <c r="K183" s="2"/>
    </row>
    <row r="184" spans="1:11">
      <c r="A184" s="2"/>
      <c r="B184" s="2"/>
      <c r="C184" s="2"/>
      <c r="D184" s="2"/>
      <c r="E184" s="2"/>
      <c r="F184" s="2"/>
      <c r="G184" s="2"/>
      <c r="H184" s="2"/>
      <c r="I184" s="2"/>
      <c r="J184" s="2"/>
      <c r="K184" s="2"/>
    </row>
    <row r="185" spans="1:11">
      <c r="A185" s="2"/>
      <c r="B185" s="2"/>
      <c r="C185" s="2"/>
      <c r="D185" s="2"/>
      <c r="E185" s="2"/>
      <c r="F185" s="2"/>
      <c r="G185" s="2"/>
      <c r="H185" s="2"/>
      <c r="I185" s="2"/>
      <c r="J185" s="2"/>
      <c r="K185" s="2"/>
    </row>
    <row r="186" spans="1:11">
      <c r="A186" s="2"/>
      <c r="B186" s="2"/>
      <c r="C186" s="2"/>
      <c r="D186" s="2"/>
      <c r="E186" s="2"/>
      <c r="F186" s="2"/>
      <c r="G186" s="2"/>
      <c r="H186" s="2"/>
      <c r="I186" s="2"/>
      <c r="J186" s="2"/>
      <c r="K186" s="2"/>
    </row>
    <row r="187" spans="1:11">
      <c r="A187" s="2"/>
      <c r="B187" s="2"/>
      <c r="C187" s="2"/>
      <c r="D187" s="2"/>
      <c r="E187" s="2"/>
      <c r="F187" s="2"/>
      <c r="G187" s="2"/>
      <c r="H187" s="2"/>
      <c r="I187" s="2"/>
      <c r="J187" s="2"/>
      <c r="K187" s="2"/>
    </row>
    <row r="188" spans="1:11">
      <c r="A188" s="2"/>
      <c r="B188" s="2"/>
      <c r="C188" s="2"/>
      <c r="D188" s="2"/>
      <c r="E188" s="2"/>
      <c r="F188" s="2"/>
      <c r="G188" s="2"/>
      <c r="H188" s="2"/>
      <c r="I188" s="2"/>
      <c r="J188" s="2"/>
      <c r="K188" s="2"/>
    </row>
    <row r="189" spans="1:11">
      <c r="A189" s="2"/>
      <c r="B189" s="2"/>
      <c r="C189" s="2"/>
      <c r="D189" s="2"/>
      <c r="E189" s="2"/>
      <c r="F189" s="2"/>
      <c r="G189" s="2"/>
      <c r="H189" s="2"/>
      <c r="I189" s="2"/>
      <c r="J189" s="2"/>
      <c r="K189" s="2"/>
    </row>
    <row r="190" spans="1:11">
      <c r="A190" s="2"/>
      <c r="B190" s="2"/>
      <c r="C190" s="2"/>
      <c r="D190" s="2"/>
      <c r="E190" s="2"/>
      <c r="F190" s="2"/>
      <c r="G190" s="2"/>
      <c r="H190" s="2"/>
      <c r="I190" s="2"/>
      <c r="J190" s="2"/>
      <c r="K190" s="2"/>
    </row>
    <row r="191" spans="1:11">
      <c r="A191" s="2"/>
      <c r="B191" s="2"/>
      <c r="C191" s="2"/>
      <c r="D191" s="2"/>
      <c r="E191" s="2"/>
      <c r="F191" s="2"/>
      <c r="G191" s="2"/>
      <c r="H191" s="2"/>
      <c r="I191" s="2"/>
      <c r="J191" s="2"/>
      <c r="K191" s="2"/>
    </row>
    <row r="192" spans="1:11">
      <c r="A192" s="2"/>
      <c r="B192" s="2"/>
      <c r="C192" s="2"/>
      <c r="D192" s="2"/>
      <c r="E192" s="2"/>
      <c r="F192" s="2"/>
      <c r="G192" s="2"/>
      <c r="H192" s="2"/>
      <c r="I192" s="2"/>
      <c r="J192" s="2"/>
      <c r="K192" s="2"/>
    </row>
    <row r="193" spans="1:11">
      <c r="A193" s="2"/>
      <c r="B193" s="2"/>
      <c r="C193" s="2"/>
      <c r="D193" s="2"/>
      <c r="E193" s="2"/>
      <c r="F193" s="2"/>
      <c r="G193" s="2"/>
      <c r="H193" s="2"/>
      <c r="I193" s="2"/>
      <c r="J193" s="2"/>
      <c r="K193" s="2"/>
    </row>
    <row r="194" spans="1:11">
      <c r="A194" s="2"/>
      <c r="B194" s="2"/>
      <c r="C194" s="2"/>
      <c r="D194" s="2"/>
      <c r="E194" s="2"/>
      <c r="F194" s="2"/>
      <c r="G194" s="2"/>
      <c r="H194" s="2"/>
      <c r="I194" s="2"/>
      <c r="J194" s="2"/>
      <c r="K194" s="2"/>
    </row>
    <row r="195" spans="1:11">
      <c r="A195" s="2"/>
      <c r="B195" s="2"/>
      <c r="C195" s="2"/>
      <c r="D195" s="2"/>
      <c r="E195" s="2"/>
      <c r="F195" s="2"/>
      <c r="G195" s="2"/>
      <c r="H195" s="2"/>
      <c r="I195" s="2"/>
      <c r="J195" s="2"/>
      <c r="K195" s="2"/>
    </row>
    <row r="196" spans="1:11">
      <c r="A196" s="2"/>
      <c r="B196" s="2"/>
      <c r="C196" s="2"/>
      <c r="D196" s="2"/>
      <c r="E196" s="2"/>
      <c r="F196" s="2"/>
      <c r="G196" s="2"/>
      <c r="H196" s="2"/>
      <c r="I196" s="2"/>
      <c r="J196" s="2"/>
      <c r="K196" s="2"/>
    </row>
    <row r="197" spans="1:11">
      <c r="A197" s="2"/>
      <c r="B197" s="2"/>
      <c r="C197" s="2"/>
      <c r="D197" s="2"/>
      <c r="E197" s="2"/>
      <c r="F197" s="2"/>
      <c r="G197" s="2"/>
      <c r="H197" s="2"/>
      <c r="I197" s="2"/>
      <c r="J197" s="2"/>
      <c r="K197" s="2"/>
    </row>
    <row r="198" spans="1:11">
      <c r="A198" s="2"/>
      <c r="B198" s="2"/>
      <c r="C198" s="2"/>
      <c r="D198" s="2"/>
      <c r="E198" s="2"/>
      <c r="F198" s="2"/>
      <c r="G198" s="2"/>
      <c r="H198" s="2"/>
      <c r="I198" s="2"/>
      <c r="J198" s="2"/>
      <c r="K198" s="2"/>
    </row>
    <row r="199" spans="1:11">
      <c r="A199" s="2"/>
      <c r="B199" s="2"/>
      <c r="C199" s="2"/>
      <c r="D199" s="2"/>
      <c r="E199" s="2"/>
      <c r="F199" s="2"/>
      <c r="G199" s="2"/>
      <c r="H199" s="2"/>
      <c r="I199" s="2"/>
      <c r="J199" s="2"/>
      <c r="K199" s="2"/>
    </row>
    <row r="200" spans="1:11">
      <c r="A200" s="2"/>
      <c r="B200" s="2"/>
      <c r="C200" s="2"/>
      <c r="D200" s="2"/>
      <c r="E200" s="2"/>
      <c r="F200" s="2"/>
      <c r="G200" s="2"/>
      <c r="H200" s="2"/>
      <c r="I200" s="2"/>
      <c r="J200" s="2"/>
      <c r="K200" s="2"/>
    </row>
    <row r="201" spans="1:11">
      <c r="A201" s="2"/>
      <c r="B201" s="2"/>
      <c r="C201" s="2"/>
      <c r="D201" s="2"/>
      <c r="E201" s="2"/>
      <c r="F201" s="2"/>
      <c r="G201" s="2"/>
      <c r="H201" s="2"/>
      <c r="I201" s="2"/>
      <c r="J201" s="2"/>
      <c r="K201" s="2"/>
    </row>
  </sheetData>
  <pageMargins left="0.7" right="0.7" top="0.75" bottom="0.75" header="0.3" footer="0.3"/>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1" width="11" customWidth="1"/>
  </cols>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c r="A4" s="1"/>
      <c r="B4" s="1"/>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row>
    <row r="22" spans="1:11">
      <c r="A22" s="1"/>
      <c r="B22" s="1"/>
      <c r="C22" s="1"/>
      <c r="D22" s="1"/>
      <c r="E22" s="1"/>
      <c r="F22" s="1"/>
      <c r="G22" s="1"/>
      <c r="H22" s="1"/>
      <c r="I22" s="1"/>
      <c r="J22" s="1"/>
      <c r="K22" s="1"/>
    </row>
    <row r="23" spans="1:11">
      <c r="A23" s="1"/>
      <c r="B23" s="1"/>
      <c r="C23" s="1"/>
      <c r="D23" s="1"/>
      <c r="E23" s="1"/>
      <c r="F23" s="1"/>
      <c r="G23" s="1"/>
      <c r="H23" s="1"/>
      <c r="I23" s="1"/>
      <c r="J23" s="1"/>
      <c r="K23" s="1"/>
    </row>
    <row r="24" spans="1:11">
      <c r="A24" s="1"/>
      <c r="B24" s="1"/>
      <c r="C24" s="1"/>
      <c r="D24" s="1"/>
      <c r="E24" s="1"/>
      <c r="F24" s="1"/>
      <c r="G24" s="1"/>
      <c r="H24" s="1"/>
      <c r="I24" s="1"/>
      <c r="J24" s="1"/>
      <c r="K24" s="1"/>
    </row>
    <row r="25" spans="1:11">
      <c r="A25" s="1"/>
      <c r="B25" s="1"/>
      <c r="C25" s="1"/>
      <c r="D25" s="1"/>
      <c r="E25" s="1"/>
      <c r="F25" s="1"/>
      <c r="G25" s="1"/>
      <c r="H25" s="1"/>
      <c r="I25" s="1"/>
      <c r="J25" s="1"/>
      <c r="K25" s="1"/>
    </row>
    <row r="26" spans="1:11">
      <c r="A26" s="1"/>
      <c r="B26" s="1"/>
      <c r="C26" s="1"/>
      <c r="D26" s="1"/>
      <c r="E26" s="1"/>
      <c r="F26" s="1"/>
      <c r="G26" s="1"/>
      <c r="H26" s="1"/>
      <c r="I26" s="1"/>
      <c r="J26" s="1"/>
      <c r="K26" s="1"/>
    </row>
    <row r="27" spans="1:11">
      <c r="A27" s="1"/>
      <c r="B27" s="1"/>
      <c r="C27" s="1"/>
      <c r="D27" s="1"/>
      <c r="E27" s="1"/>
      <c r="F27" s="1"/>
      <c r="G27" s="1"/>
      <c r="H27" s="1"/>
      <c r="I27" s="1"/>
      <c r="J27" s="1"/>
      <c r="K27" s="1"/>
    </row>
    <row r="28" spans="1:11">
      <c r="A28" s="1"/>
      <c r="B28" s="1"/>
      <c r="C28" s="1"/>
      <c r="D28" s="1"/>
      <c r="E28" s="1"/>
      <c r="F28" s="1"/>
      <c r="G28" s="1"/>
      <c r="H28" s="1"/>
      <c r="I28" s="1"/>
      <c r="J28" s="1"/>
      <c r="K28" s="1"/>
    </row>
    <row r="29" spans="1:11">
      <c r="A29" s="1"/>
      <c r="B29" s="1"/>
      <c r="C29" s="1"/>
      <c r="D29" s="1"/>
      <c r="E29" s="1"/>
      <c r="F29" s="1"/>
      <c r="G29" s="1"/>
      <c r="H29" s="1"/>
      <c r="I29" s="1"/>
      <c r="J29" s="1"/>
      <c r="K29" s="1"/>
    </row>
    <row r="30" spans="1:11">
      <c r="A30" s="1"/>
      <c r="B30" s="1"/>
      <c r="C30" s="1"/>
      <c r="D30" s="1"/>
      <c r="E30" s="1"/>
      <c r="F30" s="1"/>
      <c r="G30" s="1"/>
      <c r="H30" s="1"/>
      <c r="I30" s="1"/>
      <c r="J30" s="1"/>
      <c r="K30" s="1"/>
    </row>
    <row r="31" spans="1:11">
      <c r="A31" s="1"/>
      <c r="B31" s="1"/>
      <c r="C31" s="1"/>
      <c r="D31" s="1"/>
      <c r="E31" s="1"/>
      <c r="F31" s="1"/>
      <c r="G31" s="1"/>
      <c r="H31" s="1"/>
      <c r="I31" s="1"/>
      <c r="J31" s="1"/>
      <c r="K31" s="1"/>
    </row>
    <row r="32" spans="1:11">
      <c r="A32" s="1"/>
      <c r="B32" s="1"/>
      <c r="C32" s="1"/>
      <c r="D32" s="1"/>
      <c r="E32" s="1"/>
      <c r="F32" s="1"/>
      <c r="G32" s="1"/>
      <c r="H32" s="1"/>
      <c r="I32" s="1"/>
      <c r="J32" s="1"/>
      <c r="K32" s="1"/>
    </row>
    <row r="33" spans="1:11">
      <c r="A33" s="1"/>
      <c r="B33" s="1"/>
      <c r="C33" s="1"/>
      <c r="D33" s="1"/>
      <c r="E33" s="1"/>
      <c r="F33" s="1"/>
      <c r="G33" s="1"/>
      <c r="H33" s="1"/>
      <c r="I33" s="1"/>
      <c r="J33" s="1"/>
      <c r="K33" s="1"/>
    </row>
    <row r="34" spans="1:11">
      <c r="A34" s="1"/>
      <c r="B34" s="1"/>
      <c r="C34" s="1"/>
      <c r="D34" s="1"/>
      <c r="E34" s="1"/>
      <c r="F34" s="1"/>
      <c r="G34" s="1"/>
      <c r="H34" s="1"/>
      <c r="I34" s="1"/>
      <c r="J34" s="1"/>
      <c r="K34" s="1"/>
    </row>
    <row r="35" spans="1:11">
      <c r="A35" s="1"/>
      <c r="B35" s="1"/>
      <c r="C35" s="1"/>
      <c r="D35" s="1"/>
      <c r="E35" s="1"/>
      <c r="F35" s="1"/>
      <c r="G35" s="1"/>
      <c r="H35" s="1"/>
      <c r="I35" s="1"/>
      <c r="J35" s="1"/>
      <c r="K35" s="1"/>
    </row>
    <row r="36" spans="1:11">
      <c r="A36" s="1"/>
      <c r="B36" s="1"/>
      <c r="C36" s="1"/>
      <c r="D36" s="1"/>
      <c r="E36" s="1"/>
      <c r="F36" s="1"/>
      <c r="G36" s="1"/>
      <c r="H36" s="1"/>
      <c r="I36" s="1"/>
      <c r="J36" s="1"/>
      <c r="K36" s="1"/>
    </row>
    <row r="37" spans="1:11">
      <c r="A37" s="1"/>
      <c r="B37" s="1"/>
      <c r="C37" s="1"/>
      <c r="D37" s="1"/>
      <c r="E37" s="1"/>
      <c r="F37" s="1"/>
      <c r="G37" s="1"/>
      <c r="H37" s="1"/>
      <c r="I37" s="1"/>
      <c r="J37" s="1"/>
      <c r="K37" s="1"/>
    </row>
    <row r="38" spans="1:11">
      <c r="A38" s="1"/>
      <c r="B38" s="1"/>
      <c r="C38" s="1"/>
      <c r="D38" s="1"/>
      <c r="E38" s="1"/>
      <c r="F38" s="1"/>
      <c r="G38" s="1"/>
      <c r="H38" s="1"/>
      <c r="I38" s="1"/>
      <c r="J38" s="1"/>
      <c r="K38" s="1"/>
    </row>
    <row r="39" spans="1:11">
      <c r="A39" s="1"/>
      <c r="B39" s="1"/>
      <c r="C39" s="1"/>
      <c r="D39" s="1"/>
      <c r="E39" s="1"/>
      <c r="F39" s="1"/>
      <c r="G39" s="1"/>
      <c r="H39" s="1"/>
      <c r="I39" s="1"/>
      <c r="J39" s="1"/>
      <c r="K39" s="1"/>
    </row>
    <row r="40" spans="1:11">
      <c r="A40" s="1"/>
      <c r="B40" s="1"/>
      <c r="C40" s="1"/>
      <c r="D40" s="1"/>
      <c r="E40" s="1"/>
      <c r="F40" s="1"/>
      <c r="G40" s="1"/>
      <c r="H40" s="1"/>
      <c r="I40" s="1"/>
      <c r="J40" s="1"/>
      <c r="K40" s="1"/>
    </row>
    <row r="41" spans="1:11">
      <c r="A41" s="1"/>
      <c r="B41" s="1"/>
      <c r="C41" s="1"/>
      <c r="D41" s="1"/>
      <c r="E41" s="1"/>
      <c r="F41" s="1"/>
      <c r="G41" s="1"/>
      <c r="H41" s="1"/>
      <c r="I41" s="1"/>
      <c r="J41" s="1"/>
      <c r="K41" s="1"/>
    </row>
    <row r="42" spans="1:11">
      <c r="A42" s="1"/>
      <c r="B42" s="1"/>
      <c r="C42" s="1"/>
      <c r="D42" s="1"/>
      <c r="E42" s="1"/>
      <c r="F42" s="1"/>
      <c r="G42" s="1"/>
      <c r="H42" s="1"/>
      <c r="I42" s="1"/>
      <c r="J42" s="1"/>
      <c r="K42" s="1"/>
    </row>
    <row r="43" spans="1:11">
      <c r="A43" s="1"/>
      <c r="B43" s="1"/>
      <c r="C43" s="1"/>
      <c r="D43" s="1"/>
      <c r="E43" s="1"/>
      <c r="F43" s="1"/>
      <c r="G43" s="1"/>
      <c r="H43" s="1"/>
      <c r="I43" s="1"/>
      <c r="J43" s="1"/>
      <c r="K43" s="1"/>
    </row>
    <row r="44" spans="1:11">
      <c r="A44" s="1"/>
      <c r="B44" s="1"/>
      <c r="C44" s="1"/>
      <c r="D44" s="1"/>
      <c r="E44" s="1"/>
      <c r="F44" s="1"/>
      <c r="G44" s="1"/>
      <c r="H44" s="1"/>
      <c r="I44" s="1"/>
      <c r="J44" s="1"/>
      <c r="K44" s="1"/>
    </row>
    <row r="45" spans="1:11">
      <c r="A45" s="1"/>
      <c r="B45" s="1"/>
      <c r="C45" s="1"/>
      <c r="D45" s="1"/>
      <c r="E45" s="1"/>
      <c r="F45" s="1"/>
      <c r="G45" s="1"/>
      <c r="H45" s="1"/>
      <c r="I45" s="1"/>
      <c r="J45" s="1"/>
      <c r="K45" s="1"/>
    </row>
    <row r="46" spans="1:11">
      <c r="A46" s="1"/>
      <c r="B46" s="1"/>
      <c r="C46" s="1"/>
      <c r="D46" s="1"/>
      <c r="E46" s="1"/>
      <c r="F46" s="1"/>
      <c r="G46" s="1"/>
      <c r="H46" s="1"/>
      <c r="I46" s="1"/>
      <c r="J46" s="1"/>
      <c r="K46" s="1"/>
    </row>
    <row r="47" spans="1:11">
      <c r="A47" s="1"/>
      <c r="B47" s="1"/>
      <c r="C47" s="1"/>
      <c r="D47" s="1"/>
      <c r="E47" s="1"/>
      <c r="F47" s="1"/>
      <c r="G47" s="1"/>
      <c r="H47" s="1"/>
      <c r="I47" s="1"/>
      <c r="J47" s="1"/>
      <c r="K47" s="1"/>
    </row>
    <row r="48" spans="1:11">
      <c r="A48" s="1"/>
      <c r="B48" s="1"/>
      <c r="C48" s="1"/>
      <c r="D48" s="1"/>
      <c r="E48" s="1"/>
      <c r="F48" s="1"/>
      <c r="G48" s="1"/>
      <c r="H48" s="1"/>
      <c r="I48" s="1"/>
      <c r="J48" s="1"/>
      <c r="K48" s="1"/>
    </row>
    <row r="49" spans="1:11">
      <c r="A49" s="1"/>
      <c r="B49" s="1"/>
      <c r="C49" s="1"/>
      <c r="D49" s="1"/>
      <c r="E49" s="1"/>
      <c r="F49" s="1"/>
      <c r="G49" s="1"/>
      <c r="H49" s="1"/>
      <c r="I49" s="1"/>
      <c r="J49" s="1"/>
      <c r="K49" s="1"/>
    </row>
    <row r="50" spans="1:11">
      <c r="A50" s="1"/>
      <c r="B50" s="1"/>
      <c r="C50" s="1"/>
      <c r="D50" s="1"/>
      <c r="E50" s="1"/>
      <c r="F50" s="1"/>
      <c r="G50" s="1"/>
      <c r="H50" s="1"/>
      <c r="I50" s="1"/>
      <c r="J50" s="1"/>
      <c r="K50" s="1"/>
    </row>
    <row r="51" spans="1:11">
      <c r="A51" s="1"/>
      <c r="B51" s="1"/>
      <c r="C51" s="1"/>
      <c r="D51" s="1"/>
      <c r="E51" s="1"/>
      <c r="F51" s="1"/>
      <c r="G51" s="1"/>
      <c r="H51" s="1"/>
      <c r="I51" s="1"/>
      <c r="J51" s="1"/>
      <c r="K51" s="1"/>
    </row>
    <row r="52" spans="1:11">
      <c r="A52" s="1"/>
      <c r="B52" s="1"/>
      <c r="C52" s="1"/>
      <c r="D52" s="1"/>
      <c r="E52" s="1"/>
      <c r="F52" s="1"/>
      <c r="G52" s="1"/>
      <c r="H52" s="1"/>
      <c r="I52" s="1"/>
      <c r="J52" s="1"/>
      <c r="K52" s="1"/>
    </row>
    <row r="53" spans="1:11">
      <c r="A53" s="1"/>
      <c r="B53" s="1"/>
      <c r="C53" s="1"/>
      <c r="D53" s="1"/>
      <c r="E53" s="1"/>
      <c r="F53" s="1"/>
      <c r="G53" s="1"/>
      <c r="H53" s="1"/>
      <c r="I53" s="1"/>
      <c r="J53" s="1"/>
      <c r="K53" s="1"/>
    </row>
    <row r="54" spans="1:11">
      <c r="A54" s="1"/>
      <c r="B54" s="1"/>
      <c r="C54" s="1"/>
      <c r="D54" s="1"/>
      <c r="E54" s="1"/>
      <c r="F54" s="1"/>
      <c r="G54" s="1"/>
      <c r="H54" s="1"/>
      <c r="I54" s="1"/>
      <c r="J54" s="1"/>
      <c r="K54" s="1"/>
    </row>
    <row r="55" spans="1:11">
      <c r="A55" s="1"/>
      <c r="B55" s="1"/>
      <c r="C55" s="1"/>
      <c r="D55" s="1"/>
      <c r="E55" s="1"/>
      <c r="F55" s="1"/>
      <c r="G55" s="1"/>
      <c r="H55" s="1"/>
      <c r="I55" s="1"/>
      <c r="J55" s="1"/>
      <c r="K55" s="1"/>
    </row>
    <row r="56" spans="1:11">
      <c r="A56" s="1"/>
      <c r="B56" s="1"/>
      <c r="C56" s="1"/>
      <c r="D56" s="1"/>
      <c r="E56" s="1"/>
      <c r="F56" s="1"/>
      <c r="G56" s="1"/>
      <c r="H56" s="1"/>
      <c r="I56" s="1"/>
      <c r="J56" s="1"/>
      <c r="K56" s="1"/>
    </row>
    <row r="57" spans="1:11">
      <c r="A57" s="1"/>
      <c r="B57" s="1"/>
      <c r="C57" s="1"/>
      <c r="D57" s="1"/>
      <c r="E57" s="1"/>
      <c r="F57" s="1"/>
      <c r="G57" s="1"/>
      <c r="H57" s="1"/>
      <c r="I57" s="1"/>
      <c r="J57" s="1"/>
      <c r="K57" s="1"/>
    </row>
    <row r="58" spans="1:11">
      <c r="A58" s="1"/>
      <c r="B58" s="1"/>
      <c r="C58" s="1"/>
      <c r="D58" s="1"/>
      <c r="E58" s="1"/>
      <c r="F58" s="1"/>
      <c r="G58" s="1"/>
      <c r="H58" s="1"/>
      <c r="I58" s="1"/>
      <c r="J58" s="1"/>
      <c r="K58" s="1"/>
    </row>
    <row r="59" spans="1:11">
      <c r="A59" s="1"/>
      <c r="B59" s="1"/>
      <c r="C59" s="1"/>
      <c r="D59" s="1"/>
      <c r="E59" s="1"/>
      <c r="F59" s="1"/>
      <c r="G59" s="1"/>
      <c r="H59" s="1"/>
      <c r="I59" s="1"/>
      <c r="J59" s="1"/>
      <c r="K59" s="1"/>
    </row>
    <row r="60" spans="1:11">
      <c r="A60" s="1"/>
      <c r="B60" s="1"/>
      <c r="C60" s="1"/>
      <c r="D60" s="1"/>
      <c r="E60" s="1"/>
      <c r="F60" s="1"/>
      <c r="G60" s="1"/>
      <c r="H60" s="1"/>
      <c r="I60" s="1"/>
      <c r="J60" s="1"/>
      <c r="K60" s="1"/>
    </row>
    <row r="61" spans="1:11">
      <c r="A61" s="1"/>
      <c r="B61" s="1"/>
      <c r="C61" s="1"/>
      <c r="D61" s="1"/>
      <c r="E61" s="1"/>
      <c r="F61" s="1"/>
      <c r="G61" s="1"/>
      <c r="H61" s="1"/>
      <c r="I61" s="1"/>
      <c r="J61" s="1"/>
      <c r="K61" s="1"/>
    </row>
    <row r="62" spans="1:11">
      <c r="A62" s="1"/>
      <c r="B62" s="1"/>
      <c r="C62" s="1"/>
      <c r="D62" s="1"/>
      <c r="E62" s="1"/>
      <c r="F62" s="1"/>
      <c r="G62" s="1"/>
      <c r="H62" s="1"/>
      <c r="I62" s="1"/>
      <c r="J62" s="1"/>
      <c r="K62" s="1"/>
    </row>
    <row r="63" spans="1:11">
      <c r="A63" s="1"/>
      <c r="B63" s="1"/>
      <c r="C63" s="1"/>
      <c r="D63" s="1"/>
      <c r="E63" s="1"/>
      <c r="F63" s="1"/>
      <c r="G63" s="1"/>
      <c r="H63" s="1"/>
      <c r="I63" s="1"/>
      <c r="J63" s="1"/>
      <c r="K63" s="1"/>
    </row>
    <row r="64" spans="1:11">
      <c r="A64" s="1"/>
      <c r="B64" s="1"/>
      <c r="C64" s="1"/>
      <c r="D64" s="1"/>
      <c r="E64" s="1"/>
      <c r="F64" s="1"/>
      <c r="G64" s="1"/>
      <c r="H64" s="1"/>
      <c r="I64" s="1"/>
      <c r="J64" s="1"/>
      <c r="K64" s="1"/>
    </row>
    <row r="65" spans="1:11">
      <c r="A65" s="1"/>
      <c r="B65" s="1"/>
      <c r="C65" s="1"/>
      <c r="D65" s="1"/>
      <c r="E65" s="1"/>
      <c r="F65" s="1"/>
      <c r="G65" s="1"/>
      <c r="H65" s="1"/>
      <c r="I65" s="1"/>
      <c r="J65" s="1"/>
      <c r="K65" s="1"/>
    </row>
    <row r="66" spans="1:11">
      <c r="A66" s="1"/>
      <c r="B66" s="1"/>
      <c r="C66" s="1"/>
      <c r="D66" s="1"/>
      <c r="E66" s="1"/>
      <c r="F66" s="1"/>
      <c r="G66" s="1"/>
      <c r="H66" s="1"/>
      <c r="I66" s="1"/>
      <c r="J66" s="1"/>
      <c r="K66" s="1"/>
    </row>
    <row r="67" spans="1:11">
      <c r="A67" s="1"/>
      <c r="B67" s="1"/>
      <c r="C67" s="1"/>
      <c r="D67" s="1"/>
      <c r="E67" s="1"/>
      <c r="F67" s="1"/>
      <c r="G67" s="1"/>
      <c r="H67" s="1"/>
      <c r="I67" s="1"/>
      <c r="J67" s="1"/>
      <c r="K67" s="1"/>
    </row>
    <row r="68" spans="1:11">
      <c r="A68" s="1"/>
      <c r="B68" s="1"/>
      <c r="C68" s="1"/>
      <c r="D68" s="1"/>
      <c r="E68" s="1"/>
      <c r="F68" s="1"/>
      <c r="G68" s="1"/>
      <c r="H68" s="1"/>
      <c r="I68" s="1"/>
      <c r="J68" s="1"/>
      <c r="K68" s="1"/>
    </row>
    <row r="69" spans="1:11">
      <c r="A69" s="1"/>
      <c r="B69" s="1"/>
      <c r="C69" s="1"/>
      <c r="D69" s="1"/>
      <c r="E69" s="1"/>
      <c r="F69" s="1"/>
      <c r="G69" s="1"/>
      <c r="H69" s="1"/>
      <c r="I69" s="1"/>
      <c r="J69" s="1"/>
      <c r="K69" s="1"/>
    </row>
    <row r="70" spans="1:11">
      <c r="A70" s="1"/>
      <c r="B70" s="1"/>
      <c r="C70" s="1"/>
      <c r="D70" s="1"/>
      <c r="E70" s="1"/>
      <c r="F70" s="1"/>
      <c r="G70" s="1"/>
      <c r="H70" s="1"/>
      <c r="I70" s="1"/>
      <c r="J70" s="1"/>
      <c r="K70" s="1"/>
    </row>
    <row r="71" spans="1:11">
      <c r="A71" s="1"/>
      <c r="B71" s="1"/>
      <c r="C71" s="1"/>
      <c r="D71" s="1"/>
      <c r="E71" s="1"/>
      <c r="F71" s="1"/>
      <c r="G71" s="1"/>
      <c r="H71" s="1"/>
      <c r="I71" s="1"/>
      <c r="J71" s="1"/>
      <c r="K71" s="1"/>
    </row>
    <row r="72" spans="1:11">
      <c r="A72" s="1"/>
      <c r="B72" s="1"/>
      <c r="C72" s="1"/>
      <c r="D72" s="1"/>
      <c r="E72" s="1"/>
      <c r="F72" s="1"/>
      <c r="G72" s="1"/>
      <c r="H72" s="1"/>
      <c r="I72" s="1"/>
      <c r="J72" s="1"/>
      <c r="K72" s="1"/>
    </row>
    <row r="73" spans="1:11">
      <c r="A73" s="1"/>
      <c r="B73" s="1"/>
      <c r="C73" s="1"/>
      <c r="D73" s="1"/>
      <c r="E73" s="1"/>
      <c r="F73" s="1"/>
      <c r="G73" s="1"/>
      <c r="H73" s="1"/>
      <c r="I73" s="1"/>
      <c r="J73" s="1"/>
      <c r="K73" s="1"/>
    </row>
    <row r="74" spans="1:11">
      <c r="A74" s="1"/>
      <c r="B74" s="1"/>
      <c r="C74" s="1"/>
      <c r="D74" s="1"/>
      <c r="E74" s="1"/>
      <c r="F74" s="1"/>
      <c r="G74" s="1"/>
      <c r="H74" s="1"/>
      <c r="I74" s="1"/>
      <c r="J74" s="1"/>
      <c r="K74" s="1"/>
    </row>
    <row r="75" spans="1:11">
      <c r="A75" s="1"/>
      <c r="B75" s="1"/>
      <c r="C75" s="1"/>
      <c r="D75" s="1"/>
      <c r="E75" s="1"/>
      <c r="F75" s="1"/>
      <c r="G75" s="1"/>
      <c r="H75" s="1"/>
      <c r="I75" s="1"/>
      <c r="J75" s="1"/>
      <c r="K75" s="1"/>
    </row>
    <row r="76" spans="1:11">
      <c r="A76" s="1"/>
      <c r="B76" s="1"/>
      <c r="C76" s="1"/>
      <c r="D76" s="1"/>
      <c r="E76" s="1"/>
      <c r="F76" s="1"/>
      <c r="G76" s="1"/>
      <c r="H76" s="1"/>
      <c r="I76" s="1"/>
      <c r="J76" s="1"/>
      <c r="K76" s="1"/>
    </row>
    <row r="77" spans="1:11">
      <c r="A77" s="1"/>
      <c r="B77" s="1"/>
      <c r="C77" s="1"/>
      <c r="D77" s="1"/>
      <c r="E77" s="1"/>
      <c r="F77" s="1"/>
      <c r="G77" s="1"/>
      <c r="H77" s="1"/>
      <c r="I77" s="1"/>
      <c r="J77" s="1"/>
      <c r="K77" s="1"/>
    </row>
    <row r="78" spans="1:11">
      <c r="A78" s="1"/>
      <c r="B78" s="1"/>
      <c r="C78" s="1"/>
      <c r="D78" s="1"/>
      <c r="E78" s="1"/>
      <c r="F78" s="1"/>
      <c r="G78" s="1"/>
      <c r="H78" s="1"/>
      <c r="I78" s="1"/>
      <c r="J78" s="1"/>
      <c r="K78" s="1"/>
    </row>
    <row r="79" spans="1:11">
      <c r="A79" s="1"/>
      <c r="B79" s="1"/>
      <c r="C79" s="1"/>
      <c r="D79" s="1"/>
      <c r="E79" s="1"/>
      <c r="F79" s="1"/>
      <c r="G79" s="1"/>
      <c r="H79" s="1"/>
      <c r="I79" s="1"/>
      <c r="J79" s="1"/>
      <c r="K79" s="1"/>
    </row>
    <row r="80" spans="1:11">
      <c r="A80" s="1"/>
      <c r="B80" s="1"/>
      <c r="C80" s="1"/>
      <c r="D80" s="1"/>
      <c r="E80" s="1"/>
      <c r="F80" s="1"/>
      <c r="G80" s="1"/>
      <c r="H80" s="1"/>
      <c r="I80" s="1"/>
      <c r="J80" s="1"/>
      <c r="K80" s="1"/>
    </row>
    <row r="81" spans="1:11">
      <c r="A81" s="1"/>
      <c r="B81" s="1"/>
      <c r="C81" s="1"/>
      <c r="D81" s="1"/>
      <c r="E81" s="1"/>
      <c r="F81" s="1"/>
      <c r="G81" s="1"/>
      <c r="H81" s="1"/>
      <c r="I81" s="1"/>
      <c r="J81" s="1"/>
      <c r="K81" s="1"/>
    </row>
    <row r="82" spans="1:11">
      <c r="A82" s="1"/>
      <c r="B82" s="1"/>
      <c r="C82" s="1"/>
      <c r="D82" s="1"/>
      <c r="E82" s="1"/>
      <c r="F82" s="1"/>
      <c r="G82" s="1"/>
      <c r="H82" s="1"/>
      <c r="I82" s="1"/>
      <c r="J82" s="1"/>
      <c r="K82" s="1"/>
    </row>
    <row r="83" spans="1:11">
      <c r="A83" s="1"/>
      <c r="B83" s="1"/>
      <c r="C83" s="1"/>
      <c r="D83" s="1"/>
      <c r="E83" s="1"/>
      <c r="F83" s="1"/>
      <c r="G83" s="1"/>
      <c r="H83" s="1"/>
      <c r="I83" s="1"/>
      <c r="J83" s="1"/>
      <c r="K83" s="1"/>
    </row>
    <row r="84" spans="1:11">
      <c r="A84" s="1"/>
      <c r="B84" s="1"/>
      <c r="C84" s="1"/>
      <c r="D84" s="1"/>
      <c r="E84" s="1"/>
      <c r="F84" s="1"/>
      <c r="G84" s="1"/>
      <c r="H84" s="1"/>
      <c r="I84" s="1"/>
      <c r="J84" s="1"/>
      <c r="K84" s="1"/>
    </row>
    <row r="85" spans="1:11">
      <c r="A85" s="1"/>
      <c r="B85" s="1"/>
      <c r="C85" s="1"/>
      <c r="D85" s="1"/>
      <c r="E85" s="1"/>
      <c r="F85" s="1"/>
      <c r="G85" s="1"/>
      <c r="H85" s="1"/>
      <c r="I85" s="1"/>
      <c r="J85" s="1"/>
      <c r="K85" s="1"/>
    </row>
    <row r="86" spans="1:11">
      <c r="A86" s="1"/>
      <c r="B86" s="1"/>
      <c r="C86" s="1"/>
      <c r="D86" s="1"/>
      <c r="E86" s="1"/>
      <c r="F86" s="1"/>
      <c r="G86" s="1"/>
      <c r="H86" s="1"/>
      <c r="I86" s="1"/>
      <c r="J86" s="1"/>
      <c r="K86" s="1"/>
    </row>
    <row r="87" spans="1:11">
      <c r="A87" s="1"/>
      <c r="B87" s="1"/>
      <c r="C87" s="1"/>
      <c r="D87" s="1"/>
      <c r="E87" s="1"/>
      <c r="F87" s="1"/>
      <c r="G87" s="1"/>
      <c r="H87" s="1"/>
      <c r="I87" s="1"/>
      <c r="J87" s="1"/>
      <c r="K87" s="1"/>
    </row>
    <row r="88" spans="1:11">
      <c r="A88" s="1"/>
      <c r="B88" s="1"/>
      <c r="C88" s="1"/>
      <c r="D88" s="1"/>
      <c r="E88" s="1"/>
      <c r="F88" s="1"/>
      <c r="G88" s="1"/>
      <c r="H88" s="1"/>
      <c r="I88" s="1"/>
      <c r="J88" s="1"/>
      <c r="K88" s="1"/>
    </row>
    <row r="89" spans="1:11">
      <c r="A89" s="1"/>
      <c r="B89" s="1"/>
      <c r="C89" s="1"/>
      <c r="D89" s="1"/>
      <c r="E89" s="1"/>
      <c r="F89" s="1"/>
      <c r="G89" s="1"/>
      <c r="H89" s="1"/>
      <c r="I89" s="1"/>
      <c r="J89" s="1"/>
      <c r="K89" s="1"/>
    </row>
    <row r="90" spans="1:11">
      <c r="A90" s="1"/>
      <c r="B90" s="1"/>
      <c r="C90" s="1"/>
      <c r="D90" s="1"/>
      <c r="E90" s="1"/>
      <c r="F90" s="1"/>
      <c r="G90" s="1"/>
      <c r="H90" s="1"/>
      <c r="I90" s="1"/>
      <c r="J90" s="1"/>
      <c r="K90" s="1"/>
    </row>
    <row r="91" spans="1:11">
      <c r="A91" s="1"/>
      <c r="B91" s="1"/>
      <c r="C91" s="1"/>
      <c r="D91" s="1"/>
      <c r="E91" s="1"/>
      <c r="F91" s="1"/>
      <c r="G91" s="1"/>
      <c r="H91" s="1"/>
      <c r="I91" s="1"/>
      <c r="J91" s="1"/>
      <c r="K91" s="1"/>
    </row>
    <row r="92" spans="1:11">
      <c r="A92" s="1"/>
      <c r="B92" s="1"/>
      <c r="C92" s="1"/>
      <c r="D92" s="1"/>
      <c r="E92" s="1"/>
      <c r="F92" s="1"/>
      <c r="G92" s="1"/>
      <c r="H92" s="1"/>
      <c r="I92" s="1"/>
      <c r="J92" s="1"/>
      <c r="K92" s="1"/>
    </row>
    <row r="93" spans="1:11">
      <c r="A93" s="1"/>
      <c r="B93" s="1"/>
      <c r="C93" s="1"/>
      <c r="D93" s="1"/>
      <c r="E93" s="1"/>
      <c r="F93" s="1"/>
      <c r="G93" s="1"/>
      <c r="H93" s="1"/>
      <c r="I93" s="1"/>
      <c r="J93" s="1"/>
      <c r="K93" s="1"/>
    </row>
    <row r="94" spans="1:11">
      <c r="A94" s="1"/>
      <c r="B94" s="1"/>
      <c r="C94" s="1"/>
      <c r="D94" s="1"/>
      <c r="E94" s="1"/>
      <c r="F94" s="1"/>
      <c r="G94" s="1"/>
      <c r="H94" s="1"/>
      <c r="I94" s="1"/>
      <c r="J94" s="1"/>
      <c r="K94" s="1"/>
    </row>
    <row r="95" spans="1:11">
      <c r="A95" s="1"/>
      <c r="B95" s="1"/>
      <c r="C95" s="1"/>
      <c r="D95" s="1"/>
      <c r="E95" s="1"/>
      <c r="F95" s="1"/>
      <c r="G95" s="1"/>
      <c r="H95" s="1"/>
      <c r="I95" s="1"/>
      <c r="J95" s="1"/>
      <c r="K95" s="1"/>
    </row>
    <row r="96" spans="1:11">
      <c r="A96" s="1"/>
      <c r="B96" s="1"/>
      <c r="C96" s="1"/>
      <c r="D96" s="1"/>
      <c r="E96" s="1"/>
      <c r="F96" s="1"/>
      <c r="G96" s="1"/>
      <c r="H96" s="1"/>
      <c r="I96" s="1"/>
      <c r="J96" s="1"/>
      <c r="K96" s="1"/>
    </row>
    <row r="97" spans="1:11">
      <c r="A97" s="1"/>
      <c r="B97" s="1"/>
      <c r="C97" s="1"/>
      <c r="D97" s="1"/>
      <c r="E97" s="1"/>
      <c r="F97" s="1"/>
      <c r="G97" s="1"/>
      <c r="H97" s="1"/>
      <c r="I97" s="1"/>
      <c r="J97" s="1"/>
      <c r="K97" s="1"/>
    </row>
    <row r="98" spans="1:11">
      <c r="A98" s="1"/>
      <c r="B98" s="1"/>
      <c r="C98" s="1"/>
      <c r="D98" s="1"/>
      <c r="E98" s="1"/>
      <c r="F98" s="1"/>
      <c r="G98" s="1"/>
      <c r="H98" s="1"/>
      <c r="I98" s="1"/>
      <c r="J98" s="1"/>
      <c r="K98" s="1"/>
    </row>
    <row r="99" spans="1:11">
      <c r="A99" s="1"/>
      <c r="B99" s="1"/>
      <c r="C99" s="1"/>
      <c r="D99" s="1"/>
      <c r="E99" s="1"/>
      <c r="F99" s="1"/>
      <c r="G99" s="1"/>
      <c r="H99" s="1"/>
      <c r="I99" s="1"/>
      <c r="J99" s="1"/>
      <c r="K99" s="1"/>
    </row>
    <row r="100" spans="1:11">
      <c r="A100" s="1"/>
      <c r="B100" s="1"/>
      <c r="C100" s="1"/>
      <c r="D100" s="1"/>
      <c r="E100" s="1"/>
      <c r="F100" s="1"/>
      <c r="G100" s="1"/>
      <c r="H100" s="1"/>
      <c r="I100" s="1"/>
      <c r="J100" s="1"/>
      <c r="K100" s="1"/>
    </row>
    <row r="101" spans="1:11">
      <c r="A101" s="1"/>
      <c r="B101" s="1"/>
      <c r="C101" s="1"/>
      <c r="D101" s="1"/>
      <c r="E101" s="1"/>
      <c r="F101" s="1"/>
      <c r="G101" s="1"/>
      <c r="H101" s="1"/>
      <c r="I101" s="1"/>
      <c r="J101" s="1"/>
      <c r="K101" s="1"/>
    </row>
    <row r="102" spans="1:11">
      <c r="A102" s="1"/>
      <c r="B102" s="1"/>
      <c r="C102" s="1"/>
      <c r="D102" s="1"/>
      <c r="E102" s="1"/>
      <c r="F102" s="1"/>
      <c r="G102" s="1"/>
      <c r="H102" s="1"/>
      <c r="I102" s="1"/>
      <c r="J102" s="1"/>
      <c r="K102" s="1"/>
    </row>
    <row r="103" spans="1:11">
      <c r="A103" s="1"/>
      <c r="B103" s="1"/>
      <c r="C103" s="1"/>
      <c r="D103" s="1"/>
      <c r="E103" s="1"/>
      <c r="F103" s="1"/>
      <c r="G103" s="1"/>
      <c r="H103" s="1"/>
      <c r="I103" s="1"/>
      <c r="J103" s="1"/>
      <c r="K103" s="1"/>
    </row>
    <row r="104" spans="1:11">
      <c r="A104" s="1"/>
      <c r="B104" s="1"/>
      <c r="C104" s="1"/>
      <c r="D104" s="1"/>
      <c r="E104" s="1"/>
      <c r="F104" s="1"/>
      <c r="G104" s="1"/>
      <c r="H104" s="1"/>
      <c r="I104" s="1"/>
      <c r="J104" s="1"/>
      <c r="K104" s="1"/>
    </row>
    <row r="105" spans="1:11">
      <c r="A105" s="1"/>
      <c r="B105" s="1"/>
      <c r="C105" s="1"/>
      <c r="D105" s="1"/>
      <c r="E105" s="1"/>
      <c r="F105" s="1"/>
      <c r="G105" s="1"/>
      <c r="H105" s="1"/>
      <c r="I105" s="1"/>
      <c r="J105" s="1"/>
      <c r="K105" s="1"/>
    </row>
    <row r="106" spans="1:11">
      <c r="A106" s="1"/>
      <c r="B106" s="1"/>
      <c r="C106" s="1"/>
      <c r="D106" s="1"/>
      <c r="E106" s="1"/>
      <c r="F106" s="1"/>
      <c r="G106" s="1"/>
      <c r="H106" s="1"/>
      <c r="I106" s="1"/>
      <c r="J106" s="1"/>
      <c r="K106" s="1"/>
    </row>
    <row r="107" spans="1:11">
      <c r="A107" s="1"/>
      <c r="B107" s="1"/>
      <c r="C107" s="1"/>
      <c r="D107" s="1"/>
      <c r="E107" s="1"/>
      <c r="F107" s="1"/>
      <c r="G107" s="1"/>
      <c r="H107" s="1"/>
      <c r="I107" s="1"/>
      <c r="J107" s="1"/>
      <c r="K107" s="1"/>
    </row>
    <row r="108" spans="1:11">
      <c r="A108" s="1"/>
      <c r="B108" s="1"/>
      <c r="C108" s="1"/>
      <c r="D108" s="1"/>
      <c r="E108" s="1"/>
      <c r="F108" s="1"/>
      <c r="G108" s="1"/>
      <c r="H108" s="1"/>
      <c r="I108" s="1"/>
      <c r="J108" s="1"/>
      <c r="K108" s="1"/>
    </row>
    <row r="109" spans="1:11">
      <c r="A109" s="1"/>
      <c r="B109" s="1"/>
      <c r="C109" s="1"/>
      <c r="D109" s="1"/>
      <c r="E109" s="1"/>
      <c r="F109" s="1"/>
      <c r="G109" s="1"/>
      <c r="H109" s="1"/>
      <c r="I109" s="1"/>
      <c r="J109" s="1"/>
      <c r="K109" s="1"/>
    </row>
    <row r="110" spans="1:11">
      <c r="A110" s="1"/>
      <c r="B110" s="1"/>
      <c r="C110" s="1"/>
      <c r="D110" s="1"/>
      <c r="E110" s="1"/>
      <c r="F110" s="1"/>
      <c r="G110" s="1"/>
      <c r="H110" s="1"/>
      <c r="I110" s="1"/>
      <c r="J110" s="1"/>
      <c r="K110" s="1"/>
    </row>
    <row r="111" spans="1:11">
      <c r="A111" s="1"/>
      <c r="B111" s="1"/>
      <c r="C111" s="1"/>
      <c r="D111" s="1"/>
      <c r="E111" s="1"/>
      <c r="F111" s="1"/>
      <c r="G111" s="1"/>
      <c r="H111" s="1"/>
      <c r="I111" s="1"/>
      <c r="J111" s="1"/>
      <c r="K111" s="1"/>
    </row>
    <row r="112" spans="1:11">
      <c r="A112" s="1"/>
      <c r="B112" s="1"/>
      <c r="C112" s="1"/>
      <c r="D112" s="1"/>
      <c r="E112" s="1"/>
      <c r="F112" s="1"/>
      <c r="G112" s="1"/>
      <c r="H112" s="1"/>
      <c r="I112" s="1"/>
      <c r="J112" s="1"/>
      <c r="K112" s="1"/>
    </row>
    <row r="113" spans="1:11">
      <c r="A113" s="1"/>
      <c r="B113" s="1"/>
      <c r="C113" s="1"/>
      <c r="D113" s="1"/>
      <c r="E113" s="1"/>
      <c r="F113" s="1"/>
      <c r="G113" s="1"/>
      <c r="H113" s="1"/>
      <c r="I113" s="1"/>
      <c r="J113" s="1"/>
      <c r="K113" s="1"/>
    </row>
    <row r="114" spans="1:11">
      <c r="A114" s="1"/>
      <c r="B114" s="1"/>
      <c r="C114" s="1"/>
      <c r="D114" s="1"/>
      <c r="E114" s="1"/>
      <c r="F114" s="1"/>
      <c r="G114" s="1"/>
      <c r="H114" s="1"/>
      <c r="I114" s="1"/>
      <c r="J114" s="1"/>
      <c r="K114" s="1"/>
    </row>
    <row r="115" spans="1:11">
      <c r="A115" s="1"/>
      <c r="B115" s="1"/>
      <c r="C115" s="1"/>
      <c r="D115" s="1"/>
      <c r="E115" s="1"/>
      <c r="F115" s="1"/>
      <c r="G115" s="1"/>
      <c r="H115" s="1"/>
      <c r="I115" s="1"/>
      <c r="J115" s="1"/>
      <c r="K115" s="1"/>
    </row>
    <row r="116" spans="1:11">
      <c r="A116" s="1"/>
      <c r="B116" s="1"/>
      <c r="C116" s="1"/>
      <c r="D116" s="1"/>
      <c r="E116" s="1"/>
      <c r="F116" s="1"/>
      <c r="G116" s="1"/>
      <c r="H116" s="1"/>
      <c r="I116" s="1"/>
      <c r="J116" s="1"/>
      <c r="K116" s="1"/>
    </row>
    <row r="117" spans="1:11">
      <c r="A117" s="1"/>
      <c r="B117" s="1"/>
      <c r="C117" s="1"/>
      <c r="D117" s="1"/>
      <c r="E117" s="1"/>
      <c r="F117" s="1"/>
      <c r="G117" s="1"/>
      <c r="H117" s="1"/>
      <c r="I117" s="1"/>
      <c r="J117" s="1"/>
      <c r="K117" s="1"/>
    </row>
    <row r="118" spans="1:11">
      <c r="A118" s="1"/>
      <c r="B118" s="1"/>
      <c r="C118" s="1"/>
      <c r="D118" s="1"/>
      <c r="E118" s="1"/>
      <c r="F118" s="1"/>
      <c r="G118" s="1"/>
      <c r="H118" s="1"/>
      <c r="I118" s="1"/>
      <c r="J118" s="1"/>
      <c r="K118" s="1"/>
    </row>
    <row r="119" spans="1:11">
      <c r="A119" s="1"/>
      <c r="B119" s="1"/>
      <c r="C119" s="1"/>
      <c r="D119" s="1"/>
      <c r="E119" s="1"/>
      <c r="F119" s="1"/>
      <c r="G119" s="1"/>
      <c r="H119" s="1"/>
      <c r="I119" s="1"/>
      <c r="J119" s="1"/>
      <c r="K119" s="1"/>
    </row>
    <row r="120" spans="1:11">
      <c r="A120" s="1"/>
      <c r="B120" s="1"/>
      <c r="C120" s="1"/>
      <c r="D120" s="1"/>
      <c r="E120" s="1"/>
      <c r="F120" s="1"/>
      <c r="G120" s="1"/>
      <c r="H120" s="1"/>
      <c r="I120" s="1"/>
      <c r="J120" s="1"/>
      <c r="K120" s="1"/>
    </row>
    <row r="121" spans="1:11">
      <c r="A121" s="1"/>
      <c r="B121" s="1"/>
      <c r="C121" s="1"/>
      <c r="D121" s="1"/>
      <c r="E121" s="1"/>
      <c r="F121" s="1"/>
      <c r="G121" s="1"/>
      <c r="H121" s="1"/>
      <c r="I121" s="1"/>
      <c r="J121" s="1"/>
      <c r="K121" s="1"/>
    </row>
    <row r="122" spans="1:11">
      <c r="A122" s="1"/>
      <c r="B122" s="1"/>
      <c r="C122" s="1"/>
      <c r="D122" s="1"/>
      <c r="E122" s="1"/>
      <c r="F122" s="1"/>
      <c r="G122" s="1"/>
      <c r="H122" s="1"/>
      <c r="I122" s="1"/>
      <c r="J122" s="1"/>
      <c r="K122" s="1"/>
    </row>
    <row r="123" spans="1:11">
      <c r="A123" s="1"/>
      <c r="B123" s="1"/>
      <c r="C123" s="1"/>
      <c r="D123" s="1"/>
      <c r="E123" s="1"/>
      <c r="F123" s="1"/>
      <c r="G123" s="1"/>
      <c r="H123" s="1"/>
      <c r="I123" s="1"/>
      <c r="J123" s="1"/>
      <c r="K123" s="1"/>
    </row>
    <row r="124" spans="1:11">
      <c r="A124" s="1"/>
      <c r="B124" s="1"/>
      <c r="C124" s="1"/>
      <c r="D124" s="1"/>
      <c r="E124" s="1"/>
      <c r="F124" s="1"/>
      <c r="G124" s="1"/>
      <c r="H124" s="1"/>
      <c r="I124" s="1"/>
      <c r="J124" s="1"/>
      <c r="K124" s="1"/>
    </row>
    <row r="125" spans="1:11">
      <c r="A125" s="1"/>
      <c r="B125" s="1"/>
      <c r="C125" s="1"/>
      <c r="D125" s="1"/>
      <c r="E125" s="1"/>
      <c r="F125" s="1"/>
      <c r="G125" s="1"/>
      <c r="H125" s="1"/>
      <c r="I125" s="1"/>
      <c r="J125" s="1"/>
      <c r="K125" s="1"/>
    </row>
    <row r="126" spans="1:11">
      <c r="A126" s="1"/>
      <c r="B126" s="1"/>
      <c r="C126" s="1"/>
      <c r="D126" s="1"/>
      <c r="E126" s="1"/>
      <c r="F126" s="1"/>
      <c r="G126" s="1"/>
      <c r="H126" s="1"/>
      <c r="I126" s="1"/>
      <c r="J126" s="1"/>
      <c r="K126" s="1"/>
    </row>
    <row r="127" spans="1:11">
      <c r="A127" s="1"/>
      <c r="B127" s="1"/>
      <c r="C127" s="1"/>
      <c r="D127" s="1"/>
      <c r="E127" s="1"/>
      <c r="F127" s="1"/>
      <c r="G127" s="1"/>
      <c r="H127" s="1"/>
      <c r="I127" s="1"/>
      <c r="J127" s="1"/>
      <c r="K127" s="1"/>
    </row>
    <row r="128" spans="1:11">
      <c r="A128" s="1"/>
      <c r="B128" s="1"/>
      <c r="C128" s="1"/>
      <c r="D128" s="1"/>
      <c r="E128" s="1"/>
      <c r="F128" s="1"/>
      <c r="G128" s="1"/>
      <c r="H128" s="1"/>
      <c r="I128" s="1"/>
      <c r="J128" s="1"/>
      <c r="K128" s="1"/>
    </row>
    <row r="129" spans="1:11">
      <c r="A129" s="1"/>
      <c r="B129" s="1"/>
      <c r="C129" s="1"/>
      <c r="D129" s="1"/>
      <c r="E129" s="1"/>
      <c r="F129" s="1"/>
      <c r="G129" s="1"/>
      <c r="H129" s="1"/>
      <c r="I129" s="1"/>
      <c r="J129" s="1"/>
      <c r="K129" s="1"/>
    </row>
    <row r="130" spans="1:11">
      <c r="A130" s="1"/>
      <c r="B130" s="1"/>
      <c r="C130" s="1"/>
      <c r="D130" s="1"/>
      <c r="E130" s="1"/>
      <c r="F130" s="1"/>
      <c r="G130" s="1"/>
      <c r="H130" s="1"/>
      <c r="I130" s="1"/>
      <c r="J130" s="1"/>
      <c r="K130" s="1"/>
    </row>
    <row r="131" spans="1:11">
      <c r="A131" s="1"/>
      <c r="B131" s="1"/>
      <c r="C131" s="1"/>
      <c r="D131" s="1"/>
      <c r="E131" s="1"/>
      <c r="F131" s="1"/>
      <c r="G131" s="1"/>
      <c r="H131" s="1"/>
      <c r="I131" s="1"/>
      <c r="J131" s="1"/>
      <c r="K131" s="1"/>
    </row>
    <row r="132" spans="1:11">
      <c r="A132" s="1"/>
      <c r="B132" s="1"/>
      <c r="C132" s="1"/>
      <c r="D132" s="1"/>
      <c r="E132" s="1"/>
      <c r="F132" s="1"/>
      <c r="G132" s="1"/>
      <c r="H132" s="1"/>
      <c r="I132" s="1"/>
      <c r="J132" s="1"/>
      <c r="K132" s="1"/>
    </row>
    <row r="133" spans="1:11">
      <c r="A133" s="1"/>
      <c r="B133" s="1"/>
      <c r="C133" s="1"/>
      <c r="D133" s="1"/>
      <c r="E133" s="1"/>
      <c r="F133" s="1"/>
      <c r="G133" s="1"/>
      <c r="H133" s="1"/>
      <c r="I133" s="1"/>
      <c r="J133" s="1"/>
      <c r="K133" s="1"/>
    </row>
    <row r="134" spans="1:11">
      <c r="A134" s="1"/>
      <c r="B134" s="1"/>
      <c r="C134" s="1"/>
      <c r="D134" s="1"/>
      <c r="E134" s="1"/>
      <c r="F134" s="1"/>
      <c r="G134" s="1"/>
      <c r="H134" s="1"/>
      <c r="I134" s="1"/>
      <c r="J134" s="1"/>
      <c r="K134" s="1"/>
    </row>
    <row r="135" spans="1:11">
      <c r="A135" s="1"/>
      <c r="B135" s="1"/>
      <c r="C135" s="1"/>
      <c r="D135" s="1"/>
      <c r="E135" s="1"/>
      <c r="F135" s="1"/>
      <c r="G135" s="1"/>
      <c r="H135" s="1"/>
      <c r="I135" s="1"/>
      <c r="J135" s="1"/>
      <c r="K135" s="1"/>
    </row>
    <row r="136" spans="1:11">
      <c r="A136" s="1"/>
      <c r="B136" s="1"/>
      <c r="C136" s="1"/>
      <c r="D136" s="1"/>
      <c r="E136" s="1"/>
      <c r="F136" s="1"/>
      <c r="G136" s="1"/>
      <c r="H136" s="1"/>
      <c r="I136" s="1"/>
      <c r="J136" s="1"/>
      <c r="K136" s="1"/>
    </row>
    <row r="137" spans="1:11">
      <c r="A137" s="1"/>
      <c r="B137" s="1"/>
      <c r="C137" s="1"/>
      <c r="D137" s="1"/>
      <c r="E137" s="1"/>
      <c r="F137" s="1"/>
      <c r="G137" s="1"/>
      <c r="H137" s="1"/>
      <c r="I137" s="1"/>
      <c r="J137" s="1"/>
      <c r="K137" s="1"/>
    </row>
    <row r="138" spans="1:11">
      <c r="A138" s="1"/>
      <c r="B138" s="1"/>
      <c r="C138" s="1"/>
      <c r="D138" s="1"/>
      <c r="E138" s="1"/>
      <c r="F138" s="1"/>
      <c r="G138" s="1"/>
      <c r="H138" s="1"/>
      <c r="I138" s="1"/>
      <c r="J138" s="1"/>
      <c r="K138" s="1"/>
    </row>
    <row r="139" spans="1:11">
      <c r="A139" s="1"/>
      <c r="B139" s="1"/>
      <c r="C139" s="1"/>
      <c r="D139" s="1"/>
      <c r="E139" s="1"/>
      <c r="F139" s="1"/>
      <c r="G139" s="1"/>
      <c r="H139" s="1"/>
      <c r="I139" s="1"/>
      <c r="J139" s="1"/>
      <c r="K139" s="1"/>
    </row>
    <row r="140" spans="1:11">
      <c r="A140" s="1"/>
      <c r="B140" s="1"/>
      <c r="C140" s="1"/>
      <c r="D140" s="1"/>
      <c r="E140" s="1"/>
      <c r="F140" s="1"/>
      <c r="G140" s="1"/>
      <c r="H140" s="1"/>
      <c r="I140" s="1"/>
      <c r="J140" s="1"/>
      <c r="K140" s="1"/>
    </row>
    <row r="141" spans="1:11">
      <c r="A141" s="1"/>
      <c r="B141" s="1"/>
      <c r="C141" s="1"/>
      <c r="D141" s="1"/>
      <c r="E141" s="1"/>
      <c r="F141" s="1"/>
      <c r="G141" s="1"/>
      <c r="H141" s="1"/>
      <c r="I141" s="1"/>
      <c r="J141" s="1"/>
      <c r="K141" s="1"/>
    </row>
    <row r="142" spans="1:11">
      <c r="A142" s="1"/>
      <c r="B142" s="1"/>
      <c r="C142" s="1"/>
      <c r="D142" s="1"/>
      <c r="E142" s="1"/>
      <c r="F142" s="1"/>
      <c r="G142" s="1"/>
      <c r="H142" s="1"/>
      <c r="I142" s="1"/>
      <c r="J142" s="1"/>
      <c r="K142" s="1"/>
    </row>
    <row r="143" spans="1:11">
      <c r="A143" s="1"/>
      <c r="B143" s="1"/>
      <c r="C143" s="1"/>
      <c r="D143" s="1"/>
      <c r="E143" s="1"/>
      <c r="F143" s="1"/>
      <c r="G143" s="1"/>
      <c r="H143" s="1"/>
      <c r="I143" s="1"/>
      <c r="J143" s="1"/>
      <c r="K143" s="1"/>
    </row>
    <row r="144" spans="1:11">
      <c r="A144" s="1"/>
      <c r="B144" s="1"/>
      <c r="C144" s="1"/>
      <c r="D144" s="1"/>
      <c r="E144" s="1"/>
      <c r="F144" s="1"/>
      <c r="G144" s="1"/>
      <c r="H144" s="1"/>
      <c r="I144" s="1"/>
      <c r="J144" s="1"/>
      <c r="K144" s="1"/>
    </row>
    <row r="145" spans="1:11">
      <c r="A145" s="1"/>
      <c r="B145" s="1"/>
      <c r="C145" s="1"/>
      <c r="D145" s="1"/>
      <c r="E145" s="1"/>
      <c r="F145" s="1"/>
      <c r="G145" s="1"/>
      <c r="H145" s="1"/>
      <c r="I145" s="1"/>
      <c r="J145" s="1"/>
      <c r="K145" s="1"/>
    </row>
    <row r="146" spans="1:11">
      <c r="A146" s="1"/>
      <c r="B146" s="1"/>
      <c r="C146" s="1"/>
      <c r="D146" s="1"/>
      <c r="E146" s="1"/>
      <c r="F146" s="1"/>
      <c r="G146" s="1"/>
      <c r="H146" s="1"/>
      <c r="I146" s="1"/>
      <c r="J146" s="1"/>
      <c r="K146" s="1"/>
    </row>
    <row r="147" spans="1:11">
      <c r="A147" s="1"/>
      <c r="B147" s="1"/>
      <c r="C147" s="1"/>
      <c r="D147" s="1"/>
      <c r="E147" s="1"/>
      <c r="F147" s="1"/>
      <c r="G147" s="1"/>
      <c r="H147" s="1"/>
      <c r="I147" s="1"/>
      <c r="J147" s="1"/>
      <c r="K147" s="1"/>
    </row>
    <row r="148" spans="1:11">
      <c r="A148" s="1"/>
      <c r="B148" s="1"/>
      <c r="C148" s="1"/>
      <c r="D148" s="1"/>
      <c r="E148" s="1"/>
      <c r="F148" s="1"/>
      <c r="G148" s="1"/>
      <c r="H148" s="1"/>
      <c r="I148" s="1"/>
      <c r="J148" s="1"/>
      <c r="K148" s="1"/>
    </row>
    <row r="149" spans="1:11">
      <c r="A149" s="1"/>
      <c r="B149" s="1"/>
      <c r="C149" s="1"/>
      <c r="D149" s="1"/>
      <c r="E149" s="1"/>
      <c r="F149" s="1"/>
      <c r="G149" s="1"/>
      <c r="H149" s="1"/>
      <c r="I149" s="1"/>
      <c r="J149" s="1"/>
      <c r="K149" s="1"/>
    </row>
    <row r="150" spans="1:11">
      <c r="A150" s="1"/>
      <c r="B150" s="1"/>
      <c r="C150" s="1"/>
      <c r="D150" s="1"/>
      <c r="E150" s="1"/>
      <c r="F150" s="1"/>
      <c r="G150" s="1"/>
      <c r="H150" s="1"/>
      <c r="I150" s="1"/>
      <c r="J150" s="1"/>
      <c r="K150" s="1"/>
    </row>
    <row r="151" spans="1:11">
      <c r="A151" s="1"/>
      <c r="B151" s="1"/>
      <c r="C151" s="1"/>
      <c r="D151" s="1"/>
      <c r="E151" s="1"/>
      <c r="F151" s="1"/>
      <c r="G151" s="1"/>
      <c r="H151" s="1"/>
      <c r="I151" s="1"/>
      <c r="J151" s="1"/>
      <c r="K151" s="1"/>
    </row>
    <row r="152" spans="1:11">
      <c r="A152" s="1"/>
      <c r="B152" s="1"/>
      <c r="C152" s="1"/>
      <c r="D152" s="1"/>
      <c r="E152" s="1"/>
      <c r="F152" s="1"/>
      <c r="G152" s="1"/>
      <c r="H152" s="1"/>
      <c r="I152" s="1"/>
      <c r="J152" s="1"/>
      <c r="K152" s="1"/>
    </row>
    <row r="153" spans="1:11">
      <c r="A153" s="1"/>
      <c r="B153" s="1"/>
      <c r="C153" s="1"/>
      <c r="D153" s="1"/>
      <c r="E153" s="1"/>
      <c r="F153" s="1"/>
      <c r="G153" s="1"/>
      <c r="H153" s="1"/>
      <c r="I153" s="1"/>
      <c r="J153" s="1"/>
      <c r="K153" s="1"/>
    </row>
    <row r="154" spans="1:11">
      <c r="A154" s="1"/>
      <c r="B154" s="1"/>
      <c r="C154" s="1"/>
      <c r="D154" s="1"/>
      <c r="E154" s="1"/>
      <c r="F154" s="1"/>
      <c r="G154" s="1"/>
      <c r="H154" s="1"/>
      <c r="I154" s="1"/>
      <c r="J154" s="1"/>
      <c r="K154" s="1"/>
    </row>
    <row r="155" spans="1:11">
      <c r="A155" s="1"/>
      <c r="B155" s="1"/>
      <c r="C155" s="1"/>
      <c r="D155" s="1"/>
      <c r="E155" s="1"/>
      <c r="F155" s="1"/>
      <c r="G155" s="1"/>
      <c r="H155" s="1"/>
      <c r="I155" s="1"/>
      <c r="J155" s="1"/>
      <c r="K155" s="1"/>
    </row>
    <row r="156" spans="1:11">
      <c r="A156" s="1"/>
      <c r="B156" s="1"/>
      <c r="C156" s="1"/>
      <c r="D156" s="1"/>
      <c r="E156" s="1"/>
      <c r="F156" s="1"/>
      <c r="G156" s="1"/>
      <c r="H156" s="1"/>
      <c r="I156" s="1"/>
      <c r="J156" s="1"/>
      <c r="K156" s="1"/>
    </row>
    <row r="157" spans="1:11">
      <c r="A157" s="1"/>
      <c r="B157" s="1"/>
      <c r="C157" s="1"/>
      <c r="D157" s="1"/>
      <c r="E157" s="1"/>
      <c r="F157" s="1"/>
      <c r="G157" s="1"/>
      <c r="H157" s="1"/>
      <c r="I157" s="1"/>
      <c r="J157" s="1"/>
      <c r="K157" s="1"/>
    </row>
    <row r="158" spans="1:11">
      <c r="A158" s="1"/>
      <c r="B158" s="1"/>
      <c r="C158" s="1"/>
      <c r="D158" s="1"/>
      <c r="E158" s="1"/>
      <c r="F158" s="1"/>
      <c r="G158" s="1"/>
      <c r="H158" s="1"/>
      <c r="I158" s="1"/>
      <c r="J158" s="1"/>
      <c r="K158" s="1"/>
    </row>
    <row r="159" spans="1:11">
      <c r="A159" s="1"/>
      <c r="B159" s="1"/>
      <c r="C159" s="1"/>
      <c r="D159" s="1"/>
      <c r="E159" s="1"/>
      <c r="F159" s="1"/>
      <c r="G159" s="1"/>
      <c r="H159" s="1"/>
      <c r="I159" s="1"/>
      <c r="J159" s="1"/>
      <c r="K159" s="1"/>
    </row>
    <row r="160" spans="1:11">
      <c r="A160" s="1"/>
      <c r="B160" s="1"/>
      <c r="C160" s="1"/>
      <c r="D160" s="1"/>
      <c r="E160" s="1"/>
      <c r="F160" s="1"/>
      <c r="G160" s="1"/>
      <c r="H160" s="1"/>
      <c r="I160" s="1"/>
      <c r="J160" s="1"/>
      <c r="K160" s="1"/>
    </row>
    <row r="161" spans="1:11">
      <c r="A161" s="1"/>
      <c r="B161" s="1"/>
      <c r="C161" s="1"/>
      <c r="D161" s="1"/>
      <c r="E161" s="1"/>
      <c r="F161" s="1"/>
      <c r="G161" s="1"/>
      <c r="H161" s="1"/>
      <c r="I161" s="1"/>
      <c r="J161" s="1"/>
      <c r="K161" s="1"/>
    </row>
    <row r="162" spans="1:11">
      <c r="A162" s="1"/>
      <c r="B162" s="1"/>
      <c r="C162" s="1"/>
      <c r="D162" s="1"/>
      <c r="E162" s="1"/>
      <c r="F162" s="1"/>
      <c r="G162" s="1"/>
      <c r="H162" s="1"/>
      <c r="I162" s="1"/>
      <c r="J162" s="1"/>
      <c r="K162" s="1"/>
    </row>
    <row r="163" spans="1:11">
      <c r="A163" s="1"/>
      <c r="B163" s="1"/>
      <c r="C163" s="1"/>
      <c r="D163" s="1"/>
      <c r="E163" s="1"/>
      <c r="F163" s="1"/>
      <c r="G163" s="1"/>
      <c r="H163" s="1"/>
      <c r="I163" s="1"/>
      <c r="J163" s="1"/>
      <c r="K163" s="1"/>
    </row>
    <row r="164" spans="1:11">
      <c r="A164" s="1"/>
      <c r="B164" s="1"/>
      <c r="C164" s="1"/>
      <c r="D164" s="1"/>
      <c r="E164" s="1"/>
      <c r="F164" s="1"/>
      <c r="G164" s="1"/>
      <c r="H164" s="1"/>
      <c r="I164" s="1"/>
      <c r="J164" s="1"/>
      <c r="K164" s="1"/>
    </row>
    <row r="165" spans="1:11">
      <c r="A165" s="1"/>
      <c r="B165" s="1"/>
      <c r="C165" s="1"/>
      <c r="D165" s="1"/>
      <c r="E165" s="1"/>
      <c r="F165" s="1"/>
      <c r="G165" s="1"/>
      <c r="H165" s="1"/>
      <c r="I165" s="1"/>
      <c r="J165" s="1"/>
      <c r="K165" s="1"/>
    </row>
    <row r="166" spans="1:11">
      <c r="A166" s="1"/>
      <c r="B166" s="1"/>
      <c r="C166" s="1"/>
      <c r="D166" s="1"/>
      <c r="E166" s="1"/>
      <c r="F166" s="1"/>
      <c r="G166" s="1"/>
      <c r="H166" s="1"/>
      <c r="I166" s="1"/>
      <c r="J166" s="1"/>
      <c r="K166" s="1"/>
    </row>
    <row r="167" spans="1:11">
      <c r="A167" s="1"/>
      <c r="B167" s="1"/>
      <c r="C167" s="1"/>
      <c r="D167" s="1"/>
      <c r="E167" s="1"/>
      <c r="F167" s="1"/>
      <c r="G167" s="1"/>
      <c r="H167" s="1"/>
      <c r="I167" s="1"/>
      <c r="J167" s="1"/>
      <c r="K167" s="1"/>
    </row>
    <row r="168" spans="1:11">
      <c r="A168" s="1"/>
      <c r="B168" s="1"/>
      <c r="C168" s="1"/>
      <c r="D168" s="1"/>
      <c r="E168" s="1"/>
      <c r="F168" s="1"/>
      <c r="G168" s="1"/>
      <c r="H168" s="1"/>
      <c r="I168" s="1"/>
      <c r="J168" s="1"/>
      <c r="K168" s="1"/>
    </row>
    <row r="169" spans="1:11">
      <c r="A169" s="1"/>
      <c r="B169" s="1"/>
      <c r="C169" s="1"/>
      <c r="D169" s="1"/>
      <c r="E169" s="1"/>
      <c r="F169" s="1"/>
      <c r="G169" s="1"/>
      <c r="H169" s="1"/>
      <c r="I169" s="1"/>
      <c r="J169" s="1"/>
      <c r="K169" s="1"/>
    </row>
    <row r="170" spans="1:11">
      <c r="A170" s="1"/>
      <c r="B170" s="1"/>
      <c r="C170" s="1"/>
      <c r="D170" s="1"/>
      <c r="E170" s="1"/>
      <c r="F170" s="1"/>
      <c r="G170" s="1"/>
      <c r="H170" s="1"/>
      <c r="I170" s="1"/>
      <c r="J170" s="1"/>
      <c r="K170" s="1"/>
    </row>
    <row r="171" spans="1:11">
      <c r="A171" s="1"/>
      <c r="B171" s="1"/>
      <c r="C171" s="1"/>
      <c r="D171" s="1"/>
      <c r="E171" s="1"/>
      <c r="F171" s="1"/>
      <c r="G171" s="1"/>
      <c r="H171" s="1"/>
      <c r="I171" s="1"/>
      <c r="J171" s="1"/>
      <c r="K171" s="1"/>
    </row>
    <row r="172" spans="1:11">
      <c r="A172" s="1"/>
      <c r="B172" s="1"/>
      <c r="C172" s="1"/>
      <c r="D172" s="1"/>
      <c r="E172" s="1"/>
      <c r="F172" s="1"/>
      <c r="G172" s="1"/>
      <c r="H172" s="1"/>
      <c r="I172" s="1"/>
      <c r="J172" s="1"/>
      <c r="K172" s="1"/>
    </row>
    <row r="173" spans="1:11">
      <c r="A173" s="1"/>
      <c r="B173" s="1"/>
      <c r="C173" s="1"/>
      <c r="D173" s="1"/>
      <c r="E173" s="1"/>
      <c r="F173" s="1"/>
      <c r="G173" s="1"/>
      <c r="H173" s="1"/>
      <c r="I173" s="1"/>
      <c r="J173" s="1"/>
      <c r="K173" s="1"/>
    </row>
    <row r="174" spans="1:11">
      <c r="A174" s="1"/>
      <c r="B174" s="1"/>
      <c r="C174" s="1"/>
      <c r="D174" s="1"/>
      <c r="E174" s="1"/>
      <c r="F174" s="1"/>
      <c r="G174" s="1"/>
      <c r="H174" s="1"/>
      <c r="I174" s="1"/>
      <c r="J174" s="1"/>
      <c r="K174" s="1"/>
    </row>
    <row r="175" spans="1:11">
      <c r="A175" s="1"/>
      <c r="B175" s="1"/>
      <c r="C175" s="1"/>
      <c r="D175" s="1"/>
      <c r="E175" s="1"/>
      <c r="F175" s="1"/>
      <c r="G175" s="1"/>
      <c r="H175" s="1"/>
      <c r="I175" s="1"/>
      <c r="J175" s="1"/>
      <c r="K175" s="1"/>
    </row>
    <row r="176" spans="1:11">
      <c r="A176" s="1"/>
      <c r="B176" s="1"/>
      <c r="C176" s="1"/>
      <c r="D176" s="1"/>
      <c r="E176" s="1"/>
      <c r="F176" s="1"/>
      <c r="G176" s="1"/>
      <c r="H176" s="1"/>
      <c r="I176" s="1"/>
      <c r="J176" s="1"/>
      <c r="K176" s="1"/>
    </row>
    <row r="177" spans="1:11">
      <c r="A177" s="1"/>
      <c r="B177" s="1"/>
      <c r="C177" s="1"/>
      <c r="D177" s="1"/>
      <c r="E177" s="1"/>
      <c r="F177" s="1"/>
      <c r="G177" s="1"/>
      <c r="H177" s="1"/>
      <c r="I177" s="1"/>
      <c r="J177" s="1"/>
      <c r="K177" s="1"/>
    </row>
    <row r="178" spans="1:11">
      <c r="A178" s="1"/>
      <c r="B178" s="1"/>
      <c r="C178" s="1"/>
      <c r="D178" s="1"/>
      <c r="E178" s="1"/>
      <c r="F178" s="1"/>
      <c r="G178" s="1"/>
      <c r="H178" s="1"/>
      <c r="I178" s="1"/>
      <c r="J178" s="1"/>
      <c r="K178" s="1"/>
    </row>
    <row r="179" spans="1:11">
      <c r="A179" s="1"/>
      <c r="B179" s="1"/>
      <c r="C179" s="1"/>
      <c r="D179" s="1"/>
      <c r="E179" s="1"/>
      <c r="F179" s="1"/>
      <c r="G179" s="1"/>
      <c r="H179" s="1"/>
      <c r="I179" s="1"/>
      <c r="J179" s="1"/>
      <c r="K179" s="1"/>
    </row>
    <row r="180" spans="1:11">
      <c r="A180" s="1"/>
      <c r="B180" s="1"/>
      <c r="C180" s="1"/>
      <c r="D180" s="1"/>
      <c r="E180" s="1"/>
      <c r="F180" s="1"/>
      <c r="G180" s="1"/>
      <c r="H180" s="1"/>
      <c r="I180" s="1"/>
      <c r="J180" s="1"/>
      <c r="K180" s="1"/>
    </row>
    <row r="181" spans="1:11">
      <c r="A181" s="1"/>
      <c r="B181" s="1"/>
      <c r="C181" s="1"/>
      <c r="D181" s="1"/>
      <c r="E181" s="1"/>
      <c r="F181" s="1"/>
      <c r="G181" s="1"/>
      <c r="H181" s="1"/>
      <c r="I181" s="1"/>
      <c r="J181" s="1"/>
      <c r="K181" s="1"/>
    </row>
    <row r="182" spans="1:11">
      <c r="A182" s="1"/>
      <c r="B182" s="1"/>
      <c r="C182" s="1"/>
      <c r="D182" s="1"/>
      <c r="E182" s="1"/>
      <c r="F182" s="1"/>
      <c r="G182" s="1"/>
      <c r="H182" s="1"/>
      <c r="I182" s="1"/>
      <c r="J182" s="1"/>
      <c r="K182" s="1"/>
    </row>
    <row r="183" spans="1:11">
      <c r="A183" s="1"/>
      <c r="B183" s="1"/>
      <c r="C183" s="1"/>
      <c r="D183" s="1"/>
      <c r="E183" s="1"/>
      <c r="F183" s="1"/>
      <c r="G183" s="1"/>
      <c r="H183" s="1"/>
      <c r="I183" s="1"/>
      <c r="J183" s="1"/>
      <c r="K183" s="1"/>
    </row>
    <row r="184" spans="1:11">
      <c r="A184" s="1"/>
      <c r="B184" s="1"/>
      <c r="C184" s="1"/>
      <c r="D184" s="1"/>
      <c r="E184" s="1"/>
      <c r="F184" s="1"/>
      <c r="G184" s="1"/>
      <c r="H184" s="1"/>
      <c r="I184" s="1"/>
      <c r="J184" s="1"/>
      <c r="K184" s="1"/>
    </row>
    <row r="185" spans="1:11">
      <c r="A185" s="1"/>
      <c r="B185" s="1"/>
      <c r="C185" s="1"/>
      <c r="D185" s="1"/>
      <c r="E185" s="1"/>
      <c r="F185" s="1"/>
      <c r="G185" s="1"/>
      <c r="H185" s="1"/>
      <c r="I185" s="1"/>
      <c r="J185" s="1"/>
      <c r="K185" s="1"/>
    </row>
    <row r="186" spans="1:11">
      <c r="A186" s="1"/>
      <c r="B186" s="1"/>
      <c r="C186" s="1"/>
      <c r="D186" s="1"/>
      <c r="E186" s="1"/>
      <c r="F186" s="1"/>
      <c r="G186" s="1"/>
      <c r="H186" s="1"/>
      <c r="I186" s="1"/>
      <c r="J186" s="1"/>
      <c r="K186" s="1"/>
    </row>
    <row r="187" spans="1:11">
      <c r="A187" s="1"/>
      <c r="B187" s="1"/>
      <c r="C187" s="1"/>
      <c r="D187" s="1"/>
      <c r="E187" s="1"/>
      <c r="F187" s="1"/>
      <c r="G187" s="1"/>
      <c r="H187" s="1"/>
      <c r="I187" s="1"/>
      <c r="J187" s="1"/>
      <c r="K187" s="1"/>
    </row>
    <row r="188" spans="1:11">
      <c r="A188" s="1"/>
      <c r="B188" s="1"/>
      <c r="C188" s="1"/>
      <c r="D188" s="1"/>
      <c r="E188" s="1"/>
      <c r="F188" s="1"/>
      <c r="G188" s="1"/>
      <c r="H188" s="1"/>
      <c r="I188" s="1"/>
      <c r="J188" s="1"/>
      <c r="K188" s="1"/>
    </row>
    <row r="189" spans="1:11">
      <c r="A189" s="1"/>
      <c r="B189" s="1"/>
      <c r="C189" s="1"/>
      <c r="D189" s="1"/>
      <c r="E189" s="1"/>
      <c r="F189" s="1"/>
      <c r="G189" s="1"/>
      <c r="H189" s="1"/>
      <c r="I189" s="1"/>
      <c r="J189" s="1"/>
      <c r="K189" s="1"/>
    </row>
    <row r="190" spans="1:11">
      <c r="A190" s="1"/>
      <c r="B190" s="1"/>
      <c r="C190" s="1"/>
      <c r="D190" s="1"/>
      <c r="E190" s="1"/>
      <c r="F190" s="1"/>
      <c r="G190" s="1"/>
      <c r="H190" s="1"/>
      <c r="I190" s="1"/>
      <c r="J190" s="1"/>
      <c r="K190" s="1"/>
    </row>
    <row r="191" spans="1:11">
      <c r="A191" s="1"/>
      <c r="B191" s="1"/>
      <c r="C191" s="1"/>
      <c r="D191" s="1"/>
      <c r="E191" s="1"/>
      <c r="F191" s="1"/>
      <c r="G191" s="1"/>
      <c r="H191" s="1"/>
      <c r="I191" s="1"/>
      <c r="J191" s="1"/>
      <c r="K191" s="1"/>
    </row>
    <row r="192" spans="1:11">
      <c r="A192" s="1"/>
      <c r="B192" s="1"/>
      <c r="C192" s="1"/>
      <c r="D192" s="1"/>
      <c r="E192" s="1"/>
      <c r="F192" s="1"/>
      <c r="G192" s="1"/>
      <c r="H192" s="1"/>
      <c r="I192" s="1"/>
      <c r="J192" s="1"/>
      <c r="K192" s="1"/>
    </row>
    <row r="193" spans="1:11">
      <c r="A193" s="1"/>
      <c r="B193" s="1"/>
      <c r="C193" s="1"/>
      <c r="D193" s="1"/>
      <c r="E193" s="1"/>
      <c r="F193" s="1"/>
      <c r="G193" s="1"/>
      <c r="H193" s="1"/>
      <c r="I193" s="1"/>
      <c r="J193" s="1"/>
      <c r="K193" s="1"/>
    </row>
    <row r="194" spans="1:11">
      <c r="A194" s="1"/>
      <c r="B194" s="1"/>
      <c r="C194" s="1"/>
      <c r="D194" s="1"/>
      <c r="E194" s="1"/>
      <c r="F194" s="1"/>
      <c r="G194" s="1"/>
      <c r="H194" s="1"/>
      <c r="I194" s="1"/>
      <c r="J194" s="1"/>
      <c r="K194" s="1"/>
    </row>
    <row r="195" spans="1:11">
      <c r="A195" s="1"/>
      <c r="B195" s="1"/>
      <c r="C195" s="1"/>
      <c r="D195" s="1"/>
      <c r="E195" s="1"/>
      <c r="F195" s="1"/>
      <c r="G195" s="1"/>
      <c r="H195" s="1"/>
      <c r="I195" s="1"/>
      <c r="J195" s="1"/>
      <c r="K195" s="1"/>
    </row>
    <row r="196" spans="1:11">
      <c r="A196" s="1"/>
      <c r="B196" s="1"/>
      <c r="C196" s="1"/>
      <c r="D196" s="1"/>
      <c r="E196" s="1"/>
      <c r="F196" s="1"/>
      <c r="G196" s="1"/>
      <c r="H196" s="1"/>
      <c r="I196" s="1"/>
      <c r="J196" s="1"/>
      <c r="K196" s="1"/>
    </row>
    <row r="197" spans="1:11">
      <c r="A197" s="1"/>
      <c r="B197" s="1"/>
      <c r="C197" s="1"/>
      <c r="D197" s="1"/>
      <c r="E197" s="1"/>
      <c r="F197" s="1"/>
      <c r="G197" s="1"/>
      <c r="H197" s="1"/>
      <c r="I197" s="1"/>
      <c r="J197" s="1"/>
      <c r="K197" s="1"/>
    </row>
    <row r="198" spans="1:11">
      <c r="A198" s="1"/>
      <c r="B198" s="1"/>
      <c r="C198" s="1"/>
      <c r="D198" s="1"/>
      <c r="E198" s="1"/>
      <c r="F198" s="1"/>
      <c r="G198" s="1"/>
      <c r="H198" s="1"/>
      <c r="I198" s="1"/>
      <c r="J198" s="1"/>
      <c r="K198" s="1"/>
    </row>
    <row r="199" spans="1:11">
      <c r="A199" s="1"/>
      <c r="B199" s="1"/>
      <c r="C199" s="1"/>
      <c r="D199" s="1"/>
      <c r="E199" s="1"/>
      <c r="F199" s="1"/>
      <c r="G199" s="1"/>
      <c r="H199" s="1"/>
      <c r="I199" s="1"/>
      <c r="J199" s="1"/>
      <c r="K199" s="1"/>
    </row>
    <row r="200" spans="1:11">
      <c r="A200" s="1"/>
      <c r="B200" s="1"/>
      <c r="C200" s="1"/>
      <c r="D200" s="1"/>
      <c r="E200" s="1"/>
      <c r="F200" s="1"/>
      <c r="G200" s="1"/>
      <c r="H200" s="1"/>
      <c r="I200" s="1"/>
      <c r="J200" s="1"/>
      <c r="K200" s="1"/>
    </row>
    <row r="201" spans="1:11">
      <c r="A201" s="1"/>
      <c r="B201" s="1"/>
      <c r="C201" s="1"/>
      <c r="D201" s="1"/>
      <c r="E201" s="1"/>
      <c r="F201" s="1"/>
      <c r="G201" s="1"/>
      <c r="H201" s="1"/>
      <c r="I201" s="1"/>
      <c r="J201" s="1"/>
      <c r="K201" s="1"/>
    </row>
  </sheetData>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0"/>
  <sheetViews>
    <sheetView view="pageBreakPreview" zoomScaleNormal="100" workbookViewId="0">
      <selection activeCell="E25" sqref="E25"/>
    </sheetView>
  </sheetViews>
  <sheetFormatPr defaultColWidth="9.81481481481481" defaultRowHeight="14.4"/>
  <cols>
    <col min="1" max="1" width="7" customWidth="1"/>
    <col min="2" max="3" width="22" customWidth="1"/>
    <col min="4" max="4" width="8" customWidth="1"/>
    <col min="5" max="6" width="15" customWidth="1"/>
    <col min="7" max="8" width="17" customWidth="1"/>
    <col min="9" max="9" width="12" customWidth="1"/>
    <col min="10" max="10" width="11" customWidth="1"/>
    <col min="11" max="11" width="10" customWidth="1"/>
  </cols>
  <sheetData>
    <row r="1" s="58" customFormat="1" spans="1:11">
      <c r="A1" s="704" t="s">
        <v>86</v>
      </c>
      <c r="B1" s="61" t="s">
        <v>250</v>
      </c>
      <c r="C1" s="62"/>
      <c r="D1" s="62"/>
      <c r="E1" s="62"/>
      <c r="F1" s="62"/>
      <c r="G1" s="62"/>
      <c r="H1" s="62"/>
      <c r="I1" s="62"/>
      <c r="J1" s="62"/>
      <c r="K1" s="69"/>
    </row>
    <row r="2" ht="30" customHeight="1" spans="1:11">
      <c r="A2" s="406" t="s">
        <v>342</v>
      </c>
      <c r="B2" s="17"/>
      <c r="C2" s="17"/>
      <c r="D2" s="17"/>
      <c r="E2" s="17"/>
      <c r="F2" s="17"/>
      <c r="G2" s="17"/>
      <c r="H2" s="17"/>
      <c r="I2" s="17"/>
      <c r="J2" s="17"/>
      <c r="K2" s="36"/>
    </row>
    <row r="3" s="59" customFormat="1" ht="20" customHeight="1" spans="1:11">
      <c r="A3" s="19" t="e">
        <f>CONCATENATE(#REF!,#REF!,#REF!,#REF!,#REF!,#REF!,#REF!)</f>
        <v>#REF!</v>
      </c>
      <c r="B3" s="19"/>
      <c r="C3" s="19"/>
      <c r="D3" s="19"/>
      <c r="E3" s="19"/>
      <c r="F3" s="19"/>
      <c r="G3" s="19"/>
      <c r="H3" s="20"/>
      <c r="I3" s="20"/>
      <c r="J3" s="20"/>
      <c r="K3" s="22"/>
    </row>
    <row r="4" s="59" customFormat="1" ht="20" customHeight="1" spans="1:11">
      <c r="A4" s="63" t="e">
        <f>#REF!&amp;#REF!</f>
        <v>#REF!</v>
      </c>
      <c r="B4" s="22"/>
      <c r="C4" s="22"/>
      <c r="D4" s="22"/>
      <c r="E4" s="22"/>
      <c r="F4" s="22"/>
      <c r="G4" s="22"/>
      <c r="H4" s="22"/>
      <c r="I4" s="22"/>
      <c r="J4" s="64" t="s">
        <v>252</v>
      </c>
      <c r="K4" s="22"/>
    </row>
    <row r="5" s="59" customFormat="1" ht="20" customHeight="1" spans="1:11">
      <c r="A5" s="27" t="s">
        <v>253</v>
      </c>
      <c r="B5" s="27" t="s">
        <v>343</v>
      </c>
      <c r="C5" s="27" t="s">
        <v>344</v>
      </c>
      <c r="D5" s="27" t="s">
        <v>345</v>
      </c>
      <c r="E5" s="27" t="s">
        <v>346</v>
      </c>
      <c r="F5" s="27" t="s">
        <v>347</v>
      </c>
      <c r="G5" s="34" t="s">
        <v>217</v>
      </c>
      <c r="H5" s="27" t="s">
        <v>218</v>
      </c>
      <c r="I5" s="27" t="s">
        <v>219</v>
      </c>
      <c r="J5" s="27" t="s">
        <v>255</v>
      </c>
      <c r="K5" s="22"/>
    </row>
    <row r="6" s="59" customFormat="1" ht="20" customHeight="1" spans="1:11">
      <c r="A6" s="27">
        <v>1</v>
      </c>
      <c r="B6" s="102" t="s">
        <v>348</v>
      </c>
      <c r="C6" s="705" t="s">
        <v>349</v>
      </c>
      <c r="D6" s="102" t="s">
        <v>350</v>
      </c>
      <c r="E6" s="31"/>
      <c r="F6" s="27"/>
      <c r="G6" s="33">
        <v>1339276.27</v>
      </c>
      <c r="H6" s="33">
        <f>G6</f>
        <v>1339276.27</v>
      </c>
      <c r="I6" s="31" t="str">
        <f t="shared" ref="I6:I12" si="0">IF(H6-G6=0,"",(H6-G6))</f>
        <v/>
      </c>
      <c r="J6" s="31">
        <f t="shared" ref="J6:J12" si="1">IF(G6=0,"",(H6-G6)/G6*100)</f>
        <v>0</v>
      </c>
      <c r="K6" s="83" t="s">
        <v>351</v>
      </c>
    </row>
    <row r="7" s="59" customFormat="1" ht="20" customHeight="1" spans="1:11">
      <c r="A7" s="27"/>
      <c r="B7" s="32"/>
      <c r="C7" s="104"/>
      <c r="D7" s="104"/>
      <c r="E7" s="31"/>
      <c r="F7" s="27"/>
      <c r="G7" s="33"/>
      <c r="H7" s="31"/>
      <c r="I7" s="31" t="str">
        <f t="shared" si="0"/>
        <v/>
      </c>
      <c r="J7" s="31" t="str">
        <f t="shared" si="1"/>
        <v/>
      </c>
      <c r="K7" s="22"/>
    </row>
    <row r="8" s="59" customFormat="1" ht="20" customHeight="1" spans="1:11">
      <c r="A8" s="27"/>
      <c r="B8" s="32"/>
      <c r="C8" s="104"/>
      <c r="D8" s="104"/>
      <c r="E8" s="31"/>
      <c r="F8" s="27"/>
      <c r="G8" s="33"/>
      <c r="H8" s="31"/>
      <c r="I8" s="31" t="str">
        <f t="shared" si="0"/>
        <v/>
      </c>
      <c r="J8" s="31" t="str">
        <f t="shared" si="1"/>
        <v/>
      </c>
      <c r="K8" s="22"/>
    </row>
    <row r="9" s="59" customFormat="1" ht="20" customHeight="1" spans="1:11">
      <c r="A9" s="27"/>
      <c r="B9" s="32"/>
      <c r="C9" s="104"/>
      <c r="D9" s="104"/>
      <c r="E9" s="31"/>
      <c r="F9" s="27"/>
      <c r="G9" s="33"/>
      <c r="H9" s="31"/>
      <c r="I9" s="31" t="str">
        <f t="shared" si="0"/>
        <v/>
      </c>
      <c r="J9" s="31" t="str">
        <f t="shared" si="1"/>
        <v/>
      </c>
      <c r="K9" s="22"/>
    </row>
    <row r="10" s="59" customFormat="1" ht="20" customHeight="1" spans="1:11">
      <c r="A10" s="27"/>
      <c r="B10" s="32"/>
      <c r="C10" s="104"/>
      <c r="D10" s="104"/>
      <c r="E10" s="31"/>
      <c r="F10" s="27"/>
      <c r="G10" s="33"/>
      <c r="H10" s="31"/>
      <c r="I10" s="31" t="str">
        <f t="shared" si="0"/>
        <v/>
      </c>
      <c r="J10" s="31" t="str">
        <f t="shared" si="1"/>
        <v/>
      </c>
      <c r="K10" s="22"/>
    </row>
    <row r="11" s="59" customFormat="1" ht="20" customHeight="1" spans="1:11">
      <c r="A11" s="27"/>
      <c r="B11" s="32"/>
      <c r="C11" s="104"/>
      <c r="D11" s="104"/>
      <c r="E11" s="31"/>
      <c r="F11" s="27"/>
      <c r="G11" s="33"/>
      <c r="H11" s="31"/>
      <c r="I11" s="31" t="str">
        <f t="shared" si="0"/>
        <v/>
      </c>
      <c r="J11" s="31" t="str">
        <f t="shared" si="1"/>
        <v/>
      </c>
      <c r="K11" s="22"/>
    </row>
    <row r="12" s="59" customFormat="1" ht="20" customHeight="1" spans="1:11">
      <c r="A12" s="27"/>
      <c r="B12" s="32"/>
      <c r="C12" s="104"/>
      <c r="D12" s="104"/>
      <c r="E12" s="31"/>
      <c r="F12" s="27"/>
      <c r="G12" s="33"/>
      <c r="H12" s="31"/>
      <c r="I12" s="31" t="str">
        <f t="shared" si="0"/>
        <v/>
      </c>
      <c r="J12" s="31" t="str">
        <f t="shared" si="1"/>
        <v/>
      </c>
      <c r="K12" s="22"/>
    </row>
    <row r="13" s="59" customFormat="1" ht="20" customHeight="1" spans="1:11">
      <c r="A13" s="27"/>
      <c r="B13" s="32"/>
      <c r="C13" s="104"/>
      <c r="D13" s="104"/>
      <c r="E13" s="31"/>
      <c r="F13" s="27"/>
      <c r="G13" s="33"/>
      <c r="H13" s="31"/>
      <c r="I13" s="31" t="str">
        <f t="shared" ref="I13:I25" si="2">IF(H13-G13=0,"",(H13-G13))</f>
        <v/>
      </c>
      <c r="J13" s="31" t="str">
        <f t="shared" ref="J13:J25" si="3">IF(G13=0,"",(H13-G13)/G13*100)</f>
        <v/>
      </c>
      <c r="K13" s="22"/>
    </row>
    <row r="14" s="59" customFormat="1" ht="20" customHeight="1" spans="1:11">
      <c r="A14" s="27"/>
      <c r="B14" s="32"/>
      <c r="C14" s="104"/>
      <c r="D14" s="104"/>
      <c r="E14" s="31"/>
      <c r="F14" s="27"/>
      <c r="G14" s="33"/>
      <c r="H14" s="31"/>
      <c r="I14" s="31" t="str">
        <f t="shared" si="2"/>
        <v/>
      </c>
      <c r="J14" s="31" t="str">
        <f t="shared" si="3"/>
        <v/>
      </c>
      <c r="K14" s="22"/>
    </row>
    <row r="15" s="59" customFormat="1" ht="20" customHeight="1" spans="1:11">
      <c r="A15" s="27"/>
      <c r="B15" s="32"/>
      <c r="C15" s="104"/>
      <c r="D15" s="104"/>
      <c r="E15" s="31"/>
      <c r="F15" s="27"/>
      <c r="G15" s="33"/>
      <c r="H15" s="31"/>
      <c r="I15" s="31" t="str">
        <f t="shared" si="2"/>
        <v/>
      </c>
      <c r="J15" s="31" t="str">
        <f t="shared" si="3"/>
        <v/>
      </c>
      <c r="K15" s="22"/>
    </row>
    <row r="16" s="59" customFormat="1" ht="20" customHeight="1" spans="1:11">
      <c r="A16" s="27"/>
      <c r="B16" s="32"/>
      <c r="C16" s="104"/>
      <c r="D16" s="104"/>
      <c r="E16" s="31"/>
      <c r="F16" s="27"/>
      <c r="G16" s="33"/>
      <c r="H16" s="31"/>
      <c r="I16" s="31" t="str">
        <f t="shared" si="2"/>
        <v/>
      </c>
      <c r="J16" s="31" t="str">
        <f t="shared" si="3"/>
        <v/>
      </c>
      <c r="K16" s="22"/>
    </row>
    <row r="17" s="59" customFormat="1" ht="20" customHeight="1" spans="1:11">
      <c r="A17" s="27"/>
      <c r="B17" s="32"/>
      <c r="C17" s="104"/>
      <c r="D17" s="104"/>
      <c r="E17" s="31"/>
      <c r="F17" s="27"/>
      <c r="G17" s="33"/>
      <c r="H17" s="31"/>
      <c r="I17" s="31" t="str">
        <f t="shared" si="2"/>
        <v/>
      </c>
      <c r="J17" s="31" t="str">
        <f t="shared" si="3"/>
        <v/>
      </c>
      <c r="K17" s="22"/>
    </row>
    <row r="18" s="59" customFormat="1" ht="20" customHeight="1" spans="1:11">
      <c r="A18" s="27"/>
      <c r="B18" s="32"/>
      <c r="C18" s="104"/>
      <c r="D18" s="104"/>
      <c r="E18" s="31"/>
      <c r="F18" s="27"/>
      <c r="G18" s="33"/>
      <c r="H18" s="31"/>
      <c r="I18" s="31" t="str">
        <f t="shared" si="2"/>
        <v/>
      </c>
      <c r="J18" s="31" t="str">
        <f t="shared" si="3"/>
        <v/>
      </c>
      <c r="K18" s="22"/>
    </row>
    <row r="19" s="59" customFormat="1" ht="20" customHeight="1" spans="1:11">
      <c r="A19" s="27"/>
      <c r="B19" s="32"/>
      <c r="C19" s="104"/>
      <c r="D19" s="104"/>
      <c r="E19" s="31"/>
      <c r="F19" s="27"/>
      <c r="G19" s="33"/>
      <c r="H19" s="31"/>
      <c r="I19" s="31" t="str">
        <f t="shared" si="2"/>
        <v/>
      </c>
      <c r="J19" s="31" t="str">
        <f t="shared" si="3"/>
        <v/>
      </c>
      <c r="K19" s="22"/>
    </row>
    <row r="20" s="59" customFormat="1" ht="20" customHeight="1" spans="1:11">
      <c r="A20" s="27"/>
      <c r="B20" s="32"/>
      <c r="C20" s="104"/>
      <c r="D20" s="104"/>
      <c r="E20" s="31"/>
      <c r="F20" s="27"/>
      <c r="G20" s="33"/>
      <c r="H20" s="31"/>
      <c r="I20" s="31" t="str">
        <f t="shared" si="2"/>
        <v/>
      </c>
      <c r="J20" s="31" t="str">
        <f t="shared" si="3"/>
        <v/>
      </c>
      <c r="K20" s="22"/>
    </row>
    <row r="21" s="59" customFormat="1" ht="20" customHeight="1" spans="1:11">
      <c r="A21" s="27"/>
      <c r="B21" s="32"/>
      <c r="C21" s="104"/>
      <c r="D21" s="104"/>
      <c r="E21" s="31"/>
      <c r="F21" s="27"/>
      <c r="G21" s="33"/>
      <c r="H21" s="31"/>
      <c r="I21" s="31" t="str">
        <f t="shared" si="2"/>
        <v/>
      </c>
      <c r="J21" s="31" t="str">
        <f t="shared" si="3"/>
        <v/>
      </c>
      <c r="K21" s="22"/>
    </row>
    <row r="22" s="59" customFormat="1" ht="20" customHeight="1" spans="1:11">
      <c r="A22" s="27"/>
      <c r="B22" s="32"/>
      <c r="C22" s="104"/>
      <c r="D22" s="104"/>
      <c r="E22" s="31"/>
      <c r="F22" s="27"/>
      <c r="G22" s="33"/>
      <c r="H22" s="31"/>
      <c r="I22" s="31" t="str">
        <f t="shared" si="2"/>
        <v/>
      </c>
      <c r="J22" s="31" t="str">
        <f t="shared" si="3"/>
        <v/>
      </c>
      <c r="K22" s="22"/>
    </row>
    <row r="23" s="59" customFormat="1" ht="20" customHeight="1" spans="1:11">
      <c r="A23" s="27"/>
      <c r="B23" s="32"/>
      <c r="C23" s="104"/>
      <c r="D23" s="104"/>
      <c r="E23" s="31"/>
      <c r="F23" s="27"/>
      <c r="G23" s="33"/>
      <c r="H23" s="31"/>
      <c r="I23" s="31" t="str">
        <f t="shared" si="2"/>
        <v/>
      </c>
      <c r="J23" s="31" t="str">
        <f t="shared" si="3"/>
        <v/>
      </c>
      <c r="K23" s="22"/>
    </row>
    <row r="24" s="59" customFormat="1" ht="20" customHeight="1" spans="1:11">
      <c r="A24" s="27"/>
      <c r="B24" s="32"/>
      <c r="C24" s="104"/>
      <c r="D24" s="104"/>
      <c r="E24" s="31"/>
      <c r="F24" s="27"/>
      <c r="G24" s="33"/>
      <c r="H24" s="31"/>
      <c r="I24" s="31" t="str">
        <f t="shared" si="2"/>
        <v/>
      </c>
      <c r="J24" s="31" t="str">
        <f t="shared" si="3"/>
        <v/>
      </c>
      <c r="K24" s="22"/>
    </row>
    <row r="25" s="59" customFormat="1" ht="20" customHeight="1" spans="1:11">
      <c r="A25" s="27" t="s">
        <v>352</v>
      </c>
      <c r="B25" s="34"/>
      <c r="C25" s="32"/>
      <c r="D25" s="32"/>
      <c r="E25" s="31"/>
      <c r="F25" s="27"/>
      <c r="G25" s="33">
        <f>SUM(G6:G24)</f>
        <v>1339276.27</v>
      </c>
      <c r="H25" s="31">
        <f>SUM(H6:H24)</f>
        <v>1339276.27</v>
      </c>
      <c r="I25" s="31" t="str">
        <f t="shared" si="2"/>
        <v/>
      </c>
      <c r="J25" s="31">
        <f t="shared" si="3"/>
        <v>0</v>
      </c>
      <c r="K25" s="22"/>
    </row>
    <row r="26" s="59" customFormat="1" ht="20" customHeight="1" spans="1:11">
      <c r="A26" s="68" t="e">
        <f>#REF!&amp;#REF!</f>
        <v>#REF!</v>
      </c>
      <c r="B26" s="22"/>
      <c r="C26" s="22"/>
      <c r="D26" s="22"/>
      <c r="E26" s="22"/>
      <c r="F26" s="22"/>
      <c r="G26" s="22"/>
      <c r="H26" s="63" t="e">
        <f>"评估人员："&amp;#REF!</f>
        <v>#REF!</v>
      </c>
      <c r="I26" s="22"/>
      <c r="J26" s="22"/>
      <c r="K26" s="22"/>
    </row>
    <row r="27" s="59" customFormat="1" ht="20" customHeight="1" spans="1:11">
      <c r="A27" s="68" t="e">
        <f>CONCATENATE(#REF!,#REF!,#REF!,#REF!,#REF!,#REF!,#REF!)</f>
        <v>#REF!</v>
      </c>
      <c r="B27" s="22"/>
      <c r="C27" s="22"/>
      <c r="D27" s="22"/>
      <c r="E27" s="22"/>
      <c r="F27" s="22"/>
      <c r="G27" s="22"/>
      <c r="H27" s="22" t="str">
        <f>流动汇总!G26</f>
        <v>评估机构：四川正磊房地产土地资产评估有限责任公司</v>
      </c>
      <c r="I27" s="22"/>
      <c r="J27" s="22"/>
      <c r="K27" s="22"/>
    </row>
    <row r="28" s="59" customFormat="1" ht="20" customHeight="1" spans="1:11">
      <c r="A28" s="22"/>
      <c r="B28" s="22"/>
      <c r="C28" s="22"/>
      <c r="D28" s="22"/>
      <c r="E28" s="22"/>
      <c r="F28" s="22"/>
      <c r="G28" s="22"/>
      <c r="H28" s="120">
        <f>H25-[1]资产负债表!$G$5</f>
        <v>0</v>
      </c>
      <c r="I28" s="22"/>
      <c r="J28" s="22"/>
      <c r="K28" s="22"/>
    </row>
    <row r="29" s="59" customFormat="1" ht="20" customHeight="1" spans="1:11">
      <c r="A29" s="22"/>
      <c r="B29" s="22"/>
      <c r="C29" s="22"/>
      <c r="D29" s="22"/>
      <c r="E29" s="22"/>
      <c r="F29" s="22"/>
      <c r="G29" s="22"/>
      <c r="H29" s="22"/>
      <c r="I29" s="22"/>
      <c r="J29" s="22"/>
      <c r="K29" s="22"/>
    </row>
    <row r="30" s="59" customFormat="1" ht="20" customHeight="1" spans="1:11">
      <c r="A30" s="22"/>
      <c r="B30" s="22"/>
      <c r="C30" s="22"/>
      <c r="D30" s="22"/>
      <c r="E30" s="22"/>
      <c r="F30" s="22"/>
      <c r="G30" s="22"/>
      <c r="H30" s="22"/>
      <c r="I30" s="22"/>
      <c r="J30" s="22"/>
      <c r="K30" s="22"/>
    </row>
    <row r="31" s="59" customFormat="1" ht="20" customHeight="1" spans="1:11">
      <c r="A31" s="22"/>
      <c r="B31" s="22"/>
      <c r="C31" s="22"/>
      <c r="D31" s="22"/>
      <c r="E31" s="22"/>
      <c r="F31" s="22"/>
      <c r="G31" s="22"/>
      <c r="H31" s="22"/>
      <c r="I31" s="22"/>
      <c r="J31" s="22"/>
      <c r="K31" s="22"/>
    </row>
    <row r="32" s="59" customFormat="1" ht="20" customHeight="1" spans="1:11">
      <c r="A32" s="22"/>
      <c r="B32" s="22"/>
      <c r="C32" s="22"/>
      <c r="D32" s="22"/>
      <c r="E32" s="22"/>
      <c r="F32" s="22"/>
      <c r="G32" s="22"/>
      <c r="H32" s="22"/>
      <c r="I32" s="22"/>
      <c r="J32" s="22"/>
      <c r="K32" s="22"/>
    </row>
    <row r="33" s="59" customFormat="1" ht="20" customHeight="1" spans="1:11">
      <c r="A33" s="22"/>
      <c r="B33" s="22"/>
      <c r="C33" s="22"/>
      <c r="D33" s="22"/>
      <c r="E33" s="22"/>
      <c r="F33" s="22"/>
      <c r="G33" s="22"/>
      <c r="H33" s="22"/>
      <c r="I33" s="22"/>
      <c r="J33" s="22"/>
      <c r="K33" s="22"/>
    </row>
    <row r="34" s="59" customFormat="1" ht="20" customHeight="1" spans="1:11">
      <c r="A34" s="22"/>
      <c r="B34" s="22"/>
      <c r="C34" s="22"/>
      <c r="D34" s="22"/>
      <c r="E34" s="22"/>
      <c r="F34" s="22"/>
      <c r="G34" s="22"/>
      <c r="H34" s="22"/>
      <c r="I34" s="22"/>
      <c r="J34" s="22"/>
      <c r="K34" s="22"/>
    </row>
    <row r="35" s="59" customFormat="1" ht="20" customHeight="1" spans="1:11">
      <c r="A35" s="22"/>
      <c r="B35" s="22"/>
      <c r="C35" s="22"/>
      <c r="D35" s="22"/>
      <c r="E35" s="22"/>
      <c r="F35" s="22"/>
      <c r="G35" s="22"/>
      <c r="H35" s="22"/>
      <c r="I35" s="22"/>
      <c r="J35" s="22"/>
      <c r="K35" s="22"/>
    </row>
    <row r="36" s="59" customFormat="1" ht="20" customHeight="1" spans="1:11">
      <c r="A36" s="22"/>
      <c r="B36" s="22"/>
      <c r="C36" s="22"/>
      <c r="D36" s="22"/>
      <c r="E36" s="22"/>
      <c r="F36" s="22"/>
      <c r="G36" s="22"/>
      <c r="H36" s="22"/>
      <c r="I36" s="22"/>
      <c r="J36" s="22"/>
      <c r="K36" s="22"/>
    </row>
    <row r="37" s="59" customFormat="1" ht="20" customHeight="1" spans="1:11">
      <c r="A37" s="22"/>
      <c r="B37" s="22"/>
      <c r="C37" s="22"/>
      <c r="D37" s="22"/>
      <c r="E37" s="22"/>
      <c r="F37" s="22"/>
      <c r="G37" s="22"/>
      <c r="H37" s="22"/>
      <c r="I37" s="22"/>
      <c r="J37" s="22"/>
      <c r="K37" s="22"/>
    </row>
    <row r="38" s="59" customFormat="1" ht="20" customHeight="1" spans="1:11">
      <c r="A38" s="22"/>
      <c r="B38" s="22"/>
      <c r="C38" s="22"/>
      <c r="D38" s="22"/>
      <c r="E38" s="22"/>
      <c r="F38" s="22"/>
      <c r="G38" s="22"/>
      <c r="H38" s="22"/>
      <c r="I38" s="22"/>
      <c r="J38" s="22"/>
      <c r="K38" s="22"/>
    </row>
    <row r="39" s="59" customFormat="1" ht="20" customHeight="1" spans="1:11">
      <c r="A39" s="22"/>
      <c r="B39" s="22"/>
      <c r="C39" s="22"/>
      <c r="D39" s="22"/>
      <c r="E39" s="22"/>
      <c r="F39" s="22"/>
      <c r="G39" s="22"/>
      <c r="H39" s="22"/>
      <c r="I39" s="22"/>
      <c r="J39" s="22"/>
      <c r="K39" s="22"/>
    </row>
    <row r="40" s="59" customFormat="1" ht="20" customHeight="1" spans="1:11">
      <c r="A40" s="22"/>
      <c r="B40" s="22"/>
      <c r="C40" s="22"/>
      <c r="D40" s="22"/>
      <c r="E40" s="22"/>
      <c r="F40" s="22"/>
      <c r="G40" s="22"/>
      <c r="H40" s="22"/>
      <c r="I40" s="22"/>
      <c r="J40" s="22"/>
      <c r="K40" s="22"/>
    </row>
    <row r="41" s="59" customFormat="1" ht="20" customHeight="1" spans="1:11">
      <c r="A41" s="22"/>
      <c r="B41" s="22"/>
      <c r="C41" s="22"/>
      <c r="D41" s="22"/>
      <c r="E41" s="22"/>
      <c r="F41" s="22"/>
      <c r="G41" s="22"/>
      <c r="H41" s="22"/>
      <c r="I41" s="22"/>
      <c r="J41" s="22"/>
      <c r="K41" s="22"/>
    </row>
    <row r="42" s="59" customFormat="1" ht="20" customHeight="1" spans="1:11">
      <c r="A42" s="22"/>
      <c r="B42" s="22"/>
      <c r="C42" s="22"/>
      <c r="D42" s="22"/>
      <c r="E42" s="22"/>
      <c r="F42" s="22"/>
      <c r="G42" s="22"/>
      <c r="H42" s="22"/>
      <c r="I42" s="22"/>
      <c r="J42" s="22"/>
      <c r="K42" s="22"/>
    </row>
    <row r="43" s="59" customFormat="1" ht="20" customHeight="1" spans="1:11">
      <c r="A43" s="22"/>
      <c r="B43" s="22"/>
      <c r="C43" s="22"/>
      <c r="D43" s="22"/>
      <c r="E43" s="22"/>
      <c r="F43" s="22"/>
      <c r="G43" s="22"/>
      <c r="H43" s="22"/>
      <c r="I43" s="22"/>
      <c r="J43" s="22"/>
      <c r="K43" s="22"/>
    </row>
    <row r="44" s="59" customFormat="1" ht="20" customHeight="1" spans="1:11">
      <c r="A44" s="22"/>
      <c r="B44" s="22"/>
      <c r="C44" s="22"/>
      <c r="D44" s="22"/>
      <c r="E44" s="22"/>
      <c r="F44" s="22"/>
      <c r="G44" s="22"/>
      <c r="H44" s="22"/>
      <c r="I44" s="22"/>
      <c r="J44" s="22"/>
      <c r="K44" s="22"/>
    </row>
    <row r="45" s="59" customFormat="1" ht="20" customHeight="1" spans="1:11">
      <c r="A45" s="22"/>
      <c r="B45" s="22"/>
      <c r="C45" s="22"/>
      <c r="D45" s="22"/>
      <c r="E45" s="22"/>
      <c r="F45" s="22"/>
      <c r="G45" s="22"/>
      <c r="H45" s="22"/>
      <c r="I45" s="22"/>
      <c r="J45" s="22"/>
      <c r="K45" s="22"/>
    </row>
    <row r="46" s="59" customFormat="1" ht="20" customHeight="1" spans="1:11">
      <c r="A46" s="22"/>
      <c r="B46" s="22"/>
      <c r="C46" s="22"/>
      <c r="D46" s="22"/>
      <c r="E46" s="22"/>
      <c r="F46" s="22"/>
      <c r="G46" s="22"/>
      <c r="H46" s="22"/>
      <c r="I46" s="22"/>
      <c r="J46" s="22"/>
      <c r="K46" s="22"/>
    </row>
    <row r="47" s="59" customFormat="1" ht="20" customHeight="1" spans="1:11">
      <c r="A47" s="22"/>
      <c r="B47" s="22"/>
      <c r="C47" s="22"/>
      <c r="D47" s="22"/>
      <c r="E47" s="22"/>
      <c r="F47" s="22"/>
      <c r="G47" s="22"/>
      <c r="H47" s="22"/>
      <c r="I47" s="22"/>
      <c r="J47" s="22"/>
      <c r="K47" s="22"/>
    </row>
    <row r="48" s="59" customFormat="1" ht="20" customHeight="1" spans="1:11">
      <c r="A48" s="22"/>
      <c r="B48" s="22"/>
      <c r="C48" s="22"/>
      <c r="D48" s="22"/>
      <c r="E48" s="22"/>
      <c r="F48" s="22"/>
      <c r="G48" s="22"/>
      <c r="H48" s="22"/>
      <c r="I48" s="22"/>
      <c r="J48" s="22"/>
      <c r="K48" s="22"/>
    </row>
    <row r="49" s="59" customFormat="1" ht="20" customHeight="1" spans="1:11">
      <c r="A49" s="22"/>
      <c r="B49" s="22"/>
      <c r="C49" s="22"/>
      <c r="D49" s="22"/>
      <c r="E49" s="22"/>
      <c r="F49" s="22"/>
      <c r="G49" s="22"/>
      <c r="H49" s="22"/>
      <c r="I49" s="22"/>
      <c r="J49" s="22"/>
      <c r="K49" s="22"/>
    </row>
    <row r="50" s="59" customFormat="1" ht="20" customHeight="1" spans="1:11">
      <c r="A50" s="22"/>
      <c r="B50" s="22"/>
      <c r="C50" s="22"/>
      <c r="D50" s="22"/>
      <c r="E50" s="22"/>
      <c r="F50" s="22"/>
      <c r="G50" s="22"/>
      <c r="H50" s="22"/>
      <c r="I50" s="22"/>
      <c r="J50" s="22"/>
      <c r="K50" s="22"/>
    </row>
    <row r="51" s="59" customFormat="1" ht="20" customHeight="1" spans="1:11">
      <c r="A51" s="22"/>
      <c r="B51" s="22"/>
      <c r="C51" s="22"/>
      <c r="D51" s="22"/>
      <c r="E51" s="22"/>
      <c r="F51" s="22"/>
      <c r="G51" s="22"/>
      <c r="H51" s="22"/>
      <c r="I51" s="22"/>
      <c r="J51" s="22"/>
      <c r="K51" s="22"/>
    </row>
    <row r="52" s="59" customFormat="1" ht="20" customHeight="1" spans="1:11">
      <c r="A52" s="22"/>
      <c r="B52" s="22"/>
      <c r="C52" s="22"/>
      <c r="D52" s="22"/>
      <c r="E52" s="22"/>
      <c r="F52" s="22"/>
      <c r="G52" s="22"/>
      <c r="H52" s="22"/>
      <c r="I52" s="22"/>
      <c r="J52" s="22"/>
      <c r="K52" s="22"/>
    </row>
    <row r="53" s="59" customFormat="1" ht="20" customHeight="1" spans="1:11">
      <c r="A53" s="22"/>
      <c r="B53" s="22"/>
      <c r="C53" s="22"/>
      <c r="D53" s="22"/>
      <c r="E53" s="22"/>
      <c r="F53" s="22"/>
      <c r="G53" s="22"/>
      <c r="H53" s="22"/>
      <c r="I53" s="22"/>
      <c r="J53" s="22"/>
      <c r="K53" s="22"/>
    </row>
    <row r="54" s="59" customFormat="1" ht="20" customHeight="1" spans="1:11">
      <c r="A54" s="22"/>
      <c r="B54" s="22"/>
      <c r="C54" s="22"/>
      <c r="D54" s="22"/>
      <c r="E54" s="22"/>
      <c r="F54" s="22"/>
      <c r="G54" s="22"/>
      <c r="H54" s="22"/>
      <c r="I54" s="22"/>
      <c r="J54" s="22"/>
      <c r="K54" s="22"/>
    </row>
    <row r="55" s="59" customFormat="1" ht="20" customHeight="1" spans="1:11">
      <c r="A55" s="22"/>
      <c r="B55" s="22"/>
      <c r="C55" s="22"/>
      <c r="D55" s="22"/>
      <c r="E55" s="22"/>
      <c r="F55" s="22"/>
      <c r="G55" s="22"/>
      <c r="H55" s="22"/>
      <c r="I55" s="22"/>
      <c r="J55" s="22"/>
      <c r="K55" s="22"/>
    </row>
    <row r="56" s="59" customFormat="1" ht="20" customHeight="1" spans="1:11">
      <c r="A56" s="22"/>
      <c r="B56" s="22"/>
      <c r="C56" s="22"/>
      <c r="D56" s="22"/>
      <c r="E56" s="22"/>
      <c r="F56" s="22"/>
      <c r="G56" s="22"/>
      <c r="H56" s="22"/>
      <c r="I56" s="22"/>
      <c r="J56" s="22"/>
      <c r="K56" s="22"/>
    </row>
    <row r="57" s="59" customFormat="1" ht="20" customHeight="1" spans="1:11">
      <c r="A57" s="22"/>
      <c r="B57" s="22"/>
      <c r="C57" s="22"/>
      <c r="D57" s="22"/>
      <c r="E57" s="22"/>
      <c r="F57" s="22"/>
      <c r="G57" s="22"/>
      <c r="H57" s="22"/>
      <c r="I57" s="22"/>
      <c r="J57" s="22"/>
      <c r="K57" s="22"/>
    </row>
    <row r="58" s="59" customFormat="1" ht="20" customHeight="1" spans="1:11">
      <c r="A58" s="22"/>
      <c r="B58" s="22"/>
      <c r="C58" s="22"/>
      <c r="D58" s="22"/>
      <c r="E58" s="22"/>
      <c r="F58" s="22"/>
      <c r="G58" s="22"/>
      <c r="H58" s="22"/>
      <c r="I58" s="22"/>
      <c r="J58" s="22"/>
      <c r="K58" s="22"/>
    </row>
    <row r="59" s="59" customFormat="1" ht="20" customHeight="1" spans="1:11">
      <c r="A59" s="22"/>
      <c r="B59" s="22"/>
      <c r="C59" s="22"/>
      <c r="D59" s="22"/>
      <c r="E59" s="22"/>
      <c r="F59" s="22"/>
      <c r="G59" s="22"/>
      <c r="H59" s="22"/>
      <c r="I59" s="22"/>
      <c r="J59" s="22"/>
      <c r="K59" s="22"/>
    </row>
    <row r="60" s="59" customFormat="1" ht="20" customHeight="1" spans="1:11">
      <c r="A60" s="22"/>
      <c r="B60" s="22"/>
      <c r="C60" s="22"/>
      <c r="D60" s="22"/>
      <c r="E60" s="22"/>
      <c r="F60" s="22"/>
      <c r="G60" s="22"/>
      <c r="H60" s="22"/>
      <c r="I60" s="22"/>
      <c r="J60" s="22"/>
      <c r="K60" s="22"/>
    </row>
    <row r="61" s="59" customFormat="1" ht="20" customHeight="1" spans="1:11">
      <c r="A61" s="22"/>
      <c r="B61" s="22"/>
      <c r="C61" s="22"/>
      <c r="D61" s="22"/>
      <c r="E61" s="22"/>
      <c r="F61" s="22"/>
      <c r="G61" s="22"/>
      <c r="H61" s="22"/>
      <c r="I61" s="22"/>
      <c r="J61" s="22"/>
      <c r="K61" s="22"/>
    </row>
    <row r="62" s="59" customFormat="1" ht="20" customHeight="1" spans="1:11">
      <c r="A62" s="22"/>
      <c r="B62" s="22"/>
      <c r="C62" s="22"/>
      <c r="D62" s="22"/>
      <c r="E62" s="22"/>
      <c r="F62" s="22"/>
      <c r="G62" s="22"/>
      <c r="H62" s="22"/>
      <c r="I62" s="22"/>
      <c r="J62" s="22"/>
      <c r="K62" s="22"/>
    </row>
    <row r="63" s="59" customFormat="1" ht="20" customHeight="1" spans="1:11">
      <c r="A63" s="22"/>
      <c r="B63" s="22"/>
      <c r="C63" s="22"/>
      <c r="D63" s="22"/>
      <c r="E63" s="22"/>
      <c r="F63" s="22"/>
      <c r="G63" s="22"/>
      <c r="H63" s="22"/>
      <c r="I63" s="22"/>
      <c r="J63" s="22"/>
      <c r="K63" s="22"/>
    </row>
    <row r="64" s="59" customFormat="1" ht="20" customHeight="1" spans="1:11">
      <c r="A64" s="22"/>
      <c r="B64" s="22"/>
      <c r="C64" s="22"/>
      <c r="D64" s="22"/>
      <c r="E64" s="22"/>
      <c r="F64" s="22"/>
      <c r="G64" s="22"/>
      <c r="H64" s="22"/>
      <c r="I64" s="22"/>
      <c r="J64" s="22"/>
      <c r="K64" s="22"/>
    </row>
    <row r="65" s="59" customFormat="1" ht="20" customHeight="1" spans="1:11">
      <c r="A65" s="22"/>
      <c r="B65" s="22"/>
      <c r="C65" s="22"/>
      <c r="D65" s="22"/>
      <c r="E65" s="22"/>
      <c r="F65" s="22"/>
      <c r="G65" s="22"/>
      <c r="H65" s="22"/>
      <c r="I65" s="22"/>
      <c r="J65" s="22"/>
      <c r="K65" s="22"/>
    </row>
    <row r="66" s="59" customFormat="1" ht="20" customHeight="1" spans="1:11">
      <c r="A66" s="22"/>
      <c r="B66" s="22"/>
      <c r="C66" s="22"/>
      <c r="D66" s="22"/>
      <c r="E66" s="22"/>
      <c r="F66" s="22"/>
      <c r="G66" s="22"/>
      <c r="H66" s="22"/>
      <c r="I66" s="22"/>
      <c r="J66" s="22"/>
      <c r="K66" s="22"/>
    </row>
    <row r="67" s="59" customFormat="1" ht="20" customHeight="1" spans="1:11">
      <c r="A67" s="22"/>
      <c r="B67" s="22"/>
      <c r="C67" s="22"/>
      <c r="D67" s="22"/>
      <c r="E67" s="22"/>
      <c r="F67" s="22"/>
      <c r="G67" s="22"/>
      <c r="H67" s="22"/>
      <c r="I67" s="22"/>
      <c r="J67" s="22"/>
      <c r="K67" s="22"/>
    </row>
    <row r="68" s="59" customFormat="1" ht="20" customHeight="1" spans="1:11">
      <c r="A68" s="22"/>
      <c r="B68" s="22"/>
      <c r="C68" s="22"/>
      <c r="D68" s="22"/>
      <c r="E68" s="22"/>
      <c r="F68" s="22"/>
      <c r="G68" s="22"/>
      <c r="H68" s="22"/>
      <c r="I68" s="22"/>
      <c r="J68" s="22"/>
      <c r="K68" s="22"/>
    </row>
    <row r="69" s="59" customFormat="1" ht="20" customHeight="1" spans="1:11">
      <c r="A69" s="22"/>
      <c r="B69" s="22"/>
      <c r="C69" s="22"/>
      <c r="D69" s="22"/>
      <c r="E69" s="22"/>
      <c r="F69" s="22"/>
      <c r="G69" s="22"/>
      <c r="H69" s="22"/>
      <c r="I69" s="22"/>
      <c r="J69" s="22"/>
      <c r="K69" s="22"/>
    </row>
    <row r="70" s="59" customFormat="1" ht="20" customHeight="1" spans="1:11">
      <c r="A70" s="22"/>
      <c r="B70" s="22"/>
      <c r="C70" s="22"/>
      <c r="D70" s="22"/>
      <c r="E70" s="22"/>
      <c r="F70" s="22"/>
      <c r="G70" s="22"/>
      <c r="H70" s="22"/>
      <c r="I70" s="22"/>
      <c r="J70" s="22"/>
      <c r="K70" s="22"/>
    </row>
    <row r="71" s="59" customFormat="1" ht="20" customHeight="1" spans="1:11">
      <c r="A71" s="22"/>
      <c r="B71" s="22"/>
      <c r="C71" s="22"/>
      <c r="D71" s="22"/>
      <c r="E71" s="22"/>
      <c r="F71" s="22"/>
      <c r="G71" s="22"/>
      <c r="H71" s="22"/>
      <c r="I71" s="22"/>
      <c r="J71" s="22"/>
      <c r="K71" s="22"/>
    </row>
    <row r="72" s="59" customFormat="1" ht="20" customHeight="1" spans="1:11">
      <c r="A72" s="22"/>
      <c r="B72" s="22"/>
      <c r="C72" s="22"/>
      <c r="D72" s="22"/>
      <c r="E72" s="22"/>
      <c r="F72" s="22"/>
      <c r="G72" s="22"/>
      <c r="H72" s="22"/>
      <c r="I72" s="22"/>
      <c r="J72" s="22"/>
      <c r="K72" s="22"/>
    </row>
    <row r="73" s="59" customFormat="1" ht="20" customHeight="1" spans="1:11">
      <c r="A73" s="22"/>
      <c r="B73" s="22"/>
      <c r="C73" s="22"/>
      <c r="D73" s="22"/>
      <c r="E73" s="22"/>
      <c r="F73" s="22"/>
      <c r="G73" s="22"/>
      <c r="H73" s="22"/>
      <c r="I73" s="22"/>
      <c r="J73" s="22"/>
      <c r="K73" s="22"/>
    </row>
    <row r="74" s="59" customFormat="1" ht="20" customHeight="1" spans="1:11">
      <c r="A74" s="22"/>
      <c r="B74" s="22"/>
      <c r="C74" s="22"/>
      <c r="D74" s="22"/>
      <c r="E74" s="22"/>
      <c r="F74" s="22"/>
      <c r="G74" s="22"/>
      <c r="H74" s="22"/>
      <c r="I74" s="22"/>
      <c r="J74" s="22"/>
      <c r="K74" s="22"/>
    </row>
    <row r="75" s="59" customFormat="1" ht="20" customHeight="1" spans="1:11">
      <c r="A75" s="22"/>
      <c r="B75" s="22"/>
      <c r="C75" s="22"/>
      <c r="D75" s="22"/>
      <c r="E75" s="22"/>
      <c r="F75" s="22"/>
      <c r="G75" s="22"/>
      <c r="H75" s="22"/>
      <c r="I75" s="22"/>
      <c r="J75" s="22"/>
      <c r="K75" s="22"/>
    </row>
    <row r="76" s="59" customFormat="1" ht="20" customHeight="1" spans="1:11">
      <c r="A76" s="22"/>
      <c r="B76" s="22"/>
      <c r="C76" s="22"/>
      <c r="D76" s="22"/>
      <c r="E76" s="22"/>
      <c r="F76" s="22"/>
      <c r="G76" s="22"/>
      <c r="H76" s="22"/>
      <c r="I76" s="22"/>
      <c r="J76" s="22"/>
      <c r="K76" s="22"/>
    </row>
    <row r="77" s="59" customFormat="1" ht="20" customHeight="1" spans="1:11">
      <c r="A77" s="22"/>
      <c r="B77" s="22"/>
      <c r="C77" s="22"/>
      <c r="D77" s="22"/>
      <c r="E77" s="22"/>
      <c r="F77" s="22"/>
      <c r="G77" s="22"/>
      <c r="H77" s="22"/>
      <c r="I77" s="22"/>
      <c r="J77" s="22"/>
      <c r="K77" s="22"/>
    </row>
    <row r="78" s="59" customFormat="1" ht="20" customHeight="1" spans="1:11">
      <c r="A78" s="22"/>
      <c r="B78" s="22"/>
      <c r="C78" s="22"/>
      <c r="D78" s="22"/>
      <c r="E78" s="22"/>
      <c r="F78" s="22"/>
      <c r="G78" s="22"/>
      <c r="H78" s="22"/>
      <c r="I78" s="22"/>
      <c r="J78" s="22"/>
      <c r="K78" s="22"/>
    </row>
    <row r="79" s="59" customFormat="1" ht="20" customHeight="1" spans="1:11">
      <c r="A79" s="22"/>
      <c r="B79" s="22"/>
      <c r="C79" s="22"/>
      <c r="D79" s="22"/>
      <c r="E79" s="22"/>
      <c r="F79" s="22"/>
      <c r="G79" s="22"/>
      <c r="H79" s="22"/>
      <c r="I79" s="22"/>
      <c r="J79" s="22"/>
      <c r="K79" s="22"/>
    </row>
    <row r="80" s="59" customFormat="1" ht="20" customHeight="1" spans="1:11">
      <c r="A80" s="22"/>
      <c r="B80" s="22"/>
      <c r="C80" s="22"/>
      <c r="D80" s="22"/>
      <c r="E80" s="22"/>
      <c r="F80" s="22"/>
      <c r="G80" s="22"/>
      <c r="H80" s="22"/>
      <c r="I80" s="22"/>
      <c r="J80" s="22"/>
      <c r="K80" s="22"/>
    </row>
    <row r="81" s="59" customFormat="1" ht="20" customHeight="1" spans="1:11">
      <c r="A81" s="22"/>
      <c r="B81" s="22"/>
      <c r="C81" s="22"/>
      <c r="D81" s="22"/>
      <c r="E81" s="22"/>
      <c r="F81" s="22"/>
      <c r="G81" s="22"/>
      <c r="H81" s="22"/>
      <c r="I81" s="22"/>
      <c r="J81" s="22"/>
      <c r="K81" s="22"/>
    </row>
    <row r="82" s="59" customFormat="1" ht="20" customHeight="1" spans="1:11">
      <c r="A82" s="22"/>
      <c r="B82" s="22"/>
      <c r="C82" s="22"/>
      <c r="D82" s="22"/>
      <c r="E82" s="22"/>
      <c r="F82" s="22"/>
      <c r="G82" s="22"/>
      <c r="H82" s="22"/>
      <c r="I82" s="22"/>
      <c r="J82" s="22"/>
      <c r="K82" s="22"/>
    </row>
    <row r="83" s="59" customFormat="1" ht="20" customHeight="1" spans="1:11">
      <c r="A83" s="22"/>
      <c r="B83" s="22"/>
      <c r="C83" s="22"/>
      <c r="D83" s="22"/>
      <c r="E83" s="22"/>
      <c r="F83" s="22"/>
      <c r="G83" s="22"/>
      <c r="H83" s="22"/>
      <c r="I83" s="22"/>
      <c r="J83" s="22"/>
      <c r="K83" s="22"/>
    </row>
    <row r="84" s="59" customFormat="1" ht="20" customHeight="1" spans="1:11">
      <c r="A84" s="22"/>
      <c r="B84" s="22"/>
      <c r="C84" s="22"/>
      <c r="D84" s="22"/>
      <c r="E84" s="22"/>
      <c r="F84" s="22"/>
      <c r="G84" s="22"/>
      <c r="H84" s="22"/>
      <c r="I84" s="22"/>
      <c r="J84" s="22"/>
      <c r="K84" s="22"/>
    </row>
    <row r="85" s="59" customFormat="1" ht="20" customHeight="1" spans="1:11">
      <c r="A85" s="22"/>
      <c r="B85" s="22"/>
      <c r="C85" s="22"/>
      <c r="D85" s="22"/>
      <c r="E85" s="22"/>
      <c r="F85" s="22"/>
      <c r="G85" s="22"/>
      <c r="H85" s="22"/>
      <c r="I85" s="22"/>
      <c r="J85" s="22"/>
      <c r="K85" s="22"/>
    </row>
    <row r="86" s="59" customFormat="1" ht="20" customHeight="1" spans="1:11">
      <c r="A86" s="22"/>
      <c r="B86" s="22"/>
      <c r="C86" s="22"/>
      <c r="D86" s="22"/>
      <c r="E86" s="22"/>
      <c r="F86" s="22"/>
      <c r="G86" s="22"/>
      <c r="H86" s="22"/>
      <c r="I86" s="22"/>
      <c r="J86" s="22"/>
      <c r="K86" s="22"/>
    </row>
    <row r="87" s="59" customFormat="1" ht="20" customHeight="1" spans="1:11">
      <c r="A87" s="22"/>
      <c r="B87" s="22"/>
      <c r="C87" s="22"/>
      <c r="D87" s="22"/>
      <c r="E87" s="22"/>
      <c r="F87" s="22"/>
      <c r="G87" s="22"/>
      <c r="H87" s="22"/>
      <c r="I87" s="22"/>
      <c r="J87" s="22"/>
      <c r="K87" s="22"/>
    </row>
    <row r="88" s="59" customFormat="1" ht="20" customHeight="1" spans="1:11">
      <c r="A88" s="22"/>
      <c r="B88" s="22"/>
      <c r="C88" s="22"/>
      <c r="D88" s="22"/>
      <c r="E88" s="22"/>
      <c r="F88" s="22"/>
      <c r="G88" s="22"/>
      <c r="H88" s="22"/>
      <c r="I88" s="22"/>
      <c r="J88" s="22"/>
      <c r="K88" s="22"/>
    </row>
    <row r="89" s="59" customFormat="1" ht="20" customHeight="1" spans="1:11">
      <c r="A89" s="22"/>
      <c r="B89" s="22"/>
      <c r="C89" s="22"/>
      <c r="D89" s="22"/>
      <c r="E89" s="22"/>
      <c r="F89" s="22"/>
      <c r="G89" s="22"/>
      <c r="H89" s="22"/>
      <c r="I89" s="22"/>
      <c r="J89" s="22"/>
      <c r="K89" s="22"/>
    </row>
    <row r="90" s="59" customFormat="1" ht="20" customHeight="1" spans="1:11">
      <c r="A90" s="22"/>
      <c r="B90" s="22"/>
      <c r="C90" s="22"/>
      <c r="D90" s="22"/>
      <c r="E90" s="22"/>
      <c r="F90" s="22"/>
      <c r="G90" s="22"/>
      <c r="H90" s="22"/>
      <c r="I90" s="22"/>
      <c r="J90" s="22"/>
      <c r="K90" s="22"/>
    </row>
    <row r="91" s="59" customFormat="1" ht="20" customHeight="1" spans="1:11">
      <c r="A91" s="22"/>
      <c r="B91" s="22"/>
      <c r="C91" s="22"/>
      <c r="D91" s="22"/>
      <c r="E91" s="22"/>
      <c r="F91" s="22"/>
      <c r="G91" s="22"/>
      <c r="H91" s="22"/>
      <c r="I91" s="22"/>
      <c r="J91" s="22"/>
      <c r="K91" s="22"/>
    </row>
    <row r="92" s="59" customFormat="1" ht="20" customHeight="1" spans="1:11">
      <c r="A92" s="22"/>
      <c r="B92" s="22"/>
      <c r="C92" s="22"/>
      <c r="D92" s="22"/>
      <c r="E92" s="22"/>
      <c r="F92" s="22"/>
      <c r="G92" s="22"/>
      <c r="H92" s="22"/>
      <c r="I92" s="22"/>
      <c r="J92" s="22"/>
      <c r="K92" s="22"/>
    </row>
    <row r="93" s="59" customFormat="1" ht="20" customHeight="1" spans="1:11">
      <c r="A93" s="22"/>
      <c r="B93" s="22"/>
      <c r="C93" s="22"/>
      <c r="D93" s="22"/>
      <c r="E93" s="22"/>
      <c r="F93" s="22"/>
      <c r="G93" s="22"/>
      <c r="H93" s="22"/>
      <c r="I93" s="22"/>
      <c r="J93" s="22"/>
      <c r="K93" s="22"/>
    </row>
    <row r="94" s="59" customFormat="1" ht="20" customHeight="1" spans="1:11">
      <c r="A94" s="22"/>
      <c r="B94" s="22"/>
      <c r="C94" s="22"/>
      <c r="D94" s="22"/>
      <c r="E94" s="22"/>
      <c r="F94" s="22"/>
      <c r="G94" s="22"/>
      <c r="H94" s="22"/>
      <c r="I94" s="22"/>
      <c r="J94" s="22"/>
      <c r="K94" s="22"/>
    </row>
    <row r="95" s="59" customFormat="1" ht="20" customHeight="1" spans="1:11">
      <c r="A95" s="22"/>
      <c r="B95" s="22"/>
      <c r="C95" s="22"/>
      <c r="D95" s="22"/>
      <c r="E95" s="22"/>
      <c r="F95" s="22"/>
      <c r="G95" s="22"/>
      <c r="H95" s="22"/>
      <c r="I95" s="22"/>
      <c r="J95" s="22"/>
      <c r="K95" s="22"/>
    </row>
    <row r="96" s="59" customFormat="1" ht="20" customHeight="1" spans="1:11">
      <c r="A96" s="22"/>
      <c r="B96" s="22"/>
      <c r="C96" s="22"/>
      <c r="D96" s="22"/>
      <c r="E96" s="22"/>
      <c r="F96" s="22"/>
      <c r="G96" s="22"/>
      <c r="H96" s="22"/>
      <c r="I96" s="22"/>
      <c r="J96" s="22"/>
      <c r="K96" s="22"/>
    </row>
    <row r="97" s="59" customFormat="1" ht="20" customHeight="1" spans="1:11">
      <c r="A97" s="22"/>
      <c r="B97" s="22"/>
      <c r="C97" s="22"/>
      <c r="D97" s="22"/>
      <c r="E97" s="22"/>
      <c r="F97" s="22"/>
      <c r="G97" s="22"/>
      <c r="H97" s="22"/>
      <c r="I97" s="22"/>
      <c r="J97" s="22"/>
      <c r="K97" s="22"/>
    </row>
    <row r="98" s="59" customFormat="1" ht="20" customHeight="1" spans="1:11">
      <c r="A98" s="22"/>
      <c r="B98" s="22"/>
      <c r="C98" s="22"/>
      <c r="D98" s="22"/>
      <c r="E98" s="22"/>
      <c r="F98" s="22"/>
      <c r="G98" s="22"/>
      <c r="H98" s="22"/>
      <c r="I98" s="22"/>
      <c r="J98" s="22"/>
      <c r="K98" s="22"/>
    </row>
    <row r="99" s="59" customFormat="1" ht="20" customHeight="1" spans="1:11">
      <c r="A99" s="22"/>
      <c r="B99" s="22"/>
      <c r="C99" s="22"/>
      <c r="D99" s="22"/>
      <c r="E99" s="22"/>
      <c r="F99" s="22"/>
      <c r="G99" s="22"/>
      <c r="H99" s="22"/>
      <c r="I99" s="22"/>
      <c r="J99" s="22"/>
      <c r="K99" s="22"/>
    </row>
    <row r="100" s="59" customFormat="1" ht="20" customHeight="1" spans="1:11">
      <c r="A100" s="22"/>
      <c r="B100" s="22"/>
      <c r="C100" s="22"/>
      <c r="D100" s="22"/>
      <c r="E100" s="22"/>
      <c r="F100" s="22"/>
      <c r="G100" s="22"/>
      <c r="H100" s="22"/>
      <c r="I100" s="22"/>
      <c r="J100" s="22"/>
      <c r="K100" s="22"/>
    </row>
    <row r="101" s="59" customFormat="1" ht="20" customHeight="1" spans="1:11">
      <c r="A101" s="22"/>
      <c r="B101" s="22"/>
      <c r="C101" s="22"/>
      <c r="D101" s="22"/>
      <c r="E101" s="22"/>
      <c r="F101" s="22"/>
      <c r="G101" s="22"/>
      <c r="H101" s="22"/>
      <c r="I101" s="22"/>
      <c r="J101" s="22"/>
      <c r="K101" s="22"/>
    </row>
    <row r="102" s="59" customFormat="1" ht="20" customHeight="1" spans="1:11">
      <c r="A102" s="22"/>
      <c r="B102" s="22"/>
      <c r="C102" s="22"/>
      <c r="D102" s="22"/>
      <c r="E102" s="22"/>
      <c r="F102" s="22"/>
      <c r="G102" s="22"/>
      <c r="H102" s="22"/>
      <c r="I102" s="22"/>
      <c r="J102" s="22"/>
      <c r="K102" s="22"/>
    </row>
    <row r="103" s="59" customFormat="1" ht="20" customHeight="1" spans="1:11">
      <c r="A103" s="22"/>
      <c r="B103" s="22"/>
      <c r="C103" s="22"/>
      <c r="D103" s="22"/>
      <c r="E103" s="22"/>
      <c r="F103" s="22"/>
      <c r="G103" s="22"/>
      <c r="H103" s="22"/>
      <c r="I103" s="22"/>
      <c r="J103" s="22"/>
      <c r="K103" s="22"/>
    </row>
    <row r="104" s="59" customFormat="1" ht="20" customHeight="1" spans="1:11">
      <c r="A104" s="22"/>
      <c r="B104" s="22"/>
      <c r="C104" s="22"/>
      <c r="D104" s="22"/>
      <c r="E104" s="22"/>
      <c r="F104" s="22"/>
      <c r="G104" s="22"/>
      <c r="H104" s="22"/>
      <c r="I104" s="22"/>
      <c r="J104" s="22"/>
      <c r="K104" s="22"/>
    </row>
    <row r="105" s="59" customFormat="1" ht="20" customHeight="1" spans="1:11">
      <c r="A105" s="22"/>
      <c r="B105" s="22"/>
      <c r="C105" s="22"/>
      <c r="D105" s="22"/>
      <c r="E105" s="22"/>
      <c r="F105" s="22"/>
      <c r="G105" s="22"/>
      <c r="H105" s="22"/>
      <c r="I105" s="22"/>
      <c r="J105" s="22"/>
      <c r="K105" s="22"/>
    </row>
    <row r="106" s="59" customFormat="1" ht="20" customHeight="1" spans="1:11">
      <c r="A106" s="22"/>
      <c r="B106" s="22"/>
      <c r="C106" s="22"/>
      <c r="D106" s="22"/>
      <c r="E106" s="22"/>
      <c r="F106" s="22"/>
      <c r="G106" s="22"/>
      <c r="H106" s="22"/>
      <c r="I106" s="22"/>
      <c r="J106" s="22"/>
      <c r="K106" s="22"/>
    </row>
    <row r="107" s="59" customFormat="1" ht="20" customHeight="1" spans="1:11">
      <c r="A107" s="22"/>
      <c r="B107" s="22"/>
      <c r="C107" s="22"/>
      <c r="D107" s="22"/>
      <c r="E107" s="22"/>
      <c r="F107" s="22"/>
      <c r="G107" s="22"/>
      <c r="H107" s="22"/>
      <c r="I107" s="22"/>
      <c r="J107" s="22"/>
      <c r="K107" s="22"/>
    </row>
    <row r="108" s="59" customFormat="1" ht="20" customHeight="1" spans="1:11">
      <c r="A108" s="22"/>
      <c r="B108" s="22"/>
      <c r="C108" s="22"/>
      <c r="D108" s="22"/>
      <c r="E108" s="22"/>
      <c r="F108" s="22"/>
      <c r="G108" s="22"/>
      <c r="H108" s="22"/>
      <c r="I108" s="22"/>
      <c r="J108" s="22"/>
      <c r="K108" s="22"/>
    </row>
    <row r="109" s="59" customFormat="1" ht="20" customHeight="1" spans="1:11">
      <c r="A109" s="22"/>
      <c r="B109" s="22"/>
      <c r="C109" s="22"/>
      <c r="D109" s="22"/>
      <c r="E109" s="22"/>
      <c r="F109" s="22"/>
      <c r="G109" s="22"/>
      <c r="H109" s="22"/>
      <c r="I109" s="22"/>
      <c r="J109" s="22"/>
      <c r="K109" s="22"/>
    </row>
    <row r="110" s="59" customFormat="1" ht="20" customHeight="1" spans="1:11">
      <c r="A110" s="22"/>
      <c r="B110" s="22"/>
      <c r="C110" s="22"/>
      <c r="D110" s="22"/>
      <c r="E110" s="22"/>
      <c r="F110" s="22"/>
      <c r="G110" s="22"/>
      <c r="H110" s="22"/>
      <c r="I110" s="22"/>
      <c r="J110" s="22"/>
      <c r="K110" s="22"/>
    </row>
    <row r="111" s="59" customFormat="1" ht="20" customHeight="1" spans="1:11">
      <c r="A111" s="22"/>
      <c r="B111" s="22"/>
      <c r="C111" s="22"/>
      <c r="D111" s="22"/>
      <c r="E111" s="22"/>
      <c r="F111" s="22"/>
      <c r="G111" s="22"/>
      <c r="H111" s="22"/>
      <c r="I111" s="22"/>
      <c r="J111" s="22"/>
      <c r="K111" s="22"/>
    </row>
    <row r="112" s="59" customFormat="1" ht="20" customHeight="1" spans="1:11">
      <c r="A112" s="22"/>
      <c r="B112" s="22"/>
      <c r="C112" s="22"/>
      <c r="D112" s="22"/>
      <c r="E112" s="22"/>
      <c r="F112" s="22"/>
      <c r="G112" s="22"/>
      <c r="H112" s="22"/>
      <c r="I112" s="22"/>
      <c r="J112" s="22"/>
      <c r="K112" s="22"/>
    </row>
    <row r="113" s="59" customFormat="1" ht="20" customHeight="1" spans="1:11">
      <c r="A113" s="22"/>
      <c r="B113" s="22"/>
      <c r="C113" s="22"/>
      <c r="D113" s="22"/>
      <c r="E113" s="22"/>
      <c r="F113" s="22"/>
      <c r="G113" s="22"/>
      <c r="H113" s="22"/>
      <c r="I113" s="22"/>
      <c r="J113" s="22"/>
      <c r="K113" s="22"/>
    </row>
    <row r="114" s="59" customFormat="1" ht="20" customHeight="1" spans="1:11">
      <c r="A114" s="22"/>
      <c r="B114" s="22"/>
      <c r="C114" s="22"/>
      <c r="D114" s="22"/>
      <c r="E114" s="22"/>
      <c r="F114" s="22"/>
      <c r="G114" s="22"/>
      <c r="H114" s="22"/>
      <c r="I114" s="22"/>
      <c r="J114" s="22"/>
      <c r="K114" s="22"/>
    </row>
    <row r="115" s="59" customFormat="1" ht="20" customHeight="1" spans="1:11">
      <c r="A115" s="22"/>
      <c r="B115" s="22"/>
      <c r="C115" s="22"/>
      <c r="D115" s="22"/>
      <c r="E115" s="22"/>
      <c r="F115" s="22"/>
      <c r="G115" s="22"/>
      <c r="H115" s="22"/>
      <c r="I115" s="22"/>
      <c r="J115" s="22"/>
      <c r="K115" s="22"/>
    </row>
    <row r="116" s="59" customFormat="1" ht="20" customHeight="1" spans="1:11">
      <c r="A116" s="22"/>
      <c r="B116" s="22"/>
      <c r="C116" s="22"/>
      <c r="D116" s="22"/>
      <c r="E116" s="22"/>
      <c r="F116" s="22"/>
      <c r="G116" s="22"/>
      <c r="H116" s="22"/>
      <c r="I116" s="22"/>
      <c r="J116" s="22"/>
      <c r="K116" s="22"/>
    </row>
    <row r="117" s="59" customFormat="1" ht="20" customHeight="1" spans="1:11">
      <c r="A117" s="22"/>
      <c r="B117" s="22"/>
      <c r="C117" s="22"/>
      <c r="D117" s="22"/>
      <c r="E117" s="22"/>
      <c r="F117" s="22"/>
      <c r="G117" s="22"/>
      <c r="H117" s="22"/>
      <c r="I117" s="22"/>
      <c r="J117" s="22"/>
      <c r="K117" s="22"/>
    </row>
    <row r="118" s="59" customFormat="1" ht="20" customHeight="1" spans="1:11">
      <c r="A118" s="22"/>
      <c r="B118" s="22"/>
      <c r="C118" s="22"/>
      <c r="D118" s="22"/>
      <c r="E118" s="22"/>
      <c r="F118" s="22"/>
      <c r="G118" s="22"/>
      <c r="H118" s="22"/>
      <c r="I118" s="22"/>
      <c r="J118" s="22"/>
      <c r="K118" s="22"/>
    </row>
    <row r="119" s="59" customFormat="1" ht="20" customHeight="1" spans="1:11">
      <c r="A119" s="22"/>
      <c r="B119" s="22"/>
      <c r="C119" s="22"/>
      <c r="D119" s="22"/>
      <c r="E119" s="22"/>
      <c r="F119" s="22"/>
      <c r="G119" s="22"/>
      <c r="H119" s="22"/>
      <c r="I119" s="22"/>
      <c r="J119" s="22"/>
      <c r="K119" s="22"/>
    </row>
    <row r="120" s="59" customFormat="1" ht="20" customHeight="1" spans="1:11">
      <c r="A120" s="22"/>
      <c r="B120" s="22"/>
      <c r="C120" s="22"/>
      <c r="D120" s="22"/>
      <c r="E120" s="22"/>
      <c r="F120" s="22"/>
      <c r="G120" s="22"/>
      <c r="H120" s="22"/>
      <c r="I120" s="22"/>
      <c r="J120" s="22"/>
      <c r="K120" s="22"/>
    </row>
    <row r="121" s="59" customFormat="1" ht="20" customHeight="1" spans="1:11">
      <c r="A121" s="22"/>
      <c r="B121" s="22"/>
      <c r="C121" s="22"/>
      <c r="D121" s="22"/>
      <c r="E121" s="22"/>
      <c r="F121" s="22"/>
      <c r="G121" s="22"/>
      <c r="H121" s="22"/>
      <c r="I121" s="22"/>
      <c r="J121" s="22"/>
      <c r="K121" s="22"/>
    </row>
    <row r="122" s="59" customFormat="1" ht="20" customHeight="1" spans="1:11">
      <c r="A122" s="22"/>
      <c r="B122" s="22"/>
      <c r="C122" s="22"/>
      <c r="D122" s="22"/>
      <c r="E122" s="22"/>
      <c r="F122" s="22"/>
      <c r="G122" s="22"/>
      <c r="H122" s="22"/>
      <c r="I122" s="22"/>
      <c r="J122" s="22"/>
      <c r="K122" s="22"/>
    </row>
    <row r="123" s="59" customFormat="1" ht="20" customHeight="1" spans="1:11">
      <c r="A123" s="22"/>
      <c r="B123" s="22"/>
      <c r="C123" s="22"/>
      <c r="D123" s="22"/>
      <c r="E123" s="22"/>
      <c r="F123" s="22"/>
      <c r="G123" s="22"/>
      <c r="H123" s="22"/>
      <c r="I123" s="22"/>
      <c r="J123" s="22"/>
      <c r="K123" s="22"/>
    </row>
    <row r="124" s="59" customFormat="1" ht="20" customHeight="1" spans="1:11">
      <c r="A124" s="22"/>
      <c r="B124" s="22"/>
      <c r="C124" s="22"/>
      <c r="D124" s="22"/>
      <c r="E124" s="22"/>
      <c r="F124" s="22"/>
      <c r="G124" s="22"/>
      <c r="H124" s="22"/>
      <c r="I124" s="22"/>
      <c r="J124" s="22"/>
      <c r="K124" s="22"/>
    </row>
    <row r="125" s="59" customFormat="1" ht="20" customHeight="1" spans="1:11">
      <c r="A125" s="22"/>
      <c r="B125" s="22"/>
      <c r="C125" s="22"/>
      <c r="D125" s="22"/>
      <c r="E125" s="22"/>
      <c r="F125" s="22"/>
      <c r="G125" s="22"/>
      <c r="H125" s="22"/>
      <c r="I125" s="22"/>
      <c r="J125" s="22"/>
      <c r="K125" s="22"/>
    </row>
    <row r="126" s="59" customFormat="1" ht="20" customHeight="1" spans="1:11">
      <c r="A126" s="22"/>
      <c r="B126" s="22"/>
      <c r="C126" s="22"/>
      <c r="D126" s="22"/>
      <c r="E126" s="22"/>
      <c r="F126" s="22"/>
      <c r="G126" s="22"/>
      <c r="H126" s="22"/>
      <c r="I126" s="22"/>
      <c r="J126" s="22"/>
      <c r="K126" s="22"/>
    </row>
    <row r="127" s="59" customFormat="1" ht="20" customHeight="1" spans="1:11">
      <c r="A127" s="22"/>
      <c r="B127" s="22"/>
      <c r="C127" s="22"/>
      <c r="D127" s="22"/>
      <c r="E127" s="22"/>
      <c r="F127" s="22"/>
      <c r="G127" s="22"/>
      <c r="H127" s="22"/>
      <c r="I127" s="22"/>
      <c r="J127" s="22"/>
      <c r="K127" s="22"/>
    </row>
    <row r="128" s="59" customFormat="1" ht="20" customHeight="1" spans="1:11">
      <c r="A128" s="22"/>
      <c r="B128" s="22"/>
      <c r="C128" s="22"/>
      <c r="D128" s="22"/>
      <c r="E128" s="22"/>
      <c r="F128" s="22"/>
      <c r="G128" s="22"/>
      <c r="H128" s="22"/>
      <c r="I128" s="22"/>
      <c r="J128" s="22"/>
      <c r="K128" s="22"/>
    </row>
    <row r="129" s="59" customFormat="1" ht="20" customHeight="1" spans="1:11">
      <c r="A129" s="22"/>
      <c r="B129" s="22"/>
      <c r="C129" s="22"/>
      <c r="D129" s="22"/>
      <c r="E129" s="22"/>
      <c r="F129" s="22"/>
      <c r="G129" s="22"/>
      <c r="H129" s="22"/>
      <c r="I129" s="22"/>
      <c r="J129" s="22"/>
      <c r="K129" s="22"/>
    </row>
    <row r="130" s="59" customFormat="1" ht="20" customHeight="1" spans="1:11">
      <c r="A130" s="22"/>
      <c r="B130" s="22"/>
      <c r="C130" s="22"/>
      <c r="D130" s="22"/>
      <c r="E130" s="22"/>
      <c r="F130" s="22"/>
      <c r="G130" s="22"/>
      <c r="H130" s="22"/>
      <c r="I130" s="22"/>
      <c r="J130" s="22"/>
      <c r="K130" s="22"/>
    </row>
    <row r="131" s="59" customFormat="1" ht="20" customHeight="1" spans="1:11">
      <c r="A131" s="22"/>
      <c r="B131" s="22"/>
      <c r="C131" s="22"/>
      <c r="D131" s="22"/>
      <c r="E131" s="22"/>
      <c r="F131" s="22"/>
      <c r="G131" s="22"/>
      <c r="H131" s="22"/>
      <c r="I131" s="22"/>
      <c r="J131" s="22"/>
      <c r="K131" s="22"/>
    </row>
    <row r="132" s="59" customFormat="1" ht="20" customHeight="1" spans="1:11">
      <c r="A132" s="22"/>
      <c r="B132" s="22"/>
      <c r="C132" s="22"/>
      <c r="D132" s="22"/>
      <c r="E132" s="22"/>
      <c r="F132" s="22"/>
      <c r="G132" s="22"/>
      <c r="H132" s="22"/>
      <c r="I132" s="22"/>
      <c r="J132" s="22"/>
      <c r="K132" s="22"/>
    </row>
    <row r="133" s="59" customFormat="1" ht="20" customHeight="1" spans="1:11">
      <c r="A133" s="22"/>
      <c r="B133" s="22"/>
      <c r="C133" s="22"/>
      <c r="D133" s="22"/>
      <c r="E133" s="22"/>
      <c r="F133" s="22"/>
      <c r="G133" s="22"/>
      <c r="H133" s="22"/>
      <c r="I133" s="22"/>
      <c r="J133" s="22"/>
      <c r="K133" s="22"/>
    </row>
    <row r="134" s="59" customFormat="1" ht="20" customHeight="1" spans="1:11">
      <c r="A134" s="22"/>
      <c r="B134" s="22"/>
      <c r="C134" s="22"/>
      <c r="D134" s="22"/>
      <c r="E134" s="22"/>
      <c r="F134" s="22"/>
      <c r="G134" s="22"/>
      <c r="H134" s="22"/>
      <c r="I134" s="22"/>
      <c r="J134" s="22"/>
      <c r="K134" s="22"/>
    </row>
    <row r="135" s="59" customFormat="1" ht="20" customHeight="1" spans="1:11">
      <c r="A135" s="22"/>
      <c r="B135" s="22"/>
      <c r="C135" s="22"/>
      <c r="D135" s="22"/>
      <c r="E135" s="22"/>
      <c r="F135" s="22"/>
      <c r="G135" s="22"/>
      <c r="H135" s="22"/>
      <c r="I135" s="22"/>
      <c r="J135" s="22"/>
      <c r="K135" s="22"/>
    </row>
    <row r="136" s="59" customFormat="1" ht="20" customHeight="1" spans="1:11">
      <c r="A136" s="22"/>
      <c r="B136" s="22"/>
      <c r="C136" s="22"/>
      <c r="D136" s="22"/>
      <c r="E136" s="22"/>
      <c r="F136" s="22"/>
      <c r="G136" s="22"/>
      <c r="H136" s="22"/>
      <c r="I136" s="22"/>
      <c r="J136" s="22"/>
      <c r="K136" s="22"/>
    </row>
    <row r="137" s="59" customFormat="1" ht="20" customHeight="1" spans="1:11">
      <c r="A137" s="22"/>
      <c r="B137" s="22"/>
      <c r="C137" s="22"/>
      <c r="D137" s="22"/>
      <c r="E137" s="22"/>
      <c r="F137" s="22"/>
      <c r="G137" s="22"/>
      <c r="H137" s="22"/>
      <c r="I137" s="22"/>
      <c r="J137" s="22"/>
      <c r="K137" s="22"/>
    </row>
    <row r="138" s="59" customFormat="1" ht="20" customHeight="1" spans="1:11">
      <c r="A138" s="22"/>
      <c r="B138" s="22"/>
      <c r="C138" s="22"/>
      <c r="D138" s="22"/>
      <c r="E138" s="22"/>
      <c r="F138" s="22"/>
      <c r="G138" s="22"/>
      <c r="H138" s="22"/>
      <c r="I138" s="22"/>
      <c r="J138" s="22"/>
      <c r="K138" s="22"/>
    </row>
    <row r="139" s="59" customFormat="1" ht="20" customHeight="1" spans="1:11">
      <c r="A139" s="22"/>
      <c r="B139" s="22"/>
      <c r="C139" s="22"/>
      <c r="D139" s="22"/>
      <c r="E139" s="22"/>
      <c r="F139" s="22"/>
      <c r="G139" s="22"/>
      <c r="H139" s="22"/>
      <c r="I139" s="22"/>
      <c r="J139" s="22"/>
      <c r="K139" s="22"/>
    </row>
    <row r="140" s="59" customFormat="1" ht="20" customHeight="1" spans="1:11">
      <c r="A140" s="22"/>
      <c r="B140" s="22"/>
      <c r="C140" s="22"/>
      <c r="D140" s="22"/>
      <c r="E140" s="22"/>
      <c r="F140" s="22"/>
      <c r="G140" s="22"/>
      <c r="H140" s="22"/>
      <c r="I140" s="22"/>
      <c r="J140" s="22"/>
      <c r="K140" s="22"/>
    </row>
    <row r="141" s="59" customFormat="1" ht="20" customHeight="1" spans="1:11">
      <c r="A141" s="22"/>
      <c r="B141" s="22"/>
      <c r="C141" s="22"/>
      <c r="D141" s="22"/>
      <c r="E141" s="22"/>
      <c r="F141" s="22"/>
      <c r="G141" s="22"/>
      <c r="H141" s="22"/>
      <c r="I141" s="22"/>
      <c r="J141" s="22"/>
      <c r="K141" s="22"/>
    </row>
    <row r="142" s="59" customFormat="1" ht="20" customHeight="1" spans="1:11">
      <c r="A142" s="22"/>
      <c r="B142" s="22"/>
      <c r="C142" s="22"/>
      <c r="D142" s="22"/>
      <c r="E142" s="22"/>
      <c r="F142" s="22"/>
      <c r="G142" s="22"/>
      <c r="H142" s="22"/>
      <c r="I142" s="22"/>
      <c r="J142" s="22"/>
      <c r="K142" s="22"/>
    </row>
    <row r="143" s="59" customFormat="1" ht="20" customHeight="1" spans="1:11">
      <c r="A143" s="22"/>
      <c r="B143" s="22"/>
      <c r="C143" s="22"/>
      <c r="D143" s="22"/>
      <c r="E143" s="22"/>
      <c r="F143" s="22"/>
      <c r="G143" s="22"/>
      <c r="H143" s="22"/>
      <c r="I143" s="22"/>
      <c r="J143" s="22"/>
      <c r="K143" s="22"/>
    </row>
    <row r="144" s="59" customFormat="1" ht="20" customHeight="1" spans="1:11">
      <c r="A144" s="22"/>
      <c r="B144" s="22"/>
      <c r="C144" s="22"/>
      <c r="D144" s="22"/>
      <c r="E144" s="22"/>
      <c r="F144" s="22"/>
      <c r="G144" s="22"/>
      <c r="H144" s="22"/>
      <c r="I144" s="22"/>
      <c r="J144" s="22"/>
      <c r="K144" s="22"/>
    </row>
    <row r="145" s="59" customFormat="1" ht="20" customHeight="1" spans="1:11">
      <c r="A145" s="22"/>
      <c r="B145" s="22"/>
      <c r="C145" s="22"/>
      <c r="D145" s="22"/>
      <c r="E145" s="22"/>
      <c r="F145" s="22"/>
      <c r="G145" s="22"/>
      <c r="H145" s="22"/>
      <c r="I145" s="22"/>
      <c r="J145" s="22"/>
      <c r="K145" s="22"/>
    </row>
    <row r="146" s="59" customFormat="1" ht="20" customHeight="1" spans="1:11">
      <c r="A146" s="22"/>
      <c r="B146" s="22"/>
      <c r="C146" s="22"/>
      <c r="D146" s="22"/>
      <c r="E146" s="22"/>
      <c r="F146" s="22"/>
      <c r="G146" s="22"/>
      <c r="H146" s="22"/>
      <c r="I146" s="22"/>
      <c r="J146" s="22"/>
      <c r="K146" s="22"/>
    </row>
    <row r="147" s="59" customFormat="1" ht="20" customHeight="1" spans="1:11">
      <c r="A147" s="22"/>
      <c r="B147" s="22"/>
      <c r="C147" s="22"/>
      <c r="D147" s="22"/>
      <c r="E147" s="22"/>
      <c r="F147" s="22"/>
      <c r="G147" s="22"/>
      <c r="H147" s="22"/>
      <c r="I147" s="22"/>
      <c r="J147" s="22"/>
      <c r="K147" s="22"/>
    </row>
    <row r="148" s="59" customFormat="1" ht="20" customHeight="1" spans="1:11">
      <c r="A148" s="22"/>
      <c r="B148" s="22"/>
      <c r="C148" s="22"/>
      <c r="D148" s="22"/>
      <c r="E148" s="22"/>
      <c r="F148" s="22"/>
      <c r="G148" s="22"/>
      <c r="H148" s="22"/>
      <c r="I148" s="22"/>
      <c r="J148" s="22"/>
      <c r="K148" s="22"/>
    </row>
    <row r="149" s="59" customFormat="1" ht="20" customHeight="1" spans="1:11">
      <c r="A149" s="22"/>
      <c r="B149" s="22"/>
      <c r="C149" s="22"/>
      <c r="D149" s="22"/>
      <c r="E149" s="22"/>
      <c r="F149" s="22"/>
      <c r="G149" s="22"/>
      <c r="H149" s="22"/>
      <c r="I149" s="22"/>
      <c r="J149" s="22"/>
      <c r="K149" s="22"/>
    </row>
    <row r="150" s="59" customFormat="1" ht="20" customHeight="1" spans="1:11">
      <c r="A150" s="22"/>
      <c r="B150" s="22"/>
      <c r="C150" s="22"/>
      <c r="D150" s="22"/>
      <c r="E150" s="22"/>
      <c r="F150" s="22"/>
      <c r="G150" s="22"/>
      <c r="H150" s="22"/>
      <c r="I150" s="22"/>
      <c r="J150" s="22"/>
      <c r="K150" s="22"/>
    </row>
    <row r="151" s="59" customFormat="1" ht="20" customHeight="1" spans="1:11">
      <c r="A151" s="22"/>
      <c r="B151" s="22"/>
      <c r="C151" s="22"/>
      <c r="D151" s="22"/>
      <c r="E151" s="22"/>
      <c r="F151" s="22"/>
      <c r="G151" s="22"/>
      <c r="H151" s="22"/>
      <c r="I151" s="22"/>
      <c r="J151" s="22"/>
      <c r="K151" s="22"/>
    </row>
    <row r="152" s="59" customFormat="1" ht="20" customHeight="1" spans="1:11">
      <c r="A152" s="22"/>
      <c r="B152" s="22"/>
      <c r="C152" s="22"/>
      <c r="D152" s="22"/>
      <c r="E152" s="22"/>
      <c r="F152" s="22"/>
      <c r="G152" s="22"/>
      <c r="H152" s="22"/>
      <c r="I152" s="22"/>
      <c r="J152" s="22"/>
      <c r="K152" s="22"/>
    </row>
    <row r="153" s="59" customFormat="1" ht="20" customHeight="1" spans="1:11">
      <c r="A153" s="22"/>
      <c r="B153" s="22"/>
      <c r="C153" s="22"/>
      <c r="D153" s="22"/>
      <c r="E153" s="22"/>
      <c r="F153" s="22"/>
      <c r="G153" s="22"/>
      <c r="H153" s="22"/>
      <c r="I153" s="22"/>
      <c r="J153" s="22"/>
      <c r="K153" s="22"/>
    </row>
    <row r="154" s="59" customFormat="1" ht="20" customHeight="1" spans="1:11">
      <c r="A154" s="22"/>
      <c r="B154" s="22"/>
      <c r="C154" s="22"/>
      <c r="D154" s="22"/>
      <c r="E154" s="22"/>
      <c r="F154" s="22"/>
      <c r="G154" s="22"/>
      <c r="H154" s="22"/>
      <c r="I154" s="22"/>
      <c r="J154" s="22"/>
      <c r="K154" s="22"/>
    </row>
    <row r="155" s="59" customFormat="1" ht="20" customHeight="1" spans="1:11">
      <c r="A155" s="22"/>
      <c r="B155" s="22"/>
      <c r="C155" s="22"/>
      <c r="D155" s="22"/>
      <c r="E155" s="22"/>
      <c r="F155" s="22"/>
      <c r="G155" s="22"/>
      <c r="H155" s="22"/>
      <c r="I155" s="22"/>
      <c r="J155" s="22"/>
      <c r="K155" s="22"/>
    </row>
    <row r="156" s="59" customFormat="1" ht="20" customHeight="1" spans="1:11">
      <c r="A156" s="22"/>
      <c r="B156" s="22"/>
      <c r="C156" s="22"/>
      <c r="D156" s="22"/>
      <c r="E156" s="22"/>
      <c r="F156" s="22"/>
      <c r="G156" s="22"/>
      <c r="H156" s="22"/>
      <c r="I156" s="22"/>
      <c r="J156" s="22"/>
      <c r="K156" s="22"/>
    </row>
    <row r="157" s="59" customFormat="1" ht="20" customHeight="1" spans="1:11">
      <c r="A157" s="22"/>
      <c r="B157" s="22"/>
      <c r="C157" s="22"/>
      <c r="D157" s="22"/>
      <c r="E157" s="22"/>
      <c r="F157" s="22"/>
      <c r="G157" s="22"/>
      <c r="H157" s="22"/>
      <c r="I157" s="22"/>
      <c r="J157" s="22"/>
      <c r="K157" s="22"/>
    </row>
    <row r="158" s="59" customFormat="1" ht="20" customHeight="1" spans="1:11">
      <c r="A158" s="22"/>
      <c r="B158" s="22"/>
      <c r="C158" s="22"/>
      <c r="D158" s="22"/>
      <c r="E158" s="22"/>
      <c r="F158" s="22"/>
      <c r="G158" s="22"/>
      <c r="H158" s="22"/>
      <c r="I158" s="22"/>
      <c r="J158" s="22"/>
      <c r="K158" s="22"/>
    </row>
    <row r="159" s="59" customFormat="1" ht="20" customHeight="1" spans="1:11">
      <c r="A159" s="22"/>
      <c r="B159" s="22"/>
      <c r="C159" s="22"/>
      <c r="D159" s="22"/>
      <c r="E159" s="22"/>
      <c r="F159" s="22"/>
      <c r="G159" s="22"/>
      <c r="H159" s="22"/>
      <c r="I159" s="22"/>
      <c r="J159" s="22"/>
      <c r="K159" s="22"/>
    </row>
    <row r="160" s="59" customFormat="1" ht="20" customHeight="1" spans="1:11">
      <c r="A160" s="22"/>
      <c r="B160" s="22"/>
      <c r="C160" s="22"/>
      <c r="D160" s="22"/>
      <c r="E160" s="22"/>
      <c r="F160" s="22"/>
      <c r="G160" s="22"/>
      <c r="H160" s="22"/>
      <c r="I160" s="22"/>
      <c r="J160" s="22"/>
      <c r="K160" s="22"/>
    </row>
    <row r="161" s="59" customFormat="1" ht="20" customHeight="1" spans="1:11">
      <c r="A161" s="22"/>
      <c r="B161" s="22"/>
      <c r="C161" s="22"/>
      <c r="D161" s="22"/>
      <c r="E161" s="22"/>
      <c r="F161" s="22"/>
      <c r="G161" s="22"/>
      <c r="H161" s="22"/>
      <c r="I161" s="22"/>
      <c r="J161" s="22"/>
      <c r="K161" s="22"/>
    </row>
    <row r="162" s="59" customFormat="1" ht="20" customHeight="1" spans="1:11">
      <c r="A162" s="22"/>
      <c r="B162" s="22"/>
      <c r="C162" s="22"/>
      <c r="D162" s="22"/>
      <c r="E162" s="22"/>
      <c r="F162" s="22"/>
      <c r="G162" s="22"/>
      <c r="H162" s="22"/>
      <c r="I162" s="22"/>
      <c r="J162" s="22"/>
      <c r="K162" s="22"/>
    </row>
    <row r="163" s="59" customFormat="1" ht="20" customHeight="1" spans="1:11">
      <c r="A163" s="22"/>
      <c r="B163" s="22"/>
      <c r="C163" s="22"/>
      <c r="D163" s="22"/>
      <c r="E163" s="22"/>
      <c r="F163" s="22"/>
      <c r="G163" s="22"/>
      <c r="H163" s="22"/>
      <c r="I163" s="22"/>
      <c r="J163" s="22"/>
      <c r="K163" s="22"/>
    </row>
    <row r="164" s="59" customFormat="1" ht="20" customHeight="1" spans="1:11">
      <c r="A164" s="22"/>
      <c r="B164" s="22"/>
      <c r="C164" s="22"/>
      <c r="D164" s="22"/>
      <c r="E164" s="22"/>
      <c r="F164" s="22"/>
      <c r="G164" s="22"/>
      <c r="H164" s="22"/>
      <c r="I164" s="22"/>
      <c r="J164" s="22"/>
      <c r="K164" s="22"/>
    </row>
    <row r="165" s="59" customFormat="1" ht="20" customHeight="1" spans="1:11">
      <c r="A165" s="22"/>
      <c r="B165" s="22"/>
      <c r="C165" s="22"/>
      <c r="D165" s="22"/>
      <c r="E165" s="22"/>
      <c r="F165" s="22"/>
      <c r="G165" s="22"/>
      <c r="H165" s="22"/>
      <c r="I165" s="22"/>
      <c r="J165" s="22"/>
      <c r="K165" s="22"/>
    </row>
    <row r="166" s="59" customFormat="1" ht="20" customHeight="1" spans="1:11">
      <c r="A166" s="22"/>
      <c r="B166" s="22"/>
      <c r="C166" s="22"/>
      <c r="D166" s="22"/>
      <c r="E166" s="22"/>
      <c r="F166" s="22"/>
      <c r="G166" s="22"/>
      <c r="H166" s="22"/>
      <c r="I166" s="22"/>
      <c r="J166" s="22"/>
      <c r="K166" s="22"/>
    </row>
    <row r="167" s="59" customFormat="1" ht="20" customHeight="1" spans="1:11">
      <c r="A167" s="22"/>
      <c r="B167" s="22"/>
      <c r="C167" s="22"/>
      <c r="D167" s="22"/>
      <c r="E167" s="22"/>
      <c r="F167" s="22"/>
      <c r="G167" s="22"/>
      <c r="H167" s="22"/>
      <c r="I167" s="22"/>
      <c r="J167" s="22"/>
      <c r="K167" s="22"/>
    </row>
    <row r="168" s="59" customFormat="1" ht="20" customHeight="1" spans="1:11">
      <c r="A168" s="22"/>
      <c r="B168" s="22"/>
      <c r="C168" s="22"/>
      <c r="D168" s="22"/>
      <c r="E168" s="22"/>
      <c r="F168" s="22"/>
      <c r="G168" s="22"/>
      <c r="H168" s="22"/>
      <c r="I168" s="22"/>
      <c r="J168" s="22"/>
      <c r="K168" s="22"/>
    </row>
    <row r="169" s="59" customFormat="1" ht="20" customHeight="1" spans="1:11">
      <c r="A169" s="22"/>
      <c r="B169" s="22"/>
      <c r="C169" s="22"/>
      <c r="D169" s="22"/>
      <c r="E169" s="22"/>
      <c r="F169" s="22"/>
      <c r="G169" s="22"/>
      <c r="H169" s="22"/>
      <c r="I169" s="22"/>
      <c r="J169" s="22"/>
      <c r="K169" s="22"/>
    </row>
    <row r="170" s="59" customFormat="1" ht="20" customHeight="1" spans="1:11">
      <c r="A170" s="22"/>
      <c r="B170" s="22"/>
      <c r="C170" s="22"/>
      <c r="D170" s="22"/>
      <c r="E170" s="22"/>
      <c r="F170" s="22"/>
      <c r="G170" s="22"/>
      <c r="H170" s="22"/>
      <c r="I170" s="22"/>
      <c r="J170" s="22"/>
      <c r="K170" s="22"/>
    </row>
    <row r="171" s="59" customFormat="1" ht="20" customHeight="1" spans="1:11">
      <c r="A171" s="22"/>
      <c r="B171" s="22"/>
      <c r="C171" s="22"/>
      <c r="D171" s="22"/>
      <c r="E171" s="22"/>
      <c r="F171" s="22"/>
      <c r="G171" s="22"/>
      <c r="H171" s="22"/>
      <c r="I171" s="22"/>
      <c r="J171" s="22"/>
      <c r="K171" s="22"/>
    </row>
    <row r="172" s="59" customFormat="1" ht="20" customHeight="1" spans="1:11">
      <c r="A172" s="22"/>
      <c r="B172" s="22"/>
      <c r="C172" s="22"/>
      <c r="D172" s="22"/>
      <c r="E172" s="22"/>
      <c r="F172" s="22"/>
      <c r="G172" s="22"/>
      <c r="H172" s="22"/>
      <c r="I172" s="22"/>
      <c r="J172" s="22"/>
      <c r="K172" s="22"/>
    </row>
    <row r="173" s="59" customFormat="1" ht="20" customHeight="1" spans="1:11">
      <c r="A173" s="22"/>
      <c r="B173" s="22"/>
      <c r="C173" s="22"/>
      <c r="D173" s="22"/>
      <c r="E173" s="22"/>
      <c r="F173" s="22"/>
      <c r="G173" s="22"/>
      <c r="H173" s="22"/>
      <c r="I173" s="22"/>
      <c r="J173" s="22"/>
      <c r="K173" s="22"/>
    </row>
    <row r="174" s="59" customFormat="1" ht="20" customHeight="1" spans="1:11">
      <c r="A174" s="22"/>
      <c r="B174" s="22"/>
      <c r="C174" s="22"/>
      <c r="D174" s="22"/>
      <c r="E174" s="22"/>
      <c r="F174" s="22"/>
      <c r="G174" s="22"/>
      <c r="H174" s="22"/>
      <c r="I174" s="22"/>
      <c r="J174" s="22"/>
      <c r="K174" s="22"/>
    </row>
    <row r="175" s="59" customFormat="1" ht="20" customHeight="1" spans="1:11">
      <c r="A175" s="22"/>
      <c r="B175" s="22"/>
      <c r="C175" s="22"/>
      <c r="D175" s="22"/>
      <c r="E175" s="22"/>
      <c r="F175" s="22"/>
      <c r="G175" s="22"/>
      <c r="H175" s="22"/>
      <c r="I175" s="22"/>
      <c r="J175" s="22"/>
      <c r="K175" s="22"/>
    </row>
    <row r="176" s="59" customFormat="1" ht="20" customHeight="1" spans="1:11">
      <c r="A176" s="22"/>
      <c r="B176" s="22"/>
      <c r="C176" s="22"/>
      <c r="D176" s="22"/>
      <c r="E176" s="22"/>
      <c r="F176" s="22"/>
      <c r="G176" s="22"/>
      <c r="H176" s="22"/>
      <c r="I176" s="22"/>
      <c r="J176" s="22"/>
      <c r="K176" s="22"/>
    </row>
    <row r="177" s="59" customFormat="1" ht="20" customHeight="1" spans="1:11">
      <c r="A177" s="22"/>
      <c r="B177" s="22"/>
      <c r="C177" s="22"/>
      <c r="D177" s="22"/>
      <c r="E177" s="22"/>
      <c r="F177" s="22"/>
      <c r="G177" s="22"/>
      <c r="H177" s="22"/>
      <c r="I177" s="22"/>
      <c r="J177" s="22"/>
      <c r="K177" s="22"/>
    </row>
    <row r="178" s="59" customFormat="1" ht="20" customHeight="1" spans="1:11">
      <c r="A178" s="22"/>
      <c r="B178" s="22"/>
      <c r="C178" s="22"/>
      <c r="D178" s="22"/>
      <c r="E178" s="22"/>
      <c r="F178" s="22"/>
      <c r="G178" s="22"/>
      <c r="H178" s="22"/>
      <c r="I178" s="22"/>
      <c r="J178" s="22"/>
      <c r="K178" s="22"/>
    </row>
    <row r="179" s="59" customFormat="1" ht="20" customHeight="1" spans="1:11">
      <c r="A179" s="22"/>
      <c r="B179" s="22"/>
      <c r="C179" s="22"/>
      <c r="D179" s="22"/>
      <c r="E179" s="22"/>
      <c r="F179" s="22"/>
      <c r="G179" s="22"/>
      <c r="H179" s="22"/>
      <c r="I179" s="22"/>
      <c r="J179" s="22"/>
      <c r="K179" s="22"/>
    </row>
    <row r="180" s="59" customFormat="1" ht="20" customHeight="1" spans="1:11">
      <c r="A180" s="22"/>
      <c r="B180" s="22"/>
      <c r="C180" s="22"/>
      <c r="D180" s="22"/>
      <c r="E180" s="22"/>
      <c r="F180" s="22"/>
      <c r="G180" s="22"/>
      <c r="H180" s="22"/>
      <c r="I180" s="22"/>
      <c r="J180" s="22"/>
      <c r="K180" s="22"/>
    </row>
    <row r="181" s="59" customFormat="1" ht="20" customHeight="1" spans="1:11">
      <c r="A181" s="22"/>
      <c r="B181" s="22"/>
      <c r="C181" s="22"/>
      <c r="D181" s="22"/>
      <c r="E181" s="22"/>
      <c r="F181" s="22"/>
      <c r="G181" s="22"/>
      <c r="H181" s="22"/>
      <c r="I181" s="22"/>
      <c r="J181" s="22"/>
      <c r="K181" s="22"/>
    </row>
    <row r="182" s="59" customFormat="1" ht="20" customHeight="1" spans="1:11">
      <c r="A182" s="22"/>
      <c r="B182" s="22"/>
      <c r="C182" s="22"/>
      <c r="D182" s="22"/>
      <c r="E182" s="22"/>
      <c r="F182" s="22"/>
      <c r="G182" s="22"/>
      <c r="H182" s="22"/>
      <c r="I182" s="22"/>
      <c r="J182" s="22"/>
      <c r="K182" s="22"/>
    </row>
    <row r="183" s="59" customFormat="1" ht="20" customHeight="1" spans="1:11">
      <c r="A183" s="22"/>
      <c r="B183" s="22"/>
      <c r="C183" s="22"/>
      <c r="D183" s="22"/>
      <c r="E183" s="22"/>
      <c r="F183" s="22"/>
      <c r="G183" s="22"/>
      <c r="H183" s="22"/>
      <c r="I183" s="22"/>
      <c r="J183" s="22"/>
      <c r="K183" s="22"/>
    </row>
    <row r="184" s="59" customFormat="1" ht="20" customHeight="1" spans="1:11">
      <c r="A184" s="22"/>
      <c r="B184" s="22"/>
      <c r="C184" s="22"/>
      <c r="D184" s="22"/>
      <c r="E184" s="22"/>
      <c r="F184" s="22"/>
      <c r="G184" s="22"/>
      <c r="H184" s="22"/>
      <c r="I184" s="22"/>
      <c r="J184" s="22"/>
      <c r="K184" s="22"/>
    </row>
    <row r="185" s="59" customFormat="1" ht="20" customHeight="1" spans="1:11">
      <c r="A185" s="22"/>
      <c r="B185" s="22"/>
      <c r="C185" s="22"/>
      <c r="D185" s="22"/>
      <c r="E185" s="22"/>
      <c r="F185" s="22"/>
      <c r="G185" s="22"/>
      <c r="H185" s="22"/>
      <c r="I185" s="22"/>
      <c r="J185" s="22"/>
      <c r="K185" s="22"/>
    </row>
    <row r="186" s="59" customFormat="1" ht="20" customHeight="1" spans="1:11">
      <c r="A186" s="22"/>
      <c r="B186" s="22"/>
      <c r="C186" s="22"/>
      <c r="D186" s="22"/>
      <c r="E186" s="22"/>
      <c r="F186" s="22"/>
      <c r="G186" s="22"/>
      <c r="H186" s="22"/>
      <c r="I186" s="22"/>
      <c r="J186" s="22"/>
      <c r="K186" s="22"/>
    </row>
    <row r="187" s="59" customFormat="1" ht="20" customHeight="1" spans="1:11">
      <c r="A187" s="22"/>
      <c r="B187" s="22"/>
      <c r="C187" s="22"/>
      <c r="D187" s="22"/>
      <c r="E187" s="22"/>
      <c r="F187" s="22"/>
      <c r="G187" s="22"/>
      <c r="H187" s="22"/>
      <c r="I187" s="22"/>
      <c r="J187" s="22"/>
      <c r="K187" s="22"/>
    </row>
    <row r="188" s="59" customFormat="1" ht="20" customHeight="1" spans="1:11">
      <c r="A188" s="22"/>
      <c r="B188" s="22"/>
      <c r="C188" s="22"/>
      <c r="D188" s="22"/>
      <c r="E188" s="22"/>
      <c r="F188" s="22"/>
      <c r="G188" s="22"/>
      <c r="H188" s="22"/>
      <c r="I188" s="22"/>
      <c r="J188" s="22"/>
      <c r="K188" s="22"/>
    </row>
    <row r="189" s="59" customFormat="1" ht="20" customHeight="1" spans="1:11">
      <c r="A189" s="22"/>
      <c r="B189" s="22"/>
      <c r="C189" s="22"/>
      <c r="D189" s="22"/>
      <c r="E189" s="22"/>
      <c r="F189" s="22"/>
      <c r="G189" s="22"/>
      <c r="H189" s="22"/>
      <c r="I189" s="22"/>
      <c r="J189" s="22"/>
      <c r="K189" s="22"/>
    </row>
    <row r="190" s="59" customFormat="1" ht="20" customHeight="1" spans="1:11">
      <c r="A190" s="22"/>
      <c r="B190" s="22"/>
      <c r="C190" s="22"/>
      <c r="D190" s="22"/>
      <c r="E190" s="22"/>
      <c r="F190" s="22"/>
      <c r="G190" s="22"/>
      <c r="H190" s="22"/>
      <c r="I190" s="22"/>
      <c r="J190" s="22"/>
      <c r="K190" s="22"/>
    </row>
    <row r="191" s="59" customFormat="1" ht="20" customHeight="1" spans="1:11">
      <c r="A191" s="22"/>
      <c r="B191" s="22"/>
      <c r="C191" s="22"/>
      <c r="D191" s="22"/>
      <c r="E191" s="22"/>
      <c r="F191" s="22"/>
      <c r="G191" s="22"/>
      <c r="H191" s="22"/>
      <c r="I191" s="22"/>
      <c r="J191" s="22"/>
      <c r="K191" s="22"/>
    </row>
    <row r="192" s="59" customFormat="1" ht="20" customHeight="1" spans="1:11">
      <c r="A192" s="22"/>
      <c r="B192" s="22"/>
      <c r="C192" s="22"/>
      <c r="D192" s="22"/>
      <c r="E192" s="22"/>
      <c r="F192" s="22"/>
      <c r="G192" s="22"/>
      <c r="H192" s="22"/>
      <c r="I192" s="22"/>
      <c r="J192" s="22"/>
      <c r="K192" s="22"/>
    </row>
    <row r="193" s="59" customFormat="1" ht="20" customHeight="1" spans="1:11">
      <c r="A193" s="22"/>
      <c r="B193" s="22"/>
      <c r="C193" s="22"/>
      <c r="D193" s="22"/>
      <c r="E193" s="22"/>
      <c r="F193" s="22"/>
      <c r="G193" s="22"/>
      <c r="H193" s="22"/>
      <c r="I193" s="22"/>
      <c r="J193" s="22"/>
      <c r="K193" s="22"/>
    </row>
    <row r="194" s="59" customFormat="1" ht="20" customHeight="1" spans="1:11">
      <c r="A194" s="22"/>
      <c r="B194" s="22"/>
      <c r="C194" s="22"/>
      <c r="D194" s="22"/>
      <c r="E194" s="22"/>
      <c r="F194" s="22"/>
      <c r="G194" s="22"/>
      <c r="H194" s="22"/>
      <c r="I194" s="22"/>
      <c r="J194" s="22"/>
      <c r="K194" s="22"/>
    </row>
    <row r="195" s="59" customFormat="1" ht="20" customHeight="1" spans="1:11">
      <c r="A195" s="22"/>
      <c r="B195" s="22"/>
      <c r="C195" s="22"/>
      <c r="D195" s="22"/>
      <c r="E195" s="22"/>
      <c r="F195" s="22"/>
      <c r="G195" s="22"/>
      <c r="H195" s="22"/>
      <c r="I195" s="22"/>
      <c r="J195" s="22"/>
      <c r="K195" s="22"/>
    </row>
    <row r="196" s="59" customFormat="1" ht="20" customHeight="1" spans="1:11">
      <c r="A196" s="22"/>
      <c r="B196" s="22"/>
      <c r="C196" s="22"/>
      <c r="D196" s="22"/>
      <c r="E196" s="22"/>
      <c r="F196" s="22"/>
      <c r="G196" s="22"/>
      <c r="H196" s="22"/>
      <c r="I196" s="22"/>
      <c r="J196" s="22"/>
      <c r="K196" s="22"/>
    </row>
    <row r="197" s="59" customFormat="1" ht="20" customHeight="1" spans="1:11">
      <c r="A197" s="22"/>
      <c r="B197" s="22"/>
      <c r="C197" s="22"/>
      <c r="D197" s="22"/>
      <c r="E197" s="22"/>
      <c r="F197" s="22"/>
      <c r="G197" s="22"/>
      <c r="H197" s="22"/>
      <c r="I197" s="22"/>
      <c r="J197" s="22"/>
      <c r="K197" s="22"/>
    </row>
    <row r="198" s="59" customFormat="1" ht="20" customHeight="1" spans="1:11">
      <c r="A198" s="22"/>
      <c r="B198" s="22"/>
      <c r="C198" s="22"/>
      <c r="D198" s="22"/>
      <c r="E198" s="22"/>
      <c r="F198" s="22"/>
      <c r="G198" s="22"/>
      <c r="H198" s="22"/>
      <c r="I198" s="22"/>
      <c r="J198" s="22"/>
      <c r="K198" s="22"/>
    </row>
    <row r="199" s="59" customFormat="1" ht="20" customHeight="1" spans="1:11">
      <c r="A199" s="22"/>
      <c r="B199" s="22"/>
      <c r="C199" s="22"/>
      <c r="D199" s="22"/>
      <c r="E199" s="22"/>
      <c r="F199" s="22"/>
      <c r="G199" s="22"/>
      <c r="H199" s="22"/>
      <c r="I199" s="22"/>
      <c r="J199" s="22"/>
      <c r="K199" s="22"/>
    </row>
    <row r="200" s="59" customFormat="1" ht="20" customHeight="1"/>
  </sheetData>
  <mergeCells count="3">
    <mergeCell ref="A2:J2"/>
    <mergeCell ref="A3:J3"/>
    <mergeCell ref="A25:B25"/>
  </mergeCells>
  <hyperlinks>
    <hyperlink ref="A1" location="'索引目录'!E7" display="返回索引页"/>
    <hyperlink ref="B1" location="'货币汇总'!B7" display="返回"/>
  </hyperlinks>
  <pageMargins left="0.7" right="0.7" top="0.75" bottom="0.75" header="0.3" footer="0.3"/>
  <pageSetup paperSize="9" scale="91"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27" customWidth="1"/>
    <col min="3" max="3" width="8" customWidth="1"/>
    <col min="4" max="4" width="14" customWidth="1"/>
    <col min="5" max="5" width="13" customWidth="1"/>
    <col min="6" max="6" width="20" customWidth="1"/>
    <col min="7" max="7" width="19" customWidth="1"/>
    <col min="8" max="8" width="20" customWidth="1"/>
    <col min="9" max="9" width="16" customWidth="1"/>
    <col min="10" max="10" width="15" customWidth="1"/>
    <col min="11" max="11" width="10" customWidth="1"/>
  </cols>
  <sheetData>
    <row r="1" spans="1:11">
      <c r="A1" s="443" t="s">
        <v>86</v>
      </c>
      <c r="B1" s="14" t="s">
        <v>250</v>
      </c>
      <c r="C1" s="15"/>
      <c r="D1" s="15"/>
      <c r="E1" s="15"/>
      <c r="F1" s="15"/>
      <c r="G1" s="15"/>
      <c r="H1" s="15"/>
      <c r="I1" s="15"/>
      <c r="J1" s="15"/>
      <c r="K1" s="36"/>
    </row>
    <row r="2" ht="30" customHeight="1" spans="1:11">
      <c r="A2" s="406" t="s">
        <v>353</v>
      </c>
      <c r="B2" s="17"/>
      <c r="C2" s="17"/>
      <c r="D2" s="17"/>
      <c r="E2" s="17"/>
      <c r="F2" s="17"/>
      <c r="G2" s="17"/>
      <c r="H2" s="17"/>
      <c r="I2" s="17"/>
      <c r="J2" s="17"/>
      <c r="K2" s="36"/>
    </row>
    <row r="3" ht="14.25" customHeight="1" spans="1:11">
      <c r="A3" s="40" t="e">
        <f>CONCATENATE(#REF!,#REF!,#REF!,#REF!,#REF!,#REF!,#REF!)</f>
        <v>#REF!</v>
      </c>
      <c r="B3" s="40"/>
      <c r="C3" s="40"/>
      <c r="D3" s="40"/>
      <c r="E3" s="40"/>
      <c r="F3" s="40"/>
      <c r="G3" s="40"/>
      <c r="H3" s="38"/>
      <c r="I3" s="38"/>
      <c r="J3" s="38"/>
      <c r="K3" s="36"/>
    </row>
    <row r="4" ht="15.75" customHeight="1" spans="1:11">
      <c r="A4" s="41" t="e">
        <f>#REF!&amp;#REF!</f>
        <v>#REF!</v>
      </c>
      <c r="B4" s="36"/>
      <c r="C4" s="36"/>
      <c r="D4" s="36"/>
      <c r="E4" s="36"/>
      <c r="F4" s="36"/>
      <c r="G4" s="36"/>
      <c r="H4" s="36"/>
      <c r="I4" s="36"/>
      <c r="J4" s="42" t="s">
        <v>119</v>
      </c>
      <c r="K4" s="36"/>
    </row>
    <row r="5" ht="15.75" customHeight="1" spans="1:11">
      <c r="A5" s="43" t="s">
        <v>183</v>
      </c>
      <c r="B5" s="52" t="s">
        <v>354</v>
      </c>
      <c r="C5" s="43" t="s">
        <v>355</v>
      </c>
      <c r="D5" s="43" t="s">
        <v>356</v>
      </c>
      <c r="E5" s="43" t="s">
        <v>357</v>
      </c>
      <c r="F5" s="44" t="s">
        <v>333</v>
      </c>
      <c r="G5" s="72" t="s">
        <v>334</v>
      </c>
      <c r="H5" s="43" t="s">
        <v>335</v>
      </c>
      <c r="I5" s="43" t="s">
        <v>336</v>
      </c>
      <c r="J5" s="52" t="s">
        <v>358</v>
      </c>
      <c r="K5" s="36"/>
    </row>
    <row r="6" ht="15.75" customHeight="1" spans="1:11">
      <c r="A6" s="46"/>
      <c r="B6" s="47"/>
      <c r="C6" s="46"/>
      <c r="D6" s="56"/>
      <c r="E6" s="46"/>
      <c r="F6" s="55"/>
      <c r="G6" s="57"/>
      <c r="H6" s="56"/>
      <c r="I6" s="56" t="str">
        <f t="shared" ref="I6:I27" si="0">IF(H6-G6=0,"",(H6-G6))</f>
        <v/>
      </c>
      <c r="J6" s="56" t="str">
        <f t="shared" ref="J6:J27" si="1">IF(G6=0,"",(H6-G6)/G6*100)</f>
        <v/>
      </c>
      <c r="K6" s="36"/>
    </row>
    <row r="7" ht="15.75" customHeight="1" spans="1:11">
      <c r="A7" s="46"/>
      <c r="B7" s="47"/>
      <c r="C7" s="46"/>
      <c r="D7" s="56"/>
      <c r="E7" s="46"/>
      <c r="F7" s="55"/>
      <c r="G7" s="57"/>
      <c r="H7" s="56"/>
      <c r="I7" s="56" t="str">
        <f t="shared" si="0"/>
        <v/>
      </c>
      <c r="J7" s="56" t="str">
        <f t="shared" si="1"/>
        <v/>
      </c>
      <c r="K7" s="36"/>
    </row>
    <row r="8" ht="15.75" customHeight="1" spans="1:11">
      <c r="A8" s="46"/>
      <c r="B8" s="47"/>
      <c r="C8" s="46"/>
      <c r="D8" s="56"/>
      <c r="E8" s="46"/>
      <c r="F8" s="55"/>
      <c r="G8" s="57"/>
      <c r="H8" s="56"/>
      <c r="I8" s="56" t="str">
        <f t="shared" si="0"/>
        <v/>
      </c>
      <c r="J8" s="56" t="str">
        <f t="shared" si="1"/>
        <v/>
      </c>
      <c r="K8" s="36"/>
    </row>
    <row r="9" ht="15.75" customHeight="1" spans="1:11">
      <c r="A9" s="47"/>
      <c r="B9" s="47"/>
      <c r="C9" s="46"/>
      <c r="D9" s="56"/>
      <c r="E9" s="46"/>
      <c r="F9" s="55"/>
      <c r="G9" s="57"/>
      <c r="H9" s="56"/>
      <c r="I9" s="56" t="str">
        <f t="shared" si="0"/>
        <v/>
      </c>
      <c r="J9" s="56" t="str">
        <f t="shared" si="1"/>
        <v/>
      </c>
      <c r="K9" s="36"/>
    </row>
    <row r="10" ht="15.75" customHeight="1" spans="1:11">
      <c r="A10" s="47"/>
      <c r="B10" s="47"/>
      <c r="C10" s="46"/>
      <c r="D10" s="56"/>
      <c r="E10" s="46"/>
      <c r="F10" s="55"/>
      <c r="G10" s="57"/>
      <c r="H10" s="56"/>
      <c r="I10" s="56" t="str">
        <f t="shared" si="0"/>
        <v/>
      </c>
      <c r="J10" s="56" t="str">
        <f t="shared" si="1"/>
        <v/>
      </c>
      <c r="K10" s="36"/>
    </row>
    <row r="11" ht="15.75" customHeight="1" spans="1:11">
      <c r="A11" s="47"/>
      <c r="B11" s="109"/>
      <c r="C11" s="46"/>
      <c r="D11" s="56"/>
      <c r="E11" s="46"/>
      <c r="F11" s="55"/>
      <c r="G11" s="57"/>
      <c r="H11" s="56"/>
      <c r="I11" s="56" t="str">
        <f t="shared" si="0"/>
        <v/>
      </c>
      <c r="J11" s="56" t="str">
        <f t="shared" si="1"/>
        <v/>
      </c>
      <c r="K11" s="36"/>
    </row>
    <row r="12" ht="15.75" customHeight="1" spans="1:11">
      <c r="A12" s="47"/>
      <c r="B12" s="47"/>
      <c r="C12" s="46"/>
      <c r="D12" s="56"/>
      <c r="E12" s="46"/>
      <c r="F12" s="55"/>
      <c r="G12" s="57"/>
      <c r="H12" s="56"/>
      <c r="I12" s="56" t="str">
        <f t="shared" si="0"/>
        <v/>
      </c>
      <c r="J12" s="56" t="str">
        <f t="shared" si="1"/>
        <v/>
      </c>
      <c r="K12" s="36"/>
    </row>
    <row r="13" ht="15.75" customHeight="1" spans="1:11">
      <c r="A13" s="47"/>
      <c r="B13" s="47"/>
      <c r="C13" s="46"/>
      <c r="D13" s="56"/>
      <c r="E13" s="46"/>
      <c r="F13" s="55"/>
      <c r="G13" s="57"/>
      <c r="H13" s="56"/>
      <c r="I13" s="56" t="str">
        <f t="shared" si="0"/>
        <v/>
      </c>
      <c r="J13" s="56" t="str">
        <f t="shared" si="1"/>
        <v/>
      </c>
      <c r="K13" s="36"/>
    </row>
    <row r="14" ht="15.75" customHeight="1" spans="1:11">
      <c r="A14" s="47"/>
      <c r="B14" s="47"/>
      <c r="C14" s="46"/>
      <c r="D14" s="56"/>
      <c r="E14" s="46"/>
      <c r="F14" s="55"/>
      <c r="G14" s="57"/>
      <c r="H14" s="56"/>
      <c r="I14" s="56" t="str">
        <f t="shared" si="0"/>
        <v/>
      </c>
      <c r="J14" s="56" t="str">
        <f t="shared" si="1"/>
        <v/>
      </c>
      <c r="K14" s="36"/>
    </row>
    <row r="15" ht="15.75" customHeight="1" spans="1:11">
      <c r="A15" s="47"/>
      <c r="B15" s="47"/>
      <c r="C15" s="46"/>
      <c r="D15" s="56"/>
      <c r="E15" s="46"/>
      <c r="F15" s="55"/>
      <c r="G15" s="57"/>
      <c r="H15" s="56"/>
      <c r="I15" s="56" t="str">
        <f t="shared" si="0"/>
        <v/>
      </c>
      <c r="J15" s="56" t="str">
        <f t="shared" si="1"/>
        <v/>
      </c>
      <c r="K15" s="36"/>
    </row>
    <row r="16" ht="15.75" customHeight="1" spans="1:11">
      <c r="A16" s="47"/>
      <c r="B16" s="47"/>
      <c r="C16" s="46"/>
      <c r="D16" s="56"/>
      <c r="E16" s="46"/>
      <c r="F16" s="55"/>
      <c r="G16" s="57"/>
      <c r="H16" s="56"/>
      <c r="I16" s="56" t="str">
        <f t="shared" si="0"/>
        <v/>
      </c>
      <c r="J16" s="56" t="str">
        <f t="shared" si="1"/>
        <v/>
      </c>
      <c r="K16" s="36"/>
    </row>
    <row r="17" ht="15.75" customHeight="1" spans="1:11">
      <c r="A17" s="47"/>
      <c r="B17" s="47"/>
      <c r="C17" s="46"/>
      <c r="D17" s="56"/>
      <c r="E17" s="46"/>
      <c r="F17" s="55"/>
      <c r="G17" s="57"/>
      <c r="H17" s="56"/>
      <c r="I17" s="56" t="str">
        <f t="shared" si="0"/>
        <v/>
      </c>
      <c r="J17" s="56" t="str">
        <f t="shared" si="1"/>
        <v/>
      </c>
      <c r="K17" s="36"/>
    </row>
    <row r="18" ht="15.75" customHeight="1" spans="1:11">
      <c r="A18" s="47"/>
      <c r="B18" s="47"/>
      <c r="C18" s="46"/>
      <c r="D18" s="56"/>
      <c r="E18" s="46"/>
      <c r="F18" s="55"/>
      <c r="G18" s="57"/>
      <c r="H18" s="56"/>
      <c r="I18" s="56" t="str">
        <f t="shared" si="0"/>
        <v/>
      </c>
      <c r="J18" s="56" t="str">
        <f t="shared" si="1"/>
        <v/>
      </c>
      <c r="K18" s="36"/>
    </row>
    <row r="19" ht="15.75" customHeight="1" spans="1:11">
      <c r="A19" s="47"/>
      <c r="B19" s="47"/>
      <c r="C19" s="46"/>
      <c r="D19" s="56"/>
      <c r="E19" s="46"/>
      <c r="F19" s="55"/>
      <c r="G19" s="57"/>
      <c r="H19" s="56"/>
      <c r="I19" s="56" t="str">
        <f t="shared" si="0"/>
        <v/>
      </c>
      <c r="J19" s="56" t="str">
        <f t="shared" si="1"/>
        <v/>
      </c>
      <c r="K19" s="36"/>
    </row>
    <row r="20" ht="15.75" customHeight="1" spans="1:11">
      <c r="A20" s="47"/>
      <c r="B20" s="47"/>
      <c r="C20" s="46"/>
      <c r="D20" s="56"/>
      <c r="E20" s="46"/>
      <c r="F20" s="55"/>
      <c r="G20" s="57"/>
      <c r="H20" s="56"/>
      <c r="I20" s="56" t="str">
        <f t="shared" si="0"/>
        <v/>
      </c>
      <c r="J20" s="56" t="str">
        <f t="shared" si="1"/>
        <v/>
      </c>
      <c r="K20" s="36"/>
    </row>
    <row r="21" ht="15.75" customHeight="1" spans="1:11">
      <c r="A21" s="47"/>
      <c r="B21" s="47"/>
      <c r="C21" s="46"/>
      <c r="D21" s="56"/>
      <c r="E21" s="46"/>
      <c r="F21" s="55"/>
      <c r="G21" s="57"/>
      <c r="H21" s="56"/>
      <c r="I21" s="56" t="str">
        <f t="shared" si="0"/>
        <v/>
      </c>
      <c r="J21" s="56" t="str">
        <f t="shared" si="1"/>
        <v/>
      </c>
      <c r="K21" s="36"/>
    </row>
    <row r="22" ht="15.75" customHeight="1" spans="1:11">
      <c r="A22" s="47"/>
      <c r="B22" s="47"/>
      <c r="C22" s="46"/>
      <c r="D22" s="56"/>
      <c r="E22" s="46"/>
      <c r="F22" s="55"/>
      <c r="G22" s="57"/>
      <c r="H22" s="56"/>
      <c r="I22" s="56" t="str">
        <f t="shared" si="0"/>
        <v/>
      </c>
      <c r="J22" s="56" t="str">
        <f t="shared" si="1"/>
        <v/>
      </c>
      <c r="K22" s="36"/>
    </row>
    <row r="23" ht="15.75" customHeight="1" spans="1:11">
      <c r="A23" s="47"/>
      <c r="B23" s="47"/>
      <c r="C23" s="46"/>
      <c r="D23" s="56"/>
      <c r="E23" s="46"/>
      <c r="F23" s="55"/>
      <c r="G23" s="57"/>
      <c r="H23" s="56"/>
      <c r="I23" s="56" t="str">
        <f t="shared" si="0"/>
        <v/>
      </c>
      <c r="J23" s="56" t="str">
        <f t="shared" si="1"/>
        <v/>
      </c>
      <c r="K23" s="36"/>
    </row>
    <row r="24" ht="15.75" customHeight="1" spans="1:11">
      <c r="A24" s="47"/>
      <c r="B24" s="47"/>
      <c r="C24" s="46"/>
      <c r="D24" s="56"/>
      <c r="E24" s="46"/>
      <c r="F24" s="55"/>
      <c r="G24" s="57"/>
      <c r="H24" s="56"/>
      <c r="I24" s="56" t="str">
        <f t="shared" si="0"/>
        <v/>
      </c>
      <c r="J24" s="56" t="str">
        <f t="shared" si="1"/>
        <v/>
      </c>
      <c r="K24" s="36"/>
    </row>
    <row r="25" ht="15.75" customHeight="1" spans="1:11">
      <c r="A25" s="47"/>
      <c r="B25" s="47"/>
      <c r="C25" s="46"/>
      <c r="D25" s="56"/>
      <c r="E25" s="46"/>
      <c r="F25" s="55"/>
      <c r="G25" s="57"/>
      <c r="H25" s="56"/>
      <c r="I25" s="56" t="str">
        <f t="shared" si="0"/>
        <v/>
      </c>
      <c r="J25" s="56" t="str">
        <f t="shared" si="1"/>
        <v/>
      </c>
      <c r="K25" s="36"/>
    </row>
    <row r="26" ht="15.75" customHeight="1" spans="1:11">
      <c r="A26" s="47"/>
      <c r="B26" s="47"/>
      <c r="C26" s="46"/>
      <c r="D26" s="56"/>
      <c r="E26" s="46"/>
      <c r="F26" s="55"/>
      <c r="G26" s="57"/>
      <c r="H26" s="56"/>
      <c r="I26" s="56" t="str">
        <f t="shared" si="0"/>
        <v/>
      </c>
      <c r="J26" s="56" t="str">
        <f t="shared" si="1"/>
        <v/>
      </c>
      <c r="K26" s="36"/>
    </row>
    <row r="27" ht="15.75" customHeight="1" spans="1:11">
      <c r="A27" s="52" t="s">
        <v>359</v>
      </c>
      <c r="B27" s="72"/>
      <c r="C27" s="47"/>
      <c r="D27" s="56"/>
      <c r="E27" s="46"/>
      <c r="F27" s="55">
        <f>SUM(F6:F26)</f>
        <v>0</v>
      </c>
      <c r="G27" s="57">
        <f>SUM(G6:G26)</f>
        <v>0</v>
      </c>
      <c r="H27" s="56">
        <f>SUM(H6:H26)</f>
        <v>0</v>
      </c>
      <c r="I27" s="56" t="str">
        <f t="shared" si="0"/>
        <v/>
      </c>
      <c r="J27" s="56" t="str">
        <f t="shared" si="1"/>
        <v/>
      </c>
      <c r="K27" s="36"/>
    </row>
    <row r="28" ht="15.75" customHeight="1" spans="1:11">
      <c r="A28" s="54" t="e">
        <f>#REF!&amp;#REF!</f>
        <v>#REF!</v>
      </c>
      <c r="B28" s="36"/>
      <c r="C28" s="36"/>
      <c r="D28" s="36"/>
      <c r="E28" s="36"/>
      <c r="F28" s="36"/>
      <c r="G28" s="36"/>
      <c r="H28" s="41" t="e">
        <f>"评估人员："&amp;#REF!</f>
        <v>#REF!</v>
      </c>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J2"/>
    <mergeCell ref="A3:J3"/>
    <mergeCell ref="A27:B27"/>
  </mergeCells>
  <hyperlinks>
    <hyperlink ref="A1" location="'索引目录'!E6" display="返回索引页"/>
    <hyperlink ref="B1" location="'货币汇总'!B6" display="返回"/>
  </hyperlinks>
  <pageMargins left="0.7" right="0.7" top="0.75" bottom="0.75" header="0.3" footer="0.3"/>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workbookViewId="0">
      <selection activeCell="A1" sqref="A1"/>
    </sheetView>
  </sheetViews>
  <sheetFormatPr defaultColWidth="9.81481481481481" defaultRowHeight="14.4"/>
  <cols>
    <col min="1" max="1" width="5" customWidth="1"/>
    <col min="2" max="2" width="19" customWidth="1"/>
    <col min="3" max="3" width="17" customWidth="1"/>
    <col min="4" max="4" width="7" customWidth="1"/>
    <col min="5" max="5" width="12" customWidth="1"/>
    <col min="6" max="6" width="14" customWidth="1"/>
    <col min="7" max="8" width="15" customWidth="1"/>
    <col min="9" max="10" width="14" customWidth="1"/>
    <col min="11" max="12" width="10" customWidth="1"/>
  </cols>
  <sheetData>
    <row r="1" spans="1:12">
      <c r="A1" s="443" t="s">
        <v>86</v>
      </c>
      <c r="B1" s="14" t="s">
        <v>250</v>
      </c>
      <c r="C1" s="15"/>
      <c r="D1" s="15"/>
      <c r="E1" s="15"/>
      <c r="F1" s="15"/>
      <c r="G1" s="15"/>
      <c r="H1" s="15"/>
      <c r="I1" s="15"/>
      <c r="J1" s="15"/>
      <c r="K1" s="15"/>
      <c r="L1" s="15"/>
    </row>
    <row r="2" ht="30" customHeight="1" spans="1:12">
      <c r="A2" s="406" t="s">
        <v>360</v>
      </c>
      <c r="B2" s="17"/>
      <c r="C2" s="17"/>
      <c r="D2" s="17"/>
      <c r="E2" s="17"/>
      <c r="F2" s="17"/>
      <c r="G2" s="17"/>
      <c r="H2" s="17"/>
      <c r="I2" s="17"/>
      <c r="J2" s="17"/>
      <c r="K2" s="17"/>
      <c r="L2" s="17"/>
    </row>
    <row r="3" ht="14.25" customHeight="1" spans="1:12">
      <c r="A3" s="40" t="e">
        <f>CONCATENATE(#REF!,#REF!,#REF!,#REF!,#REF!,#REF!,#REF!)</f>
        <v>#REF!</v>
      </c>
      <c r="B3" s="40"/>
      <c r="C3" s="40"/>
      <c r="D3" s="40"/>
      <c r="E3" s="40"/>
      <c r="F3" s="40"/>
      <c r="G3" s="40"/>
      <c r="H3" s="40"/>
      <c r="I3" s="38"/>
      <c r="J3" s="38"/>
      <c r="K3" s="38"/>
      <c r="L3" s="38"/>
    </row>
    <row r="4" ht="15.75" customHeight="1" spans="1:12">
      <c r="A4" s="41" t="e">
        <f>#REF!&amp;#REF!</f>
        <v>#REF!</v>
      </c>
      <c r="B4" s="36"/>
      <c r="C4" s="36"/>
      <c r="D4" s="36"/>
      <c r="E4" s="36"/>
      <c r="F4" s="36"/>
      <c r="G4" s="36"/>
      <c r="H4" s="36"/>
      <c r="I4" s="36"/>
      <c r="J4" s="36"/>
      <c r="K4" s="36"/>
      <c r="L4" s="42" t="s">
        <v>119</v>
      </c>
    </row>
    <row r="5" ht="15.75" customHeight="1" spans="1:12">
      <c r="A5" s="43" t="s">
        <v>183</v>
      </c>
      <c r="B5" s="43" t="s">
        <v>361</v>
      </c>
      <c r="C5" s="43" t="s">
        <v>362</v>
      </c>
      <c r="D5" s="43" t="s">
        <v>355</v>
      </c>
      <c r="E5" s="43" t="s">
        <v>356</v>
      </c>
      <c r="F5" s="43" t="s">
        <v>357</v>
      </c>
      <c r="G5" s="427" t="s">
        <v>333</v>
      </c>
      <c r="H5" s="43" t="s">
        <v>334</v>
      </c>
      <c r="I5" s="43" t="s">
        <v>335</v>
      </c>
      <c r="J5" s="43" t="s">
        <v>336</v>
      </c>
      <c r="K5" s="52" t="s">
        <v>358</v>
      </c>
      <c r="L5" s="43" t="s">
        <v>186</v>
      </c>
    </row>
    <row r="6" ht="15.75" customHeight="1" spans="1:12">
      <c r="A6" s="46"/>
      <c r="B6" s="47"/>
      <c r="C6" s="47"/>
      <c r="D6" s="46"/>
      <c r="E6" s="56"/>
      <c r="F6" s="46"/>
      <c r="G6" s="55"/>
      <c r="H6" s="57"/>
      <c r="I6" s="56"/>
      <c r="J6" s="56" t="str">
        <f t="shared" ref="J6:J27" si="0">IF(I6-H6=0,"",(I6-H6))</f>
        <v/>
      </c>
      <c r="K6" s="56" t="str">
        <f t="shared" ref="K6:K27" si="1">IF(H6=0,"",(I6-H6)/H6*100)</f>
        <v/>
      </c>
      <c r="L6" s="47"/>
    </row>
    <row r="7" ht="15.75" customHeight="1" spans="1:12">
      <c r="A7" s="46"/>
      <c r="B7" s="47"/>
      <c r="C7" s="47"/>
      <c r="D7" s="46"/>
      <c r="E7" s="56"/>
      <c r="F7" s="46"/>
      <c r="G7" s="55"/>
      <c r="H7" s="57"/>
      <c r="I7" s="56"/>
      <c r="J7" s="56" t="str">
        <f t="shared" si="0"/>
        <v/>
      </c>
      <c r="K7" s="56" t="str">
        <f t="shared" si="1"/>
        <v/>
      </c>
      <c r="L7" s="47"/>
    </row>
    <row r="8" ht="15.75" customHeight="1" spans="1:12">
      <c r="A8" s="46"/>
      <c r="B8" s="47"/>
      <c r="C8" s="47"/>
      <c r="D8" s="46"/>
      <c r="E8" s="56"/>
      <c r="F8" s="46"/>
      <c r="G8" s="55"/>
      <c r="H8" s="57"/>
      <c r="I8" s="56"/>
      <c r="J8" s="56" t="str">
        <f t="shared" si="0"/>
        <v/>
      </c>
      <c r="K8" s="56" t="str">
        <f t="shared" si="1"/>
        <v/>
      </c>
      <c r="L8" s="47"/>
    </row>
    <row r="9" ht="15.75" customHeight="1" spans="1:12">
      <c r="A9" s="46"/>
      <c r="B9" s="47"/>
      <c r="C9" s="47"/>
      <c r="D9" s="46"/>
      <c r="E9" s="56"/>
      <c r="F9" s="46"/>
      <c r="G9" s="55"/>
      <c r="H9" s="57"/>
      <c r="I9" s="56"/>
      <c r="J9" s="56" t="str">
        <f t="shared" si="0"/>
        <v/>
      </c>
      <c r="K9" s="56" t="str">
        <f t="shared" si="1"/>
        <v/>
      </c>
      <c r="L9" s="47"/>
    </row>
    <row r="10" ht="15.75" customHeight="1" spans="1:12">
      <c r="A10" s="46"/>
      <c r="B10" s="47"/>
      <c r="C10" s="47"/>
      <c r="D10" s="46"/>
      <c r="E10" s="56"/>
      <c r="F10" s="46"/>
      <c r="G10" s="55"/>
      <c r="H10" s="57"/>
      <c r="I10" s="56"/>
      <c r="J10" s="56" t="str">
        <f t="shared" si="0"/>
        <v/>
      </c>
      <c r="K10" s="56" t="str">
        <f t="shared" si="1"/>
        <v/>
      </c>
      <c r="L10" s="47"/>
    </row>
    <row r="11" ht="15.75" customHeight="1" spans="1:12">
      <c r="A11" s="46"/>
      <c r="B11" s="47"/>
      <c r="C11" s="47"/>
      <c r="D11" s="46"/>
      <c r="E11" s="56"/>
      <c r="F11" s="46"/>
      <c r="G11" s="55"/>
      <c r="H11" s="57"/>
      <c r="I11" s="56"/>
      <c r="J11" s="56" t="str">
        <f t="shared" si="0"/>
        <v/>
      </c>
      <c r="K11" s="56" t="str">
        <f t="shared" si="1"/>
        <v/>
      </c>
      <c r="L11" s="47"/>
    </row>
    <row r="12" ht="15.75" customHeight="1" spans="1:12">
      <c r="A12" s="46"/>
      <c r="B12" s="47"/>
      <c r="C12" s="47"/>
      <c r="D12" s="46"/>
      <c r="E12" s="56"/>
      <c r="F12" s="46"/>
      <c r="G12" s="55"/>
      <c r="H12" s="57"/>
      <c r="I12" s="56"/>
      <c r="J12" s="56" t="str">
        <f t="shared" si="0"/>
        <v/>
      </c>
      <c r="K12" s="56" t="str">
        <f t="shared" si="1"/>
        <v/>
      </c>
      <c r="L12" s="47"/>
    </row>
    <row r="13" ht="15.75" customHeight="1" spans="1:12">
      <c r="A13" s="46"/>
      <c r="B13" s="47"/>
      <c r="C13" s="47"/>
      <c r="D13" s="46"/>
      <c r="E13" s="56"/>
      <c r="F13" s="46"/>
      <c r="G13" s="55"/>
      <c r="H13" s="57"/>
      <c r="I13" s="56"/>
      <c r="J13" s="56" t="str">
        <f t="shared" si="0"/>
        <v/>
      </c>
      <c r="K13" s="56" t="str">
        <f t="shared" si="1"/>
        <v/>
      </c>
      <c r="L13" s="47"/>
    </row>
    <row r="14" ht="15.75" customHeight="1" spans="1:12">
      <c r="A14" s="46"/>
      <c r="B14" s="47"/>
      <c r="C14" s="47"/>
      <c r="D14" s="46"/>
      <c r="E14" s="56"/>
      <c r="F14" s="46"/>
      <c r="G14" s="55"/>
      <c r="H14" s="57"/>
      <c r="I14" s="56"/>
      <c r="J14" s="56" t="str">
        <f t="shared" si="0"/>
        <v/>
      </c>
      <c r="K14" s="56" t="str">
        <f t="shared" si="1"/>
        <v/>
      </c>
      <c r="L14" s="47"/>
    </row>
    <row r="15" ht="15.75" customHeight="1" spans="1:12">
      <c r="A15" s="46"/>
      <c r="B15" s="47"/>
      <c r="C15" s="47"/>
      <c r="D15" s="46"/>
      <c r="E15" s="56"/>
      <c r="F15" s="46"/>
      <c r="G15" s="55"/>
      <c r="H15" s="57"/>
      <c r="I15" s="56"/>
      <c r="J15" s="56" t="str">
        <f t="shared" si="0"/>
        <v/>
      </c>
      <c r="K15" s="56" t="str">
        <f t="shared" si="1"/>
        <v/>
      </c>
      <c r="L15" s="47"/>
    </row>
    <row r="16" ht="15.75" customHeight="1" spans="1:12">
      <c r="A16" s="46"/>
      <c r="B16" s="47"/>
      <c r="C16" s="47"/>
      <c r="D16" s="46"/>
      <c r="E16" s="56"/>
      <c r="F16" s="46"/>
      <c r="G16" s="55"/>
      <c r="H16" s="57"/>
      <c r="I16" s="56"/>
      <c r="J16" s="56" t="str">
        <f t="shared" si="0"/>
        <v/>
      </c>
      <c r="K16" s="56" t="str">
        <f t="shared" si="1"/>
        <v/>
      </c>
      <c r="L16" s="47"/>
    </row>
    <row r="17" ht="15.75" customHeight="1" spans="1:12">
      <c r="A17" s="46"/>
      <c r="B17" s="47"/>
      <c r="C17" s="47"/>
      <c r="D17" s="46"/>
      <c r="E17" s="56"/>
      <c r="F17" s="46"/>
      <c r="G17" s="55"/>
      <c r="H17" s="57"/>
      <c r="I17" s="56"/>
      <c r="J17" s="56" t="str">
        <f t="shared" si="0"/>
        <v/>
      </c>
      <c r="K17" s="56" t="str">
        <f t="shared" si="1"/>
        <v/>
      </c>
      <c r="L17" s="47"/>
    </row>
    <row r="18" ht="15.75" customHeight="1" spans="1:12">
      <c r="A18" s="46"/>
      <c r="B18" s="47"/>
      <c r="C18" s="47"/>
      <c r="D18" s="46"/>
      <c r="E18" s="56"/>
      <c r="F18" s="46"/>
      <c r="G18" s="55"/>
      <c r="H18" s="57"/>
      <c r="I18" s="56"/>
      <c r="J18" s="56" t="str">
        <f t="shared" si="0"/>
        <v/>
      </c>
      <c r="K18" s="56" t="str">
        <f t="shared" si="1"/>
        <v/>
      </c>
      <c r="L18" s="47"/>
    </row>
    <row r="19" ht="15.75" customHeight="1" spans="1:12">
      <c r="A19" s="46"/>
      <c r="B19" s="47"/>
      <c r="C19" s="47"/>
      <c r="D19" s="46"/>
      <c r="E19" s="56"/>
      <c r="F19" s="46"/>
      <c r="G19" s="55"/>
      <c r="H19" s="57"/>
      <c r="I19" s="56"/>
      <c r="J19" s="56" t="str">
        <f t="shared" si="0"/>
        <v/>
      </c>
      <c r="K19" s="56" t="str">
        <f t="shared" si="1"/>
        <v/>
      </c>
      <c r="L19" s="47"/>
    </row>
    <row r="20" ht="15.75" customHeight="1" spans="1:12">
      <c r="A20" s="46"/>
      <c r="B20" s="47"/>
      <c r="C20" s="47"/>
      <c r="D20" s="46"/>
      <c r="E20" s="56"/>
      <c r="F20" s="46"/>
      <c r="G20" s="55"/>
      <c r="H20" s="57"/>
      <c r="I20" s="56"/>
      <c r="J20" s="56" t="str">
        <f t="shared" si="0"/>
        <v/>
      </c>
      <c r="K20" s="56" t="str">
        <f t="shared" si="1"/>
        <v/>
      </c>
      <c r="L20" s="47"/>
    </row>
    <row r="21" ht="15.75" customHeight="1" spans="1:12">
      <c r="A21" s="46"/>
      <c r="B21" s="47"/>
      <c r="C21" s="47"/>
      <c r="D21" s="46"/>
      <c r="E21" s="56"/>
      <c r="F21" s="46"/>
      <c r="G21" s="55"/>
      <c r="H21" s="57"/>
      <c r="I21" s="56"/>
      <c r="J21" s="56" t="str">
        <f t="shared" si="0"/>
        <v/>
      </c>
      <c r="K21" s="56" t="str">
        <f t="shared" si="1"/>
        <v/>
      </c>
      <c r="L21" s="47"/>
    </row>
    <row r="22" ht="15.75" customHeight="1" spans="1:12">
      <c r="A22" s="46"/>
      <c r="B22" s="47"/>
      <c r="C22" s="47"/>
      <c r="D22" s="46"/>
      <c r="E22" s="56"/>
      <c r="F22" s="46"/>
      <c r="G22" s="55"/>
      <c r="H22" s="57"/>
      <c r="I22" s="56"/>
      <c r="J22" s="56" t="str">
        <f t="shared" si="0"/>
        <v/>
      </c>
      <c r="K22" s="56" t="str">
        <f t="shared" si="1"/>
        <v/>
      </c>
      <c r="L22" s="47"/>
    </row>
    <row r="23" ht="15.75" customHeight="1" spans="1:12">
      <c r="A23" s="46"/>
      <c r="B23" s="47"/>
      <c r="C23" s="47"/>
      <c r="D23" s="46"/>
      <c r="E23" s="56"/>
      <c r="F23" s="46"/>
      <c r="G23" s="55"/>
      <c r="H23" s="57"/>
      <c r="I23" s="56"/>
      <c r="J23" s="56" t="str">
        <f t="shared" si="0"/>
        <v/>
      </c>
      <c r="K23" s="56" t="str">
        <f t="shared" si="1"/>
        <v/>
      </c>
      <c r="L23" s="47"/>
    </row>
    <row r="24" ht="15.75" customHeight="1" spans="1:12">
      <c r="A24" s="46"/>
      <c r="B24" s="47"/>
      <c r="C24" s="47"/>
      <c r="D24" s="46"/>
      <c r="E24" s="56"/>
      <c r="F24" s="46"/>
      <c r="G24" s="55"/>
      <c r="H24" s="57"/>
      <c r="I24" s="56"/>
      <c r="J24" s="56" t="str">
        <f t="shared" si="0"/>
        <v/>
      </c>
      <c r="K24" s="56" t="str">
        <f t="shared" si="1"/>
        <v/>
      </c>
      <c r="L24" s="47"/>
    </row>
    <row r="25" ht="15.75" customHeight="1" spans="1:12">
      <c r="A25" s="46"/>
      <c r="B25" s="47"/>
      <c r="C25" s="47"/>
      <c r="D25" s="46"/>
      <c r="E25" s="56"/>
      <c r="F25" s="46"/>
      <c r="G25" s="55"/>
      <c r="H25" s="57"/>
      <c r="I25" s="56"/>
      <c r="J25" s="56" t="str">
        <f t="shared" si="0"/>
        <v/>
      </c>
      <c r="K25" s="56" t="str">
        <f t="shared" si="1"/>
        <v/>
      </c>
      <c r="L25" s="47"/>
    </row>
    <row r="26" ht="15.75" customHeight="1" spans="1:12">
      <c r="A26" s="46"/>
      <c r="B26" s="47"/>
      <c r="C26" s="47"/>
      <c r="D26" s="46"/>
      <c r="E26" s="56"/>
      <c r="F26" s="46"/>
      <c r="G26" s="55"/>
      <c r="H26" s="57"/>
      <c r="I26" s="56"/>
      <c r="J26" s="56" t="str">
        <f t="shared" si="0"/>
        <v/>
      </c>
      <c r="K26" s="56" t="str">
        <f t="shared" si="1"/>
        <v/>
      </c>
      <c r="L26" s="47"/>
    </row>
    <row r="27" ht="15.75" customHeight="1" spans="1:12">
      <c r="A27" s="52" t="s">
        <v>359</v>
      </c>
      <c r="B27" s="72"/>
      <c r="C27" s="47"/>
      <c r="D27" s="47"/>
      <c r="E27" s="56"/>
      <c r="F27" s="47"/>
      <c r="G27" s="55">
        <f>SUM(G6:G26)</f>
        <v>0</v>
      </c>
      <c r="H27" s="57">
        <f>SUM(H6:H26)</f>
        <v>0</v>
      </c>
      <c r="I27" s="56">
        <f>SUM(I6:I26)</f>
        <v>0</v>
      </c>
      <c r="J27" s="56" t="str">
        <f t="shared" si="0"/>
        <v/>
      </c>
      <c r="K27" s="56" t="str">
        <f t="shared" si="1"/>
        <v/>
      </c>
      <c r="L27" s="47"/>
    </row>
    <row r="28" ht="15.75" customHeight="1" spans="1:12">
      <c r="A28" s="54" t="e">
        <f>#REF!&amp;#REF!</f>
        <v>#REF!</v>
      </c>
      <c r="B28" s="36"/>
      <c r="C28" s="36"/>
      <c r="D28" s="36"/>
      <c r="E28" s="36"/>
      <c r="F28" s="36"/>
      <c r="G28" s="36"/>
      <c r="H28" s="36"/>
      <c r="I28" s="41" t="e">
        <f>"评估人员："&amp;#REF!</f>
        <v>#REF!</v>
      </c>
      <c r="J28" s="36"/>
      <c r="K28" s="36"/>
      <c r="L28" s="36"/>
    </row>
    <row r="29" ht="15.75" customHeight="1" spans="1:12">
      <c r="A29" s="54" t="e">
        <f>CONCATENATE(#REF!,#REF!,#REF!,#REF!,#REF!,#REF!,#REF!)</f>
        <v>#REF!</v>
      </c>
      <c r="B29" s="36"/>
      <c r="C29" s="36"/>
      <c r="D29" s="36"/>
      <c r="E29" s="36"/>
      <c r="F29" s="36"/>
      <c r="G29" s="36"/>
      <c r="H29" s="36"/>
      <c r="I29" s="36"/>
      <c r="J29" s="36"/>
      <c r="K29" s="36"/>
      <c r="L29" s="36"/>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36" spans="1:12">
      <c r="A36" s="36"/>
      <c r="B36" s="36"/>
      <c r="C36" s="36"/>
      <c r="D36" s="36"/>
      <c r="E36" s="36"/>
      <c r="F36" s="36"/>
      <c r="G36" s="36"/>
      <c r="H36" s="36"/>
      <c r="I36" s="36"/>
      <c r="J36" s="36"/>
      <c r="K36" s="36"/>
      <c r="L36" s="36"/>
    </row>
    <row r="37" spans="1:12">
      <c r="A37" s="36"/>
      <c r="B37" s="36"/>
      <c r="C37" s="36"/>
      <c r="D37" s="36"/>
      <c r="E37" s="36"/>
      <c r="F37" s="36"/>
      <c r="G37" s="36"/>
      <c r="H37" s="36"/>
      <c r="I37" s="36"/>
      <c r="J37" s="36"/>
      <c r="K37" s="36"/>
      <c r="L37" s="36"/>
    </row>
    <row r="38" spans="1:12">
      <c r="A38" s="36"/>
      <c r="B38" s="36"/>
      <c r="C38" s="36"/>
      <c r="D38" s="36"/>
      <c r="E38" s="36"/>
      <c r="F38" s="36"/>
      <c r="G38" s="36"/>
      <c r="H38" s="36"/>
      <c r="I38" s="36"/>
      <c r="J38" s="36"/>
      <c r="K38" s="36"/>
      <c r="L38" s="36"/>
    </row>
    <row r="39" spans="1:12">
      <c r="A39" s="36"/>
      <c r="B39" s="36"/>
      <c r="C39" s="36"/>
      <c r="D39" s="36"/>
      <c r="E39" s="36"/>
      <c r="F39" s="36"/>
      <c r="G39" s="36"/>
      <c r="H39" s="36"/>
      <c r="I39" s="36"/>
      <c r="J39" s="36"/>
      <c r="K39" s="36"/>
      <c r="L39" s="36"/>
    </row>
    <row r="40" spans="1:12">
      <c r="A40" s="36"/>
      <c r="B40" s="36"/>
      <c r="C40" s="36"/>
      <c r="D40" s="36"/>
      <c r="E40" s="36"/>
      <c r="F40" s="36"/>
      <c r="G40" s="36"/>
      <c r="H40" s="36"/>
      <c r="I40" s="36"/>
      <c r="J40" s="36"/>
      <c r="K40" s="36"/>
      <c r="L40" s="36"/>
    </row>
    <row r="41" spans="1:12">
      <c r="A41" s="36"/>
      <c r="B41" s="36"/>
      <c r="C41" s="36"/>
      <c r="D41" s="36"/>
      <c r="E41" s="36"/>
      <c r="F41" s="36"/>
      <c r="G41" s="36"/>
      <c r="H41" s="36"/>
      <c r="I41" s="36"/>
      <c r="J41" s="36"/>
      <c r="K41" s="36"/>
      <c r="L41" s="36"/>
    </row>
    <row r="42" spans="1:12">
      <c r="A42" s="36"/>
      <c r="B42" s="36"/>
      <c r="C42" s="36"/>
      <c r="D42" s="36"/>
      <c r="E42" s="36"/>
      <c r="F42" s="36"/>
      <c r="G42" s="36"/>
      <c r="H42" s="36"/>
      <c r="I42" s="36"/>
      <c r="J42" s="36"/>
      <c r="K42" s="36"/>
      <c r="L42" s="36"/>
    </row>
    <row r="43" spans="1:12">
      <c r="A43" s="36"/>
      <c r="B43" s="36"/>
      <c r="C43" s="36"/>
      <c r="D43" s="36"/>
      <c r="E43" s="36"/>
      <c r="F43" s="36"/>
      <c r="G43" s="36"/>
      <c r="H43" s="36"/>
      <c r="I43" s="36"/>
      <c r="J43" s="36"/>
      <c r="K43" s="36"/>
      <c r="L43" s="36"/>
    </row>
    <row r="44" spans="1:12">
      <c r="A44" s="36"/>
      <c r="B44" s="36"/>
      <c r="C44" s="36"/>
      <c r="D44" s="36"/>
      <c r="E44" s="36"/>
      <c r="F44" s="36"/>
      <c r="G44" s="36"/>
      <c r="H44" s="36"/>
      <c r="I44" s="36"/>
      <c r="J44" s="36"/>
      <c r="K44" s="36"/>
      <c r="L44" s="36"/>
    </row>
    <row r="45" spans="1:12">
      <c r="A45" s="36"/>
      <c r="B45" s="36"/>
      <c r="C45" s="36"/>
      <c r="D45" s="36"/>
      <c r="E45" s="36"/>
      <c r="F45" s="36"/>
      <c r="G45" s="36"/>
      <c r="H45" s="36"/>
      <c r="I45" s="36"/>
      <c r="J45" s="36"/>
      <c r="K45" s="36"/>
      <c r="L45" s="36"/>
    </row>
    <row r="46" spans="1:12">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row r="48" spans="1:12">
      <c r="A48" s="36"/>
      <c r="B48" s="36"/>
      <c r="C48" s="36"/>
      <c r="D48" s="36"/>
      <c r="E48" s="36"/>
      <c r="F48" s="36"/>
      <c r="G48" s="36"/>
      <c r="H48" s="36"/>
      <c r="I48" s="36"/>
      <c r="J48" s="36"/>
      <c r="K48" s="36"/>
      <c r="L48" s="36"/>
    </row>
    <row r="49" spans="1:12">
      <c r="A49" s="36"/>
      <c r="B49" s="36"/>
      <c r="C49" s="36"/>
      <c r="D49" s="36"/>
      <c r="E49" s="36"/>
      <c r="F49" s="36"/>
      <c r="G49" s="36"/>
      <c r="H49" s="36"/>
      <c r="I49" s="36"/>
      <c r="J49" s="36"/>
      <c r="K49" s="36"/>
      <c r="L49" s="36"/>
    </row>
    <row r="50" spans="1:12">
      <c r="A50" s="36"/>
      <c r="B50" s="36"/>
      <c r="C50" s="36"/>
      <c r="D50" s="36"/>
      <c r="E50" s="36"/>
      <c r="F50" s="36"/>
      <c r="G50" s="36"/>
      <c r="H50" s="36"/>
      <c r="I50" s="36"/>
      <c r="J50" s="36"/>
      <c r="K50" s="36"/>
      <c r="L50" s="36"/>
    </row>
    <row r="51" spans="1:12">
      <c r="A51" s="36"/>
      <c r="B51" s="36"/>
      <c r="C51" s="36"/>
      <c r="D51" s="36"/>
      <c r="E51" s="36"/>
      <c r="F51" s="36"/>
      <c r="G51" s="36"/>
      <c r="H51" s="36"/>
      <c r="I51" s="36"/>
      <c r="J51" s="36"/>
      <c r="K51" s="36"/>
      <c r="L51" s="36"/>
    </row>
    <row r="52" spans="1:12">
      <c r="A52" s="36"/>
      <c r="B52" s="36"/>
      <c r="C52" s="36"/>
      <c r="D52" s="36"/>
      <c r="E52" s="36"/>
      <c r="F52" s="36"/>
      <c r="G52" s="36"/>
      <c r="H52" s="36"/>
      <c r="I52" s="36"/>
      <c r="J52" s="36"/>
      <c r="K52" s="36"/>
      <c r="L52" s="36"/>
    </row>
    <row r="53" spans="1:12">
      <c r="A53" s="36"/>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row r="65" spans="1:12">
      <c r="A65" s="36"/>
      <c r="B65" s="36"/>
      <c r="C65" s="36"/>
      <c r="D65" s="36"/>
      <c r="E65" s="36"/>
      <c r="F65" s="36"/>
      <c r="G65" s="36"/>
      <c r="H65" s="36"/>
      <c r="I65" s="36"/>
      <c r="J65" s="36"/>
      <c r="K65" s="36"/>
      <c r="L65" s="36"/>
    </row>
    <row r="66" spans="1:12">
      <c r="A66" s="36"/>
      <c r="B66" s="36"/>
      <c r="C66" s="36"/>
      <c r="D66" s="36"/>
      <c r="E66" s="36"/>
      <c r="F66" s="36"/>
      <c r="G66" s="36"/>
      <c r="H66" s="36"/>
      <c r="I66" s="36"/>
      <c r="J66" s="36"/>
      <c r="K66" s="36"/>
      <c r="L66" s="36"/>
    </row>
    <row r="67" spans="1:12">
      <c r="A67" s="36"/>
      <c r="B67" s="36"/>
      <c r="C67" s="36"/>
      <c r="D67" s="36"/>
      <c r="E67" s="36"/>
      <c r="F67" s="36"/>
      <c r="G67" s="36"/>
      <c r="H67" s="36"/>
      <c r="I67" s="36"/>
      <c r="J67" s="36"/>
      <c r="K67" s="36"/>
      <c r="L67" s="36"/>
    </row>
    <row r="68" spans="1:12">
      <c r="A68" s="36"/>
      <c r="B68" s="36"/>
      <c r="C68" s="36"/>
      <c r="D68" s="36"/>
      <c r="E68" s="36"/>
      <c r="F68" s="36"/>
      <c r="G68" s="36"/>
      <c r="H68" s="36"/>
      <c r="I68" s="36"/>
      <c r="J68" s="36"/>
      <c r="K68" s="36"/>
      <c r="L68" s="36"/>
    </row>
    <row r="69" spans="1:12">
      <c r="A69" s="36"/>
      <c r="B69" s="36"/>
      <c r="C69" s="36"/>
      <c r="D69" s="36"/>
      <c r="E69" s="36"/>
      <c r="F69" s="36"/>
      <c r="G69" s="36"/>
      <c r="H69" s="36"/>
      <c r="I69" s="36"/>
      <c r="J69" s="36"/>
      <c r="K69" s="36"/>
      <c r="L69" s="36"/>
    </row>
    <row r="70" spans="1:12">
      <c r="A70" s="36"/>
      <c r="B70" s="36"/>
      <c r="C70" s="36"/>
      <c r="D70" s="36"/>
      <c r="E70" s="36"/>
      <c r="F70" s="36"/>
      <c r="G70" s="36"/>
      <c r="H70" s="36"/>
      <c r="I70" s="36"/>
      <c r="J70" s="36"/>
      <c r="K70" s="36"/>
      <c r="L70" s="36"/>
    </row>
    <row r="71" spans="1:12">
      <c r="A71" s="36"/>
      <c r="B71" s="36"/>
      <c r="C71" s="36"/>
      <c r="D71" s="36"/>
      <c r="E71" s="36"/>
      <c r="F71" s="36"/>
      <c r="G71" s="36"/>
      <c r="H71" s="36"/>
      <c r="I71" s="36"/>
      <c r="J71" s="36"/>
      <c r="K71" s="36"/>
      <c r="L71" s="36"/>
    </row>
    <row r="72" spans="1:12">
      <c r="A72" s="36"/>
      <c r="B72" s="36"/>
      <c r="C72" s="36"/>
      <c r="D72" s="36"/>
      <c r="E72" s="36"/>
      <c r="F72" s="36"/>
      <c r="G72" s="36"/>
      <c r="H72" s="36"/>
      <c r="I72" s="36"/>
      <c r="J72" s="36"/>
      <c r="K72" s="36"/>
      <c r="L72" s="36"/>
    </row>
    <row r="73" spans="1:12">
      <c r="A73" s="36"/>
      <c r="B73" s="36"/>
      <c r="C73" s="36"/>
      <c r="D73" s="36"/>
      <c r="E73" s="36"/>
      <c r="F73" s="36"/>
      <c r="G73" s="36"/>
      <c r="H73" s="36"/>
      <c r="I73" s="36"/>
      <c r="J73" s="36"/>
      <c r="K73" s="36"/>
      <c r="L73" s="36"/>
    </row>
    <row r="74" spans="1:12">
      <c r="A74" s="36"/>
      <c r="B74" s="36"/>
      <c r="C74" s="36"/>
      <c r="D74" s="36"/>
      <c r="E74" s="36"/>
      <c r="F74" s="36"/>
      <c r="G74" s="36"/>
      <c r="H74" s="36"/>
      <c r="I74" s="36"/>
      <c r="J74" s="36"/>
      <c r="K74" s="36"/>
      <c r="L74" s="36"/>
    </row>
    <row r="75" spans="1:12">
      <c r="A75" s="36"/>
      <c r="B75" s="36"/>
      <c r="C75" s="36"/>
      <c r="D75" s="36"/>
      <c r="E75" s="36"/>
      <c r="F75" s="36"/>
      <c r="G75" s="36"/>
      <c r="H75" s="36"/>
      <c r="I75" s="36"/>
      <c r="J75" s="36"/>
      <c r="K75" s="36"/>
      <c r="L75" s="36"/>
    </row>
    <row r="76" spans="1:12">
      <c r="A76" s="36"/>
      <c r="B76" s="36"/>
      <c r="C76" s="36"/>
      <c r="D76" s="36"/>
      <c r="E76" s="36"/>
      <c r="F76" s="36"/>
      <c r="G76" s="36"/>
      <c r="H76" s="36"/>
      <c r="I76" s="36"/>
      <c r="J76" s="36"/>
      <c r="K76" s="36"/>
      <c r="L76" s="36"/>
    </row>
    <row r="77" spans="1:12">
      <c r="A77" s="36"/>
      <c r="B77" s="36"/>
      <c r="C77" s="36"/>
      <c r="D77" s="36"/>
      <c r="E77" s="36"/>
      <c r="F77" s="36"/>
      <c r="G77" s="36"/>
      <c r="H77" s="36"/>
      <c r="I77" s="36"/>
      <c r="J77" s="36"/>
      <c r="K77" s="36"/>
      <c r="L77" s="36"/>
    </row>
    <row r="78" spans="1:12">
      <c r="A78" s="36"/>
      <c r="B78" s="36"/>
      <c r="C78" s="36"/>
      <c r="D78" s="36"/>
      <c r="E78" s="36"/>
      <c r="F78" s="36"/>
      <c r="G78" s="36"/>
      <c r="H78" s="36"/>
      <c r="I78" s="36"/>
      <c r="J78" s="36"/>
      <c r="K78" s="36"/>
      <c r="L78" s="36"/>
    </row>
    <row r="79" spans="1:12">
      <c r="A79" s="36"/>
      <c r="B79" s="36"/>
      <c r="C79" s="36"/>
      <c r="D79" s="36"/>
      <c r="E79" s="36"/>
      <c r="F79" s="36"/>
      <c r="G79" s="36"/>
      <c r="H79" s="36"/>
      <c r="I79" s="36"/>
      <c r="J79" s="36"/>
      <c r="K79" s="36"/>
      <c r="L79" s="36"/>
    </row>
    <row r="80" spans="1:12">
      <c r="A80" s="36"/>
      <c r="B80" s="36"/>
      <c r="C80" s="36"/>
      <c r="D80" s="36"/>
      <c r="E80" s="36"/>
      <c r="F80" s="36"/>
      <c r="G80" s="36"/>
      <c r="H80" s="36"/>
      <c r="I80" s="36"/>
      <c r="J80" s="36"/>
      <c r="K80" s="36"/>
      <c r="L80" s="36"/>
    </row>
    <row r="81" spans="1:12">
      <c r="A81" s="36"/>
      <c r="B81" s="36"/>
      <c r="C81" s="36"/>
      <c r="D81" s="36"/>
      <c r="E81" s="36"/>
      <c r="F81" s="36"/>
      <c r="G81" s="36"/>
      <c r="H81" s="36"/>
      <c r="I81" s="36"/>
      <c r="J81" s="36"/>
      <c r="K81" s="36"/>
      <c r="L81" s="36"/>
    </row>
    <row r="82" spans="1:12">
      <c r="A82" s="36"/>
      <c r="B82" s="36"/>
      <c r="C82" s="36"/>
      <c r="D82" s="36"/>
      <c r="E82" s="36"/>
      <c r="F82" s="36"/>
      <c r="G82" s="36"/>
      <c r="H82" s="36"/>
      <c r="I82" s="36"/>
      <c r="J82" s="36"/>
      <c r="K82" s="36"/>
      <c r="L82" s="36"/>
    </row>
    <row r="83" spans="1:12">
      <c r="A83" s="36"/>
      <c r="B83" s="36"/>
      <c r="C83" s="36"/>
      <c r="D83" s="36"/>
      <c r="E83" s="36"/>
      <c r="F83" s="36"/>
      <c r="G83" s="36"/>
      <c r="H83" s="36"/>
      <c r="I83" s="36"/>
      <c r="J83" s="36"/>
      <c r="K83" s="36"/>
      <c r="L83" s="36"/>
    </row>
    <row r="84" spans="1:12">
      <c r="A84" s="36"/>
      <c r="B84" s="36"/>
      <c r="C84" s="36"/>
      <c r="D84" s="36"/>
      <c r="E84" s="36"/>
      <c r="F84" s="36"/>
      <c r="G84" s="36"/>
      <c r="H84" s="36"/>
      <c r="I84" s="36"/>
      <c r="J84" s="36"/>
      <c r="K84" s="36"/>
      <c r="L84" s="36"/>
    </row>
    <row r="85" spans="1:12">
      <c r="A85" s="36"/>
      <c r="B85" s="36"/>
      <c r="C85" s="36"/>
      <c r="D85" s="36"/>
      <c r="E85" s="36"/>
      <c r="F85" s="36"/>
      <c r="G85" s="36"/>
      <c r="H85" s="36"/>
      <c r="I85" s="36"/>
      <c r="J85" s="36"/>
      <c r="K85" s="36"/>
      <c r="L85" s="36"/>
    </row>
    <row r="86" spans="1:12">
      <c r="A86" s="36"/>
      <c r="B86" s="36"/>
      <c r="C86" s="36"/>
      <c r="D86" s="36"/>
      <c r="E86" s="36"/>
      <c r="F86" s="36"/>
      <c r="G86" s="36"/>
      <c r="H86" s="36"/>
      <c r="I86" s="36"/>
      <c r="J86" s="36"/>
      <c r="K86" s="36"/>
      <c r="L86" s="36"/>
    </row>
    <row r="87" spans="1:12">
      <c r="A87" s="36"/>
      <c r="B87" s="36"/>
      <c r="C87" s="36"/>
      <c r="D87" s="36"/>
      <c r="E87" s="36"/>
      <c r="F87" s="36"/>
      <c r="G87" s="36"/>
      <c r="H87" s="36"/>
      <c r="I87" s="36"/>
      <c r="J87" s="36"/>
      <c r="K87" s="36"/>
      <c r="L87" s="36"/>
    </row>
    <row r="88" spans="1:12">
      <c r="A88" s="36"/>
      <c r="B88" s="36"/>
      <c r="C88" s="36"/>
      <c r="D88" s="36"/>
      <c r="E88" s="36"/>
      <c r="F88" s="36"/>
      <c r="G88" s="36"/>
      <c r="H88" s="36"/>
      <c r="I88" s="36"/>
      <c r="J88" s="36"/>
      <c r="K88" s="36"/>
      <c r="L88" s="36"/>
    </row>
    <row r="89" spans="1:12">
      <c r="A89" s="36"/>
      <c r="B89" s="36"/>
      <c r="C89" s="36"/>
      <c r="D89" s="36"/>
      <c r="E89" s="36"/>
      <c r="F89" s="36"/>
      <c r="G89" s="36"/>
      <c r="H89" s="36"/>
      <c r="I89" s="36"/>
      <c r="J89" s="36"/>
      <c r="K89" s="36"/>
      <c r="L89" s="36"/>
    </row>
    <row r="90" spans="1:12">
      <c r="A90" s="36"/>
      <c r="B90" s="36"/>
      <c r="C90" s="36"/>
      <c r="D90" s="36"/>
      <c r="E90" s="36"/>
      <c r="F90" s="36"/>
      <c r="G90" s="36"/>
      <c r="H90" s="36"/>
      <c r="I90" s="36"/>
      <c r="J90" s="36"/>
      <c r="K90" s="36"/>
      <c r="L90" s="36"/>
    </row>
    <row r="91" spans="1:12">
      <c r="A91" s="36"/>
      <c r="B91" s="36"/>
      <c r="C91" s="36"/>
      <c r="D91" s="36"/>
      <c r="E91" s="36"/>
      <c r="F91" s="36"/>
      <c r="G91" s="36"/>
      <c r="H91" s="36"/>
      <c r="I91" s="36"/>
      <c r="J91" s="36"/>
      <c r="K91" s="36"/>
      <c r="L91" s="36"/>
    </row>
    <row r="92" spans="1:12">
      <c r="A92" s="36"/>
      <c r="B92" s="36"/>
      <c r="C92" s="36"/>
      <c r="D92" s="36"/>
      <c r="E92" s="36"/>
      <c r="F92" s="36"/>
      <c r="G92" s="36"/>
      <c r="H92" s="36"/>
      <c r="I92" s="36"/>
      <c r="J92" s="36"/>
      <c r="K92" s="36"/>
      <c r="L92" s="36"/>
    </row>
    <row r="93" spans="1:12">
      <c r="A93" s="36"/>
      <c r="B93" s="36"/>
      <c r="C93" s="36"/>
      <c r="D93" s="36"/>
      <c r="E93" s="36"/>
      <c r="F93" s="36"/>
      <c r="G93" s="36"/>
      <c r="H93" s="36"/>
      <c r="I93" s="36"/>
      <c r="J93" s="36"/>
      <c r="K93" s="36"/>
      <c r="L93" s="36"/>
    </row>
    <row r="94" spans="1:12">
      <c r="A94" s="36"/>
      <c r="B94" s="36"/>
      <c r="C94" s="36"/>
      <c r="D94" s="36"/>
      <c r="E94" s="36"/>
      <c r="F94" s="36"/>
      <c r="G94" s="36"/>
      <c r="H94" s="36"/>
      <c r="I94" s="36"/>
      <c r="J94" s="36"/>
      <c r="K94" s="36"/>
      <c r="L94" s="36"/>
    </row>
    <row r="95" spans="1:12">
      <c r="A95" s="36"/>
      <c r="B95" s="36"/>
      <c r="C95" s="36"/>
      <c r="D95" s="36"/>
      <c r="E95" s="36"/>
      <c r="F95" s="36"/>
      <c r="G95" s="36"/>
      <c r="H95" s="36"/>
      <c r="I95" s="36"/>
      <c r="J95" s="36"/>
      <c r="K95" s="36"/>
      <c r="L95" s="36"/>
    </row>
    <row r="96" spans="1:12">
      <c r="A96" s="36"/>
      <c r="B96" s="36"/>
      <c r="C96" s="36"/>
      <c r="D96" s="36"/>
      <c r="E96" s="36"/>
      <c r="F96" s="36"/>
      <c r="G96" s="36"/>
      <c r="H96" s="36"/>
      <c r="I96" s="36"/>
      <c r="J96" s="36"/>
      <c r="K96" s="36"/>
      <c r="L96" s="36"/>
    </row>
    <row r="97" spans="1:12">
      <c r="A97" s="36"/>
      <c r="B97" s="36"/>
      <c r="C97" s="36"/>
      <c r="D97" s="36"/>
      <c r="E97" s="36"/>
      <c r="F97" s="36"/>
      <c r="G97" s="36"/>
      <c r="H97" s="36"/>
      <c r="I97" s="36"/>
      <c r="J97" s="36"/>
      <c r="K97" s="36"/>
      <c r="L97" s="36"/>
    </row>
    <row r="98" spans="1:12">
      <c r="A98" s="36"/>
      <c r="B98" s="36"/>
      <c r="C98" s="36"/>
      <c r="D98" s="36"/>
      <c r="E98" s="36"/>
      <c r="F98" s="36"/>
      <c r="G98" s="36"/>
      <c r="H98" s="36"/>
      <c r="I98" s="36"/>
      <c r="J98" s="36"/>
      <c r="K98" s="36"/>
      <c r="L98" s="36"/>
    </row>
    <row r="99" spans="1:12">
      <c r="A99" s="36"/>
      <c r="B99" s="36"/>
      <c r="C99" s="36"/>
      <c r="D99" s="36"/>
      <c r="E99" s="36"/>
      <c r="F99" s="36"/>
      <c r="G99" s="36"/>
      <c r="H99" s="36"/>
      <c r="I99" s="36"/>
      <c r="J99" s="36"/>
      <c r="K99" s="36"/>
      <c r="L99" s="36"/>
    </row>
    <row r="100" spans="1:12">
      <c r="A100" s="36"/>
      <c r="B100" s="36"/>
      <c r="C100" s="36"/>
      <c r="D100" s="36"/>
      <c r="E100" s="36"/>
      <c r="F100" s="36"/>
      <c r="G100" s="36"/>
      <c r="H100" s="36"/>
      <c r="I100" s="36"/>
      <c r="J100" s="36"/>
      <c r="K100" s="36"/>
      <c r="L100" s="36"/>
    </row>
    <row r="101" spans="1:12">
      <c r="A101" s="36"/>
      <c r="B101" s="36"/>
      <c r="C101" s="36"/>
      <c r="D101" s="36"/>
      <c r="E101" s="36"/>
      <c r="F101" s="36"/>
      <c r="G101" s="36"/>
      <c r="H101" s="36"/>
      <c r="I101" s="36"/>
      <c r="J101" s="36"/>
      <c r="K101" s="36"/>
      <c r="L101" s="36"/>
    </row>
    <row r="102" spans="1:12">
      <c r="A102" s="36"/>
      <c r="B102" s="36"/>
      <c r="C102" s="36"/>
      <c r="D102" s="36"/>
      <c r="E102" s="36"/>
      <c r="F102" s="36"/>
      <c r="G102" s="36"/>
      <c r="H102" s="36"/>
      <c r="I102" s="36"/>
      <c r="J102" s="36"/>
      <c r="K102" s="36"/>
      <c r="L102" s="36"/>
    </row>
    <row r="103" spans="1:12">
      <c r="A103" s="36"/>
      <c r="B103" s="36"/>
      <c r="C103" s="36"/>
      <c r="D103" s="36"/>
      <c r="E103" s="36"/>
      <c r="F103" s="36"/>
      <c r="G103" s="36"/>
      <c r="H103" s="36"/>
      <c r="I103" s="36"/>
      <c r="J103" s="36"/>
      <c r="K103" s="36"/>
      <c r="L103" s="36"/>
    </row>
    <row r="104" spans="1:12">
      <c r="A104" s="36"/>
      <c r="B104" s="36"/>
      <c r="C104" s="36"/>
      <c r="D104" s="36"/>
      <c r="E104" s="36"/>
      <c r="F104" s="36"/>
      <c r="G104" s="36"/>
      <c r="H104" s="36"/>
      <c r="I104" s="36"/>
      <c r="J104" s="36"/>
      <c r="K104" s="36"/>
      <c r="L104" s="36"/>
    </row>
    <row r="105" spans="1:12">
      <c r="A105" s="36"/>
      <c r="B105" s="36"/>
      <c r="C105" s="36"/>
      <c r="D105" s="36"/>
      <c r="E105" s="36"/>
      <c r="F105" s="36"/>
      <c r="G105" s="36"/>
      <c r="H105" s="36"/>
      <c r="I105" s="36"/>
      <c r="J105" s="36"/>
      <c r="K105" s="36"/>
      <c r="L105" s="36"/>
    </row>
    <row r="106" spans="1:12">
      <c r="A106" s="36"/>
      <c r="B106" s="36"/>
      <c r="C106" s="36"/>
      <c r="D106" s="36"/>
      <c r="E106" s="36"/>
      <c r="F106" s="36"/>
      <c r="G106" s="36"/>
      <c r="H106" s="36"/>
      <c r="I106" s="36"/>
      <c r="J106" s="36"/>
      <c r="K106" s="36"/>
      <c r="L106" s="36"/>
    </row>
    <row r="107" spans="1:12">
      <c r="A107" s="36"/>
      <c r="B107" s="36"/>
      <c r="C107" s="36"/>
      <c r="D107" s="36"/>
      <c r="E107" s="36"/>
      <c r="F107" s="36"/>
      <c r="G107" s="36"/>
      <c r="H107" s="36"/>
      <c r="I107" s="36"/>
      <c r="J107" s="36"/>
      <c r="K107" s="36"/>
      <c r="L107" s="36"/>
    </row>
    <row r="108" spans="1:12">
      <c r="A108" s="36"/>
      <c r="B108" s="36"/>
      <c r="C108" s="36"/>
      <c r="D108" s="36"/>
      <c r="E108" s="36"/>
      <c r="F108" s="36"/>
      <c r="G108" s="36"/>
      <c r="H108" s="36"/>
      <c r="I108" s="36"/>
      <c r="J108" s="36"/>
      <c r="K108" s="36"/>
      <c r="L108" s="36"/>
    </row>
    <row r="109" spans="1:12">
      <c r="A109" s="36"/>
      <c r="B109" s="36"/>
      <c r="C109" s="36"/>
      <c r="D109" s="36"/>
      <c r="E109" s="36"/>
      <c r="F109" s="36"/>
      <c r="G109" s="36"/>
      <c r="H109" s="36"/>
      <c r="I109" s="36"/>
      <c r="J109" s="36"/>
      <c r="K109" s="36"/>
      <c r="L109" s="36"/>
    </row>
    <row r="110" spans="1:12">
      <c r="A110" s="36"/>
      <c r="B110" s="36"/>
      <c r="C110" s="36"/>
      <c r="D110" s="36"/>
      <c r="E110" s="36"/>
      <c r="F110" s="36"/>
      <c r="G110" s="36"/>
      <c r="H110" s="36"/>
      <c r="I110" s="36"/>
      <c r="J110" s="36"/>
      <c r="K110" s="36"/>
      <c r="L110" s="36"/>
    </row>
    <row r="111" spans="1:12">
      <c r="A111" s="36"/>
      <c r="B111" s="36"/>
      <c r="C111" s="36"/>
      <c r="D111" s="36"/>
      <c r="E111" s="36"/>
      <c r="F111" s="36"/>
      <c r="G111" s="36"/>
      <c r="H111" s="36"/>
      <c r="I111" s="36"/>
      <c r="J111" s="36"/>
      <c r="K111" s="36"/>
      <c r="L111" s="36"/>
    </row>
    <row r="112" spans="1:12">
      <c r="A112" s="36"/>
      <c r="B112" s="36"/>
      <c r="C112" s="36"/>
      <c r="D112" s="36"/>
      <c r="E112" s="36"/>
      <c r="F112" s="36"/>
      <c r="G112" s="36"/>
      <c r="H112" s="36"/>
      <c r="I112" s="36"/>
      <c r="J112" s="36"/>
      <c r="K112" s="36"/>
      <c r="L112" s="36"/>
    </row>
    <row r="113" spans="1:12">
      <c r="A113" s="36"/>
      <c r="B113" s="36"/>
      <c r="C113" s="36"/>
      <c r="D113" s="36"/>
      <c r="E113" s="36"/>
      <c r="F113" s="36"/>
      <c r="G113" s="36"/>
      <c r="H113" s="36"/>
      <c r="I113" s="36"/>
      <c r="J113" s="36"/>
      <c r="K113" s="36"/>
      <c r="L113" s="36"/>
    </row>
    <row r="114" spans="1:12">
      <c r="A114" s="36"/>
      <c r="B114" s="36"/>
      <c r="C114" s="36"/>
      <c r="D114" s="36"/>
      <c r="E114" s="36"/>
      <c r="F114" s="36"/>
      <c r="G114" s="36"/>
      <c r="H114" s="36"/>
      <c r="I114" s="36"/>
      <c r="J114" s="36"/>
      <c r="K114" s="36"/>
      <c r="L114" s="36"/>
    </row>
    <row r="115" spans="1:12">
      <c r="A115" s="36"/>
      <c r="B115" s="36"/>
      <c r="C115" s="36"/>
      <c r="D115" s="36"/>
      <c r="E115" s="36"/>
      <c r="F115" s="36"/>
      <c r="G115" s="36"/>
      <c r="H115" s="36"/>
      <c r="I115" s="36"/>
      <c r="J115" s="36"/>
      <c r="K115" s="36"/>
      <c r="L115" s="36"/>
    </row>
    <row r="116" spans="1:12">
      <c r="A116" s="36"/>
      <c r="B116" s="36"/>
      <c r="C116" s="36"/>
      <c r="D116" s="36"/>
      <c r="E116" s="36"/>
      <c r="F116" s="36"/>
      <c r="G116" s="36"/>
      <c r="H116" s="36"/>
      <c r="I116" s="36"/>
      <c r="J116" s="36"/>
      <c r="K116" s="36"/>
      <c r="L116" s="36"/>
    </row>
    <row r="117" spans="1:12">
      <c r="A117" s="36"/>
      <c r="B117" s="36"/>
      <c r="C117" s="36"/>
      <c r="D117" s="36"/>
      <c r="E117" s="36"/>
      <c r="F117" s="36"/>
      <c r="G117" s="36"/>
      <c r="H117" s="36"/>
      <c r="I117" s="36"/>
      <c r="J117" s="36"/>
      <c r="K117" s="36"/>
      <c r="L117" s="36"/>
    </row>
    <row r="118" spans="1:12">
      <c r="A118" s="36"/>
      <c r="B118" s="36"/>
      <c r="C118" s="36"/>
      <c r="D118" s="36"/>
      <c r="E118" s="36"/>
      <c r="F118" s="36"/>
      <c r="G118" s="36"/>
      <c r="H118" s="36"/>
      <c r="I118" s="36"/>
      <c r="J118" s="36"/>
      <c r="K118" s="36"/>
      <c r="L118" s="36"/>
    </row>
    <row r="119" spans="1:12">
      <c r="A119" s="36"/>
      <c r="B119" s="36"/>
      <c r="C119" s="36"/>
      <c r="D119" s="36"/>
      <c r="E119" s="36"/>
      <c r="F119" s="36"/>
      <c r="G119" s="36"/>
      <c r="H119" s="36"/>
      <c r="I119" s="36"/>
      <c r="J119" s="36"/>
      <c r="K119" s="36"/>
      <c r="L119" s="36"/>
    </row>
    <row r="120" spans="1:12">
      <c r="A120" s="36"/>
      <c r="B120" s="36"/>
      <c r="C120" s="36"/>
      <c r="D120" s="36"/>
      <c r="E120" s="36"/>
      <c r="F120" s="36"/>
      <c r="G120" s="36"/>
      <c r="H120" s="36"/>
      <c r="I120" s="36"/>
      <c r="J120" s="36"/>
      <c r="K120" s="36"/>
      <c r="L120" s="36"/>
    </row>
    <row r="121" spans="1:12">
      <c r="A121" s="36"/>
      <c r="B121" s="36"/>
      <c r="C121" s="36"/>
      <c r="D121" s="36"/>
      <c r="E121" s="36"/>
      <c r="F121" s="36"/>
      <c r="G121" s="36"/>
      <c r="H121" s="36"/>
      <c r="I121" s="36"/>
      <c r="J121" s="36"/>
      <c r="K121" s="36"/>
      <c r="L121" s="36"/>
    </row>
    <row r="122" spans="1:12">
      <c r="A122" s="36"/>
      <c r="B122" s="36"/>
      <c r="C122" s="36"/>
      <c r="D122" s="36"/>
      <c r="E122" s="36"/>
      <c r="F122" s="36"/>
      <c r="G122" s="36"/>
      <c r="H122" s="36"/>
      <c r="I122" s="36"/>
      <c r="J122" s="36"/>
      <c r="K122" s="36"/>
      <c r="L122" s="36"/>
    </row>
    <row r="123" spans="1:12">
      <c r="A123" s="36"/>
      <c r="B123" s="36"/>
      <c r="C123" s="36"/>
      <c r="D123" s="36"/>
      <c r="E123" s="36"/>
      <c r="F123" s="36"/>
      <c r="G123" s="36"/>
      <c r="H123" s="36"/>
      <c r="I123" s="36"/>
      <c r="J123" s="36"/>
      <c r="K123" s="36"/>
      <c r="L123" s="36"/>
    </row>
    <row r="124" spans="1:12">
      <c r="A124" s="36"/>
      <c r="B124" s="36"/>
      <c r="C124" s="36"/>
      <c r="D124" s="36"/>
      <c r="E124" s="36"/>
      <c r="F124" s="36"/>
      <c r="G124" s="36"/>
      <c r="H124" s="36"/>
      <c r="I124" s="36"/>
      <c r="J124" s="36"/>
      <c r="K124" s="36"/>
      <c r="L124" s="36"/>
    </row>
    <row r="125" spans="1:12">
      <c r="A125" s="36"/>
      <c r="B125" s="36"/>
      <c r="C125" s="36"/>
      <c r="D125" s="36"/>
      <c r="E125" s="36"/>
      <c r="F125" s="36"/>
      <c r="G125" s="36"/>
      <c r="H125" s="36"/>
      <c r="I125" s="36"/>
      <c r="J125" s="36"/>
      <c r="K125" s="36"/>
      <c r="L125" s="36"/>
    </row>
    <row r="126" spans="1:12">
      <c r="A126" s="36"/>
      <c r="B126" s="36"/>
      <c r="C126" s="36"/>
      <c r="D126" s="36"/>
      <c r="E126" s="36"/>
      <c r="F126" s="36"/>
      <c r="G126" s="36"/>
      <c r="H126" s="36"/>
      <c r="I126" s="36"/>
      <c r="J126" s="36"/>
      <c r="K126" s="36"/>
      <c r="L126" s="36"/>
    </row>
    <row r="127" spans="1:12">
      <c r="A127" s="36"/>
      <c r="B127" s="36"/>
      <c r="C127" s="36"/>
      <c r="D127" s="36"/>
      <c r="E127" s="36"/>
      <c r="F127" s="36"/>
      <c r="G127" s="36"/>
      <c r="H127" s="36"/>
      <c r="I127" s="36"/>
      <c r="J127" s="36"/>
      <c r="K127" s="36"/>
      <c r="L127" s="36"/>
    </row>
    <row r="128" spans="1:12">
      <c r="A128" s="36"/>
      <c r="B128" s="36"/>
      <c r="C128" s="36"/>
      <c r="D128" s="36"/>
      <c r="E128" s="36"/>
      <c r="F128" s="36"/>
      <c r="G128" s="36"/>
      <c r="H128" s="36"/>
      <c r="I128" s="36"/>
      <c r="J128" s="36"/>
      <c r="K128" s="36"/>
      <c r="L128" s="36"/>
    </row>
    <row r="129" spans="1:12">
      <c r="A129" s="36"/>
      <c r="B129" s="36"/>
      <c r="C129" s="36"/>
      <c r="D129" s="36"/>
      <c r="E129" s="36"/>
      <c r="F129" s="36"/>
      <c r="G129" s="36"/>
      <c r="H129" s="36"/>
      <c r="I129" s="36"/>
      <c r="J129" s="36"/>
      <c r="K129" s="36"/>
      <c r="L129" s="36"/>
    </row>
    <row r="130" spans="1:12">
      <c r="A130" s="36"/>
      <c r="B130" s="36"/>
      <c r="C130" s="36"/>
      <c r="D130" s="36"/>
      <c r="E130" s="36"/>
      <c r="F130" s="36"/>
      <c r="G130" s="36"/>
      <c r="H130" s="36"/>
      <c r="I130" s="36"/>
      <c r="J130" s="36"/>
      <c r="K130" s="36"/>
      <c r="L130" s="36"/>
    </row>
    <row r="131" spans="1:12">
      <c r="A131" s="36"/>
      <c r="B131" s="36"/>
      <c r="C131" s="36"/>
      <c r="D131" s="36"/>
      <c r="E131" s="36"/>
      <c r="F131" s="36"/>
      <c r="G131" s="36"/>
      <c r="H131" s="36"/>
      <c r="I131" s="36"/>
      <c r="J131" s="36"/>
      <c r="K131" s="36"/>
      <c r="L131" s="36"/>
    </row>
    <row r="132" spans="1:12">
      <c r="A132" s="36"/>
      <c r="B132" s="36"/>
      <c r="C132" s="36"/>
      <c r="D132" s="36"/>
      <c r="E132" s="36"/>
      <c r="F132" s="36"/>
      <c r="G132" s="36"/>
      <c r="H132" s="36"/>
      <c r="I132" s="36"/>
      <c r="J132" s="36"/>
      <c r="K132" s="36"/>
      <c r="L132" s="36"/>
    </row>
    <row r="133" spans="1:12">
      <c r="A133" s="36"/>
      <c r="B133" s="36"/>
      <c r="C133" s="36"/>
      <c r="D133" s="36"/>
      <c r="E133" s="36"/>
      <c r="F133" s="36"/>
      <c r="G133" s="36"/>
      <c r="H133" s="36"/>
      <c r="I133" s="36"/>
      <c r="J133" s="36"/>
      <c r="K133" s="36"/>
      <c r="L133" s="36"/>
    </row>
    <row r="134" spans="1:12">
      <c r="A134" s="36"/>
      <c r="B134" s="36"/>
      <c r="C134" s="36"/>
      <c r="D134" s="36"/>
      <c r="E134" s="36"/>
      <c r="F134" s="36"/>
      <c r="G134" s="36"/>
      <c r="H134" s="36"/>
      <c r="I134" s="36"/>
      <c r="J134" s="36"/>
      <c r="K134" s="36"/>
      <c r="L134" s="36"/>
    </row>
    <row r="135" spans="1:12">
      <c r="A135" s="36"/>
      <c r="B135" s="36"/>
      <c r="C135" s="36"/>
      <c r="D135" s="36"/>
      <c r="E135" s="36"/>
      <c r="F135" s="36"/>
      <c r="G135" s="36"/>
      <c r="H135" s="36"/>
      <c r="I135" s="36"/>
      <c r="J135" s="36"/>
      <c r="K135" s="36"/>
      <c r="L135" s="36"/>
    </row>
    <row r="136" spans="1:12">
      <c r="A136" s="36"/>
      <c r="B136" s="36"/>
      <c r="C136" s="36"/>
      <c r="D136" s="36"/>
      <c r="E136" s="36"/>
      <c r="F136" s="36"/>
      <c r="G136" s="36"/>
      <c r="H136" s="36"/>
      <c r="I136" s="36"/>
      <c r="J136" s="36"/>
      <c r="K136" s="36"/>
      <c r="L136" s="36"/>
    </row>
    <row r="137" spans="1:12">
      <c r="A137" s="36"/>
      <c r="B137" s="36"/>
      <c r="C137" s="36"/>
      <c r="D137" s="36"/>
      <c r="E137" s="36"/>
      <c r="F137" s="36"/>
      <c r="G137" s="36"/>
      <c r="H137" s="36"/>
      <c r="I137" s="36"/>
      <c r="J137" s="36"/>
      <c r="K137" s="36"/>
      <c r="L137" s="36"/>
    </row>
    <row r="138" spans="1:12">
      <c r="A138" s="36"/>
      <c r="B138" s="36"/>
      <c r="C138" s="36"/>
      <c r="D138" s="36"/>
      <c r="E138" s="36"/>
      <c r="F138" s="36"/>
      <c r="G138" s="36"/>
      <c r="H138" s="36"/>
      <c r="I138" s="36"/>
      <c r="J138" s="36"/>
      <c r="K138" s="36"/>
      <c r="L138" s="36"/>
    </row>
    <row r="139" spans="1:12">
      <c r="A139" s="36"/>
      <c r="B139" s="36"/>
      <c r="C139" s="36"/>
      <c r="D139" s="36"/>
      <c r="E139" s="36"/>
      <c r="F139" s="36"/>
      <c r="G139" s="36"/>
      <c r="H139" s="36"/>
      <c r="I139" s="36"/>
      <c r="J139" s="36"/>
      <c r="K139" s="36"/>
      <c r="L139" s="36"/>
    </row>
    <row r="140" spans="1:12">
      <c r="A140" s="36"/>
      <c r="B140" s="36"/>
      <c r="C140" s="36"/>
      <c r="D140" s="36"/>
      <c r="E140" s="36"/>
      <c r="F140" s="36"/>
      <c r="G140" s="36"/>
      <c r="H140" s="36"/>
      <c r="I140" s="36"/>
      <c r="J140" s="36"/>
      <c r="K140" s="36"/>
      <c r="L140" s="36"/>
    </row>
    <row r="141" spans="1:12">
      <c r="A141" s="36"/>
      <c r="B141" s="36"/>
      <c r="C141" s="36"/>
      <c r="D141" s="36"/>
      <c r="E141" s="36"/>
      <c r="F141" s="36"/>
      <c r="G141" s="36"/>
      <c r="H141" s="36"/>
      <c r="I141" s="36"/>
      <c r="J141" s="36"/>
      <c r="K141" s="36"/>
      <c r="L141" s="36"/>
    </row>
    <row r="142" spans="1:12">
      <c r="A142" s="36"/>
      <c r="B142" s="36"/>
      <c r="C142" s="36"/>
      <c r="D142" s="36"/>
      <c r="E142" s="36"/>
      <c r="F142" s="36"/>
      <c r="G142" s="36"/>
      <c r="H142" s="36"/>
      <c r="I142" s="36"/>
      <c r="J142" s="36"/>
      <c r="K142" s="36"/>
      <c r="L142" s="36"/>
    </row>
    <row r="143" spans="1:12">
      <c r="A143" s="36"/>
      <c r="B143" s="36"/>
      <c r="C143" s="36"/>
      <c r="D143" s="36"/>
      <c r="E143" s="36"/>
      <c r="F143" s="36"/>
      <c r="G143" s="36"/>
      <c r="H143" s="36"/>
      <c r="I143" s="36"/>
      <c r="J143" s="36"/>
      <c r="K143" s="36"/>
      <c r="L143" s="36"/>
    </row>
    <row r="144" spans="1:12">
      <c r="A144" s="36"/>
      <c r="B144" s="36"/>
      <c r="C144" s="36"/>
      <c r="D144" s="36"/>
      <c r="E144" s="36"/>
      <c r="F144" s="36"/>
      <c r="G144" s="36"/>
      <c r="H144" s="36"/>
      <c r="I144" s="36"/>
      <c r="J144" s="36"/>
      <c r="K144" s="36"/>
      <c r="L144" s="36"/>
    </row>
    <row r="145" spans="1:12">
      <c r="A145" s="36"/>
      <c r="B145" s="36"/>
      <c r="C145" s="36"/>
      <c r="D145" s="36"/>
      <c r="E145" s="36"/>
      <c r="F145" s="36"/>
      <c r="G145" s="36"/>
      <c r="H145" s="36"/>
      <c r="I145" s="36"/>
      <c r="J145" s="36"/>
      <c r="K145" s="36"/>
      <c r="L145" s="36"/>
    </row>
    <row r="146" spans="1:12">
      <c r="A146" s="36"/>
      <c r="B146" s="36"/>
      <c r="C146" s="36"/>
      <c r="D146" s="36"/>
      <c r="E146" s="36"/>
      <c r="F146" s="36"/>
      <c r="G146" s="36"/>
      <c r="H146" s="36"/>
      <c r="I146" s="36"/>
      <c r="J146" s="36"/>
      <c r="K146" s="36"/>
      <c r="L146" s="36"/>
    </row>
    <row r="147" spans="1:12">
      <c r="A147" s="36"/>
      <c r="B147" s="36"/>
      <c r="C147" s="36"/>
      <c r="D147" s="36"/>
      <c r="E147" s="36"/>
      <c r="F147" s="36"/>
      <c r="G147" s="36"/>
      <c r="H147" s="36"/>
      <c r="I147" s="36"/>
      <c r="J147" s="36"/>
      <c r="K147" s="36"/>
      <c r="L147" s="36"/>
    </row>
    <row r="148" spans="1:12">
      <c r="A148" s="36"/>
      <c r="B148" s="36"/>
      <c r="C148" s="36"/>
      <c r="D148" s="36"/>
      <c r="E148" s="36"/>
      <c r="F148" s="36"/>
      <c r="G148" s="36"/>
      <c r="H148" s="36"/>
      <c r="I148" s="36"/>
      <c r="J148" s="36"/>
      <c r="K148" s="36"/>
      <c r="L148" s="36"/>
    </row>
    <row r="149" spans="1:12">
      <c r="A149" s="36"/>
      <c r="B149" s="36"/>
      <c r="C149" s="36"/>
      <c r="D149" s="36"/>
      <c r="E149" s="36"/>
      <c r="F149" s="36"/>
      <c r="G149" s="36"/>
      <c r="H149" s="36"/>
      <c r="I149" s="36"/>
      <c r="J149" s="36"/>
      <c r="K149" s="36"/>
      <c r="L149" s="36"/>
    </row>
    <row r="150" spans="1:12">
      <c r="A150" s="36"/>
      <c r="B150" s="36"/>
      <c r="C150" s="36"/>
      <c r="D150" s="36"/>
      <c r="E150" s="36"/>
      <c r="F150" s="36"/>
      <c r="G150" s="36"/>
      <c r="H150" s="36"/>
      <c r="I150" s="36"/>
      <c r="J150" s="36"/>
      <c r="K150" s="36"/>
      <c r="L150" s="36"/>
    </row>
    <row r="151" spans="1:12">
      <c r="A151" s="36"/>
      <c r="B151" s="36"/>
      <c r="C151" s="36"/>
      <c r="D151" s="36"/>
      <c r="E151" s="36"/>
      <c r="F151" s="36"/>
      <c r="G151" s="36"/>
      <c r="H151" s="36"/>
      <c r="I151" s="36"/>
      <c r="J151" s="36"/>
      <c r="K151" s="36"/>
      <c r="L151" s="36"/>
    </row>
    <row r="152" spans="1:12">
      <c r="A152" s="36"/>
      <c r="B152" s="36"/>
      <c r="C152" s="36"/>
      <c r="D152" s="36"/>
      <c r="E152" s="36"/>
      <c r="F152" s="36"/>
      <c r="G152" s="36"/>
      <c r="H152" s="36"/>
      <c r="I152" s="36"/>
      <c r="J152" s="36"/>
      <c r="K152" s="36"/>
      <c r="L152" s="36"/>
    </row>
    <row r="153" spans="1:12">
      <c r="A153" s="36"/>
      <c r="B153" s="36"/>
      <c r="C153" s="36"/>
      <c r="D153" s="36"/>
      <c r="E153" s="36"/>
      <c r="F153" s="36"/>
      <c r="G153" s="36"/>
      <c r="H153" s="36"/>
      <c r="I153" s="36"/>
      <c r="J153" s="36"/>
      <c r="K153" s="36"/>
      <c r="L153" s="36"/>
    </row>
    <row r="154" spans="1:12">
      <c r="A154" s="36"/>
      <c r="B154" s="36"/>
      <c r="C154" s="36"/>
      <c r="D154" s="36"/>
      <c r="E154" s="36"/>
      <c r="F154" s="36"/>
      <c r="G154" s="36"/>
      <c r="H154" s="36"/>
      <c r="I154" s="36"/>
      <c r="J154" s="36"/>
      <c r="K154" s="36"/>
      <c r="L154" s="36"/>
    </row>
    <row r="155" spans="1:12">
      <c r="A155" s="36"/>
      <c r="B155" s="36"/>
      <c r="C155" s="36"/>
      <c r="D155" s="36"/>
      <c r="E155" s="36"/>
      <c r="F155" s="36"/>
      <c r="G155" s="36"/>
      <c r="H155" s="36"/>
      <c r="I155" s="36"/>
      <c r="J155" s="36"/>
      <c r="K155" s="36"/>
      <c r="L155" s="36"/>
    </row>
    <row r="156" spans="1:12">
      <c r="A156" s="36"/>
      <c r="B156" s="36"/>
      <c r="C156" s="36"/>
      <c r="D156" s="36"/>
      <c r="E156" s="36"/>
      <c r="F156" s="36"/>
      <c r="G156" s="36"/>
      <c r="H156" s="36"/>
      <c r="I156" s="36"/>
      <c r="J156" s="36"/>
      <c r="K156" s="36"/>
      <c r="L156" s="36"/>
    </row>
    <row r="157" spans="1:12">
      <c r="A157" s="36"/>
      <c r="B157" s="36"/>
      <c r="C157" s="36"/>
      <c r="D157" s="36"/>
      <c r="E157" s="36"/>
      <c r="F157" s="36"/>
      <c r="G157" s="36"/>
      <c r="H157" s="36"/>
      <c r="I157" s="36"/>
      <c r="J157" s="36"/>
      <c r="K157" s="36"/>
      <c r="L157" s="36"/>
    </row>
    <row r="158" spans="1:12">
      <c r="A158" s="36"/>
      <c r="B158" s="36"/>
      <c r="C158" s="36"/>
      <c r="D158" s="36"/>
      <c r="E158" s="36"/>
      <c r="F158" s="36"/>
      <c r="G158" s="36"/>
      <c r="H158" s="36"/>
      <c r="I158" s="36"/>
      <c r="J158" s="36"/>
      <c r="K158" s="36"/>
      <c r="L158" s="36"/>
    </row>
    <row r="159" spans="1:12">
      <c r="A159" s="36"/>
      <c r="B159" s="36"/>
      <c r="C159" s="36"/>
      <c r="D159" s="36"/>
      <c r="E159" s="36"/>
      <c r="F159" s="36"/>
      <c r="G159" s="36"/>
      <c r="H159" s="36"/>
      <c r="I159" s="36"/>
      <c r="J159" s="36"/>
      <c r="K159" s="36"/>
      <c r="L159" s="36"/>
    </row>
    <row r="160" spans="1:12">
      <c r="A160" s="36"/>
      <c r="B160" s="36"/>
      <c r="C160" s="36"/>
      <c r="D160" s="36"/>
      <c r="E160" s="36"/>
      <c r="F160" s="36"/>
      <c r="G160" s="36"/>
      <c r="H160" s="36"/>
      <c r="I160" s="36"/>
      <c r="J160" s="36"/>
      <c r="K160" s="36"/>
      <c r="L160" s="36"/>
    </row>
    <row r="161" spans="1:12">
      <c r="A161" s="36"/>
      <c r="B161" s="36"/>
      <c r="C161" s="36"/>
      <c r="D161" s="36"/>
      <c r="E161" s="36"/>
      <c r="F161" s="36"/>
      <c r="G161" s="36"/>
      <c r="H161" s="36"/>
      <c r="I161" s="36"/>
      <c r="J161" s="36"/>
      <c r="K161" s="36"/>
      <c r="L161" s="36"/>
    </row>
    <row r="162" spans="1:12">
      <c r="A162" s="36"/>
      <c r="B162" s="36"/>
      <c r="C162" s="36"/>
      <c r="D162" s="36"/>
      <c r="E162" s="36"/>
      <c r="F162" s="36"/>
      <c r="G162" s="36"/>
      <c r="H162" s="36"/>
      <c r="I162" s="36"/>
      <c r="J162" s="36"/>
      <c r="K162" s="36"/>
      <c r="L162" s="36"/>
    </row>
    <row r="163" spans="1:12">
      <c r="A163" s="36"/>
      <c r="B163" s="36"/>
      <c r="C163" s="36"/>
      <c r="D163" s="36"/>
      <c r="E163" s="36"/>
      <c r="F163" s="36"/>
      <c r="G163" s="36"/>
      <c r="H163" s="36"/>
      <c r="I163" s="36"/>
      <c r="J163" s="36"/>
      <c r="K163" s="36"/>
      <c r="L163" s="36"/>
    </row>
    <row r="164" spans="1:12">
      <c r="A164" s="36"/>
      <c r="B164" s="36"/>
      <c r="C164" s="36"/>
      <c r="D164" s="36"/>
      <c r="E164" s="36"/>
      <c r="F164" s="36"/>
      <c r="G164" s="36"/>
      <c r="H164" s="36"/>
      <c r="I164" s="36"/>
      <c r="J164" s="36"/>
      <c r="K164" s="36"/>
      <c r="L164" s="36"/>
    </row>
    <row r="165" spans="1:12">
      <c r="A165" s="36"/>
      <c r="B165" s="36"/>
      <c r="C165" s="36"/>
      <c r="D165" s="36"/>
      <c r="E165" s="36"/>
      <c r="F165" s="36"/>
      <c r="G165" s="36"/>
      <c r="H165" s="36"/>
      <c r="I165" s="36"/>
      <c r="J165" s="36"/>
      <c r="K165" s="36"/>
      <c r="L165" s="36"/>
    </row>
    <row r="166" spans="1:12">
      <c r="A166" s="36"/>
      <c r="B166" s="36"/>
      <c r="C166" s="36"/>
      <c r="D166" s="36"/>
      <c r="E166" s="36"/>
      <c r="F166" s="36"/>
      <c r="G166" s="36"/>
      <c r="H166" s="36"/>
      <c r="I166" s="36"/>
      <c r="J166" s="36"/>
      <c r="K166" s="36"/>
      <c r="L166" s="36"/>
    </row>
    <row r="167" spans="1:12">
      <c r="A167" s="36"/>
      <c r="B167" s="36"/>
      <c r="C167" s="36"/>
      <c r="D167" s="36"/>
      <c r="E167" s="36"/>
      <c r="F167" s="36"/>
      <c r="G167" s="36"/>
      <c r="H167" s="36"/>
      <c r="I167" s="36"/>
      <c r="J167" s="36"/>
      <c r="K167" s="36"/>
      <c r="L167" s="36"/>
    </row>
    <row r="168" spans="1:12">
      <c r="A168" s="36"/>
      <c r="B168" s="36"/>
      <c r="C168" s="36"/>
      <c r="D168" s="36"/>
      <c r="E168" s="36"/>
      <c r="F168" s="36"/>
      <c r="G168" s="36"/>
      <c r="H168" s="36"/>
      <c r="I168" s="36"/>
      <c r="J168" s="36"/>
      <c r="K168" s="36"/>
      <c r="L168" s="36"/>
    </row>
    <row r="169" spans="1:12">
      <c r="A169" s="36"/>
      <c r="B169" s="36"/>
      <c r="C169" s="36"/>
      <c r="D169" s="36"/>
      <c r="E169" s="36"/>
      <c r="F169" s="36"/>
      <c r="G169" s="36"/>
      <c r="H169" s="36"/>
      <c r="I169" s="36"/>
      <c r="J169" s="36"/>
      <c r="K169" s="36"/>
      <c r="L169" s="36"/>
    </row>
    <row r="170" spans="1:12">
      <c r="A170" s="36"/>
      <c r="B170" s="36"/>
      <c r="C170" s="36"/>
      <c r="D170" s="36"/>
      <c r="E170" s="36"/>
      <c r="F170" s="36"/>
      <c r="G170" s="36"/>
      <c r="H170" s="36"/>
      <c r="I170" s="36"/>
      <c r="J170" s="36"/>
      <c r="K170" s="36"/>
      <c r="L170" s="36"/>
    </row>
    <row r="171" spans="1:12">
      <c r="A171" s="36"/>
      <c r="B171" s="36"/>
      <c r="C171" s="36"/>
      <c r="D171" s="36"/>
      <c r="E171" s="36"/>
      <c r="F171" s="36"/>
      <c r="G171" s="36"/>
      <c r="H171" s="36"/>
      <c r="I171" s="36"/>
      <c r="J171" s="36"/>
      <c r="K171" s="36"/>
      <c r="L171" s="36"/>
    </row>
    <row r="172" spans="1:12">
      <c r="A172" s="36"/>
      <c r="B172" s="36"/>
      <c r="C172" s="36"/>
      <c r="D172" s="36"/>
      <c r="E172" s="36"/>
      <c r="F172" s="36"/>
      <c r="G172" s="36"/>
      <c r="H172" s="36"/>
      <c r="I172" s="36"/>
      <c r="J172" s="36"/>
      <c r="K172" s="36"/>
      <c r="L172" s="36"/>
    </row>
    <row r="173" spans="1:12">
      <c r="A173" s="36"/>
      <c r="B173" s="36"/>
      <c r="C173" s="36"/>
      <c r="D173" s="36"/>
      <c r="E173" s="36"/>
      <c r="F173" s="36"/>
      <c r="G173" s="36"/>
      <c r="H173" s="36"/>
      <c r="I173" s="36"/>
      <c r="J173" s="36"/>
      <c r="K173" s="36"/>
      <c r="L173" s="36"/>
    </row>
    <row r="174" spans="1:12">
      <c r="A174" s="36"/>
      <c r="B174" s="36"/>
      <c r="C174" s="36"/>
      <c r="D174" s="36"/>
      <c r="E174" s="36"/>
      <c r="F174" s="36"/>
      <c r="G174" s="36"/>
      <c r="H174" s="36"/>
      <c r="I174" s="36"/>
      <c r="J174" s="36"/>
      <c r="K174" s="36"/>
      <c r="L174" s="36"/>
    </row>
    <row r="175" spans="1:12">
      <c r="A175" s="36"/>
      <c r="B175" s="36"/>
      <c r="C175" s="36"/>
      <c r="D175" s="36"/>
      <c r="E175" s="36"/>
      <c r="F175" s="36"/>
      <c r="G175" s="36"/>
      <c r="H175" s="36"/>
      <c r="I175" s="36"/>
      <c r="J175" s="36"/>
      <c r="K175" s="36"/>
      <c r="L175" s="36"/>
    </row>
    <row r="176" spans="1:12">
      <c r="A176" s="36"/>
      <c r="B176" s="36"/>
      <c r="C176" s="36"/>
      <c r="D176" s="36"/>
      <c r="E176" s="36"/>
      <c r="F176" s="36"/>
      <c r="G176" s="36"/>
      <c r="H176" s="36"/>
      <c r="I176" s="36"/>
      <c r="J176" s="36"/>
      <c r="K176" s="36"/>
      <c r="L176" s="36"/>
    </row>
    <row r="177" spans="1:12">
      <c r="A177" s="36"/>
      <c r="B177" s="36"/>
      <c r="C177" s="36"/>
      <c r="D177" s="36"/>
      <c r="E177" s="36"/>
      <c r="F177" s="36"/>
      <c r="G177" s="36"/>
      <c r="H177" s="36"/>
      <c r="I177" s="36"/>
      <c r="J177" s="36"/>
      <c r="K177" s="36"/>
      <c r="L177" s="36"/>
    </row>
    <row r="178" spans="1:12">
      <c r="A178" s="36"/>
      <c r="B178" s="36"/>
      <c r="C178" s="36"/>
      <c r="D178" s="36"/>
      <c r="E178" s="36"/>
      <c r="F178" s="36"/>
      <c r="G178" s="36"/>
      <c r="H178" s="36"/>
      <c r="I178" s="36"/>
      <c r="J178" s="36"/>
      <c r="K178" s="36"/>
      <c r="L178" s="36"/>
    </row>
    <row r="179" spans="1:12">
      <c r="A179" s="36"/>
      <c r="B179" s="36"/>
      <c r="C179" s="36"/>
      <c r="D179" s="36"/>
      <c r="E179" s="36"/>
      <c r="F179" s="36"/>
      <c r="G179" s="36"/>
      <c r="H179" s="36"/>
      <c r="I179" s="36"/>
      <c r="J179" s="36"/>
      <c r="K179" s="36"/>
      <c r="L179" s="36"/>
    </row>
    <row r="180" spans="1:12">
      <c r="A180" s="36"/>
      <c r="B180" s="36"/>
      <c r="C180" s="36"/>
      <c r="D180" s="36"/>
      <c r="E180" s="36"/>
      <c r="F180" s="36"/>
      <c r="G180" s="36"/>
      <c r="H180" s="36"/>
      <c r="I180" s="36"/>
      <c r="J180" s="36"/>
      <c r="K180" s="36"/>
      <c r="L180" s="36"/>
    </row>
    <row r="181" spans="1:12">
      <c r="A181" s="36"/>
      <c r="B181" s="36"/>
      <c r="C181" s="36"/>
      <c r="D181" s="36"/>
      <c r="E181" s="36"/>
      <c r="F181" s="36"/>
      <c r="G181" s="36"/>
      <c r="H181" s="36"/>
      <c r="I181" s="36"/>
      <c r="J181" s="36"/>
      <c r="K181" s="36"/>
      <c r="L181" s="36"/>
    </row>
    <row r="182" spans="1:12">
      <c r="A182" s="36"/>
      <c r="B182" s="36"/>
      <c r="C182" s="36"/>
      <c r="D182" s="36"/>
      <c r="E182" s="36"/>
      <c r="F182" s="36"/>
      <c r="G182" s="36"/>
      <c r="H182" s="36"/>
      <c r="I182" s="36"/>
      <c r="J182" s="36"/>
      <c r="K182" s="36"/>
      <c r="L182" s="36"/>
    </row>
    <row r="183" spans="1:12">
      <c r="A183" s="36"/>
      <c r="B183" s="36"/>
      <c r="C183" s="36"/>
      <c r="D183" s="36"/>
      <c r="E183" s="36"/>
      <c r="F183" s="36"/>
      <c r="G183" s="36"/>
      <c r="H183" s="36"/>
      <c r="I183" s="36"/>
      <c r="J183" s="36"/>
      <c r="K183" s="36"/>
      <c r="L183" s="36"/>
    </row>
    <row r="184" spans="1:12">
      <c r="A184" s="36"/>
      <c r="B184" s="36"/>
      <c r="C184" s="36"/>
      <c r="D184" s="36"/>
      <c r="E184" s="36"/>
      <c r="F184" s="36"/>
      <c r="G184" s="36"/>
      <c r="H184" s="36"/>
      <c r="I184" s="36"/>
      <c r="J184" s="36"/>
      <c r="K184" s="36"/>
      <c r="L184" s="36"/>
    </row>
    <row r="185" spans="1:12">
      <c r="A185" s="36"/>
      <c r="B185" s="36"/>
      <c r="C185" s="36"/>
      <c r="D185" s="36"/>
      <c r="E185" s="36"/>
      <c r="F185" s="36"/>
      <c r="G185" s="36"/>
      <c r="H185" s="36"/>
      <c r="I185" s="36"/>
      <c r="J185" s="36"/>
      <c r="K185" s="36"/>
      <c r="L185" s="36"/>
    </row>
    <row r="186" spans="1:12">
      <c r="A186" s="36"/>
      <c r="B186" s="36"/>
      <c r="C186" s="36"/>
      <c r="D186" s="36"/>
      <c r="E186" s="36"/>
      <c r="F186" s="36"/>
      <c r="G186" s="36"/>
      <c r="H186" s="36"/>
      <c r="I186" s="36"/>
      <c r="J186" s="36"/>
      <c r="K186" s="36"/>
      <c r="L186" s="36"/>
    </row>
    <row r="187" spans="1:12">
      <c r="A187" s="36"/>
      <c r="B187" s="36"/>
      <c r="C187" s="36"/>
      <c r="D187" s="36"/>
      <c r="E187" s="36"/>
      <c r="F187" s="36"/>
      <c r="G187" s="36"/>
      <c r="H187" s="36"/>
      <c r="I187" s="36"/>
      <c r="J187" s="36"/>
      <c r="K187" s="36"/>
      <c r="L187" s="36"/>
    </row>
    <row r="188" spans="1:12">
      <c r="A188" s="36"/>
      <c r="B188" s="36"/>
      <c r="C188" s="36"/>
      <c r="D188" s="36"/>
      <c r="E188" s="36"/>
      <c r="F188" s="36"/>
      <c r="G188" s="36"/>
      <c r="H188" s="36"/>
      <c r="I188" s="36"/>
      <c r="J188" s="36"/>
      <c r="K188" s="36"/>
      <c r="L188" s="36"/>
    </row>
    <row r="189" spans="1:12">
      <c r="A189" s="36"/>
      <c r="B189" s="36"/>
      <c r="C189" s="36"/>
      <c r="D189" s="36"/>
      <c r="E189" s="36"/>
      <c r="F189" s="36"/>
      <c r="G189" s="36"/>
      <c r="H189" s="36"/>
      <c r="I189" s="36"/>
      <c r="J189" s="36"/>
      <c r="K189" s="36"/>
      <c r="L189" s="36"/>
    </row>
    <row r="190" spans="1:12">
      <c r="A190" s="36"/>
      <c r="B190" s="36"/>
      <c r="C190" s="36"/>
      <c r="D190" s="36"/>
      <c r="E190" s="36"/>
      <c r="F190" s="36"/>
      <c r="G190" s="36"/>
      <c r="H190" s="36"/>
      <c r="I190" s="36"/>
      <c r="J190" s="36"/>
      <c r="K190" s="36"/>
      <c r="L190" s="36"/>
    </row>
    <row r="191" spans="1:12">
      <c r="A191" s="36"/>
      <c r="B191" s="36"/>
      <c r="C191" s="36"/>
      <c r="D191" s="36"/>
      <c r="E191" s="36"/>
      <c r="F191" s="36"/>
      <c r="G191" s="36"/>
      <c r="H191" s="36"/>
      <c r="I191" s="36"/>
      <c r="J191" s="36"/>
      <c r="K191" s="36"/>
      <c r="L191" s="36"/>
    </row>
    <row r="192" spans="1:12">
      <c r="A192" s="36"/>
      <c r="B192" s="36"/>
      <c r="C192" s="36"/>
      <c r="D192" s="36"/>
      <c r="E192" s="36"/>
      <c r="F192" s="36"/>
      <c r="G192" s="36"/>
      <c r="H192" s="36"/>
      <c r="I192" s="36"/>
      <c r="J192" s="36"/>
      <c r="K192" s="36"/>
      <c r="L192" s="36"/>
    </row>
    <row r="193" spans="1:12">
      <c r="A193" s="36"/>
      <c r="B193" s="36"/>
      <c r="C193" s="36"/>
      <c r="D193" s="36"/>
      <c r="E193" s="36"/>
      <c r="F193" s="36"/>
      <c r="G193" s="36"/>
      <c r="H193" s="36"/>
      <c r="I193" s="36"/>
      <c r="J193" s="36"/>
      <c r="K193" s="36"/>
      <c r="L193" s="36"/>
    </row>
    <row r="194" spans="1:12">
      <c r="A194" s="36"/>
      <c r="B194" s="36"/>
      <c r="C194" s="36"/>
      <c r="D194" s="36"/>
      <c r="E194" s="36"/>
      <c r="F194" s="36"/>
      <c r="G194" s="36"/>
      <c r="H194" s="36"/>
      <c r="I194" s="36"/>
      <c r="J194" s="36"/>
      <c r="K194" s="36"/>
      <c r="L194" s="36"/>
    </row>
    <row r="195" spans="1:12">
      <c r="A195" s="36"/>
      <c r="B195" s="36"/>
      <c r="C195" s="36"/>
      <c r="D195" s="36"/>
      <c r="E195" s="36"/>
      <c r="F195" s="36"/>
      <c r="G195" s="36"/>
      <c r="H195" s="36"/>
      <c r="I195" s="36"/>
      <c r="J195" s="36"/>
      <c r="K195" s="36"/>
      <c r="L195" s="36"/>
    </row>
    <row r="196" spans="1:12">
      <c r="A196" s="36"/>
      <c r="B196" s="36"/>
      <c r="C196" s="36"/>
      <c r="D196" s="36"/>
      <c r="E196" s="36"/>
      <c r="F196" s="36"/>
      <c r="G196" s="36"/>
      <c r="H196" s="36"/>
      <c r="I196" s="36"/>
      <c r="J196" s="36"/>
      <c r="K196" s="36"/>
      <c r="L196" s="36"/>
    </row>
    <row r="197" spans="1:12">
      <c r="A197" s="36"/>
      <c r="B197" s="36"/>
      <c r="C197" s="36"/>
      <c r="D197" s="36"/>
      <c r="E197" s="36"/>
      <c r="F197" s="36"/>
      <c r="G197" s="36"/>
      <c r="H197" s="36"/>
      <c r="I197" s="36"/>
      <c r="J197" s="36"/>
      <c r="K197" s="36"/>
      <c r="L197" s="36"/>
    </row>
    <row r="198" spans="1:12">
      <c r="A198" s="36"/>
      <c r="B198" s="36"/>
      <c r="C198" s="36"/>
      <c r="D198" s="36"/>
      <c r="E198" s="36"/>
      <c r="F198" s="36"/>
      <c r="G198" s="36"/>
      <c r="H198" s="36"/>
      <c r="I198" s="36"/>
      <c r="J198" s="36"/>
      <c r="K198" s="36"/>
      <c r="L198" s="36"/>
    </row>
    <row r="199" spans="1:12">
      <c r="A199" s="36"/>
      <c r="B199" s="36"/>
      <c r="C199" s="36"/>
      <c r="D199" s="36"/>
      <c r="E199" s="36"/>
      <c r="F199" s="36"/>
      <c r="G199" s="36"/>
      <c r="H199" s="36"/>
      <c r="I199" s="36"/>
      <c r="J199" s="36"/>
      <c r="K199" s="36"/>
      <c r="L199" s="36"/>
    </row>
    <row r="200" spans="1:12">
      <c r="A200" s="36"/>
      <c r="B200" s="36"/>
      <c r="C200" s="36"/>
      <c r="D200" s="36"/>
      <c r="E200" s="36"/>
      <c r="F200" s="36"/>
      <c r="G200" s="36"/>
      <c r="H200" s="36"/>
      <c r="I200" s="36"/>
      <c r="J200" s="36"/>
      <c r="K200" s="36"/>
      <c r="L200" s="36"/>
    </row>
    <row r="201" spans="1:12">
      <c r="A201" s="36"/>
      <c r="B201" s="36"/>
      <c r="C201" s="36"/>
      <c r="D201" s="36"/>
      <c r="E201" s="36"/>
      <c r="F201" s="36"/>
      <c r="G201" s="36"/>
      <c r="H201" s="36"/>
      <c r="I201" s="36"/>
      <c r="J201" s="36"/>
      <c r="K201" s="36"/>
      <c r="L201" s="36"/>
    </row>
  </sheetData>
  <mergeCells count="3">
    <mergeCell ref="A2:L2"/>
    <mergeCell ref="A3:L3"/>
    <mergeCell ref="A27:B27"/>
  </mergeCells>
  <hyperlinks>
    <hyperlink ref="A1" location="'索引目录'!E8" display="返回索引页"/>
    <hyperlink ref="B1" location="'货币汇总'!B8" display="返回"/>
  </hyperlink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15" customWidth="1"/>
    <col min="2" max="2" width="41" customWidth="1"/>
    <col min="3" max="3" width="21" customWidth="1"/>
    <col min="4" max="5" width="24" customWidth="1"/>
    <col min="6" max="6" width="20" customWidth="1"/>
    <col min="7" max="7" width="18" customWidth="1"/>
    <col min="8" max="11" width="10" customWidth="1"/>
  </cols>
  <sheetData>
    <row r="1" spans="1:11">
      <c r="A1" s="443" t="s">
        <v>86</v>
      </c>
      <c r="B1" s="14" t="s">
        <v>250</v>
      </c>
      <c r="C1" s="15"/>
      <c r="D1" s="15"/>
      <c r="E1" s="15"/>
      <c r="F1" s="15"/>
      <c r="G1" s="15"/>
      <c r="H1" s="36"/>
      <c r="I1" s="36"/>
      <c r="J1" s="36"/>
      <c r="K1" s="36"/>
    </row>
    <row r="2" ht="30" customHeight="1" spans="1:11">
      <c r="A2" s="16" t="s">
        <v>363</v>
      </c>
      <c r="B2" s="17"/>
      <c r="C2" s="17"/>
      <c r="D2" s="17"/>
      <c r="E2" s="17"/>
      <c r="F2" s="17"/>
      <c r="G2" s="17"/>
      <c r="H2" s="36"/>
      <c r="I2" s="36"/>
      <c r="J2" s="36"/>
      <c r="K2" s="36"/>
    </row>
    <row r="3" ht="15.75" customHeight="1" spans="1:11">
      <c r="A3" s="40" t="e">
        <f>CONCATENATE(#REF!,#REF!,#REF!,#REF!,#REF!,#REF!,#REF!)</f>
        <v>#REF!</v>
      </c>
      <c r="B3" s="40"/>
      <c r="C3" s="40"/>
      <c r="D3" s="40"/>
      <c r="E3" s="40"/>
      <c r="F3" s="40"/>
      <c r="G3" s="40"/>
      <c r="H3" s="36"/>
      <c r="I3" s="36"/>
      <c r="J3" s="36"/>
      <c r="K3" s="36"/>
    </row>
    <row r="4" ht="15.75" customHeight="1" spans="1:11">
      <c r="A4" s="41" t="e">
        <f>#REF!&amp;#REF!</f>
        <v>#REF!</v>
      </c>
      <c r="B4" s="36"/>
      <c r="C4" s="36"/>
      <c r="D4" s="36"/>
      <c r="E4" s="36"/>
      <c r="F4" s="36"/>
      <c r="G4" s="425" t="s">
        <v>119</v>
      </c>
      <c r="H4" s="36"/>
      <c r="I4" s="36"/>
      <c r="J4" s="36"/>
      <c r="K4" s="36"/>
    </row>
    <row r="5" ht="15.75" customHeight="1" spans="1:11">
      <c r="A5" s="426" t="s">
        <v>331</v>
      </c>
      <c r="B5" s="426" t="s">
        <v>332</v>
      </c>
      <c r="C5" s="427" t="s">
        <v>333</v>
      </c>
      <c r="D5" s="426" t="s">
        <v>334</v>
      </c>
      <c r="E5" s="426" t="s">
        <v>335</v>
      </c>
      <c r="F5" s="635" t="s">
        <v>336</v>
      </c>
      <c r="G5" s="426" t="s">
        <v>364</v>
      </c>
      <c r="H5" s="430"/>
      <c r="I5" s="430"/>
      <c r="J5" s="430"/>
      <c r="K5" s="430"/>
    </row>
    <row r="6" ht="15.75" customHeight="1" spans="1:11">
      <c r="A6" s="426" t="s">
        <v>365</v>
      </c>
      <c r="B6" s="431" t="s">
        <v>366</v>
      </c>
      <c r="C6" s="55">
        <f>'交易性-股票'!G27</f>
        <v>0</v>
      </c>
      <c r="D6" s="57">
        <f>'交易性-股票'!H27</f>
        <v>0</v>
      </c>
      <c r="E6" s="56">
        <f>'交易性-股票'!J27</f>
        <v>0</v>
      </c>
      <c r="F6" s="56">
        <f>E6-D6</f>
        <v>0</v>
      </c>
      <c r="G6" s="432" t="str">
        <f>IF(D6=0,"",F6/D6*100)</f>
        <v/>
      </c>
      <c r="H6" s="36"/>
      <c r="I6" s="36"/>
      <c r="J6" s="36"/>
      <c r="K6" s="36"/>
    </row>
    <row r="7" ht="15.75" customHeight="1" spans="1:11">
      <c r="A7" s="426" t="s">
        <v>367</v>
      </c>
      <c r="B7" s="431" t="s">
        <v>368</v>
      </c>
      <c r="C7" s="55">
        <f>'交易性-债券'!H27</f>
        <v>0</v>
      </c>
      <c r="D7" s="57">
        <f>'交易性-债券'!I27</f>
        <v>0</v>
      </c>
      <c r="E7" s="56">
        <f>'交易性-债券'!J27</f>
        <v>0</v>
      </c>
      <c r="F7" s="56">
        <f>E7-D7</f>
        <v>0</v>
      </c>
      <c r="G7" s="432" t="str">
        <f>IF(D7=0,"",F7/D7*100)</f>
        <v/>
      </c>
      <c r="H7" s="36"/>
      <c r="I7" s="36"/>
      <c r="J7" s="36"/>
      <c r="K7" s="36"/>
    </row>
    <row r="8" ht="15.75" customHeight="1" spans="1:11">
      <c r="A8" s="426" t="s">
        <v>369</v>
      </c>
      <c r="B8" s="431" t="s">
        <v>370</v>
      </c>
      <c r="C8" s="55">
        <f>'交易性-基金'!G27</f>
        <v>0</v>
      </c>
      <c r="D8" s="57">
        <f>'交易性-基金'!H27</f>
        <v>0</v>
      </c>
      <c r="E8" s="56">
        <f>'交易性-基金'!J27</f>
        <v>0</v>
      </c>
      <c r="F8" s="56">
        <f>E8-D8</f>
        <v>0</v>
      </c>
      <c r="G8" s="432" t="str">
        <f>IF(D8=0,"",F8/D8*100)</f>
        <v/>
      </c>
      <c r="H8" s="36"/>
      <c r="I8" s="36"/>
      <c r="J8" s="36"/>
      <c r="K8" s="36"/>
    </row>
    <row r="9" ht="15.75" customHeight="1" spans="1:11">
      <c r="A9" s="46"/>
      <c r="B9" s="47"/>
      <c r="C9" s="55"/>
      <c r="D9" s="57"/>
      <c r="E9" s="56"/>
      <c r="F9" s="56"/>
      <c r="G9" s="56"/>
      <c r="H9" s="36"/>
      <c r="I9" s="36"/>
      <c r="J9" s="36"/>
      <c r="K9" s="36"/>
    </row>
    <row r="10" ht="15.75" customHeight="1" spans="1:11">
      <c r="A10" s="46"/>
      <c r="B10" s="47"/>
      <c r="C10" s="55"/>
      <c r="D10" s="57"/>
      <c r="E10" s="56"/>
      <c r="F10" s="56"/>
      <c r="G10" s="56"/>
      <c r="H10" s="36"/>
      <c r="I10" s="36"/>
      <c r="J10" s="36"/>
      <c r="K10" s="36"/>
    </row>
    <row r="11" ht="15.75" customHeight="1" spans="1:11">
      <c r="A11" s="46"/>
      <c r="B11" s="47"/>
      <c r="C11" s="55"/>
      <c r="D11" s="57"/>
      <c r="E11" s="56"/>
      <c r="F11" s="56"/>
      <c r="G11" s="56"/>
      <c r="H11" s="36"/>
      <c r="I11" s="36"/>
      <c r="J11" s="36"/>
      <c r="K11" s="36"/>
    </row>
    <row r="12" ht="15.75" customHeight="1" spans="1:11">
      <c r="A12" s="46"/>
      <c r="B12" s="47"/>
      <c r="C12" s="55"/>
      <c r="D12" s="57"/>
      <c r="E12" s="56"/>
      <c r="F12" s="56"/>
      <c r="G12" s="56"/>
      <c r="H12" s="36"/>
      <c r="I12" s="36"/>
      <c r="J12" s="36"/>
      <c r="K12" s="36"/>
    </row>
    <row r="13" ht="15.75" customHeight="1" spans="1:11">
      <c r="A13" s="46"/>
      <c r="B13" s="47"/>
      <c r="C13" s="55"/>
      <c r="D13" s="57"/>
      <c r="E13" s="56"/>
      <c r="F13" s="56"/>
      <c r="G13" s="56"/>
      <c r="H13" s="36"/>
      <c r="I13" s="36"/>
      <c r="J13" s="36"/>
      <c r="K13" s="36"/>
    </row>
    <row r="14" ht="15.75" customHeight="1" spans="1:11">
      <c r="A14" s="46"/>
      <c r="B14" s="47"/>
      <c r="C14" s="55"/>
      <c r="D14" s="57"/>
      <c r="E14" s="56"/>
      <c r="F14" s="56"/>
      <c r="G14" s="56"/>
      <c r="H14" s="36"/>
      <c r="I14" s="36"/>
      <c r="J14" s="36"/>
      <c r="K14" s="36"/>
    </row>
    <row r="15" ht="15.75" customHeight="1" spans="1:11">
      <c r="A15" s="46"/>
      <c r="B15" s="47"/>
      <c r="C15" s="55"/>
      <c r="D15" s="57"/>
      <c r="E15" s="56"/>
      <c r="F15" s="56"/>
      <c r="G15" s="56"/>
      <c r="H15" s="36"/>
      <c r="I15" s="36"/>
      <c r="J15" s="36"/>
      <c r="K15" s="36"/>
    </row>
    <row r="16" ht="15.75" customHeight="1" spans="1:11">
      <c r="A16" s="46"/>
      <c r="B16" s="47"/>
      <c r="C16" s="55"/>
      <c r="D16" s="57"/>
      <c r="E16" s="56"/>
      <c r="F16" s="56"/>
      <c r="G16" s="56"/>
      <c r="H16" s="36"/>
      <c r="I16" s="36"/>
      <c r="J16" s="36"/>
      <c r="K16" s="36"/>
    </row>
    <row r="17" ht="15.75" customHeight="1" spans="1:11">
      <c r="A17" s="46"/>
      <c r="B17" s="47"/>
      <c r="C17" s="55"/>
      <c r="D17" s="57"/>
      <c r="E17" s="56"/>
      <c r="F17" s="56"/>
      <c r="G17" s="56"/>
      <c r="H17" s="36"/>
      <c r="I17" s="36"/>
      <c r="J17" s="36"/>
      <c r="K17" s="36"/>
    </row>
    <row r="18" ht="15.75" customHeight="1" spans="1:11">
      <c r="A18" s="46"/>
      <c r="B18" s="47"/>
      <c r="C18" s="55"/>
      <c r="D18" s="57"/>
      <c r="E18" s="56"/>
      <c r="F18" s="56"/>
      <c r="G18" s="56"/>
      <c r="H18" s="36"/>
      <c r="I18" s="36"/>
      <c r="J18" s="36"/>
      <c r="K18" s="36"/>
    </row>
    <row r="19" ht="15.75" customHeight="1" spans="1:11">
      <c r="A19" s="46"/>
      <c r="B19" s="47"/>
      <c r="C19" s="55"/>
      <c r="D19" s="57"/>
      <c r="E19" s="56"/>
      <c r="F19" s="56"/>
      <c r="G19" s="56"/>
      <c r="H19" s="36"/>
      <c r="I19" s="36"/>
      <c r="J19" s="36"/>
      <c r="K19" s="36"/>
    </row>
    <row r="20" ht="15.75" customHeight="1" spans="1:11">
      <c r="A20" s="46"/>
      <c r="B20" s="47"/>
      <c r="C20" s="55"/>
      <c r="D20" s="57"/>
      <c r="E20" s="56"/>
      <c r="F20" s="56"/>
      <c r="G20" s="56"/>
      <c r="H20" s="36"/>
      <c r="I20" s="36"/>
      <c r="J20" s="36"/>
      <c r="K20" s="36"/>
    </row>
    <row r="21" ht="15.75" customHeight="1" spans="1:11">
      <c r="A21" s="46"/>
      <c r="B21" s="47"/>
      <c r="C21" s="55"/>
      <c r="D21" s="57"/>
      <c r="E21" s="56"/>
      <c r="F21" s="56"/>
      <c r="G21" s="56"/>
      <c r="H21" s="36"/>
      <c r="I21" s="36"/>
      <c r="J21" s="36"/>
      <c r="K21" s="36"/>
    </row>
    <row r="22" ht="15.75" customHeight="1" spans="1:11">
      <c r="A22" s="46"/>
      <c r="B22" s="47"/>
      <c r="C22" s="55"/>
      <c r="D22" s="57"/>
      <c r="E22" s="56"/>
      <c r="F22" s="56"/>
      <c r="G22" s="56"/>
      <c r="H22" s="36"/>
      <c r="I22" s="36"/>
      <c r="J22" s="36"/>
      <c r="K22" s="36"/>
    </row>
    <row r="23" ht="15.75" customHeight="1" spans="1:11">
      <c r="A23" s="46"/>
      <c r="B23" s="47"/>
      <c r="C23" s="55"/>
      <c r="D23" s="57"/>
      <c r="E23" s="56"/>
      <c r="F23" s="56"/>
      <c r="G23" s="56"/>
      <c r="H23" s="36"/>
      <c r="I23" s="36"/>
      <c r="J23" s="36"/>
      <c r="K23" s="36"/>
    </row>
    <row r="24" ht="15.75" customHeight="1" spans="1:11">
      <c r="A24" s="46"/>
      <c r="B24" s="47"/>
      <c r="C24" s="55"/>
      <c r="D24" s="57"/>
      <c r="E24" s="56"/>
      <c r="F24" s="56"/>
      <c r="G24" s="56"/>
      <c r="H24" s="36"/>
      <c r="I24" s="36"/>
      <c r="J24" s="36"/>
      <c r="K24" s="36"/>
    </row>
    <row r="25" ht="15.75" customHeight="1" spans="1:11">
      <c r="A25" s="46"/>
      <c r="B25" s="47"/>
      <c r="C25" s="55"/>
      <c r="D25" s="57"/>
      <c r="E25" s="56"/>
      <c r="F25" s="56"/>
      <c r="G25" s="56"/>
      <c r="H25" s="36"/>
      <c r="I25" s="36"/>
      <c r="J25" s="36"/>
      <c r="K25" s="36"/>
    </row>
    <row r="26" ht="15.75" customHeight="1" spans="1:11">
      <c r="A26" s="46"/>
      <c r="B26" s="47"/>
      <c r="C26" s="55"/>
      <c r="D26" s="57"/>
      <c r="E26" s="56"/>
      <c r="F26" s="56"/>
      <c r="G26" s="56"/>
      <c r="H26" s="36"/>
      <c r="I26" s="36"/>
      <c r="J26" s="36"/>
      <c r="K26" s="36"/>
    </row>
    <row r="27" ht="15.75" customHeight="1" spans="1:11">
      <c r="A27" s="426" t="s">
        <v>317</v>
      </c>
      <c r="B27" s="426" t="s">
        <v>371</v>
      </c>
      <c r="C27" s="55">
        <f>SUM(C6:C26)</f>
        <v>0</v>
      </c>
      <c r="D27" s="57">
        <f>SUM(D6:D26)</f>
        <v>0</v>
      </c>
      <c r="E27" s="56">
        <f>SUM(E6:E26)</f>
        <v>0</v>
      </c>
      <c r="F27" s="56">
        <f>SUM(F6:F26)</f>
        <v>0</v>
      </c>
      <c r="G27" s="56" t="str">
        <f>IF(D27=0,"",F27/D27*100)</f>
        <v/>
      </c>
      <c r="H27" s="36"/>
      <c r="I27" s="36"/>
      <c r="J27" s="36"/>
      <c r="K27" s="36"/>
    </row>
    <row r="28" ht="15.75" customHeight="1" spans="1:11">
      <c r="A28" s="54"/>
      <c r="B28" s="36"/>
      <c r="C28" s="36"/>
      <c r="D28" s="36"/>
      <c r="E28" s="41" t="e">
        <f>"评估人员："&amp;#REF!</f>
        <v>#REF!</v>
      </c>
      <c r="F28" s="36"/>
      <c r="G28" s="36"/>
      <c r="H28" s="36"/>
      <c r="I28" s="36"/>
      <c r="J28" s="36"/>
      <c r="K28" s="36"/>
    </row>
    <row r="29" ht="15.75" customHeight="1" spans="1:11">
      <c r="A29" s="54"/>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D9" display="返回索引页"/>
    <hyperlink ref="B1" location="'流动汇总'!B7" display="返回"/>
    <hyperlink ref="B6" location="'交易性-股票'!B1" display="交易性金融资产-股票投资"/>
    <hyperlink ref="B7" location="'交易性-债券'!B1" display="交易性金融资产-债券投资"/>
    <hyperlink ref="B8" location="'交易性-基金'!B1" display="交易性金融资产-基金投资"/>
  </hyperlink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1"/>
  <sheetViews>
    <sheetView workbookViewId="0">
      <selection activeCell="A1" sqref="A1"/>
    </sheetView>
  </sheetViews>
  <sheetFormatPr defaultColWidth="9.81481481481481" defaultRowHeight="14.4"/>
  <cols>
    <col min="1" max="1" width="5" customWidth="1"/>
    <col min="2" max="2" width="21" customWidth="1"/>
    <col min="3" max="3" width="10" customWidth="1"/>
    <col min="4" max="4" width="9" customWidth="1"/>
    <col min="5" max="5" width="8" customWidth="1"/>
    <col min="6" max="6" width="10" customWidth="1"/>
    <col min="7" max="8" width="15" customWidth="1"/>
    <col min="9" max="9" width="12" customWidth="1"/>
    <col min="10" max="10" width="15" customWidth="1"/>
    <col min="11" max="11" width="12" customWidth="1"/>
    <col min="12" max="12" width="9" customWidth="1"/>
    <col min="13" max="13" width="10" customWidth="1"/>
  </cols>
  <sheetData>
    <row r="1" spans="1:13">
      <c r="A1" s="443" t="s">
        <v>86</v>
      </c>
      <c r="B1" s="14" t="s">
        <v>250</v>
      </c>
      <c r="C1" s="15"/>
      <c r="D1" s="15"/>
      <c r="E1" s="15"/>
      <c r="F1" s="15"/>
      <c r="G1" s="15"/>
      <c r="H1" s="15"/>
      <c r="I1" s="15"/>
      <c r="J1" s="15"/>
      <c r="K1" s="15"/>
      <c r="L1" s="15"/>
      <c r="M1" s="36"/>
    </row>
    <row r="2" ht="30" customHeight="1" spans="1:13">
      <c r="A2" s="16" t="s">
        <v>372</v>
      </c>
      <c r="B2" s="17"/>
      <c r="C2" s="17"/>
      <c r="D2" s="17"/>
      <c r="E2" s="17"/>
      <c r="F2" s="17"/>
      <c r="G2" s="17"/>
      <c r="H2" s="17"/>
      <c r="I2" s="17"/>
      <c r="J2" s="17"/>
      <c r="K2" s="17"/>
      <c r="L2" s="17"/>
      <c r="M2" s="36"/>
    </row>
    <row r="3" ht="14.25" customHeight="1" spans="1:13">
      <c r="A3" s="40" t="e">
        <f>CONCATENATE(#REF!,#REF!,#REF!,#REF!,#REF!,#REF!,#REF!)</f>
        <v>#REF!</v>
      </c>
      <c r="B3" s="40"/>
      <c r="C3" s="40"/>
      <c r="D3" s="40"/>
      <c r="E3" s="40"/>
      <c r="F3" s="40"/>
      <c r="G3" s="40"/>
      <c r="H3" s="40"/>
      <c r="I3" s="38"/>
      <c r="J3" s="38"/>
      <c r="K3" s="38"/>
      <c r="L3" s="38"/>
      <c r="M3" s="36"/>
    </row>
    <row r="4" ht="15.75" customHeight="1" spans="1:13">
      <c r="A4" s="41" t="e">
        <f>#REF!&amp;#REF!</f>
        <v>#REF!</v>
      </c>
      <c r="B4" s="36"/>
      <c r="C4" s="36"/>
      <c r="D4" s="36"/>
      <c r="E4" s="36"/>
      <c r="F4" s="36"/>
      <c r="G4" s="36"/>
      <c r="H4" s="36"/>
      <c r="I4" s="36"/>
      <c r="J4" s="36"/>
      <c r="K4" s="36"/>
      <c r="L4" s="36"/>
      <c r="M4" s="42" t="s">
        <v>119</v>
      </c>
    </row>
    <row r="5" ht="25.2" spans="1:13">
      <c r="A5" s="43" t="s">
        <v>183</v>
      </c>
      <c r="B5" s="43" t="s">
        <v>373</v>
      </c>
      <c r="C5" s="43" t="s">
        <v>374</v>
      </c>
      <c r="D5" s="43" t="s">
        <v>375</v>
      </c>
      <c r="E5" s="43" t="s">
        <v>376</v>
      </c>
      <c r="F5" s="43" t="s">
        <v>377</v>
      </c>
      <c r="G5" s="44" t="s">
        <v>333</v>
      </c>
      <c r="H5" s="72" t="s">
        <v>334</v>
      </c>
      <c r="I5" s="187" t="s">
        <v>378</v>
      </c>
      <c r="J5" s="43" t="s">
        <v>335</v>
      </c>
      <c r="K5" s="43" t="s">
        <v>336</v>
      </c>
      <c r="L5" s="52" t="s">
        <v>358</v>
      </c>
      <c r="M5" s="43" t="s">
        <v>186</v>
      </c>
    </row>
    <row r="6" ht="15.75" customHeight="1" spans="1:13">
      <c r="A6" s="46"/>
      <c r="B6" s="47"/>
      <c r="C6" s="46"/>
      <c r="D6" s="48"/>
      <c r="E6" s="75"/>
      <c r="F6" s="46"/>
      <c r="G6" s="55"/>
      <c r="H6" s="57"/>
      <c r="I6" s="56"/>
      <c r="J6" s="56"/>
      <c r="K6" s="56" t="str">
        <f t="shared" ref="K6:K27" si="0">IF(J6-H6=0,"",(J6-H6))</f>
        <v/>
      </c>
      <c r="L6" s="56" t="str">
        <f t="shared" ref="L6:L27" si="1">IF(H6=0,"",(J6-H6)/H6*100)</f>
        <v/>
      </c>
      <c r="M6" s="47"/>
    </row>
    <row r="7" ht="15.75" customHeight="1" spans="1:13">
      <c r="A7" s="46"/>
      <c r="B7" s="47"/>
      <c r="C7" s="46"/>
      <c r="D7" s="48"/>
      <c r="E7" s="75"/>
      <c r="F7" s="46"/>
      <c r="G7" s="55"/>
      <c r="H7" s="57"/>
      <c r="I7" s="56"/>
      <c r="J7" s="56"/>
      <c r="K7" s="56" t="str">
        <f t="shared" si="0"/>
        <v/>
      </c>
      <c r="L7" s="56" t="str">
        <f t="shared" si="1"/>
        <v/>
      </c>
      <c r="M7" s="47"/>
    </row>
    <row r="8" ht="15.75" customHeight="1" spans="1:13">
      <c r="A8" s="46"/>
      <c r="B8" s="47"/>
      <c r="C8" s="46"/>
      <c r="D8" s="48"/>
      <c r="E8" s="75"/>
      <c r="F8" s="46"/>
      <c r="G8" s="55"/>
      <c r="H8" s="57"/>
      <c r="I8" s="56"/>
      <c r="J8" s="56"/>
      <c r="K8" s="56" t="str">
        <f t="shared" si="0"/>
        <v/>
      </c>
      <c r="L8" s="56" t="str">
        <f t="shared" si="1"/>
        <v/>
      </c>
      <c r="M8" s="47"/>
    </row>
    <row r="9" ht="15.75" customHeight="1" spans="1:13">
      <c r="A9" s="46"/>
      <c r="B9" s="47"/>
      <c r="C9" s="46"/>
      <c r="D9" s="48"/>
      <c r="E9" s="75"/>
      <c r="F9" s="46"/>
      <c r="G9" s="55"/>
      <c r="H9" s="57"/>
      <c r="I9" s="56"/>
      <c r="J9" s="56"/>
      <c r="K9" s="56" t="str">
        <f t="shared" si="0"/>
        <v/>
      </c>
      <c r="L9" s="56" t="str">
        <f t="shared" si="1"/>
        <v/>
      </c>
      <c r="M9" s="47"/>
    </row>
    <row r="10" ht="15.75" customHeight="1" spans="1:13">
      <c r="A10" s="46"/>
      <c r="B10" s="47"/>
      <c r="C10" s="46"/>
      <c r="D10" s="48"/>
      <c r="E10" s="75"/>
      <c r="F10" s="46"/>
      <c r="G10" s="55" t="s">
        <v>379</v>
      </c>
      <c r="H10" s="57"/>
      <c r="I10" s="56"/>
      <c r="J10" s="56"/>
      <c r="K10" s="56" t="str">
        <f t="shared" si="0"/>
        <v/>
      </c>
      <c r="L10" s="56" t="str">
        <f t="shared" si="1"/>
        <v/>
      </c>
      <c r="M10" s="47"/>
    </row>
    <row r="11" ht="15.75" customHeight="1" spans="1:13">
      <c r="A11" s="46"/>
      <c r="B11" s="47"/>
      <c r="C11" s="46"/>
      <c r="D11" s="48"/>
      <c r="E11" s="75"/>
      <c r="F11" s="46"/>
      <c r="G11" s="55"/>
      <c r="H11" s="57"/>
      <c r="I11" s="56"/>
      <c r="J11" s="56"/>
      <c r="K11" s="56" t="str">
        <f t="shared" si="0"/>
        <v/>
      </c>
      <c r="L11" s="56" t="str">
        <f t="shared" si="1"/>
        <v/>
      </c>
      <c r="M11" s="47"/>
    </row>
    <row r="12" ht="15.75" customHeight="1" spans="1:13">
      <c r="A12" s="46"/>
      <c r="B12" s="47"/>
      <c r="C12" s="46"/>
      <c r="D12" s="48"/>
      <c r="E12" s="75"/>
      <c r="F12" s="46"/>
      <c r="G12" s="55"/>
      <c r="H12" s="57"/>
      <c r="I12" s="56"/>
      <c r="J12" s="56"/>
      <c r="K12" s="56" t="str">
        <f t="shared" si="0"/>
        <v/>
      </c>
      <c r="L12" s="56" t="str">
        <f t="shared" si="1"/>
        <v/>
      </c>
      <c r="M12" s="47"/>
    </row>
    <row r="13" ht="15.75" customHeight="1" spans="1:13">
      <c r="A13" s="46"/>
      <c r="B13" s="47"/>
      <c r="C13" s="46"/>
      <c r="D13" s="48"/>
      <c r="E13" s="75"/>
      <c r="F13" s="46"/>
      <c r="G13" s="55"/>
      <c r="H13" s="57"/>
      <c r="I13" s="56"/>
      <c r="J13" s="56"/>
      <c r="K13" s="56" t="str">
        <f t="shared" si="0"/>
        <v/>
      </c>
      <c r="L13" s="56" t="str">
        <f t="shared" si="1"/>
        <v/>
      </c>
      <c r="M13" s="47"/>
    </row>
    <row r="14" ht="15.75" customHeight="1" spans="1:13">
      <c r="A14" s="46"/>
      <c r="B14" s="47"/>
      <c r="C14" s="46"/>
      <c r="D14" s="48"/>
      <c r="E14" s="75"/>
      <c r="F14" s="46"/>
      <c r="G14" s="55"/>
      <c r="H14" s="57"/>
      <c r="I14" s="56"/>
      <c r="J14" s="56"/>
      <c r="K14" s="56" t="str">
        <f t="shared" si="0"/>
        <v/>
      </c>
      <c r="L14" s="56" t="str">
        <f t="shared" si="1"/>
        <v/>
      </c>
      <c r="M14" s="47"/>
    </row>
    <row r="15" ht="15.75" customHeight="1" spans="1:13">
      <c r="A15" s="46"/>
      <c r="B15" s="47"/>
      <c r="C15" s="46"/>
      <c r="D15" s="48"/>
      <c r="E15" s="75"/>
      <c r="F15" s="46"/>
      <c r="G15" s="55"/>
      <c r="H15" s="57"/>
      <c r="I15" s="56"/>
      <c r="J15" s="56"/>
      <c r="K15" s="56" t="str">
        <f t="shared" si="0"/>
        <v/>
      </c>
      <c r="L15" s="56" t="str">
        <f t="shared" si="1"/>
        <v/>
      </c>
      <c r="M15" s="47"/>
    </row>
    <row r="16" ht="15.75" customHeight="1" spans="1:13">
      <c r="A16" s="46"/>
      <c r="B16" s="47"/>
      <c r="C16" s="46"/>
      <c r="D16" s="48"/>
      <c r="E16" s="75"/>
      <c r="F16" s="46"/>
      <c r="G16" s="55"/>
      <c r="H16" s="57"/>
      <c r="I16" s="56"/>
      <c r="J16" s="56"/>
      <c r="K16" s="56" t="str">
        <f t="shared" si="0"/>
        <v/>
      </c>
      <c r="L16" s="56" t="str">
        <f t="shared" si="1"/>
        <v/>
      </c>
      <c r="M16" s="47"/>
    </row>
    <row r="17" ht="15.75" customHeight="1" spans="1:13">
      <c r="A17" s="46"/>
      <c r="B17" s="47"/>
      <c r="C17" s="46"/>
      <c r="D17" s="48"/>
      <c r="E17" s="75"/>
      <c r="F17" s="46"/>
      <c r="G17" s="55"/>
      <c r="H17" s="57"/>
      <c r="I17" s="56"/>
      <c r="J17" s="56"/>
      <c r="K17" s="56" t="str">
        <f t="shared" si="0"/>
        <v/>
      </c>
      <c r="L17" s="56" t="str">
        <f t="shared" si="1"/>
        <v/>
      </c>
      <c r="M17" s="47"/>
    </row>
    <row r="18" ht="15.75" customHeight="1" spans="1:13">
      <c r="A18" s="46"/>
      <c r="B18" s="47"/>
      <c r="C18" s="46"/>
      <c r="D18" s="48"/>
      <c r="E18" s="75"/>
      <c r="F18" s="46"/>
      <c r="G18" s="55"/>
      <c r="H18" s="57"/>
      <c r="I18" s="56"/>
      <c r="J18" s="56"/>
      <c r="K18" s="56" t="str">
        <f t="shared" si="0"/>
        <v/>
      </c>
      <c r="L18" s="56" t="str">
        <f t="shared" si="1"/>
        <v/>
      </c>
      <c r="M18" s="47"/>
    </row>
    <row r="19" ht="15.75" customHeight="1" spans="1:13">
      <c r="A19" s="46"/>
      <c r="B19" s="47"/>
      <c r="C19" s="46"/>
      <c r="D19" s="48"/>
      <c r="E19" s="75"/>
      <c r="F19" s="46"/>
      <c r="G19" s="55"/>
      <c r="H19" s="57"/>
      <c r="I19" s="56"/>
      <c r="J19" s="56"/>
      <c r="K19" s="56" t="str">
        <f t="shared" si="0"/>
        <v/>
      </c>
      <c r="L19" s="56" t="str">
        <f t="shared" si="1"/>
        <v/>
      </c>
      <c r="M19" s="47"/>
    </row>
    <row r="20" ht="15.75" customHeight="1" spans="1:13">
      <c r="A20" s="46"/>
      <c r="B20" s="47"/>
      <c r="C20" s="46"/>
      <c r="D20" s="48"/>
      <c r="E20" s="75"/>
      <c r="F20" s="46"/>
      <c r="G20" s="55"/>
      <c r="H20" s="57"/>
      <c r="I20" s="56"/>
      <c r="J20" s="56"/>
      <c r="K20" s="56" t="str">
        <f t="shared" si="0"/>
        <v/>
      </c>
      <c r="L20" s="56" t="str">
        <f t="shared" si="1"/>
        <v/>
      </c>
      <c r="M20" s="47"/>
    </row>
    <row r="21" ht="15.75" customHeight="1" spans="1:13">
      <c r="A21" s="46"/>
      <c r="B21" s="47"/>
      <c r="C21" s="46"/>
      <c r="D21" s="48"/>
      <c r="E21" s="75"/>
      <c r="F21" s="46"/>
      <c r="G21" s="55"/>
      <c r="H21" s="57"/>
      <c r="I21" s="56"/>
      <c r="J21" s="56"/>
      <c r="K21" s="56" t="str">
        <f t="shared" si="0"/>
        <v/>
      </c>
      <c r="L21" s="56" t="str">
        <f t="shared" si="1"/>
        <v/>
      </c>
      <c r="M21" s="47"/>
    </row>
    <row r="22" ht="15.75" customHeight="1" spans="1:13">
      <c r="A22" s="46"/>
      <c r="B22" s="47"/>
      <c r="C22" s="46"/>
      <c r="D22" s="48"/>
      <c r="E22" s="75"/>
      <c r="F22" s="46"/>
      <c r="G22" s="55"/>
      <c r="H22" s="57"/>
      <c r="I22" s="56"/>
      <c r="J22" s="56"/>
      <c r="K22" s="56" t="str">
        <f t="shared" si="0"/>
        <v/>
      </c>
      <c r="L22" s="56" t="str">
        <f t="shared" si="1"/>
        <v/>
      </c>
      <c r="M22" s="47"/>
    </row>
    <row r="23" ht="15.75" customHeight="1" spans="1:13">
      <c r="A23" s="46"/>
      <c r="B23" s="47"/>
      <c r="C23" s="46"/>
      <c r="D23" s="48"/>
      <c r="E23" s="75"/>
      <c r="F23" s="46"/>
      <c r="G23" s="55"/>
      <c r="H23" s="57"/>
      <c r="I23" s="56"/>
      <c r="J23" s="56"/>
      <c r="K23" s="56" t="str">
        <f t="shared" si="0"/>
        <v/>
      </c>
      <c r="L23" s="56" t="str">
        <f t="shared" si="1"/>
        <v/>
      </c>
      <c r="M23" s="47"/>
    </row>
    <row r="24" ht="15.75" customHeight="1" spans="1:13">
      <c r="A24" s="46"/>
      <c r="B24" s="47"/>
      <c r="C24" s="46"/>
      <c r="D24" s="48"/>
      <c r="E24" s="75"/>
      <c r="F24" s="46"/>
      <c r="G24" s="55"/>
      <c r="H24" s="57"/>
      <c r="I24" s="56"/>
      <c r="J24" s="56"/>
      <c r="K24" s="56" t="str">
        <f t="shared" si="0"/>
        <v/>
      </c>
      <c r="L24" s="56" t="str">
        <f t="shared" si="1"/>
        <v/>
      </c>
      <c r="M24" s="47"/>
    </row>
    <row r="25" ht="15.75" customHeight="1" spans="1:13">
      <c r="A25" s="46"/>
      <c r="B25" s="47"/>
      <c r="C25" s="46"/>
      <c r="D25" s="48"/>
      <c r="E25" s="75"/>
      <c r="F25" s="46"/>
      <c r="G25" s="55"/>
      <c r="H25" s="57"/>
      <c r="I25" s="56"/>
      <c r="J25" s="56"/>
      <c r="K25" s="56" t="str">
        <f t="shared" si="0"/>
        <v/>
      </c>
      <c r="L25" s="56" t="str">
        <f t="shared" si="1"/>
        <v/>
      </c>
      <c r="M25" s="47"/>
    </row>
    <row r="26" ht="15.75" customHeight="1" spans="1:13">
      <c r="A26" s="46"/>
      <c r="B26" s="47"/>
      <c r="C26" s="46"/>
      <c r="D26" s="48"/>
      <c r="E26" s="75"/>
      <c r="F26" s="46"/>
      <c r="G26" s="55"/>
      <c r="H26" s="57"/>
      <c r="I26" s="56"/>
      <c r="J26" s="56"/>
      <c r="K26" s="56" t="str">
        <f t="shared" si="0"/>
        <v/>
      </c>
      <c r="L26" s="56" t="str">
        <f t="shared" si="1"/>
        <v/>
      </c>
      <c r="M26" s="47"/>
    </row>
    <row r="27" ht="15.75" customHeight="1" spans="1:13">
      <c r="A27" s="52" t="s">
        <v>380</v>
      </c>
      <c r="B27" s="72"/>
      <c r="C27" s="47"/>
      <c r="D27" s="48"/>
      <c r="E27" s="47"/>
      <c r="F27" s="47"/>
      <c r="G27" s="55">
        <f>SUM(G6:G26)</f>
        <v>0</v>
      </c>
      <c r="H27" s="57">
        <f>SUM(H6:H26)</f>
        <v>0</v>
      </c>
      <c r="I27" s="56"/>
      <c r="J27" s="56">
        <f>SUM(J6:J26)</f>
        <v>0</v>
      </c>
      <c r="K27" s="56" t="str">
        <f t="shared" si="0"/>
        <v/>
      </c>
      <c r="L27" s="56" t="str">
        <f t="shared" si="1"/>
        <v/>
      </c>
      <c r="M27" s="47"/>
    </row>
    <row r="28" ht="15.75" customHeight="1" spans="1:13">
      <c r="A28" s="54" t="e">
        <f>#REF!&amp;#REF!</f>
        <v>#REF!</v>
      </c>
      <c r="B28" s="36"/>
      <c r="C28" s="36"/>
      <c r="D28" s="36"/>
      <c r="E28" s="36"/>
      <c r="F28" s="36"/>
      <c r="G28" s="36"/>
      <c r="H28" s="36"/>
      <c r="I28" s="41" t="e">
        <f>"评估人员："&amp;#REF!</f>
        <v>#REF!</v>
      </c>
      <c r="J28" s="36"/>
      <c r="K28" s="36"/>
      <c r="L28" s="36"/>
      <c r="M28" s="36"/>
    </row>
    <row r="29" ht="15.75" customHeight="1" spans="1:13">
      <c r="A29" s="54" t="e">
        <f>CONCATENATE(#REF!,#REF!,#REF!,#REF!,#REF!,#REF!,#REF!)</f>
        <v>#REF!</v>
      </c>
      <c r="B29" s="36"/>
      <c r="C29" s="36"/>
      <c r="D29" s="36"/>
      <c r="E29" s="36"/>
      <c r="F29" s="36"/>
      <c r="G29" s="36"/>
      <c r="H29" s="36"/>
      <c r="I29" s="36"/>
      <c r="J29" s="36"/>
      <c r="K29" s="36"/>
      <c r="L29" s="36"/>
      <c r="M29" s="36"/>
    </row>
    <row r="30" spans="1:13">
      <c r="A30" s="36"/>
      <c r="B30" s="36"/>
      <c r="C30" s="36"/>
      <c r="D30" s="36"/>
      <c r="E30" s="36"/>
      <c r="F30" s="36"/>
      <c r="G30" s="36"/>
      <c r="H30" s="36"/>
      <c r="I30" s="36"/>
      <c r="J30" s="36"/>
      <c r="K30" s="36"/>
      <c r="L30" s="36"/>
      <c r="M30" s="36"/>
    </row>
    <row r="31" spans="1:13">
      <c r="A31" s="36"/>
      <c r="B31" s="36"/>
      <c r="C31" s="36"/>
      <c r="D31" s="36"/>
      <c r="E31" s="36"/>
      <c r="F31" s="36"/>
      <c r="G31" s="36"/>
      <c r="H31" s="36"/>
      <c r="I31" s="36"/>
      <c r="J31" s="36"/>
      <c r="K31" s="36"/>
      <c r="L31" s="36"/>
      <c r="M31" s="36"/>
    </row>
    <row r="32" spans="1:13">
      <c r="A32" s="36"/>
      <c r="B32" s="36"/>
      <c r="C32" s="36"/>
      <c r="D32" s="36"/>
      <c r="E32" s="36"/>
      <c r="F32" s="36"/>
      <c r="G32" s="36"/>
      <c r="H32" s="36"/>
      <c r="I32" s="36"/>
      <c r="J32" s="36"/>
      <c r="K32" s="36"/>
      <c r="L32" s="36"/>
      <c r="M32" s="36"/>
    </row>
    <row r="33" spans="1:13">
      <c r="A33" s="36"/>
      <c r="B33" s="36"/>
      <c r="C33" s="36"/>
      <c r="D33" s="36"/>
      <c r="E33" s="36"/>
      <c r="F33" s="36"/>
      <c r="G33" s="36"/>
      <c r="H33" s="36"/>
      <c r="I33" s="36"/>
      <c r="J33" s="36"/>
      <c r="K33" s="36"/>
      <c r="L33" s="36"/>
      <c r="M33" s="36"/>
    </row>
    <row r="34" spans="1:13">
      <c r="A34" s="36"/>
      <c r="B34" s="36"/>
      <c r="C34" s="36"/>
      <c r="D34" s="36"/>
      <c r="E34" s="36"/>
      <c r="F34" s="36"/>
      <c r="G34" s="36"/>
      <c r="H34" s="36"/>
      <c r="I34" s="36"/>
      <c r="J34" s="36"/>
      <c r="K34" s="36"/>
      <c r="L34" s="36"/>
      <c r="M34" s="36"/>
    </row>
    <row r="35" spans="1:13">
      <c r="A35" s="36"/>
      <c r="B35" s="36"/>
      <c r="C35" s="36"/>
      <c r="D35" s="36"/>
      <c r="E35" s="36"/>
      <c r="F35" s="36"/>
      <c r="G35" s="36"/>
      <c r="H35" s="36"/>
      <c r="I35" s="36"/>
      <c r="J35" s="36"/>
      <c r="K35" s="36"/>
      <c r="L35" s="36"/>
      <c r="M35" s="36"/>
    </row>
    <row r="36" spans="1:13">
      <c r="A36" s="36"/>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row r="38" spans="1:13">
      <c r="A38" s="36"/>
      <c r="B38" s="36"/>
      <c r="C38" s="36"/>
      <c r="D38" s="36"/>
      <c r="E38" s="36"/>
      <c r="F38" s="36"/>
      <c r="G38" s="36"/>
      <c r="H38" s="36"/>
      <c r="I38" s="36"/>
      <c r="J38" s="36"/>
      <c r="K38" s="36"/>
      <c r="L38" s="36"/>
      <c r="M38" s="36"/>
    </row>
    <row r="39" spans="1:13">
      <c r="A39" s="36"/>
      <c r="B39" s="36"/>
      <c r="C39" s="36"/>
      <c r="D39" s="36"/>
      <c r="E39" s="36"/>
      <c r="F39" s="36"/>
      <c r="G39" s="36"/>
      <c r="H39" s="36"/>
      <c r="I39" s="36"/>
      <c r="J39" s="36"/>
      <c r="K39" s="36"/>
      <c r="L39" s="36"/>
      <c r="M39" s="36"/>
    </row>
    <row r="40" spans="1:13">
      <c r="A40" s="36"/>
      <c r="B40" s="36"/>
      <c r="C40" s="36"/>
      <c r="D40" s="36"/>
      <c r="E40" s="36"/>
      <c r="F40" s="36"/>
      <c r="G40" s="36"/>
      <c r="H40" s="36"/>
      <c r="I40" s="36"/>
      <c r="J40" s="36"/>
      <c r="K40" s="36"/>
      <c r="L40" s="36"/>
      <c r="M40" s="36"/>
    </row>
    <row r="41" spans="1:13">
      <c r="A41" s="36"/>
      <c r="B41" s="36"/>
      <c r="C41" s="36"/>
      <c r="D41" s="36"/>
      <c r="E41" s="36"/>
      <c r="F41" s="36"/>
      <c r="G41" s="36"/>
      <c r="H41" s="36"/>
      <c r="I41" s="36"/>
      <c r="J41" s="36"/>
      <c r="K41" s="36"/>
      <c r="L41" s="36"/>
      <c r="M41" s="36"/>
    </row>
    <row r="42" spans="1:13">
      <c r="A42" s="36"/>
      <c r="B42" s="36"/>
      <c r="C42" s="36"/>
      <c r="D42" s="36"/>
      <c r="E42" s="36"/>
      <c r="F42" s="36"/>
      <c r="G42" s="36"/>
      <c r="H42" s="36"/>
      <c r="I42" s="36"/>
      <c r="J42" s="36"/>
      <c r="K42" s="36"/>
      <c r="L42" s="36"/>
      <c r="M42" s="36"/>
    </row>
    <row r="43" spans="1:13">
      <c r="A43" s="36"/>
      <c r="B43" s="36"/>
      <c r="C43" s="36"/>
      <c r="D43" s="36"/>
      <c r="E43" s="36"/>
      <c r="F43" s="36"/>
      <c r="G43" s="36"/>
      <c r="H43" s="36"/>
      <c r="I43" s="36"/>
      <c r="J43" s="36"/>
      <c r="K43" s="36"/>
      <c r="L43" s="36"/>
      <c r="M43" s="36"/>
    </row>
    <row r="44" spans="1:13">
      <c r="A44" s="36"/>
      <c r="B44" s="36"/>
      <c r="C44" s="36"/>
      <c r="D44" s="36"/>
      <c r="E44" s="36"/>
      <c r="F44" s="36"/>
      <c r="G44" s="36"/>
      <c r="H44" s="36"/>
      <c r="I44" s="36"/>
      <c r="J44" s="36"/>
      <c r="K44" s="36"/>
      <c r="L44" s="36"/>
      <c r="M44" s="36"/>
    </row>
    <row r="45" spans="1:13">
      <c r="A45" s="36"/>
      <c r="B45" s="36"/>
      <c r="C45" s="36"/>
      <c r="D45" s="36"/>
      <c r="E45" s="36"/>
      <c r="F45" s="36"/>
      <c r="G45" s="36"/>
      <c r="H45" s="36"/>
      <c r="I45" s="36"/>
      <c r="J45" s="36"/>
      <c r="K45" s="36"/>
      <c r="L45" s="36"/>
      <c r="M45" s="36"/>
    </row>
    <row r="46" spans="1:13">
      <c r="A46" s="36"/>
      <c r="B46" s="36"/>
      <c r="C46" s="36"/>
      <c r="D46" s="36"/>
      <c r="E46" s="36"/>
      <c r="F46" s="36"/>
      <c r="G46" s="36"/>
      <c r="H46" s="36"/>
      <c r="I46" s="36"/>
      <c r="J46" s="36"/>
      <c r="K46" s="36"/>
      <c r="L46" s="36"/>
      <c r="M46" s="36"/>
    </row>
    <row r="47" spans="1:13">
      <c r="A47" s="36"/>
      <c r="B47" s="36"/>
      <c r="C47" s="36"/>
      <c r="D47" s="36"/>
      <c r="E47" s="36"/>
      <c r="F47" s="36"/>
      <c r="G47" s="36"/>
      <c r="H47" s="36"/>
      <c r="I47" s="36"/>
      <c r="J47" s="36"/>
      <c r="K47" s="36"/>
      <c r="L47" s="36"/>
      <c r="M47" s="36"/>
    </row>
    <row r="48" spans="1:13">
      <c r="A48" s="36"/>
      <c r="B48" s="36"/>
      <c r="C48" s="36"/>
      <c r="D48" s="36"/>
      <c r="E48" s="36"/>
      <c r="F48" s="36"/>
      <c r="G48" s="36"/>
      <c r="H48" s="36"/>
      <c r="I48" s="36"/>
      <c r="J48" s="36"/>
      <c r="K48" s="36"/>
      <c r="L48" s="36"/>
      <c r="M48" s="36"/>
    </row>
    <row r="49" spans="1:13">
      <c r="A49" s="36"/>
      <c r="B49" s="36"/>
      <c r="C49" s="36"/>
      <c r="D49" s="36"/>
      <c r="E49" s="36"/>
      <c r="F49" s="36"/>
      <c r="G49" s="36"/>
      <c r="H49" s="36"/>
      <c r="I49" s="36"/>
      <c r="J49" s="36"/>
      <c r="K49" s="36"/>
      <c r="L49" s="36"/>
      <c r="M49" s="36"/>
    </row>
    <row r="50" spans="1:13">
      <c r="A50" s="36"/>
      <c r="B50" s="36"/>
      <c r="C50" s="36"/>
      <c r="D50" s="36"/>
      <c r="E50" s="36"/>
      <c r="F50" s="36"/>
      <c r="G50" s="36"/>
      <c r="H50" s="36"/>
      <c r="I50" s="36"/>
      <c r="J50" s="36"/>
      <c r="K50" s="36"/>
      <c r="L50" s="36"/>
      <c r="M50" s="36"/>
    </row>
    <row r="51" spans="1:13">
      <c r="A51" s="36"/>
      <c r="B51" s="36"/>
      <c r="C51" s="36"/>
      <c r="D51" s="36"/>
      <c r="E51" s="36"/>
      <c r="F51" s="36"/>
      <c r="G51" s="36"/>
      <c r="H51" s="36"/>
      <c r="I51" s="36"/>
      <c r="J51" s="36"/>
      <c r="K51" s="36"/>
      <c r="L51" s="36"/>
      <c r="M51" s="36"/>
    </row>
    <row r="52" spans="1:13">
      <c r="A52" s="36"/>
      <c r="B52" s="36"/>
      <c r="C52" s="36"/>
      <c r="D52" s="36"/>
      <c r="E52" s="36"/>
      <c r="F52" s="36"/>
      <c r="G52" s="36"/>
      <c r="H52" s="36"/>
      <c r="I52" s="36"/>
      <c r="J52" s="36"/>
      <c r="K52" s="36"/>
      <c r="L52" s="36"/>
      <c r="M52" s="36"/>
    </row>
    <row r="53" spans="1:13">
      <c r="A53" s="36"/>
      <c r="B53" s="36"/>
      <c r="C53" s="36"/>
      <c r="D53" s="36"/>
      <c r="E53" s="36"/>
      <c r="F53" s="36"/>
      <c r="G53" s="36"/>
      <c r="H53" s="36"/>
      <c r="I53" s="36"/>
      <c r="J53" s="36"/>
      <c r="K53" s="36"/>
      <c r="L53" s="36"/>
      <c r="M53" s="36"/>
    </row>
    <row r="54" spans="1:13">
      <c r="A54" s="36"/>
      <c r="B54" s="36"/>
      <c r="C54" s="36"/>
      <c r="D54" s="36"/>
      <c r="E54" s="36"/>
      <c r="F54" s="36"/>
      <c r="G54" s="36"/>
      <c r="H54" s="36"/>
      <c r="I54" s="36"/>
      <c r="J54" s="36"/>
      <c r="K54" s="36"/>
      <c r="L54" s="36"/>
      <c r="M54" s="36"/>
    </row>
    <row r="55" spans="1:13">
      <c r="A55" s="36"/>
      <c r="B55" s="36"/>
      <c r="C55" s="36"/>
      <c r="D55" s="36"/>
      <c r="E55" s="36"/>
      <c r="F55" s="36"/>
      <c r="G55" s="36"/>
      <c r="H55" s="36"/>
      <c r="I55" s="36"/>
      <c r="J55" s="36"/>
      <c r="K55" s="36"/>
      <c r="L55" s="36"/>
      <c r="M55" s="36"/>
    </row>
    <row r="56" spans="1:13">
      <c r="A56" s="36"/>
      <c r="B56" s="36"/>
      <c r="C56" s="36"/>
      <c r="D56" s="36"/>
      <c r="E56" s="36"/>
      <c r="F56" s="36"/>
      <c r="G56" s="36"/>
      <c r="H56" s="36"/>
      <c r="I56" s="36"/>
      <c r="J56" s="36"/>
      <c r="K56" s="36"/>
      <c r="L56" s="36"/>
      <c r="M56" s="36"/>
    </row>
    <row r="57" spans="1:13">
      <c r="A57" s="36"/>
      <c r="B57" s="36"/>
      <c r="C57" s="36"/>
      <c r="D57" s="36"/>
      <c r="E57" s="36"/>
      <c r="F57" s="36"/>
      <c r="G57" s="36"/>
      <c r="H57" s="36"/>
      <c r="I57" s="36"/>
      <c r="J57" s="36"/>
      <c r="K57" s="36"/>
      <c r="L57" s="36"/>
      <c r="M57" s="36"/>
    </row>
    <row r="58" spans="1:13">
      <c r="A58" s="36"/>
      <c r="B58" s="36"/>
      <c r="C58" s="36"/>
      <c r="D58" s="36"/>
      <c r="E58" s="36"/>
      <c r="F58" s="36"/>
      <c r="G58" s="36"/>
      <c r="H58" s="36"/>
      <c r="I58" s="36"/>
      <c r="J58" s="36"/>
      <c r="K58" s="36"/>
      <c r="L58" s="36"/>
      <c r="M58" s="36"/>
    </row>
    <row r="59" spans="1:13">
      <c r="A59" s="36"/>
      <c r="B59" s="36"/>
      <c r="C59" s="36"/>
      <c r="D59" s="36"/>
      <c r="E59" s="36"/>
      <c r="F59" s="36"/>
      <c r="G59" s="36"/>
      <c r="H59" s="36"/>
      <c r="I59" s="36"/>
      <c r="J59" s="36"/>
      <c r="K59" s="36"/>
      <c r="L59" s="36"/>
      <c r="M59" s="36"/>
    </row>
    <row r="60" spans="1:13">
      <c r="A60" s="36"/>
      <c r="B60" s="36"/>
      <c r="C60" s="36"/>
      <c r="D60" s="36"/>
      <c r="E60" s="36"/>
      <c r="F60" s="36"/>
      <c r="G60" s="36"/>
      <c r="H60" s="36"/>
      <c r="I60" s="36"/>
      <c r="J60" s="36"/>
      <c r="K60" s="36"/>
      <c r="L60" s="36"/>
      <c r="M60" s="36"/>
    </row>
    <row r="61" spans="1:13">
      <c r="A61" s="36"/>
      <c r="B61" s="36"/>
      <c r="C61" s="36"/>
      <c r="D61" s="36"/>
      <c r="E61" s="36"/>
      <c r="F61" s="36"/>
      <c r="G61" s="36"/>
      <c r="H61" s="36"/>
      <c r="I61" s="36"/>
      <c r="J61" s="36"/>
      <c r="K61" s="36"/>
      <c r="L61" s="36"/>
      <c r="M61" s="36"/>
    </row>
    <row r="62" spans="1:13">
      <c r="A62" s="36"/>
      <c r="B62" s="36"/>
      <c r="C62" s="36"/>
      <c r="D62" s="36"/>
      <c r="E62" s="36"/>
      <c r="F62" s="36"/>
      <c r="G62" s="36"/>
      <c r="H62" s="36"/>
      <c r="I62" s="36"/>
      <c r="J62" s="36"/>
      <c r="K62" s="36"/>
      <c r="L62" s="36"/>
      <c r="M62" s="36"/>
    </row>
    <row r="63" spans="1:13">
      <c r="A63" s="36"/>
      <c r="B63" s="36"/>
      <c r="C63" s="36"/>
      <c r="D63" s="36"/>
      <c r="E63" s="36"/>
      <c r="F63" s="36"/>
      <c r="G63" s="36"/>
      <c r="H63" s="36"/>
      <c r="I63" s="36"/>
      <c r="J63" s="36"/>
      <c r="K63" s="36"/>
      <c r="L63" s="36"/>
      <c r="M63" s="36"/>
    </row>
    <row r="64" spans="1:13">
      <c r="A64" s="36"/>
      <c r="B64" s="36"/>
      <c r="C64" s="36"/>
      <c r="D64" s="36"/>
      <c r="E64" s="36"/>
      <c r="F64" s="36"/>
      <c r="G64" s="36"/>
      <c r="H64" s="36"/>
      <c r="I64" s="36"/>
      <c r="J64" s="36"/>
      <c r="K64" s="36"/>
      <c r="L64" s="36"/>
      <c r="M64" s="36"/>
    </row>
    <row r="65" spans="1:13">
      <c r="A65" s="36"/>
      <c r="B65" s="36"/>
      <c r="C65" s="36"/>
      <c r="D65" s="36"/>
      <c r="E65" s="36"/>
      <c r="F65" s="36"/>
      <c r="G65" s="36"/>
      <c r="H65" s="36"/>
      <c r="I65" s="36"/>
      <c r="J65" s="36"/>
      <c r="K65" s="36"/>
      <c r="L65" s="36"/>
      <c r="M65" s="36"/>
    </row>
    <row r="66" spans="1:13">
      <c r="A66" s="36"/>
      <c r="B66" s="36"/>
      <c r="C66" s="36"/>
      <c r="D66" s="36"/>
      <c r="E66" s="36"/>
      <c r="F66" s="36"/>
      <c r="G66" s="36"/>
      <c r="H66" s="36"/>
      <c r="I66" s="36"/>
      <c r="J66" s="36"/>
      <c r="K66" s="36"/>
      <c r="L66" s="36"/>
      <c r="M66" s="36"/>
    </row>
    <row r="67" spans="1:13">
      <c r="A67" s="36"/>
      <c r="B67" s="36"/>
      <c r="C67" s="36"/>
      <c r="D67" s="36"/>
      <c r="E67" s="36"/>
      <c r="F67" s="36"/>
      <c r="G67" s="36"/>
      <c r="H67" s="36"/>
      <c r="I67" s="36"/>
      <c r="J67" s="36"/>
      <c r="K67" s="36"/>
      <c r="L67" s="36"/>
      <c r="M67" s="36"/>
    </row>
    <row r="68" spans="1:13">
      <c r="A68" s="36"/>
      <c r="B68" s="36"/>
      <c r="C68" s="36"/>
      <c r="D68" s="36"/>
      <c r="E68" s="36"/>
      <c r="F68" s="36"/>
      <c r="G68" s="36"/>
      <c r="H68" s="36"/>
      <c r="I68" s="36"/>
      <c r="J68" s="36"/>
      <c r="K68" s="36"/>
      <c r="L68" s="36"/>
      <c r="M68" s="36"/>
    </row>
    <row r="69" spans="1:13">
      <c r="A69" s="36"/>
      <c r="B69" s="36"/>
      <c r="C69" s="36"/>
      <c r="D69" s="36"/>
      <c r="E69" s="36"/>
      <c r="F69" s="36"/>
      <c r="G69" s="36"/>
      <c r="H69" s="36"/>
      <c r="I69" s="36"/>
      <c r="J69" s="36"/>
      <c r="K69" s="36"/>
      <c r="L69" s="36"/>
      <c r="M69" s="36"/>
    </row>
    <row r="70" spans="1:13">
      <c r="A70" s="36"/>
      <c r="B70" s="36"/>
      <c r="C70" s="36"/>
      <c r="D70" s="36"/>
      <c r="E70" s="36"/>
      <c r="F70" s="36"/>
      <c r="G70" s="36"/>
      <c r="H70" s="36"/>
      <c r="I70" s="36"/>
      <c r="J70" s="36"/>
      <c r="K70" s="36"/>
      <c r="L70" s="36"/>
      <c r="M70" s="36"/>
    </row>
    <row r="71" spans="1:13">
      <c r="A71" s="36"/>
      <c r="B71" s="36"/>
      <c r="C71" s="36"/>
      <c r="D71" s="36"/>
      <c r="E71" s="36"/>
      <c r="F71" s="36"/>
      <c r="G71" s="36"/>
      <c r="H71" s="36"/>
      <c r="I71" s="36"/>
      <c r="J71" s="36"/>
      <c r="K71" s="36"/>
      <c r="L71" s="36"/>
      <c r="M71" s="36"/>
    </row>
    <row r="72" spans="1:13">
      <c r="A72" s="36"/>
      <c r="B72" s="36"/>
      <c r="C72" s="36"/>
      <c r="D72" s="36"/>
      <c r="E72" s="36"/>
      <c r="F72" s="36"/>
      <c r="G72" s="36"/>
      <c r="H72" s="36"/>
      <c r="I72" s="36"/>
      <c r="J72" s="36"/>
      <c r="K72" s="36"/>
      <c r="L72" s="36"/>
      <c r="M72" s="36"/>
    </row>
    <row r="73" spans="1:13">
      <c r="A73" s="36"/>
      <c r="B73" s="36"/>
      <c r="C73" s="36"/>
      <c r="D73" s="36"/>
      <c r="E73" s="36"/>
      <c r="F73" s="36"/>
      <c r="G73" s="36"/>
      <c r="H73" s="36"/>
      <c r="I73" s="36"/>
      <c r="J73" s="36"/>
      <c r="K73" s="36"/>
      <c r="L73" s="36"/>
      <c r="M73" s="36"/>
    </row>
    <row r="74" spans="1:13">
      <c r="A74" s="36"/>
      <c r="B74" s="36"/>
      <c r="C74" s="36"/>
      <c r="D74" s="36"/>
      <c r="E74" s="36"/>
      <c r="F74" s="36"/>
      <c r="G74" s="36"/>
      <c r="H74" s="36"/>
      <c r="I74" s="36"/>
      <c r="J74" s="36"/>
      <c r="K74" s="36"/>
      <c r="L74" s="36"/>
      <c r="M74" s="36"/>
    </row>
    <row r="75" spans="1:13">
      <c r="A75" s="36"/>
      <c r="B75" s="36"/>
      <c r="C75" s="36"/>
      <c r="D75" s="36"/>
      <c r="E75" s="36"/>
      <c r="F75" s="36"/>
      <c r="G75" s="36"/>
      <c r="H75" s="36"/>
      <c r="I75" s="36"/>
      <c r="J75" s="36"/>
      <c r="K75" s="36"/>
      <c r="L75" s="36"/>
      <c r="M75" s="36"/>
    </row>
    <row r="76" spans="1:13">
      <c r="A76" s="36"/>
      <c r="B76" s="36"/>
      <c r="C76" s="36"/>
      <c r="D76" s="36"/>
      <c r="E76" s="36"/>
      <c r="F76" s="36"/>
      <c r="G76" s="36"/>
      <c r="H76" s="36"/>
      <c r="I76" s="36"/>
      <c r="J76" s="36"/>
      <c r="K76" s="36"/>
      <c r="L76" s="36"/>
      <c r="M76" s="36"/>
    </row>
    <row r="77" spans="1:13">
      <c r="A77" s="36"/>
      <c r="B77" s="36"/>
      <c r="C77" s="36"/>
      <c r="D77" s="36"/>
      <c r="E77" s="36"/>
      <c r="F77" s="36"/>
      <c r="G77" s="36"/>
      <c r="H77" s="36"/>
      <c r="I77" s="36"/>
      <c r="J77" s="36"/>
      <c r="K77" s="36"/>
      <c r="L77" s="36"/>
      <c r="M77" s="36"/>
    </row>
    <row r="78" spans="1:13">
      <c r="A78" s="36"/>
      <c r="B78" s="36"/>
      <c r="C78" s="36"/>
      <c r="D78" s="36"/>
      <c r="E78" s="36"/>
      <c r="F78" s="36"/>
      <c r="G78" s="36"/>
      <c r="H78" s="36"/>
      <c r="I78" s="36"/>
      <c r="J78" s="36"/>
      <c r="K78" s="36"/>
      <c r="L78" s="36"/>
      <c r="M78" s="36"/>
    </row>
    <row r="79" spans="1:13">
      <c r="A79" s="36"/>
      <c r="B79" s="36"/>
      <c r="C79" s="36"/>
      <c r="D79" s="36"/>
      <c r="E79" s="36"/>
      <c r="F79" s="36"/>
      <c r="G79" s="36"/>
      <c r="H79" s="36"/>
      <c r="I79" s="36"/>
      <c r="J79" s="36"/>
      <c r="K79" s="36"/>
      <c r="L79" s="36"/>
      <c r="M79" s="36"/>
    </row>
    <row r="80" spans="1:13">
      <c r="A80" s="36"/>
      <c r="B80" s="36"/>
      <c r="C80" s="36"/>
      <c r="D80" s="36"/>
      <c r="E80" s="36"/>
      <c r="F80" s="36"/>
      <c r="G80" s="36"/>
      <c r="H80" s="36"/>
      <c r="I80" s="36"/>
      <c r="J80" s="36"/>
      <c r="K80" s="36"/>
      <c r="L80" s="36"/>
      <c r="M80" s="36"/>
    </row>
    <row r="81" spans="1:13">
      <c r="A81" s="36"/>
      <c r="B81" s="36"/>
      <c r="C81" s="36"/>
      <c r="D81" s="36"/>
      <c r="E81" s="36"/>
      <c r="F81" s="36"/>
      <c r="G81" s="36"/>
      <c r="H81" s="36"/>
      <c r="I81" s="36"/>
      <c r="J81" s="36"/>
      <c r="K81" s="36"/>
      <c r="L81" s="36"/>
      <c r="M81" s="36"/>
    </row>
    <row r="82" spans="1:13">
      <c r="A82" s="36"/>
      <c r="B82" s="36"/>
      <c r="C82" s="36"/>
      <c r="D82" s="36"/>
      <c r="E82" s="36"/>
      <c r="F82" s="36"/>
      <c r="G82" s="36"/>
      <c r="H82" s="36"/>
      <c r="I82" s="36"/>
      <c r="J82" s="36"/>
      <c r="K82" s="36"/>
      <c r="L82" s="36"/>
      <c r="M82" s="36"/>
    </row>
    <row r="83" spans="1:13">
      <c r="A83" s="36"/>
      <c r="B83" s="36"/>
      <c r="C83" s="36"/>
      <c r="D83" s="36"/>
      <c r="E83" s="36"/>
      <c r="F83" s="36"/>
      <c r="G83" s="36"/>
      <c r="H83" s="36"/>
      <c r="I83" s="36"/>
      <c r="J83" s="36"/>
      <c r="K83" s="36"/>
      <c r="L83" s="36"/>
      <c r="M83" s="36"/>
    </row>
    <row r="84" spans="1:13">
      <c r="A84" s="36"/>
      <c r="B84" s="36"/>
      <c r="C84" s="36"/>
      <c r="D84" s="36"/>
      <c r="E84" s="36"/>
      <c r="F84" s="36"/>
      <c r="G84" s="36"/>
      <c r="H84" s="36"/>
      <c r="I84" s="36"/>
      <c r="J84" s="36"/>
      <c r="K84" s="36"/>
      <c r="L84" s="36"/>
      <c r="M84" s="36"/>
    </row>
    <row r="85" spans="1:13">
      <c r="A85" s="36"/>
      <c r="B85" s="36"/>
      <c r="C85" s="36"/>
      <c r="D85" s="36"/>
      <c r="E85" s="36"/>
      <c r="F85" s="36"/>
      <c r="G85" s="36"/>
      <c r="H85" s="36"/>
      <c r="I85" s="36"/>
      <c r="J85" s="36"/>
      <c r="K85" s="36"/>
      <c r="L85" s="36"/>
      <c r="M85" s="36"/>
    </row>
    <row r="86" spans="1:13">
      <c r="A86" s="36"/>
      <c r="B86" s="36"/>
      <c r="C86" s="36"/>
      <c r="D86" s="36"/>
      <c r="E86" s="36"/>
      <c r="F86" s="36"/>
      <c r="G86" s="36"/>
      <c r="H86" s="36"/>
      <c r="I86" s="36"/>
      <c r="J86" s="36"/>
      <c r="K86" s="36"/>
      <c r="L86" s="36"/>
      <c r="M86" s="36"/>
    </row>
    <row r="87" spans="1:13">
      <c r="A87" s="36"/>
      <c r="B87" s="36"/>
      <c r="C87" s="36"/>
      <c r="D87" s="36"/>
      <c r="E87" s="36"/>
      <c r="F87" s="36"/>
      <c r="G87" s="36"/>
      <c r="H87" s="36"/>
      <c r="I87" s="36"/>
      <c r="J87" s="36"/>
      <c r="K87" s="36"/>
      <c r="L87" s="36"/>
      <c r="M87" s="36"/>
    </row>
    <row r="88" spans="1:13">
      <c r="A88" s="36"/>
      <c r="B88" s="36"/>
      <c r="C88" s="36"/>
      <c r="D88" s="36"/>
      <c r="E88" s="36"/>
      <c r="F88" s="36"/>
      <c r="G88" s="36"/>
      <c r="H88" s="36"/>
      <c r="I88" s="36"/>
      <c r="J88" s="36"/>
      <c r="K88" s="36"/>
      <c r="L88" s="36"/>
      <c r="M88" s="36"/>
    </row>
    <row r="89" spans="1:13">
      <c r="A89" s="36"/>
      <c r="B89" s="36"/>
      <c r="C89" s="36"/>
      <c r="D89" s="36"/>
      <c r="E89" s="36"/>
      <c r="F89" s="36"/>
      <c r="G89" s="36"/>
      <c r="H89" s="36"/>
      <c r="I89" s="36"/>
      <c r="J89" s="36"/>
      <c r="K89" s="36"/>
      <c r="L89" s="36"/>
      <c r="M89" s="36"/>
    </row>
    <row r="90" spans="1:13">
      <c r="A90" s="36"/>
      <c r="B90" s="36"/>
      <c r="C90" s="36"/>
      <c r="D90" s="36"/>
      <c r="E90" s="36"/>
      <c r="F90" s="36"/>
      <c r="G90" s="36"/>
      <c r="H90" s="36"/>
      <c r="I90" s="36"/>
      <c r="J90" s="36"/>
      <c r="K90" s="36"/>
      <c r="L90" s="36"/>
      <c r="M90" s="36"/>
    </row>
    <row r="91" spans="1:13">
      <c r="A91" s="36"/>
      <c r="B91" s="36"/>
      <c r="C91" s="36"/>
      <c r="D91" s="36"/>
      <c r="E91" s="36"/>
      <c r="F91" s="36"/>
      <c r="G91" s="36"/>
      <c r="H91" s="36"/>
      <c r="I91" s="36"/>
      <c r="J91" s="36"/>
      <c r="K91" s="36"/>
      <c r="L91" s="36"/>
      <c r="M91" s="36"/>
    </row>
    <row r="92" spans="1:13">
      <c r="A92" s="36"/>
      <c r="B92" s="36"/>
      <c r="C92" s="36"/>
      <c r="D92" s="36"/>
      <c r="E92" s="36"/>
      <c r="F92" s="36"/>
      <c r="G92" s="36"/>
      <c r="H92" s="36"/>
      <c r="I92" s="36"/>
      <c r="J92" s="36"/>
      <c r="K92" s="36"/>
      <c r="L92" s="36"/>
      <c r="M92" s="36"/>
    </row>
    <row r="93" spans="1:13">
      <c r="A93" s="36"/>
      <c r="B93" s="36"/>
      <c r="C93" s="36"/>
      <c r="D93" s="36"/>
      <c r="E93" s="36"/>
      <c r="F93" s="36"/>
      <c r="G93" s="36"/>
      <c r="H93" s="36"/>
      <c r="I93" s="36"/>
      <c r="J93" s="36"/>
      <c r="K93" s="36"/>
      <c r="L93" s="36"/>
      <c r="M93" s="36"/>
    </row>
    <row r="94" spans="1:13">
      <c r="A94" s="36"/>
      <c r="B94" s="36"/>
      <c r="C94" s="36"/>
      <c r="D94" s="36"/>
      <c r="E94" s="36"/>
      <c r="F94" s="36"/>
      <c r="G94" s="36"/>
      <c r="H94" s="36"/>
      <c r="I94" s="36"/>
      <c r="J94" s="36"/>
      <c r="K94" s="36"/>
      <c r="L94" s="36"/>
      <c r="M94" s="36"/>
    </row>
    <row r="95" spans="1:13">
      <c r="A95" s="36"/>
      <c r="B95" s="36"/>
      <c r="C95" s="36"/>
      <c r="D95" s="36"/>
      <c r="E95" s="36"/>
      <c r="F95" s="36"/>
      <c r="G95" s="36"/>
      <c r="H95" s="36"/>
      <c r="I95" s="36"/>
      <c r="J95" s="36"/>
      <c r="K95" s="36"/>
      <c r="L95" s="36"/>
      <c r="M95" s="36"/>
    </row>
    <row r="96" spans="1:13">
      <c r="A96" s="36"/>
      <c r="B96" s="36"/>
      <c r="C96" s="36"/>
      <c r="D96" s="36"/>
      <c r="E96" s="36"/>
      <c r="F96" s="36"/>
      <c r="G96" s="36"/>
      <c r="H96" s="36"/>
      <c r="I96" s="36"/>
      <c r="J96" s="36"/>
      <c r="K96" s="36"/>
      <c r="L96" s="36"/>
      <c r="M96" s="36"/>
    </row>
    <row r="97" spans="1:13">
      <c r="A97" s="36"/>
      <c r="B97" s="36"/>
      <c r="C97" s="36"/>
      <c r="D97" s="36"/>
      <c r="E97" s="36"/>
      <c r="F97" s="36"/>
      <c r="G97" s="36"/>
      <c r="H97" s="36"/>
      <c r="I97" s="36"/>
      <c r="J97" s="36"/>
      <c r="K97" s="36"/>
      <c r="L97" s="36"/>
      <c r="M97" s="36"/>
    </row>
    <row r="98" spans="1:13">
      <c r="A98" s="36"/>
      <c r="B98" s="36"/>
      <c r="C98" s="36"/>
      <c r="D98" s="36"/>
      <c r="E98" s="36"/>
      <c r="F98" s="36"/>
      <c r="G98" s="36"/>
      <c r="H98" s="36"/>
      <c r="I98" s="36"/>
      <c r="J98" s="36"/>
      <c r="K98" s="36"/>
      <c r="L98" s="36"/>
      <c r="M98" s="36"/>
    </row>
    <row r="99" spans="1:13">
      <c r="A99" s="36"/>
      <c r="B99" s="36"/>
      <c r="C99" s="36"/>
      <c r="D99" s="36"/>
      <c r="E99" s="36"/>
      <c r="F99" s="36"/>
      <c r="G99" s="36"/>
      <c r="H99" s="36"/>
      <c r="I99" s="36"/>
      <c r="J99" s="36"/>
      <c r="K99" s="36"/>
      <c r="L99" s="36"/>
      <c r="M99" s="36"/>
    </row>
    <row r="100" spans="1:13">
      <c r="A100" s="36"/>
      <c r="B100" s="36"/>
      <c r="C100" s="36"/>
      <c r="D100" s="36"/>
      <c r="E100" s="36"/>
      <c r="F100" s="36"/>
      <c r="G100" s="36"/>
      <c r="H100" s="36"/>
      <c r="I100" s="36"/>
      <c r="J100" s="36"/>
      <c r="K100" s="36"/>
      <c r="L100" s="36"/>
      <c r="M100" s="36"/>
    </row>
    <row r="101" spans="1:13">
      <c r="A101" s="36"/>
      <c r="B101" s="36"/>
      <c r="C101" s="36"/>
      <c r="D101" s="36"/>
      <c r="E101" s="36"/>
      <c r="F101" s="36"/>
      <c r="G101" s="36"/>
      <c r="H101" s="36"/>
      <c r="I101" s="36"/>
      <c r="J101" s="36"/>
      <c r="K101" s="36"/>
      <c r="L101" s="36"/>
      <c r="M101" s="36"/>
    </row>
    <row r="102" spans="1:13">
      <c r="A102" s="36"/>
      <c r="B102" s="36"/>
      <c r="C102" s="36"/>
      <c r="D102" s="36"/>
      <c r="E102" s="36"/>
      <c r="F102" s="36"/>
      <c r="G102" s="36"/>
      <c r="H102" s="36"/>
      <c r="I102" s="36"/>
      <c r="J102" s="36"/>
      <c r="K102" s="36"/>
      <c r="L102" s="36"/>
      <c r="M102" s="36"/>
    </row>
    <row r="103" spans="1:13">
      <c r="A103" s="36"/>
      <c r="B103" s="36"/>
      <c r="C103" s="36"/>
      <c r="D103" s="36"/>
      <c r="E103" s="36"/>
      <c r="F103" s="36"/>
      <c r="G103" s="36"/>
      <c r="H103" s="36"/>
      <c r="I103" s="36"/>
      <c r="J103" s="36"/>
      <c r="K103" s="36"/>
      <c r="L103" s="36"/>
      <c r="M103" s="36"/>
    </row>
    <row r="104" spans="1:13">
      <c r="A104" s="36"/>
      <c r="B104" s="36"/>
      <c r="C104" s="36"/>
      <c r="D104" s="36"/>
      <c r="E104" s="36"/>
      <c r="F104" s="36"/>
      <c r="G104" s="36"/>
      <c r="H104" s="36"/>
      <c r="I104" s="36"/>
      <c r="J104" s="36"/>
      <c r="K104" s="36"/>
      <c r="L104" s="36"/>
      <c r="M104" s="36"/>
    </row>
    <row r="105" spans="1:13">
      <c r="A105" s="36"/>
      <c r="B105" s="36"/>
      <c r="C105" s="36"/>
      <c r="D105" s="36"/>
      <c r="E105" s="36"/>
      <c r="F105" s="36"/>
      <c r="G105" s="36"/>
      <c r="H105" s="36"/>
      <c r="I105" s="36"/>
      <c r="J105" s="36"/>
      <c r="K105" s="36"/>
      <c r="L105" s="36"/>
      <c r="M105" s="36"/>
    </row>
    <row r="106" spans="1:13">
      <c r="A106" s="36"/>
      <c r="B106" s="36"/>
      <c r="C106" s="36"/>
      <c r="D106" s="36"/>
      <c r="E106" s="36"/>
      <c r="F106" s="36"/>
      <c r="G106" s="36"/>
      <c r="H106" s="36"/>
      <c r="I106" s="36"/>
      <c r="J106" s="36"/>
      <c r="K106" s="36"/>
      <c r="L106" s="36"/>
      <c r="M106" s="36"/>
    </row>
    <row r="107" spans="1:13">
      <c r="A107" s="36"/>
      <c r="B107" s="36"/>
      <c r="C107" s="36"/>
      <c r="D107" s="36"/>
      <c r="E107" s="36"/>
      <c r="F107" s="36"/>
      <c r="G107" s="36"/>
      <c r="H107" s="36"/>
      <c r="I107" s="36"/>
      <c r="J107" s="36"/>
      <c r="K107" s="36"/>
      <c r="L107" s="36"/>
      <c r="M107" s="36"/>
    </row>
    <row r="108" spans="1:13">
      <c r="A108" s="36"/>
      <c r="B108" s="36"/>
      <c r="C108" s="36"/>
      <c r="D108" s="36"/>
      <c r="E108" s="36"/>
      <c r="F108" s="36"/>
      <c r="G108" s="36"/>
      <c r="H108" s="36"/>
      <c r="I108" s="36"/>
      <c r="J108" s="36"/>
      <c r="K108" s="36"/>
      <c r="L108" s="36"/>
      <c r="M108" s="36"/>
    </row>
    <row r="109" spans="1:13">
      <c r="A109" s="36"/>
      <c r="B109" s="36"/>
      <c r="C109" s="36"/>
      <c r="D109" s="36"/>
      <c r="E109" s="36"/>
      <c r="F109" s="36"/>
      <c r="G109" s="36"/>
      <c r="H109" s="36"/>
      <c r="I109" s="36"/>
      <c r="J109" s="36"/>
      <c r="K109" s="36"/>
      <c r="L109" s="36"/>
      <c r="M109" s="36"/>
    </row>
    <row r="110" spans="1:13">
      <c r="A110" s="36"/>
      <c r="B110" s="36"/>
      <c r="C110" s="36"/>
      <c r="D110" s="36"/>
      <c r="E110" s="36"/>
      <c r="F110" s="36"/>
      <c r="G110" s="36"/>
      <c r="H110" s="36"/>
      <c r="I110" s="36"/>
      <c r="J110" s="36"/>
      <c r="K110" s="36"/>
      <c r="L110" s="36"/>
      <c r="M110" s="36"/>
    </row>
    <row r="111" spans="1:13">
      <c r="A111" s="36"/>
      <c r="B111" s="36"/>
      <c r="C111" s="36"/>
      <c r="D111" s="36"/>
      <c r="E111" s="36"/>
      <c r="F111" s="36"/>
      <c r="G111" s="36"/>
      <c r="H111" s="36"/>
      <c r="I111" s="36"/>
      <c r="J111" s="36"/>
      <c r="K111" s="36"/>
      <c r="L111" s="36"/>
      <c r="M111" s="36"/>
    </row>
    <row r="112" spans="1:13">
      <c r="A112" s="36"/>
      <c r="B112" s="36"/>
      <c r="C112" s="36"/>
      <c r="D112" s="36"/>
      <c r="E112" s="36"/>
      <c r="F112" s="36"/>
      <c r="G112" s="36"/>
      <c r="H112" s="36"/>
      <c r="I112" s="36"/>
      <c r="J112" s="36"/>
      <c r="K112" s="36"/>
      <c r="L112" s="36"/>
      <c r="M112" s="36"/>
    </row>
    <row r="113" spans="1:13">
      <c r="A113" s="36"/>
      <c r="B113" s="36"/>
      <c r="C113" s="36"/>
      <c r="D113" s="36"/>
      <c r="E113" s="36"/>
      <c r="F113" s="36"/>
      <c r="G113" s="36"/>
      <c r="H113" s="36"/>
      <c r="I113" s="36"/>
      <c r="J113" s="36"/>
      <c r="K113" s="36"/>
      <c r="L113" s="36"/>
      <c r="M113" s="36"/>
    </row>
    <row r="114" spans="1:13">
      <c r="A114" s="36"/>
      <c r="B114" s="36"/>
      <c r="C114" s="36"/>
      <c r="D114" s="36"/>
      <c r="E114" s="36"/>
      <c r="F114" s="36"/>
      <c r="G114" s="36"/>
      <c r="H114" s="36"/>
      <c r="I114" s="36"/>
      <c r="J114" s="36"/>
      <c r="K114" s="36"/>
      <c r="L114" s="36"/>
      <c r="M114" s="36"/>
    </row>
    <row r="115" spans="1:13">
      <c r="A115" s="36"/>
      <c r="B115" s="36"/>
      <c r="C115" s="36"/>
      <c r="D115" s="36"/>
      <c r="E115" s="36"/>
      <c r="F115" s="36"/>
      <c r="G115" s="36"/>
      <c r="H115" s="36"/>
      <c r="I115" s="36"/>
      <c r="J115" s="36"/>
      <c r="K115" s="36"/>
      <c r="L115" s="36"/>
      <c r="M115" s="36"/>
    </row>
    <row r="116" spans="1:13">
      <c r="A116" s="36"/>
      <c r="B116" s="36"/>
      <c r="C116" s="36"/>
      <c r="D116" s="36"/>
      <c r="E116" s="36"/>
      <c r="F116" s="36"/>
      <c r="G116" s="36"/>
      <c r="H116" s="36"/>
      <c r="I116" s="36"/>
      <c r="J116" s="36"/>
      <c r="K116" s="36"/>
      <c r="L116" s="36"/>
      <c r="M116" s="36"/>
    </row>
    <row r="117" spans="1:13">
      <c r="A117" s="36"/>
      <c r="B117" s="36"/>
      <c r="C117" s="36"/>
      <c r="D117" s="36"/>
      <c r="E117" s="36"/>
      <c r="F117" s="36"/>
      <c r="G117" s="36"/>
      <c r="H117" s="36"/>
      <c r="I117" s="36"/>
      <c r="J117" s="36"/>
      <c r="K117" s="36"/>
      <c r="L117" s="36"/>
      <c r="M117" s="36"/>
    </row>
    <row r="118" spans="1:13">
      <c r="A118" s="36"/>
      <c r="B118" s="36"/>
      <c r="C118" s="36"/>
      <c r="D118" s="36"/>
      <c r="E118" s="36"/>
      <c r="F118" s="36"/>
      <c r="G118" s="36"/>
      <c r="H118" s="36"/>
      <c r="I118" s="36"/>
      <c r="J118" s="36"/>
      <c r="K118" s="36"/>
      <c r="L118" s="36"/>
      <c r="M118" s="36"/>
    </row>
    <row r="119" spans="1:13">
      <c r="A119" s="36"/>
      <c r="B119" s="36"/>
      <c r="C119" s="36"/>
      <c r="D119" s="36"/>
      <c r="E119" s="36"/>
      <c r="F119" s="36"/>
      <c r="G119" s="36"/>
      <c r="H119" s="36"/>
      <c r="I119" s="36"/>
      <c r="J119" s="36"/>
      <c r="K119" s="36"/>
      <c r="L119" s="36"/>
      <c r="M119" s="36"/>
    </row>
    <row r="120" spans="1:13">
      <c r="A120" s="36"/>
      <c r="B120" s="36"/>
      <c r="C120" s="36"/>
      <c r="D120" s="36"/>
      <c r="E120" s="36"/>
      <c r="F120" s="36"/>
      <c r="G120" s="36"/>
      <c r="H120" s="36"/>
      <c r="I120" s="36"/>
      <c r="J120" s="36"/>
      <c r="K120" s="36"/>
      <c r="L120" s="36"/>
      <c r="M120" s="36"/>
    </row>
    <row r="121" spans="1:13">
      <c r="A121" s="36"/>
      <c r="B121" s="36"/>
      <c r="C121" s="36"/>
      <c r="D121" s="36"/>
      <c r="E121" s="36"/>
      <c r="F121" s="36"/>
      <c r="G121" s="36"/>
      <c r="H121" s="36"/>
      <c r="I121" s="36"/>
      <c r="J121" s="36"/>
      <c r="K121" s="36"/>
      <c r="L121" s="36"/>
      <c r="M121" s="36"/>
    </row>
    <row r="122" spans="1:13">
      <c r="A122" s="36"/>
      <c r="B122" s="36"/>
      <c r="C122" s="36"/>
      <c r="D122" s="36"/>
      <c r="E122" s="36"/>
      <c r="F122" s="36"/>
      <c r="G122" s="36"/>
      <c r="H122" s="36"/>
      <c r="I122" s="36"/>
      <c r="J122" s="36"/>
      <c r="K122" s="36"/>
      <c r="L122" s="36"/>
      <c r="M122" s="36"/>
    </row>
    <row r="123" spans="1:13">
      <c r="A123" s="36"/>
      <c r="B123" s="36"/>
      <c r="C123" s="36"/>
      <c r="D123" s="36"/>
      <c r="E123" s="36"/>
      <c r="F123" s="36"/>
      <c r="G123" s="36"/>
      <c r="H123" s="36"/>
      <c r="I123" s="36"/>
      <c r="J123" s="36"/>
      <c r="K123" s="36"/>
      <c r="L123" s="36"/>
      <c r="M123" s="36"/>
    </row>
    <row r="124" spans="1:13">
      <c r="A124" s="36"/>
      <c r="B124" s="36"/>
      <c r="C124" s="36"/>
      <c r="D124" s="36"/>
      <c r="E124" s="36"/>
      <c r="F124" s="36"/>
      <c r="G124" s="36"/>
      <c r="H124" s="36"/>
      <c r="I124" s="36"/>
      <c r="J124" s="36"/>
      <c r="K124" s="36"/>
      <c r="L124" s="36"/>
      <c r="M124" s="36"/>
    </row>
    <row r="125" spans="1:13">
      <c r="A125" s="36"/>
      <c r="B125" s="36"/>
      <c r="C125" s="36"/>
      <c r="D125" s="36"/>
      <c r="E125" s="36"/>
      <c r="F125" s="36"/>
      <c r="G125" s="36"/>
      <c r="H125" s="36"/>
      <c r="I125" s="36"/>
      <c r="J125" s="36"/>
      <c r="K125" s="36"/>
      <c r="L125" s="36"/>
      <c r="M125" s="36"/>
    </row>
    <row r="126" spans="1:13">
      <c r="A126" s="36"/>
      <c r="B126" s="36"/>
      <c r="C126" s="36"/>
      <c r="D126" s="36"/>
      <c r="E126" s="36"/>
      <c r="F126" s="36"/>
      <c r="G126" s="36"/>
      <c r="H126" s="36"/>
      <c r="I126" s="36"/>
      <c r="J126" s="36"/>
      <c r="K126" s="36"/>
      <c r="L126" s="36"/>
      <c r="M126" s="36"/>
    </row>
    <row r="127" spans="1:13">
      <c r="A127" s="36"/>
      <c r="B127" s="36"/>
      <c r="C127" s="36"/>
      <c r="D127" s="36"/>
      <c r="E127" s="36"/>
      <c r="F127" s="36"/>
      <c r="G127" s="36"/>
      <c r="H127" s="36"/>
      <c r="I127" s="36"/>
      <c r="J127" s="36"/>
      <c r="K127" s="36"/>
      <c r="L127" s="36"/>
      <c r="M127" s="36"/>
    </row>
    <row r="128" spans="1:13">
      <c r="A128" s="36"/>
      <c r="B128" s="36"/>
      <c r="C128" s="36"/>
      <c r="D128" s="36"/>
      <c r="E128" s="36"/>
      <c r="F128" s="36"/>
      <c r="G128" s="36"/>
      <c r="H128" s="36"/>
      <c r="I128" s="36"/>
      <c r="J128" s="36"/>
      <c r="K128" s="36"/>
      <c r="L128" s="36"/>
      <c r="M128" s="36"/>
    </row>
    <row r="129" spans="1:13">
      <c r="A129" s="36"/>
      <c r="B129" s="36"/>
      <c r="C129" s="36"/>
      <c r="D129" s="36"/>
      <c r="E129" s="36"/>
      <c r="F129" s="36"/>
      <c r="G129" s="36"/>
      <c r="H129" s="36"/>
      <c r="I129" s="36"/>
      <c r="J129" s="36"/>
      <c r="K129" s="36"/>
      <c r="L129" s="36"/>
      <c r="M129" s="36"/>
    </row>
    <row r="130" spans="1:13">
      <c r="A130" s="36"/>
      <c r="B130" s="36"/>
      <c r="C130" s="36"/>
      <c r="D130" s="36"/>
      <c r="E130" s="36"/>
      <c r="F130" s="36"/>
      <c r="G130" s="36"/>
      <c r="H130" s="36"/>
      <c r="I130" s="36"/>
      <c r="J130" s="36"/>
      <c r="K130" s="36"/>
      <c r="L130" s="36"/>
      <c r="M130" s="36"/>
    </row>
    <row r="131" spans="1:13">
      <c r="A131" s="36"/>
      <c r="B131" s="36"/>
      <c r="C131" s="36"/>
      <c r="D131" s="36"/>
      <c r="E131" s="36"/>
      <c r="F131" s="36"/>
      <c r="G131" s="36"/>
      <c r="H131" s="36"/>
      <c r="I131" s="36"/>
      <c r="J131" s="36"/>
      <c r="K131" s="36"/>
      <c r="L131" s="36"/>
      <c r="M131" s="36"/>
    </row>
    <row r="132" spans="1:13">
      <c r="A132" s="36"/>
      <c r="B132" s="36"/>
      <c r="C132" s="36"/>
      <c r="D132" s="36"/>
      <c r="E132" s="36"/>
      <c r="F132" s="36"/>
      <c r="G132" s="36"/>
      <c r="H132" s="36"/>
      <c r="I132" s="36"/>
      <c r="J132" s="36"/>
      <c r="K132" s="36"/>
      <c r="L132" s="36"/>
      <c r="M132" s="36"/>
    </row>
    <row r="133" spans="1:13">
      <c r="A133" s="36"/>
      <c r="B133" s="36"/>
      <c r="C133" s="36"/>
      <c r="D133" s="36"/>
      <c r="E133" s="36"/>
      <c r="F133" s="36"/>
      <c r="G133" s="36"/>
      <c r="H133" s="36"/>
      <c r="I133" s="36"/>
      <c r="J133" s="36"/>
      <c r="K133" s="36"/>
      <c r="L133" s="36"/>
      <c r="M133" s="36"/>
    </row>
    <row r="134" spans="1:13">
      <c r="A134" s="36"/>
      <c r="B134" s="36"/>
      <c r="C134" s="36"/>
      <c r="D134" s="36"/>
      <c r="E134" s="36"/>
      <c r="F134" s="36"/>
      <c r="G134" s="36"/>
      <c r="H134" s="36"/>
      <c r="I134" s="36"/>
      <c r="J134" s="36"/>
      <c r="K134" s="36"/>
      <c r="L134" s="36"/>
      <c r="M134" s="36"/>
    </row>
    <row r="135" spans="1:13">
      <c r="A135" s="36"/>
      <c r="B135" s="36"/>
      <c r="C135" s="36"/>
      <c r="D135" s="36"/>
      <c r="E135" s="36"/>
      <c r="F135" s="36"/>
      <c r="G135" s="36"/>
      <c r="H135" s="36"/>
      <c r="I135" s="36"/>
      <c r="J135" s="36"/>
      <c r="K135" s="36"/>
      <c r="L135" s="36"/>
      <c r="M135" s="36"/>
    </row>
    <row r="136" spans="1:13">
      <c r="A136" s="36"/>
      <c r="B136" s="36"/>
      <c r="C136" s="36"/>
      <c r="D136" s="36"/>
      <c r="E136" s="36"/>
      <c r="F136" s="36"/>
      <c r="G136" s="36"/>
      <c r="H136" s="36"/>
      <c r="I136" s="36"/>
      <c r="J136" s="36"/>
      <c r="K136" s="36"/>
      <c r="L136" s="36"/>
      <c r="M136" s="36"/>
    </row>
    <row r="137" spans="1:13">
      <c r="A137" s="36"/>
      <c r="B137" s="36"/>
      <c r="C137" s="36"/>
      <c r="D137" s="36"/>
      <c r="E137" s="36"/>
      <c r="F137" s="36"/>
      <c r="G137" s="36"/>
      <c r="H137" s="36"/>
      <c r="I137" s="36"/>
      <c r="J137" s="36"/>
      <c r="K137" s="36"/>
      <c r="L137" s="36"/>
      <c r="M137" s="36"/>
    </row>
    <row r="138" spans="1:13">
      <c r="A138" s="36"/>
      <c r="B138" s="36"/>
      <c r="C138" s="36"/>
      <c r="D138" s="36"/>
      <c r="E138" s="36"/>
      <c r="F138" s="36"/>
      <c r="G138" s="36"/>
      <c r="H138" s="36"/>
      <c r="I138" s="36"/>
      <c r="J138" s="36"/>
      <c r="K138" s="36"/>
      <c r="L138" s="36"/>
      <c r="M138" s="36"/>
    </row>
    <row r="139" spans="1:13">
      <c r="A139" s="36"/>
      <c r="B139" s="36"/>
      <c r="C139" s="36"/>
      <c r="D139" s="36"/>
      <c r="E139" s="36"/>
      <c r="F139" s="36"/>
      <c r="G139" s="36"/>
      <c r="H139" s="36"/>
      <c r="I139" s="36"/>
      <c r="J139" s="36"/>
      <c r="K139" s="36"/>
      <c r="L139" s="36"/>
      <c r="M139" s="36"/>
    </row>
    <row r="140" spans="1:13">
      <c r="A140" s="36"/>
      <c r="B140" s="36"/>
      <c r="C140" s="36"/>
      <c r="D140" s="36"/>
      <c r="E140" s="36"/>
      <c r="F140" s="36"/>
      <c r="G140" s="36"/>
      <c r="H140" s="36"/>
      <c r="I140" s="36"/>
      <c r="J140" s="36"/>
      <c r="K140" s="36"/>
      <c r="L140" s="36"/>
      <c r="M140" s="36"/>
    </row>
    <row r="141" spans="1:13">
      <c r="A141" s="36"/>
      <c r="B141" s="36"/>
      <c r="C141" s="36"/>
      <c r="D141" s="36"/>
      <c r="E141" s="36"/>
      <c r="F141" s="36"/>
      <c r="G141" s="36"/>
      <c r="H141" s="36"/>
      <c r="I141" s="36"/>
      <c r="J141" s="36"/>
      <c r="K141" s="36"/>
      <c r="L141" s="36"/>
      <c r="M141" s="36"/>
    </row>
    <row r="142" spans="1:13">
      <c r="A142" s="36"/>
      <c r="B142" s="36"/>
      <c r="C142" s="36"/>
      <c r="D142" s="36"/>
      <c r="E142" s="36"/>
      <c r="F142" s="36"/>
      <c r="G142" s="36"/>
      <c r="H142" s="36"/>
      <c r="I142" s="36"/>
      <c r="J142" s="36"/>
      <c r="K142" s="36"/>
      <c r="L142" s="36"/>
      <c r="M142" s="36"/>
    </row>
    <row r="143" spans="1:13">
      <c r="A143" s="36"/>
      <c r="B143" s="36"/>
      <c r="C143" s="36"/>
      <c r="D143" s="36"/>
      <c r="E143" s="36"/>
      <c r="F143" s="36"/>
      <c r="G143" s="36"/>
      <c r="H143" s="36"/>
      <c r="I143" s="36"/>
      <c r="J143" s="36"/>
      <c r="K143" s="36"/>
      <c r="L143" s="36"/>
      <c r="M143" s="36"/>
    </row>
    <row r="144" spans="1:13">
      <c r="A144" s="36"/>
      <c r="B144" s="36"/>
      <c r="C144" s="36"/>
      <c r="D144" s="36"/>
      <c r="E144" s="36"/>
      <c r="F144" s="36"/>
      <c r="G144" s="36"/>
      <c r="H144" s="36"/>
      <c r="I144" s="36"/>
      <c r="J144" s="36"/>
      <c r="K144" s="36"/>
      <c r="L144" s="36"/>
      <c r="M144" s="36"/>
    </row>
    <row r="145" spans="1:13">
      <c r="A145" s="36"/>
      <c r="B145" s="36"/>
      <c r="C145" s="36"/>
      <c r="D145" s="36"/>
      <c r="E145" s="36"/>
      <c r="F145" s="36"/>
      <c r="G145" s="36"/>
      <c r="H145" s="36"/>
      <c r="I145" s="36"/>
      <c r="J145" s="36"/>
      <c r="K145" s="36"/>
      <c r="L145" s="36"/>
      <c r="M145" s="36"/>
    </row>
    <row r="146" spans="1:13">
      <c r="A146" s="36"/>
      <c r="B146" s="36"/>
      <c r="C146" s="36"/>
      <c r="D146" s="36"/>
      <c r="E146" s="36"/>
      <c r="F146" s="36"/>
      <c r="G146" s="36"/>
      <c r="H146" s="36"/>
      <c r="I146" s="36"/>
      <c r="J146" s="36"/>
      <c r="K146" s="36"/>
      <c r="L146" s="36"/>
      <c r="M146" s="36"/>
    </row>
    <row r="147" spans="1:13">
      <c r="A147" s="36"/>
      <c r="B147" s="36"/>
      <c r="C147" s="36"/>
      <c r="D147" s="36"/>
      <c r="E147" s="36"/>
      <c r="F147" s="36"/>
      <c r="G147" s="36"/>
      <c r="H147" s="36"/>
      <c r="I147" s="36"/>
      <c r="J147" s="36"/>
      <c r="K147" s="36"/>
      <c r="L147" s="36"/>
      <c r="M147" s="36"/>
    </row>
    <row r="148" spans="1:13">
      <c r="A148" s="36"/>
      <c r="B148" s="36"/>
      <c r="C148" s="36"/>
      <c r="D148" s="36"/>
      <c r="E148" s="36"/>
      <c r="F148" s="36"/>
      <c r="G148" s="36"/>
      <c r="H148" s="36"/>
      <c r="I148" s="36"/>
      <c r="J148" s="36"/>
      <c r="K148" s="36"/>
      <c r="L148" s="36"/>
      <c r="M148" s="36"/>
    </row>
    <row r="149" spans="1:13">
      <c r="A149" s="36"/>
      <c r="B149" s="36"/>
      <c r="C149" s="36"/>
      <c r="D149" s="36"/>
      <c r="E149" s="36"/>
      <c r="F149" s="36"/>
      <c r="G149" s="36"/>
      <c r="H149" s="36"/>
      <c r="I149" s="36"/>
      <c r="J149" s="36"/>
      <c r="K149" s="36"/>
      <c r="L149" s="36"/>
      <c r="M149" s="36"/>
    </row>
    <row r="150" spans="1:13">
      <c r="A150" s="36"/>
      <c r="B150" s="36"/>
      <c r="C150" s="36"/>
      <c r="D150" s="36"/>
      <c r="E150" s="36"/>
      <c r="F150" s="36"/>
      <c r="G150" s="36"/>
      <c r="H150" s="36"/>
      <c r="I150" s="36"/>
      <c r="J150" s="36"/>
      <c r="K150" s="36"/>
      <c r="L150" s="36"/>
      <c r="M150" s="36"/>
    </row>
    <row r="151" spans="1:13">
      <c r="A151" s="36"/>
      <c r="B151" s="36"/>
      <c r="C151" s="36"/>
      <c r="D151" s="36"/>
      <c r="E151" s="36"/>
      <c r="F151" s="36"/>
      <c r="G151" s="36"/>
      <c r="H151" s="36"/>
      <c r="I151" s="36"/>
      <c r="J151" s="36"/>
      <c r="K151" s="36"/>
      <c r="L151" s="36"/>
      <c r="M151" s="36"/>
    </row>
    <row r="152" spans="1:13">
      <c r="A152" s="36"/>
      <c r="B152" s="36"/>
      <c r="C152" s="36"/>
      <c r="D152" s="36"/>
      <c r="E152" s="36"/>
      <c r="F152" s="36"/>
      <c r="G152" s="36"/>
      <c r="H152" s="36"/>
      <c r="I152" s="36"/>
      <c r="J152" s="36"/>
      <c r="K152" s="36"/>
      <c r="L152" s="36"/>
      <c r="M152" s="36"/>
    </row>
    <row r="153" spans="1:13">
      <c r="A153" s="36"/>
      <c r="B153" s="36"/>
      <c r="C153" s="36"/>
      <c r="D153" s="36"/>
      <c r="E153" s="36"/>
      <c r="F153" s="36"/>
      <c r="G153" s="36"/>
      <c r="H153" s="36"/>
      <c r="I153" s="36"/>
      <c r="J153" s="36"/>
      <c r="K153" s="36"/>
      <c r="L153" s="36"/>
      <c r="M153" s="36"/>
    </row>
    <row r="154" spans="1:13">
      <c r="A154" s="36"/>
      <c r="B154" s="36"/>
      <c r="C154" s="36"/>
      <c r="D154" s="36"/>
      <c r="E154" s="36"/>
      <c r="F154" s="36"/>
      <c r="G154" s="36"/>
      <c r="H154" s="36"/>
      <c r="I154" s="36"/>
      <c r="J154" s="36"/>
      <c r="K154" s="36"/>
      <c r="L154" s="36"/>
      <c r="M154" s="36"/>
    </row>
    <row r="155" spans="1:13">
      <c r="A155" s="36"/>
      <c r="B155" s="36"/>
      <c r="C155" s="36"/>
      <c r="D155" s="36"/>
      <c r="E155" s="36"/>
      <c r="F155" s="36"/>
      <c r="G155" s="36"/>
      <c r="H155" s="36"/>
      <c r="I155" s="36"/>
      <c r="J155" s="36"/>
      <c r="K155" s="36"/>
      <c r="L155" s="36"/>
      <c r="M155" s="36"/>
    </row>
    <row r="156" spans="1:13">
      <c r="A156" s="36"/>
      <c r="B156" s="36"/>
      <c r="C156" s="36"/>
      <c r="D156" s="36"/>
      <c r="E156" s="36"/>
      <c r="F156" s="36"/>
      <c r="G156" s="36"/>
      <c r="H156" s="36"/>
      <c r="I156" s="36"/>
      <c r="J156" s="36"/>
      <c r="K156" s="36"/>
      <c r="L156" s="36"/>
      <c r="M156" s="36"/>
    </row>
    <row r="157" spans="1:13">
      <c r="A157" s="36"/>
      <c r="B157" s="36"/>
      <c r="C157" s="36"/>
      <c r="D157" s="36"/>
      <c r="E157" s="36"/>
      <c r="F157" s="36"/>
      <c r="G157" s="36"/>
      <c r="H157" s="36"/>
      <c r="I157" s="36"/>
      <c r="J157" s="36"/>
      <c r="K157" s="36"/>
      <c r="L157" s="36"/>
      <c r="M157" s="36"/>
    </row>
    <row r="158" spans="1:13">
      <c r="A158" s="36"/>
      <c r="B158" s="36"/>
      <c r="C158" s="36"/>
      <c r="D158" s="36"/>
      <c r="E158" s="36"/>
      <c r="F158" s="36"/>
      <c r="G158" s="36"/>
      <c r="H158" s="36"/>
      <c r="I158" s="36"/>
      <c r="J158" s="36"/>
      <c r="K158" s="36"/>
      <c r="L158" s="36"/>
      <c r="M158" s="36"/>
    </row>
    <row r="159" spans="1:13">
      <c r="A159" s="36"/>
      <c r="B159" s="36"/>
      <c r="C159" s="36"/>
      <c r="D159" s="36"/>
      <c r="E159" s="36"/>
      <c r="F159" s="36"/>
      <c r="G159" s="36"/>
      <c r="H159" s="36"/>
      <c r="I159" s="36"/>
      <c r="J159" s="36"/>
      <c r="K159" s="36"/>
      <c r="L159" s="36"/>
      <c r="M159" s="36"/>
    </row>
    <row r="160" spans="1:13">
      <c r="A160" s="36"/>
      <c r="B160" s="36"/>
      <c r="C160" s="36"/>
      <c r="D160" s="36"/>
      <c r="E160" s="36"/>
      <c r="F160" s="36"/>
      <c r="G160" s="36"/>
      <c r="H160" s="36"/>
      <c r="I160" s="36"/>
      <c r="J160" s="36"/>
      <c r="K160" s="36"/>
      <c r="L160" s="36"/>
      <c r="M160" s="36"/>
    </row>
    <row r="161" spans="1:13">
      <c r="A161" s="36"/>
      <c r="B161" s="36"/>
      <c r="C161" s="36"/>
      <c r="D161" s="36"/>
      <c r="E161" s="36"/>
      <c r="F161" s="36"/>
      <c r="G161" s="36"/>
      <c r="H161" s="36"/>
      <c r="I161" s="36"/>
      <c r="J161" s="36"/>
      <c r="K161" s="36"/>
      <c r="L161" s="36"/>
      <c r="M161" s="36"/>
    </row>
    <row r="162" spans="1:13">
      <c r="A162" s="36"/>
      <c r="B162" s="36"/>
      <c r="C162" s="36"/>
      <c r="D162" s="36"/>
      <c r="E162" s="36"/>
      <c r="F162" s="36"/>
      <c r="G162" s="36"/>
      <c r="H162" s="36"/>
      <c r="I162" s="36"/>
      <c r="J162" s="36"/>
      <c r="K162" s="36"/>
      <c r="L162" s="36"/>
      <c r="M162" s="36"/>
    </row>
    <row r="163" spans="1:13">
      <c r="A163" s="36"/>
      <c r="B163" s="36"/>
      <c r="C163" s="36"/>
      <c r="D163" s="36"/>
      <c r="E163" s="36"/>
      <c r="F163" s="36"/>
      <c r="G163" s="36"/>
      <c r="H163" s="36"/>
      <c r="I163" s="36"/>
      <c r="J163" s="36"/>
      <c r="K163" s="36"/>
      <c r="L163" s="36"/>
      <c r="M163" s="36"/>
    </row>
    <row r="164" spans="1:13">
      <c r="A164" s="36"/>
      <c r="B164" s="36"/>
      <c r="C164" s="36"/>
      <c r="D164" s="36"/>
      <c r="E164" s="36"/>
      <c r="F164" s="36"/>
      <c r="G164" s="36"/>
      <c r="H164" s="36"/>
      <c r="I164" s="36"/>
      <c r="J164" s="36"/>
      <c r="K164" s="36"/>
      <c r="L164" s="36"/>
      <c r="M164" s="36"/>
    </row>
    <row r="165" spans="1:13">
      <c r="A165" s="36"/>
      <c r="B165" s="36"/>
      <c r="C165" s="36"/>
      <c r="D165" s="36"/>
      <c r="E165" s="36"/>
      <c r="F165" s="36"/>
      <c r="G165" s="36"/>
      <c r="H165" s="36"/>
      <c r="I165" s="36"/>
      <c r="J165" s="36"/>
      <c r="K165" s="36"/>
      <c r="L165" s="36"/>
      <c r="M165" s="36"/>
    </row>
    <row r="166" spans="1:13">
      <c r="A166" s="36"/>
      <c r="B166" s="36"/>
      <c r="C166" s="36"/>
      <c r="D166" s="36"/>
      <c r="E166" s="36"/>
      <c r="F166" s="36"/>
      <c r="G166" s="36"/>
      <c r="H166" s="36"/>
      <c r="I166" s="36"/>
      <c r="J166" s="36"/>
      <c r="K166" s="36"/>
      <c r="L166" s="36"/>
      <c r="M166" s="36"/>
    </row>
    <row r="167" spans="1:13">
      <c r="A167" s="36"/>
      <c r="B167" s="36"/>
      <c r="C167" s="36"/>
      <c r="D167" s="36"/>
      <c r="E167" s="36"/>
      <c r="F167" s="36"/>
      <c r="G167" s="36"/>
      <c r="H167" s="36"/>
      <c r="I167" s="36"/>
      <c r="J167" s="36"/>
      <c r="K167" s="36"/>
      <c r="L167" s="36"/>
      <c r="M167" s="36"/>
    </row>
    <row r="168" spans="1:13">
      <c r="A168" s="36"/>
      <c r="B168" s="36"/>
      <c r="C168" s="36"/>
      <c r="D168" s="36"/>
      <c r="E168" s="36"/>
      <c r="F168" s="36"/>
      <c r="G168" s="36"/>
      <c r="H168" s="36"/>
      <c r="I168" s="36"/>
      <c r="J168" s="36"/>
      <c r="K168" s="36"/>
      <c r="L168" s="36"/>
      <c r="M168" s="36"/>
    </row>
    <row r="169" spans="1:13">
      <c r="A169" s="36"/>
      <c r="B169" s="36"/>
      <c r="C169" s="36"/>
      <c r="D169" s="36"/>
      <c r="E169" s="36"/>
      <c r="F169" s="36"/>
      <c r="G169" s="36"/>
      <c r="H169" s="36"/>
      <c r="I169" s="36"/>
      <c r="J169" s="36"/>
      <c r="K169" s="36"/>
      <c r="L169" s="36"/>
      <c r="M169" s="36"/>
    </row>
    <row r="170" spans="1:13">
      <c r="A170" s="36"/>
      <c r="B170" s="36"/>
      <c r="C170" s="36"/>
      <c r="D170" s="36"/>
      <c r="E170" s="36"/>
      <c r="F170" s="36"/>
      <c r="G170" s="36"/>
      <c r="H170" s="36"/>
      <c r="I170" s="36"/>
      <c r="J170" s="36"/>
      <c r="K170" s="36"/>
      <c r="L170" s="36"/>
      <c r="M170" s="36"/>
    </row>
    <row r="171" spans="1:13">
      <c r="A171" s="36"/>
      <c r="B171" s="36"/>
      <c r="C171" s="36"/>
      <c r="D171" s="36"/>
      <c r="E171" s="36"/>
      <c r="F171" s="36"/>
      <c r="G171" s="36"/>
      <c r="H171" s="36"/>
      <c r="I171" s="36"/>
      <c r="J171" s="36"/>
      <c r="K171" s="36"/>
      <c r="L171" s="36"/>
      <c r="M171" s="36"/>
    </row>
    <row r="172" spans="1:13">
      <c r="A172" s="36"/>
      <c r="B172" s="36"/>
      <c r="C172" s="36"/>
      <c r="D172" s="36"/>
      <c r="E172" s="36"/>
      <c r="F172" s="36"/>
      <c r="G172" s="36"/>
      <c r="H172" s="36"/>
      <c r="I172" s="36"/>
      <c r="J172" s="36"/>
      <c r="K172" s="36"/>
      <c r="L172" s="36"/>
      <c r="M172" s="36"/>
    </row>
    <row r="173" spans="1:13">
      <c r="A173" s="36"/>
      <c r="B173" s="36"/>
      <c r="C173" s="36"/>
      <c r="D173" s="36"/>
      <c r="E173" s="36"/>
      <c r="F173" s="36"/>
      <c r="G173" s="36"/>
      <c r="H173" s="36"/>
      <c r="I173" s="36"/>
      <c r="J173" s="36"/>
      <c r="K173" s="36"/>
      <c r="L173" s="36"/>
      <c r="M173" s="36"/>
    </row>
    <row r="174" spans="1:13">
      <c r="A174" s="36"/>
      <c r="B174" s="36"/>
      <c r="C174" s="36"/>
      <c r="D174" s="36"/>
      <c r="E174" s="36"/>
      <c r="F174" s="36"/>
      <c r="G174" s="36"/>
      <c r="H174" s="36"/>
      <c r="I174" s="36"/>
      <c r="J174" s="36"/>
      <c r="K174" s="36"/>
      <c r="L174" s="36"/>
      <c r="M174" s="36"/>
    </row>
    <row r="175" spans="1:13">
      <c r="A175" s="36"/>
      <c r="B175" s="36"/>
      <c r="C175" s="36"/>
      <c r="D175" s="36"/>
      <c r="E175" s="36"/>
      <c r="F175" s="36"/>
      <c r="G175" s="36"/>
      <c r="H175" s="36"/>
      <c r="I175" s="36"/>
      <c r="J175" s="36"/>
      <c r="K175" s="36"/>
      <c r="L175" s="36"/>
      <c r="M175" s="36"/>
    </row>
    <row r="176" spans="1:13">
      <c r="A176" s="36"/>
      <c r="B176" s="36"/>
      <c r="C176" s="36"/>
      <c r="D176" s="36"/>
      <c r="E176" s="36"/>
      <c r="F176" s="36"/>
      <c r="G176" s="36"/>
      <c r="H176" s="36"/>
      <c r="I176" s="36"/>
      <c r="J176" s="36"/>
      <c r="K176" s="36"/>
      <c r="L176" s="36"/>
      <c r="M176" s="36"/>
    </row>
    <row r="177" spans="1:13">
      <c r="A177" s="36"/>
      <c r="B177" s="36"/>
      <c r="C177" s="36"/>
      <c r="D177" s="36"/>
      <c r="E177" s="36"/>
      <c r="F177" s="36"/>
      <c r="G177" s="36"/>
      <c r="H177" s="36"/>
      <c r="I177" s="36"/>
      <c r="J177" s="36"/>
      <c r="K177" s="36"/>
      <c r="L177" s="36"/>
      <c r="M177" s="36"/>
    </row>
    <row r="178" spans="1:13">
      <c r="A178" s="36"/>
      <c r="B178" s="36"/>
      <c r="C178" s="36"/>
      <c r="D178" s="36"/>
      <c r="E178" s="36"/>
      <c r="F178" s="36"/>
      <c r="G178" s="36"/>
      <c r="H178" s="36"/>
      <c r="I178" s="36"/>
      <c r="J178" s="36"/>
      <c r="K178" s="36"/>
      <c r="L178" s="36"/>
      <c r="M178" s="36"/>
    </row>
    <row r="179" spans="1:13">
      <c r="A179" s="36"/>
      <c r="B179" s="36"/>
      <c r="C179" s="36"/>
      <c r="D179" s="36"/>
      <c r="E179" s="36"/>
      <c r="F179" s="36"/>
      <c r="G179" s="36"/>
      <c r="H179" s="36"/>
      <c r="I179" s="36"/>
      <c r="J179" s="36"/>
      <c r="K179" s="36"/>
      <c r="L179" s="36"/>
      <c r="M179" s="36"/>
    </row>
    <row r="180" spans="1:13">
      <c r="A180" s="36"/>
      <c r="B180" s="36"/>
      <c r="C180" s="36"/>
      <c r="D180" s="36"/>
      <c r="E180" s="36"/>
      <c r="F180" s="36"/>
      <c r="G180" s="36"/>
      <c r="H180" s="36"/>
      <c r="I180" s="36"/>
      <c r="J180" s="36"/>
      <c r="K180" s="36"/>
      <c r="L180" s="36"/>
      <c r="M180" s="36"/>
    </row>
    <row r="181" spans="1:13">
      <c r="A181" s="36"/>
      <c r="B181" s="36"/>
      <c r="C181" s="36"/>
      <c r="D181" s="36"/>
      <c r="E181" s="36"/>
      <c r="F181" s="36"/>
      <c r="G181" s="36"/>
      <c r="H181" s="36"/>
      <c r="I181" s="36"/>
      <c r="J181" s="36"/>
      <c r="K181" s="36"/>
      <c r="L181" s="36"/>
      <c r="M181" s="36"/>
    </row>
    <row r="182" spans="1:13">
      <c r="A182" s="36"/>
      <c r="B182" s="36"/>
      <c r="C182" s="36"/>
      <c r="D182" s="36"/>
      <c r="E182" s="36"/>
      <c r="F182" s="36"/>
      <c r="G182" s="36"/>
      <c r="H182" s="36"/>
      <c r="I182" s="36"/>
      <c r="J182" s="36"/>
      <c r="K182" s="36"/>
      <c r="L182" s="36"/>
      <c r="M182" s="36"/>
    </row>
    <row r="183" spans="1:13">
      <c r="A183" s="36"/>
      <c r="B183" s="36"/>
      <c r="C183" s="36"/>
      <c r="D183" s="36"/>
      <c r="E183" s="36"/>
      <c r="F183" s="36"/>
      <c r="G183" s="36"/>
      <c r="H183" s="36"/>
      <c r="I183" s="36"/>
      <c r="J183" s="36"/>
      <c r="K183" s="36"/>
      <c r="L183" s="36"/>
      <c r="M183" s="36"/>
    </row>
    <row r="184" spans="1:13">
      <c r="A184" s="36"/>
      <c r="B184" s="36"/>
      <c r="C184" s="36"/>
      <c r="D184" s="36"/>
      <c r="E184" s="36"/>
      <c r="F184" s="36"/>
      <c r="G184" s="36"/>
      <c r="H184" s="36"/>
      <c r="I184" s="36"/>
      <c r="J184" s="36"/>
      <c r="K184" s="36"/>
      <c r="L184" s="36"/>
      <c r="M184" s="36"/>
    </row>
    <row r="185" spans="1:13">
      <c r="A185" s="36"/>
      <c r="B185" s="36"/>
      <c r="C185" s="36"/>
      <c r="D185" s="36"/>
      <c r="E185" s="36"/>
      <c r="F185" s="36"/>
      <c r="G185" s="36"/>
      <c r="H185" s="36"/>
      <c r="I185" s="36"/>
      <c r="J185" s="36"/>
      <c r="K185" s="36"/>
      <c r="L185" s="36"/>
      <c r="M185" s="36"/>
    </row>
    <row r="186" spans="1:13">
      <c r="A186" s="36"/>
      <c r="B186" s="36"/>
      <c r="C186" s="36"/>
      <c r="D186" s="36"/>
      <c r="E186" s="36"/>
      <c r="F186" s="36"/>
      <c r="G186" s="36"/>
      <c r="H186" s="36"/>
      <c r="I186" s="36"/>
      <c r="J186" s="36"/>
      <c r="K186" s="36"/>
      <c r="L186" s="36"/>
      <c r="M186" s="36"/>
    </row>
    <row r="187" spans="1:13">
      <c r="A187" s="36"/>
      <c r="B187" s="36"/>
      <c r="C187" s="36"/>
      <c r="D187" s="36"/>
      <c r="E187" s="36"/>
      <c r="F187" s="36"/>
      <c r="G187" s="36"/>
      <c r="H187" s="36"/>
      <c r="I187" s="36"/>
      <c r="J187" s="36"/>
      <c r="K187" s="36"/>
      <c r="L187" s="36"/>
      <c r="M187" s="36"/>
    </row>
    <row r="188" spans="1:13">
      <c r="A188" s="36"/>
      <c r="B188" s="36"/>
      <c r="C188" s="36"/>
      <c r="D188" s="36"/>
      <c r="E188" s="36"/>
      <c r="F188" s="36"/>
      <c r="G188" s="36"/>
      <c r="H188" s="36"/>
      <c r="I188" s="36"/>
      <c r="J188" s="36"/>
      <c r="K188" s="36"/>
      <c r="L188" s="36"/>
      <c r="M188" s="36"/>
    </row>
    <row r="189" spans="1:13">
      <c r="A189" s="36"/>
      <c r="B189" s="36"/>
      <c r="C189" s="36"/>
      <c r="D189" s="36"/>
      <c r="E189" s="36"/>
      <c r="F189" s="36"/>
      <c r="G189" s="36"/>
      <c r="H189" s="36"/>
      <c r="I189" s="36"/>
      <c r="J189" s="36"/>
      <c r="K189" s="36"/>
      <c r="L189" s="36"/>
      <c r="M189" s="36"/>
    </row>
    <row r="190" spans="1:13">
      <c r="A190" s="36"/>
      <c r="B190" s="36"/>
      <c r="C190" s="36"/>
      <c r="D190" s="36"/>
      <c r="E190" s="36"/>
      <c r="F190" s="36"/>
      <c r="G190" s="36"/>
      <c r="H190" s="36"/>
      <c r="I190" s="36"/>
      <c r="J190" s="36"/>
      <c r="K190" s="36"/>
      <c r="L190" s="36"/>
      <c r="M190" s="36"/>
    </row>
    <row r="191" spans="1:13">
      <c r="A191" s="36"/>
      <c r="B191" s="36"/>
      <c r="C191" s="36"/>
      <c r="D191" s="36"/>
      <c r="E191" s="36"/>
      <c r="F191" s="36"/>
      <c r="G191" s="36"/>
      <c r="H191" s="36"/>
      <c r="I191" s="36"/>
      <c r="J191" s="36"/>
      <c r="K191" s="36"/>
      <c r="L191" s="36"/>
      <c r="M191" s="36"/>
    </row>
    <row r="192" spans="1:13">
      <c r="A192" s="36"/>
      <c r="B192" s="36"/>
      <c r="C192" s="36"/>
      <c r="D192" s="36"/>
      <c r="E192" s="36"/>
      <c r="F192" s="36"/>
      <c r="G192" s="36"/>
      <c r="H192" s="36"/>
      <c r="I192" s="36"/>
      <c r="J192" s="36"/>
      <c r="K192" s="36"/>
      <c r="L192" s="36"/>
      <c r="M192" s="36"/>
    </row>
    <row r="193" spans="1:13">
      <c r="A193" s="36"/>
      <c r="B193" s="36"/>
      <c r="C193" s="36"/>
      <c r="D193" s="36"/>
      <c r="E193" s="36"/>
      <c r="F193" s="36"/>
      <c r="G193" s="36"/>
      <c r="H193" s="36"/>
      <c r="I193" s="36"/>
      <c r="J193" s="36"/>
      <c r="K193" s="36"/>
      <c r="L193" s="36"/>
      <c r="M193" s="36"/>
    </row>
    <row r="194" spans="1:13">
      <c r="A194" s="36"/>
      <c r="B194" s="36"/>
      <c r="C194" s="36"/>
      <c r="D194" s="36"/>
      <c r="E194" s="36"/>
      <c r="F194" s="36"/>
      <c r="G194" s="36"/>
      <c r="H194" s="36"/>
      <c r="I194" s="36"/>
      <c r="J194" s="36"/>
      <c r="K194" s="36"/>
      <c r="L194" s="36"/>
      <c r="M194" s="36"/>
    </row>
    <row r="195" spans="1:13">
      <c r="A195" s="36"/>
      <c r="B195" s="36"/>
      <c r="C195" s="36"/>
      <c r="D195" s="36"/>
      <c r="E195" s="36"/>
      <c r="F195" s="36"/>
      <c r="G195" s="36"/>
      <c r="H195" s="36"/>
      <c r="I195" s="36"/>
      <c r="J195" s="36"/>
      <c r="K195" s="36"/>
      <c r="L195" s="36"/>
      <c r="M195" s="36"/>
    </row>
    <row r="196" spans="1:13">
      <c r="A196" s="36"/>
      <c r="B196" s="36"/>
      <c r="C196" s="36"/>
      <c r="D196" s="36"/>
      <c r="E196" s="36"/>
      <c r="F196" s="36"/>
      <c r="G196" s="36"/>
      <c r="H196" s="36"/>
      <c r="I196" s="36"/>
      <c r="J196" s="36"/>
      <c r="K196" s="36"/>
      <c r="L196" s="36"/>
      <c r="M196" s="36"/>
    </row>
    <row r="197" spans="1:13">
      <c r="A197" s="36"/>
      <c r="B197" s="36"/>
      <c r="C197" s="36"/>
      <c r="D197" s="36"/>
      <c r="E197" s="36"/>
      <c r="F197" s="36"/>
      <c r="G197" s="36"/>
      <c r="H197" s="36"/>
      <c r="I197" s="36"/>
      <c r="J197" s="36"/>
      <c r="K197" s="36"/>
      <c r="L197" s="36"/>
      <c r="M197" s="36"/>
    </row>
    <row r="198" spans="1:13">
      <c r="A198" s="36"/>
      <c r="B198" s="36"/>
      <c r="C198" s="36"/>
      <c r="D198" s="36"/>
      <c r="E198" s="36"/>
      <c r="F198" s="36"/>
      <c r="G198" s="36"/>
      <c r="H198" s="36"/>
      <c r="I198" s="36"/>
      <c r="J198" s="36"/>
      <c r="K198" s="36"/>
      <c r="L198" s="36"/>
      <c r="M198" s="36"/>
    </row>
    <row r="199" spans="1:13">
      <c r="A199" s="36"/>
      <c r="B199" s="36"/>
      <c r="C199" s="36"/>
      <c r="D199" s="36"/>
      <c r="E199" s="36"/>
      <c r="F199" s="36"/>
      <c r="G199" s="36"/>
      <c r="H199" s="36"/>
      <c r="I199" s="36"/>
      <c r="J199" s="36"/>
      <c r="K199" s="36"/>
      <c r="L199" s="36"/>
      <c r="M199" s="36"/>
    </row>
    <row r="200" spans="1:13">
      <c r="A200" s="36"/>
      <c r="B200" s="36"/>
      <c r="C200" s="36"/>
      <c r="D200" s="36"/>
      <c r="E200" s="36"/>
      <c r="F200" s="36"/>
      <c r="G200" s="36"/>
      <c r="H200" s="36"/>
      <c r="I200" s="36"/>
      <c r="J200" s="36"/>
      <c r="K200" s="36"/>
      <c r="L200" s="36"/>
      <c r="M200" s="36"/>
    </row>
    <row r="201" spans="1:13">
      <c r="A201" s="36"/>
      <c r="B201" s="36"/>
      <c r="C201" s="36"/>
      <c r="D201" s="36"/>
      <c r="E201" s="36"/>
      <c r="F201" s="36"/>
      <c r="G201" s="36"/>
      <c r="H201" s="36"/>
      <c r="I201" s="36"/>
      <c r="J201" s="36"/>
      <c r="K201" s="36"/>
      <c r="L201" s="36"/>
      <c r="M201" s="36"/>
    </row>
  </sheetData>
  <mergeCells count="3">
    <mergeCell ref="A2:L2"/>
    <mergeCell ref="A3:L3"/>
    <mergeCell ref="A27:B27"/>
  </mergeCells>
  <hyperlinks>
    <hyperlink ref="A1" location="'索引目录'!E9" display="返回索引页"/>
    <hyperlink ref="B1" location="'交易性金融资产汇总'!B6" display="返回"/>
  </hyperlinks>
  <pageMargins left="0.7" right="0.7" top="0.75" bottom="0.75" header="0.3" footer="0.3"/>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1"/>
  <sheetViews>
    <sheetView workbookViewId="0">
      <selection activeCell="A1" sqref="A1"/>
    </sheetView>
  </sheetViews>
  <sheetFormatPr defaultColWidth="9.81481481481481" defaultRowHeight="14.4"/>
  <cols>
    <col min="1" max="1" width="6" customWidth="1"/>
    <col min="2" max="2" width="21" customWidth="1"/>
    <col min="3" max="3" width="10" customWidth="1"/>
    <col min="4" max="5" width="9" customWidth="1"/>
    <col min="6" max="7" width="10" customWidth="1"/>
    <col min="8" max="10" width="17" customWidth="1"/>
    <col min="11" max="11" width="11" customWidth="1"/>
    <col min="12" max="12" width="8" customWidth="1"/>
    <col min="13" max="13" width="10" customWidth="1"/>
  </cols>
  <sheetData>
    <row r="1" spans="1:13">
      <c r="A1" s="443" t="s">
        <v>86</v>
      </c>
      <c r="B1" s="14" t="s">
        <v>250</v>
      </c>
      <c r="C1" s="15"/>
      <c r="D1" s="15"/>
      <c r="E1" s="15"/>
      <c r="F1" s="15"/>
      <c r="G1" s="15"/>
      <c r="H1" s="15"/>
      <c r="I1" s="15"/>
      <c r="J1" s="15"/>
      <c r="K1" s="15"/>
      <c r="L1" s="15"/>
      <c r="M1" s="36"/>
    </row>
    <row r="2" ht="30" customHeight="1" spans="1:13">
      <c r="A2" s="16" t="s">
        <v>381</v>
      </c>
      <c r="B2" s="17"/>
      <c r="C2" s="17"/>
      <c r="D2" s="17"/>
      <c r="E2" s="17"/>
      <c r="F2" s="17"/>
      <c r="G2" s="17"/>
      <c r="H2" s="17"/>
      <c r="I2" s="17"/>
      <c r="J2" s="17"/>
      <c r="K2" s="17"/>
      <c r="L2" s="17"/>
      <c r="M2" s="36"/>
    </row>
    <row r="3" ht="14.25" customHeight="1" spans="1:13">
      <c r="A3" s="40" t="e">
        <f>CONCATENATE(#REF!,#REF!,#REF!,#REF!,#REF!,#REF!,#REF!)</f>
        <v>#REF!</v>
      </c>
      <c r="B3" s="40"/>
      <c r="C3" s="40"/>
      <c r="D3" s="40"/>
      <c r="E3" s="40"/>
      <c r="F3" s="40"/>
      <c r="G3" s="40"/>
      <c r="H3" s="40"/>
      <c r="I3" s="40"/>
      <c r="J3" s="38"/>
      <c r="K3" s="38"/>
      <c r="L3" s="38"/>
      <c r="M3" s="36"/>
    </row>
    <row r="4" ht="15.75" customHeight="1" spans="1:13">
      <c r="A4" s="41" t="e">
        <f>#REF!&amp;#REF!</f>
        <v>#REF!</v>
      </c>
      <c r="B4" s="36"/>
      <c r="C4" s="36"/>
      <c r="D4" s="36"/>
      <c r="E4" s="36"/>
      <c r="F4" s="36"/>
      <c r="G4" s="36"/>
      <c r="H4" s="36"/>
      <c r="I4" s="36"/>
      <c r="J4" s="36"/>
      <c r="K4" s="36"/>
      <c r="L4" s="36"/>
      <c r="M4" s="42" t="s">
        <v>119</v>
      </c>
    </row>
    <row r="5" ht="15.75" customHeight="1" spans="1:13">
      <c r="A5" s="43" t="s">
        <v>183</v>
      </c>
      <c r="B5" s="43" t="s">
        <v>373</v>
      </c>
      <c r="C5" s="43" t="s">
        <v>382</v>
      </c>
      <c r="D5" s="43" t="s">
        <v>383</v>
      </c>
      <c r="E5" s="43" t="s">
        <v>375</v>
      </c>
      <c r="F5" s="52" t="s">
        <v>384</v>
      </c>
      <c r="G5" s="43" t="s">
        <v>385</v>
      </c>
      <c r="H5" s="44" t="s">
        <v>333</v>
      </c>
      <c r="I5" s="72" t="s">
        <v>334</v>
      </c>
      <c r="J5" s="43" t="s">
        <v>335</v>
      </c>
      <c r="K5" s="43" t="s">
        <v>336</v>
      </c>
      <c r="L5" s="52" t="s">
        <v>358</v>
      </c>
      <c r="M5" s="43" t="s">
        <v>186</v>
      </c>
    </row>
    <row r="6" ht="15.75" customHeight="1" spans="1:13">
      <c r="A6" s="46"/>
      <c r="B6" s="47"/>
      <c r="C6" s="46"/>
      <c r="D6" s="48"/>
      <c r="E6" s="48"/>
      <c r="F6" s="46"/>
      <c r="G6" s="46"/>
      <c r="H6" s="55"/>
      <c r="I6" s="57"/>
      <c r="J6" s="56"/>
      <c r="K6" s="56" t="str">
        <f t="shared" ref="K6:K27" si="0">IF(J6-H6=0,"",(J6-H6))</f>
        <v/>
      </c>
      <c r="L6" s="56" t="str">
        <f t="shared" ref="L6:L27" si="1">IF(I6=0,"",(J6-I6)/I6*100)</f>
        <v/>
      </c>
      <c r="M6" s="47"/>
    </row>
    <row r="7" ht="15.75" customHeight="1" spans="1:13">
      <c r="A7" s="46"/>
      <c r="B7" s="47"/>
      <c r="C7" s="46"/>
      <c r="D7" s="48"/>
      <c r="E7" s="48"/>
      <c r="F7" s="46"/>
      <c r="G7" s="46"/>
      <c r="H7" s="55"/>
      <c r="I7" s="57"/>
      <c r="J7" s="56"/>
      <c r="K7" s="56" t="str">
        <f t="shared" si="0"/>
        <v/>
      </c>
      <c r="L7" s="56" t="str">
        <f t="shared" si="1"/>
        <v/>
      </c>
      <c r="M7" s="47"/>
    </row>
    <row r="8" ht="15.75" customHeight="1" spans="1:13">
      <c r="A8" s="46"/>
      <c r="B8" s="47"/>
      <c r="C8" s="46"/>
      <c r="D8" s="48"/>
      <c r="E8" s="48"/>
      <c r="F8" s="46"/>
      <c r="G8" s="46"/>
      <c r="H8" s="55"/>
      <c r="I8" s="57"/>
      <c r="J8" s="56"/>
      <c r="K8" s="56" t="str">
        <f t="shared" si="0"/>
        <v/>
      </c>
      <c r="L8" s="56" t="str">
        <f t="shared" si="1"/>
        <v/>
      </c>
      <c r="M8" s="47"/>
    </row>
    <row r="9" ht="15.75" customHeight="1" spans="1:13">
      <c r="A9" s="46"/>
      <c r="B9" s="47"/>
      <c r="C9" s="46"/>
      <c r="D9" s="48"/>
      <c r="E9" s="48"/>
      <c r="F9" s="46"/>
      <c r="G9" s="46"/>
      <c r="H9" s="55"/>
      <c r="I9" s="57"/>
      <c r="J9" s="56"/>
      <c r="K9" s="56" t="str">
        <f t="shared" si="0"/>
        <v/>
      </c>
      <c r="L9" s="56" t="str">
        <f t="shared" si="1"/>
        <v/>
      </c>
      <c r="M9" s="47"/>
    </row>
    <row r="10" ht="15.75" customHeight="1" spans="1:13">
      <c r="A10" s="46"/>
      <c r="B10" s="47"/>
      <c r="C10" s="46"/>
      <c r="D10" s="48"/>
      <c r="E10" s="48"/>
      <c r="F10" s="46"/>
      <c r="G10" s="46"/>
      <c r="H10" s="55"/>
      <c r="I10" s="57"/>
      <c r="J10" s="56"/>
      <c r="K10" s="56" t="str">
        <f t="shared" si="0"/>
        <v/>
      </c>
      <c r="L10" s="56" t="str">
        <f t="shared" si="1"/>
        <v/>
      </c>
      <c r="M10" s="47"/>
    </row>
    <row r="11" ht="15.75" customHeight="1" spans="1:13">
      <c r="A11" s="46"/>
      <c r="B11" s="47"/>
      <c r="C11" s="46"/>
      <c r="D11" s="48"/>
      <c r="E11" s="48"/>
      <c r="F11" s="46"/>
      <c r="G11" s="46"/>
      <c r="H11" s="55"/>
      <c r="I11" s="57"/>
      <c r="J11" s="56"/>
      <c r="K11" s="56" t="str">
        <f t="shared" si="0"/>
        <v/>
      </c>
      <c r="L11" s="56" t="str">
        <f t="shared" si="1"/>
        <v/>
      </c>
      <c r="M11" s="47"/>
    </row>
    <row r="12" ht="15.75" customHeight="1" spans="1:13">
      <c r="A12" s="46"/>
      <c r="B12" s="47"/>
      <c r="C12" s="46"/>
      <c r="D12" s="48"/>
      <c r="E12" s="48"/>
      <c r="F12" s="46"/>
      <c r="G12" s="46"/>
      <c r="H12" s="55"/>
      <c r="I12" s="57"/>
      <c r="J12" s="56"/>
      <c r="K12" s="56" t="str">
        <f t="shared" si="0"/>
        <v/>
      </c>
      <c r="L12" s="56" t="str">
        <f t="shared" si="1"/>
        <v/>
      </c>
      <c r="M12" s="47"/>
    </row>
    <row r="13" ht="15.75" customHeight="1" spans="1:13">
      <c r="A13" s="46"/>
      <c r="B13" s="47"/>
      <c r="C13" s="46"/>
      <c r="D13" s="48"/>
      <c r="E13" s="48"/>
      <c r="F13" s="46"/>
      <c r="G13" s="46"/>
      <c r="H13" s="55"/>
      <c r="I13" s="57"/>
      <c r="J13" s="56"/>
      <c r="K13" s="56" t="str">
        <f t="shared" si="0"/>
        <v/>
      </c>
      <c r="L13" s="56" t="str">
        <f t="shared" si="1"/>
        <v/>
      </c>
      <c r="M13" s="47"/>
    </row>
    <row r="14" ht="15.75" customHeight="1" spans="1:13">
      <c r="A14" s="46"/>
      <c r="B14" s="47"/>
      <c r="C14" s="46"/>
      <c r="D14" s="48"/>
      <c r="E14" s="48"/>
      <c r="F14" s="46"/>
      <c r="G14" s="46"/>
      <c r="H14" s="55"/>
      <c r="I14" s="57"/>
      <c r="J14" s="56"/>
      <c r="K14" s="56" t="str">
        <f t="shared" si="0"/>
        <v/>
      </c>
      <c r="L14" s="56" t="str">
        <f t="shared" si="1"/>
        <v/>
      </c>
      <c r="M14" s="47"/>
    </row>
    <row r="15" ht="15.75" customHeight="1" spans="1:13">
      <c r="A15" s="46"/>
      <c r="B15" s="47"/>
      <c r="C15" s="46"/>
      <c r="D15" s="48"/>
      <c r="E15" s="48"/>
      <c r="F15" s="46"/>
      <c r="G15" s="46"/>
      <c r="H15" s="55"/>
      <c r="I15" s="57"/>
      <c r="J15" s="56"/>
      <c r="K15" s="56" t="str">
        <f t="shared" si="0"/>
        <v/>
      </c>
      <c r="L15" s="56" t="str">
        <f t="shared" si="1"/>
        <v/>
      </c>
      <c r="M15" s="47"/>
    </row>
    <row r="16" ht="15.75" customHeight="1" spans="1:13">
      <c r="A16" s="46"/>
      <c r="B16" s="47"/>
      <c r="C16" s="46"/>
      <c r="D16" s="48"/>
      <c r="E16" s="48"/>
      <c r="F16" s="46"/>
      <c r="G16" s="46"/>
      <c r="H16" s="55"/>
      <c r="I16" s="57"/>
      <c r="J16" s="56"/>
      <c r="K16" s="56" t="str">
        <f t="shared" si="0"/>
        <v/>
      </c>
      <c r="L16" s="56" t="str">
        <f t="shared" si="1"/>
        <v/>
      </c>
      <c r="M16" s="47"/>
    </row>
    <row r="17" ht="15.75" customHeight="1" spans="1:13">
      <c r="A17" s="46"/>
      <c r="B17" s="47"/>
      <c r="C17" s="46"/>
      <c r="D17" s="48"/>
      <c r="E17" s="48"/>
      <c r="F17" s="46"/>
      <c r="G17" s="46"/>
      <c r="H17" s="55"/>
      <c r="I17" s="57"/>
      <c r="J17" s="56"/>
      <c r="K17" s="56" t="str">
        <f t="shared" si="0"/>
        <v/>
      </c>
      <c r="L17" s="56" t="str">
        <f t="shared" si="1"/>
        <v/>
      </c>
      <c r="M17" s="47"/>
    </row>
    <row r="18" ht="15.75" customHeight="1" spans="1:13">
      <c r="A18" s="46"/>
      <c r="B18" s="47"/>
      <c r="C18" s="46"/>
      <c r="D18" s="48"/>
      <c r="E18" s="48"/>
      <c r="F18" s="46"/>
      <c r="G18" s="46"/>
      <c r="H18" s="55"/>
      <c r="I18" s="57"/>
      <c r="J18" s="56"/>
      <c r="K18" s="56" t="str">
        <f t="shared" si="0"/>
        <v/>
      </c>
      <c r="L18" s="56" t="str">
        <f t="shared" si="1"/>
        <v/>
      </c>
      <c r="M18" s="47"/>
    </row>
    <row r="19" ht="15.75" customHeight="1" spans="1:13">
      <c r="A19" s="46"/>
      <c r="B19" s="47"/>
      <c r="C19" s="46"/>
      <c r="D19" s="48"/>
      <c r="E19" s="48"/>
      <c r="F19" s="46"/>
      <c r="G19" s="46"/>
      <c r="H19" s="55"/>
      <c r="I19" s="57"/>
      <c r="J19" s="56"/>
      <c r="K19" s="56" t="str">
        <f t="shared" si="0"/>
        <v/>
      </c>
      <c r="L19" s="56" t="str">
        <f t="shared" si="1"/>
        <v/>
      </c>
      <c r="M19" s="47"/>
    </row>
    <row r="20" ht="15.75" customHeight="1" spans="1:13">
      <c r="A20" s="46"/>
      <c r="B20" s="47"/>
      <c r="C20" s="46"/>
      <c r="D20" s="48"/>
      <c r="E20" s="48"/>
      <c r="F20" s="46"/>
      <c r="G20" s="46"/>
      <c r="H20" s="55"/>
      <c r="I20" s="57"/>
      <c r="J20" s="56"/>
      <c r="K20" s="56" t="str">
        <f t="shared" si="0"/>
        <v/>
      </c>
      <c r="L20" s="56" t="str">
        <f t="shared" si="1"/>
        <v/>
      </c>
      <c r="M20" s="47"/>
    </row>
    <row r="21" ht="15.75" customHeight="1" spans="1:13">
      <c r="A21" s="46"/>
      <c r="B21" s="47"/>
      <c r="C21" s="46"/>
      <c r="D21" s="48"/>
      <c r="E21" s="48"/>
      <c r="F21" s="46"/>
      <c r="G21" s="46"/>
      <c r="H21" s="55"/>
      <c r="I21" s="57"/>
      <c r="J21" s="56"/>
      <c r="K21" s="56" t="str">
        <f t="shared" si="0"/>
        <v/>
      </c>
      <c r="L21" s="56" t="str">
        <f t="shared" si="1"/>
        <v/>
      </c>
      <c r="M21" s="47"/>
    </row>
    <row r="22" ht="15.75" customHeight="1" spans="1:13">
      <c r="A22" s="46"/>
      <c r="B22" s="47"/>
      <c r="C22" s="46"/>
      <c r="D22" s="48"/>
      <c r="E22" s="48"/>
      <c r="F22" s="46"/>
      <c r="G22" s="46"/>
      <c r="H22" s="55"/>
      <c r="I22" s="57"/>
      <c r="J22" s="56"/>
      <c r="K22" s="56" t="str">
        <f t="shared" si="0"/>
        <v/>
      </c>
      <c r="L22" s="56" t="str">
        <f t="shared" si="1"/>
        <v/>
      </c>
      <c r="M22" s="47"/>
    </row>
    <row r="23" ht="15.75" customHeight="1" spans="1:13">
      <c r="A23" s="46"/>
      <c r="B23" s="47"/>
      <c r="C23" s="46"/>
      <c r="D23" s="48"/>
      <c r="E23" s="48"/>
      <c r="F23" s="46"/>
      <c r="G23" s="46"/>
      <c r="H23" s="55"/>
      <c r="I23" s="57"/>
      <c r="J23" s="56"/>
      <c r="K23" s="56" t="str">
        <f t="shared" si="0"/>
        <v/>
      </c>
      <c r="L23" s="56" t="str">
        <f t="shared" si="1"/>
        <v/>
      </c>
      <c r="M23" s="47"/>
    </row>
    <row r="24" ht="15.75" customHeight="1" spans="1:13">
      <c r="A24" s="46"/>
      <c r="B24" s="47"/>
      <c r="C24" s="46"/>
      <c r="D24" s="48"/>
      <c r="E24" s="48"/>
      <c r="F24" s="46"/>
      <c r="G24" s="46"/>
      <c r="H24" s="55"/>
      <c r="I24" s="57"/>
      <c r="J24" s="56"/>
      <c r="K24" s="56" t="str">
        <f t="shared" si="0"/>
        <v/>
      </c>
      <c r="L24" s="56" t="str">
        <f t="shared" si="1"/>
        <v/>
      </c>
      <c r="M24" s="47"/>
    </row>
    <row r="25" ht="15.75" customHeight="1" spans="1:13">
      <c r="A25" s="46"/>
      <c r="B25" s="47"/>
      <c r="C25" s="46"/>
      <c r="D25" s="48"/>
      <c r="E25" s="48"/>
      <c r="F25" s="46"/>
      <c r="G25" s="46"/>
      <c r="H25" s="55"/>
      <c r="I25" s="57"/>
      <c r="J25" s="56"/>
      <c r="K25" s="56" t="str">
        <f t="shared" si="0"/>
        <v/>
      </c>
      <c r="L25" s="56" t="str">
        <f t="shared" si="1"/>
        <v/>
      </c>
      <c r="M25" s="47"/>
    </row>
    <row r="26" ht="15.75" customHeight="1" spans="1:13">
      <c r="A26" s="46"/>
      <c r="B26" s="47"/>
      <c r="C26" s="46"/>
      <c r="D26" s="48"/>
      <c r="E26" s="48"/>
      <c r="F26" s="46"/>
      <c r="G26" s="46"/>
      <c r="H26" s="55"/>
      <c r="I26" s="57"/>
      <c r="J26" s="56"/>
      <c r="K26" s="56" t="str">
        <f t="shared" si="0"/>
        <v/>
      </c>
      <c r="L26" s="56" t="str">
        <f t="shared" si="1"/>
        <v/>
      </c>
      <c r="M26" s="47"/>
    </row>
    <row r="27" ht="15.75" customHeight="1" spans="1:13">
      <c r="A27" s="52" t="s">
        <v>380</v>
      </c>
      <c r="B27" s="72"/>
      <c r="C27" s="47"/>
      <c r="D27" s="48"/>
      <c r="E27" s="48"/>
      <c r="F27" s="47"/>
      <c r="G27" s="47"/>
      <c r="H27" s="55">
        <f>SUM(H6:H26)</f>
        <v>0</v>
      </c>
      <c r="I27" s="57">
        <f>SUM(I6:I26)</f>
        <v>0</v>
      </c>
      <c r="J27" s="56">
        <f>SUM(J6:J26)</f>
        <v>0</v>
      </c>
      <c r="K27" s="56" t="str">
        <f t="shared" si="0"/>
        <v/>
      </c>
      <c r="L27" s="56" t="str">
        <f t="shared" si="1"/>
        <v/>
      </c>
      <c r="M27" s="47"/>
    </row>
    <row r="28" ht="15.75" customHeight="1" spans="1:13">
      <c r="A28" s="54" t="e">
        <f>#REF!&amp;#REF!</f>
        <v>#REF!</v>
      </c>
      <c r="B28" s="36"/>
      <c r="C28" s="36"/>
      <c r="D28" s="36"/>
      <c r="E28" s="36"/>
      <c r="F28" s="36"/>
      <c r="G28" s="36"/>
      <c r="H28" s="36"/>
      <c r="I28" s="36"/>
      <c r="J28" s="41" t="e">
        <f>"评估人员："&amp;#REF!</f>
        <v>#REF!</v>
      </c>
      <c r="K28" s="36"/>
      <c r="L28" s="36"/>
      <c r="M28" s="36"/>
    </row>
    <row r="29" ht="15.75" customHeight="1" spans="1:13">
      <c r="A29" s="54" t="e">
        <f>CONCATENATE(#REF!,#REF!,#REF!,#REF!,#REF!,#REF!,#REF!)</f>
        <v>#REF!</v>
      </c>
      <c r="B29" s="36"/>
      <c r="C29" s="36"/>
      <c r="D29" s="36"/>
      <c r="E29" s="36"/>
      <c r="F29" s="36"/>
      <c r="G29" s="36"/>
      <c r="H29" s="36"/>
      <c r="I29" s="36"/>
      <c r="J29" s="36"/>
      <c r="K29" s="36"/>
      <c r="L29" s="36"/>
      <c r="M29" s="36"/>
    </row>
    <row r="30" spans="1:13">
      <c r="A30" s="36"/>
      <c r="B30" s="36"/>
      <c r="C30" s="36"/>
      <c r="D30" s="36"/>
      <c r="E30" s="36"/>
      <c r="F30" s="36"/>
      <c r="G30" s="36"/>
      <c r="H30" s="36"/>
      <c r="I30" s="36"/>
      <c r="J30" s="36"/>
      <c r="K30" s="36"/>
      <c r="L30" s="36"/>
      <c r="M30" s="36"/>
    </row>
    <row r="31" spans="1:13">
      <c r="A31" s="36"/>
      <c r="B31" s="36"/>
      <c r="C31" s="36"/>
      <c r="D31" s="36"/>
      <c r="E31" s="36"/>
      <c r="F31" s="36"/>
      <c r="G31" s="36"/>
      <c r="H31" s="36"/>
      <c r="I31" s="36"/>
      <c r="J31" s="36"/>
      <c r="K31" s="36"/>
      <c r="L31" s="36"/>
      <c r="M31" s="36"/>
    </row>
    <row r="32" spans="1:13">
      <c r="A32" s="36"/>
      <c r="B32" s="36"/>
      <c r="C32" s="36"/>
      <c r="D32" s="36"/>
      <c r="E32" s="36"/>
      <c r="F32" s="36"/>
      <c r="G32" s="36"/>
      <c r="H32" s="36"/>
      <c r="I32" s="36"/>
      <c r="J32" s="36"/>
      <c r="K32" s="36"/>
      <c r="L32" s="36"/>
      <c r="M32" s="36"/>
    </row>
    <row r="33" spans="1:13">
      <c r="A33" s="36"/>
      <c r="B33" s="36"/>
      <c r="C33" s="36"/>
      <c r="D33" s="36"/>
      <c r="E33" s="36"/>
      <c r="F33" s="36"/>
      <c r="G33" s="36"/>
      <c r="H33" s="36"/>
      <c r="I33" s="36"/>
      <c r="J33" s="36"/>
      <c r="K33" s="36"/>
      <c r="L33" s="36"/>
      <c r="M33" s="36"/>
    </row>
    <row r="34" spans="1:13">
      <c r="A34" s="36"/>
      <c r="B34" s="36"/>
      <c r="C34" s="36"/>
      <c r="D34" s="36"/>
      <c r="E34" s="36"/>
      <c r="F34" s="36"/>
      <c r="G34" s="36"/>
      <c r="H34" s="36"/>
      <c r="I34" s="36"/>
      <c r="J34" s="36"/>
      <c r="K34" s="36"/>
      <c r="L34" s="36"/>
      <c r="M34" s="36"/>
    </row>
    <row r="35" spans="1:13">
      <c r="A35" s="36"/>
      <c r="B35" s="36"/>
      <c r="C35" s="36"/>
      <c r="D35" s="36"/>
      <c r="E35" s="36"/>
      <c r="F35" s="36"/>
      <c r="G35" s="36"/>
      <c r="H35" s="36"/>
      <c r="I35" s="36"/>
      <c r="J35" s="36"/>
      <c r="K35" s="36"/>
      <c r="L35" s="36"/>
      <c r="M35" s="36"/>
    </row>
    <row r="36" spans="1:13">
      <c r="A36" s="36"/>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row r="38" spans="1:13">
      <c r="A38" s="36"/>
      <c r="B38" s="36"/>
      <c r="C38" s="36"/>
      <c r="D38" s="36"/>
      <c r="E38" s="36"/>
      <c r="F38" s="36"/>
      <c r="G38" s="36"/>
      <c r="H38" s="36"/>
      <c r="I38" s="36"/>
      <c r="J38" s="36"/>
      <c r="K38" s="36"/>
      <c r="L38" s="36"/>
      <c r="M38" s="36"/>
    </row>
    <row r="39" spans="1:13">
      <c r="A39" s="36"/>
      <c r="B39" s="36"/>
      <c r="C39" s="36"/>
      <c r="D39" s="36"/>
      <c r="E39" s="36"/>
      <c r="F39" s="36"/>
      <c r="G39" s="36"/>
      <c r="H39" s="36"/>
      <c r="I39" s="36"/>
      <c r="J39" s="36"/>
      <c r="K39" s="36"/>
      <c r="L39" s="36"/>
      <c r="M39" s="36"/>
    </row>
    <row r="40" spans="1:13">
      <c r="A40" s="36"/>
      <c r="B40" s="36"/>
      <c r="C40" s="36"/>
      <c r="D40" s="36"/>
      <c r="E40" s="36"/>
      <c r="F40" s="36"/>
      <c r="G40" s="36"/>
      <c r="H40" s="36"/>
      <c r="I40" s="36"/>
      <c r="J40" s="36"/>
      <c r="K40" s="36"/>
      <c r="L40" s="36"/>
      <c r="M40" s="36"/>
    </row>
    <row r="41" spans="1:13">
      <c r="A41" s="36"/>
      <c r="B41" s="36"/>
      <c r="C41" s="36"/>
      <c r="D41" s="36"/>
      <c r="E41" s="36"/>
      <c r="F41" s="36"/>
      <c r="G41" s="36"/>
      <c r="H41" s="36"/>
      <c r="I41" s="36"/>
      <c r="J41" s="36"/>
      <c r="K41" s="36"/>
      <c r="L41" s="36"/>
      <c r="M41" s="36"/>
    </row>
    <row r="42" spans="1:13">
      <c r="A42" s="36"/>
      <c r="B42" s="36"/>
      <c r="C42" s="36"/>
      <c r="D42" s="36"/>
      <c r="E42" s="36"/>
      <c r="F42" s="36"/>
      <c r="G42" s="36"/>
      <c r="H42" s="36"/>
      <c r="I42" s="36"/>
      <c r="J42" s="36"/>
      <c r="K42" s="36"/>
      <c r="L42" s="36"/>
      <c r="M42" s="36"/>
    </row>
    <row r="43" spans="1:13">
      <c r="A43" s="36"/>
      <c r="B43" s="36"/>
      <c r="C43" s="36"/>
      <c r="D43" s="36"/>
      <c r="E43" s="36"/>
      <c r="F43" s="36"/>
      <c r="G43" s="36"/>
      <c r="H43" s="36"/>
      <c r="I43" s="36"/>
      <c r="J43" s="36"/>
      <c r="K43" s="36"/>
      <c r="L43" s="36"/>
      <c r="M43" s="36"/>
    </row>
    <row r="44" spans="1:13">
      <c r="A44" s="36"/>
      <c r="B44" s="36"/>
      <c r="C44" s="36"/>
      <c r="D44" s="36"/>
      <c r="E44" s="36"/>
      <c r="F44" s="36"/>
      <c r="G44" s="36"/>
      <c r="H44" s="36"/>
      <c r="I44" s="36"/>
      <c r="J44" s="36"/>
      <c r="K44" s="36"/>
      <c r="L44" s="36"/>
      <c r="M44" s="36"/>
    </row>
    <row r="45" spans="1:13">
      <c r="A45" s="36"/>
      <c r="B45" s="36"/>
      <c r="C45" s="36"/>
      <c r="D45" s="36"/>
      <c r="E45" s="36"/>
      <c r="F45" s="36"/>
      <c r="G45" s="36"/>
      <c r="H45" s="36"/>
      <c r="I45" s="36"/>
      <c r="J45" s="36"/>
      <c r="K45" s="36"/>
      <c r="L45" s="36"/>
      <c r="M45" s="36"/>
    </row>
    <row r="46" spans="1:13">
      <c r="A46" s="36"/>
      <c r="B46" s="36"/>
      <c r="C46" s="36"/>
      <c r="D46" s="36"/>
      <c r="E46" s="36"/>
      <c r="F46" s="36"/>
      <c r="G46" s="36"/>
      <c r="H46" s="36"/>
      <c r="I46" s="36"/>
      <c r="J46" s="36"/>
      <c r="K46" s="36"/>
      <c r="L46" s="36"/>
      <c r="M46" s="36"/>
    </row>
    <row r="47" spans="1:13">
      <c r="A47" s="36"/>
      <c r="B47" s="36"/>
      <c r="C47" s="36"/>
      <c r="D47" s="36"/>
      <c r="E47" s="36"/>
      <c r="F47" s="36"/>
      <c r="G47" s="36"/>
      <c r="H47" s="36"/>
      <c r="I47" s="36"/>
      <c r="J47" s="36"/>
      <c r="K47" s="36"/>
      <c r="L47" s="36"/>
      <c r="M47" s="36"/>
    </row>
    <row r="48" spans="1:13">
      <c r="A48" s="36"/>
      <c r="B48" s="36"/>
      <c r="C48" s="36"/>
      <c r="D48" s="36"/>
      <c r="E48" s="36"/>
      <c r="F48" s="36"/>
      <c r="G48" s="36"/>
      <c r="H48" s="36"/>
      <c r="I48" s="36"/>
      <c r="J48" s="36"/>
      <c r="K48" s="36"/>
      <c r="L48" s="36"/>
      <c r="M48" s="36"/>
    </row>
    <row r="49" spans="1:13">
      <c r="A49" s="36"/>
      <c r="B49" s="36"/>
      <c r="C49" s="36"/>
      <c r="D49" s="36"/>
      <c r="E49" s="36"/>
      <c r="F49" s="36"/>
      <c r="G49" s="36"/>
      <c r="H49" s="36"/>
      <c r="I49" s="36"/>
      <c r="J49" s="36"/>
      <c r="K49" s="36"/>
      <c r="L49" s="36"/>
      <c r="M49" s="36"/>
    </row>
    <row r="50" spans="1:13">
      <c r="A50" s="36"/>
      <c r="B50" s="36"/>
      <c r="C50" s="36"/>
      <c r="D50" s="36"/>
      <c r="E50" s="36"/>
      <c r="F50" s="36"/>
      <c r="G50" s="36"/>
      <c r="H50" s="36"/>
      <c r="I50" s="36"/>
      <c r="J50" s="36"/>
      <c r="K50" s="36"/>
      <c r="L50" s="36"/>
      <c r="M50" s="36"/>
    </row>
    <row r="51" spans="1:13">
      <c r="A51" s="36"/>
      <c r="B51" s="36"/>
      <c r="C51" s="36"/>
      <c r="D51" s="36"/>
      <c r="E51" s="36"/>
      <c r="F51" s="36"/>
      <c r="G51" s="36"/>
      <c r="H51" s="36"/>
      <c r="I51" s="36"/>
      <c r="J51" s="36"/>
      <c r="K51" s="36"/>
      <c r="L51" s="36"/>
      <c r="M51" s="36"/>
    </row>
    <row r="52" spans="1:13">
      <c r="A52" s="36"/>
      <c r="B52" s="36"/>
      <c r="C52" s="36"/>
      <c r="D52" s="36"/>
      <c r="E52" s="36"/>
      <c r="F52" s="36"/>
      <c r="G52" s="36"/>
      <c r="H52" s="36"/>
      <c r="I52" s="36"/>
      <c r="J52" s="36"/>
      <c r="K52" s="36"/>
      <c r="L52" s="36"/>
      <c r="M52" s="36"/>
    </row>
    <row r="53" spans="1:13">
      <c r="A53" s="36"/>
      <c r="B53" s="36"/>
      <c r="C53" s="36"/>
      <c r="D53" s="36"/>
      <c r="E53" s="36"/>
      <c r="F53" s="36"/>
      <c r="G53" s="36"/>
      <c r="H53" s="36"/>
      <c r="I53" s="36"/>
      <c r="J53" s="36"/>
      <c r="K53" s="36"/>
      <c r="L53" s="36"/>
      <c r="M53" s="36"/>
    </row>
    <row r="54" spans="1:13">
      <c r="A54" s="36"/>
      <c r="B54" s="36"/>
      <c r="C54" s="36"/>
      <c r="D54" s="36"/>
      <c r="E54" s="36"/>
      <c r="F54" s="36"/>
      <c r="G54" s="36"/>
      <c r="H54" s="36"/>
      <c r="I54" s="36"/>
      <c r="J54" s="36"/>
      <c r="K54" s="36"/>
      <c r="L54" s="36"/>
      <c r="M54" s="36"/>
    </row>
    <row r="55" spans="1:13">
      <c r="A55" s="36"/>
      <c r="B55" s="36"/>
      <c r="C55" s="36"/>
      <c r="D55" s="36"/>
      <c r="E55" s="36"/>
      <c r="F55" s="36"/>
      <c r="G55" s="36"/>
      <c r="H55" s="36"/>
      <c r="I55" s="36"/>
      <c r="J55" s="36"/>
      <c r="K55" s="36"/>
      <c r="L55" s="36"/>
      <c r="M55" s="36"/>
    </row>
    <row r="56" spans="1:13">
      <c r="A56" s="36"/>
      <c r="B56" s="36"/>
      <c r="C56" s="36"/>
      <c r="D56" s="36"/>
      <c r="E56" s="36"/>
      <c r="F56" s="36"/>
      <c r="G56" s="36"/>
      <c r="H56" s="36"/>
      <c r="I56" s="36"/>
      <c r="J56" s="36"/>
      <c r="K56" s="36"/>
      <c r="L56" s="36"/>
      <c r="M56" s="36"/>
    </row>
    <row r="57" spans="1:13">
      <c r="A57" s="36"/>
      <c r="B57" s="36"/>
      <c r="C57" s="36"/>
      <c r="D57" s="36"/>
      <c r="E57" s="36"/>
      <c r="F57" s="36"/>
      <c r="G57" s="36"/>
      <c r="H57" s="36"/>
      <c r="I57" s="36"/>
      <c r="J57" s="36"/>
      <c r="K57" s="36"/>
      <c r="L57" s="36"/>
      <c r="M57" s="36"/>
    </row>
    <row r="58" spans="1:13">
      <c r="A58" s="36"/>
      <c r="B58" s="36"/>
      <c r="C58" s="36"/>
      <c r="D58" s="36"/>
      <c r="E58" s="36"/>
      <c r="F58" s="36"/>
      <c r="G58" s="36"/>
      <c r="H58" s="36"/>
      <c r="I58" s="36"/>
      <c r="J58" s="36"/>
      <c r="K58" s="36"/>
      <c r="L58" s="36"/>
      <c r="M58" s="36"/>
    </row>
    <row r="59" spans="1:13">
      <c r="A59" s="36"/>
      <c r="B59" s="36"/>
      <c r="C59" s="36"/>
      <c r="D59" s="36"/>
      <c r="E59" s="36"/>
      <c r="F59" s="36"/>
      <c r="G59" s="36"/>
      <c r="H59" s="36"/>
      <c r="I59" s="36"/>
      <c r="J59" s="36"/>
      <c r="K59" s="36"/>
      <c r="L59" s="36"/>
      <c r="M59" s="36"/>
    </row>
    <row r="60" spans="1:13">
      <c r="A60" s="36"/>
      <c r="B60" s="36"/>
      <c r="C60" s="36"/>
      <c r="D60" s="36"/>
      <c r="E60" s="36"/>
      <c r="F60" s="36"/>
      <c r="G60" s="36"/>
      <c r="H60" s="36"/>
      <c r="I60" s="36"/>
      <c r="J60" s="36"/>
      <c r="K60" s="36"/>
      <c r="L60" s="36"/>
      <c r="M60" s="36"/>
    </row>
    <row r="61" spans="1:13">
      <c r="A61" s="36"/>
      <c r="B61" s="36"/>
      <c r="C61" s="36"/>
      <c r="D61" s="36"/>
      <c r="E61" s="36"/>
      <c r="F61" s="36"/>
      <c r="G61" s="36"/>
      <c r="H61" s="36"/>
      <c r="I61" s="36"/>
      <c r="J61" s="36"/>
      <c r="K61" s="36"/>
      <c r="L61" s="36"/>
      <c r="M61" s="36"/>
    </row>
    <row r="62" spans="1:13">
      <c r="A62" s="36"/>
      <c r="B62" s="36"/>
      <c r="C62" s="36"/>
      <c r="D62" s="36"/>
      <c r="E62" s="36"/>
      <c r="F62" s="36"/>
      <c r="G62" s="36"/>
      <c r="H62" s="36"/>
      <c r="I62" s="36"/>
      <c r="J62" s="36"/>
      <c r="K62" s="36"/>
      <c r="L62" s="36"/>
      <c r="M62" s="36"/>
    </row>
    <row r="63" spans="1:13">
      <c r="A63" s="36"/>
      <c r="B63" s="36"/>
      <c r="C63" s="36"/>
      <c r="D63" s="36"/>
      <c r="E63" s="36"/>
      <c r="F63" s="36"/>
      <c r="G63" s="36"/>
      <c r="H63" s="36"/>
      <c r="I63" s="36"/>
      <c r="J63" s="36"/>
      <c r="K63" s="36"/>
      <c r="L63" s="36"/>
      <c r="M63" s="36"/>
    </row>
    <row r="64" spans="1:13">
      <c r="A64" s="36"/>
      <c r="B64" s="36"/>
      <c r="C64" s="36"/>
      <c r="D64" s="36"/>
      <c r="E64" s="36"/>
      <c r="F64" s="36"/>
      <c r="G64" s="36"/>
      <c r="H64" s="36"/>
      <c r="I64" s="36"/>
      <c r="J64" s="36"/>
      <c r="K64" s="36"/>
      <c r="L64" s="36"/>
      <c r="M64" s="36"/>
    </row>
    <row r="65" spans="1:13">
      <c r="A65" s="36"/>
      <c r="B65" s="36"/>
      <c r="C65" s="36"/>
      <c r="D65" s="36"/>
      <c r="E65" s="36"/>
      <c r="F65" s="36"/>
      <c r="G65" s="36"/>
      <c r="H65" s="36"/>
      <c r="I65" s="36"/>
      <c r="J65" s="36"/>
      <c r="K65" s="36"/>
      <c r="L65" s="36"/>
      <c r="M65" s="36"/>
    </row>
    <row r="66" spans="1:13">
      <c r="A66" s="36"/>
      <c r="B66" s="36"/>
      <c r="C66" s="36"/>
      <c r="D66" s="36"/>
      <c r="E66" s="36"/>
      <c r="F66" s="36"/>
      <c r="G66" s="36"/>
      <c r="H66" s="36"/>
      <c r="I66" s="36"/>
      <c r="J66" s="36"/>
      <c r="K66" s="36"/>
      <c r="L66" s="36"/>
      <c r="M66" s="36"/>
    </row>
    <row r="67" spans="1:13">
      <c r="A67" s="36"/>
      <c r="B67" s="36"/>
      <c r="C67" s="36"/>
      <c r="D67" s="36"/>
      <c r="E67" s="36"/>
      <c r="F67" s="36"/>
      <c r="G67" s="36"/>
      <c r="H67" s="36"/>
      <c r="I67" s="36"/>
      <c r="J67" s="36"/>
      <c r="K67" s="36"/>
      <c r="L67" s="36"/>
      <c r="M67" s="36"/>
    </row>
    <row r="68" spans="1:13">
      <c r="A68" s="36"/>
      <c r="B68" s="36"/>
      <c r="C68" s="36"/>
      <c r="D68" s="36"/>
      <c r="E68" s="36"/>
      <c r="F68" s="36"/>
      <c r="G68" s="36"/>
      <c r="H68" s="36"/>
      <c r="I68" s="36"/>
      <c r="J68" s="36"/>
      <c r="K68" s="36"/>
      <c r="L68" s="36"/>
      <c r="M68" s="36"/>
    </row>
    <row r="69" spans="1:13">
      <c r="A69" s="36"/>
      <c r="B69" s="36"/>
      <c r="C69" s="36"/>
      <c r="D69" s="36"/>
      <c r="E69" s="36"/>
      <c r="F69" s="36"/>
      <c r="G69" s="36"/>
      <c r="H69" s="36"/>
      <c r="I69" s="36"/>
      <c r="J69" s="36"/>
      <c r="K69" s="36"/>
      <c r="L69" s="36"/>
      <c r="M69" s="36"/>
    </row>
    <row r="70" spans="1:13">
      <c r="A70" s="36"/>
      <c r="B70" s="36"/>
      <c r="C70" s="36"/>
      <c r="D70" s="36"/>
      <c r="E70" s="36"/>
      <c r="F70" s="36"/>
      <c r="G70" s="36"/>
      <c r="H70" s="36"/>
      <c r="I70" s="36"/>
      <c r="J70" s="36"/>
      <c r="K70" s="36"/>
      <c r="L70" s="36"/>
      <c r="M70" s="36"/>
    </row>
    <row r="71" spans="1:13">
      <c r="A71" s="36"/>
      <c r="B71" s="36"/>
      <c r="C71" s="36"/>
      <c r="D71" s="36"/>
      <c r="E71" s="36"/>
      <c r="F71" s="36"/>
      <c r="G71" s="36"/>
      <c r="H71" s="36"/>
      <c r="I71" s="36"/>
      <c r="J71" s="36"/>
      <c r="K71" s="36"/>
      <c r="L71" s="36"/>
      <c r="M71" s="36"/>
    </row>
    <row r="72" spans="1:13">
      <c r="A72" s="36"/>
      <c r="B72" s="36"/>
      <c r="C72" s="36"/>
      <c r="D72" s="36"/>
      <c r="E72" s="36"/>
      <c r="F72" s="36"/>
      <c r="G72" s="36"/>
      <c r="H72" s="36"/>
      <c r="I72" s="36"/>
      <c r="J72" s="36"/>
      <c r="K72" s="36"/>
      <c r="L72" s="36"/>
      <c r="M72" s="36"/>
    </row>
    <row r="73" spans="1:13">
      <c r="A73" s="36"/>
      <c r="B73" s="36"/>
      <c r="C73" s="36"/>
      <c r="D73" s="36"/>
      <c r="E73" s="36"/>
      <c r="F73" s="36"/>
      <c r="G73" s="36"/>
      <c r="H73" s="36"/>
      <c r="I73" s="36"/>
      <c r="J73" s="36"/>
      <c r="K73" s="36"/>
      <c r="L73" s="36"/>
      <c r="M73" s="36"/>
    </row>
    <row r="74" spans="1:13">
      <c r="A74" s="36"/>
      <c r="B74" s="36"/>
      <c r="C74" s="36"/>
      <c r="D74" s="36"/>
      <c r="E74" s="36"/>
      <c r="F74" s="36"/>
      <c r="G74" s="36"/>
      <c r="H74" s="36"/>
      <c r="I74" s="36"/>
      <c r="J74" s="36"/>
      <c r="K74" s="36"/>
      <c r="L74" s="36"/>
      <c r="M74" s="36"/>
    </row>
    <row r="75" spans="1:13">
      <c r="A75" s="36"/>
      <c r="B75" s="36"/>
      <c r="C75" s="36"/>
      <c r="D75" s="36"/>
      <c r="E75" s="36"/>
      <c r="F75" s="36"/>
      <c r="G75" s="36"/>
      <c r="H75" s="36"/>
      <c r="I75" s="36"/>
      <c r="J75" s="36"/>
      <c r="K75" s="36"/>
      <c r="L75" s="36"/>
      <c r="M75" s="36"/>
    </row>
    <row r="76" spans="1:13">
      <c r="A76" s="36"/>
      <c r="B76" s="36"/>
      <c r="C76" s="36"/>
      <c r="D76" s="36"/>
      <c r="E76" s="36"/>
      <c r="F76" s="36"/>
      <c r="G76" s="36"/>
      <c r="H76" s="36"/>
      <c r="I76" s="36"/>
      <c r="J76" s="36"/>
      <c r="K76" s="36"/>
      <c r="L76" s="36"/>
      <c r="M76" s="36"/>
    </row>
    <row r="77" spans="1:13">
      <c r="A77" s="36"/>
      <c r="B77" s="36"/>
      <c r="C77" s="36"/>
      <c r="D77" s="36"/>
      <c r="E77" s="36"/>
      <c r="F77" s="36"/>
      <c r="G77" s="36"/>
      <c r="H77" s="36"/>
      <c r="I77" s="36"/>
      <c r="J77" s="36"/>
      <c r="K77" s="36"/>
      <c r="L77" s="36"/>
      <c r="M77" s="36"/>
    </row>
    <row r="78" spans="1:13">
      <c r="A78" s="36"/>
      <c r="B78" s="36"/>
      <c r="C78" s="36"/>
      <c r="D78" s="36"/>
      <c r="E78" s="36"/>
      <c r="F78" s="36"/>
      <c r="G78" s="36"/>
      <c r="H78" s="36"/>
      <c r="I78" s="36"/>
      <c r="J78" s="36"/>
      <c r="K78" s="36"/>
      <c r="L78" s="36"/>
      <c r="M78" s="36"/>
    </row>
    <row r="79" spans="1:13">
      <c r="A79" s="36"/>
      <c r="B79" s="36"/>
      <c r="C79" s="36"/>
      <c r="D79" s="36"/>
      <c r="E79" s="36"/>
      <c r="F79" s="36"/>
      <c r="G79" s="36"/>
      <c r="H79" s="36"/>
      <c r="I79" s="36"/>
      <c r="J79" s="36"/>
      <c r="K79" s="36"/>
      <c r="L79" s="36"/>
      <c r="M79" s="36"/>
    </row>
    <row r="80" spans="1:13">
      <c r="A80" s="36"/>
      <c r="B80" s="36"/>
      <c r="C80" s="36"/>
      <c r="D80" s="36"/>
      <c r="E80" s="36"/>
      <c r="F80" s="36"/>
      <c r="G80" s="36"/>
      <c r="H80" s="36"/>
      <c r="I80" s="36"/>
      <c r="J80" s="36"/>
      <c r="K80" s="36"/>
      <c r="L80" s="36"/>
      <c r="M80" s="36"/>
    </row>
    <row r="81" spans="1:13">
      <c r="A81" s="36"/>
      <c r="B81" s="36"/>
      <c r="C81" s="36"/>
      <c r="D81" s="36"/>
      <c r="E81" s="36"/>
      <c r="F81" s="36"/>
      <c r="G81" s="36"/>
      <c r="H81" s="36"/>
      <c r="I81" s="36"/>
      <c r="J81" s="36"/>
      <c r="K81" s="36"/>
      <c r="L81" s="36"/>
      <c r="M81" s="36"/>
    </row>
    <row r="82" spans="1:13">
      <c r="A82" s="36"/>
      <c r="B82" s="36"/>
      <c r="C82" s="36"/>
      <c r="D82" s="36"/>
      <c r="E82" s="36"/>
      <c r="F82" s="36"/>
      <c r="G82" s="36"/>
      <c r="H82" s="36"/>
      <c r="I82" s="36"/>
      <c r="J82" s="36"/>
      <c r="K82" s="36"/>
      <c r="L82" s="36"/>
      <c r="M82" s="36"/>
    </row>
    <row r="83" spans="1:13">
      <c r="A83" s="36"/>
      <c r="B83" s="36"/>
      <c r="C83" s="36"/>
      <c r="D83" s="36"/>
      <c r="E83" s="36"/>
      <c r="F83" s="36"/>
      <c r="G83" s="36"/>
      <c r="H83" s="36"/>
      <c r="I83" s="36"/>
      <c r="J83" s="36"/>
      <c r="K83" s="36"/>
      <c r="L83" s="36"/>
      <c r="M83" s="36"/>
    </row>
    <row r="84" spans="1:13">
      <c r="A84" s="36"/>
      <c r="B84" s="36"/>
      <c r="C84" s="36"/>
      <c r="D84" s="36"/>
      <c r="E84" s="36"/>
      <c r="F84" s="36"/>
      <c r="G84" s="36"/>
      <c r="H84" s="36"/>
      <c r="I84" s="36"/>
      <c r="J84" s="36"/>
      <c r="K84" s="36"/>
      <c r="L84" s="36"/>
      <c r="M84" s="36"/>
    </row>
    <row r="85" spans="1:13">
      <c r="A85" s="36"/>
      <c r="B85" s="36"/>
      <c r="C85" s="36"/>
      <c r="D85" s="36"/>
      <c r="E85" s="36"/>
      <c r="F85" s="36"/>
      <c r="G85" s="36"/>
      <c r="H85" s="36"/>
      <c r="I85" s="36"/>
      <c r="J85" s="36"/>
      <c r="K85" s="36"/>
      <c r="L85" s="36"/>
      <c r="M85" s="36"/>
    </row>
    <row r="86" spans="1:13">
      <c r="A86" s="36"/>
      <c r="B86" s="36"/>
      <c r="C86" s="36"/>
      <c r="D86" s="36"/>
      <c r="E86" s="36"/>
      <c r="F86" s="36"/>
      <c r="G86" s="36"/>
      <c r="H86" s="36"/>
      <c r="I86" s="36"/>
      <c r="J86" s="36"/>
      <c r="K86" s="36"/>
      <c r="L86" s="36"/>
      <c r="M86" s="36"/>
    </row>
    <row r="87" spans="1:13">
      <c r="A87" s="36"/>
      <c r="B87" s="36"/>
      <c r="C87" s="36"/>
      <c r="D87" s="36"/>
      <c r="E87" s="36"/>
      <c r="F87" s="36"/>
      <c r="G87" s="36"/>
      <c r="H87" s="36"/>
      <c r="I87" s="36"/>
      <c r="J87" s="36"/>
      <c r="K87" s="36"/>
      <c r="L87" s="36"/>
      <c r="M87" s="36"/>
    </row>
    <row r="88" spans="1:13">
      <c r="A88" s="36"/>
      <c r="B88" s="36"/>
      <c r="C88" s="36"/>
      <c r="D88" s="36"/>
      <c r="E88" s="36"/>
      <c r="F88" s="36"/>
      <c r="G88" s="36"/>
      <c r="H88" s="36"/>
      <c r="I88" s="36"/>
      <c r="J88" s="36"/>
      <c r="K88" s="36"/>
      <c r="L88" s="36"/>
      <c r="M88" s="36"/>
    </row>
    <row r="89" spans="1:13">
      <c r="A89" s="36"/>
      <c r="B89" s="36"/>
      <c r="C89" s="36"/>
      <c r="D89" s="36"/>
      <c r="E89" s="36"/>
      <c r="F89" s="36"/>
      <c r="G89" s="36"/>
      <c r="H89" s="36"/>
      <c r="I89" s="36"/>
      <c r="J89" s="36"/>
      <c r="K89" s="36"/>
      <c r="L89" s="36"/>
      <c r="M89" s="36"/>
    </row>
    <row r="90" spans="1:13">
      <c r="A90" s="36"/>
      <c r="B90" s="36"/>
      <c r="C90" s="36"/>
      <c r="D90" s="36"/>
      <c r="E90" s="36"/>
      <c r="F90" s="36"/>
      <c r="G90" s="36"/>
      <c r="H90" s="36"/>
      <c r="I90" s="36"/>
      <c r="J90" s="36"/>
      <c r="K90" s="36"/>
      <c r="L90" s="36"/>
      <c r="M90" s="36"/>
    </row>
    <row r="91" spans="1:13">
      <c r="A91" s="36"/>
      <c r="B91" s="36"/>
      <c r="C91" s="36"/>
      <c r="D91" s="36"/>
      <c r="E91" s="36"/>
      <c r="F91" s="36"/>
      <c r="G91" s="36"/>
      <c r="H91" s="36"/>
      <c r="I91" s="36"/>
      <c r="J91" s="36"/>
      <c r="K91" s="36"/>
      <c r="L91" s="36"/>
      <c r="M91" s="36"/>
    </row>
    <row r="92" spans="1:13">
      <c r="A92" s="36"/>
      <c r="B92" s="36"/>
      <c r="C92" s="36"/>
      <c r="D92" s="36"/>
      <c r="E92" s="36"/>
      <c r="F92" s="36"/>
      <c r="G92" s="36"/>
      <c r="H92" s="36"/>
      <c r="I92" s="36"/>
      <c r="J92" s="36"/>
      <c r="K92" s="36"/>
      <c r="L92" s="36"/>
      <c r="M92" s="36"/>
    </row>
    <row r="93" spans="1:13">
      <c r="A93" s="36"/>
      <c r="B93" s="36"/>
      <c r="C93" s="36"/>
      <c r="D93" s="36"/>
      <c r="E93" s="36"/>
      <c r="F93" s="36"/>
      <c r="G93" s="36"/>
      <c r="H93" s="36"/>
      <c r="I93" s="36"/>
      <c r="J93" s="36"/>
      <c r="K93" s="36"/>
      <c r="L93" s="36"/>
      <c r="M93" s="36"/>
    </row>
    <row r="94" spans="1:13">
      <c r="A94" s="36"/>
      <c r="B94" s="36"/>
      <c r="C94" s="36"/>
      <c r="D94" s="36"/>
      <c r="E94" s="36"/>
      <c r="F94" s="36"/>
      <c r="G94" s="36"/>
      <c r="H94" s="36"/>
      <c r="I94" s="36"/>
      <c r="J94" s="36"/>
      <c r="K94" s="36"/>
      <c r="L94" s="36"/>
      <c r="M94" s="36"/>
    </row>
    <row r="95" spans="1:13">
      <c r="A95" s="36"/>
      <c r="B95" s="36"/>
      <c r="C95" s="36"/>
      <c r="D95" s="36"/>
      <c r="E95" s="36"/>
      <c r="F95" s="36"/>
      <c r="G95" s="36"/>
      <c r="H95" s="36"/>
      <c r="I95" s="36"/>
      <c r="J95" s="36"/>
      <c r="K95" s="36"/>
      <c r="L95" s="36"/>
      <c r="M95" s="36"/>
    </row>
    <row r="96" spans="1:13">
      <c r="A96" s="36"/>
      <c r="B96" s="36"/>
      <c r="C96" s="36"/>
      <c r="D96" s="36"/>
      <c r="E96" s="36"/>
      <c r="F96" s="36"/>
      <c r="G96" s="36"/>
      <c r="H96" s="36"/>
      <c r="I96" s="36"/>
      <c r="J96" s="36"/>
      <c r="K96" s="36"/>
      <c r="L96" s="36"/>
      <c r="M96" s="36"/>
    </row>
    <row r="97" spans="1:13">
      <c r="A97" s="36"/>
      <c r="B97" s="36"/>
      <c r="C97" s="36"/>
      <c r="D97" s="36"/>
      <c r="E97" s="36"/>
      <c r="F97" s="36"/>
      <c r="G97" s="36"/>
      <c r="H97" s="36"/>
      <c r="I97" s="36"/>
      <c r="J97" s="36"/>
      <c r="K97" s="36"/>
      <c r="L97" s="36"/>
      <c r="M97" s="36"/>
    </row>
    <row r="98" spans="1:13">
      <c r="A98" s="36"/>
      <c r="B98" s="36"/>
      <c r="C98" s="36"/>
      <c r="D98" s="36"/>
      <c r="E98" s="36"/>
      <c r="F98" s="36"/>
      <c r="G98" s="36"/>
      <c r="H98" s="36"/>
      <c r="I98" s="36"/>
      <c r="J98" s="36"/>
      <c r="K98" s="36"/>
      <c r="L98" s="36"/>
      <c r="M98" s="36"/>
    </row>
    <row r="99" spans="1:13">
      <c r="A99" s="36"/>
      <c r="B99" s="36"/>
      <c r="C99" s="36"/>
      <c r="D99" s="36"/>
      <c r="E99" s="36"/>
      <c r="F99" s="36"/>
      <c r="G99" s="36"/>
      <c r="H99" s="36"/>
      <c r="I99" s="36"/>
      <c r="J99" s="36"/>
      <c r="K99" s="36"/>
      <c r="L99" s="36"/>
      <c r="M99" s="36"/>
    </row>
    <row r="100" spans="1:13">
      <c r="A100" s="36"/>
      <c r="B100" s="36"/>
      <c r="C100" s="36"/>
      <c r="D100" s="36"/>
      <c r="E100" s="36"/>
      <c r="F100" s="36"/>
      <c r="G100" s="36"/>
      <c r="H100" s="36"/>
      <c r="I100" s="36"/>
      <c r="J100" s="36"/>
      <c r="K100" s="36"/>
      <c r="L100" s="36"/>
      <c r="M100" s="36"/>
    </row>
    <row r="101" spans="1:13">
      <c r="A101" s="36"/>
      <c r="B101" s="36"/>
      <c r="C101" s="36"/>
      <c r="D101" s="36"/>
      <c r="E101" s="36"/>
      <c r="F101" s="36"/>
      <c r="G101" s="36"/>
      <c r="H101" s="36"/>
      <c r="I101" s="36"/>
      <c r="J101" s="36"/>
      <c r="K101" s="36"/>
      <c r="L101" s="36"/>
      <c r="M101" s="36"/>
    </row>
    <row r="102" spans="1:13">
      <c r="A102" s="36"/>
      <c r="B102" s="36"/>
      <c r="C102" s="36"/>
      <c r="D102" s="36"/>
      <c r="E102" s="36"/>
      <c r="F102" s="36"/>
      <c r="G102" s="36"/>
      <c r="H102" s="36"/>
      <c r="I102" s="36"/>
      <c r="J102" s="36"/>
      <c r="K102" s="36"/>
      <c r="L102" s="36"/>
      <c r="M102" s="36"/>
    </row>
    <row r="103" spans="1:13">
      <c r="A103" s="36"/>
      <c r="B103" s="36"/>
      <c r="C103" s="36"/>
      <c r="D103" s="36"/>
      <c r="E103" s="36"/>
      <c r="F103" s="36"/>
      <c r="G103" s="36"/>
      <c r="H103" s="36"/>
      <c r="I103" s="36"/>
      <c r="J103" s="36"/>
      <c r="K103" s="36"/>
      <c r="L103" s="36"/>
      <c r="M103" s="36"/>
    </row>
    <row r="104" spans="1:13">
      <c r="A104" s="36"/>
      <c r="B104" s="36"/>
      <c r="C104" s="36"/>
      <c r="D104" s="36"/>
      <c r="E104" s="36"/>
      <c r="F104" s="36"/>
      <c r="G104" s="36"/>
      <c r="H104" s="36"/>
      <c r="I104" s="36"/>
      <c r="J104" s="36"/>
      <c r="K104" s="36"/>
      <c r="L104" s="36"/>
      <c r="M104" s="36"/>
    </row>
    <row r="105" spans="1:13">
      <c r="A105" s="36"/>
      <c r="B105" s="36"/>
      <c r="C105" s="36"/>
      <c r="D105" s="36"/>
      <c r="E105" s="36"/>
      <c r="F105" s="36"/>
      <c r="G105" s="36"/>
      <c r="H105" s="36"/>
      <c r="I105" s="36"/>
      <c r="J105" s="36"/>
      <c r="K105" s="36"/>
      <c r="L105" s="36"/>
      <c r="M105" s="36"/>
    </row>
    <row r="106" spans="1:13">
      <c r="A106" s="36"/>
      <c r="B106" s="36"/>
      <c r="C106" s="36"/>
      <c r="D106" s="36"/>
      <c r="E106" s="36"/>
      <c r="F106" s="36"/>
      <c r="G106" s="36"/>
      <c r="H106" s="36"/>
      <c r="I106" s="36"/>
      <c r="J106" s="36"/>
      <c r="K106" s="36"/>
      <c r="L106" s="36"/>
      <c r="M106" s="36"/>
    </row>
    <row r="107" spans="1:13">
      <c r="A107" s="36"/>
      <c r="B107" s="36"/>
      <c r="C107" s="36"/>
      <c r="D107" s="36"/>
      <c r="E107" s="36"/>
      <c r="F107" s="36"/>
      <c r="G107" s="36"/>
      <c r="H107" s="36"/>
      <c r="I107" s="36"/>
      <c r="J107" s="36"/>
      <c r="K107" s="36"/>
      <c r="L107" s="36"/>
      <c r="M107" s="36"/>
    </row>
    <row r="108" spans="1:13">
      <c r="A108" s="36"/>
      <c r="B108" s="36"/>
      <c r="C108" s="36"/>
      <c r="D108" s="36"/>
      <c r="E108" s="36"/>
      <c r="F108" s="36"/>
      <c r="G108" s="36"/>
      <c r="H108" s="36"/>
      <c r="I108" s="36"/>
      <c r="J108" s="36"/>
      <c r="K108" s="36"/>
      <c r="L108" s="36"/>
      <c r="M108" s="36"/>
    </row>
    <row r="109" spans="1:13">
      <c r="A109" s="36"/>
      <c r="B109" s="36"/>
      <c r="C109" s="36"/>
      <c r="D109" s="36"/>
      <c r="E109" s="36"/>
      <c r="F109" s="36"/>
      <c r="G109" s="36"/>
      <c r="H109" s="36"/>
      <c r="I109" s="36"/>
      <c r="J109" s="36"/>
      <c r="K109" s="36"/>
      <c r="L109" s="36"/>
      <c r="M109" s="36"/>
    </row>
    <row r="110" spans="1:13">
      <c r="A110" s="36"/>
      <c r="B110" s="36"/>
      <c r="C110" s="36"/>
      <c r="D110" s="36"/>
      <c r="E110" s="36"/>
      <c r="F110" s="36"/>
      <c r="G110" s="36"/>
      <c r="H110" s="36"/>
      <c r="I110" s="36"/>
      <c r="J110" s="36"/>
      <c r="K110" s="36"/>
      <c r="L110" s="36"/>
      <c r="M110" s="36"/>
    </row>
    <row r="111" spans="1:13">
      <c r="A111" s="36"/>
      <c r="B111" s="36"/>
      <c r="C111" s="36"/>
      <c r="D111" s="36"/>
      <c r="E111" s="36"/>
      <c r="F111" s="36"/>
      <c r="G111" s="36"/>
      <c r="H111" s="36"/>
      <c r="I111" s="36"/>
      <c r="J111" s="36"/>
      <c r="K111" s="36"/>
      <c r="L111" s="36"/>
      <c r="M111" s="36"/>
    </row>
    <row r="112" spans="1:13">
      <c r="A112" s="36"/>
      <c r="B112" s="36"/>
      <c r="C112" s="36"/>
      <c r="D112" s="36"/>
      <c r="E112" s="36"/>
      <c r="F112" s="36"/>
      <c r="G112" s="36"/>
      <c r="H112" s="36"/>
      <c r="I112" s="36"/>
      <c r="J112" s="36"/>
      <c r="K112" s="36"/>
      <c r="L112" s="36"/>
      <c r="M112" s="36"/>
    </row>
    <row r="113" spans="1:13">
      <c r="A113" s="36"/>
      <c r="B113" s="36"/>
      <c r="C113" s="36"/>
      <c r="D113" s="36"/>
      <c r="E113" s="36"/>
      <c r="F113" s="36"/>
      <c r="G113" s="36"/>
      <c r="H113" s="36"/>
      <c r="I113" s="36"/>
      <c r="J113" s="36"/>
      <c r="K113" s="36"/>
      <c r="L113" s="36"/>
      <c r="M113" s="36"/>
    </row>
    <row r="114" spans="1:13">
      <c r="A114" s="36"/>
      <c r="B114" s="36"/>
      <c r="C114" s="36"/>
      <c r="D114" s="36"/>
      <c r="E114" s="36"/>
      <c r="F114" s="36"/>
      <c r="G114" s="36"/>
      <c r="H114" s="36"/>
      <c r="I114" s="36"/>
      <c r="J114" s="36"/>
      <c r="K114" s="36"/>
      <c r="L114" s="36"/>
      <c r="M114" s="36"/>
    </row>
    <row r="115" spans="1:13">
      <c r="A115" s="36"/>
      <c r="B115" s="36"/>
      <c r="C115" s="36"/>
      <c r="D115" s="36"/>
      <c r="E115" s="36"/>
      <c r="F115" s="36"/>
      <c r="G115" s="36"/>
      <c r="H115" s="36"/>
      <c r="I115" s="36"/>
      <c r="J115" s="36"/>
      <c r="K115" s="36"/>
      <c r="L115" s="36"/>
      <c r="M115" s="36"/>
    </row>
    <row r="116" spans="1:13">
      <c r="A116" s="36"/>
      <c r="B116" s="36"/>
      <c r="C116" s="36"/>
      <c r="D116" s="36"/>
      <c r="E116" s="36"/>
      <c r="F116" s="36"/>
      <c r="G116" s="36"/>
      <c r="H116" s="36"/>
      <c r="I116" s="36"/>
      <c r="J116" s="36"/>
      <c r="K116" s="36"/>
      <c r="L116" s="36"/>
      <c r="M116" s="36"/>
    </row>
    <row r="117" spans="1:13">
      <c r="A117" s="36"/>
      <c r="B117" s="36"/>
      <c r="C117" s="36"/>
      <c r="D117" s="36"/>
      <c r="E117" s="36"/>
      <c r="F117" s="36"/>
      <c r="G117" s="36"/>
      <c r="H117" s="36"/>
      <c r="I117" s="36"/>
      <c r="J117" s="36"/>
      <c r="K117" s="36"/>
      <c r="L117" s="36"/>
      <c r="M117" s="36"/>
    </row>
    <row r="118" spans="1:13">
      <c r="A118" s="36"/>
      <c r="B118" s="36"/>
      <c r="C118" s="36"/>
      <c r="D118" s="36"/>
      <c r="E118" s="36"/>
      <c r="F118" s="36"/>
      <c r="G118" s="36"/>
      <c r="H118" s="36"/>
      <c r="I118" s="36"/>
      <c r="J118" s="36"/>
      <c r="K118" s="36"/>
      <c r="L118" s="36"/>
      <c r="M118" s="36"/>
    </row>
    <row r="119" spans="1:13">
      <c r="A119" s="36"/>
      <c r="B119" s="36"/>
      <c r="C119" s="36"/>
      <c r="D119" s="36"/>
      <c r="E119" s="36"/>
      <c r="F119" s="36"/>
      <c r="G119" s="36"/>
      <c r="H119" s="36"/>
      <c r="I119" s="36"/>
      <c r="J119" s="36"/>
      <c r="K119" s="36"/>
      <c r="L119" s="36"/>
      <c r="M119" s="36"/>
    </row>
    <row r="120" spans="1:13">
      <c r="A120" s="36"/>
      <c r="B120" s="36"/>
      <c r="C120" s="36"/>
      <c r="D120" s="36"/>
      <c r="E120" s="36"/>
      <c r="F120" s="36"/>
      <c r="G120" s="36"/>
      <c r="H120" s="36"/>
      <c r="I120" s="36"/>
      <c r="J120" s="36"/>
      <c r="K120" s="36"/>
      <c r="L120" s="36"/>
      <c r="M120" s="36"/>
    </row>
    <row r="121" spans="1:13">
      <c r="A121" s="36"/>
      <c r="B121" s="36"/>
      <c r="C121" s="36"/>
      <c r="D121" s="36"/>
      <c r="E121" s="36"/>
      <c r="F121" s="36"/>
      <c r="G121" s="36"/>
      <c r="H121" s="36"/>
      <c r="I121" s="36"/>
      <c r="J121" s="36"/>
      <c r="K121" s="36"/>
      <c r="L121" s="36"/>
      <c r="M121" s="36"/>
    </row>
    <row r="122" spans="1:13">
      <c r="A122" s="36"/>
      <c r="B122" s="36"/>
      <c r="C122" s="36"/>
      <c r="D122" s="36"/>
      <c r="E122" s="36"/>
      <c r="F122" s="36"/>
      <c r="G122" s="36"/>
      <c r="H122" s="36"/>
      <c r="I122" s="36"/>
      <c r="J122" s="36"/>
      <c r="K122" s="36"/>
      <c r="L122" s="36"/>
      <c r="M122" s="36"/>
    </row>
    <row r="123" spans="1:13">
      <c r="A123" s="36"/>
      <c r="B123" s="36"/>
      <c r="C123" s="36"/>
      <c r="D123" s="36"/>
      <c r="E123" s="36"/>
      <c r="F123" s="36"/>
      <c r="G123" s="36"/>
      <c r="H123" s="36"/>
      <c r="I123" s="36"/>
      <c r="J123" s="36"/>
      <c r="K123" s="36"/>
      <c r="L123" s="36"/>
      <c r="M123" s="36"/>
    </row>
    <row r="124" spans="1:13">
      <c r="A124" s="36"/>
      <c r="B124" s="36"/>
      <c r="C124" s="36"/>
      <c r="D124" s="36"/>
      <c r="E124" s="36"/>
      <c r="F124" s="36"/>
      <c r="G124" s="36"/>
      <c r="H124" s="36"/>
      <c r="I124" s="36"/>
      <c r="J124" s="36"/>
      <c r="K124" s="36"/>
      <c r="L124" s="36"/>
      <c r="M124" s="36"/>
    </row>
    <row r="125" spans="1:13">
      <c r="A125" s="36"/>
      <c r="B125" s="36"/>
      <c r="C125" s="36"/>
      <c r="D125" s="36"/>
      <c r="E125" s="36"/>
      <c r="F125" s="36"/>
      <c r="G125" s="36"/>
      <c r="H125" s="36"/>
      <c r="I125" s="36"/>
      <c r="J125" s="36"/>
      <c r="K125" s="36"/>
      <c r="L125" s="36"/>
      <c r="M125" s="36"/>
    </row>
    <row r="126" spans="1:13">
      <c r="A126" s="36"/>
      <c r="B126" s="36"/>
      <c r="C126" s="36"/>
      <c r="D126" s="36"/>
      <c r="E126" s="36"/>
      <c r="F126" s="36"/>
      <c r="G126" s="36"/>
      <c r="H126" s="36"/>
      <c r="I126" s="36"/>
      <c r="J126" s="36"/>
      <c r="K126" s="36"/>
      <c r="L126" s="36"/>
      <c r="M126" s="36"/>
    </row>
    <row r="127" spans="1:13">
      <c r="A127" s="36"/>
      <c r="B127" s="36"/>
      <c r="C127" s="36"/>
      <c r="D127" s="36"/>
      <c r="E127" s="36"/>
      <c r="F127" s="36"/>
      <c r="G127" s="36"/>
      <c r="H127" s="36"/>
      <c r="I127" s="36"/>
      <c r="J127" s="36"/>
      <c r="K127" s="36"/>
      <c r="L127" s="36"/>
      <c r="M127" s="36"/>
    </row>
    <row r="128" spans="1:13">
      <c r="A128" s="36"/>
      <c r="B128" s="36"/>
      <c r="C128" s="36"/>
      <c r="D128" s="36"/>
      <c r="E128" s="36"/>
      <c r="F128" s="36"/>
      <c r="G128" s="36"/>
      <c r="H128" s="36"/>
      <c r="I128" s="36"/>
      <c r="J128" s="36"/>
      <c r="K128" s="36"/>
      <c r="L128" s="36"/>
      <c r="M128" s="36"/>
    </row>
    <row r="129" spans="1:13">
      <c r="A129" s="36"/>
      <c r="B129" s="36"/>
      <c r="C129" s="36"/>
      <c r="D129" s="36"/>
      <c r="E129" s="36"/>
      <c r="F129" s="36"/>
      <c r="G129" s="36"/>
      <c r="H129" s="36"/>
      <c r="I129" s="36"/>
      <c r="J129" s="36"/>
      <c r="K129" s="36"/>
      <c r="L129" s="36"/>
      <c r="M129" s="36"/>
    </row>
    <row r="130" spans="1:13">
      <c r="A130" s="36"/>
      <c r="B130" s="36"/>
      <c r="C130" s="36"/>
      <c r="D130" s="36"/>
      <c r="E130" s="36"/>
      <c r="F130" s="36"/>
      <c r="G130" s="36"/>
      <c r="H130" s="36"/>
      <c r="I130" s="36"/>
      <c r="J130" s="36"/>
      <c r="K130" s="36"/>
      <c r="L130" s="36"/>
      <c r="M130" s="36"/>
    </row>
    <row r="131" spans="1:13">
      <c r="A131" s="36"/>
      <c r="B131" s="36"/>
      <c r="C131" s="36"/>
      <c r="D131" s="36"/>
      <c r="E131" s="36"/>
      <c r="F131" s="36"/>
      <c r="G131" s="36"/>
      <c r="H131" s="36"/>
      <c r="I131" s="36"/>
      <c r="J131" s="36"/>
      <c r="K131" s="36"/>
      <c r="L131" s="36"/>
      <c r="M131" s="36"/>
    </row>
    <row r="132" spans="1:13">
      <c r="A132" s="36"/>
      <c r="B132" s="36"/>
      <c r="C132" s="36"/>
      <c r="D132" s="36"/>
      <c r="E132" s="36"/>
      <c r="F132" s="36"/>
      <c r="G132" s="36"/>
      <c r="H132" s="36"/>
      <c r="I132" s="36"/>
      <c r="J132" s="36"/>
      <c r="K132" s="36"/>
      <c r="L132" s="36"/>
      <c r="M132" s="36"/>
    </row>
    <row r="133" spans="1:13">
      <c r="A133" s="36"/>
      <c r="B133" s="36"/>
      <c r="C133" s="36"/>
      <c r="D133" s="36"/>
      <c r="E133" s="36"/>
      <c r="F133" s="36"/>
      <c r="G133" s="36"/>
      <c r="H133" s="36"/>
      <c r="I133" s="36"/>
      <c r="J133" s="36"/>
      <c r="K133" s="36"/>
      <c r="L133" s="36"/>
      <c r="M133" s="36"/>
    </row>
    <row r="134" spans="1:13">
      <c r="A134" s="36"/>
      <c r="B134" s="36"/>
      <c r="C134" s="36"/>
      <c r="D134" s="36"/>
      <c r="E134" s="36"/>
      <c r="F134" s="36"/>
      <c r="G134" s="36"/>
      <c r="H134" s="36"/>
      <c r="I134" s="36"/>
      <c r="J134" s="36"/>
      <c r="K134" s="36"/>
      <c r="L134" s="36"/>
      <c r="M134" s="36"/>
    </row>
    <row r="135" spans="1:13">
      <c r="A135" s="36"/>
      <c r="B135" s="36"/>
      <c r="C135" s="36"/>
      <c r="D135" s="36"/>
      <c r="E135" s="36"/>
      <c r="F135" s="36"/>
      <c r="G135" s="36"/>
      <c r="H135" s="36"/>
      <c r="I135" s="36"/>
      <c r="J135" s="36"/>
      <c r="K135" s="36"/>
      <c r="L135" s="36"/>
      <c r="M135" s="36"/>
    </row>
    <row r="136" spans="1:13">
      <c r="A136" s="36"/>
      <c r="B136" s="36"/>
      <c r="C136" s="36"/>
      <c r="D136" s="36"/>
      <c r="E136" s="36"/>
      <c r="F136" s="36"/>
      <c r="G136" s="36"/>
      <c r="H136" s="36"/>
      <c r="I136" s="36"/>
      <c r="J136" s="36"/>
      <c r="K136" s="36"/>
      <c r="L136" s="36"/>
      <c r="M136" s="36"/>
    </row>
    <row r="137" spans="1:13">
      <c r="A137" s="36"/>
      <c r="B137" s="36"/>
      <c r="C137" s="36"/>
      <c r="D137" s="36"/>
      <c r="E137" s="36"/>
      <c r="F137" s="36"/>
      <c r="G137" s="36"/>
      <c r="H137" s="36"/>
      <c r="I137" s="36"/>
      <c r="J137" s="36"/>
      <c r="K137" s="36"/>
      <c r="L137" s="36"/>
      <c r="M137" s="36"/>
    </row>
    <row r="138" spans="1:13">
      <c r="A138" s="36"/>
      <c r="B138" s="36"/>
      <c r="C138" s="36"/>
      <c r="D138" s="36"/>
      <c r="E138" s="36"/>
      <c r="F138" s="36"/>
      <c r="G138" s="36"/>
      <c r="H138" s="36"/>
      <c r="I138" s="36"/>
      <c r="J138" s="36"/>
      <c r="K138" s="36"/>
      <c r="L138" s="36"/>
      <c r="M138" s="36"/>
    </row>
    <row r="139" spans="1:13">
      <c r="A139" s="36"/>
      <c r="B139" s="36"/>
      <c r="C139" s="36"/>
      <c r="D139" s="36"/>
      <c r="E139" s="36"/>
      <c r="F139" s="36"/>
      <c r="G139" s="36"/>
      <c r="H139" s="36"/>
      <c r="I139" s="36"/>
      <c r="J139" s="36"/>
      <c r="K139" s="36"/>
      <c r="L139" s="36"/>
      <c r="M139" s="36"/>
    </row>
    <row r="140" spans="1:13">
      <c r="A140" s="36"/>
      <c r="B140" s="36"/>
      <c r="C140" s="36"/>
      <c r="D140" s="36"/>
      <c r="E140" s="36"/>
      <c r="F140" s="36"/>
      <c r="G140" s="36"/>
      <c r="H140" s="36"/>
      <c r="I140" s="36"/>
      <c r="J140" s="36"/>
      <c r="K140" s="36"/>
      <c r="L140" s="36"/>
      <c r="M140" s="36"/>
    </row>
    <row r="141" spans="1:13">
      <c r="A141" s="36"/>
      <c r="B141" s="36"/>
      <c r="C141" s="36"/>
      <c r="D141" s="36"/>
      <c r="E141" s="36"/>
      <c r="F141" s="36"/>
      <c r="G141" s="36"/>
      <c r="H141" s="36"/>
      <c r="I141" s="36"/>
      <c r="J141" s="36"/>
      <c r="K141" s="36"/>
      <c r="L141" s="36"/>
      <c r="M141" s="36"/>
    </row>
    <row r="142" spans="1:13">
      <c r="A142" s="36"/>
      <c r="B142" s="36"/>
      <c r="C142" s="36"/>
      <c r="D142" s="36"/>
      <c r="E142" s="36"/>
      <c r="F142" s="36"/>
      <c r="G142" s="36"/>
      <c r="H142" s="36"/>
      <c r="I142" s="36"/>
      <c r="J142" s="36"/>
      <c r="K142" s="36"/>
      <c r="L142" s="36"/>
      <c r="M142" s="36"/>
    </row>
    <row r="143" spans="1:13">
      <c r="A143" s="36"/>
      <c r="B143" s="36"/>
      <c r="C143" s="36"/>
      <c r="D143" s="36"/>
      <c r="E143" s="36"/>
      <c r="F143" s="36"/>
      <c r="G143" s="36"/>
      <c r="H143" s="36"/>
      <c r="I143" s="36"/>
      <c r="J143" s="36"/>
      <c r="K143" s="36"/>
      <c r="L143" s="36"/>
      <c r="M143" s="36"/>
    </row>
    <row r="144" spans="1:13">
      <c r="A144" s="36"/>
      <c r="B144" s="36"/>
      <c r="C144" s="36"/>
      <c r="D144" s="36"/>
      <c r="E144" s="36"/>
      <c r="F144" s="36"/>
      <c r="G144" s="36"/>
      <c r="H144" s="36"/>
      <c r="I144" s="36"/>
      <c r="J144" s="36"/>
      <c r="K144" s="36"/>
      <c r="L144" s="36"/>
      <c r="M144" s="36"/>
    </row>
    <row r="145" spans="1:13">
      <c r="A145" s="36"/>
      <c r="B145" s="36"/>
      <c r="C145" s="36"/>
      <c r="D145" s="36"/>
      <c r="E145" s="36"/>
      <c r="F145" s="36"/>
      <c r="G145" s="36"/>
      <c r="H145" s="36"/>
      <c r="I145" s="36"/>
      <c r="J145" s="36"/>
      <c r="K145" s="36"/>
      <c r="L145" s="36"/>
      <c r="M145" s="36"/>
    </row>
    <row r="146" spans="1:13">
      <c r="A146" s="36"/>
      <c r="B146" s="36"/>
      <c r="C146" s="36"/>
      <c r="D146" s="36"/>
      <c r="E146" s="36"/>
      <c r="F146" s="36"/>
      <c r="G146" s="36"/>
      <c r="H146" s="36"/>
      <c r="I146" s="36"/>
      <c r="J146" s="36"/>
      <c r="K146" s="36"/>
      <c r="L146" s="36"/>
      <c r="M146" s="36"/>
    </row>
    <row r="147" spans="1:13">
      <c r="A147" s="36"/>
      <c r="B147" s="36"/>
      <c r="C147" s="36"/>
      <c r="D147" s="36"/>
      <c r="E147" s="36"/>
      <c r="F147" s="36"/>
      <c r="G147" s="36"/>
      <c r="H147" s="36"/>
      <c r="I147" s="36"/>
      <c r="J147" s="36"/>
      <c r="K147" s="36"/>
      <c r="L147" s="36"/>
      <c r="M147" s="36"/>
    </row>
    <row r="148" spans="1:13">
      <c r="A148" s="36"/>
      <c r="B148" s="36"/>
      <c r="C148" s="36"/>
      <c r="D148" s="36"/>
      <c r="E148" s="36"/>
      <c r="F148" s="36"/>
      <c r="G148" s="36"/>
      <c r="H148" s="36"/>
      <c r="I148" s="36"/>
      <c r="J148" s="36"/>
      <c r="K148" s="36"/>
      <c r="L148" s="36"/>
      <c r="M148" s="36"/>
    </row>
    <row r="149" spans="1:13">
      <c r="A149" s="36"/>
      <c r="B149" s="36"/>
      <c r="C149" s="36"/>
      <c r="D149" s="36"/>
      <c r="E149" s="36"/>
      <c r="F149" s="36"/>
      <c r="G149" s="36"/>
      <c r="H149" s="36"/>
      <c r="I149" s="36"/>
      <c r="J149" s="36"/>
      <c r="K149" s="36"/>
      <c r="L149" s="36"/>
      <c r="M149" s="36"/>
    </row>
    <row r="150" spans="1:13">
      <c r="A150" s="36"/>
      <c r="B150" s="36"/>
      <c r="C150" s="36"/>
      <c r="D150" s="36"/>
      <c r="E150" s="36"/>
      <c r="F150" s="36"/>
      <c r="G150" s="36"/>
      <c r="H150" s="36"/>
      <c r="I150" s="36"/>
      <c r="J150" s="36"/>
      <c r="K150" s="36"/>
      <c r="L150" s="36"/>
      <c r="M150" s="36"/>
    </row>
    <row r="151" spans="1:13">
      <c r="A151" s="36"/>
      <c r="B151" s="36"/>
      <c r="C151" s="36"/>
      <c r="D151" s="36"/>
      <c r="E151" s="36"/>
      <c r="F151" s="36"/>
      <c r="G151" s="36"/>
      <c r="H151" s="36"/>
      <c r="I151" s="36"/>
      <c r="J151" s="36"/>
      <c r="K151" s="36"/>
      <c r="L151" s="36"/>
      <c r="M151" s="36"/>
    </row>
    <row r="152" spans="1:13">
      <c r="A152" s="36"/>
      <c r="B152" s="36"/>
      <c r="C152" s="36"/>
      <c r="D152" s="36"/>
      <c r="E152" s="36"/>
      <c r="F152" s="36"/>
      <c r="G152" s="36"/>
      <c r="H152" s="36"/>
      <c r="I152" s="36"/>
      <c r="J152" s="36"/>
      <c r="K152" s="36"/>
      <c r="L152" s="36"/>
      <c r="M152" s="36"/>
    </row>
    <row r="153" spans="1:13">
      <c r="A153" s="36"/>
      <c r="B153" s="36"/>
      <c r="C153" s="36"/>
      <c r="D153" s="36"/>
      <c r="E153" s="36"/>
      <c r="F153" s="36"/>
      <c r="G153" s="36"/>
      <c r="H153" s="36"/>
      <c r="I153" s="36"/>
      <c r="J153" s="36"/>
      <c r="K153" s="36"/>
      <c r="L153" s="36"/>
      <c r="M153" s="36"/>
    </row>
    <row r="154" spans="1:13">
      <c r="A154" s="36"/>
      <c r="B154" s="36"/>
      <c r="C154" s="36"/>
      <c r="D154" s="36"/>
      <c r="E154" s="36"/>
      <c r="F154" s="36"/>
      <c r="G154" s="36"/>
      <c r="H154" s="36"/>
      <c r="I154" s="36"/>
      <c r="J154" s="36"/>
      <c r="K154" s="36"/>
      <c r="L154" s="36"/>
      <c r="M154" s="36"/>
    </row>
    <row r="155" spans="1:13">
      <c r="A155" s="36"/>
      <c r="B155" s="36"/>
      <c r="C155" s="36"/>
      <c r="D155" s="36"/>
      <c r="E155" s="36"/>
      <c r="F155" s="36"/>
      <c r="G155" s="36"/>
      <c r="H155" s="36"/>
      <c r="I155" s="36"/>
      <c r="J155" s="36"/>
      <c r="K155" s="36"/>
      <c r="L155" s="36"/>
      <c r="M155" s="36"/>
    </row>
    <row r="156" spans="1:13">
      <c r="A156" s="36"/>
      <c r="B156" s="36"/>
      <c r="C156" s="36"/>
      <c r="D156" s="36"/>
      <c r="E156" s="36"/>
      <c r="F156" s="36"/>
      <c r="G156" s="36"/>
      <c r="H156" s="36"/>
      <c r="I156" s="36"/>
      <c r="J156" s="36"/>
      <c r="K156" s="36"/>
      <c r="L156" s="36"/>
      <c r="M156" s="36"/>
    </row>
    <row r="157" spans="1:13">
      <c r="A157" s="36"/>
      <c r="B157" s="36"/>
      <c r="C157" s="36"/>
      <c r="D157" s="36"/>
      <c r="E157" s="36"/>
      <c r="F157" s="36"/>
      <c r="G157" s="36"/>
      <c r="H157" s="36"/>
      <c r="I157" s="36"/>
      <c r="J157" s="36"/>
      <c r="K157" s="36"/>
      <c r="L157" s="36"/>
      <c r="M157" s="36"/>
    </row>
    <row r="158" spans="1:13">
      <c r="A158" s="36"/>
      <c r="B158" s="36"/>
      <c r="C158" s="36"/>
      <c r="D158" s="36"/>
      <c r="E158" s="36"/>
      <c r="F158" s="36"/>
      <c r="G158" s="36"/>
      <c r="H158" s="36"/>
      <c r="I158" s="36"/>
      <c r="J158" s="36"/>
      <c r="K158" s="36"/>
      <c r="L158" s="36"/>
      <c r="M158" s="36"/>
    </row>
    <row r="159" spans="1:13">
      <c r="A159" s="36"/>
      <c r="B159" s="36"/>
      <c r="C159" s="36"/>
      <c r="D159" s="36"/>
      <c r="E159" s="36"/>
      <c r="F159" s="36"/>
      <c r="G159" s="36"/>
      <c r="H159" s="36"/>
      <c r="I159" s="36"/>
      <c r="J159" s="36"/>
      <c r="K159" s="36"/>
      <c r="L159" s="36"/>
      <c r="M159" s="36"/>
    </row>
    <row r="160" spans="1:13">
      <c r="A160" s="36"/>
      <c r="B160" s="36"/>
      <c r="C160" s="36"/>
      <c r="D160" s="36"/>
      <c r="E160" s="36"/>
      <c r="F160" s="36"/>
      <c r="G160" s="36"/>
      <c r="H160" s="36"/>
      <c r="I160" s="36"/>
      <c r="J160" s="36"/>
      <c r="K160" s="36"/>
      <c r="L160" s="36"/>
      <c r="M160" s="36"/>
    </row>
    <row r="161" spans="1:13">
      <c r="A161" s="36"/>
      <c r="B161" s="36"/>
      <c r="C161" s="36"/>
      <c r="D161" s="36"/>
      <c r="E161" s="36"/>
      <c r="F161" s="36"/>
      <c r="G161" s="36"/>
      <c r="H161" s="36"/>
      <c r="I161" s="36"/>
      <c r="J161" s="36"/>
      <c r="K161" s="36"/>
      <c r="L161" s="36"/>
      <c r="M161" s="36"/>
    </row>
    <row r="162" spans="1:13">
      <c r="A162" s="36"/>
      <c r="B162" s="36"/>
      <c r="C162" s="36"/>
      <c r="D162" s="36"/>
      <c r="E162" s="36"/>
      <c r="F162" s="36"/>
      <c r="G162" s="36"/>
      <c r="H162" s="36"/>
      <c r="I162" s="36"/>
      <c r="J162" s="36"/>
      <c r="K162" s="36"/>
      <c r="L162" s="36"/>
      <c r="M162" s="36"/>
    </row>
    <row r="163" spans="1:13">
      <c r="A163" s="36"/>
      <c r="B163" s="36"/>
      <c r="C163" s="36"/>
      <c r="D163" s="36"/>
      <c r="E163" s="36"/>
      <c r="F163" s="36"/>
      <c r="G163" s="36"/>
      <c r="H163" s="36"/>
      <c r="I163" s="36"/>
      <c r="J163" s="36"/>
      <c r="K163" s="36"/>
      <c r="L163" s="36"/>
      <c r="M163" s="36"/>
    </row>
    <row r="164" spans="1:13">
      <c r="A164" s="36"/>
      <c r="B164" s="36"/>
      <c r="C164" s="36"/>
      <c r="D164" s="36"/>
      <c r="E164" s="36"/>
      <c r="F164" s="36"/>
      <c r="G164" s="36"/>
      <c r="H164" s="36"/>
      <c r="I164" s="36"/>
      <c r="J164" s="36"/>
      <c r="K164" s="36"/>
      <c r="L164" s="36"/>
      <c r="M164" s="36"/>
    </row>
    <row r="165" spans="1:13">
      <c r="A165" s="36"/>
      <c r="B165" s="36"/>
      <c r="C165" s="36"/>
      <c r="D165" s="36"/>
      <c r="E165" s="36"/>
      <c r="F165" s="36"/>
      <c r="G165" s="36"/>
      <c r="H165" s="36"/>
      <c r="I165" s="36"/>
      <c r="J165" s="36"/>
      <c r="K165" s="36"/>
      <c r="L165" s="36"/>
      <c r="M165" s="36"/>
    </row>
    <row r="166" spans="1:13">
      <c r="A166" s="36"/>
      <c r="B166" s="36"/>
      <c r="C166" s="36"/>
      <c r="D166" s="36"/>
      <c r="E166" s="36"/>
      <c r="F166" s="36"/>
      <c r="G166" s="36"/>
      <c r="H166" s="36"/>
      <c r="I166" s="36"/>
      <c r="J166" s="36"/>
      <c r="K166" s="36"/>
      <c r="L166" s="36"/>
      <c r="M166" s="36"/>
    </row>
    <row r="167" spans="1:13">
      <c r="A167" s="36"/>
      <c r="B167" s="36"/>
      <c r="C167" s="36"/>
      <c r="D167" s="36"/>
      <c r="E167" s="36"/>
      <c r="F167" s="36"/>
      <c r="G167" s="36"/>
      <c r="H167" s="36"/>
      <c r="I167" s="36"/>
      <c r="J167" s="36"/>
      <c r="K167" s="36"/>
      <c r="L167" s="36"/>
      <c r="M167" s="36"/>
    </row>
    <row r="168" spans="1:13">
      <c r="A168" s="36"/>
      <c r="B168" s="36"/>
      <c r="C168" s="36"/>
      <c r="D168" s="36"/>
      <c r="E168" s="36"/>
      <c r="F168" s="36"/>
      <c r="G168" s="36"/>
      <c r="H168" s="36"/>
      <c r="I168" s="36"/>
      <c r="J168" s="36"/>
      <c r="K168" s="36"/>
      <c r="L168" s="36"/>
      <c r="M168" s="36"/>
    </row>
    <row r="169" spans="1:13">
      <c r="A169" s="36"/>
      <c r="B169" s="36"/>
      <c r="C169" s="36"/>
      <c r="D169" s="36"/>
      <c r="E169" s="36"/>
      <c r="F169" s="36"/>
      <c r="G169" s="36"/>
      <c r="H169" s="36"/>
      <c r="I169" s="36"/>
      <c r="J169" s="36"/>
      <c r="K169" s="36"/>
      <c r="L169" s="36"/>
      <c r="M169" s="36"/>
    </row>
    <row r="170" spans="1:13">
      <c r="A170" s="36"/>
      <c r="B170" s="36"/>
      <c r="C170" s="36"/>
      <c r="D170" s="36"/>
      <c r="E170" s="36"/>
      <c r="F170" s="36"/>
      <c r="G170" s="36"/>
      <c r="H170" s="36"/>
      <c r="I170" s="36"/>
      <c r="J170" s="36"/>
      <c r="K170" s="36"/>
      <c r="L170" s="36"/>
      <c r="M170" s="36"/>
    </row>
    <row r="171" spans="1:13">
      <c r="A171" s="36"/>
      <c r="B171" s="36"/>
      <c r="C171" s="36"/>
      <c r="D171" s="36"/>
      <c r="E171" s="36"/>
      <c r="F171" s="36"/>
      <c r="G171" s="36"/>
      <c r="H171" s="36"/>
      <c r="I171" s="36"/>
      <c r="J171" s="36"/>
      <c r="K171" s="36"/>
      <c r="L171" s="36"/>
      <c r="M171" s="36"/>
    </row>
    <row r="172" spans="1:13">
      <c r="A172" s="36"/>
      <c r="B172" s="36"/>
      <c r="C172" s="36"/>
      <c r="D172" s="36"/>
      <c r="E172" s="36"/>
      <c r="F172" s="36"/>
      <c r="G172" s="36"/>
      <c r="H172" s="36"/>
      <c r="I172" s="36"/>
      <c r="J172" s="36"/>
      <c r="K172" s="36"/>
      <c r="L172" s="36"/>
      <c r="M172" s="36"/>
    </row>
    <row r="173" spans="1:13">
      <c r="A173" s="36"/>
      <c r="B173" s="36"/>
      <c r="C173" s="36"/>
      <c r="D173" s="36"/>
      <c r="E173" s="36"/>
      <c r="F173" s="36"/>
      <c r="G173" s="36"/>
      <c r="H173" s="36"/>
      <c r="I173" s="36"/>
      <c r="J173" s="36"/>
      <c r="K173" s="36"/>
      <c r="L173" s="36"/>
      <c r="M173" s="36"/>
    </row>
    <row r="174" spans="1:13">
      <c r="A174" s="36"/>
      <c r="B174" s="36"/>
      <c r="C174" s="36"/>
      <c r="D174" s="36"/>
      <c r="E174" s="36"/>
      <c r="F174" s="36"/>
      <c r="G174" s="36"/>
      <c r="H174" s="36"/>
      <c r="I174" s="36"/>
      <c r="J174" s="36"/>
      <c r="K174" s="36"/>
      <c r="L174" s="36"/>
      <c r="M174" s="36"/>
    </row>
    <row r="175" spans="1:13">
      <c r="A175" s="36"/>
      <c r="B175" s="36"/>
      <c r="C175" s="36"/>
      <c r="D175" s="36"/>
      <c r="E175" s="36"/>
      <c r="F175" s="36"/>
      <c r="G175" s="36"/>
      <c r="H175" s="36"/>
      <c r="I175" s="36"/>
      <c r="J175" s="36"/>
      <c r="K175" s="36"/>
      <c r="L175" s="36"/>
      <c r="M175" s="36"/>
    </row>
    <row r="176" spans="1:13">
      <c r="A176" s="36"/>
      <c r="B176" s="36"/>
      <c r="C176" s="36"/>
      <c r="D176" s="36"/>
      <c r="E176" s="36"/>
      <c r="F176" s="36"/>
      <c r="G176" s="36"/>
      <c r="H176" s="36"/>
      <c r="I176" s="36"/>
      <c r="J176" s="36"/>
      <c r="K176" s="36"/>
      <c r="L176" s="36"/>
      <c r="M176" s="36"/>
    </row>
    <row r="177" spans="1:13">
      <c r="A177" s="36"/>
      <c r="B177" s="36"/>
      <c r="C177" s="36"/>
      <c r="D177" s="36"/>
      <c r="E177" s="36"/>
      <c r="F177" s="36"/>
      <c r="G177" s="36"/>
      <c r="H177" s="36"/>
      <c r="I177" s="36"/>
      <c r="J177" s="36"/>
      <c r="K177" s="36"/>
      <c r="L177" s="36"/>
      <c r="M177" s="36"/>
    </row>
    <row r="178" spans="1:13">
      <c r="A178" s="36"/>
      <c r="B178" s="36"/>
      <c r="C178" s="36"/>
      <c r="D178" s="36"/>
      <c r="E178" s="36"/>
      <c r="F178" s="36"/>
      <c r="G178" s="36"/>
      <c r="H178" s="36"/>
      <c r="I178" s="36"/>
      <c r="J178" s="36"/>
      <c r="K178" s="36"/>
      <c r="L178" s="36"/>
      <c r="M178" s="36"/>
    </row>
    <row r="179" spans="1:13">
      <c r="A179" s="36"/>
      <c r="B179" s="36"/>
      <c r="C179" s="36"/>
      <c r="D179" s="36"/>
      <c r="E179" s="36"/>
      <c r="F179" s="36"/>
      <c r="G179" s="36"/>
      <c r="H179" s="36"/>
      <c r="I179" s="36"/>
      <c r="J179" s="36"/>
      <c r="K179" s="36"/>
      <c r="L179" s="36"/>
      <c r="M179" s="36"/>
    </row>
    <row r="180" spans="1:13">
      <c r="A180" s="36"/>
      <c r="B180" s="36"/>
      <c r="C180" s="36"/>
      <c r="D180" s="36"/>
      <c r="E180" s="36"/>
      <c r="F180" s="36"/>
      <c r="G180" s="36"/>
      <c r="H180" s="36"/>
      <c r="I180" s="36"/>
      <c r="J180" s="36"/>
      <c r="K180" s="36"/>
      <c r="L180" s="36"/>
      <c r="M180" s="36"/>
    </row>
    <row r="181" spans="1:13">
      <c r="A181" s="36"/>
      <c r="B181" s="36"/>
      <c r="C181" s="36"/>
      <c r="D181" s="36"/>
      <c r="E181" s="36"/>
      <c r="F181" s="36"/>
      <c r="G181" s="36"/>
      <c r="H181" s="36"/>
      <c r="I181" s="36"/>
      <c r="J181" s="36"/>
      <c r="K181" s="36"/>
      <c r="L181" s="36"/>
      <c r="M181" s="36"/>
    </row>
    <row r="182" spans="1:13">
      <c r="A182" s="36"/>
      <c r="B182" s="36"/>
      <c r="C182" s="36"/>
      <c r="D182" s="36"/>
      <c r="E182" s="36"/>
      <c r="F182" s="36"/>
      <c r="G182" s="36"/>
      <c r="H182" s="36"/>
      <c r="I182" s="36"/>
      <c r="J182" s="36"/>
      <c r="K182" s="36"/>
      <c r="L182" s="36"/>
      <c r="M182" s="36"/>
    </row>
    <row r="183" spans="1:13">
      <c r="A183" s="36"/>
      <c r="B183" s="36"/>
      <c r="C183" s="36"/>
      <c r="D183" s="36"/>
      <c r="E183" s="36"/>
      <c r="F183" s="36"/>
      <c r="G183" s="36"/>
      <c r="H183" s="36"/>
      <c r="I183" s="36"/>
      <c r="J183" s="36"/>
      <c r="K183" s="36"/>
      <c r="L183" s="36"/>
      <c r="M183" s="36"/>
    </row>
    <row r="184" spans="1:13">
      <c r="A184" s="36"/>
      <c r="B184" s="36"/>
      <c r="C184" s="36"/>
      <c r="D184" s="36"/>
      <c r="E184" s="36"/>
      <c r="F184" s="36"/>
      <c r="G184" s="36"/>
      <c r="H184" s="36"/>
      <c r="I184" s="36"/>
      <c r="J184" s="36"/>
      <c r="K184" s="36"/>
      <c r="L184" s="36"/>
      <c r="M184" s="36"/>
    </row>
    <row r="185" spans="1:13">
      <c r="A185" s="36"/>
      <c r="B185" s="36"/>
      <c r="C185" s="36"/>
      <c r="D185" s="36"/>
      <c r="E185" s="36"/>
      <c r="F185" s="36"/>
      <c r="G185" s="36"/>
      <c r="H185" s="36"/>
      <c r="I185" s="36"/>
      <c r="J185" s="36"/>
      <c r="K185" s="36"/>
      <c r="L185" s="36"/>
      <c r="M185" s="36"/>
    </row>
    <row r="186" spans="1:13">
      <c r="A186" s="36"/>
      <c r="B186" s="36"/>
      <c r="C186" s="36"/>
      <c r="D186" s="36"/>
      <c r="E186" s="36"/>
      <c r="F186" s="36"/>
      <c r="G186" s="36"/>
      <c r="H186" s="36"/>
      <c r="I186" s="36"/>
      <c r="J186" s="36"/>
      <c r="K186" s="36"/>
      <c r="L186" s="36"/>
      <c r="M186" s="36"/>
    </row>
    <row r="187" spans="1:13">
      <c r="A187" s="36"/>
      <c r="B187" s="36"/>
      <c r="C187" s="36"/>
      <c r="D187" s="36"/>
      <c r="E187" s="36"/>
      <c r="F187" s="36"/>
      <c r="G187" s="36"/>
      <c r="H187" s="36"/>
      <c r="I187" s="36"/>
      <c r="J187" s="36"/>
      <c r="K187" s="36"/>
      <c r="L187" s="36"/>
      <c r="M187" s="36"/>
    </row>
    <row r="188" spans="1:13">
      <c r="A188" s="36"/>
      <c r="B188" s="36"/>
      <c r="C188" s="36"/>
      <c r="D188" s="36"/>
      <c r="E188" s="36"/>
      <c r="F188" s="36"/>
      <c r="G188" s="36"/>
      <c r="H188" s="36"/>
      <c r="I188" s="36"/>
      <c r="J188" s="36"/>
      <c r="K188" s="36"/>
      <c r="L188" s="36"/>
      <c r="M188" s="36"/>
    </row>
    <row r="189" spans="1:13">
      <c r="A189" s="36"/>
      <c r="B189" s="36"/>
      <c r="C189" s="36"/>
      <c r="D189" s="36"/>
      <c r="E189" s="36"/>
      <c r="F189" s="36"/>
      <c r="G189" s="36"/>
      <c r="H189" s="36"/>
      <c r="I189" s="36"/>
      <c r="J189" s="36"/>
      <c r="K189" s="36"/>
      <c r="L189" s="36"/>
      <c r="M189" s="36"/>
    </row>
    <row r="190" spans="1:13">
      <c r="A190" s="36"/>
      <c r="B190" s="36"/>
      <c r="C190" s="36"/>
      <c r="D190" s="36"/>
      <c r="E190" s="36"/>
      <c r="F190" s="36"/>
      <c r="G190" s="36"/>
      <c r="H190" s="36"/>
      <c r="I190" s="36"/>
      <c r="J190" s="36"/>
      <c r="K190" s="36"/>
      <c r="L190" s="36"/>
      <c r="M190" s="36"/>
    </row>
    <row r="191" spans="1:13">
      <c r="A191" s="36"/>
      <c r="B191" s="36"/>
      <c r="C191" s="36"/>
      <c r="D191" s="36"/>
      <c r="E191" s="36"/>
      <c r="F191" s="36"/>
      <c r="G191" s="36"/>
      <c r="H191" s="36"/>
      <c r="I191" s="36"/>
      <c r="J191" s="36"/>
      <c r="K191" s="36"/>
      <c r="L191" s="36"/>
      <c r="M191" s="36"/>
    </row>
    <row r="192" spans="1:13">
      <c r="A192" s="36"/>
      <c r="B192" s="36"/>
      <c r="C192" s="36"/>
      <c r="D192" s="36"/>
      <c r="E192" s="36"/>
      <c r="F192" s="36"/>
      <c r="G192" s="36"/>
      <c r="H192" s="36"/>
      <c r="I192" s="36"/>
      <c r="J192" s="36"/>
      <c r="K192" s="36"/>
      <c r="L192" s="36"/>
      <c r="M192" s="36"/>
    </row>
    <row r="193" spans="1:13">
      <c r="A193" s="36"/>
      <c r="B193" s="36"/>
      <c r="C193" s="36"/>
      <c r="D193" s="36"/>
      <c r="E193" s="36"/>
      <c r="F193" s="36"/>
      <c r="G193" s="36"/>
      <c r="H193" s="36"/>
      <c r="I193" s="36"/>
      <c r="J193" s="36"/>
      <c r="K193" s="36"/>
      <c r="L193" s="36"/>
      <c r="M193" s="36"/>
    </row>
    <row r="194" spans="1:13">
      <c r="A194" s="36"/>
      <c r="B194" s="36"/>
      <c r="C194" s="36"/>
      <c r="D194" s="36"/>
      <c r="E194" s="36"/>
      <c r="F194" s="36"/>
      <c r="G194" s="36"/>
      <c r="H194" s="36"/>
      <c r="I194" s="36"/>
      <c r="J194" s="36"/>
      <c r="K194" s="36"/>
      <c r="L194" s="36"/>
      <c r="M194" s="36"/>
    </row>
    <row r="195" spans="1:13">
      <c r="A195" s="36"/>
      <c r="B195" s="36"/>
      <c r="C195" s="36"/>
      <c r="D195" s="36"/>
      <c r="E195" s="36"/>
      <c r="F195" s="36"/>
      <c r="G195" s="36"/>
      <c r="H195" s="36"/>
      <c r="I195" s="36"/>
      <c r="J195" s="36"/>
      <c r="K195" s="36"/>
      <c r="L195" s="36"/>
      <c r="M195" s="36"/>
    </row>
    <row r="196" spans="1:13">
      <c r="A196" s="36"/>
      <c r="B196" s="36"/>
      <c r="C196" s="36"/>
      <c r="D196" s="36"/>
      <c r="E196" s="36"/>
      <c r="F196" s="36"/>
      <c r="G196" s="36"/>
      <c r="H196" s="36"/>
      <c r="I196" s="36"/>
      <c r="J196" s="36"/>
      <c r="K196" s="36"/>
      <c r="L196" s="36"/>
      <c r="M196" s="36"/>
    </row>
    <row r="197" spans="1:13">
      <c r="A197" s="36"/>
      <c r="B197" s="36"/>
      <c r="C197" s="36"/>
      <c r="D197" s="36"/>
      <c r="E197" s="36"/>
      <c r="F197" s="36"/>
      <c r="G197" s="36"/>
      <c r="H197" s="36"/>
      <c r="I197" s="36"/>
      <c r="J197" s="36"/>
      <c r="K197" s="36"/>
      <c r="L197" s="36"/>
      <c r="M197" s="36"/>
    </row>
    <row r="198" spans="1:13">
      <c r="A198" s="36"/>
      <c r="B198" s="36"/>
      <c r="C198" s="36"/>
      <c r="D198" s="36"/>
      <c r="E198" s="36"/>
      <c r="F198" s="36"/>
      <c r="G198" s="36"/>
      <c r="H198" s="36"/>
      <c r="I198" s="36"/>
      <c r="J198" s="36"/>
      <c r="K198" s="36"/>
      <c r="L198" s="36"/>
      <c r="M198" s="36"/>
    </row>
    <row r="199" spans="1:13">
      <c r="A199" s="36"/>
      <c r="B199" s="36"/>
      <c r="C199" s="36"/>
      <c r="D199" s="36"/>
      <c r="E199" s="36"/>
      <c r="F199" s="36"/>
      <c r="G199" s="36"/>
      <c r="H199" s="36"/>
      <c r="I199" s="36"/>
      <c r="J199" s="36"/>
      <c r="K199" s="36"/>
      <c r="L199" s="36"/>
      <c r="M199" s="36"/>
    </row>
    <row r="200" spans="1:13">
      <c r="A200" s="36"/>
      <c r="B200" s="36"/>
      <c r="C200" s="36"/>
      <c r="D200" s="36"/>
      <c r="E200" s="36"/>
      <c r="F200" s="36"/>
      <c r="G200" s="36"/>
      <c r="H200" s="36"/>
      <c r="I200" s="36"/>
      <c r="J200" s="36"/>
      <c r="K200" s="36"/>
      <c r="L200" s="36"/>
      <c r="M200" s="36"/>
    </row>
    <row r="201" spans="1:13">
      <c r="A201" s="36"/>
      <c r="B201" s="36"/>
      <c r="C201" s="36"/>
      <c r="D201" s="36"/>
      <c r="E201" s="36"/>
      <c r="F201" s="36"/>
      <c r="G201" s="36"/>
      <c r="H201" s="36"/>
      <c r="I201" s="36"/>
      <c r="J201" s="36"/>
      <c r="K201" s="36"/>
      <c r="L201" s="36"/>
      <c r="M201" s="36"/>
    </row>
  </sheetData>
  <mergeCells count="3">
    <mergeCell ref="A2:L2"/>
    <mergeCell ref="A3:L3"/>
    <mergeCell ref="A27:B27"/>
  </mergeCells>
  <hyperlinks>
    <hyperlink ref="A1" location="'索引目录'!E10" display="返回索引页"/>
    <hyperlink ref="B1" location="'交易性金融资产汇总'!B7" display="返回"/>
  </hyperlinks>
  <pageMargins left="0.7" right="0.7" top="0.75" bottom="0.75" header="0.3" footer="0.3"/>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1"/>
  <sheetViews>
    <sheetView workbookViewId="0">
      <selection activeCell="A1" sqref="A1"/>
    </sheetView>
  </sheetViews>
  <sheetFormatPr defaultColWidth="9.81481481481481" defaultRowHeight="14.4"/>
  <cols>
    <col min="1" max="1" width="5" customWidth="1"/>
    <col min="2" max="2" width="19" customWidth="1"/>
    <col min="3" max="3" width="13" customWidth="1"/>
    <col min="4" max="5" width="8" customWidth="1"/>
    <col min="6" max="6" width="10" customWidth="1"/>
    <col min="7" max="8" width="15" customWidth="1"/>
    <col min="9" max="9" width="13" customWidth="1"/>
    <col min="10" max="10" width="15" customWidth="1"/>
    <col min="11" max="11" width="11" customWidth="1"/>
    <col min="12" max="12" width="8" customWidth="1"/>
    <col min="13" max="13" width="10" customWidth="1"/>
  </cols>
  <sheetData>
    <row r="1" spans="1:13">
      <c r="A1" s="443" t="s">
        <v>86</v>
      </c>
      <c r="B1" s="14" t="s">
        <v>250</v>
      </c>
      <c r="C1" s="15"/>
      <c r="D1" s="15"/>
      <c r="E1" s="15"/>
      <c r="F1" s="15"/>
      <c r="G1" s="15"/>
      <c r="H1" s="15"/>
      <c r="I1" s="15"/>
      <c r="J1" s="15"/>
      <c r="K1" s="15"/>
      <c r="L1" s="15"/>
      <c r="M1" s="36"/>
    </row>
    <row r="2" ht="30" customHeight="1" spans="1:13">
      <c r="A2" s="16" t="s">
        <v>386</v>
      </c>
      <c r="B2" s="17"/>
      <c r="C2" s="17"/>
      <c r="D2" s="17"/>
      <c r="E2" s="17"/>
      <c r="F2" s="17"/>
      <c r="G2" s="17"/>
      <c r="H2" s="17"/>
      <c r="I2" s="17"/>
      <c r="J2" s="17"/>
      <c r="K2" s="17"/>
      <c r="L2" s="17"/>
      <c r="M2" s="36"/>
    </row>
    <row r="3" ht="14.25" customHeight="1" spans="1:13">
      <c r="A3" s="40" t="e">
        <f>CONCATENATE(#REF!,#REF!,#REF!,#REF!,#REF!,#REF!,#REF!)</f>
        <v>#REF!</v>
      </c>
      <c r="B3" s="40"/>
      <c r="C3" s="40"/>
      <c r="D3" s="40"/>
      <c r="E3" s="40"/>
      <c r="F3" s="40"/>
      <c r="G3" s="40"/>
      <c r="H3" s="40"/>
      <c r="I3" s="38"/>
      <c r="J3" s="38"/>
      <c r="K3" s="38"/>
      <c r="L3" s="38"/>
      <c r="M3" s="36"/>
    </row>
    <row r="4" ht="15.75" customHeight="1" spans="1:13">
      <c r="A4" s="41" t="e">
        <f>#REF!&amp;#REF!</f>
        <v>#REF!</v>
      </c>
      <c r="B4" s="36"/>
      <c r="C4" s="36"/>
      <c r="D4" s="36"/>
      <c r="E4" s="36"/>
      <c r="F4" s="36"/>
      <c r="G4" s="36"/>
      <c r="H4" s="36"/>
      <c r="I4" s="36"/>
      <c r="J4" s="36"/>
      <c r="K4" s="36"/>
      <c r="L4" s="36"/>
      <c r="M4" s="42" t="s">
        <v>119</v>
      </c>
    </row>
    <row r="5" ht="15.75" customHeight="1" spans="1:13">
      <c r="A5" s="43" t="s">
        <v>183</v>
      </c>
      <c r="B5" s="43" t="s">
        <v>387</v>
      </c>
      <c r="C5" s="43" t="s">
        <v>388</v>
      </c>
      <c r="D5" s="43" t="s">
        <v>389</v>
      </c>
      <c r="E5" s="43" t="s">
        <v>375</v>
      </c>
      <c r="F5" s="43" t="s">
        <v>385</v>
      </c>
      <c r="G5" s="44" t="s">
        <v>333</v>
      </c>
      <c r="H5" s="72" t="s">
        <v>334</v>
      </c>
      <c r="I5" s="52" t="s">
        <v>390</v>
      </c>
      <c r="J5" s="43" t="s">
        <v>335</v>
      </c>
      <c r="K5" s="43" t="s">
        <v>336</v>
      </c>
      <c r="L5" s="52" t="s">
        <v>358</v>
      </c>
      <c r="M5" s="43" t="s">
        <v>186</v>
      </c>
    </row>
    <row r="6" ht="15.75" customHeight="1" spans="1:13">
      <c r="A6" s="46"/>
      <c r="B6" s="47"/>
      <c r="C6" s="46"/>
      <c r="D6" s="48"/>
      <c r="E6" s="48"/>
      <c r="F6" s="46"/>
      <c r="G6" s="55"/>
      <c r="H6" s="57"/>
      <c r="I6" s="56"/>
      <c r="J6" s="56"/>
      <c r="K6" s="56" t="str">
        <f t="shared" ref="K6:K27" si="0">IF(J6-H6=0,"",(J6-H6))</f>
        <v/>
      </c>
      <c r="L6" s="56" t="str">
        <f t="shared" ref="L6:L27" si="1">IF(H6=0,"",(J6-H6)/H6*100)</f>
        <v/>
      </c>
      <c r="M6" s="47"/>
    </row>
    <row r="7" ht="15.75" customHeight="1" spans="1:13">
      <c r="A7" s="46"/>
      <c r="B7" s="47"/>
      <c r="C7" s="46"/>
      <c r="D7" s="48"/>
      <c r="E7" s="75"/>
      <c r="F7" s="46"/>
      <c r="G7" s="55"/>
      <c r="H7" s="57"/>
      <c r="I7" s="56"/>
      <c r="J7" s="56"/>
      <c r="K7" s="56" t="str">
        <f t="shared" si="0"/>
        <v/>
      </c>
      <c r="L7" s="56" t="str">
        <f t="shared" si="1"/>
        <v/>
      </c>
      <c r="M7" s="47"/>
    </row>
    <row r="8" ht="15.75" customHeight="1" spans="1:13">
      <c r="A8" s="46"/>
      <c r="B8" s="47"/>
      <c r="C8" s="46"/>
      <c r="D8" s="48"/>
      <c r="E8" s="75"/>
      <c r="F8" s="46"/>
      <c r="G8" s="55"/>
      <c r="H8" s="57"/>
      <c r="I8" s="56"/>
      <c r="J8" s="56"/>
      <c r="K8" s="56" t="str">
        <f t="shared" si="0"/>
        <v/>
      </c>
      <c r="L8" s="56" t="str">
        <f t="shared" si="1"/>
        <v/>
      </c>
      <c r="M8" s="47"/>
    </row>
    <row r="9" ht="15.75" customHeight="1" spans="1:13">
      <c r="A9" s="46"/>
      <c r="B9" s="47"/>
      <c r="C9" s="46"/>
      <c r="D9" s="48"/>
      <c r="E9" s="75"/>
      <c r="F9" s="46"/>
      <c r="G9" s="55"/>
      <c r="H9" s="57"/>
      <c r="I9" s="56"/>
      <c r="J9" s="56"/>
      <c r="K9" s="56" t="str">
        <f t="shared" si="0"/>
        <v/>
      </c>
      <c r="L9" s="56" t="str">
        <f t="shared" si="1"/>
        <v/>
      </c>
      <c r="M9" s="47"/>
    </row>
    <row r="10" ht="15.75" customHeight="1" spans="1:13">
      <c r="A10" s="46"/>
      <c r="B10" s="47"/>
      <c r="C10" s="46"/>
      <c r="D10" s="48"/>
      <c r="E10" s="75"/>
      <c r="F10" s="46"/>
      <c r="G10" s="55" t="s">
        <v>379</v>
      </c>
      <c r="H10" s="57"/>
      <c r="I10" s="56"/>
      <c r="J10" s="56"/>
      <c r="K10" s="56" t="str">
        <f t="shared" si="0"/>
        <v/>
      </c>
      <c r="L10" s="56" t="str">
        <f t="shared" si="1"/>
        <v/>
      </c>
      <c r="M10" s="47"/>
    </row>
    <row r="11" ht="15.75" customHeight="1" spans="1:13">
      <c r="A11" s="46"/>
      <c r="B11" s="47"/>
      <c r="C11" s="46"/>
      <c r="D11" s="48"/>
      <c r="E11" s="75"/>
      <c r="F11" s="46"/>
      <c r="G11" s="55"/>
      <c r="H11" s="57"/>
      <c r="I11" s="56"/>
      <c r="J11" s="56"/>
      <c r="K11" s="56" t="str">
        <f t="shared" si="0"/>
        <v/>
      </c>
      <c r="L11" s="56" t="str">
        <f t="shared" si="1"/>
        <v/>
      </c>
      <c r="M11" s="47"/>
    </row>
    <row r="12" ht="15.75" customHeight="1" spans="1:13">
      <c r="A12" s="46"/>
      <c r="B12" s="47"/>
      <c r="C12" s="46"/>
      <c r="D12" s="48"/>
      <c r="E12" s="75"/>
      <c r="F12" s="46"/>
      <c r="G12" s="55"/>
      <c r="H12" s="57"/>
      <c r="I12" s="56"/>
      <c r="J12" s="56"/>
      <c r="K12" s="56" t="str">
        <f t="shared" si="0"/>
        <v/>
      </c>
      <c r="L12" s="56" t="str">
        <f t="shared" si="1"/>
        <v/>
      </c>
      <c r="M12" s="47"/>
    </row>
    <row r="13" ht="15.75" customHeight="1" spans="1:13">
      <c r="A13" s="46"/>
      <c r="B13" s="47"/>
      <c r="C13" s="46"/>
      <c r="D13" s="48"/>
      <c r="E13" s="75"/>
      <c r="F13" s="46"/>
      <c r="G13" s="55"/>
      <c r="H13" s="57"/>
      <c r="I13" s="56"/>
      <c r="J13" s="56"/>
      <c r="K13" s="56" t="str">
        <f t="shared" si="0"/>
        <v/>
      </c>
      <c r="L13" s="56" t="str">
        <f t="shared" si="1"/>
        <v/>
      </c>
      <c r="M13" s="47"/>
    </row>
    <row r="14" ht="15.75" customHeight="1" spans="1:13">
      <c r="A14" s="46"/>
      <c r="B14" s="47"/>
      <c r="C14" s="46"/>
      <c r="D14" s="48"/>
      <c r="E14" s="75"/>
      <c r="F14" s="46"/>
      <c r="G14" s="55"/>
      <c r="H14" s="57"/>
      <c r="I14" s="56"/>
      <c r="J14" s="56"/>
      <c r="K14" s="56" t="str">
        <f t="shared" si="0"/>
        <v/>
      </c>
      <c r="L14" s="56" t="str">
        <f t="shared" si="1"/>
        <v/>
      </c>
      <c r="M14" s="47"/>
    </row>
    <row r="15" ht="15.75" customHeight="1" spans="1:13">
      <c r="A15" s="46"/>
      <c r="B15" s="47"/>
      <c r="C15" s="46"/>
      <c r="D15" s="48"/>
      <c r="E15" s="75"/>
      <c r="F15" s="46"/>
      <c r="G15" s="55"/>
      <c r="H15" s="57"/>
      <c r="I15" s="56"/>
      <c r="J15" s="56"/>
      <c r="K15" s="56" t="str">
        <f t="shared" si="0"/>
        <v/>
      </c>
      <c r="L15" s="56" t="str">
        <f t="shared" si="1"/>
        <v/>
      </c>
      <c r="M15" s="47"/>
    </row>
    <row r="16" ht="15.75" customHeight="1" spans="1:13">
      <c r="A16" s="46"/>
      <c r="B16" s="47"/>
      <c r="C16" s="46"/>
      <c r="D16" s="48"/>
      <c r="E16" s="75"/>
      <c r="F16" s="46"/>
      <c r="G16" s="55"/>
      <c r="H16" s="57"/>
      <c r="I16" s="56"/>
      <c r="J16" s="56"/>
      <c r="K16" s="56" t="str">
        <f t="shared" si="0"/>
        <v/>
      </c>
      <c r="L16" s="56" t="str">
        <f t="shared" si="1"/>
        <v/>
      </c>
      <c r="M16" s="47"/>
    </row>
    <row r="17" ht="15.75" customHeight="1" spans="1:13">
      <c r="A17" s="46"/>
      <c r="B17" s="47"/>
      <c r="C17" s="46"/>
      <c r="D17" s="48"/>
      <c r="E17" s="75"/>
      <c r="F17" s="46"/>
      <c r="G17" s="55"/>
      <c r="H17" s="57"/>
      <c r="I17" s="56"/>
      <c r="J17" s="56"/>
      <c r="K17" s="56" t="str">
        <f t="shared" si="0"/>
        <v/>
      </c>
      <c r="L17" s="56" t="str">
        <f t="shared" si="1"/>
        <v/>
      </c>
      <c r="M17" s="47"/>
    </row>
    <row r="18" ht="15.75" customHeight="1" spans="1:13">
      <c r="A18" s="46"/>
      <c r="B18" s="47"/>
      <c r="C18" s="46"/>
      <c r="D18" s="48"/>
      <c r="E18" s="75"/>
      <c r="F18" s="46"/>
      <c r="G18" s="55"/>
      <c r="H18" s="57"/>
      <c r="I18" s="56"/>
      <c r="J18" s="56"/>
      <c r="K18" s="56" t="str">
        <f t="shared" si="0"/>
        <v/>
      </c>
      <c r="L18" s="56" t="str">
        <f t="shared" si="1"/>
        <v/>
      </c>
      <c r="M18" s="47"/>
    </row>
    <row r="19" ht="15.75" customHeight="1" spans="1:13">
      <c r="A19" s="46"/>
      <c r="B19" s="47"/>
      <c r="C19" s="46"/>
      <c r="D19" s="48"/>
      <c r="E19" s="75"/>
      <c r="F19" s="46"/>
      <c r="G19" s="55"/>
      <c r="H19" s="57"/>
      <c r="I19" s="56"/>
      <c r="J19" s="56"/>
      <c r="K19" s="56" t="str">
        <f t="shared" si="0"/>
        <v/>
      </c>
      <c r="L19" s="56" t="str">
        <f t="shared" si="1"/>
        <v/>
      </c>
      <c r="M19" s="47"/>
    </row>
    <row r="20" ht="15.75" customHeight="1" spans="1:13">
      <c r="A20" s="46"/>
      <c r="B20" s="47"/>
      <c r="C20" s="46"/>
      <c r="D20" s="48"/>
      <c r="E20" s="75"/>
      <c r="F20" s="46"/>
      <c r="G20" s="55"/>
      <c r="H20" s="57"/>
      <c r="I20" s="56"/>
      <c r="J20" s="56"/>
      <c r="K20" s="56" t="str">
        <f t="shared" si="0"/>
        <v/>
      </c>
      <c r="L20" s="56" t="str">
        <f t="shared" si="1"/>
        <v/>
      </c>
      <c r="M20" s="47"/>
    </row>
    <row r="21" ht="15.75" customHeight="1" spans="1:13">
      <c r="A21" s="46"/>
      <c r="B21" s="47"/>
      <c r="C21" s="46"/>
      <c r="D21" s="48"/>
      <c r="E21" s="75"/>
      <c r="F21" s="46"/>
      <c r="G21" s="55"/>
      <c r="H21" s="57"/>
      <c r="I21" s="56"/>
      <c r="J21" s="56"/>
      <c r="K21" s="56" t="str">
        <f t="shared" si="0"/>
        <v/>
      </c>
      <c r="L21" s="56" t="str">
        <f t="shared" si="1"/>
        <v/>
      </c>
      <c r="M21" s="47"/>
    </row>
    <row r="22" ht="15.75" customHeight="1" spans="1:13">
      <c r="A22" s="46"/>
      <c r="B22" s="47"/>
      <c r="C22" s="46"/>
      <c r="D22" s="48"/>
      <c r="E22" s="75"/>
      <c r="F22" s="46"/>
      <c r="G22" s="55"/>
      <c r="H22" s="57"/>
      <c r="I22" s="56"/>
      <c r="J22" s="56"/>
      <c r="K22" s="56" t="str">
        <f t="shared" si="0"/>
        <v/>
      </c>
      <c r="L22" s="56" t="str">
        <f t="shared" si="1"/>
        <v/>
      </c>
      <c r="M22" s="47"/>
    </row>
    <row r="23" ht="15.75" customHeight="1" spans="1:13">
      <c r="A23" s="46"/>
      <c r="B23" s="47"/>
      <c r="C23" s="46"/>
      <c r="D23" s="48"/>
      <c r="E23" s="75"/>
      <c r="F23" s="46"/>
      <c r="G23" s="55"/>
      <c r="H23" s="57"/>
      <c r="I23" s="56"/>
      <c r="J23" s="56"/>
      <c r="K23" s="56" t="str">
        <f t="shared" si="0"/>
        <v/>
      </c>
      <c r="L23" s="56" t="str">
        <f t="shared" si="1"/>
        <v/>
      </c>
      <c r="M23" s="47"/>
    </row>
    <row r="24" ht="15.75" customHeight="1" spans="1:13">
      <c r="A24" s="46"/>
      <c r="B24" s="47"/>
      <c r="C24" s="46"/>
      <c r="D24" s="48"/>
      <c r="E24" s="75"/>
      <c r="F24" s="46"/>
      <c r="G24" s="55"/>
      <c r="H24" s="57"/>
      <c r="I24" s="56"/>
      <c r="J24" s="56"/>
      <c r="K24" s="56" t="str">
        <f t="shared" si="0"/>
        <v/>
      </c>
      <c r="L24" s="56" t="str">
        <f t="shared" si="1"/>
        <v/>
      </c>
      <c r="M24" s="47"/>
    </row>
    <row r="25" ht="15.75" customHeight="1" spans="1:13">
      <c r="A25" s="46"/>
      <c r="B25" s="47"/>
      <c r="C25" s="46"/>
      <c r="D25" s="48"/>
      <c r="E25" s="75"/>
      <c r="F25" s="46"/>
      <c r="G25" s="55"/>
      <c r="H25" s="57"/>
      <c r="I25" s="56"/>
      <c r="J25" s="56"/>
      <c r="K25" s="56" t="str">
        <f t="shared" si="0"/>
        <v/>
      </c>
      <c r="L25" s="56" t="str">
        <f t="shared" si="1"/>
        <v/>
      </c>
      <c r="M25" s="47"/>
    </row>
    <row r="26" ht="15.75" customHeight="1" spans="1:13">
      <c r="A26" s="46"/>
      <c r="B26" s="47"/>
      <c r="C26" s="46"/>
      <c r="D26" s="48"/>
      <c r="E26" s="75"/>
      <c r="F26" s="46"/>
      <c r="G26" s="55"/>
      <c r="H26" s="57"/>
      <c r="I26" s="56"/>
      <c r="J26" s="56"/>
      <c r="K26" s="56" t="str">
        <f t="shared" si="0"/>
        <v/>
      </c>
      <c r="L26" s="56" t="str">
        <f t="shared" si="1"/>
        <v/>
      </c>
      <c r="M26" s="47"/>
    </row>
    <row r="27" ht="15.75" customHeight="1" spans="1:13">
      <c r="A27" s="52" t="s">
        <v>380</v>
      </c>
      <c r="B27" s="72"/>
      <c r="C27" s="47"/>
      <c r="D27" s="48"/>
      <c r="E27" s="47"/>
      <c r="F27" s="47"/>
      <c r="G27" s="55">
        <f>SUM(G6:G26)</f>
        <v>0</v>
      </c>
      <c r="H27" s="57">
        <f>SUM(H6:H26)</f>
        <v>0</v>
      </c>
      <c r="I27" s="56"/>
      <c r="J27" s="56">
        <f>SUM(J6:J26)</f>
        <v>0</v>
      </c>
      <c r="K27" s="56" t="str">
        <f t="shared" si="0"/>
        <v/>
      </c>
      <c r="L27" s="56" t="str">
        <f t="shared" si="1"/>
        <v/>
      </c>
      <c r="M27" s="47"/>
    </row>
    <row r="28" ht="15.75" customHeight="1" spans="1:13">
      <c r="A28" s="54" t="e">
        <f>#REF!&amp;#REF!</f>
        <v>#REF!</v>
      </c>
      <c r="B28" s="36"/>
      <c r="C28" s="36"/>
      <c r="D28" s="36"/>
      <c r="E28" s="36"/>
      <c r="F28" s="36"/>
      <c r="G28" s="36"/>
      <c r="H28" s="36"/>
      <c r="I28" s="36"/>
      <c r="J28" s="41" t="e">
        <f>"评估人员："&amp;#REF!</f>
        <v>#REF!</v>
      </c>
      <c r="K28" s="36"/>
      <c r="L28" s="36"/>
      <c r="M28" s="36"/>
    </row>
    <row r="29" ht="15.75" customHeight="1" spans="1:13">
      <c r="A29" s="54" t="e">
        <f>CONCATENATE(#REF!,#REF!,#REF!,#REF!,#REF!,#REF!,#REF!)</f>
        <v>#REF!</v>
      </c>
      <c r="B29" s="36"/>
      <c r="C29" s="36"/>
      <c r="D29" s="36"/>
      <c r="E29" s="36"/>
      <c r="F29" s="36"/>
      <c r="G29" s="36"/>
      <c r="H29" s="36"/>
      <c r="I29" s="36"/>
      <c r="J29" s="36"/>
      <c r="K29" s="36"/>
      <c r="L29" s="36"/>
      <c r="M29" s="36"/>
    </row>
    <row r="30" spans="1:13">
      <c r="A30" s="36"/>
      <c r="B30" s="36"/>
      <c r="C30" s="36"/>
      <c r="D30" s="36"/>
      <c r="E30" s="36"/>
      <c r="F30" s="36"/>
      <c r="G30" s="36"/>
      <c r="H30" s="36"/>
      <c r="I30" s="36"/>
      <c r="J30" s="36"/>
      <c r="K30" s="36"/>
      <c r="L30" s="36"/>
      <c r="M30" s="36"/>
    </row>
    <row r="31" spans="1:13">
      <c r="A31" s="36"/>
      <c r="B31" s="36"/>
      <c r="C31" s="36"/>
      <c r="D31" s="36"/>
      <c r="E31" s="36"/>
      <c r="F31" s="36"/>
      <c r="G31" s="36"/>
      <c r="H31" s="36"/>
      <c r="I31" s="36"/>
      <c r="J31" s="36"/>
      <c r="K31" s="36"/>
      <c r="L31" s="36"/>
      <c r="M31" s="36"/>
    </row>
    <row r="32" spans="1:13">
      <c r="A32" s="36"/>
      <c r="B32" s="36"/>
      <c r="C32" s="36"/>
      <c r="D32" s="36"/>
      <c r="E32" s="36"/>
      <c r="F32" s="36"/>
      <c r="G32" s="36"/>
      <c r="H32" s="36"/>
      <c r="I32" s="36"/>
      <c r="J32" s="36"/>
      <c r="K32" s="36"/>
      <c r="L32" s="36"/>
      <c r="M32" s="36"/>
    </row>
    <row r="33" spans="1:13">
      <c r="A33" s="36"/>
      <c r="B33" s="36"/>
      <c r="C33" s="36"/>
      <c r="D33" s="36"/>
      <c r="E33" s="36"/>
      <c r="F33" s="36"/>
      <c r="G33" s="36"/>
      <c r="H33" s="36"/>
      <c r="I33" s="36"/>
      <c r="J33" s="36"/>
      <c r="K33" s="36"/>
      <c r="L33" s="36"/>
      <c r="M33" s="36"/>
    </row>
    <row r="34" spans="1:13">
      <c r="A34" s="36"/>
      <c r="B34" s="36"/>
      <c r="C34" s="36"/>
      <c r="D34" s="36"/>
      <c r="E34" s="36"/>
      <c r="F34" s="36"/>
      <c r="G34" s="36"/>
      <c r="H34" s="36"/>
      <c r="I34" s="36"/>
      <c r="J34" s="36"/>
      <c r="K34" s="36"/>
      <c r="L34" s="36"/>
      <c r="M34" s="36"/>
    </row>
    <row r="35" spans="1:13">
      <c r="A35" s="36"/>
      <c r="B35" s="36"/>
      <c r="C35" s="36"/>
      <c r="D35" s="36"/>
      <c r="E35" s="36"/>
      <c r="F35" s="36"/>
      <c r="G35" s="36"/>
      <c r="H35" s="36"/>
      <c r="I35" s="36"/>
      <c r="J35" s="36"/>
      <c r="K35" s="36"/>
      <c r="L35" s="36"/>
      <c r="M35" s="36"/>
    </row>
    <row r="36" spans="1:13">
      <c r="A36" s="36"/>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row r="38" spans="1:13">
      <c r="A38" s="36"/>
      <c r="B38" s="36"/>
      <c r="C38" s="36"/>
      <c r="D38" s="36"/>
      <c r="E38" s="36"/>
      <c r="F38" s="36"/>
      <c r="G38" s="36"/>
      <c r="H38" s="36"/>
      <c r="I38" s="36"/>
      <c r="J38" s="36"/>
      <c r="K38" s="36"/>
      <c r="L38" s="36"/>
      <c r="M38" s="36"/>
    </row>
    <row r="39" spans="1:13">
      <c r="A39" s="36"/>
      <c r="B39" s="36"/>
      <c r="C39" s="36"/>
      <c r="D39" s="36"/>
      <c r="E39" s="36"/>
      <c r="F39" s="36"/>
      <c r="G39" s="36"/>
      <c r="H39" s="36"/>
      <c r="I39" s="36"/>
      <c r="J39" s="36"/>
      <c r="K39" s="36"/>
      <c r="L39" s="36"/>
      <c r="M39" s="36"/>
    </row>
    <row r="40" spans="1:13">
      <c r="A40" s="36"/>
      <c r="B40" s="36"/>
      <c r="C40" s="36"/>
      <c r="D40" s="36"/>
      <c r="E40" s="36"/>
      <c r="F40" s="36"/>
      <c r="G40" s="36"/>
      <c r="H40" s="36"/>
      <c r="I40" s="36"/>
      <c r="J40" s="36"/>
      <c r="K40" s="36"/>
      <c r="L40" s="36"/>
      <c r="M40" s="36"/>
    </row>
    <row r="41" spans="1:13">
      <c r="A41" s="36"/>
      <c r="B41" s="36"/>
      <c r="C41" s="36"/>
      <c r="D41" s="36"/>
      <c r="E41" s="36"/>
      <c r="F41" s="36"/>
      <c r="G41" s="36"/>
      <c r="H41" s="36"/>
      <c r="I41" s="36"/>
      <c r="J41" s="36"/>
      <c r="K41" s="36"/>
      <c r="L41" s="36"/>
      <c r="M41" s="36"/>
    </row>
    <row r="42" spans="1:13">
      <c r="A42" s="36"/>
      <c r="B42" s="36"/>
      <c r="C42" s="36"/>
      <c r="D42" s="36"/>
      <c r="E42" s="36"/>
      <c r="F42" s="36"/>
      <c r="G42" s="36"/>
      <c r="H42" s="36"/>
      <c r="I42" s="36"/>
      <c r="J42" s="36"/>
      <c r="K42" s="36"/>
      <c r="L42" s="36"/>
      <c r="M42" s="36"/>
    </row>
    <row r="43" spans="1:13">
      <c r="A43" s="36"/>
      <c r="B43" s="36"/>
      <c r="C43" s="36"/>
      <c r="D43" s="36"/>
      <c r="E43" s="36"/>
      <c r="F43" s="36"/>
      <c r="G43" s="36"/>
      <c r="H43" s="36"/>
      <c r="I43" s="36"/>
      <c r="J43" s="36"/>
      <c r="K43" s="36"/>
      <c r="L43" s="36"/>
      <c r="M43" s="36"/>
    </row>
    <row r="44" spans="1:13">
      <c r="A44" s="36"/>
      <c r="B44" s="36"/>
      <c r="C44" s="36"/>
      <c r="D44" s="36"/>
      <c r="E44" s="36"/>
      <c r="F44" s="36"/>
      <c r="G44" s="36"/>
      <c r="H44" s="36"/>
      <c r="I44" s="36"/>
      <c r="J44" s="36"/>
      <c r="K44" s="36"/>
      <c r="L44" s="36"/>
      <c r="M44" s="36"/>
    </row>
    <row r="45" spans="1:13">
      <c r="A45" s="36"/>
      <c r="B45" s="36"/>
      <c r="C45" s="36"/>
      <c r="D45" s="36"/>
      <c r="E45" s="36"/>
      <c r="F45" s="36"/>
      <c r="G45" s="36"/>
      <c r="H45" s="36"/>
      <c r="I45" s="36"/>
      <c r="J45" s="36"/>
      <c r="K45" s="36"/>
      <c r="L45" s="36"/>
      <c r="M45" s="36"/>
    </row>
    <row r="46" spans="1:13">
      <c r="A46" s="36"/>
      <c r="B46" s="36"/>
      <c r="C46" s="36"/>
      <c r="D46" s="36"/>
      <c r="E46" s="36"/>
      <c r="F46" s="36"/>
      <c r="G46" s="36"/>
      <c r="H46" s="36"/>
      <c r="I46" s="36"/>
      <c r="J46" s="36"/>
      <c r="K46" s="36"/>
      <c r="L46" s="36"/>
      <c r="M46" s="36"/>
    </row>
    <row r="47" spans="1:13">
      <c r="A47" s="36"/>
      <c r="B47" s="36"/>
      <c r="C47" s="36"/>
      <c r="D47" s="36"/>
      <c r="E47" s="36"/>
      <c r="F47" s="36"/>
      <c r="G47" s="36"/>
      <c r="H47" s="36"/>
      <c r="I47" s="36"/>
      <c r="J47" s="36"/>
      <c r="K47" s="36"/>
      <c r="L47" s="36"/>
      <c r="M47" s="36"/>
    </row>
    <row r="48" spans="1:13">
      <c r="A48" s="36"/>
      <c r="B48" s="36"/>
      <c r="C48" s="36"/>
      <c r="D48" s="36"/>
      <c r="E48" s="36"/>
      <c r="F48" s="36"/>
      <c r="G48" s="36"/>
      <c r="H48" s="36"/>
      <c r="I48" s="36"/>
      <c r="J48" s="36"/>
      <c r="K48" s="36"/>
      <c r="L48" s="36"/>
      <c r="M48" s="36"/>
    </row>
    <row r="49" spans="1:13">
      <c r="A49" s="36"/>
      <c r="B49" s="36"/>
      <c r="C49" s="36"/>
      <c r="D49" s="36"/>
      <c r="E49" s="36"/>
      <c r="F49" s="36"/>
      <c r="G49" s="36"/>
      <c r="H49" s="36"/>
      <c r="I49" s="36"/>
      <c r="J49" s="36"/>
      <c r="K49" s="36"/>
      <c r="L49" s="36"/>
      <c r="M49" s="36"/>
    </row>
    <row r="50" spans="1:13">
      <c r="A50" s="36"/>
      <c r="B50" s="36"/>
      <c r="C50" s="36"/>
      <c r="D50" s="36"/>
      <c r="E50" s="36"/>
      <c r="F50" s="36"/>
      <c r="G50" s="36"/>
      <c r="H50" s="36"/>
      <c r="I50" s="36"/>
      <c r="J50" s="36"/>
      <c r="K50" s="36"/>
      <c r="L50" s="36"/>
      <c r="M50" s="36"/>
    </row>
    <row r="51" spans="1:13">
      <c r="A51" s="36"/>
      <c r="B51" s="36"/>
      <c r="C51" s="36"/>
      <c r="D51" s="36"/>
      <c r="E51" s="36"/>
      <c r="F51" s="36"/>
      <c r="G51" s="36"/>
      <c r="H51" s="36"/>
      <c r="I51" s="36"/>
      <c r="J51" s="36"/>
      <c r="K51" s="36"/>
      <c r="L51" s="36"/>
      <c r="M51" s="36"/>
    </row>
    <row r="52" spans="1:13">
      <c r="A52" s="36"/>
      <c r="B52" s="36"/>
      <c r="C52" s="36"/>
      <c r="D52" s="36"/>
      <c r="E52" s="36"/>
      <c r="F52" s="36"/>
      <c r="G52" s="36"/>
      <c r="H52" s="36"/>
      <c r="I52" s="36"/>
      <c r="J52" s="36"/>
      <c r="K52" s="36"/>
      <c r="L52" s="36"/>
      <c r="M52" s="36"/>
    </row>
    <row r="53" spans="1:13">
      <c r="A53" s="36"/>
      <c r="B53" s="36"/>
      <c r="C53" s="36"/>
      <c r="D53" s="36"/>
      <c r="E53" s="36"/>
      <c r="F53" s="36"/>
      <c r="G53" s="36"/>
      <c r="H53" s="36"/>
      <c r="I53" s="36"/>
      <c r="J53" s="36"/>
      <c r="K53" s="36"/>
      <c r="L53" s="36"/>
      <c r="M53" s="36"/>
    </row>
    <row r="54" spans="1:13">
      <c r="A54" s="36"/>
      <c r="B54" s="36"/>
      <c r="C54" s="36"/>
      <c r="D54" s="36"/>
      <c r="E54" s="36"/>
      <c r="F54" s="36"/>
      <c r="G54" s="36"/>
      <c r="H54" s="36"/>
      <c r="I54" s="36"/>
      <c r="J54" s="36"/>
      <c r="K54" s="36"/>
      <c r="L54" s="36"/>
      <c r="M54" s="36"/>
    </row>
    <row r="55" spans="1:13">
      <c r="A55" s="36"/>
      <c r="B55" s="36"/>
      <c r="C55" s="36"/>
      <c r="D55" s="36"/>
      <c r="E55" s="36"/>
      <c r="F55" s="36"/>
      <c r="G55" s="36"/>
      <c r="H55" s="36"/>
      <c r="I55" s="36"/>
      <c r="J55" s="36"/>
      <c r="K55" s="36"/>
      <c r="L55" s="36"/>
      <c r="M55" s="36"/>
    </row>
    <row r="56" spans="1:13">
      <c r="A56" s="36"/>
      <c r="B56" s="36"/>
      <c r="C56" s="36"/>
      <c r="D56" s="36"/>
      <c r="E56" s="36"/>
      <c r="F56" s="36"/>
      <c r="G56" s="36"/>
      <c r="H56" s="36"/>
      <c r="I56" s="36"/>
      <c r="J56" s="36"/>
      <c r="K56" s="36"/>
      <c r="L56" s="36"/>
      <c r="M56" s="36"/>
    </row>
    <row r="57" spans="1:13">
      <c r="A57" s="36"/>
      <c r="B57" s="36"/>
      <c r="C57" s="36"/>
      <c r="D57" s="36"/>
      <c r="E57" s="36"/>
      <c r="F57" s="36"/>
      <c r="G57" s="36"/>
      <c r="H57" s="36"/>
      <c r="I57" s="36"/>
      <c r="J57" s="36"/>
      <c r="K57" s="36"/>
      <c r="L57" s="36"/>
      <c r="M57" s="36"/>
    </row>
    <row r="58" spans="1:13">
      <c r="A58" s="36"/>
      <c r="B58" s="36"/>
      <c r="C58" s="36"/>
      <c r="D58" s="36"/>
      <c r="E58" s="36"/>
      <c r="F58" s="36"/>
      <c r="G58" s="36"/>
      <c r="H58" s="36"/>
      <c r="I58" s="36"/>
      <c r="J58" s="36"/>
      <c r="K58" s="36"/>
      <c r="L58" s="36"/>
      <c r="M58" s="36"/>
    </row>
    <row r="59" spans="1:13">
      <c r="A59" s="36"/>
      <c r="B59" s="36"/>
      <c r="C59" s="36"/>
      <c r="D59" s="36"/>
      <c r="E59" s="36"/>
      <c r="F59" s="36"/>
      <c r="G59" s="36"/>
      <c r="H59" s="36"/>
      <c r="I59" s="36"/>
      <c r="J59" s="36"/>
      <c r="K59" s="36"/>
      <c r="L59" s="36"/>
      <c r="M59" s="36"/>
    </row>
    <row r="60" spans="1:13">
      <c r="A60" s="36"/>
      <c r="B60" s="36"/>
      <c r="C60" s="36"/>
      <c r="D60" s="36"/>
      <c r="E60" s="36"/>
      <c r="F60" s="36"/>
      <c r="G60" s="36"/>
      <c r="H60" s="36"/>
      <c r="I60" s="36"/>
      <c r="J60" s="36"/>
      <c r="K60" s="36"/>
      <c r="L60" s="36"/>
      <c r="M60" s="36"/>
    </row>
    <row r="61" spans="1:13">
      <c r="A61" s="36"/>
      <c r="B61" s="36"/>
      <c r="C61" s="36"/>
      <c r="D61" s="36"/>
      <c r="E61" s="36"/>
      <c r="F61" s="36"/>
      <c r="G61" s="36"/>
      <c r="H61" s="36"/>
      <c r="I61" s="36"/>
      <c r="J61" s="36"/>
      <c r="K61" s="36"/>
      <c r="L61" s="36"/>
      <c r="M61" s="36"/>
    </row>
    <row r="62" spans="1:13">
      <c r="A62" s="36"/>
      <c r="B62" s="36"/>
      <c r="C62" s="36"/>
      <c r="D62" s="36"/>
      <c r="E62" s="36"/>
      <c r="F62" s="36"/>
      <c r="G62" s="36"/>
      <c r="H62" s="36"/>
      <c r="I62" s="36"/>
      <c r="J62" s="36"/>
      <c r="K62" s="36"/>
      <c r="L62" s="36"/>
      <c r="M62" s="36"/>
    </row>
    <row r="63" spans="1:13">
      <c r="A63" s="36"/>
      <c r="B63" s="36"/>
      <c r="C63" s="36"/>
      <c r="D63" s="36"/>
      <c r="E63" s="36"/>
      <c r="F63" s="36"/>
      <c r="G63" s="36"/>
      <c r="H63" s="36"/>
      <c r="I63" s="36"/>
      <c r="J63" s="36"/>
      <c r="K63" s="36"/>
      <c r="L63" s="36"/>
      <c r="M63" s="36"/>
    </row>
    <row r="64" spans="1:13">
      <c r="A64" s="36"/>
      <c r="B64" s="36"/>
      <c r="C64" s="36"/>
      <c r="D64" s="36"/>
      <c r="E64" s="36"/>
      <c r="F64" s="36"/>
      <c r="G64" s="36"/>
      <c r="H64" s="36"/>
      <c r="I64" s="36"/>
      <c r="J64" s="36"/>
      <c r="K64" s="36"/>
      <c r="L64" s="36"/>
      <c r="M64" s="36"/>
    </row>
    <row r="65" spans="1:13">
      <c r="A65" s="36"/>
      <c r="B65" s="36"/>
      <c r="C65" s="36"/>
      <c r="D65" s="36"/>
      <c r="E65" s="36"/>
      <c r="F65" s="36"/>
      <c r="G65" s="36"/>
      <c r="H65" s="36"/>
      <c r="I65" s="36"/>
      <c r="J65" s="36"/>
      <c r="K65" s="36"/>
      <c r="L65" s="36"/>
      <c r="M65" s="36"/>
    </row>
    <row r="66" spans="1:13">
      <c r="A66" s="36"/>
      <c r="B66" s="36"/>
      <c r="C66" s="36"/>
      <c r="D66" s="36"/>
      <c r="E66" s="36"/>
      <c r="F66" s="36"/>
      <c r="G66" s="36"/>
      <c r="H66" s="36"/>
      <c r="I66" s="36"/>
      <c r="J66" s="36"/>
      <c r="K66" s="36"/>
      <c r="L66" s="36"/>
      <c r="M66" s="36"/>
    </row>
    <row r="67" spans="1:13">
      <c r="A67" s="36"/>
      <c r="B67" s="36"/>
      <c r="C67" s="36"/>
      <c r="D67" s="36"/>
      <c r="E67" s="36"/>
      <c r="F67" s="36"/>
      <c r="G67" s="36"/>
      <c r="H67" s="36"/>
      <c r="I67" s="36"/>
      <c r="J67" s="36"/>
      <c r="K67" s="36"/>
      <c r="L67" s="36"/>
      <c r="M67" s="36"/>
    </row>
    <row r="68" spans="1:13">
      <c r="A68" s="36"/>
      <c r="B68" s="36"/>
      <c r="C68" s="36"/>
      <c r="D68" s="36"/>
      <c r="E68" s="36"/>
      <c r="F68" s="36"/>
      <c r="G68" s="36"/>
      <c r="H68" s="36"/>
      <c r="I68" s="36"/>
      <c r="J68" s="36"/>
      <c r="K68" s="36"/>
      <c r="L68" s="36"/>
      <c r="M68" s="36"/>
    </row>
    <row r="69" spans="1:13">
      <c r="A69" s="36"/>
      <c r="B69" s="36"/>
      <c r="C69" s="36"/>
      <c r="D69" s="36"/>
      <c r="E69" s="36"/>
      <c r="F69" s="36"/>
      <c r="G69" s="36"/>
      <c r="H69" s="36"/>
      <c r="I69" s="36"/>
      <c r="J69" s="36"/>
      <c r="K69" s="36"/>
      <c r="L69" s="36"/>
      <c r="M69" s="36"/>
    </row>
    <row r="70" spans="1:13">
      <c r="A70" s="36"/>
      <c r="B70" s="36"/>
      <c r="C70" s="36"/>
      <c r="D70" s="36"/>
      <c r="E70" s="36"/>
      <c r="F70" s="36"/>
      <c r="G70" s="36"/>
      <c r="H70" s="36"/>
      <c r="I70" s="36"/>
      <c r="J70" s="36"/>
      <c r="K70" s="36"/>
      <c r="L70" s="36"/>
      <c r="M70" s="36"/>
    </row>
    <row r="71" spans="1:13">
      <c r="A71" s="36"/>
      <c r="B71" s="36"/>
      <c r="C71" s="36"/>
      <c r="D71" s="36"/>
      <c r="E71" s="36"/>
      <c r="F71" s="36"/>
      <c r="G71" s="36"/>
      <c r="H71" s="36"/>
      <c r="I71" s="36"/>
      <c r="J71" s="36"/>
      <c r="K71" s="36"/>
      <c r="L71" s="36"/>
      <c r="M71" s="36"/>
    </row>
    <row r="72" spans="1:13">
      <c r="A72" s="36"/>
      <c r="B72" s="36"/>
      <c r="C72" s="36"/>
      <c r="D72" s="36"/>
      <c r="E72" s="36"/>
      <c r="F72" s="36"/>
      <c r="G72" s="36"/>
      <c r="H72" s="36"/>
      <c r="I72" s="36"/>
      <c r="J72" s="36"/>
      <c r="K72" s="36"/>
      <c r="L72" s="36"/>
      <c r="M72" s="36"/>
    </row>
    <row r="73" spans="1:13">
      <c r="A73" s="36"/>
      <c r="B73" s="36"/>
      <c r="C73" s="36"/>
      <c r="D73" s="36"/>
      <c r="E73" s="36"/>
      <c r="F73" s="36"/>
      <c r="G73" s="36"/>
      <c r="H73" s="36"/>
      <c r="I73" s="36"/>
      <c r="J73" s="36"/>
      <c r="K73" s="36"/>
      <c r="L73" s="36"/>
      <c r="M73" s="36"/>
    </row>
    <row r="74" spans="1:13">
      <c r="A74" s="36"/>
      <c r="B74" s="36"/>
      <c r="C74" s="36"/>
      <c r="D74" s="36"/>
      <c r="E74" s="36"/>
      <c r="F74" s="36"/>
      <c r="G74" s="36"/>
      <c r="H74" s="36"/>
      <c r="I74" s="36"/>
      <c r="J74" s="36"/>
      <c r="K74" s="36"/>
      <c r="L74" s="36"/>
      <c r="M74" s="36"/>
    </row>
    <row r="75" spans="1:13">
      <c r="A75" s="36"/>
      <c r="B75" s="36"/>
      <c r="C75" s="36"/>
      <c r="D75" s="36"/>
      <c r="E75" s="36"/>
      <c r="F75" s="36"/>
      <c r="G75" s="36"/>
      <c r="H75" s="36"/>
      <c r="I75" s="36"/>
      <c r="J75" s="36"/>
      <c r="K75" s="36"/>
      <c r="L75" s="36"/>
      <c r="M75" s="36"/>
    </row>
    <row r="76" spans="1:13">
      <c r="A76" s="36"/>
      <c r="B76" s="36"/>
      <c r="C76" s="36"/>
      <c r="D76" s="36"/>
      <c r="E76" s="36"/>
      <c r="F76" s="36"/>
      <c r="G76" s="36"/>
      <c r="H76" s="36"/>
      <c r="I76" s="36"/>
      <c r="J76" s="36"/>
      <c r="K76" s="36"/>
      <c r="L76" s="36"/>
      <c r="M76" s="36"/>
    </row>
    <row r="77" spans="1:13">
      <c r="A77" s="36"/>
      <c r="B77" s="36"/>
      <c r="C77" s="36"/>
      <c r="D77" s="36"/>
      <c r="E77" s="36"/>
      <c r="F77" s="36"/>
      <c r="G77" s="36"/>
      <c r="H77" s="36"/>
      <c r="I77" s="36"/>
      <c r="J77" s="36"/>
      <c r="K77" s="36"/>
      <c r="L77" s="36"/>
      <c r="M77" s="36"/>
    </row>
    <row r="78" spans="1:13">
      <c r="A78" s="36"/>
      <c r="B78" s="36"/>
      <c r="C78" s="36"/>
      <c r="D78" s="36"/>
      <c r="E78" s="36"/>
      <c r="F78" s="36"/>
      <c r="G78" s="36"/>
      <c r="H78" s="36"/>
      <c r="I78" s="36"/>
      <c r="J78" s="36"/>
      <c r="K78" s="36"/>
      <c r="L78" s="36"/>
      <c r="M78" s="36"/>
    </row>
    <row r="79" spans="1:13">
      <c r="A79" s="36"/>
      <c r="B79" s="36"/>
      <c r="C79" s="36"/>
      <c r="D79" s="36"/>
      <c r="E79" s="36"/>
      <c r="F79" s="36"/>
      <c r="G79" s="36"/>
      <c r="H79" s="36"/>
      <c r="I79" s="36"/>
      <c r="J79" s="36"/>
      <c r="K79" s="36"/>
      <c r="L79" s="36"/>
      <c r="M79" s="36"/>
    </row>
    <row r="80" spans="1:13">
      <c r="A80" s="36"/>
      <c r="B80" s="36"/>
      <c r="C80" s="36"/>
      <c r="D80" s="36"/>
      <c r="E80" s="36"/>
      <c r="F80" s="36"/>
      <c r="G80" s="36"/>
      <c r="H80" s="36"/>
      <c r="I80" s="36"/>
      <c r="J80" s="36"/>
      <c r="K80" s="36"/>
      <c r="L80" s="36"/>
      <c r="M80" s="36"/>
    </row>
    <row r="81" spans="1:13">
      <c r="A81" s="36"/>
      <c r="B81" s="36"/>
      <c r="C81" s="36"/>
      <c r="D81" s="36"/>
      <c r="E81" s="36"/>
      <c r="F81" s="36"/>
      <c r="G81" s="36"/>
      <c r="H81" s="36"/>
      <c r="I81" s="36"/>
      <c r="J81" s="36"/>
      <c r="K81" s="36"/>
      <c r="L81" s="36"/>
      <c r="M81" s="36"/>
    </row>
    <row r="82" spans="1:13">
      <c r="A82" s="36"/>
      <c r="B82" s="36"/>
      <c r="C82" s="36"/>
      <c r="D82" s="36"/>
      <c r="E82" s="36"/>
      <c r="F82" s="36"/>
      <c r="G82" s="36"/>
      <c r="H82" s="36"/>
      <c r="I82" s="36"/>
      <c r="J82" s="36"/>
      <c r="K82" s="36"/>
      <c r="L82" s="36"/>
      <c r="M82" s="36"/>
    </row>
    <row r="83" spans="1:13">
      <c r="A83" s="36"/>
      <c r="B83" s="36"/>
      <c r="C83" s="36"/>
      <c r="D83" s="36"/>
      <c r="E83" s="36"/>
      <c r="F83" s="36"/>
      <c r="G83" s="36"/>
      <c r="H83" s="36"/>
      <c r="I83" s="36"/>
      <c r="J83" s="36"/>
      <c r="K83" s="36"/>
      <c r="L83" s="36"/>
      <c r="M83" s="36"/>
    </row>
    <row r="84" spans="1:13">
      <c r="A84" s="36"/>
      <c r="B84" s="36"/>
      <c r="C84" s="36"/>
      <c r="D84" s="36"/>
      <c r="E84" s="36"/>
      <c r="F84" s="36"/>
      <c r="G84" s="36"/>
      <c r="H84" s="36"/>
      <c r="I84" s="36"/>
      <c r="J84" s="36"/>
      <c r="K84" s="36"/>
      <c r="L84" s="36"/>
      <c r="M84" s="36"/>
    </row>
    <row r="85" spans="1:13">
      <c r="A85" s="36"/>
      <c r="B85" s="36"/>
      <c r="C85" s="36"/>
      <c r="D85" s="36"/>
      <c r="E85" s="36"/>
      <c r="F85" s="36"/>
      <c r="G85" s="36"/>
      <c r="H85" s="36"/>
      <c r="I85" s="36"/>
      <c r="J85" s="36"/>
      <c r="K85" s="36"/>
      <c r="L85" s="36"/>
      <c r="M85" s="36"/>
    </row>
    <row r="86" spans="1:13">
      <c r="A86" s="36"/>
      <c r="B86" s="36"/>
      <c r="C86" s="36"/>
      <c r="D86" s="36"/>
      <c r="E86" s="36"/>
      <c r="F86" s="36"/>
      <c r="G86" s="36"/>
      <c r="H86" s="36"/>
      <c r="I86" s="36"/>
      <c r="J86" s="36"/>
      <c r="K86" s="36"/>
      <c r="L86" s="36"/>
      <c r="M86" s="36"/>
    </row>
    <row r="87" spans="1:13">
      <c r="A87" s="36"/>
      <c r="B87" s="36"/>
      <c r="C87" s="36"/>
      <c r="D87" s="36"/>
      <c r="E87" s="36"/>
      <c r="F87" s="36"/>
      <c r="G87" s="36"/>
      <c r="H87" s="36"/>
      <c r="I87" s="36"/>
      <c r="J87" s="36"/>
      <c r="K87" s="36"/>
      <c r="L87" s="36"/>
      <c r="M87" s="36"/>
    </row>
    <row r="88" spans="1:13">
      <c r="A88" s="36"/>
      <c r="B88" s="36"/>
      <c r="C88" s="36"/>
      <c r="D88" s="36"/>
      <c r="E88" s="36"/>
      <c r="F88" s="36"/>
      <c r="G88" s="36"/>
      <c r="H88" s="36"/>
      <c r="I88" s="36"/>
      <c r="J88" s="36"/>
      <c r="K88" s="36"/>
      <c r="L88" s="36"/>
      <c r="M88" s="36"/>
    </row>
    <row r="89" spans="1:13">
      <c r="A89" s="36"/>
      <c r="B89" s="36"/>
      <c r="C89" s="36"/>
      <c r="D89" s="36"/>
      <c r="E89" s="36"/>
      <c r="F89" s="36"/>
      <c r="G89" s="36"/>
      <c r="H89" s="36"/>
      <c r="I89" s="36"/>
      <c r="J89" s="36"/>
      <c r="K89" s="36"/>
      <c r="L89" s="36"/>
      <c r="M89" s="36"/>
    </row>
    <row r="90" spans="1:13">
      <c r="A90" s="36"/>
      <c r="B90" s="36"/>
      <c r="C90" s="36"/>
      <c r="D90" s="36"/>
      <c r="E90" s="36"/>
      <c r="F90" s="36"/>
      <c r="G90" s="36"/>
      <c r="H90" s="36"/>
      <c r="I90" s="36"/>
      <c r="J90" s="36"/>
      <c r="K90" s="36"/>
      <c r="L90" s="36"/>
      <c r="M90" s="36"/>
    </row>
    <row r="91" spans="1:13">
      <c r="A91" s="36"/>
      <c r="B91" s="36"/>
      <c r="C91" s="36"/>
      <c r="D91" s="36"/>
      <c r="E91" s="36"/>
      <c r="F91" s="36"/>
      <c r="G91" s="36"/>
      <c r="H91" s="36"/>
      <c r="I91" s="36"/>
      <c r="J91" s="36"/>
      <c r="K91" s="36"/>
      <c r="L91" s="36"/>
      <c r="M91" s="36"/>
    </row>
    <row r="92" spans="1:13">
      <c r="A92" s="36"/>
      <c r="B92" s="36"/>
      <c r="C92" s="36"/>
      <c r="D92" s="36"/>
      <c r="E92" s="36"/>
      <c r="F92" s="36"/>
      <c r="G92" s="36"/>
      <c r="H92" s="36"/>
      <c r="I92" s="36"/>
      <c r="J92" s="36"/>
      <c r="K92" s="36"/>
      <c r="L92" s="36"/>
      <c r="M92" s="36"/>
    </row>
    <row r="93" spans="1:13">
      <c r="A93" s="36"/>
      <c r="B93" s="36"/>
      <c r="C93" s="36"/>
      <c r="D93" s="36"/>
      <c r="E93" s="36"/>
      <c r="F93" s="36"/>
      <c r="G93" s="36"/>
      <c r="H93" s="36"/>
      <c r="I93" s="36"/>
      <c r="J93" s="36"/>
      <c r="K93" s="36"/>
      <c r="L93" s="36"/>
      <c r="M93" s="36"/>
    </row>
    <row r="94" spans="1:13">
      <c r="A94" s="36"/>
      <c r="B94" s="36"/>
      <c r="C94" s="36"/>
      <c r="D94" s="36"/>
      <c r="E94" s="36"/>
      <c r="F94" s="36"/>
      <c r="G94" s="36"/>
      <c r="H94" s="36"/>
      <c r="I94" s="36"/>
      <c r="J94" s="36"/>
      <c r="K94" s="36"/>
      <c r="L94" s="36"/>
      <c r="M94" s="36"/>
    </row>
    <row r="95" spans="1:13">
      <c r="A95" s="36"/>
      <c r="B95" s="36"/>
      <c r="C95" s="36"/>
      <c r="D95" s="36"/>
      <c r="E95" s="36"/>
      <c r="F95" s="36"/>
      <c r="G95" s="36"/>
      <c r="H95" s="36"/>
      <c r="I95" s="36"/>
      <c r="J95" s="36"/>
      <c r="K95" s="36"/>
      <c r="L95" s="36"/>
      <c r="M95" s="36"/>
    </row>
    <row r="96" spans="1:13">
      <c r="A96" s="36"/>
      <c r="B96" s="36"/>
      <c r="C96" s="36"/>
      <c r="D96" s="36"/>
      <c r="E96" s="36"/>
      <c r="F96" s="36"/>
      <c r="G96" s="36"/>
      <c r="H96" s="36"/>
      <c r="I96" s="36"/>
      <c r="J96" s="36"/>
      <c r="K96" s="36"/>
      <c r="L96" s="36"/>
      <c r="M96" s="36"/>
    </row>
    <row r="97" spans="1:13">
      <c r="A97" s="36"/>
      <c r="B97" s="36"/>
      <c r="C97" s="36"/>
      <c r="D97" s="36"/>
      <c r="E97" s="36"/>
      <c r="F97" s="36"/>
      <c r="G97" s="36"/>
      <c r="H97" s="36"/>
      <c r="I97" s="36"/>
      <c r="J97" s="36"/>
      <c r="K97" s="36"/>
      <c r="L97" s="36"/>
      <c r="M97" s="36"/>
    </row>
    <row r="98" spans="1:13">
      <c r="A98" s="36"/>
      <c r="B98" s="36"/>
      <c r="C98" s="36"/>
      <c r="D98" s="36"/>
      <c r="E98" s="36"/>
      <c r="F98" s="36"/>
      <c r="G98" s="36"/>
      <c r="H98" s="36"/>
      <c r="I98" s="36"/>
      <c r="J98" s="36"/>
      <c r="K98" s="36"/>
      <c r="L98" s="36"/>
      <c r="M98" s="36"/>
    </row>
    <row r="99" spans="1:13">
      <c r="A99" s="36"/>
      <c r="B99" s="36"/>
      <c r="C99" s="36"/>
      <c r="D99" s="36"/>
      <c r="E99" s="36"/>
      <c r="F99" s="36"/>
      <c r="G99" s="36"/>
      <c r="H99" s="36"/>
      <c r="I99" s="36"/>
      <c r="J99" s="36"/>
      <c r="K99" s="36"/>
      <c r="L99" s="36"/>
      <c r="M99" s="36"/>
    </row>
    <row r="100" spans="1:13">
      <c r="A100" s="36"/>
      <c r="B100" s="36"/>
      <c r="C100" s="36"/>
      <c r="D100" s="36"/>
      <c r="E100" s="36"/>
      <c r="F100" s="36"/>
      <c r="G100" s="36"/>
      <c r="H100" s="36"/>
      <c r="I100" s="36"/>
      <c r="J100" s="36"/>
      <c r="K100" s="36"/>
      <c r="L100" s="36"/>
      <c r="M100" s="36"/>
    </row>
    <row r="101" spans="1:13">
      <c r="A101" s="36"/>
      <c r="B101" s="36"/>
      <c r="C101" s="36"/>
      <c r="D101" s="36"/>
      <c r="E101" s="36"/>
      <c r="F101" s="36"/>
      <c r="G101" s="36"/>
      <c r="H101" s="36"/>
      <c r="I101" s="36"/>
      <c r="J101" s="36"/>
      <c r="K101" s="36"/>
      <c r="L101" s="36"/>
      <c r="M101" s="36"/>
    </row>
    <row r="102" spans="1:13">
      <c r="A102" s="36"/>
      <c r="B102" s="36"/>
      <c r="C102" s="36"/>
      <c r="D102" s="36"/>
      <c r="E102" s="36"/>
      <c r="F102" s="36"/>
      <c r="G102" s="36"/>
      <c r="H102" s="36"/>
      <c r="I102" s="36"/>
      <c r="J102" s="36"/>
      <c r="K102" s="36"/>
      <c r="L102" s="36"/>
      <c r="M102" s="36"/>
    </row>
    <row r="103" spans="1:13">
      <c r="A103" s="36"/>
      <c r="B103" s="36"/>
      <c r="C103" s="36"/>
      <c r="D103" s="36"/>
      <c r="E103" s="36"/>
      <c r="F103" s="36"/>
      <c r="G103" s="36"/>
      <c r="H103" s="36"/>
      <c r="I103" s="36"/>
      <c r="J103" s="36"/>
      <c r="K103" s="36"/>
      <c r="L103" s="36"/>
      <c r="M103" s="36"/>
    </row>
    <row r="104" spans="1:13">
      <c r="A104" s="36"/>
      <c r="B104" s="36"/>
      <c r="C104" s="36"/>
      <c r="D104" s="36"/>
      <c r="E104" s="36"/>
      <c r="F104" s="36"/>
      <c r="G104" s="36"/>
      <c r="H104" s="36"/>
      <c r="I104" s="36"/>
      <c r="J104" s="36"/>
      <c r="K104" s="36"/>
      <c r="L104" s="36"/>
      <c r="M104" s="36"/>
    </row>
    <row r="105" spans="1:13">
      <c r="A105" s="36"/>
      <c r="B105" s="36"/>
      <c r="C105" s="36"/>
      <c r="D105" s="36"/>
      <c r="E105" s="36"/>
      <c r="F105" s="36"/>
      <c r="G105" s="36"/>
      <c r="H105" s="36"/>
      <c r="I105" s="36"/>
      <c r="J105" s="36"/>
      <c r="K105" s="36"/>
      <c r="L105" s="36"/>
      <c r="M105" s="36"/>
    </row>
    <row r="106" spans="1:13">
      <c r="A106" s="36"/>
      <c r="B106" s="36"/>
      <c r="C106" s="36"/>
      <c r="D106" s="36"/>
      <c r="E106" s="36"/>
      <c r="F106" s="36"/>
      <c r="G106" s="36"/>
      <c r="H106" s="36"/>
      <c r="I106" s="36"/>
      <c r="J106" s="36"/>
      <c r="K106" s="36"/>
      <c r="L106" s="36"/>
      <c r="M106" s="36"/>
    </row>
    <row r="107" spans="1:13">
      <c r="A107" s="36"/>
      <c r="B107" s="36"/>
      <c r="C107" s="36"/>
      <c r="D107" s="36"/>
      <c r="E107" s="36"/>
      <c r="F107" s="36"/>
      <c r="G107" s="36"/>
      <c r="H107" s="36"/>
      <c r="I107" s="36"/>
      <c r="J107" s="36"/>
      <c r="K107" s="36"/>
      <c r="L107" s="36"/>
      <c r="M107" s="36"/>
    </row>
    <row r="108" spans="1:13">
      <c r="A108" s="36"/>
      <c r="B108" s="36"/>
      <c r="C108" s="36"/>
      <c r="D108" s="36"/>
      <c r="E108" s="36"/>
      <c r="F108" s="36"/>
      <c r="G108" s="36"/>
      <c r="H108" s="36"/>
      <c r="I108" s="36"/>
      <c r="J108" s="36"/>
      <c r="K108" s="36"/>
      <c r="L108" s="36"/>
      <c r="M108" s="36"/>
    </row>
    <row r="109" spans="1:13">
      <c r="A109" s="36"/>
      <c r="B109" s="36"/>
      <c r="C109" s="36"/>
      <c r="D109" s="36"/>
      <c r="E109" s="36"/>
      <c r="F109" s="36"/>
      <c r="G109" s="36"/>
      <c r="H109" s="36"/>
      <c r="I109" s="36"/>
      <c r="J109" s="36"/>
      <c r="K109" s="36"/>
      <c r="L109" s="36"/>
      <c r="M109" s="36"/>
    </row>
    <row r="110" spans="1:13">
      <c r="A110" s="36"/>
      <c r="B110" s="36"/>
      <c r="C110" s="36"/>
      <c r="D110" s="36"/>
      <c r="E110" s="36"/>
      <c r="F110" s="36"/>
      <c r="G110" s="36"/>
      <c r="H110" s="36"/>
      <c r="I110" s="36"/>
      <c r="J110" s="36"/>
      <c r="K110" s="36"/>
      <c r="L110" s="36"/>
      <c r="M110" s="36"/>
    </row>
    <row r="111" spans="1:13">
      <c r="A111" s="36"/>
      <c r="B111" s="36"/>
      <c r="C111" s="36"/>
      <c r="D111" s="36"/>
      <c r="E111" s="36"/>
      <c r="F111" s="36"/>
      <c r="G111" s="36"/>
      <c r="H111" s="36"/>
      <c r="I111" s="36"/>
      <c r="J111" s="36"/>
      <c r="K111" s="36"/>
      <c r="L111" s="36"/>
      <c r="M111" s="36"/>
    </row>
    <row r="112" spans="1:13">
      <c r="A112" s="36"/>
      <c r="B112" s="36"/>
      <c r="C112" s="36"/>
      <c r="D112" s="36"/>
      <c r="E112" s="36"/>
      <c r="F112" s="36"/>
      <c r="G112" s="36"/>
      <c r="H112" s="36"/>
      <c r="I112" s="36"/>
      <c r="J112" s="36"/>
      <c r="K112" s="36"/>
      <c r="L112" s="36"/>
      <c r="M112" s="36"/>
    </row>
    <row r="113" spans="1:13">
      <c r="A113" s="36"/>
      <c r="B113" s="36"/>
      <c r="C113" s="36"/>
      <c r="D113" s="36"/>
      <c r="E113" s="36"/>
      <c r="F113" s="36"/>
      <c r="G113" s="36"/>
      <c r="H113" s="36"/>
      <c r="I113" s="36"/>
      <c r="J113" s="36"/>
      <c r="K113" s="36"/>
      <c r="L113" s="36"/>
      <c r="M113" s="36"/>
    </row>
    <row r="114" spans="1:13">
      <c r="A114" s="36"/>
      <c r="B114" s="36"/>
      <c r="C114" s="36"/>
      <c r="D114" s="36"/>
      <c r="E114" s="36"/>
      <c r="F114" s="36"/>
      <c r="G114" s="36"/>
      <c r="H114" s="36"/>
      <c r="I114" s="36"/>
      <c r="J114" s="36"/>
      <c r="K114" s="36"/>
      <c r="L114" s="36"/>
      <c r="M114" s="36"/>
    </row>
    <row r="115" spans="1:13">
      <c r="A115" s="36"/>
      <c r="B115" s="36"/>
      <c r="C115" s="36"/>
      <c r="D115" s="36"/>
      <c r="E115" s="36"/>
      <c r="F115" s="36"/>
      <c r="G115" s="36"/>
      <c r="H115" s="36"/>
      <c r="I115" s="36"/>
      <c r="J115" s="36"/>
      <c r="K115" s="36"/>
      <c r="L115" s="36"/>
      <c r="M115" s="36"/>
    </row>
    <row r="116" spans="1:13">
      <c r="A116" s="36"/>
      <c r="B116" s="36"/>
      <c r="C116" s="36"/>
      <c r="D116" s="36"/>
      <c r="E116" s="36"/>
      <c r="F116" s="36"/>
      <c r="G116" s="36"/>
      <c r="H116" s="36"/>
      <c r="I116" s="36"/>
      <c r="J116" s="36"/>
      <c r="K116" s="36"/>
      <c r="L116" s="36"/>
      <c r="M116" s="36"/>
    </row>
    <row r="117" spans="1:13">
      <c r="A117" s="36"/>
      <c r="B117" s="36"/>
      <c r="C117" s="36"/>
      <c r="D117" s="36"/>
      <c r="E117" s="36"/>
      <c r="F117" s="36"/>
      <c r="G117" s="36"/>
      <c r="H117" s="36"/>
      <c r="I117" s="36"/>
      <c r="J117" s="36"/>
      <c r="K117" s="36"/>
      <c r="L117" s="36"/>
      <c r="M117" s="36"/>
    </row>
    <row r="118" spans="1:13">
      <c r="A118" s="36"/>
      <c r="B118" s="36"/>
      <c r="C118" s="36"/>
      <c r="D118" s="36"/>
      <c r="E118" s="36"/>
      <c r="F118" s="36"/>
      <c r="G118" s="36"/>
      <c r="H118" s="36"/>
      <c r="I118" s="36"/>
      <c r="J118" s="36"/>
      <c r="K118" s="36"/>
      <c r="L118" s="36"/>
      <c r="M118" s="36"/>
    </row>
    <row r="119" spans="1:13">
      <c r="A119" s="36"/>
      <c r="B119" s="36"/>
      <c r="C119" s="36"/>
      <c r="D119" s="36"/>
      <c r="E119" s="36"/>
      <c r="F119" s="36"/>
      <c r="G119" s="36"/>
      <c r="H119" s="36"/>
      <c r="I119" s="36"/>
      <c r="J119" s="36"/>
      <c r="K119" s="36"/>
      <c r="L119" s="36"/>
      <c r="M119" s="36"/>
    </row>
    <row r="120" spans="1:13">
      <c r="A120" s="36"/>
      <c r="B120" s="36"/>
      <c r="C120" s="36"/>
      <c r="D120" s="36"/>
      <c r="E120" s="36"/>
      <c r="F120" s="36"/>
      <c r="G120" s="36"/>
      <c r="H120" s="36"/>
      <c r="I120" s="36"/>
      <c r="J120" s="36"/>
      <c r="K120" s="36"/>
      <c r="L120" s="36"/>
      <c r="M120" s="36"/>
    </row>
    <row r="121" spans="1:13">
      <c r="A121" s="36"/>
      <c r="B121" s="36"/>
      <c r="C121" s="36"/>
      <c r="D121" s="36"/>
      <c r="E121" s="36"/>
      <c r="F121" s="36"/>
      <c r="G121" s="36"/>
      <c r="H121" s="36"/>
      <c r="I121" s="36"/>
      <c r="J121" s="36"/>
      <c r="K121" s="36"/>
      <c r="L121" s="36"/>
      <c r="M121" s="36"/>
    </row>
    <row r="122" spans="1:13">
      <c r="A122" s="36"/>
      <c r="B122" s="36"/>
      <c r="C122" s="36"/>
      <c r="D122" s="36"/>
      <c r="E122" s="36"/>
      <c r="F122" s="36"/>
      <c r="G122" s="36"/>
      <c r="H122" s="36"/>
      <c r="I122" s="36"/>
      <c r="J122" s="36"/>
      <c r="K122" s="36"/>
      <c r="L122" s="36"/>
      <c r="M122" s="36"/>
    </row>
    <row r="123" spans="1:13">
      <c r="A123" s="36"/>
      <c r="B123" s="36"/>
      <c r="C123" s="36"/>
      <c r="D123" s="36"/>
      <c r="E123" s="36"/>
      <c r="F123" s="36"/>
      <c r="G123" s="36"/>
      <c r="H123" s="36"/>
      <c r="I123" s="36"/>
      <c r="J123" s="36"/>
      <c r="K123" s="36"/>
      <c r="L123" s="36"/>
      <c r="M123" s="36"/>
    </row>
    <row r="124" spans="1:13">
      <c r="A124" s="36"/>
      <c r="B124" s="36"/>
      <c r="C124" s="36"/>
      <c r="D124" s="36"/>
      <c r="E124" s="36"/>
      <c r="F124" s="36"/>
      <c r="G124" s="36"/>
      <c r="H124" s="36"/>
      <c r="I124" s="36"/>
      <c r="J124" s="36"/>
      <c r="K124" s="36"/>
      <c r="L124" s="36"/>
      <c r="M124" s="36"/>
    </row>
    <row r="125" spans="1:13">
      <c r="A125" s="36"/>
      <c r="B125" s="36"/>
      <c r="C125" s="36"/>
      <c r="D125" s="36"/>
      <c r="E125" s="36"/>
      <c r="F125" s="36"/>
      <c r="G125" s="36"/>
      <c r="H125" s="36"/>
      <c r="I125" s="36"/>
      <c r="J125" s="36"/>
      <c r="K125" s="36"/>
      <c r="L125" s="36"/>
      <c r="M125" s="36"/>
    </row>
    <row r="126" spans="1:13">
      <c r="A126" s="36"/>
      <c r="B126" s="36"/>
      <c r="C126" s="36"/>
      <c r="D126" s="36"/>
      <c r="E126" s="36"/>
      <c r="F126" s="36"/>
      <c r="G126" s="36"/>
      <c r="H126" s="36"/>
      <c r="I126" s="36"/>
      <c r="J126" s="36"/>
      <c r="K126" s="36"/>
      <c r="L126" s="36"/>
      <c r="M126" s="36"/>
    </row>
    <row r="127" spans="1:13">
      <c r="A127" s="36"/>
      <c r="B127" s="36"/>
      <c r="C127" s="36"/>
      <c r="D127" s="36"/>
      <c r="E127" s="36"/>
      <c r="F127" s="36"/>
      <c r="G127" s="36"/>
      <c r="H127" s="36"/>
      <c r="I127" s="36"/>
      <c r="J127" s="36"/>
      <c r="K127" s="36"/>
      <c r="L127" s="36"/>
      <c r="M127" s="36"/>
    </row>
    <row r="128" spans="1:13">
      <c r="A128" s="36"/>
      <c r="B128" s="36"/>
      <c r="C128" s="36"/>
      <c r="D128" s="36"/>
      <c r="E128" s="36"/>
      <c r="F128" s="36"/>
      <c r="G128" s="36"/>
      <c r="H128" s="36"/>
      <c r="I128" s="36"/>
      <c r="J128" s="36"/>
      <c r="K128" s="36"/>
      <c r="L128" s="36"/>
      <c r="M128" s="36"/>
    </row>
    <row r="129" spans="1:13">
      <c r="A129" s="36"/>
      <c r="B129" s="36"/>
      <c r="C129" s="36"/>
      <c r="D129" s="36"/>
      <c r="E129" s="36"/>
      <c r="F129" s="36"/>
      <c r="G129" s="36"/>
      <c r="H129" s="36"/>
      <c r="I129" s="36"/>
      <c r="J129" s="36"/>
      <c r="K129" s="36"/>
      <c r="L129" s="36"/>
      <c r="M129" s="36"/>
    </row>
    <row r="130" spans="1:13">
      <c r="A130" s="36"/>
      <c r="B130" s="36"/>
      <c r="C130" s="36"/>
      <c r="D130" s="36"/>
      <c r="E130" s="36"/>
      <c r="F130" s="36"/>
      <c r="G130" s="36"/>
      <c r="H130" s="36"/>
      <c r="I130" s="36"/>
      <c r="J130" s="36"/>
      <c r="K130" s="36"/>
      <c r="L130" s="36"/>
      <c r="M130" s="36"/>
    </row>
    <row r="131" spans="1:13">
      <c r="A131" s="36"/>
      <c r="B131" s="36"/>
      <c r="C131" s="36"/>
      <c r="D131" s="36"/>
      <c r="E131" s="36"/>
      <c r="F131" s="36"/>
      <c r="G131" s="36"/>
      <c r="H131" s="36"/>
      <c r="I131" s="36"/>
      <c r="J131" s="36"/>
      <c r="K131" s="36"/>
      <c r="L131" s="36"/>
      <c r="M131" s="36"/>
    </row>
    <row r="132" spans="1:13">
      <c r="A132" s="36"/>
      <c r="B132" s="36"/>
      <c r="C132" s="36"/>
      <c r="D132" s="36"/>
      <c r="E132" s="36"/>
      <c r="F132" s="36"/>
      <c r="G132" s="36"/>
      <c r="H132" s="36"/>
      <c r="I132" s="36"/>
      <c r="J132" s="36"/>
      <c r="K132" s="36"/>
      <c r="L132" s="36"/>
      <c r="M132" s="36"/>
    </row>
    <row r="133" spans="1:13">
      <c r="A133" s="36"/>
      <c r="B133" s="36"/>
      <c r="C133" s="36"/>
      <c r="D133" s="36"/>
      <c r="E133" s="36"/>
      <c r="F133" s="36"/>
      <c r="G133" s="36"/>
      <c r="H133" s="36"/>
      <c r="I133" s="36"/>
      <c r="J133" s="36"/>
      <c r="K133" s="36"/>
      <c r="L133" s="36"/>
      <c r="M133" s="36"/>
    </row>
    <row r="134" spans="1:13">
      <c r="A134" s="36"/>
      <c r="B134" s="36"/>
      <c r="C134" s="36"/>
      <c r="D134" s="36"/>
      <c r="E134" s="36"/>
      <c r="F134" s="36"/>
      <c r="G134" s="36"/>
      <c r="H134" s="36"/>
      <c r="I134" s="36"/>
      <c r="J134" s="36"/>
      <c r="K134" s="36"/>
      <c r="L134" s="36"/>
      <c r="M134" s="36"/>
    </row>
    <row r="135" spans="1:13">
      <c r="A135" s="36"/>
      <c r="B135" s="36"/>
      <c r="C135" s="36"/>
      <c r="D135" s="36"/>
      <c r="E135" s="36"/>
      <c r="F135" s="36"/>
      <c r="G135" s="36"/>
      <c r="H135" s="36"/>
      <c r="I135" s="36"/>
      <c r="J135" s="36"/>
      <c r="K135" s="36"/>
      <c r="L135" s="36"/>
      <c r="M135" s="36"/>
    </row>
    <row r="136" spans="1:13">
      <c r="A136" s="36"/>
      <c r="B136" s="36"/>
      <c r="C136" s="36"/>
      <c r="D136" s="36"/>
      <c r="E136" s="36"/>
      <c r="F136" s="36"/>
      <c r="G136" s="36"/>
      <c r="H136" s="36"/>
      <c r="I136" s="36"/>
      <c r="J136" s="36"/>
      <c r="K136" s="36"/>
      <c r="L136" s="36"/>
      <c r="M136" s="36"/>
    </row>
    <row r="137" spans="1:13">
      <c r="A137" s="36"/>
      <c r="B137" s="36"/>
      <c r="C137" s="36"/>
      <c r="D137" s="36"/>
      <c r="E137" s="36"/>
      <c r="F137" s="36"/>
      <c r="G137" s="36"/>
      <c r="H137" s="36"/>
      <c r="I137" s="36"/>
      <c r="J137" s="36"/>
      <c r="K137" s="36"/>
      <c r="L137" s="36"/>
      <c r="M137" s="36"/>
    </row>
    <row r="138" spans="1:13">
      <c r="A138" s="36"/>
      <c r="B138" s="36"/>
      <c r="C138" s="36"/>
      <c r="D138" s="36"/>
      <c r="E138" s="36"/>
      <c r="F138" s="36"/>
      <c r="G138" s="36"/>
      <c r="H138" s="36"/>
      <c r="I138" s="36"/>
      <c r="J138" s="36"/>
      <c r="K138" s="36"/>
      <c r="L138" s="36"/>
      <c r="M138" s="36"/>
    </row>
    <row r="139" spans="1:13">
      <c r="A139" s="36"/>
      <c r="B139" s="36"/>
      <c r="C139" s="36"/>
      <c r="D139" s="36"/>
      <c r="E139" s="36"/>
      <c r="F139" s="36"/>
      <c r="G139" s="36"/>
      <c r="H139" s="36"/>
      <c r="I139" s="36"/>
      <c r="J139" s="36"/>
      <c r="K139" s="36"/>
      <c r="L139" s="36"/>
      <c r="M139" s="36"/>
    </row>
    <row r="140" spans="1:13">
      <c r="A140" s="36"/>
      <c r="B140" s="36"/>
      <c r="C140" s="36"/>
      <c r="D140" s="36"/>
      <c r="E140" s="36"/>
      <c r="F140" s="36"/>
      <c r="G140" s="36"/>
      <c r="H140" s="36"/>
      <c r="I140" s="36"/>
      <c r="J140" s="36"/>
      <c r="K140" s="36"/>
      <c r="L140" s="36"/>
      <c r="M140" s="36"/>
    </row>
    <row r="141" spans="1:13">
      <c r="A141" s="36"/>
      <c r="B141" s="36"/>
      <c r="C141" s="36"/>
      <c r="D141" s="36"/>
      <c r="E141" s="36"/>
      <c r="F141" s="36"/>
      <c r="G141" s="36"/>
      <c r="H141" s="36"/>
      <c r="I141" s="36"/>
      <c r="J141" s="36"/>
      <c r="K141" s="36"/>
      <c r="L141" s="36"/>
      <c r="M141" s="36"/>
    </row>
    <row r="142" spans="1:13">
      <c r="A142" s="36"/>
      <c r="B142" s="36"/>
      <c r="C142" s="36"/>
      <c r="D142" s="36"/>
      <c r="E142" s="36"/>
      <c r="F142" s="36"/>
      <c r="G142" s="36"/>
      <c r="H142" s="36"/>
      <c r="I142" s="36"/>
      <c r="J142" s="36"/>
      <c r="K142" s="36"/>
      <c r="L142" s="36"/>
      <c r="M142" s="36"/>
    </row>
    <row r="143" spans="1:13">
      <c r="A143" s="36"/>
      <c r="B143" s="36"/>
      <c r="C143" s="36"/>
      <c r="D143" s="36"/>
      <c r="E143" s="36"/>
      <c r="F143" s="36"/>
      <c r="G143" s="36"/>
      <c r="H143" s="36"/>
      <c r="I143" s="36"/>
      <c r="J143" s="36"/>
      <c r="K143" s="36"/>
      <c r="L143" s="36"/>
      <c r="M143" s="36"/>
    </row>
    <row r="144" spans="1:13">
      <c r="A144" s="36"/>
      <c r="B144" s="36"/>
      <c r="C144" s="36"/>
      <c r="D144" s="36"/>
      <c r="E144" s="36"/>
      <c r="F144" s="36"/>
      <c r="G144" s="36"/>
      <c r="H144" s="36"/>
      <c r="I144" s="36"/>
      <c r="J144" s="36"/>
      <c r="K144" s="36"/>
      <c r="L144" s="36"/>
      <c r="M144" s="36"/>
    </row>
    <row r="145" spans="1:13">
      <c r="A145" s="36"/>
      <c r="B145" s="36"/>
      <c r="C145" s="36"/>
      <c r="D145" s="36"/>
      <c r="E145" s="36"/>
      <c r="F145" s="36"/>
      <c r="G145" s="36"/>
      <c r="H145" s="36"/>
      <c r="I145" s="36"/>
      <c r="J145" s="36"/>
      <c r="K145" s="36"/>
      <c r="L145" s="36"/>
      <c r="M145" s="36"/>
    </row>
    <row r="146" spans="1:13">
      <c r="A146" s="36"/>
      <c r="B146" s="36"/>
      <c r="C146" s="36"/>
      <c r="D146" s="36"/>
      <c r="E146" s="36"/>
      <c r="F146" s="36"/>
      <c r="G146" s="36"/>
      <c r="H146" s="36"/>
      <c r="I146" s="36"/>
      <c r="J146" s="36"/>
      <c r="K146" s="36"/>
      <c r="L146" s="36"/>
      <c r="M146" s="36"/>
    </row>
    <row r="147" spans="1:13">
      <c r="A147" s="36"/>
      <c r="B147" s="36"/>
      <c r="C147" s="36"/>
      <c r="D147" s="36"/>
      <c r="E147" s="36"/>
      <c r="F147" s="36"/>
      <c r="G147" s="36"/>
      <c r="H147" s="36"/>
      <c r="I147" s="36"/>
      <c r="J147" s="36"/>
      <c r="K147" s="36"/>
      <c r="L147" s="36"/>
      <c r="M147" s="36"/>
    </row>
    <row r="148" spans="1:13">
      <c r="A148" s="36"/>
      <c r="B148" s="36"/>
      <c r="C148" s="36"/>
      <c r="D148" s="36"/>
      <c r="E148" s="36"/>
      <c r="F148" s="36"/>
      <c r="G148" s="36"/>
      <c r="H148" s="36"/>
      <c r="I148" s="36"/>
      <c r="J148" s="36"/>
      <c r="K148" s="36"/>
      <c r="L148" s="36"/>
      <c r="M148" s="36"/>
    </row>
    <row r="149" spans="1:13">
      <c r="A149" s="36"/>
      <c r="B149" s="36"/>
      <c r="C149" s="36"/>
      <c r="D149" s="36"/>
      <c r="E149" s="36"/>
      <c r="F149" s="36"/>
      <c r="G149" s="36"/>
      <c r="H149" s="36"/>
      <c r="I149" s="36"/>
      <c r="J149" s="36"/>
      <c r="K149" s="36"/>
      <c r="L149" s="36"/>
      <c r="M149" s="36"/>
    </row>
    <row r="150" spans="1:13">
      <c r="A150" s="36"/>
      <c r="B150" s="36"/>
      <c r="C150" s="36"/>
      <c r="D150" s="36"/>
      <c r="E150" s="36"/>
      <c r="F150" s="36"/>
      <c r="G150" s="36"/>
      <c r="H150" s="36"/>
      <c r="I150" s="36"/>
      <c r="J150" s="36"/>
      <c r="K150" s="36"/>
      <c r="L150" s="36"/>
      <c r="M150" s="36"/>
    </row>
    <row r="151" spans="1:13">
      <c r="A151" s="36"/>
      <c r="B151" s="36"/>
      <c r="C151" s="36"/>
      <c r="D151" s="36"/>
      <c r="E151" s="36"/>
      <c r="F151" s="36"/>
      <c r="G151" s="36"/>
      <c r="H151" s="36"/>
      <c r="I151" s="36"/>
      <c r="J151" s="36"/>
      <c r="K151" s="36"/>
      <c r="L151" s="36"/>
      <c r="M151" s="36"/>
    </row>
    <row r="152" spans="1:13">
      <c r="A152" s="36"/>
      <c r="B152" s="36"/>
      <c r="C152" s="36"/>
      <c r="D152" s="36"/>
      <c r="E152" s="36"/>
      <c r="F152" s="36"/>
      <c r="G152" s="36"/>
      <c r="H152" s="36"/>
      <c r="I152" s="36"/>
      <c r="J152" s="36"/>
      <c r="K152" s="36"/>
      <c r="L152" s="36"/>
      <c r="M152" s="36"/>
    </row>
    <row r="153" spans="1:13">
      <c r="A153" s="36"/>
      <c r="B153" s="36"/>
      <c r="C153" s="36"/>
      <c r="D153" s="36"/>
      <c r="E153" s="36"/>
      <c r="F153" s="36"/>
      <c r="G153" s="36"/>
      <c r="H153" s="36"/>
      <c r="I153" s="36"/>
      <c r="J153" s="36"/>
      <c r="K153" s="36"/>
      <c r="L153" s="36"/>
      <c r="M153" s="36"/>
    </row>
    <row r="154" spans="1:13">
      <c r="A154" s="36"/>
      <c r="B154" s="36"/>
      <c r="C154" s="36"/>
      <c r="D154" s="36"/>
      <c r="E154" s="36"/>
      <c r="F154" s="36"/>
      <c r="G154" s="36"/>
      <c r="H154" s="36"/>
      <c r="I154" s="36"/>
      <c r="J154" s="36"/>
      <c r="K154" s="36"/>
      <c r="L154" s="36"/>
      <c r="M154" s="36"/>
    </row>
    <row r="155" spans="1:13">
      <c r="A155" s="36"/>
      <c r="B155" s="36"/>
      <c r="C155" s="36"/>
      <c r="D155" s="36"/>
      <c r="E155" s="36"/>
      <c r="F155" s="36"/>
      <c r="G155" s="36"/>
      <c r="H155" s="36"/>
      <c r="I155" s="36"/>
      <c r="J155" s="36"/>
      <c r="K155" s="36"/>
      <c r="L155" s="36"/>
      <c r="M155" s="36"/>
    </row>
    <row r="156" spans="1:13">
      <c r="A156" s="36"/>
      <c r="B156" s="36"/>
      <c r="C156" s="36"/>
      <c r="D156" s="36"/>
      <c r="E156" s="36"/>
      <c r="F156" s="36"/>
      <c r="G156" s="36"/>
      <c r="H156" s="36"/>
      <c r="I156" s="36"/>
      <c r="J156" s="36"/>
      <c r="K156" s="36"/>
      <c r="L156" s="36"/>
      <c r="M156" s="36"/>
    </row>
    <row r="157" spans="1:13">
      <c r="A157" s="36"/>
      <c r="B157" s="36"/>
      <c r="C157" s="36"/>
      <c r="D157" s="36"/>
      <c r="E157" s="36"/>
      <c r="F157" s="36"/>
      <c r="G157" s="36"/>
      <c r="H157" s="36"/>
      <c r="I157" s="36"/>
      <c r="J157" s="36"/>
      <c r="K157" s="36"/>
      <c r="L157" s="36"/>
      <c r="M157" s="36"/>
    </row>
    <row r="158" spans="1:13">
      <c r="A158" s="36"/>
      <c r="B158" s="36"/>
      <c r="C158" s="36"/>
      <c r="D158" s="36"/>
      <c r="E158" s="36"/>
      <c r="F158" s="36"/>
      <c r="G158" s="36"/>
      <c r="H158" s="36"/>
      <c r="I158" s="36"/>
      <c r="J158" s="36"/>
      <c r="K158" s="36"/>
      <c r="L158" s="36"/>
      <c r="M158" s="36"/>
    </row>
    <row r="159" spans="1:13">
      <c r="A159" s="36"/>
      <c r="B159" s="36"/>
      <c r="C159" s="36"/>
      <c r="D159" s="36"/>
      <c r="E159" s="36"/>
      <c r="F159" s="36"/>
      <c r="G159" s="36"/>
      <c r="H159" s="36"/>
      <c r="I159" s="36"/>
      <c r="J159" s="36"/>
      <c r="K159" s="36"/>
      <c r="L159" s="36"/>
      <c r="M159" s="36"/>
    </row>
    <row r="160" spans="1:13">
      <c r="A160" s="36"/>
      <c r="B160" s="36"/>
      <c r="C160" s="36"/>
      <c r="D160" s="36"/>
      <c r="E160" s="36"/>
      <c r="F160" s="36"/>
      <c r="G160" s="36"/>
      <c r="H160" s="36"/>
      <c r="I160" s="36"/>
      <c r="J160" s="36"/>
      <c r="K160" s="36"/>
      <c r="L160" s="36"/>
      <c r="M160" s="36"/>
    </row>
    <row r="161" spans="1:13">
      <c r="A161" s="36"/>
      <c r="B161" s="36"/>
      <c r="C161" s="36"/>
      <c r="D161" s="36"/>
      <c r="E161" s="36"/>
      <c r="F161" s="36"/>
      <c r="G161" s="36"/>
      <c r="H161" s="36"/>
      <c r="I161" s="36"/>
      <c r="J161" s="36"/>
      <c r="K161" s="36"/>
      <c r="L161" s="36"/>
      <c r="M161" s="36"/>
    </row>
    <row r="162" spans="1:13">
      <c r="A162" s="36"/>
      <c r="B162" s="36"/>
      <c r="C162" s="36"/>
      <c r="D162" s="36"/>
      <c r="E162" s="36"/>
      <c r="F162" s="36"/>
      <c r="G162" s="36"/>
      <c r="H162" s="36"/>
      <c r="I162" s="36"/>
      <c r="J162" s="36"/>
      <c r="K162" s="36"/>
      <c r="L162" s="36"/>
      <c r="M162" s="36"/>
    </row>
    <row r="163" spans="1:13">
      <c r="A163" s="36"/>
      <c r="B163" s="36"/>
      <c r="C163" s="36"/>
      <c r="D163" s="36"/>
      <c r="E163" s="36"/>
      <c r="F163" s="36"/>
      <c r="G163" s="36"/>
      <c r="H163" s="36"/>
      <c r="I163" s="36"/>
      <c r="J163" s="36"/>
      <c r="K163" s="36"/>
      <c r="L163" s="36"/>
      <c r="M163" s="36"/>
    </row>
    <row r="164" spans="1:13">
      <c r="A164" s="36"/>
      <c r="B164" s="36"/>
      <c r="C164" s="36"/>
      <c r="D164" s="36"/>
      <c r="E164" s="36"/>
      <c r="F164" s="36"/>
      <c r="G164" s="36"/>
      <c r="H164" s="36"/>
      <c r="I164" s="36"/>
      <c r="J164" s="36"/>
      <c r="K164" s="36"/>
      <c r="L164" s="36"/>
      <c r="M164" s="36"/>
    </row>
    <row r="165" spans="1:13">
      <c r="A165" s="36"/>
      <c r="B165" s="36"/>
      <c r="C165" s="36"/>
      <c r="D165" s="36"/>
      <c r="E165" s="36"/>
      <c r="F165" s="36"/>
      <c r="G165" s="36"/>
      <c r="H165" s="36"/>
      <c r="I165" s="36"/>
      <c r="J165" s="36"/>
      <c r="K165" s="36"/>
      <c r="L165" s="36"/>
      <c r="M165" s="36"/>
    </row>
    <row r="166" spans="1:13">
      <c r="A166" s="36"/>
      <c r="B166" s="36"/>
      <c r="C166" s="36"/>
      <c r="D166" s="36"/>
      <c r="E166" s="36"/>
      <c r="F166" s="36"/>
      <c r="G166" s="36"/>
      <c r="H166" s="36"/>
      <c r="I166" s="36"/>
      <c r="J166" s="36"/>
      <c r="K166" s="36"/>
      <c r="L166" s="36"/>
      <c r="M166" s="36"/>
    </row>
    <row r="167" spans="1:13">
      <c r="A167" s="36"/>
      <c r="B167" s="36"/>
      <c r="C167" s="36"/>
      <c r="D167" s="36"/>
      <c r="E167" s="36"/>
      <c r="F167" s="36"/>
      <c r="G167" s="36"/>
      <c r="H167" s="36"/>
      <c r="I167" s="36"/>
      <c r="J167" s="36"/>
      <c r="K167" s="36"/>
      <c r="L167" s="36"/>
      <c r="M167" s="36"/>
    </row>
    <row r="168" spans="1:13">
      <c r="A168" s="36"/>
      <c r="B168" s="36"/>
      <c r="C168" s="36"/>
      <c r="D168" s="36"/>
      <c r="E168" s="36"/>
      <c r="F168" s="36"/>
      <c r="G168" s="36"/>
      <c r="H168" s="36"/>
      <c r="I168" s="36"/>
      <c r="J168" s="36"/>
      <c r="K168" s="36"/>
      <c r="L168" s="36"/>
      <c r="M168" s="36"/>
    </row>
    <row r="169" spans="1:13">
      <c r="A169" s="36"/>
      <c r="B169" s="36"/>
      <c r="C169" s="36"/>
      <c r="D169" s="36"/>
      <c r="E169" s="36"/>
      <c r="F169" s="36"/>
      <c r="G169" s="36"/>
      <c r="H169" s="36"/>
      <c r="I169" s="36"/>
      <c r="J169" s="36"/>
      <c r="K169" s="36"/>
      <c r="L169" s="36"/>
      <c r="M169" s="36"/>
    </row>
    <row r="170" spans="1:13">
      <c r="A170" s="36"/>
      <c r="B170" s="36"/>
      <c r="C170" s="36"/>
      <c r="D170" s="36"/>
      <c r="E170" s="36"/>
      <c r="F170" s="36"/>
      <c r="G170" s="36"/>
      <c r="H170" s="36"/>
      <c r="I170" s="36"/>
      <c r="J170" s="36"/>
      <c r="K170" s="36"/>
      <c r="L170" s="36"/>
      <c r="M170" s="36"/>
    </row>
    <row r="171" spans="1:13">
      <c r="A171" s="36"/>
      <c r="B171" s="36"/>
      <c r="C171" s="36"/>
      <c r="D171" s="36"/>
      <c r="E171" s="36"/>
      <c r="F171" s="36"/>
      <c r="G171" s="36"/>
      <c r="H171" s="36"/>
      <c r="I171" s="36"/>
      <c r="J171" s="36"/>
      <c r="K171" s="36"/>
      <c r="L171" s="36"/>
      <c r="M171" s="36"/>
    </row>
    <row r="172" spans="1:13">
      <c r="A172" s="36"/>
      <c r="B172" s="36"/>
      <c r="C172" s="36"/>
      <c r="D172" s="36"/>
      <c r="E172" s="36"/>
      <c r="F172" s="36"/>
      <c r="G172" s="36"/>
      <c r="H172" s="36"/>
      <c r="I172" s="36"/>
      <c r="J172" s="36"/>
      <c r="K172" s="36"/>
      <c r="L172" s="36"/>
      <c r="M172" s="36"/>
    </row>
    <row r="173" spans="1:13">
      <c r="A173" s="36"/>
      <c r="B173" s="36"/>
      <c r="C173" s="36"/>
      <c r="D173" s="36"/>
      <c r="E173" s="36"/>
      <c r="F173" s="36"/>
      <c r="G173" s="36"/>
      <c r="H173" s="36"/>
      <c r="I173" s="36"/>
      <c r="J173" s="36"/>
      <c r="K173" s="36"/>
      <c r="L173" s="36"/>
      <c r="M173" s="36"/>
    </row>
    <row r="174" spans="1:13">
      <c r="A174" s="36"/>
      <c r="B174" s="36"/>
      <c r="C174" s="36"/>
      <c r="D174" s="36"/>
      <c r="E174" s="36"/>
      <c r="F174" s="36"/>
      <c r="G174" s="36"/>
      <c r="H174" s="36"/>
      <c r="I174" s="36"/>
      <c r="J174" s="36"/>
      <c r="K174" s="36"/>
      <c r="L174" s="36"/>
      <c r="M174" s="36"/>
    </row>
    <row r="175" spans="1:13">
      <c r="A175" s="36"/>
      <c r="B175" s="36"/>
      <c r="C175" s="36"/>
      <c r="D175" s="36"/>
      <c r="E175" s="36"/>
      <c r="F175" s="36"/>
      <c r="G175" s="36"/>
      <c r="H175" s="36"/>
      <c r="I175" s="36"/>
      <c r="J175" s="36"/>
      <c r="K175" s="36"/>
      <c r="L175" s="36"/>
      <c r="M175" s="36"/>
    </row>
    <row r="176" spans="1:13">
      <c r="A176" s="36"/>
      <c r="B176" s="36"/>
      <c r="C176" s="36"/>
      <c r="D176" s="36"/>
      <c r="E176" s="36"/>
      <c r="F176" s="36"/>
      <c r="G176" s="36"/>
      <c r="H176" s="36"/>
      <c r="I176" s="36"/>
      <c r="J176" s="36"/>
      <c r="K176" s="36"/>
      <c r="L176" s="36"/>
      <c r="M176" s="36"/>
    </row>
    <row r="177" spans="1:13">
      <c r="A177" s="36"/>
      <c r="B177" s="36"/>
      <c r="C177" s="36"/>
      <c r="D177" s="36"/>
      <c r="E177" s="36"/>
      <c r="F177" s="36"/>
      <c r="G177" s="36"/>
      <c r="H177" s="36"/>
      <c r="I177" s="36"/>
      <c r="J177" s="36"/>
      <c r="K177" s="36"/>
      <c r="L177" s="36"/>
      <c r="M177" s="36"/>
    </row>
    <row r="178" spans="1:13">
      <c r="A178" s="36"/>
      <c r="B178" s="36"/>
      <c r="C178" s="36"/>
      <c r="D178" s="36"/>
      <c r="E178" s="36"/>
      <c r="F178" s="36"/>
      <c r="G178" s="36"/>
      <c r="H178" s="36"/>
      <c r="I178" s="36"/>
      <c r="J178" s="36"/>
      <c r="K178" s="36"/>
      <c r="L178" s="36"/>
      <c r="M178" s="36"/>
    </row>
    <row r="179" spans="1:13">
      <c r="A179" s="36"/>
      <c r="B179" s="36"/>
      <c r="C179" s="36"/>
      <c r="D179" s="36"/>
      <c r="E179" s="36"/>
      <c r="F179" s="36"/>
      <c r="G179" s="36"/>
      <c r="H179" s="36"/>
      <c r="I179" s="36"/>
      <c r="J179" s="36"/>
      <c r="K179" s="36"/>
      <c r="L179" s="36"/>
      <c r="M179" s="36"/>
    </row>
    <row r="180" spans="1:13">
      <c r="A180" s="36"/>
      <c r="B180" s="36"/>
      <c r="C180" s="36"/>
      <c r="D180" s="36"/>
      <c r="E180" s="36"/>
      <c r="F180" s="36"/>
      <c r="G180" s="36"/>
      <c r="H180" s="36"/>
      <c r="I180" s="36"/>
      <c r="J180" s="36"/>
      <c r="K180" s="36"/>
      <c r="L180" s="36"/>
      <c r="M180" s="36"/>
    </row>
    <row r="181" spans="1:13">
      <c r="A181" s="36"/>
      <c r="B181" s="36"/>
      <c r="C181" s="36"/>
      <c r="D181" s="36"/>
      <c r="E181" s="36"/>
      <c r="F181" s="36"/>
      <c r="G181" s="36"/>
      <c r="H181" s="36"/>
      <c r="I181" s="36"/>
      <c r="J181" s="36"/>
      <c r="K181" s="36"/>
      <c r="L181" s="36"/>
      <c r="M181" s="36"/>
    </row>
    <row r="182" spans="1:13">
      <c r="A182" s="36"/>
      <c r="B182" s="36"/>
      <c r="C182" s="36"/>
      <c r="D182" s="36"/>
      <c r="E182" s="36"/>
      <c r="F182" s="36"/>
      <c r="G182" s="36"/>
      <c r="H182" s="36"/>
      <c r="I182" s="36"/>
      <c r="J182" s="36"/>
      <c r="K182" s="36"/>
      <c r="L182" s="36"/>
      <c r="M182" s="36"/>
    </row>
    <row r="183" spans="1:13">
      <c r="A183" s="36"/>
      <c r="B183" s="36"/>
      <c r="C183" s="36"/>
      <c r="D183" s="36"/>
      <c r="E183" s="36"/>
      <c r="F183" s="36"/>
      <c r="G183" s="36"/>
      <c r="H183" s="36"/>
      <c r="I183" s="36"/>
      <c r="J183" s="36"/>
      <c r="K183" s="36"/>
      <c r="L183" s="36"/>
      <c r="M183" s="36"/>
    </row>
    <row r="184" spans="1:13">
      <c r="A184" s="36"/>
      <c r="B184" s="36"/>
      <c r="C184" s="36"/>
      <c r="D184" s="36"/>
      <c r="E184" s="36"/>
      <c r="F184" s="36"/>
      <c r="G184" s="36"/>
      <c r="H184" s="36"/>
      <c r="I184" s="36"/>
      <c r="J184" s="36"/>
      <c r="K184" s="36"/>
      <c r="L184" s="36"/>
      <c r="M184" s="36"/>
    </row>
    <row r="185" spans="1:13">
      <c r="A185" s="36"/>
      <c r="B185" s="36"/>
      <c r="C185" s="36"/>
      <c r="D185" s="36"/>
      <c r="E185" s="36"/>
      <c r="F185" s="36"/>
      <c r="G185" s="36"/>
      <c r="H185" s="36"/>
      <c r="I185" s="36"/>
      <c r="J185" s="36"/>
      <c r="K185" s="36"/>
      <c r="L185" s="36"/>
      <c r="M185" s="36"/>
    </row>
    <row r="186" spans="1:13">
      <c r="A186" s="36"/>
      <c r="B186" s="36"/>
      <c r="C186" s="36"/>
      <c r="D186" s="36"/>
      <c r="E186" s="36"/>
      <c r="F186" s="36"/>
      <c r="G186" s="36"/>
      <c r="H186" s="36"/>
      <c r="I186" s="36"/>
      <c r="J186" s="36"/>
      <c r="K186" s="36"/>
      <c r="L186" s="36"/>
      <c r="M186" s="36"/>
    </row>
    <row r="187" spans="1:13">
      <c r="A187" s="36"/>
      <c r="B187" s="36"/>
      <c r="C187" s="36"/>
      <c r="D187" s="36"/>
      <c r="E187" s="36"/>
      <c r="F187" s="36"/>
      <c r="G187" s="36"/>
      <c r="H187" s="36"/>
      <c r="I187" s="36"/>
      <c r="J187" s="36"/>
      <c r="K187" s="36"/>
      <c r="L187" s="36"/>
      <c r="M187" s="36"/>
    </row>
    <row r="188" spans="1:13">
      <c r="A188" s="36"/>
      <c r="B188" s="36"/>
      <c r="C188" s="36"/>
      <c r="D188" s="36"/>
      <c r="E188" s="36"/>
      <c r="F188" s="36"/>
      <c r="G188" s="36"/>
      <c r="H188" s="36"/>
      <c r="I188" s="36"/>
      <c r="J188" s="36"/>
      <c r="K188" s="36"/>
      <c r="L188" s="36"/>
      <c r="M188" s="36"/>
    </row>
    <row r="189" spans="1:13">
      <c r="A189" s="36"/>
      <c r="B189" s="36"/>
      <c r="C189" s="36"/>
      <c r="D189" s="36"/>
      <c r="E189" s="36"/>
      <c r="F189" s="36"/>
      <c r="G189" s="36"/>
      <c r="H189" s="36"/>
      <c r="I189" s="36"/>
      <c r="J189" s="36"/>
      <c r="K189" s="36"/>
      <c r="L189" s="36"/>
      <c r="M189" s="36"/>
    </row>
    <row r="190" spans="1:13">
      <c r="A190" s="36"/>
      <c r="B190" s="36"/>
      <c r="C190" s="36"/>
      <c r="D190" s="36"/>
      <c r="E190" s="36"/>
      <c r="F190" s="36"/>
      <c r="G190" s="36"/>
      <c r="H190" s="36"/>
      <c r="I190" s="36"/>
      <c r="J190" s="36"/>
      <c r="K190" s="36"/>
      <c r="L190" s="36"/>
      <c r="M190" s="36"/>
    </row>
    <row r="191" spans="1:13">
      <c r="A191" s="36"/>
      <c r="B191" s="36"/>
      <c r="C191" s="36"/>
      <c r="D191" s="36"/>
      <c r="E191" s="36"/>
      <c r="F191" s="36"/>
      <c r="G191" s="36"/>
      <c r="H191" s="36"/>
      <c r="I191" s="36"/>
      <c r="J191" s="36"/>
      <c r="K191" s="36"/>
      <c r="L191" s="36"/>
      <c r="M191" s="36"/>
    </row>
    <row r="192" spans="1:13">
      <c r="A192" s="36"/>
      <c r="B192" s="36"/>
      <c r="C192" s="36"/>
      <c r="D192" s="36"/>
      <c r="E192" s="36"/>
      <c r="F192" s="36"/>
      <c r="G192" s="36"/>
      <c r="H192" s="36"/>
      <c r="I192" s="36"/>
      <c r="J192" s="36"/>
      <c r="K192" s="36"/>
      <c r="L192" s="36"/>
      <c r="M192" s="36"/>
    </row>
    <row r="193" spans="1:13">
      <c r="A193" s="36"/>
      <c r="B193" s="36"/>
      <c r="C193" s="36"/>
      <c r="D193" s="36"/>
      <c r="E193" s="36"/>
      <c r="F193" s="36"/>
      <c r="G193" s="36"/>
      <c r="H193" s="36"/>
      <c r="I193" s="36"/>
      <c r="J193" s="36"/>
      <c r="K193" s="36"/>
      <c r="L193" s="36"/>
      <c r="M193" s="36"/>
    </row>
    <row r="194" spans="1:13">
      <c r="A194" s="36"/>
      <c r="B194" s="36"/>
      <c r="C194" s="36"/>
      <c r="D194" s="36"/>
      <c r="E194" s="36"/>
      <c r="F194" s="36"/>
      <c r="G194" s="36"/>
      <c r="H194" s="36"/>
      <c r="I194" s="36"/>
      <c r="J194" s="36"/>
      <c r="K194" s="36"/>
      <c r="L194" s="36"/>
      <c r="M194" s="36"/>
    </row>
    <row r="195" spans="1:13">
      <c r="A195" s="36"/>
      <c r="B195" s="36"/>
      <c r="C195" s="36"/>
      <c r="D195" s="36"/>
      <c r="E195" s="36"/>
      <c r="F195" s="36"/>
      <c r="G195" s="36"/>
      <c r="H195" s="36"/>
      <c r="I195" s="36"/>
      <c r="J195" s="36"/>
      <c r="K195" s="36"/>
      <c r="L195" s="36"/>
      <c r="M195" s="36"/>
    </row>
    <row r="196" spans="1:13">
      <c r="A196" s="36"/>
      <c r="B196" s="36"/>
      <c r="C196" s="36"/>
      <c r="D196" s="36"/>
      <c r="E196" s="36"/>
      <c r="F196" s="36"/>
      <c r="G196" s="36"/>
      <c r="H196" s="36"/>
      <c r="I196" s="36"/>
      <c r="J196" s="36"/>
      <c r="K196" s="36"/>
      <c r="L196" s="36"/>
      <c r="M196" s="36"/>
    </row>
    <row r="197" spans="1:13">
      <c r="A197" s="36"/>
      <c r="B197" s="36"/>
      <c r="C197" s="36"/>
      <c r="D197" s="36"/>
      <c r="E197" s="36"/>
      <c r="F197" s="36"/>
      <c r="G197" s="36"/>
      <c r="H197" s="36"/>
      <c r="I197" s="36"/>
      <c r="J197" s="36"/>
      <c r="K197" s="36"/>
      <c r="L197" s="36"/>
      <c r="M197" s="36"/>
    </row>
    <row r="198" spans="1:13">
      <c r="A198" s="36"/>
      <c r="B198" s="36"/>
      <c r="C198" s="36"/>
      <c r="D198" s="36"/>
      <c r="E198" s="36"/>
      <c r="F198" s="36"/>
      <c r="G198" s="36"/>
      <c r="H198" s="36"/>
      <c r="I198" s="36"/>
      <c r="J198" s="36"/>
      <c r="K198" s="36"/>
      <c r="L198" s="36"/>
      <c r="M198" s="36"/>
    </row>
    <row r="199" spans="1:13">
      <c r="A199" s="36"/>
      <c r="B199" s="36"/>
      <c r="C199" s="36"/>
      <c r="D199" s="36"/>
      <c r="E199" s="36"/>
      <c r="F199" s="36"/>
      <c r="G199" s="36"/>
      <c r="H199" s="36"/>
      <c r="I199" s="36"/>
      <c r="J199" s="36"/>
      <c r="K199" s="36"/>
      <c r="L199" s="36"/>
      <c r="M199" s="36"/>
    </row>
    <row r="200" spans="1:13">
      <c r="A200" s="36"/>
      <c r="B200" s="36"/>
      <c r="C200" s="36"/>
      <c r="D200" s="36"/>
      <c r="E200" s="36"/>
      <c r="F200" s="36"/>
      <c r="G200" s="36"/>
      <c r="H200" s="36"/>
      <c r="I200" s="36"/>
      <c r="J200" s="36"/>
      <c r="K200" s="36"/>
      <c r="L200" s="36"/>
      <c r="M200" s="36"/>
    </row>
    <row r="201" spans="1:13">
      <c r="A201" s="36"/>
      <c r="B201" s="36"/>
      <c r="C201" s="36"/>
      <c r="D201" s="36"/>
      <c r="E201" s="36"/>
      <c r="F201" s="36"/>
      <c r="G201" s="36"/>
      <c r="H201" s="36"/>
      <c r="I201" s="36"/>
      <c r="J201" s="36"/>
      <c r="K201" s="36"/>
      <c r="L201" s="36"/>
      <c r="M201" s="36"/>
    </row>
  </sheetData>
  <mergeCells count="3">
    <mergeCell ref="A2:L2"/>
    <mergeCell ref="A3:L3"/>
    <mergeCell ref="A27:B27"/>
  </mergeCells>
  <hyperlinks>
    <hyperlink ref="A1" location="'索引目录'!E11" display="返回索引页"/>
    <hyperlink ref="B1" location="'交易性金融资产汇总'!B8" display="返回"/>
  </hyperlinks>
  <pageMargins left="0.7" right="0.7" top="0.75" bottom="0.75" header="0.3" footer="0.3"/>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5" customWidth="1"/>
    <col min="2" max="2" width="29" customWidth="1"/>
    <col min="3" max="5" width="10" customWidth="1"/>
    <col min="6" max="6" width="16" customWidth="1"/>
    <col min="7" max="8" width="17" customWidth="1"/>
    <col min="9" max="9" width="14" customWidth="1"/>
    <col min="10" max="10" width="10" customWidth="1"/>
    <col min="11" max="11" width="17" customWidth="1"/>
  </cols>
  <sheetData>
    <row r="1" spans="1:11">
      <c r="A1" s="443" t="s">
        <v>86</v>
      </c>
      <c r="B1" s="14" t="s">
        <v>250</v>
      </c>
      <c r="C1" s="15"/>
      <c r="D1" s="15"/>
      <c r="E1" s="15"/>
      <c r="F1" s="15"/>
      <c r="G1" s="15"/>
      <c r="H1" s="15"/>
      <c r="I1" s="15"/>
      <c r="J1" s="15"/>
      <c r="K1" s="15"/>
    </row>
    <row r="2" ht="30" customHeight="1" spans="1:11">
      <c r="A2" s="16" t="s">
        <v>391</v>
      </c>
      <c r="B2" s="17"/>
      <c r="C2" s="17"/>
      <c r="D2" s="17"/>
      <c r="E2" s="17"/>
      <c r="F2" s="17"/>
      <c r="G2" s="17"/>
      <c r="H2" s="17"/>
      <c r="I2" s="17"/>
      <c r="J2" s="17"/>
      <c r="K2" s="17"/>
    </row>
    <row r="3" ht="14.25" customHeight="1" spans="1:11">
      <c r="A3" s="40" t="e">
        <f>CONCATENATE(#REF!,#REF!,#REF!,#REF!,#REF!,#REF!,#REF!)</f>
        <v>#REF!</v>
      </c>
      <c r="B3" s="40"/>
      <c r="C3" s="40"/>
      <c r="D3" s="40"/>
      <c r="E3" s="40"/>
      <c r="F3" s="40"/>
      <c r="G3" s="40"/>
      <c r="H3" s="38"/>
      <c r="I3" s="38"/>
      <c r="J3" s="38"/>
      <c r="K3" s="38"/>
    </row>
    <row r="4" ht="15.75" customHeight="1" spans="1:11">
      <c r="A4" s="41" t="e">
        <f>#REF!&amp;#REF!</f>
        <v>#REF!</v>
      </c>
      <c r="B4" s="36"/>
      <c r="C4" s="36"/>
      <c r="D4" s="36"/>
      <c r="E4" s="36"/>
      <c r="F4" s="642"/>
      <c r="G4" s="642"/>
      <c r="H4" s="642"/>
      <c r="I4" s="642"/>
      <c r="J4" s="642"/>
      <c r="K4" s="42" t="s">
        <v>119</v>
      </c>
    </row>
    <row r="5" ht="15.75" customHeight="1" spans="1:11">
      <c r="A5" s="43" t="s">
        <v>183</v>
      </c>
      <c r="B5" s="52" t="s">
        <v>392</v>
      </c>
      <c r="C5" s="43" t="s">
        <v>393</v>
      </c>
      <c r="D5" s="43" t="s">
        <v>394</v>
      </c>
      <c r="E5" s="52" t="s">
        <v>384</v>
      </c>
      <c r="F5" s="644" t="s">
        <v>333</v>
      </c>
      <c r="G5" s="72" t="s">
        <v>334</v>
      </c>
      <c r="H5" s="643" t="s">
        <v>335</v>
      </c>
      <c r="I5" s="43" t="s">
        <v>336</v>
      </c>
      <c r="J5" s="647" t="s">
        <v>358</v>
      </c>
      <c r="K5" s="43" t="s">
        <v>186</v>
      </c>
    </row>
    <row r="6" ht="15.75" customHeight="1" spans="1:11">
      <c r="A6" s="46"/>
      <c r="B6" s="47"/>
      <c r="C6" s="48"/>
      <c r="D6" s="48"/>
      <c r="E6" s="47"/>
      <c r="F6" s="55"/>
      <c r="G6" s="57"/>
      <c r="H6" s="56"/>
      <c r="I6" s="56" t="str">
        <f t="shared" ref="I6:I27" si="0">IF(H6-G6=0,"",(H6-G6))</f>
        <v/>
      </c>
      <c r="J6" s="56" t="str">
        <f t="shared" ref="J6:J27" si="1">IF(G6=0,"",(H6-G6)/G6*100)</f>
        <v/>
      </c>
      <c r="K6" s="47"/>
    </row>
    <row r="7" ht="15.75" customHeight="1" spans="1:11">
      <c r="A7" s="46"/>
      <c r="B7" s="47"/>
      <c r="C7" s="48"/>
      <c r="D7" s="48"/>
      <c r="E7" s="47"/>
      <c r="F7" s="55"/>
      <c r="G7" s="57"/>
      <c r="H7" s="56"/>
      <c r="I7" s="56" t="str">
        <f t="shared" si="0"/>
        <v/>
      </c>
      <c r="J7" s="56" t="str">
        <f t="shared" si="1"/>
        <v/>
      </c>
      <c r="K7" s="47"/>
    </row>
    <row r="8" ht="15.75" customHeight="1" spans="1:11">
      <c r="A8" s="46"/>
      <c r="B8" s="47"/>
      <c r="C8" s="48"/>
      <c r="D8" s="48"/>
      <c r="E8" s="47"/>
      <c r="F8" s="55"/>
      <c r="G8" s="57"/>
      <c r="H8" s="56"/>
      <c r="I8" s="56" t="str">
        <f t="shared" si="0"/>
        <v/>
      </c>
      <c r="J8" s="56" t="str">
        <f t="shared" si="1"/>
        <v/>
      </c>
      <c r="K8" s="47"/>
    </row>
    <row r="9" ht="15.75" customHeight="1" spans="1:11">
      <c r="A9" s="46"/>
      <c r="B9" s="47"/>
      <c r="C9" s="48"/>
      <c r="D9" s="48"/>
      <c r="E9" s="47"/>
      <c r="F9" s="55"/>
      <c r="G9" s="57"/>
      <c r="H9" s="56"/>
      <c r="I9" s="56" t="str">
        <f t="shared" si="0"/>
        <v/>
      </c>
      <c r="J9" s="56" t="str">
        <f t="shared" si="1"/>
        <v/>
      </c>
      <c r="K9" s="47"/>
    </row>
    <row r="10" ht="15.75" customHeight="1" spans="1:11">
      <c r="A10" s="46"/>
      <c r="B10" s="47"/>
      <c r="C10" s="48"/>
      <c r="D10" s="48"/>
      <c r="E10" s="47"/>
      <c r="F10" s="55"/>
      <c r="G10" s="57"/>
      <c r="H10" s="56"/>
      <c r="I10" s="56" t="str">
        <f t="shared" si="0"/>
        <v/>
      </c>
      <c r="J10" s="56" t="str">
        <f t="shared" si="1"/>
        <v/>
      </c>
      <c r="K10" s="47"/>
    </row>
    <row r="11" ht="15.75" customHeight="1" spans="1:11">
      <c r="A11" s="46"/>
      <c r="B11" s="47"/>
      <c r="C11" s="48"/>
      <c r="D11" s="48"/>
      <c r="E11" s="47"/>
      <c r="F11" s="55"/>
      <c r="G11" s="57"/>
      <c r="H11" s="56"/>
      <c r="I11" s="56" t="str">
        <f t="shared" si="0"/>
        <v/>
      </c>
      <c r="J11" s="56" t="str">
        <f t="shared" si="1"/>
        <v/>
      </c>
      <c r="K11" s="47"/>
    </row>
    <row r="12" ht="15.75" customHeight="1" spans="1:11">
      <c r="A12" s="46"/>
      <c r="B12" s="47"/>
      <c r="C12" s="48"/>
      <c r="D12" s="48"/>
      <c r="E12" s="47"/>
      <c r="F12" s="55"/>
      <c r="G12" s="57"/>
      <c r="H12" s="56"/>
      <c r="I12" s="56" t="str">
        <f t="shared" si="0"/>
        <v/>
      </c>
      <c r="J12" s="56" t="str">
        <f t="shared" si="1"/>
        <v/>
      </c>
      <c r="K12" s="47"/>
    </row>
    <row r="13" ht="15.75" customHeight="1" spans="1:11">
      <c r="A13" s="46"/>
      <c r="B13" s="47"/>
      <c r="C13" s="48"/>
      <c r="D13" s="48"/>
      <c r="E13" s="47"/>
      <c r="F13" s="55"/>
      <c r="G13" s="57"/>
      <c r="H13" s="56"/>
      <c r="I13" s="56" t="str">
        <f t="shared" si="0"/>
        <v/>
      </c>
      <c r="J13" s="56" t="str">
        <f t="shared" si="1"/>
        <v/>
      </c>
      <c r="K13" s="47"/>
    </row>
    <row r="14" ht="15.75" customHeight="1" spans="1:11">
      <c r="A14" s="46"/>
      <c r="B14" s="47"/>
      <c r="C14" s="48"/>
      <c r="D14" s="48"/>
      <c r="E14" s="47"/>
      <c r="F14" s="55"/>
      <c r="G14" s="57"/>
      <c r="H14" s="56"/>
      <c r="I14" s="56" t="str">
        <f t="shared" si="0"/>
        <v/>
      </c>
      <c r="J14" s="56" t="str">
        <f t="shared" si="1"/>
        <v/>
      </c>
      <c r="K14" s="47"/>
    </row>
    <row r="15" ht="15.75" customHeight="1" spans="1:11">
      <c r="A15" s="46"/>
      <c r="B15" s="47"/>
      <c r="C15" s="48"/>
      <c r="D15" s="48"/>
      <c r="E15" s="47"/>
      <c r="F15" s="55"/>
      <c r="G15" s="57"/>
      <c r="H15" s="56"/>
      <c r="I15" s="56" t="str">
        <f t="shared" si="0"/>
        <v/>
      </c>
      <c r="J15" s="56" t="str">
        <f t="shared" si="1"/>
        <v/>
      </c>
      <c r="K15" s="47"/>
    </row>
    <row r="16" ht="15.75" customHeight="1" spans="1:11">
      <c r="A16" s="46"/>
      <c r="B16" s="47"/>
      <c r="C16" s="48"/>
      <c r="D16" s="48"/>
      <c r="E16" s="47"/>
      <c r="F16" s="55"/>
      <c r="G16" s="57"/>
      <c r="H16" s="56"/>
      <c r="I16" s="56" t="str">
        <f t="shared" si="0"/>
        <v/>
      </c>
      <c r="J16" s="56" t="str">
        <f t="shared" si="1"/>
        <v/>
      </c>
      <c r="K16" s="47"/>
    </row>
    <row r="17" ht="15.75" customHeight="1" spans="1:11">
      <c r="A17" s="46"/>
      <c r="B17" s="47"/>
      <c r="C17" s="48"/>
      <c r="D17" s="48"/>
      <c r="E17" s="47"/>
      <c r="F17" s="55"/>
      <c r="G17" s="57"/>
      <c r="H17" s="56"/>
      <c r="I17" s="56" t="str">
        <f t="shared" si="0"/>
        <v/>
      </c>
      <c r="J17" s="56" t="str">
        <f t="shared" si="1"/>
        <v/>
      </c>
      <c r="K17" s="47"/>
    </row>
    <row r="18" ht="15.75" customHeight="1" spans="1:11">
      <c r="A18" s="46"/>
      <c r="B18" s="47"/>
      <c r="C18" s="48"/>
      <c r="D18" s="48"/>
      <c r="E18" s="47"/>
      <c r="F18" s="55"/>
      <c r="G18" s="57"/>
      <c r="H18" s="56"/>
      <c r="I18" s="56" t="str">
        <f t="shared" si="0"/>
        <v/>
      </c>
      <c r="J18" s="56" t="str">
        <f t="shared" si="1"/>
        <v/>
      </c>
      <c r="K18" s="47"/>
    </row>
    <row r="19" ht="15.75" customHeight="1" spans="1:11">
      <c r="A19" s="46"/>
      <c r="B19" s="47"/>
      <c r="C19" s="48"/>
      <c r="D19" s="48"/>
      <c r="E19" s="47"/>
      <c r="F19" s="55"/>
      <c r="G19" s="57"/>
      <c r="H19" s="56"/>
      <c r="I19" s="56" t="str">
        <f t="shared" si="0"/>
        <v/>
      </c>
      <c r="J19" s="56" t="str">
        <f t="shared" si="1"/>
        <v/>
      </c>
      <c r="K19" s="47"/>
    </row>
    <row r="20" ht="15.75" customHeight="1" spans="1:11">
      <c r="A20" s="46"/>
      <c r="B20" s="47"/>
      <c r="C20" s="48"/>
      <c r="D20" s="48"/>
      <c r="E20" s="47"/>
      <c r="F20" s="55"/>
      <c r="G20" s="57"/>
      <c r="H20" s="56"/>
      <c r="I20" s="56" t="str">
        <f t="shared" si="0"/>
        <v/>
      </c>
      <c r="J20" s="56" t="str">
        <f t="shared" si="1"/>
        <v/>
      </c>
      <c r="K20" s="47"/>
    </row>
    <row r="21" ht="15.75" customHeight="1" spans="1:11">
      <c r="A21" s="46"/>
      <c r="B21" s="47"/>
      <c r="C21" s="48"/>
      <c r="D21" s="48"/>
      <c r="E21" s="47"/>
      <c r="F21" s="55"/>
      <c r="G21" s="57"/>
      <c r="H21" s="56"/>
      <c r="I21" s="56" t="str">
        <f t="shared" si="0"/>
        <v/>
      </c>
      <c r="J21" s="56" t="str">
        <f t="shared" si="1"/>
        <v/>
      </c>
      <c r="K21" s="47"/>
    </row>
    <row r="22" ht="15.75" customHeight="1" spans="1:11">
      <c r="A22" s="46"/>
      <c r="B22" s="47"/>
      <c r="C22" s="48"/>
      <c r="D22" s="48"/>
      <c r="E22" s="47"/>
      <c r="F22" s="55"/>
      <c r="G22" s="57"/>
      <c r="H22" s="56"/>
      <c r="I22" s="56" t="str">
        <f t="shared" si="0"/>
        <v/>
      </c>
      <c r="J22" s="56" t="str">
        <f t="shared" si="1"/>
        <v/>
      </c>
      <c r="K22" s="47"/>
    </row>
    <row r="23" ht="15.75" customHeight="1" spans="1:11">
      <c r="A23" s="46"/>
      <c r="B23" s="47"/>
      <c r="C23" s="48"/>
      <c r="D23" s="48"/>
      <c r="E23" s="47"/>
      <c r="F23" s="55"/>
      <c r="G23" s="57"/>
      <c r="H23" s="56"/>
      <c r="I23" s="56" t="str">
        <f t="shared" si="0"/>
        <v/>
      </c>
      <c r="J23" s="56" t="str">
        <f t="shared" si="1"/>
        <v/>
      </c>
      <c r="K23" s="47"/>
    </row>
    <row r="24" ht="15.75" customHeight="1" spans="1:11">
      <c r="A24" s="46"/>
      <c r="B24" s="47"/>
      <c r="C24" s="48"/>
      <c r="D24" s="48"/>
      <c r="E24" s="47"/>
      <c r="F24" s="55"/>
      <c r="G24" s="57"/>
      <c r="H24" s="56"/>
      <c r="I24" s="56" t="str">
        <f t="shared" si="0"/>
        <v/>
      </c>
      <c r="J24" s="56" t="str">
        <f t="shared" si="1"/>
        <v/>
      </c>
      <c r="K24" s="47"/>
    </row>
    <row r="25" ht="15.75" customHeight="1" spans="1:11">
      <c r="A25" s="52" t="s">
        <v>395</v>
      </c>
      <c r="B25" s="72"/>
      <c r="C25" s="48"/>
      <c r="D25" s="48"/>
      <c r="E25" s="47"/>
      <c r="F25" s="55">
        <f>SUM(F6:F24)</f>
        <v>0</v>
      </c>
      <c r="G25" s="57">
        <f>SUM(G6:G24)</f>
        <v>0</v>
      </c>
      <c r="H25" s="57">
        <f>SUM(H6:H24)</f>
        <v>0</v>
      </c>
      <c r="I25" s="56" t="str">
        <f t="shared" si="0"/>
        <v/>
      </c>
      <c r="J25" s="56" t="str">
        <f t="shared" si="1"/>
        <v/>
      </c>
      <c r="K25" s="47"/>
    </row>
    <row r="26" ht="15.75" customHeight="1" spans="1:11">
      <c r="A26" s="43" t="s">
        <v>396</v>
      </c>
      <c r="B26" s="72"/>
      <c r="C26" s="48"/>
      <c r="D26" s="48"/>
      <c r="E26" s="47"/>
      <c r="F26" s="55"/>
      <c r="G26" s="57"/>
      <c r="H26" s="56"/>
      <c r="I26" s="56" t="str">
        <f t="shared" si="0"/>
        <v/>
      </c>
      <c r="J26" s="56" t="str">
        <f t="shared" si="1"/>
        <v/>
      </c>
      <c r="K26" s="47"/>
    </row>
    <row r="27" ht="15.75" customHeight="1" spans="1:11">
      <c r="A27" s="52" t="s">
        <v>395</v>
      </c>
      <c r="B27" s="72"/>
      <c r="C27" s="48"/>
      <c r="D27" s="48"/>
      <c r="E27" s="47"/>
      <c r="F27" s="55">
        <f>F25-F26</f>
        <v>0</v>
      </c>
      <c r="G27" s="57">
        <f>G25-G26</f>
        <v>0</v>
      </c>
      <c r="H27" s="57">
        <f>H25-H26</f>
        <v>0</v>
      </c>
      <c r="I27" s="56" t="str">
        <f t="shared" si="0"/>
        <v/>
      </c>
      <c r="J27" s="56" t="str">
        <f t="shared" si="1"/>
        <v/>
      </c>
      <c r="K27" s="47"/>
    </row>
    <row r="28" ht="15.75" customHeight="1" spans="1:11">
      <c r="A28" s="54" t="e">
        <f>#REF!&amp;#REF!</f>
        <v>#REF!</v>
      </c>
      <c r="B28" s="36"/>
      <c r="C28" s="36"/>
      <c r="D28" s="36"/>
      <c r="E28" s="36"/>
      <c r="F28" s="642"/>
      <c r="G28" s="642"/>
      <c r="H28" s="41" t="e">
        <f>"评估人员："&amp;#REF!</f>
        <v>#REF!</v>
      </c>
      <c r="I28" s="642"/>
      <c r="J28" s="642"/>
      <c r="K28" s="36"/>
    </row>
    <row r="29" ht="15.75" customHeight="1" spans="1:11">
      <c r="A29" s="54" t="e">
        <f>CONCATENATE(#REF!,#REF!,#REF!,#REF!,#REF!,#REF!,#REF!)</f>
        <v>#REF!</v>
      </c>
      <c r="B29" s="36"/>
      <c r="C29" s="36"/>
      <c r="D29" s="36"/>
      <c r="E29" s="36"/>
      <c r="F29" s="642"/>
      <c r="G29" s="642"/>
      <c r="H29" s="642"/>
      <c r="I29" s="642"/>
      <c r="J29" s="642"/>
      <c r="K29" s="36"/>
    </row>
    <row r="30" spans="1:11">
      <c r="A30" s="36"/>
      <c r="B30" s="36"/>
      <c r="C30" s="36"/>
      <c r="D30" s="36"/>
      <c r="E30" s="36"/>
      <c r="F30" s="642"/>
      <c r="G30" s="642"/>
      <c r="H30" s="642"/>
      <c r="I30" s="642"/>
      <c r="J30" s="642"/>
      <c r="K30" s="36"/>
    </row>
    <row r="31" spans="1:11">
      <c r="A31" s="36"/>
      <c r="B31" s="36"/>
      <c r="C31" s="36"/>
      <c r="D31" s="36"/>
      <c r="E31" s="36"/>
      <c r="F31" s="642"/>
      <c r="G31" s="642"/>
      <c r="H31" s="642"/>
      <c r="I31" s="642"/>
      <c r="J31" s="642"/>
      <c r="K31" s="36"/>
    </row>
    <row r="32" spans="1:11">
      <c r="A32" s="36"/>
      <c r="B32" s="36"/>
      <c r="C32" s="36"/>
      <c r="D32" s="36"/>
      <c r="E32" s="36"/>
      <c r="F32" s="642"/>
      <c r="G32" s="642"/>
      <c r="H32" s="642"/>
      <c r="I32" s="642"/>
      <c r="J32" s="642"/>
      <c r="K32" s="36"/>
    </row>
    <row r="33" spans="1:11">
      <c r="A33" s="36"/>
      <c r="B33" s="36"/>
      <c r="C33" s="36"/>
      <c r="D33" s="36"/>
      <c r="E33" s="36"/>
      <c r="F33" s="642"/>
      <c r="G33" s="642"/>
      <c r="H33" s="642"/>
      <c r="I33" s="642"/>
      <c r="J33" s="642"/>
      <c r="K33" s="36"/>
    </row>
    <row r="34" spans="1:11">
      <c r="A34" s="36"/>
      <c r="B34" s="36"/>
      <c r="C34" s="36"/>
      <c r="D34" s="36"/>
      <c r="E34" s="36"/>
      <c r="F34" s="642"/>
      <c r="G34" s="642"/>
      <c r="H34" s="642"/>
      <c r="I34" s="642"/>
      <c r="J34" s="642"/>
      <c r="K34" s="36"/>
    </row>
    <row r="35" spans="1:11">
      <c r="A35" s="36"/>
      <c r="B35" s="36"/>
      <c r="C35" s="36"/>
      <c r="D35" s="36"/>
      <c r="E35" s="36"/>
      <c r="F35" s="642"/>
      <c r="G35" s="642"/>
      <c r="H35" s="642"/>
      <c r="I35" s="642"/>
      <c r="J35" s="642"/>
      <c r="K35" s="36"/>
    </row>
    <row r="36" spans="1:11">
      <c r="A36" s="36"/>
      <c r="B36" s="36"/>
      <c r="C36" s="36"/>
      <c r="D36" s="36"/>
      <c r="E36" s="36"/>
      <c r="F36" s="642"/>
      <c r="G36" s="642"/>
      <c r="H36" s="642"/>
      <c r="I36" s="642"/>
      <c r="J36" s="642"/>
      <c r="K36" s="36"/>
    </row>
    <row r="37" spans="1:11">
      <c r="A37" s="36"/>
      <c r="B37" s="36"/>
      <c r="C37" s="36"/>
      <c r="D37" s="36"/>
      <c r="E37" s="36"/>
      <c r="F37" s="642"/>
      <c r="G37" s="642"/>
      <c r="H37" s="642"/>
      <c r="I37" s="642"/>
      <c r="J37" s="642"/>
      <c r="K37" s="36"/>
    </row>
    <row r="38" spans="1:11">
      <c r="A38" s="36"/>
      <c r="B38" s="36"/>
      <c r="C38" s="36"/>
      <c r="D38" s="36"/>
      <c r="E38" s="36"/>
      <c r="F38" s="642"/>
      <c r="G38" s="642"/>
      <c r="H38" s="642"/>
      <c r="I38" s="642"/>
      <c r="J38" s="642"/>
      <c r="K38" s="36"/>
    </row>
    <row r="39" spans="1:11">
      <c r="A39" s="36"/>
      <c r="B39" s="36"/>
      <c r="C39" s="36"/>
      <c r="D39" s="36"/>
      <c r="E39" s="36"/>
      <c r="F39" s="642"/>
      <c r="G39" s="642"/>
      <c r="H39" s="642"/>
      <c r="I39" s="642"/>
      <c r="J39" s="642"/>
      <c r="K39" s="36"/>
    </row>
    <row r="40" spans="1:11">
      <c r="A40" s="36"/>
      <c r="B40" s="36"/>
      <c r="C40" s="36"/>
      <c r="D40" s="36"/>
      <c r="E40" s="36"/>
      <c r="F40" s="642"/>
      <c r="G40" s="642"/>
      <c r="H40" s="642"/>
      <c r="I40" s="642"/>
      <c r="J40" s="642"/>
      <c r="K40" s="36"/>
    </row>
    <row r="41" spans="1:11">
      <c r="A41" s="36"/>
      <c r="B41" s="36"/>
      <c r="C41" s="36"/>
      <c r="D41" s="36"/>
      <c r="E41" s="36"/>
      <c r="F41" s="642"/>
      <c r="G41" s="642"/>
      <c r="H41" s="642"/>
      <c r="I41" s="642"/>
      <c r="J41" s="642"/>
      <c r="K41" s="36"/>
    </row>
    <row r="42" spans="1:11">
      <c r="A42" s="36"/>
      <c r="B42" s="36"/>
      <c r="C42" s="36"/>
      <c r="D42" s="36"/>
      <c r="E42" s="36"/>
      <c r="F42" s="642"/>
      <c r="G42" s="642"/>
      <c r="H42" s="642"/>
      <c r="I42" s="642"/>
      <c r="J42" s="642"/>
      <c r="K42" s="36"/>
    </row>
    <row r="43" spans="1:11">
      <c r="A43" s="36"/>
      <c r="B43" s="36"/>
      <c r="C43" s="36"/>
      <c r="D43" s="36"/>
      <c r="E43" s="36"/>
      <c r="F43" s="642"/>
      <c r="G43" s="642"/>
      <c r="H43" s="642"/>
      <c r="I43" s="642"/>
      <c r="J43" s="642"/>
      <c r="K43" s="36"/>
    </row>
    <row r="44" spans="1:11">
      <c r="A44" s="36"/>
      <c r="B44" s="36"/>
      <c r="C44" s="36"/>
      <c r="D44" s="36"/>
      <c r="E44" s="36"/>
      <c r="F44" s="642"/>
      <c r="G44" s="642"/>
      <c r="H44" s="642"/>
      <c r="I44" s="642"/>
      <c r="J44" s="642"/>
      <c r="K44" s="36"/>
    </row>
    <row r="45" spans="1:11">
      <c r="A45" s="36"/>
      <c r="B45" s="36"/>
      <c r="C45" s="36"/>
      <c r="D45" s="36"/>
      <c r="E45" s="36"/>
      <c r="F45" s="642"/>
      <c r="G45" s="642"/>
      <c r="H45" s="642"/>
      <c r="I45" s="642"/>
      <c r="J45" s="642"/>
      <c r="K45" s="36"/>
    </row>
    <row r="46" spans="1:11">
      <c r="A46" s="36"/>
      <c r="B46" s="36"/>
      <c r="C46" s="36"/>
      <c r="D46" s="36"/>
      <c r="E46" s="36"/>
      <c r="F46" s="642"/>
      <c r="G46" s="642"/>
      <c r="H46" s="642"/>
      <c r="I46" s="642"/>
      <c r="J46" s="642"/>
      <c r="K46" s="36"/>
    </row>
    <row r="47" spans="1:11">
      <c r="A47" s="36"/>
      <c r="B47" s="36"/>
      <c r="C47" s="36"/>
      <c r="D47" s="36"/>
      <c r="E47" s="36"/>
      <c r="F47" s="642"/>
      <c r="G47" s="642"/>
      <c r="H47" s="642"/>
      <c r="I47" s="642"/>
      <c r="J47" s="642"/>
      <c r="K47" s="36"/>
    </row>
    <row r="48" spans="1:11">
      <c r="A48" s="36"/>
      <c r="B48" s="36"/>
      <c r="C48" s="36"/>
      <c r="D48" s="36"/>
      <c r="E48" s="36"/>
      <c r="F48" s="642"/>
      <c r="G48" s="642"/>
      <c r="H48" s="642"/>
      <c r="I48" s="642"/>
      <c r="J48" s="642"/>
      <c r="K48" s="36"/>
    </row>
    <row r="49" spans="1:11">
      <c r="A49" s="36"/>
      <c r="B49" s="36"/>
      <c r="C49" s="36"/>
      <c r="D49" s="36"/>
      <c r="E49" s="36"/>
      <c r="F49" s="642"/>
      <c r="G49" s="642"/>
      <c r="H49" s="642"/>
      <c r="I49" s="642"/>
      <c r="J49" s="642"/>
      <c r="K49" s="36"/>
    </row>
    <row r="50" spans="1:11">
      <c r="A50" s="36"/>
      <c r="B50" s="36"/>
      <c r="C50" s="36"/>
      <c r="D50" s="36"/>
      <c r="E50" s="36"/>
      <c r="F50" s="642"/>
      <c r="G50" s="642"/>
      <c r="H50" s="642"/>
      <c r="I50" s="642"/>
      <c r="J50" s="642"/>
      <c r="K50" s="36"/>
    </row>
    <row r="51" spans="1:11">
      <c r="A51" s="36"/>
      <c r="B51" s="36"/>
      <c r="C51" s="36"/>
      <c r="D51" s="36"/>
      <c r="E51" s="36"/>
      <c r="F51" s="642"/>
      <c r="G51" s="642"/>
      <c r="H51" s="642"/>
      <c r="I51" s="642"/>
      <c r="J51" s="642"/>
      <c r="K51" s="36"/>
    </row>
    <row r="52" spans="1:11">
      <c r="A52" s="36"/>
      <c r="B52" s="36"/>
      <c r="C52" s="36"/>
      <c r="D52" s="36"/>
      <c r="E52" s="36"/>
      <c r="F52" s="642"/>
      <c r="G52" s="642"/>
      <c r="H52" s="642"/>
      <c r="I52" s="642"/>
      <c r="J52" s="642"/>
      <c r="K52" s="36"/>
    </row>
    <row r="53" spans="1:11">
      <c r="A53" s="36"/>
      <c r="B53" s="36"/>
      <c r="C53" s="36"/>
      <c r="D53" s="36"/>
      <c r="E53" s="36"/>
      <c r="F53" s="642"/>
      <c r="G53" s="642"/>
      <c r="H53" s="642"/>
      <c r="I53" s="642"/>
      <c r="J53" s="642"/>
      <c r="K53" s="36"/>
    </row>
    <row r="54" spans="1:11">
      <c r="A54" s="36"/>
      <c r="B54" s="36"/>
      <c r="C54" s="36"/>
      <c r="D54" s="36"/>
      <c r="E54" s="36"/>
      <c r="F54" s="642"/>
      <c r="G54" s="642"/>
      <c r="H54" s="642"/>
      <c r="I54" s="642"/>
      <c r="J54" s="642"/>
      <c r="K54" s="36"/>
    </row>
    <row r="55" spans="1:11">
      <c r="A55" s="36"/>
      <c r="B55" s="36"/>
      <c r="C55" s="36"/>
      <c r="D55" s="36"/>
      <c r="E55" s="36"/>
      <c r="F55" s="642"/>
      <c r="G55" s="642"/>
      <c r="H55" s="642"/>
      <c r="I55" s="642"/>
      <c r="J55" s="642"/>
      <c r="K55" s="36"/>
    </row>
    <row r="56" spans="1:11">
      <c r="A56" s="36"/>
      <c r="B56" s="36"/>
      <c r="C56" s="36"/>
      <c r="D56" s="36"/>
      <c r="E56" s="36"/>
      <c r="F56" s="642"/>
      <c r="G56" s="642"/>
      <c r="H56" s="642"/>
      <c r="I56" s="642"/>
      <c r="J56" s="642"/>
      <c r="K56" s="36"/>
    </row>
    <row r="57" spans="1:11">
      <c r="A57" s="36"/>
      <c r="B57" s="36"/>
      <c r="C57" s="36"/>
      <c r="D57" s="36"/>
      <c r="E57" s="36"/>
      <c r="F57" s="642"/>
      <c r="G57" s="642"/>
      <c r="H57" s="642"/>
      <c r="I57" s="642"/>
      <c r="J57" s="642"/>
      <c r="K57" s="36"/>
    </row>
    <row r="58" spans="1:11">
      <c r="A58" s="36"/>
      <c r="B58" s="36"/>
      <c r="C58" s="36"/>
      <c r="D58" s="36"/>
      <c r="E58" s="36"/>
      <c r="F58" s="642"/>
      <c r="G58" s="642"/>
      <c r="H58" s="642"/>
      <c r="I58" s="642"/>
      <c r="J58" s="642"/>
      <c r="K58" s="36"/>
    </row>
    <row r="59" spans="1:11">
      <c r="A59" s="36"/>
      <c r="B59" s="36"/>
      <c r="C59" s="36"/>
      <c r="D59" s="36"/>
      <c r="E59" s="36"/>
      <c r="F59" s="642"/>
      <c r="G59" s="642"/>
      <c r="H59" s="642"/>
      <c r="I59" s="642"/>
      <c r="J59" s="642"/>
      <c r="K59" s="36"/>
    </row>
    <row r="60" spans="1:11">
      <c r="A60" s="36"/>
      <c r="B60" s="36"/>
      <c r="C60" s="36"/>
      <c r="D60" s="36"/>
      <c r="E60" s="36"/>
      <c r="F60" s="642"/>
      <c r="G60" s="642"/>
      <c r="H60" s="642"/>
      <c r="I60" s="642"/>
      <c r="J60" s="642"/>
      <c r="K60" s="36"/>
    </row>
    <row r="61" spans="1:11">
      <c r="A61" s="36"/>
      <c r="B61" s="36"/>
      <c r="C61" s="36"/>
      <c r="D61" s="36"/>
      <c r="E61" s="36"/>
      <c r="F61" s="642"/>
      <c r="G61" s="642"/>
      <c r="H61" s="642"/>
      <c r="I61" s="642"/>
      <c r="J61" s="642"/>
      <c r="K61" s="36"/>
    </row>
    <row r="62" spans="1:11">
      <c r="A62" s="36"/>
      <c r="B62" s="36"/>
      <c r="C62" s="36"/>
      <c r="D62" s="36"/>
      <c r="E62" s="36"/>
      <c r="F62" s="642"/>
      <c r="G62" s="642"/>
      <c r="H62" s="642"/>
      <c r="I62" s="642"/>
      <c r="J62" s="642"/>
      <c r="K62" s="36"/>
    </row>
    <row r="63" spans="1:11">
      <c r="A63" s="36"/>
      <c r="B63" s="36"/>
      <c r="C63" s="36"/>
      <c r="D63" s="36"/>
      <c r="E63" s="36"/>
      <c r="F63" s="642"/>
      <c r="G63" s="642"/>
      <c r="H63" s="642"/>
      <c r="I63" s="642"/>
      <c r="J63" s="642"/>
      <c r="K63" s="36"/>
    </row>
    <row r="64" spans="1:11">
      <c r="A64" s="36"/>
      <c r="B64" s="36"/>
      <c r="C64" s="36"/>
      <c r="D64" s="36"/>
      <c r="E64" s="36"/>
      <c r="F64" s="642"/>
      <c r="G64" s="642"/>
      <c r="H64" s="642"/>
      <c r="I64" s="642"/>
      <c r="J64" s="642"/>
      <c r="K64" s="36"/>
    </row>
    <row r="65" spans="1:11">
      <c r="A65" s="36"/>
      <c r="B65" s="36"/>
      <c r="C65" s="36"/>
      <c r="D65" s="36"/>
      <c r="E65" s="36"/>
      <c r="F65" s="642"/>
      <c r="G65" s="642"/>
      <c r="H65" s="642"/>
      <c r="I65" s="642"/>
      <c r="J65" s="642"/>
      <c r="K65" s="36"/>
    </row>
    <row r="66" spans="1:11">
      <c r="A66" s="36"/>
      <c r="B66" s="36"/>
      <c r="C66" s="36"/>
      <c r="D66" s="36"/>
      <c r="E66" s="36"/>
      <c r="F66" s="642"/>
      <c r="G66" s="642"/>
      <c r="H66" s="642"/>
      <c r="I66" s="642"/>
      <c r="J66" s="642"/>
      <c r="K66" s="36"/>
    </row>
    <row r="67" spans="1:11">
      <c r="A67" s="36"/>
      <c r="B67" s="36"/>
      <c r="C67" s="36"/>
      <c r="D67" s="36"/>
      <c r="E67" s="36"/>
      <c r="F67" s="642"/>
      <c r="G67" s="642"/>
      <c r="H67" s="642"/>
      <c r="I67" s="642"/>
      <c r="J67" s="642"/>
      <c r="K67" s="36"/>
    </row>
    <row r="68" spans="1:11">
      <c r="A68" s="36"/>
      <c r="B68" s="36"/>
      <c r="C68" s="36"/>
      <c r="D68" s="36"/>
      <c r="E68" s="36"/>
      <c r="F68" s="642"/>
      <c r="G68" s="642"/>
      <c r="H68" s="642"/>
      <c r="I68" s="642"/>
      <c r="J68" s="642"/>
      <c r="K68" s="36"/>
    </row>
    <row r="69" spans="1:11">
      <c r="A69" s="36"/>
      <c r="B69" s="36"/>
      <c r="C69" s="36"/>
      <c r="D69" s="36"/>
      <c r="E69" s="36"/>
      <c r="F69" s="642"/>
      <c r="G69" s="642"/>
      <c r="H69" s="642"/>
      <c r="I69" s="642"/>
      <c r="J69" s="642"/>
      <c r="K69" s="36"/>
    </row>
    <row r="70" spans="1:11">
      <c r="A70" s="36"/>
      <c r="B70" s="36"/>
      <c r="C70" s="36"/>
      <c r="D70" s="36"/>
      <c r="E70" s="36"/>
      <c r="F70" s="642"/>
      <c r="G70" s="642"/>
      <c r="H70" s="642"/>
      <c r="I70" s="642"/>
      <c r="J70" s="642"/>
      <c r="K70" s="36"/>
    </row>
    <row r="71" spans="1:11">
      <c r="A71" s="36"/>
      <c r="B71" s="36"/>
      <c r="C71" s="36"/>
      <c r="D71" s="36"/>
      <c r="E71" s="36"/>
      <c r="F71" s="642"/>
      <c r="G71" s="642"/>
      <c r="H71" s="642"/>
      <c r="I71" s="642"/>
      <c r="J71" s="642"/>
      <c r="K71" s="36"/>
    </row>
    <row r="72" spans="1:11">
      <c r="A72" s="36"/>
      <c r="B72" s="36"/>
      <c r="C72" s="36"/>
      <c r="D72" s="36"/>
      <c r="E72" s="36"/>
      <c r="F72" s="642"/>
      <c r="G72" s="642"/>
      <c r="H72" s="642"/>
      <c r="I72" s="642"/>
      <c r="J72" s="642"/>
      <c r="K72" s="36"/>
    </row>
    <row r="73" spans="1:11">
      <c r="A73" s="36"/>
      <c r="B73" s="36"/>
      <c r="C73" s="36"/>
      <c r="D73" s="36"/>
      <c r="E73" s="36"/>
      <c r="F73" s="642"/>
      <c r="G73" s="642"/>
      <c r="H73" s="642"/>
      <c r="I73" s="642"/>
      <c r="J73" s="642"/>
      <c r="K73" s="36"/>
    </row>
    <row r="74" spans="1:11">
      <c r="A74" s="36"/>
      <c r="B74" s="36"/>
      <c r="C74" s="36"/>
      <c r="D74" s="36"/>
      <c r="E74" s="36"/>
      <c r="F74" s="642"/>
      <c r="G74" s="642"/>
      <c r="H74" s="642"/>
      <c r="I74" s="642"/>
      <c r="J74" s="642"/>
      <c r="K74" s="36"/>
    </row>
    <row r="75" spans="1:11">
      <c r="A75" s="36"/>
      <c r="B75" s="36"/>
      <c r="C75" s="36"/>
      <c r="D75" s="36"/>
      <c r="E75" s="36"/>
      <c r="F75" s="642"/>
      <c r="G75" s="642"/>
      <c r="H75" s="642"/>
      <c r="I75" s="642"/>
      <c r="J75" s="642"/>
      <c r="K75" s="36"/>
    </row>
    <row r="76" spans="1:11">
      <c r="A76" s="36"/>
      <c r="B76" s="36"/>
      <c r="C76" s="36"/>
      <c r="D76" s="36"/>
      <c r="E76" s="36"/>
      <c r="F76" s="642"/>
      <c r="G76" s="642"/>
      <c r="H76" s="642"/>
      <c r="I76" s="642"/>
      <c r="J76" s="642"/>
      <c r="K76" s="36"/>
    </row>
    <row r="77" spans="1:11">
      <c r="A77" s="36"/>
      <c r="B77" s="36"/>
      <c r="C77" s="36"/>
      <c r="D77" s="36"/>
      <c r="E77" s="36"/>
      <c r="F77" s="642"/>
      <c r="G77" s="642"/>
      <c r="H77" s="642"/>
      <c r="I77" s="642"/>
      <c r="J77" s="642"/>
      <c r="K77" s="36"/>
    </row>
    <row r="78" spans="1:11">
      <c r="A78" s="36"/>
      <c r="B78" s="36"/>
      <c r="C78" s="36"/>
      <c r="D78" s="36"/>
      <c r="E78" s="36"/>
      <c r="F78" s="642"/>
      <c r="G78" s="642"/>
      <c r="H78" s="642"/>
      <c r="I78" s="642"/>
      <c r="J78" s="642"/>
      <c r="K78" s="36"/>
    </row>
    <row r="79" spans="1:11">
      <c r="A79" s="36"/>
      <c r="B79" s="36"/>
      <c r="C79" s="36"/>
      <c r="D79" s="36"/>
      <c r="E79" s="36"/>
      <c r="F79" s="642"/>
      <c r="G79" s="642"/>
      <c r="H79" s="642"/>
      <c r="I79" s="642"/>
      <c r="J79" s="642"/>
      <c r="K79" s="36"/>
    </row>
    <row r="80" spans="1:11">
      <c r="A80" s="36"/>
      <c r="B80" s="36"/>
      <c r="C80" s="36"/>
      <c r="D80" s="36"/>
      <c r="E80" s="36"/>
      <c r="F80" s="642"/>
      <c r="G80" s="642"/>
      <c r="H80" s="642"/>
      <c r="I80" s="642"/>
      <c r="J80" s="642"/>
      <c r="K80" s="36"/>
    </row>
    <row r="81" spans="1:11">
      <c r="A81" s="36"/>
      <c r="B81" s="36"/>
      <c r="C81" s="36"/>
      <c r="D81" s="36"/>
      <c r="E81" s="36"/>
      <c r="F81" s="642"/>
      <c r="G81" s="642"/>
      <c r="H81" s="642"/>
      <c r="I81" s="642"/>
      <c r="J81" s="642"/>
      <c r="K81" s="36"/>
    </row>
    <row r="82" spans="1:11">
      <c r="A82" s="36"/>
      <c r="B82" s="36"/>
      <c r="C82" s="36"/>
      <c r="D82" s="36"/>
      <c r="E82" s="36"/>
      <c r="F82" s="642"/>
      <c r="G82" s="642"/>
      <c r="H82" s="642"/>
      <c r="I82" s="642"/>
      <c r="J82" s="642"/>
      <c r="K82" s="36"/>
    </row>
    <row r="83" spans="1:11">
      <c r="A83" s="36"/>
      <c r="B83" s="36"/>
      <c r="C83" s="36"/>
      <c r="D83" s="36"/>
      <c r="E83" s="36"/>
      <c r="F83" s="642"/>
      <c r="G83" s="642"/>
      <c r="H83" s="642"/>
      <c r="I83" s="642"/>
      <c r="J83" s="642"/>
      <c r="K83" s="36"/>
    </row>
    <row r="84" spans="1:11">
      <c r="A84" s="36"/>
      <c r="B84" s="36"/>
      <c r="C84" s="36"/>
      <c r="D84" s="36"/>
      <c r="E84" s="36"/>
      <c r="F84" s="642"/>
      <c r="G84" s="642"/>
      <c r="H84" s="642"/>
      <c r="I84" s="642"/>
      <c r="J84" s="642"/>
      <c r="K84" s="36"/>
    </row>
    <row r="85" spans="1:11">
      <c r="A85" s="36"/>
      <c r="B85" s="36"/>
      <c r="C85" s="36"/>
      <c r="D85" s="36"/>
      <c r="E85" s="36"/>
      <c r="F85" s="642"/>
      <c r="G85" s="642"/>
      <c r="H85" s="642"/>
      <c r="I85" s="642"/>
      <c r="J85" s="642"/>
      <c r="K85" s="36"/>
    </row>
    <row r="86" spans="1:11">
      <c r="A86" s="36"/>
      <c r="B86" s="36"/>
      <c r="C86" s="36"/>
      <c r="D86" s="36"/>
      <c r="E86" s="36"/>
      <c r="F86" s="642"/>
      <c r="G86" s="642"/>
      <c r="H86" s="642"/>
      <c r="I86" s="642"/>
      <c r="J86" s="642"/>
      <c r="K86" s="36"/>
    </row>
    <row r="87" spans="1:11">
      <c r="A87" s="36"/>
      <c r="B87" s="36"/>
      <c r="C87" s="36"/>
      <c r="D87" s="36"/>
      <c r="E87" s="36"/>
      <c r="F87" s="642"/>
      <c r="G87" s="642"/>
      <c r="H87" s="642"/>
      <c r="I87" s="642"/>
      <c r="J87" s="642"/>
      <c r="K87" s="36"/>
    </row>
    <row r="88" spans="1:11">
      <c r="A88" s="36"/>
      <c r="B88" s="36"/>
      <c r="C88" s="36"/>
      <c r="D88" s="36"/>
      <c r="E88" s="36"/>
      <c r="F88" s="642"/>
      <c r="G88" s="642"/>
      <c r="H88" s="642"/>
      <c r="I88" s="642"/>
      <c r="J88" s="642"/>
      <c r="K88" s="36"/>
    </row>
    <row r="89" spans="1:11">
      <c r="A89" s="36"/>
      <c r="B89" s="36"/>
      <c r="C89" s="36"/>
      <c r="D89" s="36"/>
      <c r="E89" s="36"/>
      <c r="F89" s="642"/>
      <c r="G89" s="642"/>
      <c r="H89" s="642"/>
      <c r="I89" s="642"/>
      <c r="J89" s="642"/>
      <c r="K89" s="36"/>
    </row>
    <row r="90" spans="1:11">
      <c r="A90" s="36"/>
      <c r="B90" s="36"/>
      <c r="C90" s="36"/>
      <c r="D90" s="36"/>
      <c r="E90" s="36"/>
      <c r="F90" s="642"/>
      <c r="G90" s="642"/>
      <c r="H90" s="642"/>
      <c r="I90" s="642"/>
      <c r="J90" s="642"/>
      <c r="K90" s="36"/>
    </row>
    <row r="91" spans="1:11">
      <c r="A91" s="36"/>
      <c r="B91" s="36"/>
      <c r="C91" s="36"/>
      <c r="D91" s="36"/>
      <c r="E91" s="36"/>
      <c r="F91" s="642"/>
      <c r="G91" s="642"/>
      <c r="H91" s="642"/>
      <c r="I91" s="642"/>
      <c r="J91" s="642"/>
      <c r="K91" s="36"/>
    </row>
    <row r="92" spans="1:11">
      <c r="A92" s="36"/>
      <c r="B92" s="36"/>
      <c r="C92" s="36"/>
      <c r="D92" s="36"/>
      <c r="E92" s="36"/>
      <c r="F92" s="642"/>
      <c r="G92" s="642"/>
      <c r="H92" s="642"/>
      <c r="I92" s="642"/>
      <c r="J92" s="642"/>
      <c r="K92" s="36"/>
    </row>
    <row r="93" spans="1:11">
      <c r="A93" s="36"/>
      <c r="B93" s="36"/>
      <c r="C93" s="36"/>
      <c r="D93" s="36"/>
      <c r="E93" s="36"/>
      <c r="F93" s="642"/>
      <c r="G93" s="642"/>
      <c r="H93" s="642"/>
      <c r="I93" s="642"/>
      <c r="J93" s="642"/>
      <c r="K93" s="36"/>
    </row>
    <row r="94" spans="1:11">
      <c r="A94" s="36"/>
      <c r="B94" s="36"/>
      <c r="C94" s="36"/>
      <c r="D94" s="36"/>
      <c r="E94" s="36"/>
      <c r="F94" s="642"/>
      <c r="G94" s="642"/>
      <c r="H94" s="642"/>
      <c r="I94" s="642"/>
      <c r="J94" s="642"/>
      <c r="K94" s="36"/>
    </row>
    <row r="95" spans="1:11">
      <c r="A95" s="36"/>
      <c r="B95" s="36"/>
      <c r="C95" s="36"/>
      <c r="D95" s="36"/>
      <c r="E95" s="36"/>
      <c r="F95" s="642"/>
      <c r="G95" s="642"/>
      <c r="H95" s="642"/>
      <c r="I95" s="642"/>
      <c r="J95" s="642"/>
      <c r="K95" s="36"/>
    </row>
    <row r="96" spans="1:11">
      <c r="A96" s="36"/>
      <c r="B96" s="36"/>
      <c r="C96" s="36"/>
      <c r="D96" s="36"/>
      <c r="E96" s="36"/>
      <c r="F96" s="642"/>
      <c r="G96" s="642"/>
      <c r="H96" s="642"/>
      <c r="I96" s="642"/>
      <c r="J96" s="642"/>
      <c r="K96" s="36"/>
    </row>
    <row r="97" spans="1:11">
      <c r="A97" s="36"/>
      <c r="B97" s="36"/>
      <c r="C97" s="36"/>
      <c r="D97" s="36"/>
      <c r="E97" s="36"/>
      <c r="F97" s="642"/>
      <c r="G97" s="642"/>
      <c r="H97" s="642"/>
      <c r="I97" s="642"/>
      <c r="J97" s="642"/>
      <c r="K97" s="36"/>
    </row>
    <row r="98" spans="1:11">
      <c r="A98" s="36"/>
      <c r="B98" s="36"/>
      <c r="C98" s="36"/>
      <c r="D98" s="36"/>
      <c r="E98" s="36"/>
      <c r="F98" s="642"/>
      <c r="G98" s="642"/>
      <c r="H98" s="642"/>
      <c r="I98" s="642"/>
      <c r="J98" s="642"/>
      <c r="K98" s="36"/>
    </row>
    <row r="99" spans="1:11">
      <c r="A99" s="36"/>
      <c r="B99" s="36"/>
      <c r="C99" s="36"/>
      <c r="D99" s="36"/>
      <c r="E99" s="36"/>
      <c r="F99" s="642"/>
      <c r="G99" s="642"/>
      <c r="H99" s="642"/>
      <c r="I99" s="642"/>
      <c r="J99" s="642"/>
      <c r="K99" s="36"/>
    </row>
    <row r="100" spans="1:11">
      <c r="A100" s="36"/>
      <c r="B100" s="36"/>
      <c r="C100" s="36"/>
      <c r="D100" s="36"/>
      <c r="E100" s="36"/>
      <c r="F100" s="642"/>
      <c r="G100" s="642"/>
      <c r="H100" s="642"/>
      <c r="I100" s="642"/>
      <c r="J100" s="642"/>
      <c r="K100" s="36"/>
    </row>
    <row r="101" spans="1:11">
      <c r="A101" s="36"/>
      <c r="B101" s="36"/>
      <c r="C101" s="36"/>
      <c r="D101" s="36"/>
      <c r="E101" s="36"/>
      <c r="F101" s="642"/>
      <c r="G101" s="642"/>
      <c r="H101" s="642"/>
      <c r="I101" s="642"/>
      <c r="J101" s="642"/>
      <c r="K101" s="36"/>
    </row>
    <row r="102" spans="1:11">
      <c r="A102" s="36"/>
      <c r="B102" s="36"/>
      <c r="C102" s="36"/>
      <c r="D102" s="36"/>
      <c r="E102" s="36"/>
      <c r="F102" s="642"/>
      <c r="G102" s="642"/>
      <c r="H102" s="642"/>
      <c r="I102" s="642"/>
      <c r="J102" s="642"/>
      <c r="K102" s="36"/>
    </row>
    <row r="103" spans="1:11">
      <c r="A103" s="36"/>
      <c r="B103" s="36"/>
      <c r="C103" s="36"/>
      <c r="D103" s="36"/>
      <c r="E103" s="36"/>
      <c r="F103" s="642"/>
      <c r="G103" s="642"/>
      <c r="H103" s="642"/>
      <c r="I103" s="642"/>
      <c r="J103" s="642"/>
      <c r="K103" s="36"/>
    </row>
    <row r="104" spans="1:11">
      <c r="A104" s="36"/>
      <c r="B104" s="36"/>
      <c r="C104" s="36"/>
      <c r="D104" s="36"/>
      <c r="E104" s="36"/>
      <c r="F104" s="642"/>
      <c r="G104" s="642"/>
      <c r="H104" s="642"/>
      <c r="I104" s="642"/>
      <c r="J104" s="642"/>
      <c r="K104" s="36"/>
    </row>
    <row r="105" spans="1:11">
      <c r="A105" s="36"/>
      <c r="B105" s="36"/>
      <c r="C105" s="36"/>
      <c r="D105" s="36"/>
      <c r="E105" s="36"/>
      <c r="F105" s="642"/>
      <c r="G105" s="642"/>
      <c r="H105" s="642"/>
      <c r="I105" s="642"/>
      <c r="J105" s="642"/>
      <c r="K105" s="36"/>
    </row>
    <row r="106" spans="1:11">
      <c r="A106" s="36"/>
      <c r="B106" s="36"/>
      <c r="C106" s="36"/>
      <c r="D106" s="36"/>
      <c r="E106" s="36"/>
      <c r="F106" s="642"/>
      <c r="G106" s="642"/>
      <c r="H106" s="642"/>
      <c r="I106" s="642"/>
      <c r="J106" s="642"/>
      <c r="K106" s="36"/>
    </row>
    <row r="107" spans="1:11">
      <c r="A107" s="36"/>
      <c r="B107" s="36"/>
      <c r="C107" s="36"/>
      <c r="D107" s="36"/>
      <c r="E107" s="36"/>
      <c r="F107" s="642"/>
      <c r="G107" s="642"/>
      <c r="H107" s="642"/>
      <c r="I107" s="642"/>
      <c r="J107" s="642"/>
      <c r="K107" s="36"/>
    </row>
    <row r="108" spans="1:11">
      <c r="A108" s="36"/>
      <c r="B108" s="36"/>
      <c r="C108" s="36"/>
      <c r="D108" s="36"/>
      <c r="E108" s="36"/>
      <c r="F108" s="642"/>
      <c r="G108" s="642"/>
      <c r="H108" s="642"/>
      <c r="I108" s="642"/>
      <c r="J108" s="642"/>
      <c r="K108" s="36"/>
    </row>
    <row r="109" spans="1:11">
      <c r="A109" s="36"/>
      <c r="B109" s="36"/>
      <c r="C109" s="36"/>
      <c r="D109" s="36"/>
      <c r="E109" s="36"/>
      <c r="F109" s="642"/>
      <c r="G109" s="642"/>
      <c r="H109" s="642"/>
      <c r="I109" s="642"/>
      <c r="J109" s="642"/>
      <c r="K109" s="36"/>
    </row>
    <row r="110" spans="1:11">
      <c r="A110" s="36"/>
      <c r="B110" s="36"/>
      <c r="C110" s="36"/>
      <c r="D110" s="36"/>
      <c r="E110" s="36"/>
      <c r="F110" s="642"/>
      <c r="G110" s="642"/>
      <c r="H110" s="642"/>
      <c r="I110" s="642"/>
      <c r="J110" s="642"/>
      <c r="K110" s="36"/>
    </row>
    <row r="111" spans="1:11">
      <c r="A111" s="36"/>
      <c r="B111" s="36"/>
      <c r="C111" s="36"/>
      <c r="D111" s="36"/>
      <c r="E111" s="36"/>
      <c r="F111" s="642"/>
      <c r="G111" s="642"/>
      <c r="H111" s="642"/>
      <c r="I111" s="642"/>
      <c r="J111" s="642"/>
      <c r="K111" s="36"/>
    </row>
    <row r="112" spans="1:11">
      <c r="A112" s="36"/>
      <c r="B112" s="36"/>
      <c r="C112" s="36"/>
      <c r="D112" s="36"/>
      <c r="E112" s="36"/>
      <c r="F112" s="642"/>
      <c r="G112" s="642"/>
      <c r="H112" s="642"/>
      <c r="I112" s="642"/>
      <c r="J112" s="642"/>
      <c r="K112" s="36"/>
    </row>
    <row r="113" spans="1:11">
      <c r="A113" s="36"/>
      <c r="B113" s="36"/>
      <c r="C113" s="36"/>
      <c r="D113" s="36"/>
      <c r="E113" s="36"/>
      <c r="F113" s="642"/>
      <c r="G113" s="642"/>
      <c r="H113" s="642"/>
      <c r="I113" s="642"/>
      <c r="J113" s="642"/>
      <c r="K113" s="36"/>
    </row>
    <row r="114" spans="1:11">
      <c r="A114" s="36"/>
      <c r="B114" s="36"/>
      <c r="C114" s="36"/>
      <c r="D114" s="36"/>
      <c r="E114" s="36"/>
      <c r="F114" s="642"/>
      <c r="G114" s="642"/>
      <c r="H114" s="642"/>
      <c r="I114" s="642"/>
      <c r="J114" s="642"/>
      <c r="K114" s="36"/>
    </row>
    <row r="115" spans="1:11">
      <c r="A115" s="36"/>
      <c r="B115" s="36"/>
      <c r="C115" s="36"/>
      <c r="D115" s="36"/>
      <c r="E115" s="36"/>
      <c r="F115" s="642"/>
      <c r="G115" s="642"/>
      <c r="H115" s="642"/>
      <c r="I115" s="642"/>
      <c r="J115" s="642"/>
      <c r="K115" s="36"/>
    </row>
    <row r="116" spans="1:11">
      <c r="A116" s="36"/>
      <c r="B116" s="36"/>
      <c r="C116" s="36"/>
      <c r="D116" s="36"/>
      <c r="E116" s="36"/>
      <c r="F116" s="642"/>
      <c r="G116" s="642"/>
      <c r="H116" s="642"/>
      <c r="I116" s="642"/>
      <c r="J116" s="642"/>
      <c r="K116" s="36"/>
    </row>
    <row r="117" spans="1:11">
      <c r="A117" s="36"/>
      <c r="B117" s="36"/>
      <c r="C117" s="36"/>
      <c r="D117" s="36"/>
      <c r="E117" s="36"/>
      <c r="F117" s="642"/>
      <c r="G117" s="642"/>
      <c r="H117" s="642"/>
      <c r="I117" s="642"/>
      <c r="J117" s="642"/>
      <c r="K117" s="36"/>
    </row>
    <row r="118" spans="1:11">
      <c r="A118" s="36"/>
      <c r="B118" s="36"/>
      <c r="C118" s="36"/>
      <c r="D118" s="36"/>
      <c r="E118" s="36"/>
      <c r="F118" s="642"/>
      <c r="G118" s="642"/>
      <c r="H118" s="642"/>
      <c r="I118" s="642"/>
      <c r="J118" s="642"/>
      <c r="K118" s="36"/>
    </row>
    <row r="119" spans="1:11">
      <c r="A119" s="36"/>
      <c r="B119" s="36"/>
      <c r="C119" s="36"/>
      <c r="D119" s="36"/>
      <c r="E119" s="36"/>
      <c r="F119" s="642"/>
      <c r="G119" s="642"/>
      <c r="H119" s="642"/>
      <c r="I119" s="642"/>
      <c r="J119" s="642"/>
      <c r="K119" s="36"/>
    </row>
    <row r="120" spans="1:11">
      <c r="A120" s="36"/>
      <c r="B120" s="36"/>
      <c r="C120" s="36"/>
      <c r="D120" s="36"/>
      <c r="E120" s="36"/>
      <c r="F120" s="642"/>
      <c r="G120" s="642"/>
      <c r="H120" s="642"/>
      <c r="I120" s="642"/>
      <c r="J120" s="642"/>
      <c r="K120" s="36"/>
    </row>
    <row r="121" spans="1:11">
      <c r="A121" s="36"/>
      <c r="B121" s="36"/>
      <c r="C121" s="36"/>
      <c r="D121" s="36"/>
      <c r="E121" s="36"/>
      <c r="F121" s="642"/>
      <c r="G121" s="642"/>
      <c r="H121" s="642"/>
      <c r="I121" s="642"/>
      <c r="J121" s="642"/>
      <c r="K121" s="36"/>
    </row>
    <row r="122" spans="1:11">
      <c r="A122" s="36"/>
      <c r="B122" s="36"/>
      <c r="C122" s="36"/>
      <c r="D122" s="36"/>
      <c r="E122" s="36"/>
      <c r="F122" s="642"/>
      <c r="G122" s="642"/>
      <c r="H122" s="642"/>
      <c r="I122" s="642"/>
      <c r="J122" s="642"/>
      <c r="K122" s="36"/>
    </row>
    <row r="123" spans="1:11">
      <c r="A123" s="36"/>
      <c r="B123" s="36"/>
      <c r="C123" s="36"/>
      <c r="D123" s="36"/>
      <c r="E123" s="36"/>
      <c r="F123" s="642"/>
      <c r="G123" s="642"/>
      <c r="H123" s="642"/>
      <c r="I123" s="642"/>
      <c r="J123" s="642"/>
      <c r="K123" s="36"/>
    </row>
    <row r="124" spans="1:11">
      <c r="A124" s="36"/>
      <c r="B124" s="36"/>
      <c r="C124" s="36"/>
      <c r="D124" s="36"/>
      <c r="E124" s="36"/>
      <c r="F124" s="642"/>
      <c r="G124" s="642"/>
      <c r="H124" s="642"/>
      <c r="I124" s="642"/>
      <c r="J124" s="642"/>
      <c r="K124" s="36"/>
    </row>
    <row r="125" spans="1:11">
      <c r="A125" s="36"/>
      <c r="B125" s="36"/>
      <c r="C125" s="36"/>
      <c r="D125" s="36"/>
      <c r="E125" s="36"/>
      <c r="F125" s="642"/>
      <c r="G125" s="642"/>
      <c r="H125" s="642"/>
      <c r="I125" s="642"/>
      <c r="J125" s="642"/>
      <c r="K125" s="36"/>
    </row>
    <row r="126" spans="1:11">
      <c r="A126" s="36"/>
      <c r="B126" s="36"/>
      <c r="C126" s="36"/>
      <c r="D126" s="36"/>
      <c r="E126" s="36"/>
      <c r="F126" s="642"/>
      <c r="G126" s="642"/>
      <c r="H126" s="642"/>
      <c r="I126" s="642"/>
      <c r="J126" s="642"/>
      <c r="K126" s="36"/>
    </row>
    <row r="127" spans="1:11">
      <c r="A127" s="36"/>
      <c r="B127" s="36"/>
      <c r="C127" s="36"/>
      <c r="D127" s="36"/>
      <c r="E127" s="36"/>
      <c r="F127" s="642"/>
      <c r="G127" s="642"/>
      <c r="H127" s="642"/>
      <c r="I127" s="642"/>
      <c r="J127" s="642"/>
      <c r="K127" s="36"/>
    </row>
    <row r="128" spans="1:11">
      <c r="A128" s="36"/>
      <c r="B128" s="36"/>
      <c r="C128" s="36"/>
      <c r="D128" s="36"/>
      <c r="E128" s="36"/>
      <c r="F128" s="642"/>
      <c r="G128" s="642"/>
      <c r="H128" s="642"/>
      <c r="I128" s="642"/>
      <c r="J128" s="642"/>
      <c r="K128" s="36"/>
    </row>
    <row r="129" spans="1:11">
      <c r="A129" s="36"/>
      <c r="B129" s="36"/>
      <c r="C129" s="36"/>
      <c r="D129" s="36"/>
      <c r="E129" s="36"/>
      <c r="F129" s="642"/>
      <c r="G129" s="642"/>
      <c r="H129" s="642"/>
      <c r="I129" s="642"/>
      <c r="J129" s="642"/>
      <c r="K129" s="36"/>
    </row>
    <row r="130" spans="1:11">
      <c r="A130" s="36"/>
      <c r="B130" s="36"/>
      <c r="C130" s="36"/>
      <c r="D130" s="36"/>
      <c r="E130" s="36"/>
      <c r="F130" s="642"/>
      <c r="G130" s="642"/>
      <c r="H130" s="642"/>
      <c r="I130" s="642"/>
      <c r="J130" s="642"/>
      <c r="K130" s="36"/>
    </row>
    <row r="131" spans="1:11">
      <c r="A131" s="36"/>
      <c r="B131" s="36"/>
      <c r="C131" s="36"/>
      <c r="D131" s="36"/>
      <c r="E131" s="36"/>
      <c r="F131" s="642"/>
      <c r="G131" s="642"/>
      <c r="H131" s="642"/>
      <c r="I131" s="642"/>
      <c r="J131" s="642"/>
      <c r="K131" s="36"/>
    </row>
    <row r="132" spans="1:11">
      <c r="A132" s="36"/>
      <c r="B132" s="36"/>
      <c r="C132" s="36"/>
      <c r="D132" s="36"/>
      <c r="E132" s="36"/>
      <c r="F132" s="642"/>
      <c r="G132" s="642"/>
      <c r="H132" s="642"/>
      <c r="I132" s="642"/>
      <c r="J132" s="642"/>
      <c r="K132" s="36"/>
    </row>
    <row r="133" spans="1:11">
      <c r="A133" s="36"/>
      <c r="B133" s="36"/>
      <c r="C133" s="36"/>
      <c r="D133" s="36"/>
      <c r="E133" s="36"/>
      <c r="F133" s="642"/>
      <c r="G133" s="642"/>
      <c r="H133" s="642"/>
      <c r="I133" s="642"/>
      <c r="J133" s="642"/>
      <c r="K133" s="36"/>
    </row>
    <row r="134" spans="1:11">
      <c r="A134" s="36"/>
      <c r="B134" s="36"/>
      <c r="C134" s="36"/>
      <c r="D134" s="36"/>
      <c r="E134" s="36"/>
      <c r="F134" s="642"/>
      <c r="G134" s="642"/>
      <c r="H134" s="642"/>
      <c r="I134" s="642"/>
      <c r="J134" s="642"/>
      <c r="K134" s="36"/>
    </row>
    <row r="135" spans="1:11">
      <c r="A135" s="36"/>
      <c r="B135" s="36"/>
      <c r="C135" s="36"/>
      <c r="D135" s="36"/>
      <c r="E135" s="36"/>
      <c r="F135" s="642"/>
      <c r="G135" s="642"/>
      <c r="H135" s="642"/>
      <c r="I135" s="642"/>
      <c r="J135" s="642"/>
      <c r="K135" s="36"/>
    </row>
    <row r="136" spans="1:11">
      <c r="A136" s="36"/>
      <c r="B136" s="36"/>
      <c r="C136" s="36"/>
      <c r="D136" s="36"/>
      <c r="E136" s="36"/>
      <c r="F136" s="642"/>
      <c r="G136" s="642"/>
      <c r="H136" s="642"/>
      <c r="I136" s="642"/>
      <c r="J136" s="642"/>
      <c r="K136" s="36"/>
    </row>
    <row r="137" spans="1:11">
      <c r="A137" s="36"/>
      <c r="B137" s="36"/>
      <c r="C137" s="36"/>
      <c r="D137" s="36"/>
      <c r="E137" s="36"/>
      <c r="F137" s="642"/>
      <c r="G137" s="642"/>
      <c r="H137" s="642"/>
      <c r="I137" s="642"/>
      <c r="J137" s="642"/>
      <c r="K137" s="36"/>
    </row>
    <row r="138" spans="1:11">
      <c r="A138" s="36"/>
      <c r="B138" s="36"/>
      <c r="C138" s="36"/>
      <c r="D138" s="36"/>
      <c r="E138" s="36"/>
      <c r="F138" s="642"/>
      <c r="G138" s="642"/>
      <c r="H138" s="642"/>
      <c r="I138" s="642"/>
      <c r="J138" s="642"/>
      <c r="K138" s="36"/>
    </row>
    <row r="139" spans="1:11">
      <c r="A139" s="36"/>
      <c r="B139" s="36"/>
      <c r="C139" s="36"/>
      <c r="D139" s="36"/>
      <c r="E139" s="36"/>
      <c r="F139" s="642"/>
      <c r="G139" s="642"/>
      <c r="H139" s="642"/>
      <c r="I139" s="642"/>
      <c r="J139" s="642"/>
      <c r="K139" s="36"/>
    </row>
    <row r="140" spans="1:11">
      <c r="A140" s="36"/>
      <c r="B140" s="36"/>
      <c r="C140" s="36"/>
      <c r="D140" s="36"/>
      <c r="E140" s="36"/>
      <c r="F140" s="642"/>
      <c r="G140" s="642"/>
      <c r="H140" s="642"/>
      <c r="I140" s="642"/>
      <c r="J140" s="642"/>
      <c r="K140" s="36"/>
    </row>
    <row r="141" spans="1:11">
      <c r="A141" s="36"/>
      <c r="B141" s="36"/>
      <c r="C141" s="36"/>
      <c r="D141" s="36"/>
      <c r="E141" s="36"/>
      <c r="F141" s="642"/>
      <c r="G141" s="642"/>
      <c r="H141" s="642"/>
      <c r="I141" s="642"/>
      <c r="J141" s="642"/>
      <c r="K141" s="36"/>
    </row>
    <row r="142" spans="1:11">
      <c r="A142" s="36"/>
      <c r="B142" s="36"/>
      <c r="C142" s="36"/>
      <c r="D142" s="36"/>
      <c r="E142" s="36"/>
      <c r="F142" s="642"/>
      <c r="G142" s="642"/>
      <c r="H142" s="642"/>
      <c r="I142" s="642"/>
      <c r="J142" s="642"/>
      <c r="K142" s="36"/>
    </row>
    <row r="143" spans="1:11">
      <c r="A143" s="36"/>
      <c r="B143" s="36"/>
      <c r="C143" s="36"/>
      <c r="D143" s="36"/>
      <c r="E143" s="36"/>
      <c r="F143" s="642"/>
      <c r="G143" s="642"/>
      <c r="H143" s="642"/>
      <c r="I143" s="642"/>
      <c r="J143" s="642"/>
      <c r="K143" s="36"/>
    </row>
    <row r="144" spans="1:11">
      <c r="A144" s="36"/>
      <c r="B144" s="36"/>
      <c r="C144" s="36"/>
      <c r="D144" s="36"/>
      <c r="E144" s="36"/>
      <c r="F144" s="642"/>
      <c r="G144" s="642"/>
      <c r="H144" s="642"/>
      <c r="I144" s="642"/>
      <c r="J144" s="642"/>
      <c r="K144" s="36"/>
    </row>
    <row r="145" spans="1:11">
      <c r="A145" s="36"/>
      <c r="B145" s="36"/>
      <c r="C145" s="36"/>
      <c r="D145" s="36"/>
      <c r="E145" s="36"/>
      <c r="F145" s="642"/>
      <c r="G145" s="642"/>
      <c r="H145" s="642"/>
      <c r="I145" s="642"/>
      <c r="J145" s="642"/>
      <c r="K145" s="36"/>
    </row>
    <row r="146" spans="1:11">
      <c r="A146" s="36"/>
      <c r="B146" s="36"/>
      <c r="C146" s="36"/>
      <c r="D146" s="36"/>
      <c r="E146" s="36"/>
      <c r="F146" s="642"/>
      <c r="G146" s="642"/>
      <c r="H146" s="642"/>
      <c r="I146" s="642"/>
      <c r="J146" s="642"/>
      <c r="K146" s="36"/>
    </row>
    <row r="147" spans="1:11">
      <c r="A147" s="36"/>
      <c r="B147" s="36"/>
      <c r="C147" s="36"/>
      <c r="D147" s="36"/>
      <c r="E147" s="36"/>
      <c r="F147" s="642"/>
      <c r="G147" s="642"/>
      <c r="H147" s="642"/>
      <c r="I147" s="642"/>
      <c r="J147" s="642"/>
      <c r="K147" s="36"/>
    </row>
    <row r="148" spans="1:11">
      <c r="A148" s="36"/>
      <c r="B148" s="36"/>
      <c r="C148" s="36"/>
      <c r="D148" s="36"/>
      <c r="E148" s="36"/>
      <c r="F148" s="642"/>
      <c r="G148" s="642"/>
      <c r="H148" s="642"/>
      <c r="I148" s="642"/>
      <c r="J148" s="642"/>
      <c r="K148" s="36"/>
    </row>
    <row r="149" spans="1:11">
      <c r="A149" s="36"/>
      <c r="B149" s="36"/>
      <c r="C149" s="36"/>
      <c r="D149" s="36"/>
      <c r="E149" s="36"/>
      <c r="F149" s="642"/>
      <c r="G149" s="642"/>
      <c r="H149" s="642"/>
      <c r="I149" s="642"/>
      <c r="J149" s="642"/>
      <c r="K149" s="36"/>
    </row>
    <row r="150" spans="1:11">
      <c r="A150" s="36"/>
      <c r="B150" s="36"/>
      <c r="C150" s="36"/>
      <c r="D150" s="36"/>
      <c r="E150" s="36"/>
      <c r="F150" s="642"/>
      <c r="G150" s="642"/>
      <c r="H150" s="642"/>
      <c r="I150" s="642"/>
      <c r="J150" s="642"/>
      <c r="K150" s="36"/>
    </row>
    <row r="151" spans="1:11">
      <c r="A151" s="36"/>
      <c r="B151" s="36"/>
      <c r="C151" s="36"/>
      <c r="D151" s="36"/>
      <c r="E151" s="36"/>
      <c r="F151" s="642"/>
      <c r="G151" s="642"/>
      <c r="H151" s="642"/>
      <c r="I151" s="642"/>
      <c r="J151" s="642"/>
      <c r="K151" s="36"/>
    </row>
    <row r="152" spans="1:11">
      <c r="A152" s="36"/>
      <c r="B152" s="36"/>
      <c r="C152" s="36"/>
      <c r="D152" s="36"/>
      <c r="E152" s="36"/>
      <c r="F152" s="642"/>
      <c r="G152" s="642"/>
      <c r="H152" s="642"/>
      <c r="I152" s="642"/>
      <c r="J152" s="642"/>
      <c r="K152" s="36"/>
    </row>
    <row r="153" spans="1:11">
      <c r="A153" s="36"/>
      <c r="B153" s="36"/>
      <c r="C153" s="36"/>
      <c r="D153" s="36"/>
      <c r="E153" s="36"/>
      <c r="F153" s="642"/>
      <c r="G153" s="642"/>
      <c r="H153" s="642"/>
      <c r="I153" s="642"/>
      <c r="J153" s="642"/>
      <c r="K153" s="36"/>
    </row>
    <row r="154" spans="1:11">
      <c r="A154" s="36"/>
      <c r="B154" s="36"/>
      <c r="C154" s="36"/>
      <c r="D154" s="36"/>
      <c r="E154" s="36"/>
      <c r="F154" s="642"/>
      <c r="G154" s="642"/>
      <c r="H154" s="642"/>
      <c r="I154" s="642"/>
      <c r="J154" s="642"/>
      <c r="K154" s="36"/>
    </row>
    <row r="155" spans="1:11">
      <c r="A155" s="36"/>
      <c r="B155" s="36"/>
      <c r="C155" s="36"/>
      <c r="D155" s="36"/>
      <c r="E155" s="36"/>
      <c r="F155" s="642"/>
      <c r="G155" s="642"/>
      <c r="H155" s="642"/>
      <c r="I155" s="642"/>
      <c r="J155" s="642"/>
      <c r="K155" s="36"/>
    </row>
    <row r="156" spans="1:11">
      <c r="A156" s="36"/>
      <c r="B156" s="36"/>
      <c r="C156" s="36"/>
      <c r="D156" s="36"/>
      <c r="E156" s="36"/>
      <c r="F156" s="642"/>
      <c r="G156" s="642"/>
      <c r="H156" s="642"/>
      <c r="I156" s="642"/>
      <c r="J156" s="642"/>
      <c r="K156" s="36"/>
    </row>
    <row r="157" spans="1:11">
      <c r="A157" s="36"/>
      <c r="B157" s="36"/>
      <c r="C157" s="36"/>
      <c r="D157" s="36"/>
      <c r="E157" s="36"/>
      <c r="F157" s="642"/>
      <c r="G157" s="642"/>
      <c r="H157" s="642"/>
      <c r="I157" s="642"/>
      <c r="J157" s="642"/>
      <c r="K157" s="36"/>
    </row>
    <row r="158" spans="1:11">
      <c r="A158" s="36"/>
      <c r="B158" s="36"/>
      <c r="C158" s="36"/>
      <c r="D158" s="36"/>
      <c r="E158" s="36"/>
      <c r="F158" s="642"/>
      <c r="G158" s="642"/>
      <c r="H158" s="642"/>
      <c r="I158" s="642"/>
      <c r="J158" s="642"/>
      <c r="K158" s="36"/>
    </row>
    <row r="159" spans="1:11">
      <c r="A159" s="36"/>
      <c r="B159" s="36"/>
      <c r="C159" s="36"/>
      <c r="D159" s="36"/>
      <c r="E159" s="36"/>
      <c r="F159" s="642"/>
      <c r="G159" s="642"/>
      <c r="H159" s="642"/>
      <c r="I159" s="642"/>
      <c r="J159" s="642"/>
      <c r="K159" s="36"/>
    </row>
    <row r="160" spans="1:11">
      <c r="A160" s="36"/>
      <c r="B160" s="36"/>
      <c r="C160" s="36"/>
      <c r="D160" s="36"/>
      <c r="E160" s="36"/>
      <c r="F160" s="642"/>
      <c r="G160" s="642"/>
      <c r="H160" s="642"/>
      <c r="I160" s="642"/>
      <c r="J160" s="642"/>
      <c r="K160" s="36"/>
    </row>
    <row r="161" spans="1:11">
      <c r="A161" s="36"/>
      <c r="B161" s="36"/>
      <c r="C161" s="36"/>
      <c r="D161" s="36"/>
      <c r="E161" s="36"/>
      <c r="F161" s="642"/>
      <c r="G161" s="642"/>
      <c r="H161" s="642"/>
      <c r="I161" s="642"/>
      <c r="J161" s="642"/>
      <c r="K161" s="36"/>
    </row>
    <row r="162" spans="1:11">
      <c r="A162" s="36"/>
      <c r="B162" s="36"/>
      <c r="C162" s="36"/>
      <c r="D162" s="36"/>
      <c r="E162" s="36"/>
      <c r="F162" s="642"/>
      <c r="G162" s="642"/>
      <c r="H162" s="642"/>
      <c r="I162" s="642"/>
      <c r="J162" s="642"/>
      <c r="K162" s="36"/>
    </row>
    <row r="163" spans="1:11">
      <c r="A163" s="36"/>
      <c r="B163" s="36"/>
      <c r="C163" s="36"/>
      <c r="D163" s="36"/>
      <c r="E163" s="36"/>
      <c r="F163" s="642"/>
      <c r="G163" s="642"/>
      <c r="H163" s="642"/>
      <c r="I163" s="642"/>
      <c r="J163" s="642"/>
      <c r="K163" s="36"/>
    </row>
    <row r="164" spans="1:11">
      <c r="A164" s="36"/>
      <c r="B164" s="36"/>
      <c r="C164" s="36"/>
      <c r="D164" s="36"/>
      <c r="E164" s="36"/>
      <c r="F164" s="642"/>
      <c r="G164" s="642"/>
      <c r="H164" s="642"/>
      <c r="I164" s="642"/>
      <c r="J164" s="642"/>
      <c r="K164" s="36"/>
    </row>
    <row r="165" spans="1:11">
      <c r="A165" s="36"/>
      <c r="B165" s="36"/>
      <c r="C165" s="36"/>
      <c r="D165" s="36"/>
      <c r="E165" s="36"/>
      <c r="F165" s="642"/>
      <c r="G165" s="642"/>
      <c r="H165" s="642"/>
      <c r="I165" s="642"/>
      <c r="J165" s="642"/>
      <c r="K165" s="36"/>
    </row>
    <row r="166" spans="1:11">
      <c r="A166" s="36"/>
      <c r="B166" s="36"/>
      <c r="C166" s="36"/>
      <c r="D166" s="36"/>
      <c r="E166" s="36"/>
      <c r="F166" s="642"/>
      <c r="G166" s="642"/>
      <c r="H166" s="642"/>
      <c r="I166" s="642"/>
      <c r="J166" s="642"/>
      <c r="K166" s="36"/>
    </row>
    <row r="167" spans="1:11">
      <c r="A167" s="36"/>
      <c r="B167" s="36"/>
      <c r="C167" s="36"/>
      <c r="D167" s="36"/>
      <c r="E167" s="36"/>
      <c r="F167" s="642"/>
      <c r="G167" s="642"/>
      <c r="H167" s="642"/>
      <c r="I167" s="642"/>
      <c r="J167" s="642"/>
      <c r="K167" s="36"/>
    </row>
    <row r="168" spans="1:11">
      <c r="A168" s="36"/>
      <c r="B168" s="36"/>
      <c r="C168" s="36"/>
      <c r="D168" s="36"/>
      <c r="E168" s="36"/>
      <c r="F168" s="642"/>
      <c r="G168" s="642"/>
      <c r="H168" s="642"/>
      <c r="I168" s="642"/>
      <c r="J168" s="642"/>
      <c r="K168" s="36"/>
    </row>
    <row r="169" spans="1:11">
      <c r="A169" s="36"/>
      <c r="B169" s="36"/>
      <c r="C169" s="36"/>
      <c r="D169" s="36"/>
      <c r="E169" s="36"/>
      <c r="F169" s="642"/>
      <c r="G169" s="642"/>
      <c r="H169" s="642"/>
      <c r="I169" s="642"/>
      <c r="J169" s="642"/>
      <c r="K169" s="36"/>
    </row>
    <row r="170" spans="1:11">
      <c r="A170" s="36"/>
      <c r="B170" s="36"/>
      <c r="C170" s="36"/>
      <c r="D170" s="36"/>
      <c r="E170" s="36"/>
      <c r="F170" s="642"/>
      <c r="G170" s="642"/>
      <c r="H170" s="642"/>
      <c r="I170" s="642"/>
      <c r="J170" s="642"/>
      <c r="K170" s="36"/>
    </row>
    <row r="171" spans="1:11">
      <c r="A171" s="36"/>
      <c r="B171" s="36"/>
      <c r="C171" s="36"/>
      <c r="D171" s="36"/>
      <c r="E171" s="36"/>
      <c r="F171" s="642"/>
      <c r="G171" s="642"/>
      <c r="H171" s="642"/>
      <c r="I171" s="642"/>
      <c r="J171" s="642"/>
      <c r="K171" s="36"/>
    </row>
    <row r="172" spans="1:11">
      <c r="A172" s="36"/>
      <c r="B172" s="36"/>
      <c r="C172" s="36"/>
      <c r="D172" s="36"/>
      <c r="E172" s="36"/>
      <c r="F172" s="642"/>
      <c r="G172" s="642"/>
      <c r="H172" s="642"/>
      <c r="I172" s="642"/>
      <c r="J172" s="642"/>
      <c r="K172" s="36"/>
    </row>
    <row r="173" spans="1:11">
      <c r="A173" s="36"/>
      <c r="B173" s="36"/>
      <c r="C173" s="36"/>
      <c r="D173" s="36"/>
      <c r="E173" s="36"/>
      <c r="F173" s="642"/>
      <c r="G173" s="642"/>
      <c r="H173" s="642"/>
      <c r="I173" s="642"/>
      <c r="J173" s="642"/>
      <c r="K173" s="36"/>
    </row>
    <row r="174" spans="1:11">
      <c r="A174" s="36"/>
      <c r="B174" s="36"/>
      <c r="C174" s="36"/>
      <c r="D174" s="36"/>
      <c r="E174" s="36"/>
      <c r="F174" s="642"/>
      <c r="G174" s="642"/>
      <c r="H174" s="642"/>
      <c r="I174" s="642"/>
      <c r="J174" s="642"/>
      <c r="K174" s="36"/>
    </row>
    <row r="175" spans="1:11">
      <c r="A175" s="36"/>
      <c r="B175" s="36"/>
      <c r="C175" s="36"/>
      <c r="D175" s="36"/>
      <c r="E175" s="36"/>
      <c r="F175" s="642"/>
      <c r="G175" s="642"/>
      <c r="H175" s="642"/>
      <c r="I175" s="642"/>
      <c r="J175" s="642"/>
      <c r="K175" s="36"/>
    </row>
    <row r="176" spans="1:11">
      <c r="A176" s="36"/>
      <c r="B176" s="36"/>
      <c r="C176" s="36"/>
      <c r="D176" s="36"/>
      <c r="E176" s="36"/>
      <c r="F176" s="642"/>
      <c r="G176" s="642"/>
      <c r="H176" s="642"/>
      <c r="I176" s="642"/>
      <c r="J176" s="642"/>
      <c r="K176" s="36"/>
    </row>
    <row r="177" spans="1:11">
      <c r="A177" s="36"/>
      <c r="B177" s="36"/>
      <c r="C177" s="36"/>
      <c r="D177" s="36"/>
      <c r="E177" s="36"/>
      <c r="F177" s="642"/>
      <c r="G177" s="642"/>
      <c r="H177" s="642"/>
      <c r="I177" s="642"/>
      <c r="J177" s="642"/>
      <c r="K177" s="36"/>
    </row>
    <row r="178" spans="1:11">
      <c r="A178" s="36"/>
      <c r="B178" s="36"/>
      <c r="C178" s="36"/>
      <c r="D178" s="36"/>
      <c r="E178" s="36"/>
      <c r="F178" s="642"/>
      <c r="G178" s="642"/>
      <c r="H178" s="642"/>
      <c r="I178" s="642"/>
      <c r="J178" s="642"/>
      <c r="K178" s="36"/>
    </row>
    <row r="179" spans="1:11">
      <c r="A179" s="36"/>
      <c r="B179" s="36"/>
      <c r="C179" s="36"/>
      <c r="D179" s="36"/>
      <c r="E179" s="36"/>
      <c r="F179" s="642"/>
      <c r="G179" s="642"/>
      <c r="H179" s="642"/>
      <c r="I179" s="642"/>
      <c r="J179" s="642"/>
      <c r="K179" s="36"/>
    </row>
    <row r="180" spans="1:11">
      <c r="A180" s="36"/>
      <c r="B180" s="36"/>
      <c r="C180" s="36"/>
      <c r="D180" s="36"/>
      <c r="E180" s="36"/>
      <c r="F180" s="642"/>
      <c r="G180" s="642"/>
      <c r="H180" s="642"/>
      <c r="I180" s="642"/>
      <c r="J180" s="642"/>
      <c r="K180" s="36"/>
    </row>
    <row r="181" spans="1:11">
      <c r="A181" s="36"/>
      <c r="B181" s="36"/>
      <c r="C181" s="36"/>
      <c r="D181" s="36"/>
      <c r="E181" s="36"/>
      <c r="F181" s="642"/>
      <c r="G181" s="642"/>
      <c r="H181" s="642"/>
      <c r="I181" s="642"/>
      <c r="J181" s="642"/>
      <c r="K181" s="36"/>
    </row>
    <row r="182" spans="1:11">
      <c r="A182" s="36"/>
      <c r="B182" s="36"/>
      <c r="C182" s="36"/>
      <c r="D182" s="36"/>
      <c r="E182" s="36"/>
      <c r="F182" s="642"/>
      <c r="G182" s="642"/>
      <c r="H182" s="642"/>
      <c r="I182" s="642"/>
      <c r="J182" s="642"/>
      <c r="K182" s="36"/>
    </row>
    <row r="183" spans="1:11">
      <c r="A183" s="36"/>
      <c r="B183" s="36"/>
      <c r="C183" s="36"/>
      <c r="D183" s="36"/>
      <c r="E183" s="36"/>
      <c r="F183" s="642"/>
      <c r="G183" s="642"/>
      <c r="H183" s="642"/>
      <c r="I183" s="642"/>
      <c r="J183" s="642"/>
      <c r="K183" s="36"/>
    </row>
    <row r="184" spans="1:11">
      <c r="A184" s="36"/>
      <c r="B184" s="36"/>
      <c r="C184" s="36"/>
      <c r="D184" s="36"/>
      <c r="E184" s="36"/>
      <c r="F184" s="642"/>
      <c r="G184" s="642"/>
      <c r="H184" s="642"/>
      <c r="I184" s="642"/>
      <c r="J184" s="642"/>
      <c r="K184" s="36"/>
    </row>
    <row r="185" spans="1:11">
      <c r="A185" s="36"/>
      <c r="B185" s="36"/>
      <c r="C185" s="36"/>
      <c r="D185" s="36"/>
      <c r="E185" s="36"/>
      <c r="F185" s="642"/>
      <c r="G185" s="642"/>
      <c r="H185" s="642"/>
      <c r="I185" s="642"/>
      <c r="J185" s="642"/>
      <c r="K185" s="36"/>
    </row>
    <row r="186" spans="1:11">
      <c r="A186" s="36"/>
      <c r="B186" s="36"/>
      <c r="C186" s="36"/>
      <c r="D186" s="36"/>
      <c r="E186" s="36"/>
      <c r="F186" s="642"/>
      <c r="G186" s="642"/>
      <c r="H186" s="642"/>
      <c r="I186" s="642"/>
      <c r="J186" s="642"/>
      <c r="K186" s="36"/>
    </row>
    <row r="187" spans="1:11">
      <c r="A187" s="36"/>
      <c r="B187" s="36"/>
      <c r="C187" s="36"/>
      <c r="D187" s="36"/>
      <c r="E187" s="36"/>
      <c r="F187" s="642"/>
      <c r="G187" s="642"/>
      <c r="H187" s="642"/>
      <c r="I187" s="642"/>
      <c r="J187" s="642"/>
      <c r="K187" s="36"/>
    </row>
    <row r="188" spans="1:11">
      <c r="A188" s="36"/>
      <c r="B188" s="36"/>
      <c r="C188" s="36"/>
      <c r="D188" s="36"/>
      <c r="E188" s="36"/>
      <c r="F188" s="642"/>
      <c r="G188" s="642"/>
      <c r="H188" s="642"/>
      <c r="I188" s="642"/>
      <c r="J188" s="642"/>
      <c r="K188" s="36"/>
    </row>
    <row r="189" spans="1:11">
      <c r="A189" s="36"/>
      <c r="B189" s="36"/>
      <c r="C189" s="36"/>
      <c r="D189" s="36"/>
      <c r="E189" s="36"/>
      <c r="F189" s="642"/>
      <c r="G189" s="642"/>
      <c r="H189" s="642"/>
      <c r="I189" s="642"/>
      <c r="J189" s="642"/>
      <c r="K189" s="36"/>
    </row>
    <row r="190" spans="1:11">
      <c r="A190" s="36"/>
      <c r="B190" s="36"/>
      <c r="C190" s="36"/>
      <c r="D190" s="36"/>
      <c r="E190" s="36"/>
      <c r="F190" s="642"/>
      <c r="G190" s="642"/>
      <c r="H190" s="642"/>
      <c r="I190" s="642"/>
      <c r="J190" s="642"/>
      <c r="K190" s="36"/>
    </row>
    <row r="191" spans="1:11">
      <c r="A191" s="36"/>
      <c r="B191" s="36"/>
      <c r="C191" s="36"/>
      <c r="D191" s="36"/>
      <c r="E191" s="36"/>
      <c r="F191" s="642"/>
      <c r="G191" s="642"/>
      <c r="H191" s="642"/>
      <c r="I191" s="642"/>
      <c r="J191" s="642"/>
      <c r="K191" s="36"/>
    </row>
    <row r="192" spans="1:11">
      <c r="A192" s="36"/>
      <c r="B192" s="36"/>
      <c r="C192" s="36"/>
      <c r="D192" s="36"/>
      <c r="E192" s="36"/>
      <c r="F192" s="642"/>
      <c r="G192" s="642"/>
      <c r="H192" s="642"/>
      <c r="I192" s="642"/>
      <c r="J192" s="642"/>
      <c r="K192" s="36"/>
    </row>
    <row r="193" spans="1:11">
      <c r="A193" s="36"/>
      <c r="B193" s="36"/>
      <c r="C193" s="36"/>
      <c r="D193" s="36"/>
      <c r="E193" s="36"/>
      <c r="F193" s="642"/>
      <c r="G193" s="642"/>
      <c r="H193" s="642"/>
      <c r="I193" s="642"/>
      <c r="J193" s="642"/>
      <c r="K193" s="36"/>
    </row>
    <row r="194" spans="1:11">
      <c r="A194" s="36"/>
      <c r="B194" s="36"/>
      <c r="C194" s="36"/>
      <c r="D194" s="36"/>
      <c r="E194" s="36"/>
      <c r="F194" s="642"/>
      <c r="G194" s="642"/>
      <c r="H194" s="642"/>
      <c r="I194" s="642"/>
      <c r="J194" s="642"/>
      <c r="K194" s="36"/>
    </row>
    <row r="195" spans="1:11">
      <c r="A195" s="36"/>
      <c r="B195" s="36"/>
      <c r="C195" s="36"/>
      <c r="D195" s="36"/>
      <c r="E195" s="36"/>
      <c r="F195" s="642"/>
      <c r="G195" s="642"/>
      <c r="H195" s="642"/>
      <c r="I195" s="642"/>
      <c r="J195" s="642"/>
      <c r="K195" s="36"/>
    </row>
    <row r="196" spans="1:11">
      <c r="A196" s="36"/>
      <c r="B196" s="36"/>
      <c r="C196" s="36"/>
      <c r="D196" s="36"/>
      <c r="E196" s="36"/>
      <c r="F196" s="642"/>
      <c r="G196" s="642"/>
      <c r="H196" s="642"/>
      <c r="I196" s="642"/>
      <c r="J196" s="642"/>
      <c r="K196" s="36"/>
    </row>
    <row r="197" spans="1:11">
      <c r="A197" s="36"/>
      <c r="B197" s="36"/>
      <c r="C197" s="36"/>
      <c r="D197" s="36"/>
      <c r="E197" s="36"/>
      <c r="F197" s="642"/>
      <c r="G197" s="642"/>
      <c r="H197" s="642"/>
      <c r="I197" s="642"/>
      <c r="J197" s="642"/>
      <c r="K197" s="36"/>
    </row>
    <row r="198" spans="1:11">
      <c r="A198" s="36"/>
      <c r="B198" s="36"/>
      <c r="C198" s="36"/>
      <c r="D198" s="36"/>
      <c r="E198" s="36"/>
      <c r="F198" s="642"/>
      <c r="G198" s="642"/>
      <c r="H198" s="642"/>
      <c r="I198" s="642"/>
      <c r="J198" s="642"/>
      <c r="K198" s="36"/>
    </row>
    <row r="199" spans="1:11">
      <c r="A199" s="36"/>
      <c r="B199" s="36"/>
      <c r="C199" s="36"/>
      <c r="D199" s="36"/>
      <c r="E199" s="36"/>
      <c r="F199" s="642"/>
      <c r="G199" s="642"/>
      <c r="H199" s="642"/>
      <c r="I199" s="642"/>
      <c r="J199" s="642"/>
      <c r="K199" s="36"/>
    </row>
    <row r="200" spans="1:11">
      <c r="A200" s="36"/>
      <c r="B200" s="36"/>
      <c r="C200" s="36"/>
      <c r="D200" s="36"/>
      <c r="E200" s="36"/>
      <c r="F200" s="642"/>
      <c r="G200" s="642"/>
      <c r="H200" s="642"/>
      <c r="I200" s="642"/>
      <c r="J200" s="642"/>
      <c r="K200" s="36"/>
    </row>
    <row r="201" spans="1:11">
      <c r="A201" s="36"/>
      <c r="B201" s="36"/>
      <c r="C201" s="36"/>
      <c r="D201" s="36"/>
      <c r="E201" s="36"/>
      <c r="F201" s="642"/>
      <c r="G201" s="642"/>
      <c r="H201" s="642"/>
      <c r="I201" s="642"/>
      <c r="J201" s="642"/>
      <c r="K201" s="36"/>
    </row>
  </sheetData>
  <mergeCells count="5">
    <mergeCell ref="A2:K2"/>
    <mergeCell ref="A3:K3"/>
    <mergeCell ref="A25:B25"/>
    <mergeCell ref="A26:B26"/>
    <mergeCell ref="A27:B27"/>
  </mergeCells>
  <hyperlinks>
    <hyperlink ref="A1" location="'索引目录'!D12" display="返回索引页"/>
    <hyperlink ref="B1" location="'流动汇总'!B8" display="返回"/>
  </hyperlink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97"/>
  <sheetViews>
    <sheetView view="pageBreakPreview" zoomScaleNormal="100" topLeftCell="A9" workbookViewId="0">
      <selection activeCell="E25" sqref="E25"/>
    </sheetView>
  </sheetViews>
  <sheetFormatPr defaultColWidth="9.81481481481481" defaultRowHeight="14.4"/>
  <cols>
    <col min="1" max="1" width="5" style="692" customWidth="1"/>
    <col min="2" max="2" width="29" style="692" customWidth="1"/>
    <col min="3" max="3" width="12" style="692" customWidth="1"/>
    <col min="4" max="4" width="15" style="692" customWidth="1"/>
    <col min="5" max="5" width="14" style="692" customWidth="1"/>
    <col min="6" max="6" width="15" style="692" hidden="1" customWidth="1"/>
    <col min="7" max="7" width="11" style="692" hidden="1" customWidth="1"/>
    <col min="8" max="11" width="9" style="692" hidden="1" customWidth="1"/>
    <col min="12" max="12" width="11" style="692" hidden="1" customWidth="1"/>
    <col min="13" max="13" width="9" style="692" hidden="1" customWidth="1"/>
    <col min="14" max="14" width="6" style="692" hidden="1" customWidth="1"/>
    <col min="15" max="16" width="16" style="692" customWidth="1"/>
    <col min="17" max="17" width="13" style="692" customWidth="1"/>
    <col min="18" max="18" width="10" style="692" customWidth="1"/>
    <col min="19" max="19" width="17" style="692" customWidth="1"/>
    <col min="20" max="20" width="10" style="692" customWidth="1"/>
    <col min="21" max="21" width="12" style="692" customWidth="1"/>
    <col min="22" max="16384" width="9.81481481481481" style="692"/>
  </cols>
  <sheetData>
    <row r="1" s="690" customFormat="1" ht="15.6" spans="1:21">
      <c r="A1" s="60" t="s">
        <v>86</v>
      </c>
      <c r="B1" s="61" t="s">
        <v>397</v>
      </c>
      <c r="C1" s="62"/>
      <c r="D1" s="62"/>
      <c r="E1" s="62"/>
      <c r="F1" s="62"/>
      <c r="G1" s="62"/>
      <c r="H1" s="62"/>
      <c r="I1" s="62"/>
      <c r="J1" s="62"/>
      <c r="K1" s="62"/>
      <c r="L1" s="62"/>
      <c r="M1" s="62"/>
      <c r="N1" s="62"/>
      <c r="O1" s="62"/>
      <c r="P1" s="62"/>
      <c r="Q1" s="62"/>
      <c r="R1" s="62"/>
      <c r="S1" s="62"/>
      <c r="T1" s="701"/>
      <c r="U1" s="701"/>
    </row>
    <row r="2" ht="30" customHeight="1" spans="1:21">
      <c r="A2" s="16" t="s">
        <v>398</v>
      </c>
      <c r="B2" s="17"/>
      <c r="C2" s="17"/>
      <c r="D2" s="17"/>
      <c r="E2" s="17"/>
      <c r="F2" s="17"/>
      <c r="G2" s="17"/>
      <c r="H2" s="17"/>
      <c r="I2" s="17"/>
      <c r="J2" s="17"/>
      <c r="K2" s="17"/>
      <c r="L2" s="17"/>
      <c r="M2" s="17"/>
      <c r="N2" s="17"/>
      <c r="O2" s="17"/>
      <c r="P2" s="17"/>
      <c r="Q2" s="17"/>
      <c r="R2" s="17"/>
      <c r="S2" s="17"/>
      <c r="T2" s="702"/>
      <c r="U2" s="702"/>
    </row>
    <row r="3" s="691" customFormat="1" ht="20" customHeight="1" spans="1:21">
      <c r="A3" s="19" t="e">
        <f>CONCATENATE(#REF!,#REF!,#REF!,#REF!,#REF!,#REF!,#REF!)</f>
        <v>#REF!</v>
      </c>
      <c r="B3" s="19"/>
      <c r="C3" s="19"/>
      <c r="D3" s="19"/>
      <c r="E3" s="19"/>
      <c r="F3" s="19"/>
      <c r="G3" s="19"/>
      <c r="H3" s="19"/>
      <c r="I3" s="20"/>
      <c r="J3" s="20"/>
      <c r="K3" s="20"/>
      <c r="L3" s="20"/>
      <c r="M3" s="20"/>
      <c r="N3" s="20"/>
      <c r="O3" s="20"/>
      <c r="P3" s="20"/>
      <c r="Q3" s="20"/>
      <c r="R3" s="20"/>
      <c r="S3" s="20"/>
      <c r="T3" s="458"/>
      <c r="U3" s="458"/>
    </row>
    <row r="4" s="691" customFormat="1" ht="20" customHeight="1" spans="1:21">
      <c r="A4" s="693" t="e">
        <f>#REF!&amp;#REF!</f>
        <v>#REF!</v>
      </c>
      <c r="B4" s="458"/>
      <c r="C4" s="20"/>
      <c r="D4" s="458"/>
      <c r="E4" s="458"/>
      <c r="F4" s="458"/>
      <c r="G4" s="105"/>
      <c r="H4" s="694"/>
      <c r="I4" s="105"/>
      <c r="J4" s="105"/>
      <c r="K4" s="105"/>
      <c r="L4" s="105"/>
      <c r="M4" s="679" t="s">
        <v>399</v>
      </c>
      <c r="N4" s="680" t="s">
        <v>400</v>
      </c>
      <c r="O4" s="681"/>
      <c r="P4" s="458"/>
      <c r="Q4" s="458"/>
      <c r="R4" s="458"/>
      <c r="S4" s="64" t="s">
        <v>252</v>
      </c>
      <c r="T4" s="458"/>
      <c r="U4" s="458"/>
    </row>
    <row r="5" s="691" customFormat="1" ht="20" customHeight="1" spans="1:21">
      <c r="A5" s="27" t="s">
        <v>253</v>
      </c>
      <c r="B5" s="27" t="s">
        <v>401</v>
      </c>
      <c r="C5" s="27" t="s">
        <v>402</v>
      </c>
      <c r="D5" s="27" t="s">
        <v>403</v>
      </c>
      <c r="E5" s="27" t="s">
        <v>404</v>
      </c>
      <c r="F5" s="27" t="s">
        <v>216</v>
      </c>
      <c r="G5" s="673" t="s">
        <v>405</v>
      </c>
      <c r="H5" s="674" t="s">
        <v>406</v>
      </c>
      <c r="I5" s="673" t="s">
        <v>407</v>
      </c>
      <c r="J5" s="673" t="s">
        <v>408</v>
      </c>
      <c r="K5" s="673" t="s">
        <v>409</v>
      </c>
      <c r="L5" s="673" t="s">
        <v>410</v>
      </c>
      <c r="M5" s="679"/>
      <c r="N5" s="682"/>
      <c r="O5" s="34" t="s">
        <v>217</v>
      </c>
      <c r="P5" s="27" t="s">
        <v>218</v>
      </c>
      <c r="Q5" s="27" t="s">
        <v>219</v>
      </c>
      <c r="R5" s="27" t="s">
        <v>255</v>
      </c>
      <c r="S5" s="27" t="s">
        <v>411</v>
      </c>
      <c r="T5" s="458"/>
      <c r="U5" s="458"/>
    </row>
    <row r="6" s="691" customFormat="1" ht="20" customHeight="1" spans="1:21">
      <c r="A6" s="27">
        <v>1</v>
      </c>
      <c r="B6" s="605" t="s">
        <v>412</v>
      </c>
      <c r="C6" s="695" t="s">
        <v>413</v>
      </c>
      <c r="D6" s="90">
        <v>43281</v>
      </c>
      <c r="E6" s="114" t="s">
        <v>414</v>
      </c>
      <c r="F6" s="696"/>
      <c r="G6" s="588"/>
      <c r="H6" s="588"/>
      <c r="I6" s="588"/>
      <c r="J6" s="31"/>
      <c r="K6" s="31"/>
      <c r="L6" s="31"/>
      <c r="M6" s="31"/>
      <c r="N6" s="683"/>
      <c r="O6" s="696">
        <v>71616</v>
      </c>
      <c r="P6" s="696">
        <f>O6</f>
        <v>71616</v>
      </c>
      <c r="Q6" s="31" t="str">
        <f>IF(P6-O6=0,"",(P6-O6))</f>
        <v/>
      </c>
      <c r="R6" s="31">
        <f>IF(O6=0,"",(P6-O6)/O6*100)</f>
        <v>0</v>
      </c>
      <c r="S6" s="605"/>
      <c r="T6" s="703" t="s">
        <v>351</v>
      </c>
      <c r="U6" s="458"/>
    </row>
    <row r="7" s="691" customFormat="1" ht="20" customHeight="1" spans="1:21">
      <c r="A7" s="27">
        <v>2</v>
      </c>
      <c r="B7" s="605" t="s">
        <v>415</v>
      </c>
      <c r="C7" s="695" t="s">
        <v>413</v>
      </c>
      <c r="D7" s="697" t="s">
        <v>416</v>
      </c>
      <c r="E7" s="114" t="s">
        <v>414</v>
      </c>
      <c r="F7" s="696"/>
      <c r="G7" s="588"/>
      <c r="H7" s="588"/>
      <c r="I7" s="588"/>
      <c r="J7" s="31"/>
      <c r="K7" s="31"/>
      <c r="L7" s="31"/>
      <c r="M7" s="31"/>
      <c r="N7" s="683"/>
      <c r="O7" s="696">
        <v>16400</v>
      </c>
      <c r="P7" s="696">
        <f>O7</f>
        <v>16400</v>
      </c>
      <c r="Q7" s="31" t="str">
        <f>IF(P7-O7=0,"",(P7-O7))</f>
        <v/>
      </c>
      <c r="R7" s="31">
        <f>IF(O7=0,"",(P7-O7)/O7*100)</f>
        <v>0</v>
      </c>
      <c r="S7" s="605"/>
      <c r="T7" s="703" t="s">
        <v>351</v>
      </c>
      <c r="U7" s="458"/>
    </row>
    <row r="8" s="691" customFormat="1" ht="20" customHeight="1" spans="1:21">
      <c r="A8" s="27">
        <v>3</v>
      </c>
      <c r="B8" s="605" t="s">
        <v>417</v>
      </c>
      <c r="C8" s="695" t="s">
        <v>413</v>
      </c>
      <c r="D8" s="697" t="s">
        <v>416</v>
      </c>
      <c r="E8" s="114" t="s">
        <v>414</v>
      </c>
      <c r="F8" s="696"/>
      <c r="G8" s="588"/>
      <c r="H8" s="588"/>
      <c r="I8" s="588"/>
      <c r="J8" s="31"/>
      <c r="K8" s="31"/>
      <c r="L8" s="31"/>
      <c r="M8" s="31"/>
      <c r="N8" s="683"/>
      <c r="O8" s="696">
        <v>86834.07</v>
      </c>
      <c r="P8" s="696">
        <f>O8</f>
        <v>86834.07</v>
      </c>
      <c r="Q8" s="31" t="str">
        <f>IF(P8-O8=0,"",(P8-O8))</f>
        <v/>
      </c>
      <c r="R8" s="31">
        <f>IF(O8=0,"",(P8-O8)/O8*100)</f>
        <v>0</v>
      </c>
      <c r="S8" s="605"/>
      <c r="T8" s="703" t="s">
        <v>351</v>
      </c>
      <c r="U8" s="458"/>
    </row>
    <row r="9" s="691" customFormat="1" ht="20" customHeight="1" spans="1:21">
      <c r="A9" s="27"/>
      <c r="B9" s="605"/>
      <c r="C9" s="27"/>
      <c r="D9" s="698"/>
      <c r="E9" s="27"/>
      <c r="F9" s="31"/>
      <c r="G9" s="31"/>
      <c r="H9" s="31"/>
      <c r="I9" s="31"/>
      <c r="J9" s="31"/>
      <c r="K9" s="31"/>
      <c r="L9" s="31"/>
      <c r="M9" s="31"/>
      <c r="N9" s="683"/>
      <c r="O9" s="33"/>
      <c r="P9" s="31"/>
      <c r="Q9" s="31" t="str">
        <f t="shared" ref="Q9:Q23" si="0">IF(P9-O9=0,"",(P9-O9))</f>
        <v/>
      </c>
      <c r="R9" s="31" t="str">
        <f t="shared" ref="R9:R23" si="1">IF(O9=0,"",(P9-O9)/O9*100)</f>
        <v/>
      </c>
      <c r="S9" s="605"/>
      <c r="T9" s="458"/>
      <c r="U9" s="458"/>
    </row>
    <row r="10" s="691" customFormat="1" ht="20" customHeight="1" spans="1:21">
      <c r="A10" s="27"/>
      <c r="B10" s="605"/>
      <c r="C10" s="27"/>
      <c r="D10" s="698"/>
      <c r="E10" s="27"/>
      <c r="F10" s="31"/>
      <c r="G10" s="31"/>
      <c r="H10" s="31"/>
      <c r="I10" s="31"/>
      <c r="J10" s="31"/>
      <c r="K10" s="31"/>
      <c r="L10" s="31"/>
      <c r="M10" s="31"/>
      <c r="N10" s="683"/>
      <c r="O10" s="33"/>
      <c r="P10" s="31"/>
      <c r="Q10" s="31" t="str">
        <f t="shared" si="0"/>
        <v/>
      </c>
      <c r="R10" s="31" t="str">
        <f t="shared" si="1"/>
        <v/>
      </c>
      <c r="S10" s="605"/>
      <c r="T10" s="458"/>
      <c r="U10" s="458"/>
    </row>
    <row r="11" s="691" customFormat="1" ht="20" customHeight="1" spans="1:21">
      <c r="A11" s="27"/>
      <c r="B11" s="605"/>
      <c r="C11" s="27"/>
      <c r="D11" s="698"/>
      <c r="E11" s="27"/>
      <c r="F11" s="31"/>
      <c r="G11" s="31"/>
      <c r="H11" s="31"/>
      <c r="I11" s="31"/>
      <c r="J11" s="31"/>
      <c r="K11" s="31"/>
      <c r="L11" s="31"/>
      <c r="M11" s="31"/>
      <c r="N11" s="683"/>
      <c r="O11" s="33"/>
      <c r="P11" s="31"/>
      <c r="Q11" s="31" t="str">
        <f t="shared" si="0"/>
        <v/>
      </c>
      <c r="R11" s="31" t="str">
        <f t="shared" si="1"/>
        <v/>
      </c>
      <c r="S11" s="605"/>
      <c r="T11" s="458"/>
      <c r="U11" s="458"/>
    </row>
    <row r="12" s="691" customFormat="1" ht="20" customHeight="1" spans="1:21">
      <c r="A12" s="27"/>
      <c r="B12" s="605"/>
      <c r="C12" s="27"/>
      <c r="D12" s="698"/>
      <c r="E12" s="27"/>
      <c r="F12" s="31"/>
      <c r="G12" s="678"/>
      <c r="H12" s="678"/>
      <c r="I12" s="678"/>
      <c r="J12" s="678"/>
      <c r="K12" s="678"/>
      <c r="L12" s="678"/>
      <c r="M12" s="678">
        <f t="shared" ref="M12:M19" si="2">SUM(G12:L12)-F12</f>
        <v>0</v>
      </c>
      <c r="N12" s="684"/>
      <c r="O12" s="33"/>
      <c r="P12" s="31"/>
      <c r="Q12" s="31" t="str">
        <f t="shared" si="0"/>
        <v/>
      </c>
      <c r="R12" s="31" t="str">
        <f t="shared" si="1"/>
        <v/>
      </c>
      <c r="S12" s="605"/>
      <c r="T12" s="458"/>
      <c r="U12" s="458"/>
    </row>
    <row r="13" s="691" customFormat="1" ht="20" customHeight="1" spans="1:21">
      <c r="A13" s="27"/>
      <c r="B13" s="605"/>
      <c r="C13" s="27"/>
      <c r="D13" s="698"/>
      <c r="E13" s="27"/>
      <c r="F13" s="31"/>
      <c r="G13" s="678"/>
      <c r="H13" s="678"/>
      <c r="I13" s="678"/>
      <c r="J13" s="678"/>
      <c r="K13" s="678"/>
      <c r="L13" s="678"/>
      <c r="M13" s="678">
        <f t="shared" si="2"/>
        <v>0</v>
      </c>
      <c r="N13" s="684"/>
      <c r="O13" s="33"/>
      <c r="P13" s="31"/>
      <c r="Q13" s="31" t="str">
        <f t="shared" si="0"/>
        <v/>
      </c>
      <c r="R13" s="31" t="str">
        <f t="shared" si="1"/>
        <v/>
      </c>
      <c r="S13" s="605"/>
      <c r="T13" s="458"/>
      <c r="U13" s="458"/>
    </row>
    <row r="14" s="691" customFormat="1" ht="20" customHeight="1" spans="1:21">
      <c r="A14" s="27"/>
      <c r="B14" s="605"/>
      <c r="C14" s="27"/>
      <c r="D14" s="698"/>
      <c r="E14" s="27"/>
      <c r="F14" s="31"/>
      <c r="G14" s="678"/>
      <c r="H14" s="678"/>
      <c r="I14" s="678"/>
      <c r="J14" s="678"/>
      <c r="K14" s="678"/>
      <c r="L14" s="678"/>
      <c r="M14" s="678">
        <f t="shared" si="2"/>
        <v>0</v>
      </c>
      <c r="N14" s="684"/>
      <c r="O14" s="33"/>
      <c r="P14" s="31"/>
      <c r="Q14" s="31" t="str">
        <f t="shared" si="0"/>
        <v/>
      </c>
      <c r="R14" s="31" t="str">
        <f t="shared" si="1"/>
        <v/>
      </c>
      <c r="S14" s="605"/>
      <c r="T14" s="458"/>
      <c r="U14" s="458"/>
    </row>
    <row r="15" s="691" customFormat="1" ht="20" customHeight="1" spans="1:21">
      <c r="A15" s="27"/>
      <c r="B15" s="605"/>
      <c r="C15" s="27"/>
      <c r="D15" s="698"/>
      <c r="E15" s="27"/>
      <c r="F15" s="31"/>
      <c r="G15" s="678"/>
      <c r="H15" s="678"/>
      <c r="I15" s="678"/>
      <c r="J15" s="678"/>
      <c r="K15" s="678"/>
      <c r="L15" s="678"/>
      <c r="M15" s="678">
        <f t="shared" si="2"/>
        <v>0</v>
      </c>
      <c r="N15" s="684"/>
      <c r="O15" s="33"/>
      <c r="P15" s="31"/>
      <c r="Q15" s="31" t="str">
        <f t="shared" si="0"/>
        <v/>
      </c>
      <c r="R15" s="31" t="str">
        <f t="shared" si="1"/>
        <v/>
      </c>
      <c r="S15" s="605"/>
      <c r="T15" s="458"/>
      <c r="U15" s="458"/>
    </row>
    <row r="16" s="691" customFormat="1" ht="20" customHeight="1" spans="1:21">
      <c r="A16" s="27"/>
      <c r="B16" s="605"/>
      <c r="C16" s="27"/>
      <c r="D16" s="698"/>
      <c r="E16" s="27"/>
      <c r="F16" s="31"/>
      <c r="G16" s="678"/>
      <c r="H16" s="678"/>
      <c r="I16" s="678"/>
      <c r="J16" s="678"/>
      <c r="K16" s="678"/>
      <c r="L16" s="678"/>
      <c r="M16" s="678">
        <f t="shared" si="2"/>
        <v>0</v>
      </c>
      <c r="N16" s="684"/>
      <c r="O16" s="33"/>
      <c r="P16" s="31"/>
      <c r="Q16" s="31" t="str">
        <f t="shared" si="0"/>
        <v/>
      </c>
      <c r="R16" s="31" t="str">
        <f t="shared" si="1"/>
        <v/>
      </c>
      <c r="S16" s="605"/>
      <c r="T16" s="458"/>
      <c r="U16" s="458"/>
    </row>
    <row r="17" s="691" customFormat="1" ht="20" customHeight="1" spans="1:21">
      <c r="A17" s="27"/>
      <c r="B17" s="605"/>
      <c r="C17" s="27"/>
      <c r="D17" s="698"/>
      <c r="E17" s="27"/>
      <c r="F17" s="31"/>
      <c r="G17" s="678"/>
      <c r="H17" s="678"/>
      <c r="I17" s="678"/>
      <c r="J17" s="678"/>
      <c r="K17" s="678"/>
      <c r="L17" s="678"/>
      <c r="M17" s="678">
        <f t="shared" si="2"/>
        <v>0</v>
      </c>
      <c r="N17" s="684"/>
      <c r="O17" s="33"/>
      <c r="P17" s="31"/>
      <c r="Q17" s="31" t="str">
        <f t="shared" si="0"/>
        <v/>
      </c>
      <c r="R17" s="31" t="str">
        <f t="shared" si="1"/>
        <v/>
      </c>
      <c r="S17" s="605"/>
      <c r="T17" s="458"/>
      <c r="U17" s="458"/>
    </row>
    <row r="18" s="691" customFormat="1" ht="20" customHeight="1" spans="1:21">
      <c r="A18" s="27"/>
      <c r="B18" s="605"/>
      <c r="C18" s="27"/>
      <c r="D18" s="698"/>
      <c r="E18" s="27"/>
      <c r="F18" s="31"/>
      <c r="G18" s="678"/>
      <c r="H18" s="678"/>
      <c r="I18" s="678"/>
      <c r="J18" s="678"/>
      <c r="K18" s="678"/>
      <c r="L18" s="678"/>
      <c r="M18" s="678">
        <f t="shared" si="2"/>
        <v>0</v>
      </c>
      <c r="N18" s="684"/>
      <c r="O18" s="33"/>
      <c r="P18" s="31"/>
      <c r="Q18" s="31" t="str">
        <f t="shared" si="0"/>
        <v/>
      </c>
      <c r="R18" s="31" t="str">
        <f t="shared" si="1"/>
        <v/>
      </c>
      <c r="S18" s="605"/>
      <c r="T18" s="458"/>
      <c r="U18" s="458"/>
    </row>
    <row r="19" s="691" customFormat="1" ht="20" customHeight="1" spans="1:21">
      <c r="A19" s="27"/>
      <c r="B19" s="605"/>
      <c r="C19" s="27"/>
      <c r="D19" s="698"/>
      <c r="E19" s="27"/>
      <c r="F19" s="31"/>
      <c r="G19" s="678"/>
      <c r="H19" s="678"/>
      <c r="I19" s="678"/>
      <c r="J19" s="678"/>
      <c r="K19" s="678"/>
      <c r="L19" s="678"/>
      <c r="M19" s="678">
        <f t="shared" si="2"/>
        <v>0</v>
      </c>
      <c r="N19" s="684"/>
      <c r="O19" s="33"/>
      <c r="P19" s="31"/>
      <c r="Q19" s="31" t="str">
        <f t="shared" si="0"/>
        <v/>
      </c>
      <c r="R19" s="31" t="str">
        <f t="shared" si="1"/>
        <v/>
      </c>
      <c r="S19" s="605"/>
      <c r="T19" s="458"/>
      <c r="U19" s="458"/>
    </row>
    <row r="20" s="691" customFormat="1" ht="20" customHeight="1" spans="1:21">
      <c r="A20" s="27" t="s">
        <v>418</v>
      </c>
      <c r="B20" s="34"/>
      <c r="C20" s="27"/>
      <c r="D20" s="29"/>
      <c r="E20" s="27"/>
      <c r="F20" s="31">
        <f>SUM(F6:F19)</f>
        <v>0</v>
      </c>
      <c r="G20" s="678"/>
      <c r="H20" s="678">
        <f>SUM(H6:H19)*H4</f>
        <v>0</v>
      </c>
      <c r="I20" s="678">
        <f>SUM(I6:I19)</f>
        <v>0</v>
      </c>
      <c r="J20" s="678">
        <f>SUM(J6:J19)</f>
        <v>0</v>
      </c>
      <c r="K20" s="678">
        <f>SUM(K6:K19)</f>
        <v>0</v>
      </c>
      <c r="L20" s="678">
        <f>SUM(L6:L19)</f>
        <v>0</v>
      </c>
      <c r="M20" s="678">
        <f>SUM(H20:L20)</f>
        <v>0</v>
      </c>
      <c r="N20" s="684">
        <f>SUM(N6:N19)</f>
        <v>0</v>
      </c>
      <c r="O20" s="33">
        <f>SUM(O6:O19)</f>
        <v>174850.07</v>
      </c>
      <c r="P20" s="31">
        <f>SUM(P6:P19)</f>
        <v>174850.07</v>
      </c>
      <c r="Q20" s="31" t="str">
        <f t="shared" si="0"/>
        <v/>
      </c>
      <c r="R20" s="31">
        <f t="shared" si="1"/>
        <v>0</v>
      </c>
      <c r="S20" s="605"/>
      <c r="T20" s="458"/>
      <c r="U20" s="458"/>
    </row>
    <row r="21" s="691" customFormat="1" ht="20" customHeight="1" spans="1:21">
      <c r="A21" s="27" t="s">
        <v>419</v>
      </c>
      <c r="B21" s="34"/>
      <c r="C21" s="27"/>
      <c r="D21" s="29"/>
      <c r="E21" s="27"/>
      <c r="F21" s="31"/>
      <c r="G21" s="678"/>
      <c r="H21" s="678"/>
      <c r="I21" s="678"/>
      <c r="J21" s="678"/>
      <c r="K21" s="678"/>
      <c r="L21" s="678"/>
      <c r="M21" s="678">
        <f>SUM(G21:L21)-F21</f>
        <v>0</v>
      </c>
      <c r="N21" s="684"/>
      <c r="O21" s="33"/>
      <c r="P21" s="31">
        <v>0</v>
      </c>
      <c r="Q21" s="31" t="str">
        <f t="shared" si="0"/>
        <v/>
      </c>
      <c r="R21" s="31" t="str">
        <f t="shared" si="1"/>
        <v/>
      </c>
      <c r="S21" s="605"/>
      <c r="T21" s="458"/>
      <c r="U21" s="458"/>
    </row>
    <row r="22" s="691" customFormat="1" ht="20" customHeight="1" spans="1:21">
      <c r="A22" s="27" t="s">
        <v>420</v>
      </c>
      <c r="B22" s="34"/>
      <c r="C22" s="27"/>
      <c r="D22" s="29"/>
      <c r="E22" s="27"/>
      <c r="F22" s="31"/>
      <c r="G22" s="678"/>
      <c r="H22" s="678"/>
      <c r="I22" s="678"/>
      <c r="J22" s="678"/>
      <c r="K22" s="678"/>
      <c r="L22" s="678"/>
      <c r="M22" s="678"/>
      <c r="N22" s="684"/>
      <c r="O22" s="33"/>
      <c r="P22" s="31">
        <f>M20</f>
        <v>0</v>
      </c>
      <c r="Q22" s="31" t="str">
        <f t="shared" si="0"/>
        <v/>
      </c>
      <c r="R22" s="31" t="str">
        <f t="shared" si="1"/>
        <v/>
      </c>
      <c r="S22" s="605"/>
      <c r="T22" s="458"/>
      <c r="U22" s="458"/>
    </row>
    <row r="23" s="691" customFormat="1" ht="20" customHeight="1" spans="1:21">
      <c r="A23" s="27" t="s">
        <v>421</v>
      </c>
      <c r="B23" s="34"/>
      <c r="C23" s="27"/>
      <c r="D23" s="29"/>
      <c r="E23" s="605"/>
      <c r="F23" s="31">
        <f t="shared" ref="F23:P23" si="3">F20-F21-F22</f>
        <v>0</v>
      </c>
      <c r="G23" s="678">
        <f t="shared" si="3"/>
        <v>0</v>
      </c>
      <c r="H23" s="678">
        <f t="shared" si="3"/>
        <v>0</v>
      </c>
      <c r="I23" s="678">
        <f t="shared" si="3"/>
        <v>0</v>
      </c>
      <c r="J23" s="678">
        <f t="shared" si="3"/>
        <v>0</v>
      </c>
      <c r="K23" s="678">
        <f t="shared" si="3"/>
        <v>0</v>
      </c>
      <c r="L23" s="678">
        <f t="shared" si="3"/>
        <v>0</v>
      </c>
      <c r="M23" s="678">
        <f t="shared" si="3"/>
        <v>0</v>
      </c>
      <c r="N23" s="684">
        <f t="shared" si="3"/>
        <v>0</v>
      </c>
      <c r="O23" s="33">
        <f t="shared" si="3"/>
        <v>174850.07</v>
      </c>
      <c r="P23" s="31">
        <f t="shared" si="3"/>
        <v>174850.07</v>
      </c>
      <c r="Q23" s="31" t="str">
        <f t="shared" si="0"/>
        <v/>
      </c>
      <c r="R23" s="31">
        <f t="shared" si="1"/>
        <v>0</v>
      </c>
      <c r="S23" s="605"/>
      <c r="T23" s="458"/>
      <c r="U23" s="458"/>
    </row>
    <row r="24" s="691" customFormat="1" ht="20" customHeight="1" spans="1:21">
      <c r="A24" s="68" t="e">
        <f>#REF!&amp;#REF!</f>
        <v>#REF!</v>
      </c>
      <c r="B24" s="458"/>
      <c r="C24" s="20"/>
      <c r="D24" s="458"/>
      <c r="E24" s="458"/>
      <c r="F24" s="458"/>
      <c r="G24" s="458"/>
      <c r="H24" s="105"/>
      <c r="I24" s="105"/>
      <c r="J24" s="105"/>
      <c r="K24" s="105"/>
      <c r="L24" s="105"/>
      <c r="M24" s="105"/>
      <c r="N24" s="700"/>
      <c r="O24" s="458"/>
      <c r="P24" s="693" t="e">
        <f>"评估人员："&amp;#REF!</f>
        <v>#REF!</v>
      </c>
      <c r="Q24" s="458"/>
      <c r="R24" s="458"/>
      <c r="S24" s="458"/>
      <c r="T24" s="458"/>
      <c r="U24" s="458"/>
    </row>
    <row r="25" s="691" customFormat="1" ht="20" customHeight="1" spans="1:21">
      <c r="A25" s="68" t="e">
        <f>CONCATENATE(#REF!,#REF!,#REF!,#REF!,#REF!,#REF!,#REF!)</f>
        <v>#REF!</v>
      </c>
      <c r="B25" s="458"/>
      <c r="C25" s="20"/>
      <c r="D25" s="458"/>
      <c r="E25" s="458"/>
      <c r="F25" s="458"/>
      <c r="G25" s="105"/>
      <c r="H25" s="105"/>
      <c r="I25" s="105"/>
      <c r="J25" s="105"/>
      <c r="K25" s="105"/>
      <c r="L25" s="105"/>
      <c r="M25" s="105"/>
      <c r="N25" s="700"/>
      <c r="O25" s="458"/>
      <c r="P25" s="458" t="str">
        <f>银行存款!H27</f>
        <v>评估机构：四川正磊房地产土地资产评估有限责任公司</v>
      </c>
      <c r="Q25" s="458"/>
      <c r="R25" s="458"/>
      <c r="S25" s="458"/>
      <c r="T25" s="458"/>
      <c r="U25" s="458"/>
    </row>
    <row r="26" s="691" customFormat="1" ht="20" customHeight="1" spans="1:21">
      <c r="A26" s="458"/>
      <c r="B26" s="458"/>
      <c r="C26" s="20"/>
      <c r="D26" s="458"/>
      <c r="E26" s="458"/>
      <c r="F26" s="458"/>
      <c r="G26" s="105"/>
      <c r="H26" s="105"/>
      <c r="I26" s="105"/>
      <c r="J26" s="105"/>
      <c r="K26" s="105"/>
      <c r="L26" s="105"/>
      <c r="M26" s="105"/>
      <c r="N26" s="700"/>
      <c r="O26" s="458"/>
      <c r="P26" s="458">
        <f>P23-[1]资产负债表!$G$8</f>
        <v>0</v>
      </c>
      <c r="Q26" s="458"/>
      <c r="R26" s="458"/>
      <c r="S26" s="458"/>
      <c r="T26" s="458"/>
      <c r="U26" s="458"/>
    </row>
    <row r="27" s="691" customFormat="1" ht="20" customHeight="1" spans="1:21">
      <c r="A27" s="458"/>
      <c r="B27" s="458"/>
      <c r="C27" s="20"/>
      <c r="D27" s="458"/>
      <c r="E27" s="458"/>
      <c r="F27" s="458"/>
      <c r="G27" s="105"/>
      <c r="H27" s="105"/>
      <c r="I27" s="105"/>
      <c r="J27" s="105"/>
      <c r="K27" s="105"/>
      <c r="L27" s="105"/>
      <c r="M27" s="105"/>
      <c r="N27" s="700"/>
      <c r="O27" s="458"/>
      <c r="P27" s="458"/>
      <c r="Q27" s="458"/>
      <c r="R27" s="458"/>
      <c r="S27" s="458"/>
      <c r="T27" s="458"/>
      <c r="U27" s="458"/>
    </row>
    <row r="28" s="691" customFormat="1" ht="20" customHeight="1" spans="1:21">
      <c r="A28" s="458"/>
      <c r="B28" s="458"/>
      <c r="C28" s="20"/>
      <c r="D28" s="458"/>
      <c r="E28" s="458"/>
      <c r="F28" s="458"/>
      <c r="G28" s="105"/>
      <c r="H28" s="105"/>
      <c r="I28" s="105"/>
      <c r="J28" s="105"/>
      <c r="K28" s="105"/>
      <c r="L28" s="105"/>
      <c r="M28" s="105"/>
      <c r="N28" s="700"/>
      <c r="O28" s="458"/>
      <c r="P28" s="458"/>
      <c r="Q28" s="458"/>
      <c r="R28" s="458"/>
      <c r="S28" s="458"/>
      <c r="T28" s="458"/>
      <c r="U28" s="458"/>
    </row>
    <row r="29" s="691" customFormat="1" ht="20" customHeight="1" spans="1:21">
      <c r="A29" s="458"/>
      <c r="B29" s="458"/>
      <c r="C29" s="20"/>
      <c r="D29" s="458"/>
      <c r="E29" s="458"/>
      <c r="F29" s="458"/>
      <c r="G29" s="105"/>
      <c r="H29" s="105"/>
      <c r="I29" s="105"/>
      <c r="J29" s="105"/>
      <c r="K29" s="105"/>
      <c r="L29" s="105"/>
      <c r="M29" s="105"/>
      <c r="N29" s="700"/>
      <c r="O29" s="458"/>
      <c r="P29" s="458"/>
      <c r="Q29" s="458"/>
      <c r="R29" s="458"/>
      <c r="S29" s="458"/>
      <c r="T29" s="458"/>
      <c r="U29" s="458"/>
    </row>
    <row r="30" s="691" customFormat="1" ht="20" customHeight="1" spans="1:21">
      <c r="A30" s="458"/>
      <c r="B30" s="458"/>
      <c r="C30" s="20"/>
      <c r="D30" s="458"/>
      <c r="E30" s="458"/>
      <c r="F30" s="458"/>
      <c r="G30" s="105"/>
      <c r="H30" s="105"/>
      <c r="I30" s="105"/>
      <c r="J30" s="105"/>
      <c r="K30" s="105"/>
      <c r="L30" s="105"/>
      <c r="M30" s="105"/>
      <c r="N30" s="700"/>
      <c r="O30" s="458"/>
      <c r="P30" s="458"/>
      <c r="Q30" s="458"/>
      <c r="R30" s="458"/>
      <c r="S30" s="458"/>
      <c r="T30" s="458"/>
      <c r="U30" s="458"/>
    </row>
    <row r="31" s="691" customFormat="1" ht="20" customHeight="1" spans="1:21">
      <c r="A31" s="458"/>
      <c r="B31" s="458"/>
      <c r="C31" s="20"/>
      <c r="D31" s="458"/>
      <c r="E31" s="458"/>
      <c r="F31" s="458"/>
      <c r="G31" s="105"/>
      <c r="H31" s="105"/>
      <c r="I31" s="105"/>
      <c r="J31" s="105"/>
      <c r="K31" s="105"/>
      <c r="L31" s="105"/>
      <c r="M31" s="105"/>
      <c r="N31" s="700"/>
      <c r="O31" s="458"/>
      <c r="P31" s="458"/>
      <c r="Q31" s="458"/>
      <c r="R31" s="458"/>
      <c r="S31" s="458"/>
      <c r="T31" s="458"/>
      <c r="U31" s="458"/>
    </row>
    <row r="32" s="691" customFormat="1" ht="20" customHeight="1" spans="1:21">
      <c r="A32" s="458"/>
      <c r="B32" s="458"/>
      <c r="C32" s="20"/>
      <c r="D32" s="458"/>
      <c r="E32" s="458"/>
      <c r="F32" s="458"/>
      <c r="G32" s="105"/>
      <c r="H32" s="105"/>
      <c r="I32" s="105"/>
      <c r="J32" s="105"/>
      <c r="K32" s="105"/>
      <c r="L32" s="105"/>
      <c r="M32" s="105"/>
      <c r="N32" s="700"/>
      <c r="O32" s="458"/>
      <c r="P32" s="458"/>
      <c r="Q32" s="458"/>
      <c r="R32" s="458"/>
      <c r="S32" s="458"/>
      <c r="T32" s="458"/>
      <c r="U32" s="458"/>
    </row>
    <row r="33" s="691" customFormat="1" ht="20" customHeight="1" spans="1:21">
      <c r="A33" s="458"/>
      <c r="B33" s="458"/>
      <c r="C33" s="20"/>
      <c r="D33" s="458"/>
      <c r="E33" s="458"/>
      <c r="F33" s="458"/>
      <c r="G33" s="105"/>
      <c r="H33" s="105"/>
      <c r="I33" s="105"/>
      <c r="J33" s="105"/>
      <c r="K33" s="105"/>
      <c r="L33" s="105"/>
      <c r="M33" s="105"/>
      <c r="N33" s="700"/>
      <c r="O33" s="458"/>
      <c r="P33" s="458"/>
      <c r="Q33" s="458"/>
      <c r="R33" s="458"/>
      <c r="S33" s="458"/>
      <c r="T33" s="458"/>
      <c r="U33" s="458"/>
    </row>
    <row r="34" s="691" customFormat="1" ht="20" customHeight="1" spans="1:21">
      <c r="A34" s="458"/>
      <c r="B34" s="458"/>
      <c r="C34" s="20"/>
      <c r="D34" s="458"/>
      <c r="E34" s="458"/>
      <c r="F34" s="458"/>
      <c r="G34" s="105"/>
      <c r="H34" s="105"/>
      <c r="I34" s="105"/>
      <c r="J34" s="105"/>
      <c r="K34" s="105"/>
      <c r="L34" s="105"/>
      <c r="M34" s="105"/>
      <c r="N34" s="700"/>
      <c r="O34" s="458"/>
      <c r="P34" s="458"/>
      <c r="Q34" s="458"/>
      <c r="R34" s="458"/>
      <c r="S34" s="458"/>
      <c r="T34" s="458"/>
      <c r="U34" s="458"/>
    </row>
    <row r="35" s="691" customFormat="1" ht="20" customHeight="1" spans="1:21">
      <c r="A35" s="458"/>
      <c r="B35" s="458"/>
      <c r="C35" s="20"/>
      <c r="D35" s="458"/>
      <c r="E35" s="458"/>
      <c r="F35" s="458"/>
      <c r="G35" s="105"/>
      <c r="H35" s="105"/>
      <c r="I35" s="105"/>
      <c r="J35" s="105"/>
      <c r="K35" s="105"/>
      <c r="L35" s="105"/>
      <c r="M35" s="105"/>
      <c r="N35" s="700"/>
      <c r="O35" s="458"/>
      <c r="P35" s="458"/>
      <c r="Q35" s="458"/>
      <c r="R35" s="458"/>
      <c r="S35" s="458"/>
      <c r="T35" s="458"/>
      <c r="U35" s="458"/>
    </row>
    <row r="36" s="691" customFormat="1" ht="20" customHeight="1" spans="1:21">
      <c r="A36" s="458"/>
      <c r="B36" s="458"/>
      <c r="C36" s="20"/>
      <c r="D36" s="458"/>
      <c r="E36" s="458"/>
      <c r="F36" s="458"/>
      <c r="G36" s="105"/>
      <c r="H36" s="105"/>
      <c r="I36" s="105"/>
      <c r="J36" s="105"/>
      <c r="K36" s="105"/>
      <c r="L36" s="105"/>
      <c r="M36" s="105"/>
      <c r="N36" s="700"/>
      <c r="O36" s="458"/>
      <c r="P36" s="458"/>
      <c r="Q36" s="458"/>
      <c r="R36" s="458"/>
      <c r="S36" s="458"/>
      <c r="T36" s="458"/>
      <c r="U36" s="458"/>
    </row>
    <row r="37" s="691" customFormat="1" ht="20" customHeight="1" spans="1:21">
      <c r="A37" s="458"/>
      <c r="B37" s="458"/>
      <c r="C37" s="20"/>
      <c r="D37" s="458"/>
      <c r="E37" s="458"/>
      <c r="F37" s="458"/>
      <c r="G37" s="105"/>
      <c r="H37" s="105"/>
      <c r="I37" s="105"/>
      <c r="J37" s="105"/>
      <c r="K37" s="105"/>
      <c r="L37" s="105"/>
      <c r="M37" s="105"/>
      <c r="N37" s="700"/>
      <c r="O37" s="458"/>
      <c r="P37" s="458"/>
      <c r="Q37" s="458"/>
      <c r="R37" s="458"/>
      <c r="S37" s="458"/>
      <c r="T37" s="458"/>
      <c r="U37" s="458"/>
    </row>
    <row r="38" s="691" customFormat="1" ht="20" customHeight="1" spans="1:21">
      <c r="A38" s="458"/>
      <c r="B38" s="458"/>
      <c r="C38" s="20"/>
      <c r="D38" s="458"/>
      <c r="E38" s="458"/>
      <c r="F38" s="458"/>
      <c r="G38" s="105"/>
      <c r="H38" s="105"/>
      <c r="I38" s="105"/>
      <c r="J38" s="105"/>
      <c r="K38" s="105"/>
      <c r="L38" s="105"/>
      <c r="M38" s="105"/>
      <c r="N38" s="700"/>
      <c r="O38" s="458"/>
      <c r="P38" s="458"/>
      <c r="Q38" s="458"/>
      <c r="R38" s="458"/>
      <c r="S38" s="458"/>
      <c r="T38" s="458"/>
      <c r="U38" s="458"/>
    </row>
    <row r="39" s="691" customFormat="1" ht="20" customHeight="1" spans="1:21">
      <c r="A39" s="458"/>
      <c r="B39" s="458"/>
      <c r="C39" s="20"/>
      <c r="D39" s="458"/>
      <c r="E39" s="458"/>
      <c r="F39" s="458"/>
      <c r="G39" s="105"/>
      <c r="H39" s="105"/>
      <c r="I39" s="105"/>
      <c r="J39" s="105"/>
      <c r="K39" s="105"/>
      <c r="L39" s="105"/>
      <c r="M39" s="105"/>
      <c r="N39" s="700"/>
      <c r="O39" s="458"/>
      <c r="P39" s="458"/>
      <c r="Q39" s="458"/>
      <c r="R39" s="458"/>
      <c r="S39" s="458"/>
      <c r="T39" s="458"/>
      <c r="U39" s="458"/>
    </row>
    <row r="40" s="691" customFormat="1" ht="20" customHeight="1" spans="1:21">
      <c r="A40" s="458"/>
      <c r="B40" s="458"/>
      <c r="C40" s="20"/>
      <c r="D40" s="458"/>
      <c r="E40" s="458"/>
      <c r="F40" s="458"/>
      <c r="G40" s="105"/>
      <c r="H40" s="105"/>
      <c r="I40" s="105"/>
      <c r="J40" s="105"/>
      <c r="K40" s="105"/>
      <c r="L40" s="105"/>
      <c r="M40" s="105"/>
      <c r="N40" s="700"/>
      <c r="O40" s="458"/>
      <c r="P40" s="458"/>
      <c r="Q40" s="458"/>
      <c r="R40" s="458"/>
      <c r="S40" s="458"/>
      <c r="T40" s="458"/>
      <c r="U40" s="458"/>
    </row>
    <row r="41" s="691" customFormat="1" ht="20" customHeight="1" spans="1:21">
      <c r="A41" s="458"/>
      <c r="B41" s="458"/>
      <c r="C41" s="20"/>
      <c r="D41" s="458"/>
      <c r="E41" s="458"/>
      <c r="F41" s="458"/>
      <c r="G41" s="105"/>
      <c r="H41" s="105"/>
      <c r="I41" s="105"/>
      <c r="J41" s="105"/>
      <c r="K41" s="105"/>
      <c r="L41" s="105"/>
      <c r="M41" s="105"/>
      <c r="N41" s="700"/>
      <c r="O41" s="458"/>
      <c r="P41" s="458"/>
      <c r="Q41" s="458"/>
      <c r="R41" s="458"/>
      <c r="S41" s="458"/>
      <c r="T41" s="458"/>
      <c r="U41" s="458"/>
    </row>
    <row r="42" s="691" customFormat="1" ht="20" customHeight="1" spans="1:21">
      <c r="A42" s="458"/>
      <c r="B42" s="458"/>
      <c r="C42" s="20"/>
      <c r="D42" s="458"/>
      <c r="E42" s="458"/>
      <c r="F42" s="458"/>
      <c r="G42" s="105"/>
      <c r="H42" s="105"/>
      <c r="I42" s="105"/>
      <c r="J42" s="105"/>
      <c r="K42" s="105"/>
      <c r="L42" s="105"/>
      <c r="M42" s="105"/>
      <c r="N42" s="700"/>
      <c r="O42" s="458"/>
      <c r="P42" s="458"/>
      <c r="Q42" s="458"/>
      <c r="R42" s="458"/>
      <c r="S42" s="458"/>
      <c r="T42" s="458"/>
      <c r="U42" s="458"/>
    </row>
    <row r="43" s="691" customFormat="1" ht="20" customHeight="1" spans="1:21">
      <c r="A43" s="458"/>
      <c r="B43" s="458"/>
      <c r="C43" s="20"/>
      <c r="D43" s="458"/>
      <c r="E43" s="458"/>
      <c r="F43" s="458"/>
      <c r="G43" s="105"/>
      <c r="H43" s="105"/>
      <c r="I43" s="105"/>
      <c r="J43" s="105"/>
      <c r="K43" s="105"/>
      <c r="L43" s="105"/>
      <c r="M43" s="105"/>
      <c r="N43" s="700"/>
      <c r="O43" s="458"/>
      <c r="P43" s="458"/>
      <c r="Q43" s="458"/>
      <c r="R43" s="458"/>
      <c r="S43" s="458"/>
      <c r="T43" s="458"/>
      <c r="U43" s="458"/>
    </row>
    <row r="44" s="691" customFormat="1" ht="20" customHeight="1" spans="1:21">
      <c r="A44" s="458"/>
      <c r="B44" s="458"/>
      <c r="C44" s="20"/>
      <c r="D44" s="458"/>
      <c r="E44" s="458"/>
      <c r="F44" s="458"/>
      <c r="G44" s="105"/>
      <c r="H44" s="105"/>
      <c r="I44" s="105"/>
      <c r="J44" s="105"/>
      <c r="K44" s="105"/>
      <c r="L44" s="105"/>
      <c r="M44" s="105"/>
      <c r="N44" s="700"/>
      <c r="O44" s="458"/>
      <c r="P44" s="458"/>
      <c r="Q44" s="458"/>
      <c r="R44" s="458"/>
      <c r="S44" s="458"/>
      <c r="T44" s="458"/>
      <c r="U44" s="458"/>
    </row>
    <row r="45" s="691" customFormat="1" ht="20" customHeight="1" spans="1:21">
      <c r="A45" s="458"/>
      <c r="B45" s="458"/>
      <c r="C45" s="20"/>
      <c r="D45" s="458"/>
      <c r="E45" s="458"/>
      <c r="F45" s="458"/>
      <c r="G45" s="105"/>
      <c r="H45" s="105"/>
      <c r="I45" s="105"/>
      <c r="J45" s="105"/>
      <c r="K45" s="105"/>
      <c r="L45" s="105"/>
      <c r="M45" s="105"/>
      <c r="N45" s="700"/>
      <c r="O45" s="458"/>
      <c r="P45" s="458"/>
      <c r="Q45" s="458"/>
      <c r="R45" s="458"/>
      <c r="S45" s="458"/>
      <c r="T45" s="458"/>
      <c r="U45" s="458"/>
    </row>
    <row r="46" s="691" customFormat="1" ht="20" customHeight="1" spans="1:21">
      <c r="A46" s="458"/>
      <c r="B46" s="458"/>
      <c r="C46" s="20"/>
      <c r="D46" s="458"/>
      <c r="E46" s="458"/>
      <c r="F46" s="458"/>
      <c r="G46" s="105"/>
      <c r="H46" s="105"/>
      <c r="I46" s="105"/>
      <c r="J46" s="105"/>
      <c r="K46" s="105"/>
      <c r="L46" s="105"/>
      <c r="M46" s="105"/>
      <c r="N46" s="700"/>
      <c r="O46" s="458"/>
      <c r="P46" s="458"/>
      <c r="Q46" s="458"/>
      <c r="R46" s="458"/>
      <c r="S46" s="458"/>
      <c r="T46" s="458"/>
      <c r="U46" s="458"/>
    </row>
    <row r="47" s="691" customFormat="1" ht="20" customHeight="1" spans="1:21">
      <c r="A47" s="458"/>
      <c r="B47" s="458"/>
      <c r="C47" s="20"/>
      <c r="D47" s="458"/>
      <c r="E47" s="458"/>
      <c r="F47" s="458"/>
      <c r="G47" s="105"/>
      <c r="H47" s="105"/>
      <c r="I47" s="105"/>
      <c r="J47" s="105"/>
      <c r="K47" s="105"/>
      <c r="L47" s="105"/>
      <c r="M47" s="105"/>
      <c r="N47" s="700"/>
      <c r="O47" s="458"/>
      <c r="P47" s="458"/>
      <c r="Q47" s="458"/>
      <c r="R47" s="458"/>
      <c r="S47" s="458"/>
      <c r="T47" s="458"/>
      <c r="U47" s="458"/>
    </row>
    <row r="48" s="691" customFormat="1" ht="20" customHeight="1" spans="1:21">
      <c r="A48" s="458"/>
      <c r="B48" s="458"/>
      <c r="C48" s="20"/>
      <c r="D48" s="458"/>
      <c r="E48" s="458"/>
      <c r="F48" s="458"/>
      <c r="G48" s="105"/>
      <c r="H48" s="105"/>
      <c r="I48" s="105"/>
      <c r="J48" s="105"/>
      <c r="K48" s="105"/>
      <c r="L48" s="105"/>
      <c r="M48" s="105"/>
      <c r="N48" s="700"/>
      <c r="O48" s="458"/>
      <c r="P48" s="458"/>
      <c r="Q48" s="458"/>
      <c r="R48" s="458"/>
      <c r="S48" s="458"/>
      <c r="T48" s="458"/>
      <c r="U48" s="458"/>
    </row>
    <row r="49" s="691" customFormat="1" ht="20" customHeight="1" spans="1:21">
      <c r="A49" s="458"/>
      <c r="B49" s="458"/>
      <c r="C49" s="20"/>
      <c r="D49" s="458"/>
      <c r="E49" s="458"/>
      <c r="F49" s="458"/>
      <c r="G49" s="105"/>
      <c r="H49" s="105"/>
      <c r="I49" s="105"/>
      <c r="J49" s="105"/>
      <c r="K49" s="105"/>
      <c r="L49" s="105"/>
      <c r="M49" s="105"/>
      <c r="N49" s="700"/>
      <c r="O49" s="458"/>
      <c r="P49" s="458"/>
      <c r="Q49" s="458"/>
      <c r="R49" s="458"/>
      <c r="S49" s="458"/>
      <c r="T49" s="458"/>
      <c r="U49" s="458"/>
    </row>
    <row r="50" s="691" customFormat="1" ht="20" customHeight="1" spans="1:21">
      <c r="A50" s="458"/>
      <c r="B50" s="458"/>
      <c r="C50" s="20"/>
      <c r="D50" s="458"/>
      <c r="E50" s="458"/>
      <c r="F50" s="458"/>
      <c r="G50" s="105"/>
      <c r="H50" s="105"/>
      <c r="I50" s="105"/>
      <c r="J50" s="105"/>
      <c r="K50" s="105"/>
      <c r="L50" s="105"/>
      <c r="M50" s="105"/>
      <c r="N50" s="700"/>
      <c r="O50" s="458"/>
      <c r="P50" s="458"/>
      <c r="Q50" s="458"/>
      <c r="R50" s="458"/>
      <c r="S50" s="458"/>
      <c r="T50" s="458"/>
      <c r="U50" s="458"/>
    </row>
    <row r="51" s="691" customFormat="1" ht="20" customHeight="1" spans="1:21">
      <c r="A51" s="458"/>
      <c r="B51" s="458"/>
      <c r="C51" s="20"/>
      <c r="D51" s="458"/>
      <c r="E51" s="458"/>
      <c r="F51" s="458"/>
      <c r="G51" s="105"/>
      <c r="H51" s="105"/>
      <c r="I51" s="105"/>
      <c r="J51" s="105"/>
      <c r="K51" s="105"/>
      <c r="L51" s="105"/>
      <c r="M51" s="105"/>
      <c r="N51" s="700"/>
      <c r="O51" s="458"/>
      <c r="P51" s="458"/>
      <c r="Q51" s="458"/>
      <c r="R51" s="458"/>
      <c r="S51" s="458"/>
      <c r="T51" s="458"/>
      <c r="U51" s="458"/>
    </row>
    <row r="52" s="691" customFormat="1" ht="20" customHeight="1" spans="1:21">
      <c r="A52" s="458"/>
      <c r="B52" s="458"/>
      <c r="C52" s="20"/>
      <c r="D52" s="458"/>
      <c r="E52" s="458"/>
      <c r="F52" s="458"/>
      <c r="G52" s="105"/>
      <c r="H52" s="105"/>
      <c r="I52" s="105"/>
      <c r="J52" s="105"/>
      <c r="K52" s="105"/>
      <c r="L52" s="105"/>
      <c r="M52" s="105"/>
      <c r="N52" s="700"/>
      <c r="O52" s="458"/>
      <c r="P52" s="458"/>
      <c r="Q52" s="458"/>
      <c r="R52" s="458"/>
      <c r="S52" s="458"/>
      <c r="T52" s="458"/>
      <c r="U52" s="458"/>
    </row>
    <row r="53" s="691" customFormat="1" ht="20" customHeight="1" spans="1:21">
      <c r="A53" s="458"/>
      <c r="B53" s="458"/>
      <c r="C53" s="20"/>
      <c r="D53" s="458"/>
      <c r="E53" s="458"/>
      <c r="F53" s="458"/>
      <c r="G53" s="105"/>
      <c r="H53" s="105"/>
      <c r="I53" s="105"/>
      <c r="J53" s="105"/>
      <c r="K53" s="105"/>
      <c r="L53" s="105"/>
      <c r="M53" s="105"/>
      <c r="N53" s="700"/>
      <c r="O53" s="458"/>
      <c r="P53" s="458"/>
      <c r="Q53" s="458"/>
      <c r="R53" s="458"/>
      <c r="S53" s="458"/>
      <c r="T53" s="458"/>
      <c r="U53" s="458"/>
    </row>
    <row r="54" s="691" customFormat="1" ht="20" customHeight="1" spans="1:21">
      <c r="A54" s="458"/>
      <c r="B54" s="458"/>
      <c r="C54" s="20"/>
      <c r="D54" s="458"/>
      <c r="E54" s="458"/>
      <c r="F54" s="458"/>
      <c r="G54" s="105"/>
      <c r="H54" s="105"/>
      <c r="I54" s="105"/>
      <c r="J54" s="105"/>
      <c r="K54" s="105"/>
      <c r="L54" s="105"/>
      <c r="M54" s="105"/>
      <c r="N54" s="700"/>
      <c r="O54" s="458"/>
      <c r="P54" s="458"/>
      <c r="Q54" s="458"/>
      <c r="R54" s="458"/>
      <c r="S54" s="458"/>
      <c r="T54" s="458"/>
      <c r="U54" s="458"/>
    </row>
    <row r="55" s="691" customFormat="1" ht="20" customHeight="1" spans="1:21">
      <c r="A55" s="458"/>
      <c r="B55" s="458"/>
      <c r="C55" s="20"/>
      <c r="D55" s="458"/>
      <c r="E55" s="458"/>
      <c r="F55" s="458"/>
      <c r="G55" s="105"/>
      <c r="H55" s="105"/>
      <c r="I55" s="105"/>
      <c r="J55" s="105"/>
      <c r="K55" s="105"/>
      <c r="L55" s="105"/>
      <c r="M55" s="105"/>
      <c r="N55" s="700"/>
      <c r="O55" s="458"/>
      <c r="P55" s="458"/>
      <c r="Q55" s="458"/>
      <c r="R55" s="458"/>
      <c r="S55" s="458"/>
      <c r="T55" s="458"/>
      <c r="U55" s="458"/>
    </row>
    <row r="56" s="691" customFormat="1" ht="20" customHeight="1" spans="1:21">
      <c r="A56" s="458"/>
      <c r="B56" s="458"/>
      <c r="C56" s="20"/>
      <c r="D56" s="458"/>
      <c r="E56" s="458"/>
      <c r="F56" s="458"/>
      <c r="G56" s="105"/>
      <c r="H56" s="105"/>
      <c r="I56" s="105"/>
      <c r="J56" s="105"/>
      <c r="K56" s="105"/>
      <c r="L56" s="105"/>
      <c r="M56" s="105"/>
      <c r="N56" s="700"/>
      <c r="O56" s="458"/>
      <c r="P56" s="458"/>
      <c r="Q56" s="458"/>
      <c r="R56" s="458"/>
      <c r="S56" s="458"/>
      <c r="T56" s="458"/>
      <c r="U56" s="458"/>
    </row>
    <row r="57" s="691" customFormat="1" ht="20" customHeight="1" spans="1:21">
      <c r="A57" s="458"/>
      <c r="B57" s="458"/>
      <c r="C57" s="20"/>
      <c r="D57" s="458"/>
      <c r="E57" s="458"/>
      <c r="F57" s="458"/>
      <c r="G57" s="105"/>
      <c r="H57" s="105"/>
      <c r="I57" s="105"/>
      <c r="J57" s="105"/>
      <c r="K57" s="105"/>
      <c r="L57" s="105"/>
      <c r="M57" s="105"/>
      <c r="N57" s="700"/>
      <c r="O57" s="458"/>
      <c r="P57" s="458"/>
      <c r="Q57" s="458"/>
      <c r="R57" s="458"/>
      <c r="S57" s="458"/>
      <c r="T57" s="458"/>
      <c r="U57" s="458"/>
    </row>
    <row r="58" s="691" customFormat="1" ht="20" customHeight="1" spans="1:21">
      <c r="A58" s="458"/>
      <c r="B58" s="458"/>
      <c r="C58" s="20"/>
      <c r="D58" s="458"/>
      <c r="E58" s="458"/>
      <c r="F58" s="458"/>
      <c r="G58" s="105"/>
      <c r="H58" s="105"/>
      <c r="I58" s="105"/>
      <c r="J58" s="105"/>
      <c r="K58" s="105"/>
      <c r="L58" s="105"/>
      <c r="M58" s="105"/>
      <c r="N58" s="700"/>
      <c r="O58" s="458"/>
      <c r="P58" s="458"/>
      <c r="Q58" s="458"/>
      <c r="R58" s="458"/>
      <c r="S58" s="458"/>
      <c r="T58" s="458"/>
      <c r="U58" s="458"/>
    </row>
    <row r="59" s="691" customFormat="1" ht="20" customHeight="1" spans="1:21">
      <c r="A59" s="458"/>
      <c r="B59" s="458"/>
      <c r="C59" s="20"/>
      <c r="D59" s="458"/>
      <c r="E59" s="458"/>
      <c r="F59" s="458"/>
      <c r="G59" s="105"/>
      <c r="H59" s="105"/>
      <c r="I59" s="105"/>
      <c r="J59" s="105"/>
      <c r="K59" s="105"/>
      <c r="L59" s="105"/>
      <c r="M59" s="105"/>
      <c r="N59" s="700"/>
      <c r="O59" s="458"/>
      <c r="P59" s="458"/>
      <c r="Q59" s="458"/>
      <c r="R59" s="458"/>
      <c r="S59" s="458"/>
      <c r="T59" s="458"/>
      <c r="U59" s="458"/>
    </row>
    <row r="60" s="691" customFormat="1" ht="20" customHeight="1" spans="1:21">
      <c r="A60" s="458"/>
      <c r="B60" s="458"/>
      <c r="C60" s="20"/>
      <c r="D60" s="458"/>
      <c r="E60" s="458"/>
      <c r="F60" s="458"/>
      <c r="G60" s="699" t="s">
        <v>249</v>
      </c>
      <c r="H60" s="105"/>
      <c r="I60" s="105"/>
      <c r="J60" s="105"/>
      <c r="K60" s="105"/>
      <c r="L60" s="105"/>
      <c r="M60" s="105"/>
      <c r="N60" s="700"/>
      <c r="O60" s="458"/>
      <c r="P60" s="458"/>
      <c r="Q60" s="458"/>
      <c r="R60" s="458"/>
      <c r="S60" s="458"/>
      <c r="T60" s="458"/>
      <c r="U60" s="458"/>
    </row>
    <row r="61" s="691" customFormat="1" ht="20" customHeight="1" spans="1:21">
      <c r="A61" s="458"/>
      <c r="B61" s="458"/>
      <c r="C61" s="20"/>
      <c r="D61" s="458"/>
      <c r="E61" s="458"/>
      <c r="F61" s="458"/>
      <c r="G61" s="105"/>
      <c r="H61" s="105"/>
      <c r="I61" s="105"/>
      <c r="J61" s="105"/>
      <c r="K61" s="105"/>
      <c r="L61" s="105"/>
      <c r="M61" s="105"/>
      <c r="N61" s="700"/>
      <c r="O61" s="458"/>
      <c r="P61" s="458"/>
      <c r="Q61" s="458"/>
      <c r="R61" s="458"/>
      <c r="S61" s="458"/>
      <c r="T61" s="458"/>
      <c r="U61" s="458"/>
    </row>
    <row r="62" s="691" customFormat="1" ht="20" customHeight="1" spans="1:21">
      <c r="A62" s="458"/>
      <c r="B62" s="458"/>
      <c r="C62" s="20"/>
      <c r="D62" s="458"/>
      <c r="E62" s="458"/>
      <c r="F62" s="458"/>
      <c r="G62" s="105"/>
      <c r="H62" s="105"/>
      <c r="I62" s="105"/>
      <c r="J62" s="105"/>
      <c r="K62" s="105"/>
      <c r="L62" s="105"/>
      <c r="M62" s="105"/>
      <c r="N62" s="700"/>
      <c r="O62" s="458"/>
      <c r="P62" s="458"/>
      <c r="Q62" s="458"/>
      <c r="R62" s="458"/>
      <c r="S62" s="458"/>
      <c r="T62" s="458"/>
      <c r="U62" s="458"/>
    </row>
    <row r="63" s="691" customFormat="1" ht="20" customHeight="1" spans="1:21">
      <c r="A63" s="458"/>
      <c r="B63" s="458"/>
      <c r="C63" s="20"/>
      <c r="D63" s="458"/>
      <c r="E63" s="458"/>
      <c r="F63" s="458"/>
      <c r="G63" s="105"/>
      <c r="H63" s="105"/>
      <c r="I63" s="105"/>
      <c r="J63" s="105"/>
      <c r="K63" s="105"/>
      <c r="L63" s="105"/>
      <c r="M63" s="105"/>
      <c r="N63" s="700"/>
      <c r="O63" s="458"/>
      <c r="P63" s="458"/>
      <c r="Q63" s="458"/>
      <c r="R63" s="458"/>
      <c r="S63" s="458"/>
      <c r="T63" s="458"/>
      <c r="U63" s="458"/>
    </row>
    <row r="64" s="691" customFormat="1" ht="20" customHeight="1" spans="1:21">
      <c r="A64" s="458"/>
      <c r="B64" s="458"/>
      <c r="C64" s="20"/>
      <c r="D64" s="458"/>
      <c r="E64" s="458"/>
      <c r="F64" s="458"/>
      <c r="G64" s="105"/>
      <c r="H64" s="105"/>
      <c r="I64" s="105"/>
      <c r="J64" s="105"/>
      <c r="K64" s="105"/>
      <c r="L64" s="105"/>
      <c r="M64" s="105"/>
      <c r="N64" s="700"/>
      <c r="O64" s="458"/>
      <c r="P64" s="458"/>
      <c r="Q64" s="458"/>
      <c r="R64" s="458"/>
      <c r="S64" s="458"/>
      <c r="T64" s="458"/>
      <c r="U64" s="458"/>
    </row>
    <row r="65" s="691" customFormat="1" ht="20" customHeight="1" spans="1:21">
      <c r="A65" s="458"/>
      <c r="B65" s="458"/>
      <c r="C65" s="20"/>
      <c r="D65" s="458"/>
      <c r="E65" s="458"/>
      <c r="F65" s="458"/>
      <c r="G65" s="105"/>
      <c r="H65" s="105"/>
      <c r="I65" s="105"/>
      <c r="J65" s="105"/>
      <c r="K65" s="105"/>
      <c r="L65" s="105"/>
      <c r="M65" s="105"/>
      <c r="N65" s="700"/>
      <c r="O65" s="458"/>
      <c r="P65" s="458"/>
      <c r="Q65" s="458"/>
      <c r="R65" s="458"/>
      <c r="S65" s="458"/>
      <c r="T65" s="458"/>
      <c r="U65" s="458"/>
    </row>
    <row r="66" s="691" customFormat="1" ht="20" customHeight="1" spans="1:21">
      <c r="A66" s="458"/>
      <c r="B66" s="458"/>
      <c r="C66" s="20"/>
      <c r="D66" s="458"/>
      <c r="E66" s="458"/>
      <c r="F66" s="458"/>
      <c r="G66" s="105"/>
      <c r="H66" s="105"/>
      <c r="I66" s="105"/>
      <c r="J66" s="105"/>
      <c r="K66" s="105"/>
      <c r="L66" s="105"/>
      <c r="M66" s="105"/>
      <c r="N66" s="700"/>
      <c r="O66" s="458"/>
      <c r="P66" s="458"/>
      <c r="Q66" s="458"/>
      <c r="R66" s="458"/>
      <c r="S66" s="458"/>
      <c r="T66" s="458"/>
      <c r="U66" s="458"/>
    </row>
    <row r="67" s="691" customFormat="1" ht="20" customHeight="1" spans="1:21">
      <c r="A67" s="458"/>
      <c r="B67" s="458"/>
      <c r="C67" s="20"/>
      <c r="D67" s="458"/>
      <c r="E67" s="458"/>
      <c r="F67" s="458"/>
      <c r="G67" s="105"/>
      <c r="H67" s="105"/>
      <c r="I67" s="105"/>
      <c r="J67" s="105"/>
      <c r="K67" s="105"/>
      <c r="L67" s="105"/>
      <c r="M67" s="105"/>
      <c r="N67" s="700"/>
      <c r="O67" s="458"/>
      <c r="P67" s="458"/>
      <c r="Q67" s="458"/>
      <c r="R67" s="458"/>
      <c r="S67" s="458"/>
      <c r="T67" s="458"/>
      <c r="U67" s="458"/>
    </row>
    <row r="68" s="691" customFormat="1" ht="20" customHeight="1" spans="1:21">
      <c r="A68" s="458"/>
      <c r="B68" s="458"/>
      <c r="C68" s="20"/>
      <c r="D68" s="458"/>
      <c r="E68" s="458"/>
      <c r="F68" s="458"/>
      <c r="G68" s="105"/>
      <c r="H68" s="105"/>
      <c r="I68" s="105"/>
      <c r="J68" s="105"/>
      <c r="K68" s="105"/>
      <c r="L68" s="105"/>
      <c r="M68" s="105"/>
      <c r="N68" s="700"/>
      <c r="O68" s="458"/>
      <c r="P68" s="458"/>
      <c r="Q68" s="458"/>
      <c r="R68" s="458"/>
      <c r="S68" s="458"/>
      <c r="T68" s="458"/>
      <c r="U68" s="458"/>
    </row>
    <row r="69" s="691" customFormat="1" ht="20" customHeight="1" spans="1:21">
      <c r="A69" s="458"/>
      <c r="B69" s="458"/>
      <c r="C69" s="20"/>
      <c r="D69" s="458"/>
      <c r="E69" s="458"/>
      <c r="F69" s="458"/>
      <c r="G69" s="105"/>
      <c r="H69" s="105"/>
      <c r="I69" s="105"/>
      <c r="J69" s="105"/>
      <c r="K69" s="105"/>
      <c r="L69" s="105"/>
      <c r="M69" s="105"/>
      <c r="N69" s="700"/>
      <c r="O69" s="458"/>
      <c r="P69" s="458"/>
      <c r="Q69" s="458"/>
      <c r="R69" s="458"/>
      <c r="S69" s="458"/>
      <c r="T69" s="458"/>
      <c r="U69" s="458"/>
    </row>
    <row r="70" s="691" customFormat="1" ht="20" customHeight="1" spans="1:21">
      <c r="A70" s="458"/>
      <c r="B70" s="458"/>
      <c r="C70" s="20"/>
      <c r="D70" s="458"/>
      <c r="E70" s="458"/>
      <c r="F70" s="458"/>
      <c r="G70" s="105"/>
      <c r="H70" s="105"/>
      <c r="I70" s="105"/>
      <c r="J70" s="105"/>
      <c r="K70" s="105"/>
      <c r="L70" s="105"/>
      <c r="M70" s="105"/>
      <c r="N70" s="700"/>
      <c r="O70" s="458"/>
      <c r="P70" s="458"/>
      <c r="Q70" s="458"/>
      <c r="R70" s="458"/>
      <c r="S70" s="458"/>
      <c r="T70" s="458"/>
      <c r="U70" s="458"/>
    </row>
    <row r="71" s="691" customFormat="1" ht="20" customHeight="1" spans="1:21">
      <c r="A71" s="458"/>
      <c r="B71" s="458"/>
      <c r="C71" s="20"/>
      <c r="D71" s="458"/>
      <c r="E71" s="458"/>
      <c r="F71" s="458"/>
      <c r="G71" s="105"/>
      <c r="H71" s="105"/>
      <c r="I71" s="105"/>
      <c r="J71" s="105"/>
      <c r="K71" s="105"/>
      <c r="L71" s="105"/>
      <c r="M71" s="105"/>
      <c r="N71" s="700"/>
      <c r="O71" s="458"/>
      <c r="P71" s="458"/>
      <c r="Q71" s="458"/>
      <c r="R71" s="458"/>
      <c r="S71" s="458"/>
      <c r="T71" s="458"/>
      <c r="U71" s="458"/>
    </row>
    <row r="72" s="691" customFormat="1" ht="20" customHeight="1" spans="1:21">
      <c r="A72" s="458"/>
      <c r="B72" s="458"/>
      <c r="C72" s="20"/>
      <c r="D72" s="458"/>
      <c r="E72" s="458"/>
      <c r="F72" s="458"/>
      <c r="G72" s="105"/>
      <c r="H72" s="105"/>
      <c r="I72" s="105"/>
      <c r="J72" s="105"/>
      <c r="K72" s="105"/>
      <c r="L72" s="105"/>
      <c r="M72" s="105"/>
      <c r="N72" s="700"/>
      <c r="O72" s="458"/>
      <c r="P72" s="458"/>
      <c r="Q72" s="458"/>
      <c r="R72" s="458"/>
      <c r="S72" s="458"/>
      <c r="T72" s="458"/>
      <c r="U72" s="458"/>
    </row>
    <row r="73" s="691" customFormat="1" ht="20" customHeight="1" spans="1:21">
      <c r="A73" s="458"/>
      <c r="B73" s="458"/>
      <c r="C73" s="20"/>
      <c r="D73" s="458"/>
      <c r="E73" s="458"/>
      <c r="F73" s="458"/>
      <c r="G73" s="105"/>
      <c r="H73" s="105"/>
      <c r="I73" s="105"/>
      <c r="J73" s="105"/>
      <c r="K73" s="105"/>
      <c r="L73" s="105"/>
      <c r="M73" s="105"/>
      <c r="N73" s="700"/>
      <c r="O73" s="458"/>
      <c r="P73" s="458"/>
      <c r="Q73" s="458"/>
      <c r="R73" s="458"/>
      <c r="S73" s="458"/>
      <c r="T73" s="458"/>
      <c r="U73" s="458"/>
    </row>
    <row r="74" s="691" customFormat="1" ht="20" customHeight="1" spans="1:21">
      <c r="A74" s="458"/>
      <c r="B74" s="458"/>
      <c r="C74" s="20"/>
      <c r="D74" s="458"/>
      <c r="E74" s="458"/>
      <c r="F74" s="458"/>
      <c r="G74" s="105"/>
      <c r="H74" s="105"/>
      <c r="I74" s="105"/>
      <c r="J74" s="105"/>
      <c r="K74" s="105"/>
      <c r="L74" s="105"/>
      <c r="M74" s="105"/>
      <c r="N74" s="700"/>
      <c r="O74" s="458"/>
      <c r="P74" s="458"/>
      <c r="Q74" s="458"/>
      <c r="R74" s="458"/>
      <c r="S74" s="458"/>
      <c r="T74" s="458"/>
      <c r="U74" s="458"/>
    </row>
    <row r="75" s="691" customFormat="1" ht="20" customHeight="1" spans="1:21">
      <c r="A75" s="458"/>
      <c r="B75" s="458"/>
      <c r="C75" s="20"/>
      <c r="D75" s="458"/>
      <c r="E75" s="458"/>
      <c r="F75" s="458"/>
      <c r="G75" s="105"/>
      <c r="H75" s="105"/>
      <c r="I75" s="105"/>
      <c r="J75" s="105"/>
      <c r="K75" s="105"/>
      <c r="L75" s="105"/>
      <c r="M75" s="105"/>
      <c r="N75" s="700"/>
      <c r="O75" s="458"/>
      <c r="P75" s="458"/>
      <c r="Q75" s="458"/>
      <c r="R75" s="458"/>
      <c r="S75" s="458"/>
      <c r="T75" s="458"/>
      <c r="U75" s="458"/>
    </row>
    <row r="76" s="691" customFormat="1" ht="20" customHeight="1" spans="1:21">
      <c r="A76" s="458"/>
      <c r="B76" s="458"/>
      <c r="C76" s="20"/>
      <c r="D76" s="458"/>
      <c r="E76" s="458"/>
      <c r="F76" s="458"/>
      <c r="G76" s="105"/>
      <c r="H76" s="105"/>
      <c r="I76" s="105"/>
      <c r="J76" s="105"/>
      <c r="K76" s="105"/>
      <c r="L76" s="105"/>
      <c r="M76" s="105"/>
      <c r="N76" s="700"/>
      <c r="O76" s="458"/>
      <c r="P76" s="458"/>
      <c r="Q76" s="458"/>
      <c r="R76" s="458"/>
      <c r="S76" s="458"/>
      <c r="T76" s="458"/>
      <c r="U76" s="458"/>
    </row>
    <row r="77" s="691" customFormat="1" ht="20" customHeight="1" spans="1:21">
      <c r="A77" s="458"/>
      <c r="B77" s="458"/>
      <c r="C77" s="20"/>
      <c r="D77" s="458"/>
      <c r="E77" s="458"/>
      <c r="F77" s="458"/>
      <c r="G77" s="105"/>
      <c r="H77" s="105"/>
      <c r="I77" s="105"/>
      <c r="J77" s="105"/>
      <c r="K77" s="105"/>
      <c r="L77" s="105"/>
      <c r="M77" s="105"/>
      <c r="N77" s="700"/>
      <c r="O77" s="458"/>
      <c r="P77" s="458"/>
      <c r="Q77" s="458"/>
      <c r="R77" s="458"/>
      <c r="S77" s="458"/>
      <c r="T77" s="458"/>
      <c r="U77" s="458"/>
    </row>
    <row r="78" s="691" customFormat="1" ht="20" customHeight="1" spans="1:21">
      <c r="A78" s="458"/>
      <c r="B78" s="458"/>
      <c r="C78" s="20"/>
      <c r="D78" s="458"/>
      <c r="E78" s="458"/>
      <c r="F78" s="458"/>
      <c r="G78" s="105"/>
      <c r="H78" s="105"/>
      <c r="I78" s="105"/>
      <c r="J78" s="105"/>
      <c r="K78" s="105"/>
      <c r="L78" s="105"/>
      <c r="M78" s="105"/>
      <c r="N78" s="700"/>
      <c r="O78" s="458"/>
      <c r="P78" s="458"/>
      <c r="Q78" s="458"/>
      <c r="R78" s="458"/>
      <c r="S78" s="458"/>
      <c r="T78" s="458"/>
      <c r="U78" s="458"/>
    </row>
    <row r="79" s="691" customFormat="1" ht="20" customHeight="1" spans="1:21">
      <c r="A79" s="458"/>
      <c r="B79" s="458"/>
      <c r="C79" s="20"/>
      <c r="D79" s="458"/>
      <c r="E79" s="458"/>
      <c r="F79" s="458"/>
      <c r="G79" s="105"/>
      <c r="H79" s="105"/>
      <c r="I79" s="105"/>
      <c r="J79" s="105"/>
      <c r="K79" s="105"/>
      <c r="L79" s="105"/>
      <c r="M79" s="105"/>
      <c r="N79" s="700"/>
      <c r="O79" s="458"/>
      <c r="P79" s="458"/>
      <c r="Q79" s="458"/>
      <c r="R79" s="458"/>
      <c r="S79" s="458"/>
      <c r="T79" s="458"/>
      <c r="U79" s="458"/>
    </row>
    <row r="80" s="691" customFormat="1" ht="20" customHeight="1" spans="1:21">
      <c r="A80" s="458"/>
      <c r="B80" s="458"/>
      <c r="C80" s="20"/>
      <c r="D80" s="458"/>
      <c r="E80" s="458"/>
      <c r="F80" s="458"/>
      <c r="G80" s="105"/>
      <c r="H80" s="105"/>
      <c r="I80" s="105"/>
      <c r="J80" s="105"/>
      <c r="K80" s="105"/>
      <c r="L80" s="105"/>
      <c r="M80" s="105"/>
      <c r="N80" s="700"/>
      <c r="O80" s="458"/>
      <c r="P80" s="458"/>
      <c r="Q80" s="458"/>
      <c r="R80" s="458"/>
      <c r="S80" s="458"/>
      <c r="T80" s="458"/>
      <c r="U80" s="458"/>
    </row>
    <row r="81" s="691" customFormat="1" ht="20" customHeight="1" spans="1:21">
      <c r="A81" s="458"/>
      <c r="B81" s="458"/>
      <c r="C81" s="20"/>
      <c r="D81" s="458"/>
      <c r="E81" s="458"/>
      <c r="F81" s="458"/>
      <c r="G81" s="105"/>
      <c r="H81" s="105"/>
      <c r="I81" s="105"/>
      <c r="J81" s="105"/>
      <c r="K81" s="105"/>
      <c r="L81" s="105"/>
      <c r="M81" s="105"/>
      <c r="N81" s="700"/>
      <c r="O81" s="458"/>
      <c r="P81" s="458"/>
      <c r="Q81" s="458"/>
      <c r="R81" s="458"/>
      <c r="S81" s="458"/>
      <c r="T81" s="458"/>
      <c r="U81" s="458"/>
    </row>
    <row r="82" s="691" customFormat="1" ht="20" customHeight="1" spans="1:21">
      <c r="A82" s="458"/>
      <c r="B82" s="458"/>
      <c r="C82" s="20"/>
      <c r="D82" s="458"/>
      <c r="E82" s="458"/>
      <c r="F82" s="458"/>
      <c r="G82" s="105"/>
      <c r="H82" s="105"/>
      <c r="I82" s="105"/>
      <c r="J82" s="105"/>
      <c r="K82" s="105"/>
      <c r="L82" s="105"/>
      <c r="M82" s="105"/>
      <c r="N82" s="700"/>
      <c r="O82" s="458"/>
      <c r="P82" s="458"/>
      <c r="Q82" s="458"/>
      <c r="R82" s="458"/>
      <c r="S82" s="458"/>
      <c r="T82" s="458"/>
      <c r="U82" s="458"/>
    </row>
    <row r="83" s="691" customFormat="1" ht="20" customHeight="1" spans="1:21">
      <c r="A83" s="458"/>
      <c r="B83" s="458"/>
      <c r="C83" s="20"/>
      <c r="D83" s="458"/>
      <c r="E83" s="458"/>
      <c r="F83" s="458"/>
      <c r="G83" s="105"/>
      <c r="H83" s="105"/>
      <c r="I83" s="105"/>
      <c r="J83" s="105"/>
      <c r="K83" s="105"/>
      <c r="L83" s="105"/>
      <c r="M83" s="105"/>
      <c r="N83" s="700"/>
      <c r="O83" s="458"/>
      <c r="P83" s="458"/>
      <c r="Q83" s="458"/>
      <c r="R83" s="458"/>
      <c r="S83" s="458"/>
      <c r="T83" s="458"/>
      <c r="U83" s="458"/>
    </row>
    <row r="84" s="691" customFormat="1" ht="20" customHeight="1" spans="1:21">
      <c r="A84" s="458"/>
      <c r="B84" s="458"/>
      <c r="C84" s="20"/>
      <c r="D84" s="458"/>
      <c r="E84" s="458"/>
      <c r="F84" s="458"/>
      <c r="G84" s="105"/>
      <c r="H84" s="105"/>
      <c r="I84" s="105"/>
      <c r="J84" s="105"/>
      <c r="K84" s="105"/>
      <c r="L84" s="105"/>
      <c r="M84" s="105"/>
      <c r="N84" s="700"/>
      <c r="O84" s="458"/>
      <c r="P84" s="458"/>
      <c r="Q84" s="458"/>
      <c r="R84" s="458"/>
      <c r="S84" s="458"/>
      <c r="T84" s="458"/>
      <c r="U84" s="458"/>
    </row>
    <row r="85" s="691" customFormat="1" ht="20" customHeight="1" spans="1:21">
      <c r="A85" s="458"/>
      <c r="B85" s="458"/>
      <c r="C85" s="20"/>
      <c r="D85" s="458"/>
      <c r="E85" s="458"/>
      <c r="F85" s="458"/>
      <c r="G85" s="105"/>
      <c r="H85" s="105"/>
      <c r="I85" s="105"/>
      <c r="J85" s="105"/>
      <c r="K85" s="105"/>
      <c r="L85" s="105"/>
      <c r="M85" s="105"/>
      <c r="N85" s="700"/>
      <c r="O85" s="458"/>
      <c r="P85" s="458"/>
      <c r="Q85" s="458"/>
      <c r="R85" s="458"/>
      <c r="S85" s="458"/>
      <c r="T85" s="458"/>
      <c r="U85" s="458"/>
    </row>
    <row r="86" s="691" customFormat="1" ht="20" customHeight="1" spans="1:21">
      <c r="A86" s="458"/>
      <c r="B86" s="458"/>
      <c r="C86" s="20"/>
      <c r="D86" s="458"/>
      <c r="E86" s="458"/>
      <c r="F86" s="458"/>
      <c r="G86" s="105"/>
      <c r="H86" s="105"/>
      <c r="I86" s="105"/>
      <c r="J86" s="105"/>
      <c r="K86" s="105"/>
      <c r="L86" s="105"/>
      <c r="M86" s="105"/>
      <c r="N86" s="700"/>
      <c r="O86" s="458"/>
      <c r="P86" s="458"/>
      <c r="Q86" s="458"/>
      <c r="R86" s="458"/>
      <c r="S86" s="458"/>
      <c r="T86" s="458"/>
      <c r="U86" s="458"/>
    </row>
    <row r="87" s="691" customFormat="1" ht="20" customHeight="1" spans="1:21">
      <c r="A87" s="458"/>
      <c r="B87" s="458"/>
      <c r="C87" s="20"/>
      <c r="D87" s="458"/>
      <c r="E87" s="458"/>
      <c r="F87" s="458"/>
      <c r="G87" s="105"/>
      <c r="H87" s="105"/>
      <c r="I87" s="105"/>
      <c r="J87" s="105"/>
      <c r="K87" s="105"/>
      <c r="L87" s="105"/>
      <c r="M87" s="105"/>
      <c r="N87" s="700"/>
      <c r="O87" s="458"/>
      <c r="P87" s="458"/>
      <c r="Q87" s="458"/>
      <c r="R87" s="458"/>
      <c r="S87" s="458"/>
      <c r="T87" s="458"/>
      <c r="U87" s="458"/>
    </row>
    <row r="88" s="691" customFormat="1" ht="20" customHeight="1" spans="1:21">
      <c r="A88" s="458"/>
      <c r="B88" s="458"/>
      <c r="C88" s="20"/>
      <c r="D88" s="458"/>
      <c r="E88" s="458"/>
      <c r="F88" s="458"/>
      <c r="G88" s="105"/>
      <c r="H88" s="105"/>
      <c r="I88" s="105"/>
      <c r="J88" s="105"/>
      <c r="K88" s="105"/>
      <c r="L88" s="105"/>
      <c r="M88" s="105"/>
      <c r="N88" s="700"/>
      <c r="O88" s="458"/>
      <c r="P88" s="458"/>
      <c r="Q88" s="458"/>
      <c r="R88" s="458"/>
      <c r="S88" s="458"/>
      <c r="T88" s="458"/>
      <c r="U88" s="458"/>
    </row>
    <row r="89" s="691" customFormat="1" ht="20" customHeight="1" spans="1:21">
      <c r="A89" s="458"/>
      <c r="B89" s="458"/>
      <c r="C89" s="20"/>
      <c r="D89" s="458"/>
      <c r="E89" s="458"/>
      <c r="F89" s="458"/>
      <c r="G89" s="105"/>
      <c r="H89" s="105"/>
      <c r="I89" s="105"/>
      <c r="J89" s="105"/>
      <c r="K89" s="105"/>
      <c r="L89" s="105"/>
      <c r="M89" s="105"/>
      <c r="N89" s="700"/>
      <c r="O89" s="458"/>
      <c r="P89" s="458"/>
      <c r="Q89" s="458"/>
      <c r="R89" s="458"/>
      <c r="S89" s="458"/>
      <c r="T89" s="458"/>
      <c r="U89" s="458"/>
    </row>
    <row r="90" s="691" customFormat="1" ht="20" customHeight="1" spans="1:21">
      <c r="A90" s="458"/>
      <c r="B90" s="458"/>
      <c r="C90" s="20"/>
      <c r="D90" s="458"/>
      <c r="E90" s="458"/>
      <c r="F90" s="458"/>
      <c r="G90" s="105"/>
      <c r="H90" s="105"/>
      <c r="I90" s="105"/>
      <c r="J90" s="105"/>
      <c r="K90" s="105"/>
      <c r="L90" s="105"/>
      <c r="M90" s="105"/>
      <c r="N90" s="700"/>
      <c r="O90" s="458"/>
      <c r="P90" s="458"/>
      <c r="Q90" s="458"/>
      <c r="R90" s="458"/>
      <c r="S90" s="458"/>
      <c r="T90" s="458"/>
      <c r="U90" s="458"/>
    </row>
    <row r="91" s="691" customFormat="1" ht="20" customHeight="1" spans="1:21">
      <c r="A91" s="458"/>
      <c r="B91" s="458"/>
      <c r="C91" s="20"/>
      <c r="D91" s="458"/>
      <c r="E91" s="458"/>
      <c r="F91" s="458"/>
      <c r="G91" s="105"/>
      <c r="H91" s="105"/>
      <c r="I91" s="105"/>
      <c r="J91" s="105"/>
      <c r="K91" s="105"/>
      <c r="L91" s="105"/>
      <c r="M91" s="105"/>
      <c r="N91" s="700"/>
      <c r="O91" s="458"/>
      <c r="P91" s="458"/>
      <c r="Q91" s="458"/>
      <c r="R91" s="458"/>
      <c r="S91" s="458"/>
      <c r="T91" s="458"/>
      <c r="U91" s="458"/>
    </row>
    <row r="92" s="691" customFormat="1" ht="20" customHeight="1" spans="1:21">
      <c r="A92" s="458"/>
      <c r="B92" s="458"/>
      <c r="C92" s="20"/>
      <c r="D92" s="458"/>
      <c r="E92" s="458"/>
      <c r="F92" s="458"/>
      <c r="G92" s="105"/>
      <c r="H92" s="105"/>
      <c r="I92" s="105"/>
      <c r="J92" s="105"/>
      <c r="K92" s="105"/>
      <c r="L92" s="105"/>
      <c r="M92" s="105"/>
      <c r="N92" s="700"/>
      <c r="O92" s="458"/>
      <c r="P92" s="458"/>
      <c r="Q92" s="458"/>
      <c r="R92" s="458"/>
      <c r="S92" s="458"/>
      <c r="T92" s="458"/>
      <c r="U92" s="458"/>
    </row>
    <row r="93" s="691" customFormat="1" ht="20" customHeight="1" spans="1:21">
      <c r="A93" s="458"/>
      <c r="B93" s="458"/>
      <c r="C93" s="20"/>
      <c r="D93" s="458"/>
      <c r="E93" s="458"/>
      <c r="F93" s="458"/>
      <c r="G93" s="105"/>
      <c r="H93" s="105"/>
      <c r="I93" s="105"/>
      <c r="J93" s="105"/>
      <c r="K93" s="105"/>
      <c r="L93" s="105"/>
      <c r="M93" s="105"/>
      <c r="N93" s="700"/>
      <c r="O93" s="458"/>
      <c r="P93" s="458"/>
      <c r="Q93" s="458"/>
      <c r="R93" s="458"/>
      <c r="S93" s="458"/>
      <c r="T93" s="458"/>
      <c r="U93" s="458"/>
    </row>
    <row r="94" s="691" customFormat="1" ht="20" customHeight="1" spans="1:21">
      <c r="A94" s="458"/>
      <c r="B94" s="458"/>
      <c r="C94" s="20"/>
      <c r="D94" s="458"/>
      <c r="E94" s="458"/>
      <c r="F94" s="458"/>
      <c r="G94" s="105"/>
      <c r="H94" s="105"/>
      <c r="I94" s="105"/>
      <c r="J94" s="105"/>
      <c r="K94" s="105"/>
      <c r="L94" s="105"/>
      <c r="M94" s="105"/>
      <c r="N94" s="700"/>
      <c r="O94" s="458"/>
      <c r="P94" s="458"/>
      <c r="Q94" s="458"/>
      <c r="R94" s="458"/>
      <c r="S94" s="458"/>
      <c r="T94" s="458"/>
      <c r="U94" s="458"/>
    </row>
    <row r="95" s="691" customFormat="1" ht="20" customHeight="1" spans="1:21">
      <c r="A95" s="458"/>
      <c r="B95" s="458"/>
      <c r="C95" s="20"/>
      <c r="D95" s="458"/>
      <c r="E95" s="458"/>
      <c r="F95" s="458"/>
      <c r="G95" s="105"/>
      <c r="H95" s="105"/>
      <c r="I95" s="105"/>
      <c r="J95" s="105"/>
      <c r="K95" s="105"/>
      <c r="L95" s="105"/>
      <c r="M95" s="105"/>
      <c r="N95" s="700"/>
      <c r="O95" s="458"/>
      <c r="P95" s="458"/>
      <c r="Q95" s="458"/>
      <c r="R95" s="458"/>
      <c r="S95" s="458"/>
      <c r="T95" s="458"/>
      <c r="U95" s="458"/>
    </row>
    <row r="96" s="691" customFormat="1" ht="20" customHeight="1" spans="1:21">
      <c r="A96" s="458"/>
      <c r="B96" s="458"/>
      <c r="C96" s="20"/>
      <c r="D96" s="458"/>
      <c r="E96" s="458"/>
      <c r="F96" s="458"/>
      <c r="G96" s="105"/>
      <c r="H96" s="105"/>
      <c r="I96" s="105"/>
      <c r="J96" s="105"/>
      <c r="K96" s="105"/>
      <c r="L96" s="105"/>
      <c r="M96" s="105"/>
      <c r="N96" s="700"/>
      <c r="O96" s="458"/>
      <c r="P96" s="458"/>
      <c r="Q96" s="458"/>
      <c r="R96" s="458"/>
      <c r="S96" s="458"/>
      <c r="T96" s="458"/>
      <c r="U96" s="458"/>
    </row>
    <row r="97" s="691" customFormat="1" ht="20" customHeight="1" spans="1:21">
      <c r="A97" s="458"/>
      <c r="B97" s="458"/>
      <c r="C97" s="20"/>
      <c r="D97" s="458"/>
      <c r="E97" s="458"/>
      <c r="F97" s="458"/>
      <c r="G97" s="105"/>
      <c r="H97" s="105"/>
      <c r="I97" s="105"/>
      <c r="J97" s="105"/>
      <c r="K97" s="105"/>
      <c r="L97" s="105"/>
      <c r="M97" s="105"/>
      <c r="N97" s="700"/>
      <c r="O97" s="458"/>
      <c r="P97" s="458"/>
      <c r="Q97" s="458"/>
      <c r="R97" s="458"/>
      <c r="S97" s="458"/>
      <c r="T97" s="458"/>
      <c r="U97" s="458"/>
    </row>
    <row r="98" s="691" customFormat="1" ht="20" customHeight="1" spans="1:21">
      <c r="A98" s="458"/>
      <c r="B98" s="458"/>
      <c r="C98" s="20"/>
      <c r="D98" s="458"/>
      <c r="E98" s="458"/>
      <c r="F98" s="458"/>
      <c r="G98" s="105"/>
      <c r="H98" s="105"/>
      <c r="I98" s="105"/>
      <c r="J98" s="105"/>
      <c r="K98" s="105"/>
      <c r="L98" s="105"/>
      <c r="M98" s="105"/>
      <c r="N98" s="700"/>
      <c r="O98" s="458"/>
      <c r="P98" s="458"/>
      <c r="Q98" s="458"/>
      <c r="R98" s="458"/>
      <c r="S98" s="458"/>
      <c r="T98" s="458"/>
      <c r="U98" s="458"/>
    </row>
    <row r="99" s="691" customFormat="1" ht="20" customHeight="1" spans="1:21">
      <c r="A99" s="458"/>
      <c r="B99" s="458"/>
      <c r="C99" s="20"/>
      <c r="D99" s="458"/>
      <c r="E99" s="458"/>
      <c r="F99" s="458"/>
      <c r="G99" s="105"/>
      <c r="H99" s="105"/>
      <c r="I99" s="105"/>
      <c r="J99" s="105"/>
      <c r="K99" s="105"/>
      <c r="L99" s="105"/>
      <c r="M99" s="105"/>
      <c r="N99" s="700"/>
      <c r="O99" s="458"/>
      <c r="P99" s="458"/>
      <c r="Q99" s="458"/>
      <c r="R99" s="458"/>
      <c r="S99" s="458"/>
      <c r="T99" s="458"/>
      <c r="U99" s="458"/>
    </row>
    <row r="100" s="691" customFormat="1" ht="20" customHeight="1" spans="1:21">
      <c r="A100" s="458"/>
      <c r="B100" s="458"/>
      <c r="C100" s="20"/>
      <c r="D100" s="458"/>
      <c r="E100" s="458"/>
      <c r="F100" s="458"/>
      <c r="G100" s="105"/>
      <c r="H100" s="105"/>
      <c r="I100" s="105"/>
      <c r="J100" s="105"/>
      <c r="K100" s="105"/>
      <c r="L100" s="105"/>
      <c r="M100" s="105"/>
      <c r="N100" s="700"/>
      <c r="O100" s="458"/>
      <c r="P100" s="458"/>
      <c r="Q100" s="458"/>
      <c r="R100" s="458"/>
      <c r="S100" s="458"/>
      <c r="T100" s="458"/>
      <c r="U100" s="458"/>
    </row>
    <row r="101" s="691" customFormat="1" ht="20" customHeight="1" spans="1:21">
      <c r="A101" s="458"/>
      <c r="B101" s="458"/>
      <c r="C101" s="20"/>
      <c r="D101" s="458"/>
      <c r="E101" s="458"/>
      <c r="F101" s="458"/>
      <c r="G101" s="105"/>
      <c r="H101" s="105"/>
      <c r="I101" s="105"/>
      <c r="J101" s="105"/>
      <c r="K101" s="105"/>
      <c r="L101" s="105"/>
      <c r="M101" s="105"/>
      <c r="N101" s="700"/>
      <c r="O101" s="458"/>
      <c r="P101" s="458"/>
      <c r="Q101" s="458"/>
      <c r="R101" s="458"/>
      <c r="S101" s="458"/>
      <c r="T101" s="458"/>
      <c r="U101" s="458"/>
    </row>
    <row r="102" s="691" customFormat="1" ht="20" customHeight="1" spans="1:21">
      <c r="A102" s="458"/>
      <c r="B102" s="458"/>
      <c r="C102" s="20"/>
      <c r="D102" s="458"/>
      <c r="E102" s="458"/>
      <c r="F102" s="458"/>
      <c r="G102" s="105"/>
      <c r="H102" s="105"/>
      <c r="I102" s="105"/>
      <c r="J102" s="105"/>
      <c r="K102" s="105"/>
      <c r="L102" s="105"/>
      <c r="M102" s="105"/>
      <c r="N102" s="700"/>
      <c r="O102" s="458"/>
      <c r="P102" s="458"/>
      <c r="Q102" s="458"/>
      <c r="R102" s="458"/>
      <c r="S102" s="458"/>
      <c r="T102" s="458"/>
      <c r="U102" s="458"/>
    </row>
    <row r="103" s="691" customFormat="1" ht="20" customHeight="1" spans="1:21">
      <c r="A103" s="458"/>
      <c r="B103" s="458"/>
      <c r="C103" s="20"/>
      <c r="D103" s="458"/>
      <c r="E103" s="458"/>
      <c r="F103" s="458"/>
      <c r="G103" s="105"/>
      <c r="H103" s="105"/>
      <c r="I103" s="105"/>
      <c r="J103" s="105"/>
      <c r="K103" s="105"/>
      <c r="L103" s="105"/>
      <c r="M103" s="105"/>
      <c r="N103" s="700"/>
      <c r="O103" s="458"/>
      <c r="P103" s="458"/>
      <c r="Q103" s="458"/>
      <c r="R103" s="458"/>
      <c r="S103" s="458"/>
      <c r="T103" s="458"/>
      <c r="U103" s="458"/>
    </row>
    <row r="104" s="691" customFormat="1" ht="20" customHeight="1" spans="1:21">
      <c r="A104" s="458"/>
      <c r="B104" s="458"/>
      <c r="C104" s="20"/>
      <c r="D104" s="458"/>
      <c r="E104" s="458"/>
      <c r="F104" s="458"/>
      <c r="G104" s="105"/>
      <c r="H104" s="105"/>
      <c r="I104" s="105"/>
      <c r="J104" s="105"/>
      <c r="K104" s="105"/>
      <c r="L104" s="105"/>
      <c r="M104" s="105"/>
      <c r="N104" s="700"/>
      <c r="O104" s="458"/>
      <c r="P104" s="458"/>
      <c r="Q104" s="458"/>
      <c r="R104" s="458"/>
      <c r="S104" s="458"/>
      <c r="T104" s="458"/>
      <c r="U104" s="458"/>
    </row>
    <row r="105" s="691" customFormat="1" ht="20" customHeight="1" spans="1:21">
      <c r="A105" s="458"/>
      <c r="B105" s="458"/>
      <c r="C105" s="20"/>
      <c r="D105" s="458"/>
      <c r="E105" s="458"/>
      <c r="F105" s="458"/>
      <c r="G105" s="105"/>
      <c r="H105" s="105"/>
      <c r="I105" s="105"/>
      <c r="J105" s="105"/>
      <c r="K105" s="105"/>
      <c r="L105" s="105"/>
      <c r="M105" s="105"/>
      <c r="N105" s="700"/>
      <c r="O105" s="458"/>
      <c r="P105" s="458"/>
      <c r="Q105" s="458"/>
      <c r="R105" s="458"/>
      <c r="S105" s="458"/>
      <c r="T105" s="458"/>
      <c r="U105" s="458"/>
    </row>
    <row r="106" s="691" customFormat="1" ht="20" customHeight="1" spans="1:21">
      <c r="A106" s="458"/>
      <c r="B106" s="458"/>
      <c r="C106" s="20"/>
      <c r="D106" s="458"/>
      <c r="E106" s="458"/>
      <c r="F106" s="458"/>
      <c r="G106" s="105"/>
      <c r="H106" s="105"/>
      <c r="I106" s="105"/>
      <c r="J106" s="105"/>
      <c r="K106" s="105"/>
      <c r="L106" s="105"/>
      <c r="M106" s="105"/>
      <c r="N106" s="700"/>
      <c r="O106" s="458"/>
      <c r="P106" s="458"/>
      <c r="Q106" s="458"/>
      <c r="R106" s="458"/>
      <c r="S106" s="458"/>
      <c r="T106" s="458"/>
      <c r="U106" s="458"/>
    </row>
    <row r="107" s="691" customFormat="1" ht="20" customHeight="1" spans="1:21">
      <c r="A107" s="458"/>
      <c r="B107" s="458"/>
      <c r="C107" s="20"/>
      <c r="D107" s="458"/>
      <c r="E107" s="458"/>
      <c r="F107" s="458"/>
      <c r="G107" s="105"/>
      <c r="H107" s="105"/>
      <c r="I107" s="105"/>
      <c r="J107" s="105"/>
      <c r="K107" s="105"/>
      <c r="L107" s="105"/>
      <c r="M107" s="105"/>
      <c r="N107" s="700"/>
      <c r="O107" s="458"/>
      <c r="P107" s="458"/>
      <c r="Q107" s="458"/>
      <c r="R107" s="458"/>
      <c r="S107" s="458"/>
      <c r="T107" s="458"/>
      <c r="U107" s="458"/>
    </row>
    <row r="108" s="691" customFormat="1" ht="20" customHeight="1" spans="1:21">
      <c r="A108" s="458"/>
      <c r="B108" s="458"/>
      <c r="C108" s="20"/>
      <c r="D108" s="458"/>
      <c r="E108" s="458"/>
      <c r="F108" s="458"/>
      <c r="G108" s="105"/>
      <c r="H108" s="105"/>
      <c r="I108" s="105"/>
      <c r="J108" s="105"/>
      <c r="K108" s="105"/>
      <c r="L108" s="105"/>
      <c r="M108" s="105"/>
      <c r="N108" s="700"/>
      <c r="O108" s="458"/>
      <c r="P108" s="458"/>
      <c r="Q108" s="458"/>
      <c r="R108" s="458"/>
      <c r="S108" s="458"/>
      <c r="T108" s="458"/>
      <c r="U108" s="458"/>
    </row>
    <row r="109" s="691" customFormat="1" ht="20" customHeight="1" spans="1:21">
      <c r="A109" s="458"/>
      <c r="B109" s="458"/>
      <c r="C109" s="20"/>
      <c r="D109" s="458"/>
      <c r="E109" s="458"/>
      <c r="F109" s="458"/>
      <c r="G109" s="105"/>
      <c r="H109" s="105"/>
      <c r="I109" s="105"/>
      <c r="J109" s="105"/>
      <c r="K109" s="105"/>
      <c r="L109" s="105"/>
      <c r="M109" s="105"/>
      <c r="N109" s="700"/>
      <c r="O109" s="458"/>
      <c r="P109" s="458"/>
      <c r="Q109" s="458"/>
      <c r="R109" s="458"/>
      <c r="S109" s="458"/>
      <c r="T109" s="458"/>
      <c r="U109" s="458"/>
    </row>
    <row r="110" s="691" customFormat="1" ht="20" customHeight="1" spans="1:21">
      <c r="A110" s="458"/>
      <c r="B110" s="458"/>
      <c r="C110" s="20"/>
      <c r="D110" s="458"/>
      <c r="E110" s="458"/>
      <c r="F110" s="458"/>
      <c r="G110" s="105"/>
      <c r="H110" s="105"/>
      <c r="I110" s="105"/>
      <c r="J110" s="105"/>
      <c r="K110" s="105"/>
      <c r="L110" s="105"/>
      <c r="M110" s="105"/>
      <c r="N110" s="700"/>
      <c r="O110" s="458"/>
      <c r="P110" s="458"/>
      <c r="Q110" s="458"/>
      <c r="R110" s="458"/>
      <c r="S110" s="458"/>
      <c r="T110" s="458"/>
      <c r="U110" s="458"/>
    </row>
    <row r="111" s="691" customFormat="1" ht="20" customHeight="1" spans="1:21">
      <c r="A111" s="458"/>
      <c r="B111" s="458"/>
      <c r="C111" s="20"/>
      <c r="D111" s="458"/>
      <c r="E111" s="458"/>
      <c r="F111" s="458"/>
      <c r="G111" s="105"/>
      <c r="H111" s="105"/>
      <c r="I111" s="105"/>
      <c r="J111" s="105"/>
      <c r="K111" s="105"/>
      <c r="L111" s="105"/>
      <c r="M111" s="105"/>
      <c r="N111" s="700"/>
      <c r="O111" s="458"/>
      <c r="P111" s="458"/>
      <c r="Q111" s="458"/>
      <c r="R111" s="458"/>
      <c r="S111" s="458"/>
      <c r="T111" s="458"/>
      <c r="U111" s="458"/>
    </row>
    <row r="112" s="691" customFormat="1" ht="20" customHeight="1" spans="1:21">
      <c r="A112" s="458"/>
      <c r="B112" s="458"/>
      <c r="C112" s="20"/>
      <c r="D112" s="458"/>
      <c r="E112" s="458"/>
      <c r="F112" s="458"/>
      <c r="G112" s="105"/>
      <c r="H112" s="105"/>
      <c r="I112" s="105"/>
      <c r="J112" s="105"/>
      <c r="K112" s="105"/>
      <c r="L112" s="105"/>
      <c r="M112" s="105"/>
      <c r="N112" s="700"/>
      <c r="O112" s="458"/>
      <c r="P112" s="458"/>
      <c r="Q112" s="458"/>
      <c r="R112" s="458"/>
      <c r="S112" s="458"/>
      <c r="T112" s="458"/>
      <c r="U112" s="458"/>
    </row>
    <row r="113" s="691" customFormat="1" ht="20" customHeight="1" spans="1:21">
      <c r="A113" s="458"/>
      <c r="B113" s="458"/>
      <c r="C113" s="20"/>
      <c r="D113" s="458"/>
      <c r="E113" s="458"/>
      <c r="F113" s="458"/>
      <c r="G113" s="105"/>
      <c r="H113" s="105"/>
      <c r="I113" s="105"/>
      <c r="J113" s="105"/>
      <c r="K113" s="105"/>
      <c r="L113" s="105"/>
      <c r="M113" s="105"/>
      <c r="N113" s="700"/>
      <c r="O113" s="458"/>
      <c r="P113" s="458"/>
      <c r="Q113" s="458"/>
      <c r="R113" s="458"/>
      <c r="S113" s="458"/>
      <c r="T113" s="458"/>
      <c r="U113" s="458"/>
    </row>
    <row r="114" s="691" customFormat="1" ht="20" customHeight="1" spans="1:21">
      <c r="A114" s="458"/>
      <c r="B114" s="458"/>
      <c r="C114" s="20"/>
      <c r="D114" s="458"/>
      <c r="E114" s="458"/>
      <c r="F114" s="458"/>
      <c r="G114" s="105"/>
      <c r="H114" s="105"/>
      <c r="I114" s="105"/>
      <c r="J114" s="105"/>
      <c r="K114" s="105"/>
      <c r="L114" s="105"/>
      <c r="M114" s="105"/>
      <c r="N114" s="700"/>
      <c r="O114" s="458"/>
      <c r="P114" s="458"/>
      <c r="Q114" s="458"/>
      <c r="R114" s="458"/>
      <c r="S114" s="458"/>
      <c r="T114" s="458"/>
      <c r="U114" s="458"/>
    </row>
    <row r="115" s="691" customFormat="1" ht="20" customHeight="1" spans="1:21">
      <c r="A115" s="458"/>
      <c r="B115" s="458"/>
      <c r="C115" s="20"/>
      <c r="D115" s="458"/>
      <c r="E115" s="458"/>
      <c r="F115" s="458"/>
      <c r="G115" s="105"/>
      <c r="H115" s="105"/>
      <c r="I115" s="105"/>
      <c r="J115" s="105"/>
      <c r="K115" s="105"/>
      <c r="L115" s="105"/>
      <c r="M115" s="105"/>
      <c r="N115" s="700"/>
      <c r="O115" s="458"/>
      <c r="P115" s="458"/>
      <c r="Q115" s="458"/>
      <c r="R115" s="458"/>
      <c r="S115" s="458"/>
      <c r="T115" s="458"/>
      <c r="U115" s="458"/>
    </row>
    <row r="116" s="691" customFormat="1" ht="20" customHeight="1" spans="1:21">
      <c r="A116" s="458"/>
      <c r="B116" s="458"/>
      <c r="C116" s="20"/>
      <c r="D116" s="458"/>
      <c r="E116" s="458"/>
      <c r="F116" s="458"/>
      <c r="G116" s="105"/>
      <c r="H116" s="105"/>
      <c r="I116" s="105"/>
      <c r="J116" s="105"/>
      <c r="K116" s="105"/>
      <c r="L116" s="105"/>
      <c r="M116" s="105"/>
      <c r="N116" s="700"/>
      <c r="O116" s="458"/>
      <c r="P116" s="458"/>
      <c r="Q116" s="458"/>
      <c r="R116" s="458"/>
      <c r="S116" s="458"/>
      <c r="T116" s="458"/>
      <c r="U116" s="458"/>
    </row>
    <row r="117" s="691" customFormat="1" ht="20" customHeight="1" spans="1:21">
      <c r="A117" s="458"/>
      <c r="B117" s="458"/>
      <c r="C117" s="20"/>
      <c r="D117" s="458"/>
      <c r="E117" s="458"/>
      <c r="F117" s="458"/>
      <c r="G117" s="105"/>
      <c r="H117" s="105"/>
      <c r="I117" s="105"/>
      <c r="J117" s="105"/>
      <c r="K117" s="105"/>
      <c r="L117" s="105"/>
      <c r="M117" s="105"/>
      <c r="N117" s="700"/>
      <c r="O117" s="458"/>
      <c r="P117" s="458"/>
      <c r="Q117" s="458"/>
      <c r="R117" s="458"/>
      <c r="S117" s="458"/>
      <c r="T117" s="458"/>
      <c r="U117" s="458"/>
    </row>
    <row r="118" s="691" customFormat="1" ht="20" customHeight="1" spans="1:21">
      <c r="A118" s="458"/>
      <c r="B118" s="458"/>
      <c r="C118" s="20"/>
      <c r="D118" s="458"/>
      <c r="E118" s="458"/>
      <c r="F118" s="458"/>
      <c r="G118" s="105"/>
      <c r="H118" s="105"/>
      <c r="I118" s="105"/>
      <c r="J118" s="105"/>
      <c r="K118" s="105"/>
      <c r="L118" s="105"/>
      <c r="M118" s="105"/>
      <c r="N118" s="700"/>
      <c r="O118" s="458"/>
      <c r="P118" s="458"/>
      <c r="Q118" s="458"/>
      <c r="R118" s="458"/>
      <c r="S118" s="458"/>
      <c r="T118" s="458"/>
      <c r="U118" s="458"/>
    </row>
    <row r="119" s="691" customFormat="1" ht="20" customHeight="1" spans="1:21">
      <c r="A119" s="458"/>
      <c r="B119" s="458"/>
      <c r="C119" s="20"/>
      <c r="D119" s="458"/>
      <c r="E119" s="458"/>
      <c r="F119" s="458"/>
      <c r="G119" s="105"/>
      <c r="H119" s="105"/>
      <c r="I119" s="105"/>
      <c r="J119" s="105"/>
      <c r="K119" s="105"/>
      <c r="L119" s="105"/>
      <c r="M119" s="105"/>
      <c r="N119" s="700"/>
      <c r="O119" s="458"/>
      <c r="P119" s="458"/>
      <c r="Q119" s="458"/>
      <c r="R119" s="458"/>
      <c r="S119" s="458"/>
      <c r="T119" s="458"/>
      <c r="U119" s="458"/>
    </row>
    <row r="120" s="691" customFormat="1" ht="20" customHeight="1" spans="1:21">
      <c r="A120" s="458"/>
      <c r="B120" s="458"/>
      <c r="C120" s="20"/>
      <c r="D120" s="458"/>
      <c r="E120" s="458"/>
      <c r="F120" s="458"/>
      <c r="G120" s="105"/>
      <c r="H120" s="105"/>
      <c r="I120" s="105"/>
      <c r="J120" s="105"/>
      <c r="K120" s="105"/>
      <c r="L120" s="105"/>
      <c r="M120" s="105"/>
      <c r="N120" s="700"/>
      <c r="O120" s="458"/>
      <c r="P120" s="458"/>
      <c r="Q120" s="458"/>
      <c r="R120" s="458"/>
      <c r="S120" s="458"/>
      <c r="T120" s="458"/>
      <c r="U120" s="458"/>
    </row>
    <row r="121" s="691" customFormat="1" ht="20" customHeight="1" spans="1:21">
      <c r="A121" s="458"/>
      <c r="B121" s="458"/>
      <c r="C121" s="20"/>
      <c r="D121" s="458"/>
      <c r="E121" s="458"/>
      <c r="F121" s="458"/>
      <c r="G121" s="105"/>
      <c r="H121" s="105"/>
      <c r="I121" s="105"/>
      <c r="J121" s="105"/>
      <c r="K121" s="105"/>
      <c r="L121" s="105"/>
      <c r="M121" s="105"/>
      <c r="N121" s="700"/>
      <c r="O121" s="458"/>
      <c r="P121" s="458"/>
      <c r="Q121" s="458"/>
      <c r="R121" s="458"/>
      <c r="S121" s="458"/>
      <c r="T121" s="458"/>
      <c r="U121" s="458"/>
    </row>
    <row r="122" s="691" customFormat="1" ht="20" customHeight="1" spans="1:21">
      <c r="A122" s="458"/>
      <c r="B122" s="458"/>
      <c r="C122" s="20"/>
      <c r="D122" s="458"/>
      <c r="E122" s="458"/>
      <c r="F122" s="458"/>
      <c r="G122" s="105"/>
      <c r="H122" s="105"/>
      <c r="I122" s="105"/>
      <c r="J122" s="105"/>
      <c r="K122" s="105"/>
      <c r="L122" s="105"/>
      <c r="M122" s="105"/>
      <c r="N122" s="700"/>
      <c r="O122" s="458"/>
      <c r="P122" s="458"/>
      <c r="Q122" s="458"/>
      <c r="R122" s="458"/>
      <c r="S122" s="458"/>
      <c r="T122" s="458"/>
      <c r="U122" s="458"/>
    </row>
    <row r="123" s="691" customFormat="1" ht="20" customHeight="1" spans="1:21">
      <c r="A123" s="458"/>
      <c r="B123" s="458"/>
      <c r="C123" s="20"/>
      <c r="D123" s="458"/>
      <c r="E123" s="458"/>
      <c r="F123" s="458"/>
      <c r="G123" s="105"/>
      <c r="H123" s="105"/>
      <c r="I123" s="105"/>
      <c r="J123" s="105"/>
      <c r="K123" s="105"/>
      <c r="L123" s="105"/>
      <c r="M123" s="105"/>
      <c r="N123" s="700"/>
      <c r="O123" s="458"/>
      <c r="P123" s="458"/>
      <c r="Q123" s="458"/>
      <c r="R123" s="458"/>
      <c r="S123" s="458"/>
      <c r="T123" s="458"/>
      <c r="U123" s="458"/>
    </row>
    <row r="124" s="691" customFormat="1" ht="20" customHeight="1" spans="1:21">
      <c r="A124" s="458"/>
      <c r="B124" s="458"/>
      <c r="C124" s="20"/>
      <c r="D124" s="458"/>
      <c r="E124" s="458"/>
      <c r="F124" s="458"/>
      <c r="G124" s="105"/>
      <c r="H124" s="105"/>
      <c r="I124" s="105"/>
      <c r="J124" s="105"/>
      <c r="K124" s="105"/>
      <c r="L124" s="105"/>
      <c r="M124" s="105"/>
      <c r="N124" s="700"/>
      <c r="O124" s="458"/>
      <c r="P124" s="458"/>
      <c r="Q124" s="458"/>
      <c r="R124" s="458"/>
      <c r="S124" s="458"/>
      <c r="T124" s="458"/>
      <c r="U124" s="458"/>
    </row>
    <row r="125" s="691" customFormat="1" ht="20" customHeight="1" spans="1:21">
      <c r="A125" s="458"/>
      <c r="B125" s="458"/>
      <c r="C125" s="20"/>
      <c r="D125" s="458"/>
      <c r="E125" s="458"/>
      <c r="F125" s="458"/>
      <c r="G125" s="105"/>
      <c r="H125" s="105"/>
      <c r="I125" s="105"/>
      <c r="J125" s="105"/>
      <c r="K125" s="105"/>
      <c r="L125" s="105"/>
      <c r="M125" s="105"/>
      <c r="N125" s="700"/>
      <c r="O125" s="458"/>
      <c r="P125" s="458"/>
      <c r="Q125" s="458"/>
      <c r="R125" s="458"/>
      <c r="S125" s="458"/>
      <c r="T125" s="458"/>
      <c r="U125" s="458"/>
    </row>
    <row r="126" s="691" customFormat="1" ht="20" customHeight="1" spans="1:21">
      <c r="A126" s="458"/>
      <c r="B126" s="458"/>
      <c r="C126" s="20"/>
      <c r="D126" s="458"/>
      <c r="E126" s="458"/>
      <c r="F126" s="458"/>
      <c r="G126" s="105"/>
      <c r="H126" s="105"/>
      <c r="I126" s="105"/>
      <c r="J126" s="105"/>
      <c r="K126" s="105"/>
      <c r="L126" s="105"/>
      <c r="M126" s="105"/>
      <c r="N126" s="700"/>
      <c r="O126" s="458"/>
      <c r="P126" s="458"/>
      <c r="Q126" s="458"/>
      <c r="R126" s="458"/>
      <c r="S126" s="458"/>
      <c r="T126" s="458"/>
      <c r="U126" s="458"/>
    </row>
    <row r="127" s="691" customFormat="1" ht="20" customHeight="1" spans="1:21">
      <c r="A127" s="458"/>
      <c r="B127" s="458"/>
      <c r="C127" s="20"/>
      <c r="D127" s="458"/>
      <c r="E127" s="458"/>
      <c r="F127" s="458"/>
      <c r="G127" s="105"/>
      <c r="H127" s="105"/>
      <c r="I127" s="105"/>
      <c r="J127" s="105"/>
      <c r="K127" s="105"/>
      <c r="L127" s="105"/>
      <c r="M127" s="105"/>
      <c r="N127" s="700"/>
      <c r="O127" s="458"/>
      <c r="P127" s="458"/>
      <c r="Q127" s="458"/>
      <c r="R127" s="458"/>
      <c r="S127" s="458"/>
      <c r="T127" s="458"/>
      <c r="U127" s="458"/>
    </row>
    <row r="128" s="691" customFormat="1" ht="20" customHeight="1" spans="1:21">
      <c r="A128" s="458"/>
      <c r="B128" s="458"/>
      <c r="C128" s="20"/>
      <c r="D128" s="458"/>
      <c r="E128" s="458"/>
      <c r="F128" s="458"/>
      <c r="G128" s="105"/>
      <c r="H128" s="105"/>
      <c r="I128" s="105"/>
      <c r="J128" s="105"/>
      <c r="K128" s="105"/>
      <c r="L128" s="105"/>
      <c r="M128" s="105"/>
      <c r="N128" s="700"/>
      <c r="O128" s="458"/>
      <c r="P128" s="458"/>
      <c r="Q128" s="458"/>
      <c r="R128" s="458"/>
      <c r="S128" s="458"/>
      <c r="T128" s="458"/>
      <c r="U128" s="458"/>
    </row>
    <row r="129" s="691" customFormat="1" ht="20" customHeight="1" spans="1:21">
      <c r="A129" s="458"/>
      <c r="B129" s="458"/>
      <c r="C129" s="20"/>
      <c r="D129" s="458"/>
      <c r="E129" s="458"/>
      <c r="F129" s="458"/>
      <c r="G129" s="105"/>
      <c r="H129" s="105"/>
      <c r="I129" s="105"/>
      <c r="J129" s="105"/>
      <c r="K129" s="105"/>
      <c r="L129" s="105"/>
      <c r="M129" s="105"/>
      <c r="N129" s="700"/>
      <c r="O129" s="458"/>
      <c r="P129" s="458"/>
      <c r="Q129" s="458"/>
      <c r="R129" s="458"/>
      <c r="S129" s="458"/>
      <c r="T129" s="458"/>
      <c r="U129" s="458"/>
    </row>
    <row r="130" s="691" customFormat="1" ht="20" customHeight="1" spans="1:21">
      <c r="A130" s="458"/>
      <c r="B130" s="458"/>
      <c r="C130" s="20"/>
      <c r="D130" s="458"/>
      <c r="E130" s="458"/>
      <c r="F130" s="458"/>
      <c r="G130" s="105"/>
      <c r="H130" s="105"/>
      <c r="I130" s="105"/>
      <c r="J130" s="105"/>
      <c r="K130" s="105"/>
      <c r="L130" s="105"/>
      <c r="M130" s="105"/>
      <c r="N130" s="700"/>
      <c r="O130" s="458"/>
      <c r="P130" s="458"/>
      <c r="Q130" s="458"/>
      <c r="R130" s="458"/>
      <c r="S130" s="458"/>
      <c r="T130" s="458"/>
      <c r="U130" s="458"/>
    </row>
    <row r="131" s="691" customFormat="1" ht="20" customHeight="1" spans="1:21">
      <c r="A131" s="458"/>
      <c r="B131" s="458"/>
      <c r="C131" s="20"/>
      <c r="D131" s="458"/>
      <c r="E131" s="458"/>
      <c r="F131" s="458"/>
      <c r="G131" s="105"/>
      <c r="H131" s="105"/>
      <c r="I131" s="105"/>
      <c r="J131" s="105"/>
      <c r="K131" s="105"/>
      <c r="L131" s="105"/>
      <c r="M131" s="105"/>
      <c r="N131" s="700"/>
      <c r="O131" s="458"/>
      <c r="P131" s="458"/>
      <c r="Q131" s="458"/>
      <c r="R131" s="458"/>
      <c r="S131" s="458"/>
      <c r="T131" s="458"/>
      <c r="U131" s="458"/>
    </row>
    <row r="132" s="691" customFormat="1" ht="20" customHeight="1" spans="1:21">
      <c r="A132" s="458"/>
      <c r="B132" s="458"/>
      <c r="C132" s="20"/>
      <c r="D132" s="458"/>
      <c r="E132" s="458"/>
      <c r="F132" s="458"/>
      <c r="G132" s="105"/>
      <c r="H132" s="105"/>
      <c r="I132" s="105"/>
      <c r="J132" s="105"/>
      <c r="K132" s="105"/>
      <c r="L132" s="105"/>
      <c r="M132" s="105"/>
      <c r="N132" s="700"/>
      <c r="O132" s="458"/>
      <c r="P132" s="458"/>
      <c r="Q132" s="458"/>
      <c r="R132" s="458"/>
      <c r="S132" s="458"/>
      <c r="T132" s="458"/>
      <c r="U132" s="458"/>
    </row>
    <row r="133" s="691" customFormat="1" ht="20" customHeight="1" spans="1:21">
      <c r="A133" s="458"/>
      <c r="B133" s="458"/>
      <c r="C133" s="20"/>
      <c r="D133" s="458"/>
      <c r="E133" s="458"/>
      <c r="F133" s="458"/>
      <c r="G133" s="105"/>
      <c r="H133" s="105"/>
      <c r="I133" s="105"/>
      <c r="J133" s="105"/>
      <c r="K133" s="105"/>
      <c r="L133" s="105"/>
      <c r="M133" s="105"/>
      <c r="N133" s="700"/>
      <c r="O133" s="458"/>
      <c r="P133" s="458"/>
      <c r="Q133" s="458"/>
      <c r="R133" s="458"/>
      <c r="S133" s="458"/>
      <c r="T133" s="458"/>
      <c r="U133" s="458"/>
    </row>
    <row r="134" s="691" customFormat="1" ht="20" customHeight="1" spans="1:21">
      <c r="A134" s="458"/>
      <c r="B134" s="458"/>
      <c r="C134" s="20"/>
      <c r="D134" s="458"/>
      <c r="E134" s="458"/>
      <c r="F134" s="458"/>
      <c r="G134" s="105"/>
      <c r="H134" s="105"/>
      <c r="I134" s="105"/>
      <c r="J134" s="105"/>
      <c r="K134" s="105"/>
      <c r="L134" s="105"/>
      <c r="M134" s="105"/>
      <c r="N134" s="700"/>
      <c r="O134" s="458"/>
      <c r="P134" s="458"/>
      <c r="Q134" s="458"/>
      <c r="R134" s="458"/>
      <c r="S134" s="458"/>
      <c r="T134" s="458"/>
      <c r="U134" s="458"/>
    </row>
    <row r="135" s="691" customFormat="1" ht="20" customHeight="1" spans="1:21">
      <c r="A135" s="458"/>
      <c r="B135" s="458"/>
      <c r="C135" s="20"/>
      <c r="D135" s="458"/>
      <c r="E135" s="458"/>
      <c r="F135" s="458"/>
      <c r="G135" s="105"/>
      <c r="H135" s="105"/>
      <c r="I135" s="105"/>
      <c r="J135" s="105"/>
      <c r="K135" s="105"/>
      <c r="L135" s="105"/>
      <c r="M135" s="105"/>
      <c r="N135" s="700"/>
      <c r="O135" s="458"/>
      <c r="P135" s="458"/>
      <c r="Q135" s="458"/>
      <c r="R135" s="458"/>
      <c r="S135" s="458"/>
      <c r="T135" s="458"/>
      <c r="U135" s="458"/>
    </row>
    <row r="136" s="691" customFormat="1" ht="20" customHeight="1" spans="1:21">
      <c r="A136" s="458"/>
      <c r="B136" s="458"/>
      <c r="C136" s="20"/>
      <c r="D136" s="458"/>
      <c r="E136" s="458"/>
      <c r="F136" s="458"/>
      <c r="G136" s="105"/>
      <c r="H136" s="105"/>
      <c r="I136" s="105"/>
      <c r="J136" s="105"/>
      <c r="K136" s="105"/>
      <c r="L136" s="105"/>
      <c r="M136" s="105"/>
      <c r="N136" s="700"/>
      <c r="O136" s="458"/>
      <c r="P136" s="458"/>
      <c r="Q136" s="458"/>
      <c r="R136" s="458"/>
      <c r="S136" s="458"/>
      <c r="T136" s="458"/>
      <c r="U136" s="458"/>
    </row>
    <row r="137" s="691" customFormat="1" ht="20" customHeight="1" spans="1:21">
      <c r="A137" s="458"/>
      <c r="B137" s="458"/>
      <c r="C137" s="20"/>
      <c r="D137" s="458"/>
      <c r="E137" s="458"/>
      <c r="F137" s="458"/>
      <c r="G137" s="105"/>
      <c r="H137" s="105"/>
      <c r="I137" s="105"/>
      <c r="J137" s="105"/>
      <c r="K137" s="105"/>
      <c r="L137" s="105"/>
      <c r="M137" s="105"/>
      <c r="N137" s="700"/>
      <c r="O137" s="458"/>
      <c r="P137" s="458"/>
      <c r="Q137" s="458"/>
      <c r="R137" s="458"/>
      <c r="S137" s="458"/>
      <c r="T137" s="458"/>
      <c r="U137" s="458"/>
    </row>
    <row r="138" s="691" customFormat="1" ht="20" customHeight="1" spans="1:21">
      <c r="A138" s="458"/>
      <c r="B138" s="458"/>
      <c r="C138" s="20"/>
      <c r="D138" s="458"/>
      <c r="E138" s="458"/>
      <c r="F138" s="458"/>
      <c r="G138" s="105"/>
      <c r="H138" s="105"/>
      <c r="I138" s="105"/>
      <c r="J138" s="105"/>
      <c r="K138" s="105"/>
      <c r="L138" s="105"/>
      <c r="M138" s="105"/>
      <c r="N138" s="700"/>
      <c r="O138" s="458"/>
      <c r="P138" s="458"/>
      <c r="Q138" s="458"/>
      <c r="R138" s="458"/>
      <c r="S138" s="458"/>
      <c r="T138" s="458"/>
      <c r="U138" s="458"/>
    </row>
    <row r="139" s="691" customFormat="1" ht="20" customHeight="1" spans="1:21">
      <c r="A139" s="458"/>
      <c r="B139" s="458"/>
      <c r="C139" s="20"/>
      <c r="D139" s="458"/>
      <c r="E139" s="458"/>
      <c r="F139" s="458"/>
      <c r="G139" s="105"/>
      <c r="H139" s="105"/>
      <c r="I139" s="105"/>
      <c r="J139" s="105"/>
      <c r="K139" s="105"/>
      <c r="L139" s="105"/>
      <c r="M139" s="105"/>
      <c r="N139" s="700"/>
      <c r="O139" s="458"/>
      <c r="P139" s="458"/>
      <c r="Q139" s="458"/>
      <c r="R139" s="458"/>
      <c r="S139" s="458"/>
      <c r="T139" s="458"/>
      <c r="U139" s="458"/>
    </row>
    <row r="140" s="691" customFormat="1" ht="20" customHeight="1" spans="1:21">
      <c r="A140" s="458"/>
      <c r="B140" s="458"/>
      <c r="C140" s="20"/>
      <c r="D140" s="458"/>
      <c r="E140" s="458"/>
      <c r="F140" s="458"/>
      <c r="G140" s="105"/>
      <c r="H140" s="105"/>
      <c r="I140" s="105"/>
      <c r="J140" s="105"/>
      <c r="K140" s="105"/>
      <c r="L140" s="105"/>
      <c r="M140" s="105"/>
      <c r="N140" s="700"/>
      <c r="O140" s="458"/>
      <c r="P140" s="458"/>
      <c r="Q140" s="458"/>
      <c r="R140" s="458"/>
      <c r="S140" s="458"/>
      <c r="T140" s="458"/>
      <c r="U140" s="458"/>
    </row>
    <row r="141" s="691" customFormat="1" ht="20" customHeight="1" spans="1:21">
      <c r="A141" s="458"/>
      <c r="B141" s="458"/>
      <c r="C141" s="20"/>
      <c r="D141" s="458"/>
      <c r="E141" s="458"/>
      <c r="F141" s="458"/>
      <c r="G141" s="105"/>
      <c r="H141" s="105"/>
      <c r="I141" s="105"/>
      <c r="J141" s="105"/>
      <c r="K141" s="105"/>
      <c r="L141" s="105"/>
      <c r="M141" s="105"/>
      <c r="N141" s="700"/>
      <c r="O141" s="458"/>
      <c r="P141" s="458"/>
      <c r="Q141" s="458"/>
      <c r="R141" s="458"/>
      <c r="S141" s="458"/>
      <c r="T141" s="458"/>
      <c r="U141" s="458"/>
    </row>
    <row r="142" s="691" customFormat="1" ht="20" customHeight="1" spans="1:21">
      <c r="A142" s="458"/>
      <c r="B142" s="458"/>
      <c r="C142" s="20"/>
      <c r="D142" s="458"/>
      <c r="E142" s="458"/>
      <c r="F142" s="458"/>
      <c r="G142" s="105"/>
      <c r="H142" s="105"/>
      <c r="I142" s="105"/>
      <c r="J142" s="105"/>
      <c r="K142" s="105"/>
      <c r="L142" s="105"/>
      <c r="M142" s="105"/>
      <c r="N142" s="700"/>
      <c r="O142" s="458"/>
      <c r="P142" s="458"/>
      <c r="Q142" s="458"/>
      <c r="R142" s="458"/>
      <c r="S142" s="458"/>
      <c r="T142" s="458"/>
      <c r="U142" s="458"/>
    </row>
    <row r="143" s="691" customFormat="1" ht="20" customHeight="1" spans="1:21">
      <c r="A143" s="458"/>
      <c r="B143" s="458"/>
      <c r="C143" s="20"/>
      <c r="D143" s="458"/>
      <c r="E143" s="458"/>
      <c r="F143" s="458"/>
      <c r="G143" s="105"/>
      <c r="H143" s="105"/>
      <c r="I143" s="105"/>
      <c r="J143" s="105"/>
      <c r="K143" s="105"/>
      <c r="L143" s="105"/>
      <c r="M143" s="105"/>
      <c r="N143" s="700"/>
      <c r="O143" s="458"/>
      <c r="P143" s="458"/>
      <c r="Q143" s="458"/>
      <c r="R143" s="458"/>
      <c r="S143" s="458"/>
      <c r="T143" s="458"/>
      <c r="U143" s="458"/>
    </row>
    <row r="144" s="691" customFormat="1" ht="20" customHeight="1" spans="1:21">
      <c r="A144" s="458"/>
      <c r="B144" s="458"/>
      <c r="C144" s="20"/>
      <c r="D144" s="458"/>
      <c r="E144" s="458"/>
      <c r="F144" s="458"/>
      <c r="G144" s="105"/>
      <c r="H144" s="105"/>
      <c r="I144" s="105"/>
      <c r="J144" s="105"/>
      <c r="K144" s="105"/>
      <c r="L144" s="105"/>
      <c r="M144" s="105"/>
      <c r="N144" s="700"/>
      <c r="O144" s="458"/>
      <c r="P144" s="458"/>
      <c r="Q144" s="458"/>
      <c r="R144" s="458"/>
      <c r="S144" s="458"/>
      <c r="T144" s="458"/>
      <c r="U144" s="458"/>
    </row>
    <row r="145" s="691" customFormat="1" ht="20" customHeight="1" spans="1:21">
      <c r="A145" s="458"/>
      <c r="B145" s="458"/>
      <c r="C145" s="20"/>
      <c r="D145" s="458"/>
      <c r="E145" s="458"/>
      <c r="F145" s="458"/>
      <c r="G145" s="105"/>
      <c r="H145" s="105"/>
      <c r="I145" s="105"/>
      <c r="J145" s="105"/>
      <c r="K145" s="105"/>
      <c r="L145" s="105"/>
      <c r="M145" s="105"/>
      <c r="N145" s="700"/>
      <c r="O145" s="458"/>
      <c r="P145" s="458"/>
      <c r="Q145" s="458"/>
      <c r="R145" s="458"/>
      <c r="S145" s="458"/>
      <c r="T145" s="458"/>
      <c r="U145" s="458"/>
    </row>
    <row r="146" s="691" customFormat="1" ht="20" customHeight="1" spans="1:21">
      <c r="A146" s="458"/>
      <c r="B146" s="458"/>
      <c r="C146" s="20"/>
      <c r="D146" s="458"/>
      <c r="E146" s="458"/>
      <c r="F146" s="458"/>
      <c r="G146" s="105"/>
      <c r="H146" s="105"/>
      <c r="I146" s="105"/>
      <c r="J146" s="105"/>
      <c r="K146" s="105"/>
      <c r="L146" s="105"/>
      <c r="M146" s="105"/>
      <c r="N146" s="700"/>
      <c r="O146" s="458"/>
      <c r="P146" s="458"/>
      <c r="Q146" s="458"/>
      <c r="R146" s="458"/>
      <c r="S146" s="458"/>
      <c r="T146" s="458"/>
      <c r="U146" s="458"/>
    </row>
    <row r="147" s="691" customFormat="1" ht="20" customHeight="1" spans="1:21">
      <c r="A147" s="458"/>
      <c r="B147" s="458"/>
      <c r="C147" s="20"/>
      <c r="D147" s="458"/>
      <c r="E147" s="458"/>
      <c r="F147" s="458"/>
      <c r="G147" s="105"/>
      <c r="H147" s="105"/>
      <c r="I147" s="105"/>
      <c r="J147" s="105"/>
      <c r="K147" s="105"/>
      <c r="L147" s="105"/>
      <c r="M147" s="105"/>
      <c r="N147" s="700"/>
      <c r="O147" s="458"/>
      <c r="P147" s="458"/>
      <c r="Q147" s="458"/>
      <c r="R147" s="458"/>
      <c r="S147" s="458"/>
      <c r="T147" s="458"/>
      <c r="U147" s="458"/>
    </row>
    <row r="148" s="691" customFormat="1" ht="20" customHeight="1" spans="1:21">
      <c r="A148" s="458"/>
      <c r="B148" s="458"/>
      <c r="C148" s="20"/>
      <c r="D148" s="458"/>
      <c r="E148" s="458"/>
      <c r="F148" s="458"/>
      <c r="G148" s="105"/>
      <c r="H148" s="105"/>
      <c r="I148" s="105"/>
      <c r="J148" s="105"/>
      <c r="K148" s="105"/>
      <c r="L148" s="105"/>
      <c r="M148" s="105"/>
      <c r="N148" s="700"/>
      <c r="O148" s="458"/>
      <c r="P148" s="458"/>
      <c r="Q148" s="458"/>
      <c r="R148" s="458"/>
      <c r="S148" s="458"/>
      <c r="T148" s="458"/>
      <c r="U148" s="458"/>
    </row>
    <row r="149" s="691" customFormat="1" ht="20" customHeight="1" spans="1:21">
      <c r="A149" s="458"/>
      <c r="B149" s="458"/>
      <c r="C149" s="20"/>
      <c r="D149" s="458"/>
      <c r="E149" s="458"/>
      <c r="F149" s="458"/>
      <c r="G149" s="105"/>
      <c r="H149" s="105"/>
      <c r="I149" s="105"/>
      <c r="J149" s="105"/>
      <c r="K149" s="105"/>
      <c r="L149" s="105"/>
      <c r="M149" s="105"/>
      <c r="N149" s="700"/>
      <c r="O149" s="458"/>
      <c r="P149" s="458"/>
      <c r="Q149" s="458"/>
      <c r="R149" s="458"/>
      <c r="S149" s="458"/>
      <c r="T149" s="458"/>
      <c r="U149" s="458"/>
    </row>
    <row r="150" s="691" customFormat="1" ht="20" customHeight="1" spans="1:21">
      <c r="A150" s="458"/>
      <c r="B150" s="458"/>
      <c r="C150" s="20"/>
      <c r="D150" s="458"/>
      <c r="E150" s="458"/>
      <c r="F150" s="458"/>
      <c r="G150" s="105"/>
      <c r="H150" s="105"/>
      <c r="I150" s="105"/>
      <c r="J150" s="105"/>
      <c r="K150" s="105"/>
      <c r="L150" s="105"/>
      <c r="M150" s="105"/>
      <c r="N150" s="700"/>
      <c r="O150" s="458"/>
      <c r="P150" s="458"/>
      <c r="Q150" s="458"/>
      <c r="R150" s="458"/>
      <c r="S150" s="458"/>
      <c r="T150" s="458"/>
      <c r="U150" s="458"/>
    </row>
    <row r="151" s="691" customFormat="1" ht="20" customHeight="1" spans="1:21">
      <c r="A151" s="458"/>
      <c r="B151" s="458"/>
      <c r="C151" s="20"/>
      <c r="D151" s="458"/>
      <c r="E151" s="458"/>
      <c r="F151" s="458"/>
      <c r="G151" s="105"/>
      <c r="H151" s="105"/>
      <c r="I151" s="105"/>
      <c r="J151" s="105"/>
      <c r="K151" s="105"/>
      <c r="L151" s="105"/>
      <c r="M151" s="105"/>
      <c r="N151" s="700"/>
      <c r="O151" s="458"/>
      <c r="P151" s="458"/>
      <c r="Q151" s="458"/>
      <c r="R151" s="458"/>
      <c r="S151" s="458"/>
      <c r="T151" s="458"/>
      <c r="U151" s="458"/>
    </row>
    <row r="152" s="691" customFormat="1" ht="20" customHeight="1" spans="1:21">
      <c r="A152" s="458"/>
      <c r="B152" s="458"/>
      <c r="C152" s="20"/>
      <c r="D152" s="458"/>
      <c r="E152" s="458"/>
      <c r="F152" s="458"/>
      <c r="G152" s="105"/>
      <c r="H152" s="105"/>
      <c r="I152" s="105"/>
      <c r="J152" s="105"/>
      <c r="K152" s="105"/>
      <c r="L152" s="105"/>
      <c r="M152" s="105"/>
      <c r="N152" s="700"/>
      <c r="O152" s="458"/>
      <c r="P152" s="458"/>
      <c r="Q152" s="458"/>
      <c r="R152" s="458"/>
      <c r="S152" s="458"/>
      <c r="T152" s="458"/>
      <c r="U152" s="458"/>
    </row>
    <row r="153" s="691" customFormat="1" ht="20" customHeight="1" spans="1:21">
      <c r="A153" s="458"/>
      <c r="B153" s="458"/>
      <c r="C153" s="20"/>
      <c r="D153" s="458"/>
      <c r="E153" s="458"/>
      <c r="F153" s="458"/>
      <c r="G153" s="105"/>
      <c r="H153" s="105"/>
      <c r="I153" s="105"/>
      <c r="J153" s="105"/>
      <c r="K153" s="105"/>
      <c r="L153" s="105"/>
      <c r="M153" s="105"/>
      <c r="N153" s="700"/>
      <c r="O153" s="458"/>
      <c r="P153" s="458"/>
      <c r="Q153" s="458"/>
      <c r="R153" s="458"/>
      <c r="S153" s="458"/>
      <c r="T153" s="458"/>
      <c r="U153" s="458"/>
    </row>
    <row r="154" s="691" customFormat="1" ht="20" customHeight="1" spans="1:21">
      <c r="A154" s="458"/>
      <c r="B154" s="458"/>
      <c r="C154" s="20"/>
      <c r="D154" s="458"/>
      <c r="E154" s="458"/>
      <c r="F154" s="458"/>
      <c r="G154" s="105"/>
      <c r="H154" s="105"/>
      <c r="I154" s="105"/>
      <c r="J154" s="105"/>
      <c r="K154" s="105"/>
      <c r="L154" s="105"/>
      <c r="M154" s="105"/>
      <c r="N154" s="700"/>
      <c r="O154" s="458"/>
      <c r="P154" s="458"/>
      <c r="Q154" s="458"/>
      <c r="R154" s="458"/>
      <c r="S154" s="458"/>
      <c r="T154" s="458"/>
      <c r="U154" s="458"/>
    </row>
    <row r="155" s="691" customFormat="1" ht="20" customHeight="1" spans="1:21">
      <c r="A155" s="458"/>
      <c r="B155" s="458"/>
      <c r="C155" s="20"/>
      <c r="D155" s="458"/>
      <c r="E155" s="458"/>
      <c r="F155" s="458"/>
      <c r="G155" s="105"/>
      <c r="H155" s="105"/>
      <c r="I155" s="105"/>
      <c r="J155" s="105"/>
      <c r="K155" s="105"/>
      <c r="L155" s="105"/>
      <c r="M155" s="105"/>
      <c r="N155" s="700"/>
      <c r="O155" s="458"/>
      <c r="P155" s="458"/>
      <c r="Q155" s="458"/>
      <c r="R155" s="458"/>
      <c r="S155" s="458"/>
      <c r="T155" s="458"/>
      <c r="U155" s="458"/>
    </row>
    <row r="156" s="691" customFormat="1" ht="20" customHeight="1" spans="1:21">
      <c r="A156" s="458"/>
      <c r="B156" s="458"/>
      <c r="C156" s="20"/>
      <c r="D156" s="458"/>
      <c r="E156" s="458"/>
      <c r="F156" s="458"/>
      <c r="G156" s="105"/>
      <c r="H156" s="105"/>
      <c r="I156" s="105"/>
      <c r="J156" s="105"/>
      <c r="K156" s="105"/>
      <c r="L156" s="105"/>
      <c r="M156" s="105"/>
      <c r="N156" s="700"/>
      <c r="O156" s="458"/>
      <c r="P156" s="458"/>
      <c r="Q156" s="458"/>
      <c r="R156" s="458"/>
      <c r="S156" s="458"/>
      <c r="T156" s="458"/>
      <c r="U156" s="458"/>
    </row>
    <row r="157" s="691" customFormat="1" ht="20" customHeight="1" spans="1:21">
      <c r="A157" s="458"/>
      <c r="B157" s="458"/>
      <c r="C157" s="20"/>
      <c r="D157" s="458"/>
      <c r="E157" s="458"/>
      <c r="F157" s="458"/>
      <c r="G157" s="105"/>
      <c r="H157" s="105"/>
      <c r="I157" s="105"/>
      <c r="J157" s="105"/>
      <c r="K157" s="105"/>
      <c r="L157" s="105"/>
      <c r="M157" s="105"/>
      <c r="N157" s="700"/>
      <c r="O157" s="458"/>
      <c r="P157" s="458"/>
      <c r="Q157" s="458"/>
      <c r="R157" s="458"/>
      <c r="S157" s="458"/>
      <c r="T157" s="458"/>
      <c r="U157" s="458"/>
    </row>
    <row r="158" s="691" customFormat="1" ht="20" customHeight="1" spans="1:21">
      <c r="A158" s="458"/>
      <c r="B158" s="458"/>
      <c r="C158" s="20"/>
      <c r="D158" s="458"/>
      <c r="E158" s="458"/>
      <c r="F158" s="458"/>
      <c r="G158" s="105"/>
      <c r="H158" s="105"/>
      <c r="I158" s="105"/>
      <c r="J158" s="105"/>
      <c r="K158" s="105"/>
      <c r="L158" s="105"/>
      <c r="M158" s="105"/>
      <c r="N158" s="700"/>
      <c r="O158" s="458"/>
      <c r="P158" s="458"/>
      <c r="Q158" s="458"/>
      <c r="R158" s="458"/>
      <c r="S158" s="458"/>
      <c r="T158" s="458"/>
      <c r="U158" s="458"/>
    </row>
    <row r="159" s="691" customFormat="1" ht="20" customHeight="1" spans="1:21">
      <c r="A159" s="458"/>
      <c r="B159" s="458"/>
      <c r="C159" s="20"/>
      <c r="D159" s="458"/>
      <c r="E159" s="458"/>
      <c r="F159" s="458"/>
      <c r="G159" s="105"/>
      <c r="H159" s="105"/>
      <c r="I159" s="105"/>
      <c r="J159" s="105"/>
      <c r="K159" s="105"/>
      <c r="L159" s="105"/>
      <c r="M159" s="105"/>
      <c r="N159" s="700"/>
      <c r="O159" s="458"/>
      <c r="P159" s="458"/>
      <c r="Q159" s="458"/>
      <c r="R159" s="458"/>
      <c r="S159" s="458"/>
      <c r="T159" s="458"/>
      <c r="U159" s="458"/>
    </row>
    <row r="160" s="691" customFormat="1" ht="20" customHeight="1" spans="1:21">
      <c r="A160" s="458"/>
      <c r="B160" s="458"/>
      <c r="C160" s="20"/>
      <c r="D160" s="458"/>
      <c r="E160" s="458"/>
      <c r="F160" s="458"/>
      <c r="G160" s="105"/>
      <c r="H160" s="105"/>
      <c r="I160" s="105"/>
      <c r="J160" s="105"/>
      <c r="K160" s="105"/>
      <c r="L160" s="105"/>
      <c r="M160" s="105"/>
      <c r="N160" s="700"/>
      <c r="O160" s="458"/>
      <c r="P160" s="458"/>
      <c r="Q160" s="458"/>
      <c r="R160" s="458"/>
      <c r="S160" s="458"/>
      <c r="T160" s="458"/>
      <c r="U160" s="458"/>
    </row>
    <row r="161" s="691" customFormat="1" ht="20" customHeight="1" spans="1:21">
      <c r="A161" s="458"/>
      <c r="B161" s="458"/>
      <c r="C161" s="20"/>
      <c r="D161" s="458"/>
      <c r="E161" s="458"/>
      <c r="F161" s="458"/>
      <c r="G161" s="105"/>
      <c r="H161" s="105"/>
      <c r="I161" s="105"/>
      <c r="J161" s="105"/>
      <c r="K161" s="105"/>
      <c r="L161" s="105"/>
      <c r="M161" s="105"/>
      <c r="N161" s="700"/>
      <c r="O161" s="458"/>
      <c r="P161" s="458"/>
      <c r="Q161" s="458"/>
      <c r="R161" s="458"/>
      <c r="S161" s="458"/>
      <c r="T161" s="458"/>
      <c r="U161" s="458"/>
    </row>
    <row r="162" s="691" customFormat="1" ht="20" customHeight="1" spans="1:21">
      <c r="A162" s="458"/>
      <c r="B162" s="458"/>
      <c r="C162" s="20"/>
      <c r="D162" s="458"/>
      <c r="E162" s="458"/>
      <c r="F162" s="458"/>
      <c r="G162" s="105"/>
      <c r="H162" s="105"/>
      <c r="I162" s="105"/>
      <c r="J162" s="105"/>
      <c r="K162" s="105"/>
      <c r="L162" s="105"/>
      <c r="M162" s="105"/>
      <c r="N162" s="700"/>
      <c r="O162" s="458"/>
      <c r="P162" s="458"/>
      <c r="Q162" s="458"/>
      <c r="R162" s="458"/>
      <c r="S162" s="458"/>
      <c r="T162" s="458"/>
      <c r="U162" s="458"/>
    </row>
    <row r="163" s="691" customFormat="1" ht="20" customHeight="1" spans="1:21">
      <c r="A163" s="458"/>
      <c r="B163" s="458"/>
      <c r="C163" s="20"/>
      <c r="D163" s="458"/>
      <c r="E163" s="458"/>
      <c r="F163" s="458"/>
      <c r="G163" s="105"/>
      <c r="H163" s="105"/>
      <c r="I163" s="105"/>
      <c r="J163" s="105"/>
      <c r="K163" s="105"/>
      <c r="L163" s="105"/>
      <c r="M163" s="105"/>
      <c r="N163" s="700"/>
      <c r="O163" s="458"/>
      <c r="P163" s="458"/>
      <c r="Q163" s="458"/>
      <c r="R163" s="458"/>
      <c r="S163" s="458"/>
      <c r="T163" s="458"/>
      <c r="U163" s="458"/>
    </row>
    <row r="164" s="691" customFormat="1" ht="20" customHeight="1" spans="1:21">
      <c r="A164" s="458"/>
      <c r="B164" s="458"/>
      <c r="C164" s="20"/>
      <c r="D164" s="458"/>
      <c r="E164" s="458"/>
      <c r="F164" s="458"/>
      <c r="G164" s="105"/>
      <c r="H164" s="105"/>
      <c r="I164" s="105"/>
      <c r="J164" s="105"/>
      <c r="K164" s="105"/>
      <c r="L164" s="105"/>
      <c r="M164" s="105"/>
      <c r="N164" s="700"/>
      <c r="O164" s="458"/>
      <c r="P164" s="458"/>
      <c r="Q164" s="458"/>
      <c r="R164" s="458"/>
      <c r="S164" s="458"/>
      <c r="T164" s="458"/>
      <c r="U164" s="458"/>
    </row>
    <row r="165" s="691" customFormat="1" ht="20" customHeight="1" spans="1:21">
      <c r="A165" s="458"/>
      <c r="B165" s="458"/>
      <c r="C165" s="20"/>
      <c r="D165" s="458"/>
      <c r="E165" s="458"/>
      <c r="F165" s="458"/>
      <c r="G165" s="105"/>
      <c r="H165" s="105"/>
      <c r="I165" s="105"/>
      <c r="J165" s="105"/>
      <c r="K165" s="105"/>
      <c r="L165" s="105"/>
      <c r="M165" s="105"/>
      <c r="N165" s="700"/>
      <c r="O165" s="458"/>
      <c r="P165" s="458"/>
      <c r="Q165" s="458"/>
      <c r="R165" s="458"/>
      <c r="S165" s="458"/>
      <c r="T165" s="458"/>
      <c r="U165" s="458"/>
    </row>
    <row r="166" s="691" customFormat="1" ht="20" customHeight="1" spans="1:21">
      <c r="A166" s="458"/>
      <c r="B166" s="458"/>
      <c r="C166" s="20"/>
      <c r="D166" s="458"/>
      <c r="E166" s="458"/>
      <c r="F166" s="458"/>
      <c r="G166" s="105"/>
      <c r="H166" s="105"/>
      <c r="I166" s="105"/>
      <c r="J166" s="105"/>
      <c r="K166" s="105"/>
      <c r="L166" s="105"/>
      <c r="M166" s="105"/>
      <c r="N166" s="700"/>
      <c r="O166" s="458"/>
      <c r="P166" s="458"/>
      <c r="Q166" s="458"/>
      <c r="R166" s="458"/>
      <c r="S166" s="458"/>
      <c r="T166" s="458"/>
      <c r="U166" s="458"/>
    </row>
    <row r="167" s="691" customFormat="1" ht="20" customHeight="1" spans="1:21">
      <c r="A167" s="458"/>
      <c r="B167" s="458"/>
      <c r="C167" s="20"/>
      <c r="D167" s="458"/>
      <c r="E167" s="458"/>
      <c r="F167" s="458"/>
      <c r="G167" s="105"/>
      <c r="H167" s="105"/>
      <c r="I167" s="105"/>
      <c r="J167" s="105"/>
      <c r="K167" s="105"/>
      <c r="L167" s="105"/>
      <c r="M167" s="105"/>
      <c r="N167" s="700"/>
      <c r="O167" s="458"/>
      <c r="P167" s="458"/>
      <c r="Q167" s="458"/>
      <c r="R167" s="458"/>
      <c r="S167" s="458"/>
      <c r="T167" s="458"/>
      <c r="U167" s="458"/>
    </row>
    <row r="168" s="691" customFormat="1" ht="20" customHeight="1" spans="1:21">
      <c r="A168" s="458"/>
      <c r="B168" s="458"/>
      <c r="C168" s="20"/>
      <c r="D168" s="458"/>
      <c r="E168" s="458"/>
      <c r="F168" s="458"/>
      <c r="G168" s="105"/>
      <c r="H168" s="105"/>
      <c r="I168" s="105"/>
      <c r="J168" s="105"/>
      <c r="K168" s="105"/>
      <c r="L168" s="105"/>
      <c r="M168" s="105"/>
      <c r="N168" s="700"/>
      <c r="O168" s="458"/>
      <c r="P168" s="458"/>
      <c r="Q168" s="458"/>
      <c r="R168" s="458"/>
      <c r="S168" s="458"/>
      <c r="T168" s="458"/>
      <c r="U168" s="458"/>
    </row>
    <row r="169" s="691" customFormat="1" ht="20" customHeight="1" spans="1:21">
      <c r="A169" s="458"/>
      <c r="B169" s="458"/>
      <c r="C169" s="20"/>
      <c r="D169" s="458"/>
      <c r="E169" s="458"/>
      <c r="F169" s="458"/>
      <c r="G169" s="105"/>
      <c r="H169" s="105"/>
      <c r="I169" s="105"/>
      <c r="J169" s="105"/>
      <c r="K169" s="105"/>
      <c r="L169" s="105"/>
      <c r="M169" s="105"/>
      <c r="N169" s="700"/>
      <c r="O169" s="458"/>
      <c r="P169" s="458"/>
      <c r="Q169" s="458"/>
      <c r="R169" s="458"/>
      <c r="S169" s="458"/>
      <c r="T169" s="458"/>
      <c r="U169" s="458"/>
    </row>
    <row r="170" s="691" customFormat="1" ht="20" customHeight="1" spans="1:21">
      <c r="A170" s="458"/>
      <c r="B170" s="458"/>
      <c r="C170" s="20"/>
      <c r="D170" s="458"/>
      <c r="E170" s="458"/>
      <c r="F170" s="458"/>
      <c r="G170" s="105"/>
      <c r="H170" s="105"/>
      <c r="I170" s="105"/>
      <c r="J170" s="105"/>
      <c r="K170" s="105"/>
      <c r="L170" s="105"/>
      <c r="M170" s="105"/>
      <c r="N170" s="700"/>
      <c r="O170" s="458"/>
      <c r="P170" s="458"/>
      <c r="Q170" s="458"/>
      <c r="R170" s="458"/>
      <c r="S170" s="458"/>
      <c r="T170" s="458"/>
      <c r="U170" s="458"/>
    </row>
    <row r="171" s="691" customFormat="1" ht="20" customHeight="1" spans="1:21">
      <c r="A171" s="458"/>
      <c r="B171" s="458"/>
      <c r="C171" s="20"/>
      <c r="D171" s="458"/>
      <c r="E171" s="458"/>
      <c r="F171" s="458"/>
      <c r="G171" s="105"/>
      <c r="H171" s="105"/>
      <c r="I171" s="105"/>
      <c r="J171" s="105"/>
      <c r="K171" s="105"/>
      <c r="L171" s="105"/>
      <c r="M171" s="105"/>
      <c r="N171" s="700"/>
      <c r="O171" s="458"/>
      <c r="P171" s="458"/>
      <c r="Q171" s="458"/>
      <c r="R171" s="458"/>
      <c r="S171" s="458"/>
      <c r="T171" s="458"/>
      <c r="U171" s="458"/>
    </row>
    <row r="172" s="691" customFormat="1" ht="20" customHeight="1" spans="1:21">
      <c r="A172" s="458"/>
      <c r="B172" s="458"/>
      <c r="C172" s="20"/>
      <c r="D172" s="458"/>
      <c r="E172" s="458"/>
      <c r="F172" s="458"/>
      <c r="G172" s="105"/>
      <c r="H172" s="105"/>
      <c r="I172" s="105"/>
      <c r="J172" s="105"/>
      <c r="K172" s="105"/>
      <c r="L172" s="105"/>
      <c r="M172" s="105"/>
      <c r="N172" s="700"/>
      <c r="O172" s="458"/>
      <c r="P172" s="458"/>
      <c r="Q172" s="458"/>
      <c r="R172" s="458"/>
      <c r="S172" s="458"/>
      <c r="T172" s="458"/>
      <c r="U172" s="458"/>
    </row>
    <row r="173" s="691" customFormat="1" ht="20" customHeight="1" spans="1:21">
      <c r="A173" s="458"/>
      <c r="B173" s="458"/>
      <c r="C173" s="20"/>
      <c r="D173" s="458"/>
      <c r="E173" s="458"/>
      <c r="F173" s="458"/>
      <c r="G173" s="105"/>
      <c r="H173" s="105"/>
      <c r="I173" s="105"/>
      <c r="J173" s="105"/>
      <c r="K173" s="105"/>
      <c r="L173" s="105"/>
      <c r="M173" s="105"/>
      <c r="N173" s="700"/>
      <c r="O173" s="458"/>
      <c r="P173" s="458"/>
      <c r="Q173" s="458"/>
      <c r="R173" s="458"/>
      <c r="S173" s="458"/>
      <c r="T173" s="458"/>
      <c r="U173" s="458"/>
    </row>
    <row r="174" s="691" customFormat="1" ht="20" customHeight="1" spans="1:21">
      <c r="A174" s="458"/>
      <c r="B174" s="458"/>
      <c r="C174" s="20"/>
      <c r="D174" s="458"/>
      <c r="E174" s="458"/>
      <c r="F174" s="458"/>
      <c r="G174" s="105"/>
      <c r="H174" s="105"/>
      <c r="I174" s="105"/>
      <c r="J174" s="105"/>
      <c r="K174" s="105"/>
      <c r="L174" s="105"/>
      <c r="M174" s="105"/>
      <c r="N174" s="700"/>
      <c r="O174" s="458"/>
      <c r="P174" s="458"/>
      <c r="Q174" s="458"/>
      <c r="R174" s="458"/>
      <c r="S174" s="458"/>
      <c r="T174" s="458"/>
      <c r="U174" s="458"/>
    </row>
    <row r="175" s="691" customFormat="1" ht="20" customHeight="1" spans="1:21">
      <c r="A175" s="458"/>
      <c r="B175" s="458"/>
      <c r="C175" s="20"/>
      <c r="D175" s="458"/>
      <c r="E175" s="458"/>
      <c r="F175" s="458"/>
      <c r="G175" s="105"/>
      <c r="H175" s="105"/>
      <c r="I175" s="105"/>
      <c r="J175" s="105"/>
      <c r="K175" s="105"/>
      <c r="L175" s="105"/>
      <c r="M175" s="105"/>
      <c r="N175" s="700"/>
      <c r="O175" s="458"/>
      <c r="P175" s="458"/>
      <c r="Q175" s="458"/>
      <c r="R175" s="458"/>
      <c r="S175" s="458"/>
      <c r="T175" s="458"/>
      <c r="U175" s="458"/>
    </row>
    <row r="176" s="691" customFormat="1" ht="20" customHeight="1" spans="1:21">
      <c r="A176" s="458"/>
      <c r="B176" s="458"/>
      <c r="C176" s="20"/>
      <c r="D176" s="458"/>
      <c r="E176" s="458"/>
      <c r="F176" s="458"/>
      <c r="G176" s="105"/>
      <c r="H176" s="105"/>
      <c r="I176" s="105"/>
      <c r="J176" s="105"/>
      <c r="K176" s="105"/>
      <c r="L176" s="105"/>
      <c r="M176" s="105"/>
      <c r="N176" s="700"/>
      <c r="O176" s="458"/>
      <c r="P176" s="458"/>
      <c r="Q176" s="458"/>
      <c r="R176" s="458"/>
      <c r="S176" s="458"/>
      <c r="T176" s="458"/>
      <c r="U176" s="458"/>
    </row>
    <row r="177" s="691" customFormat="1" ht="20" customHeight="1" spans="1:21">
      <c r="A177" s="458"/>
      <c r="B177" s="458"/>
      <c r="C177" s="20"/>
      <c r="D177" s="458"/>
      <c r="E177" s="458"/>
      <c r="F177" s="458"/>
      <c r="G177" s="105"/>
      <c r="H177" s="105"/>
      <c r="I177" s="105"/>
      <c r="J177" s="105"/>
      <c r="K177" s="105"/>
      <c r="L177" s="105"/>
      <c r="M177" s="105"/>
      <c r="N177" s="700"/>
      <c r="O177" s="458"/>
      <c r="P177" s="458"/>
      <c r="Q177" s="458"/>
      <c r="R177" s="458"/>
      <c r="S177" s="458"/>
      <c r="T177" s="458"/>
      <c r="U177" s="458"/>
    </row>
    <row r="178" s="691" customFormat="1" ht="20" customHeight="1" spans="1:21">
      <c r="A178" s="458"/>
      <c r="B178" s="458"/>
      <c r="C178" s="20"/>
      <c r="D178" s="458"/>
      <c r="E178" s="458"/>
      <c r="F178" s="458"/>
      <c r="G178" s="105"/>
      <c r="H178" s="105"/>
      <c r="I178" s="105"/>
      <c r="J178" s="105"/>
      <c r="K178" s="105"/>
      <c r="L178" s="105"/>
      <c r="M178" s="105"/>
      <c r="N178" s="700"/>
      <c r="O178" s="458"/>
      <c r="P178" s="458"/>
      <c r="Q178" s="458"/>
      <c r="R178" s="458"/>
      <c r="S178" s="458"/>
      <c r="T178" s="458"/>
      <c r="U178" s="458"/>
    </row>
    <row r="179" s="691" customFormat="1" ht="20" customHeight="1" spans="1:21">
      <c r="A179" s="458"/>
      <c r="B179" s="458"/>
      <c r="C179" s="20"/>
      <c r="D179" s="458"/>
      <c r="E179" s="458"/>
      <c r="F179" s="458"/>
      <c r="G179" s="105"/>
      <c r="H179" s="105"/>
      <c r="I179" s="105"/>
      <c r="J179" s="105"/>
      <c r="K179" s="105"/>
      <c r="L179" s="105"/>
      <c r="M179" s="105"/>
      <c r="N179" s="700"/>
      <c r="O179" s="458"/>
      <c r="P179" s="458"/>
      <c r="Q179" s="458"/>
      <c r="R179" s="458"/>
      <c r="S179" s="458"/>
      <c r="T179" s="458"/>
      <c r="U179" s="458"/>
    </row>
    <row r="180" s="691" customFormat="1" ht="20" customHeight="1" spans="1:21">
      <c r="A180" s="458"/>
      <c r="B180" s="458"/>
      <c r="C180" s="20"/>
      <c r="D180" s="458"/>
      <c r="E180" s="458"/>
      <c r="F180" s="458"/>
      <c r="G180" s="105"/>
      <c r="H180" s="105"/>
      <c r="I180" s="105"/>
      <c r="J180" s="105"/>
      <c r="K180" s="105"/>
      <c r="L180" s="105"/>
      <c r="M180" s="105"/>
      <c r="N180" s="700"/>
      <c r="O180" s="458"/>
      <c r="P180" s="458"/>
      <c r="Q180" s="458"/>
      <c r="R180" s="458"/>
      <c r="S180" s="458"/>
      <c r="T180" s="458"/>
      <c r="U180" s="458"/>
    </row>
    <row r="181" s="691" customFormat="1" ht="20" customHeight="1" spans="1:21">
      <c r="A181" s="458"/>
      <c r="B181" s="458"/>
      <c r="C181" s="20"/>
      <c r="D181" s="458"/>
      <c r="E181" s="458"/>
      <c r="F181" s="458"/>
      <c r="G181" s="105"/>
      <c r="H181" s="105"/>
      <c r="I181" s="105"/>
      <c r="J181" s="105"/>
      <c r="K181" s="105"/>
      <c r="L181" s="105"/>
      <c r="M181" s="105"/>
      <c r="N181" s="700"/>
      <c r="O181" s="458"/>
      <c r="P181" s="458"/>
      <c r="Q181" s="458"/>
      <c r="R181" s="458"/>
      <c r="S181" s="458"/>
      <c r="T181" s="458"/>
      <c r="U181" s="458"/>
    </row>
    <row r="182" s="691" customFormat="1" ht="20" customHeight="1" spans="1:21">
      <c r="A182" s="458"/>
      <c r="B182" s="458"/>
      <c r="C182" s="20"/>
      <c r="D182" s="458"/>
      <c r="E182" s="458"/>
      <c r="F182" s="458"/>
      <c r="G182" s="105"/>
      <c r="H182" s="105"/>
      <c r="I182" s="105"/>
      <c r="J182" s="105"/>
      <c r="K182" s="105"/>
      <c r="L182" s="105"/>
      <c r="M182" s="105"/>
      <c r="N182" s="700"/>
      <c r="O182" s="458"/>
      <c r="P182" s="458"/>
      <c r="Q182" s="458"/>
      <c r="R182" s="458"/>
      <c r="S182" s="458"/>
      <c r="T182" s="458"/>
      <c r="U182" s="458"/>
    </row>
    <row r="183" s="691" customFormat="1" ht="20" customHeight="1" spans="1:21">
      <c r="A183" s="458"/>
      <c r="B183" s="458"/>
      <c r="C183" s="20"/>
      <c r="D183" s="458"/>
      <c r="E183" s="458"/>
      <c r="F183" s="458"/>
      <c r="G183" s="105"/>
      <c r="H183" s="105"/>
      <c r="I183" s="105"/>
      <c r="J183" s="105"/>
      <c r="K183" s="105"/>
      <c r="L183" s="105"/>
      <c r="M183" s="105"/>
      <c r="N183" s="700"/>
      <c r="O183" s="458"/>
      <c r="P183" s="458"/>
      <c r="Q183" s="458"/>
      <c r="R183" s="458"/>
      <c r="S183" s="458"/>
      <c r="T183" s="458"/>
      <c r="U183" s="458"/>
    </row>
    <row r="184" s="691" customFormat="1" ht="20" customHeight="1" spans="1:21">
      <c r="A184" s="458"/>
      <c r="B184" s="458"/>
      <c r="C184" s="20"/>
      <c r="D184" s="458"/>
      <c r="E184" s="458"/>
      <c r="F184" s="458"/>
      <c r="G184" s="105"/>
      <c r="H184" s="105"/>
      <c r="I184" s="105"/>
      <c r="J184" s="105"/>
      <c r="K184" s="105"/>
      <c r="L184" s="105"/>
      <c r="M184" s="105"/>
      <c r="N184" s="700"/>
      <c r="O184" s="458"/>
      <c r="P184" s="458"/>
      <c r="Q184" s="458"/>
      <c r="R184" s="458"/>
      <c r="S184" s="458"/>
      <c r="T184" s="458"/>
      <c r="U184" s="458"/>
    </row>
    <row r="185" s="691" customFormat="1" ht="20" customHeight="1" spans="1:21">
      <c r="A185" s="458"/>
      <c r="B185" s="458"/>
      <c r="C185" s="20"/>
      <c r="D185" s="458"/>
      <c r="E185" s="458"/>
      <c r="F185" s="458"/>
      <c r="G185" s="105"/>
      <c r="H185" s="105"/>
      <c r="I185" s="105"/>
      <c r="J185" s="105"/>
      <c r="K185" s="105"/>
      <c r="L185" s="105"/>
      <c r="M185" s="105"/>
      <c r="N185" s="700"/>
      <c r="O185" s="458"/>
      <c r="P185" s="458"/>
      <c r="Q185" s="458"/>
      <c r="R185" s="458"/>
      <c r="S185" s="458"/>
      <c r="T185" s="458"/>
      <c r="U185" s="458"/>
    </row>
    <row r="186" s="691" customFormat="1" ht="20" customHeight="1" spans="1:21">
      <c r="A186" s="458"/>
      <c r="B186" s="458"/>
      <c r="C186" s="20"/>
      <c r="D186" s="458"/>
      <c r="E186" s="458"/>
      <c r="F186" s="458"/>
      <c r="G186" s="105"/>
      <c r="H186" s="105"/>
      <c r="I186" s="105"/>
      <c r="J186" s="105"/>
      <c r="K186" s="105"/>
      <c r="L186" s="105"/>
      <c r="M186" s="105"/>
      <c r="N186" s="700"/>
      <c r="O186" s="458"/>
      <c r="P186" s="458"/>
      <c r="Q186" s="458"/>
      <c r="R186" s="458"/>
      <c r="S186" s="458"/>
      <c r="T186" s="458"/>
      <c r="U186" s="458"/>
    </row>
    <row r="187" s="691" customFormat="1" ht="20" customHeight="1" spans="1:21">
      <c r="A187" s="458"/>
      <c r="B187" s="458"/>
      <c r="C187" s="20"/>
      <c r="D187" s="458"/>
      <c r="E187" s="458"/>
      <c r="F187" s="458"/>
      <c r="G187" s="105"/>
      <c r="H187" s="105"/>
      <c r="I187" s="105"/>
      <c r="J187" s="105"/>
      <c r="K187" s="105"/>
      <c r="L187" s="105"/>
      <c r="M187" s="105"/>
      <c r="N187" s="700"/>
      <c r="O187" s="458"/>
      <c r="P187" s="458"/>
      <c r="Q187" s="458"/>
      <c r="R187" s="458"/>
      <c r="S187" s="458"/>
      <c r="T187" s="458"/>
      <c r="U187" s="458"/>
    </row>
    <row r="188" s="691" customFormat="1" ht="20" customHeight="1" spans="1:21">
      <c r="A188" s="458"/>
      <c r="B188" s="458"/>
      <c r="C188" s="20"/>
      <c r="D188" s="458"/>
      <c r="E188" s="458"/>
      <c r="F188" s="458"/>
      <c r="G188" s="105"/>
      <c r="H188" s="105"/>
      <c r="I188" s="105"/>
      <c r="J188" s="105"/>
      <c r="K188" s="105"/>
      <c r="L188" s="105"/>
      <c r="M188" s="105"/>
      <c r="N188" s="700"/>
      <c r="O188" s="458"/>
      <c r="P188" s="458"/>
      <c r="Q188" s="458"/>
      <c r="R188" s="458"/>
      <c r="S188" s="458"/>
      <c r="T188" s="458"/>
      <c r="U188" s="458"/>
    </row>
    <row r="189" s="691" customFormat="1" ht="20" customHeight="1" spans="1:21">
      <c r="A189" s="458"/>
      <c r="B189" s="458"/>
      <c r="C189" s="20"/>
      <c r="D189" s="458"/>
      <c r="E189" s="458"/>
      <c r="F189" s="458"/>
      <c r="G189" s="105"/>
      <c r="H189" s="105"/>
      <c r="I189" s="105"/>
      <c r="J189" s="105"/>
      <c r="K189" s="105"/>
      <c r="L189" s="105"/>
      <c r="M189" s="105"/>
      <c r="N189" s="700"/>
      <c r="O189" s="458"/>
      <c r="P189" s="458"/>
      <c r="Q189" s="458"/>
      <c r="R189" s="458"/>
      <c r="S189" s="458"/>
      <c r="T189" s="458"/>
      <c r="U189" s="458"/>
    </row>
    <row r="190" s="691" customFormat="1" ht="20" customHeight="1" spans="1:21">
      <c r="A190" s="458"/>
      <c r="B190" s="458"/>
      <c r="C190" s="20"/>
      <c r="D190" s="458"/>
      <c r="E190" s="458"/>
      <c r="F190" s="458"/>
      <c r="G190" s="105"/>
      <c r="H190" s="105"/>
      <c r="I190" s="105"/>
      <c r="J190" s="105"/>
      <c r="K190" s="105"/>
      <c r="L190" s="105"/>
      <c r="M190" s="105"/>
      <c r="N190" s="700"/>
      <c r="O190" s="458"/>
      <c r="P190" s="458"/>
      <c r="Q190" s="458"/>
      <c r="R190" s="458"/>
      <c r="S190" s="458"/>
      <c r="T190" s="458"/>
      <c r="U190" s="458"/>
    </row>
    <row r="191" s="691" customFormat="1" ht="20" customHeight="1" spans="1:21">
      <c r="A191" s="458"/>
      <c r="B191" s="458"/>
      <c r="C191" s="20"/>
      <c r="D191" s="458"/>
      <c r="E191" s="458"/>
      <c r="F191" s="458"/>
      <c r="G191" s="105"/>
      <c r="H191" s="105"/>
      <c r="I191" s="105"/>
      <c r="J191" s="105"/>
      <c r="K191" s="105"/>
      <c r="L191" s="105"/>
      <c r="M191" s="105"/>
      <c r="N191" s="700"/>
      <c r="O191" s="458"/>
      <c r="P191" s="458"/>
      <c r="Q191" s="458"/>
      <c r="R191" s="458"/>
      <c r="S191" s="458"/>
      <c r="T191" s="458"/>
      <c r="U191" s="458"/>
    </row>
    <row r="192" s="691" customFormat="1" ht="20" customHeight="1" spans="1:21">
      <c r="A192" s="458"/>
      <c r="B192" s="458"/>
      <c r="C192" s="20"/>
      <c r="D192" s="458"/>
      <c r="E192" s="458"/>
      <c r="F192" s="458"/>
      <c r="G192" s="105"/>
      <c r="H192" s="105"/>
      <c r="I192" s="105"/>
      <c r="J192" s="105"/>
      <c r="K192" s="105"/>
      <c r="L192" s="105"/>
      <c r="M192" s="105"/>
      <c r="N192" s="700"/>
      <c r="O192" s="458"/>
      <c r="P192" s="458"/>
      <c r="Q192" s="458"/>
      <c r="R192" s="458"/>
      <c r="S192" s="458"/>
      <c r="T192" s="458"/>
      <c r="U192" s="458"/>
    </row>
    <row r="193" s="691" customFormat="1" ht="20" customHeight="1" spans="1:21">
      <c r="A193" s="458"/>
      <c r="B193" s="458"/>
      <c r="C193" s="20"/>
      <c r="D193" s="458"/>
      <c r="E193" s="458"/>
      <c r="F193" s="458"/>
      <c r="G193" s="105"/>
      <c r="H193" s="105"/>
      <c r="I193" s="105"/>
      <c r="J193" s="105"/>
      <c r="K193" s="105"/>
      <c r="L193" s="105"/>
      <c r="M193" s="105"/>
      <c r="N193" s="700"/>
      <c r="O193" s="458"/>
      <c r="P193" s="458"/>
      <c r="Q193" s="458"/>
      <c r="R193" s="458"/>
      <c r="S193" s="458"/>
      <c r="T193" s="458"/>
      <c r="U193" s="458"/>
    </row>
    <row r="194" s="691" customFormat="1" ht="20" customHeight="1" spans="1:21">
      <c r="A194" s="458"/>
      <c r="B194" s="458"/>
      <c r="C194" s="20"/>
      <c r="D194" s="458"/>
      <c r="E194" s="458"/>
      <c r="F194" s="458"/>
      <c r="G194" s="105"/>
      <c r="H194" s="105"/>
      <c r="I194" s="105"/>
      <c r="J194" s="105"/>
      <c r="K194" s="105"/>
      <c r="L194" s="105"/>
      <c r="M194" s="105"/>
      <c r="N194" s="700"/>
      <c r="O194" s="458"/>
      <c r="P194" s="458"/>
      <c r="Q194" s="458"/>
      <c r="R194" s="458"/>
      <c r="S194" s="458"/>
      <c r="T194" s="458"/>
      <c r="U194" s="458"/>
    </row>
    <row r="195" s="691" customFormat="1" ht="20" customHeight="1" spans="1:21">
      <c r="A195" s="458"/>
      <c r="B195" s="458"/>
      <c r="C195" s="20"/>
      <c r="D195" s="458"/>
      <c r="E195" s="458"/>
      <c r="F195" s="458"/>
      <c r="G195" s="105"/>
      <c r="H195" s="105"/>
      <c r="I195" s="105"/>
      <c r="J195" s="105"/>
      <c r="K195" s="105"/>
      <c r="L195" s="105"/>
      <c r="M195" s="105"/>
      <c r="N195" s="700"/>
      <c r="O195" s="458"/>
      <c r="P195" s="458"/>
      <c r="Q195" s="458"/>
      <c r="R195" s="458"/>
      <c r="S195" s="458"/>
      <c r="T195" s="458"/>
      <c r="U195" s="458"/>
    </row>
    <row r="196" s="691" customFormat="1" ht="20" customHeight="1" spans="1:21">
      <c r="A196" s="458"/>
      <c r="B196" s="458"/>
      <c r="C196" s="20"/>
      <c r="D196" s="458"/>
      <c r="E196" s="458"/>
      <c r="F196" s="458"/>
      <c r="G196" s="105"/>
      <c r="H196" s="105"/>
      <c r="I196" s="105"/>
      <c r="J196" s="105"/>
      <c r="K196" s="105"/>
      <c r="L196" s="105"/>
      <c r="M196" s="105"/>
      <c r="N196" s="700"/>
      <c r="O196" s="458"/>
      <c r="P196" s="458"/>
      <c r="Q196" s="458"/>
      <c r="R196" s="458"/>
      <c r="S196" s="458"/>
      <c r="T196" s="458"/>
      <c r="U196" s="458"/>
    </row>
    <row r="197" s="691" customFormat="1" ht="20" customHeight="1"/>
  </sheetData>
  <mergeCells count="8">
    <mergeCell ref="A2:S2"/>
    <mergeCell ref="A3:S3"/>
    <mergeCell ref="A20:B20"/>
    <mergeCell ref="A21:B21"/>
    <mergeCell ref="A22:B22"/>
    <mergeCell ref="A23:B23"/>
    <mergeCell ref="M4:M5"/>
    <mergeCell ref="N4:N5"/>
  </mergeCells>
  <hyperlinks>
    <hyperlink ref="A1" location="'索引目录'!D13" display="返回索引页"/>
    <hyperlink ref="B1" location="'流动汇总'!B9" display="返回 "/>
  </hyperlinks>
  <pageMargins left="0.7" right="0.7" top="0.75" bottom="0.75" header="0.3" footer="0.3"/>
  <pageSetup paperSize="9" scale="91"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showGridLines="0" workbookViewId="0">
      <selection activeCell="A1" sqref="A1"/>
    </sheetView>
  </sheetViews>
  <sheetFormatPr defaultColWidth="9.81481481481481" defaultRowHeight="14.4"/>
  <cols>
    <col min="1" max="1" width="1" customWidth="1"/>
    <col min="2" max="2" width="15" customWidth="1"/>
    <col min="3" max="3" width="18" customWidth="1"/>
    <col min="4" max="4" width="21" customWidth="1"/>
    <col min="5" max="5" width="20" customWidth="1"/>
    <col min="6" max="6" width="9" customWidth="1"/>
    <col min="7" max="7" width="5" customWidth="1"/>
    <col min="8" max="9" width="14" customWidth="1"/>
    <col min="10" max="11" width="10" customWidth="1"/>
  </cols>
  <sheetData>
    <row r="1" ht="17.4" spans="1:11">
      <c r="A1" s="873" t="s">
        <v>0</v>
      </c>
      <c r="B1" s="873"/>
      <c r="C1" s="873"/>
      <c r="D1" s="873"/>
      <c r="E1" s="873"/>
      <c r="F1" s="873"/>
      <c r="G1" s="873"/>
      <c r="H1" s="873"/>
      <c r="I1" s="873"/>
      <c r="J1" s="883"/>
      <c r="K1" s="871"/>
    </row>
    <row r="2" ht="15.6" spans="1:11">
      <c r="A2" s="874"/>
      <c r="B2" s="875" t="s">
        <v>1</v>
      </c>
      <c r="C2" s="874"/>
      <c r="D2" s="874"/>
      <c r="E2" s="874"/>
      <c r="F2" s="874"/>
      <c r="G2" s="876"/>
      <c r="H2" s="874"/>
      <c r="I2" s="874"/>
      <c r="J2" s="882"/>
      <c r="K2" s="871"/>
    </row>
    <row r="3" ht="15.6" spans="1:11">
      <c r="A3" s="877"/>
      <c r="B3" s="878" t="s">
        <v>2</v>
      </c>
      <c r="C3" s="878"/>
      <c r="D3" s="871"/>
      <c r="E3" s="877"/>
      <c r="F3" s="877"/>
      <c r="G3" s="879"/>
      <c r="H3" s="877"/>
      <c r="I3" s="877"/>
      <c r="J3" s="884"/>
      <c r="K3" s="871"/>
    </row>
    <row r="4" ht="15.6" spans="1:11">
      <c r="A4" s="874"/>
      <c r="B4" s="880" t="s">
        <v>3</v>
      </c>
      <c r="C4" s="880" t="s">
        <v>4</v>
      </c>
      <c r="D4" s="875" t="s">
        <v>5</v>
      </c>
      <c r="E4" s="880" t="s">
        <v>6</v>
      </c>
      <c r="F4" s="874"/>
      <c r="G4" s="874"/>
      <c r="H4" s="874"/>
      <c r="I4" s="874"/>
      <c r="J4" s="882"/>
      <c r="K4" s="871"/>
    </row>
    <row r="5" ht="15.6" spans="1:11">
      <c r="A5" s="874"/>
      <c r="B5" s="874"/>
      <c r="C5" s="874"/>
      <c r="D5" s="874"/>
      <c r="E5" s="874"/>
      <c r="F5" s="874"/>
      <c r="G5" s="874"/>
      <c r="H5" s="874"/>
      <c r="I5" s="874"/>
      <c r="J5" s="882"/>
      <c r="K5" s="871"/>
    </row>
    <row r="6" ht="15.6" spans="1:11">
      <c r="A6" s="874"/>
      <c r="B6" s="871"/>
      <c r="C6" s="880" t="s">
        <v>7</v>
      </c>
      <c r="D6" s="880" t="s">
        <v>8</v>
      </c>
      <c r="E6" s="880" t="s">
        <v>9</v>
      </c>
      <c r="F6" s="880"/>
      <c r="G6" s="880" t="s">
        <v>10</v>
      </c>
      <c r="H6" s="880"/>
      <c r="I6" s="880" t="s">
        <v>11</v>
      </c>
      <c r="J6" s="882"/>
      <c r="K6" s="871"/>
    </row>
    <row r="7" ht="15.6" spans="1:11">
      <c r="A7" s="874"/>
      <c r="B7" s="874"/>
      <c r="C7" s="874"/>
      <c r="D7" s="874"/>
      <c r="E7" s="880" t="s">
        <v>12</v>
      </c>
      <c r="F7" s="880"/>
      <c r="G7" s="880"/>
      <c r="H7" s="880"/>
      <c r="I7" s="880" t="s">
        <v>13</v>
      </c>
      <c r="J7" s="885"/>
      <c r="K7" s="871"/>
    </row>
    <row r="8" ht="15.6" spans="1:11">
      <c r="A8" s="874"/>
      <c r="B8" s="874"/>
      <c r="C8" s="874"/>
      <c r="D8" s="874"/>
      <c r="E8" s="880" t="s">
        <v>14</v>
      </c>
      <c r="F8" s="880"/>
      <c r="G8" s="880"/>
      <c r="H8" s="880"/>
      <c r="I8" s="880" t="s">
        <v>15</v>
      </c>
      <c r="J8" s="885"/>
      <c r="K8" s="871"/>
    </row>
    <row r="9" ht="15.6" spans="1:11">
      <c r="A9" s="874"/>
      <c r="B9" s="874"/>
      <c r="C9" s="874"/>
      <c r="D9" s="880" t="s">
        <v>16</v>
      </c>
      <c r="E9" s="880" t="s">
        <v>17</v>
      </c>
      <c r="F9" s="880"/>
      <c r="G9" s="880"/>
      <c r="H9" s="880"/>
      <c r="I9" s="880" t="s">
        <v>18</v>
      </c>
      <c r="J9" s="885"/>
      <c r="K9" s="871"/>
    </row>
    <row r="10" ht="15.6" spans="1:11">
      <c r="A10" s="874"/>
      <c r="B10" s="874"/>
      <c r="C10" s="874"/>
      <c r="D10" s="871"/>
      <c r="E10" s="880" t="s">
        <v>19</v>
      </c>
      <c r="F10" s="880"/>
      <c r="G10" s="880"/>
      <c r="H10" s="880"/>
      <c r="I10" s="880" t="s">
        <v>20</v>
      </c>
      <c r="J10" s="885"/>
      <c r="K10" s="871"/>
    </row>
    <row r="11" ht="15.6" spans="1:11">
      <c r="A11" s="874"/>
      <c r="B11" s="874"/>
      <c r="C11" s="874"/>
      <c r="D11" s="871"/>
      <c r="E11" s="880" t="s">
        <v>21</v>
      </c>
      <c r="F11" s="874"/>
      <c r="G11" s="880"/>
      <c r="H11" s="880"/>
      <c r="I11" s="880" t="s">
        <v>22</v>
      </c>
      <c r="J11" s="882"/>
      <c r="K11" s="871"/>
    </row>
    <row r="12" ht="15.6" spans="1:11">
      <c r="A12" s="874"/>
      <c r="B12" s="874"/>
      <c r="C12" s="874"/>
      <c r="D12" s="880" t="s">
        <v>23</v>
      </c>
      <c r="E12" s="871"/>
      <c r="F12" s="874"/>
      <c r="G12" s="880"/>
      <c r="H12" s="880"/>
      <c r="I12" s="880" t="s">
        <v>24</v>
      </c>
      <c r="J12" s="882"/>
      <c r="K12" s="871"/>
    </row>
    <row r="13" ht="15.6" spans="1:11">
      <c r="A13" s="874"/>
      <c r="B13" s="874"/>
      <c r="C13" s="874"/>
      <c r="D13" s="880" t="s">
        <v>25</v>
      </c>
      <c r="E13" s="871"/>
      <c r="F13" s="874"/>
      <c r="G13" s="880"/>
      <c r="H13" s="880"/>
      <c r="I13" s="880" t="s">
        <v>26</v>
      </c>
      <c r="J13" s="882"/>
      <c r="K13" s="871"/>
    </row>
    <row r="14" ht="15.6" spans="1:11">
      <c r="A14" s="874"/>
      <c r="B14" s="874"/>
      <c r="C14" s="874"/>
      <c r="D14" s="880" t="s">
        <v>27</v>
      </c>
      <c r="E14" s="871"/>
      <c r="F14" s="874"/>
      <c r="G14" s="880"/>
      <c r="H14" s="880"/>
      <c r="I14" s="880" t="s">
        <v>28</v>
      </c>
      <c r="J14" s="882"/>
      <c r="K14" s="871"/>
    </row>
    <row r="15" ht="15.6" spans="1:11">
      <c r="A15" s="874"/>
      <c r="B15" s="874"/>
      <c r="C15" s="874"/>
      <c r="D15" s="880" t="s">
        <v>29</v>
      </c>
      <c r="E15" s="871"/>
      <c r="F15" s="874"/>
      <c r="G15" s="880"/>
      <c r="H15" s="880"/>
      <c r="I15" s="880" t="s">
        <v>30</v>
      </c>
      <c r="J15" s="871"/>
      <c r="K15" s="871"/>
    </row>
    <row r="16" ht="15.6" spans="1:11">
      <c r="A16" s="874"/>
      <c r="B16" s="874"/>
      <c r="C16" s="874"/>
      <c r="D16" s="880" t="s">
        <v>31</v>
      </c>
      <c r="E16" s="871"/>
      <c r="F16" s="874"/>
      <c r="G16" s="880"/>
      <c r="H16" s="880"/>
      <c r="I16" s="880" t="s">
        <v>32</v>
      </c>
      <c r="J16" s="882"/>
      <c r="K16" s="871"/>
    </row>
    <row r="17" ht="15.6" spans="1:11">
      <c r="A17" s="874"/>
      <c r="B17" s="874"/>
      <c r="C17" s="874"/>
      <c r="D17" s="880" t="s">
        <v>33</v>
      </c>
      <c r="E17" s="871"/>
      <c r="F17" s="874"/>
      <c r="G17" s="880"/>
      <c r="H17" s="880"/>
      <c r="I17" s="880" t="s">
        <v>34</v>
      </c>
      <c r="J17" s="882"/>
      <c r="K17" s="871"/>
    </row>
    <row r="18" ht="15.6" spans="1:11">
      <c r="A18" s="874"/>
      <c r="B18" s="874"/>
      <c r="C18" s="874"/>
      <c r="D18" s="880" t="s">
        <v>35</v>
      </c>
      <c r="E18" s="880" t="s">
        <v>36</v>
      </c>
      <c r="F18" s="874"/>
      <c r="G18" s="880"/>
      <c r="H18" s="880"/>
      <c r="I18" s="880"/>
      <c r="J18" s="882"/>
      <c r="K18" s="871"/>
    </row>
    <row r="19" ht="15.6" spans="1:11">
      <c r="A19" s="874"/>
      <c r="B19" s="874"/>
      <c r="C19" s="874"/>
      <c r="D19" s="880"/>
      <c r="E19" s="880" t="s">
        <v>37</v>
      </c>
      <c r="F19" s="874"/>
      <c r="G19" s="880"/>
      <c r="H19" s="880"/>
      <c r="I19" s="880"/>
      <c r="J19" s="882"/>
      <c r="K19" s="871"/>
    </row>
    <row r="20" ht="15.6" spans="1:11">
      <c r="A20" s="874"/>
      <c r="B20" s="874"/>
      <c r="C20" s="874"/>
      <c r="D20" s="880"/>
      <c r="E20" s="880" t="s">
        <v>38</v>
      </c>
      <c r="F20" s="880"/>
      <c r="G20" s="880" t="s">
        <v>39</v>
      </c>
      <c r="H20" s="880"/>
      <c r="I20" s="880" t="s">
        <v>40</v>
      </c>
      <c r="J20" s="882"/>
      <c r="K20" s="871"/>
    </row>
    <row r="21" ht="15.6" spans="1:11">
      <c r="A21" s="874"/>
      <c r="B21" s="874"/>
      <c r="C21" s="874"/>
      <c r="D21" s="871"/>
      <c r="E21" s="880" t="s">
        <v>41</v>
      </c>
      <c r="F21" s="880"/>
      <c r="G21" s="880"/>
      <c r="H21" s="880"/>
      <c r="I21" s="880" t="s">
        <v>42</v>
      </c>
      <c r="J21" s="882"/>
      <c r="K21" s="871"/>
    </row>
    <row r="22" ht="15.6" spans="1:11">
      <c r="A22" s="874"/>
      <c r="B22" s="874"/>
      <c r="C22" s="874"/>
      <c r="D22" s="871"/>
      <c r="E22" s="880" t="s">
        <v>43</v>
      </c>
      <c r="F22" s="880"/>
      <c r="G22" s="880"/>
      <c r="H22" s="880"/>
      <c r="I22" s="880" t="s">
        <v>44</v>
      </c>
      <c r="J22" s="882"/>
      <c r="K22" s="871"/>
    </row>
    <row r="23" ht="15.6" spans="1:11">
      <c r="A23" s="874"/>
      <c r="B23" s="874"/>
      <c r="C23" s="874"/>
      <c r="D23" s="871"/>
      <c r="E23" s="880" t="s">
        <v>45</v>
      </c>
      <c r="F23" s="880"/>
      <c r="G23" s="880"/>
      <c r="H23" s="880"/>
      <c r="I23" s="880" t="s">
        <v>46</v>
      </c>
      <c r="J23" s="882"/>
      <c r="K23" s="871"/>
    </row>
    <row r="24" ht="15.6" spans="1:11">
      <c r="A24" s="874"/>
      <c r="B24" s="871"/>
      <c r="C24" s="871"/>
      <c r="D24" s="871"/>
      <c r="E24" s="880" t="s">
        <v>47</v>
      </c>
      <c r="F24" s="880"/>
      <c r="G24" s="880"/>
      <c r="H24" s="880"/>
      <c r="I24" s="880" t="s">
        <v>48</v>
      </c>
      <c r="J24" s="882"/>
      <c r="K24" s="871"/>
    </row>
    <row r="25" ht="15.6" spans="1:11">
      <c r="A25" s="874"/>
      <c r="B25" s="871"/>
      <c r="C25" s="871"/>
      <c r="D25" s="871"/>
      <c r="E25" s="880" t="s">
        <v>49</v>
      </c>
      <c r="F25" s="880"/>
      <c r="G25" s="880"/>
      <c r="H25" s="880"/>
      <c r="I25" s="880" t="s">
        <v>50</v>
      </c>
      <c r="J25" s="882"/>
      <c r="K25" s="871"/>
    </row>
    <row r="26" ht="15.6" spans="1:11">
      <c r="A26" s="874"/>
      <c r="B26" s="871"/>
      <c r="C26" s="871"/>
      <c r="D26" s="880" t="s">
        <v>51</v>
      </c>
      <c r="E26" s="880"/>
      <c r="F26" s="871"/>
      <c r="G26" s="880"/>
      <c r="H26" s="880"/>
      <c r="I26" s="880" t="s">
        <v>52</v>
      </c>
      <c r="J26" s="882"/>
      <c r="K26" s="871"/>
    </row>
    <row r="27" ht="15.6" spans="1:11">
      <c r="A27" s="874"/>
      <c r="B27" s="871"/>
      <c r="C27" s="871"/>
      <c r="D27" s="880" t="s">
        <v>53</v>
      </c>
      <c r="E27" s="880"/>
      <c r="F27" s="871"/>
      <c r="G27" s="874"/>
      <c r="H27" s="874"/>
      <c r="I27" s="874"/>
      <c r="J27" s="882"/>
      <c r="K27" s="871"/>
    </row>
    <row r="28" ht="15.6" spans="1:11">
      <c r="A28" s="874"/>
      <c r="B28" s="874"/>
      <c r="C28" s="880" t="s">
        <v>54</v>
      </c>
      <c r="D28" s="880" t="s">
        <v>55</v>
      </c>
      <c r="E28" s="880" t="s">
        <v>17</v>
      </c>
      <c r="F28" s="881"/>
      <c r="G28" s="874"/>
      <c r="H28" s="874"/>
      <c r="I28" s="874"/>
      <c r="J28" s="882"/>
      <c r="K28" s="871"/>
    </row>
    <row r="29" ht="15.6" spans="1:11">
      <c r="A29" s="874"/>
      <c r="B29" s="871"/>
      <c r="C29" s="871"/>
      <c r="D29" s="880"/>
      <c r="E29" s="880" t="s">
        <v>19</v>
      </c>
      <c r="F29" s="880"/>
      <c r="G29" s="874"/>
      <c r="H29" s="874"/>
      <c r="I29" s="874"/>
      <c r="J29" s="882"/>
      <c r="K29" s="871"/>
    </row>
    <row r="30" ht="15.6" spans="1:11">
      <c r="A30" s="874"/>
      <c r="B30" s="874"/>
      <c r="C30" s="871"/>
      <c r="D30" s="880"/>
      <c r="E30" s="880" t="s">
        <v>56</v>
      </c>
      <c r="F30" s="881"/>
      <c r="G30" s="874"/>
      <c r="H30" s="874"/>
      <c r="I30" s="874"/>
      <c r="J30" s="882"/>
      <c r="K30" s="871"/>
    </row>
    <row r="31" ht="15.6" spans="1:11">
      <c r="A31" s="874"/>
      <c r="B31" s="874"/>
      <c r="C31" s="874"/>
      <c r="D31" s="880" t="s">
        <v>57</v>
      </c>
      <c r="E31" s="880"/>
      <c r="F31" s="881"/>
      <c r="G31" s="874"/>
      <c r="H31" s="874"/>
      <c r="I31" s="874"/>
      <c r="J31" s="882"/>
      <c r="K31" s="871"/>
    </row>
    <row r="32" ht="14.25" customHeight="1" spans="1:11">
      <c r="A32" s="874"/>
      <c r="B32" s="874"/>
      <c r="C32" s="874"/>
      <c r="D32" s="880" t="s">
        <v>58</v>
      </c>
      <c r="E32" s="880"/>
      <c r="F32" s="881"/>
      <c r="G32" s="874"/>
      <c r="H32" s="874"/>
      <c r="I32" s="874"/>
      <c r="J32" s="882"/>
      <c r="K32" s="871"/>
    </row>
    <row r="33" ht="14.25" customHeight="1" spans="1:11">
      <c r="A33" s="874"/>
      <c r="B33" s="874"/>
      <c r="C33" s="874"/>
      <c r="D33" s="880" t="s">
        <v>59</v>
      </c>
      <c r="E33" s="880"/>
      <c r="F33" s="881"/>
      <c r="G33" s="874"/>
      <c r="H33" s="874"/>
      <c r="I33" s="874"/>
      <c r="J33" s="882"/>
      <c r="K33" s="871"/>
    </row>
    <row r="34" ht="14.25" customHeight="1" spans="1:11">
      <c r="A34" s="874"/>
      <c r="B34" s="874"/>
      <c r="C34" s="874"/>
      <c r="D34" s="880" t="s">
        <v>60</v>
      </c>
      <c r="E34" s="880"/>
      <c r="F34" s="881"/>
      <c r="G34" s="874"/>
      <c r="H34" s="882"/>
      <c r="I34" s="882"/>
      <c r="J34" s="882"/>
      <c r="K34" s="871"/>
    </row>
    <row r="35" ht="15.6" spans="1:11">
      <c r="A35" s="882"/>
      <c r="B35" s="874"/>
      <c r="C35" s="880" t="s">
        <v>61</v>
      </c>
      <c r="D35" s="880" t="s">
        <v>61</v>
      </c>
      <c r="E35" s="880" t="s">
        <v>62</v>
      </c>
      <c r="F35" s="874"/>
      <c r="G35" s="874"/>
      <c r="H35" s="882"/>
      <c r="I35" s="882"/>
      <c r="J35" s="882"/>
      <c r="K35" s="871"/>
    </row>
    <row r="36" ht="15.6" spans="1:11">
      <c r="A36" s="882"/>
      <c r="B36" s="874"/>
      <c r="C36" s="871"/>
      <c r="D36" s="880"/>
      <c r="E36" s="880" t="s">
        <v>63</v>
      </c>
      <c r="F36" s="874"/>
      <c r="G36" s="874"/>
      <c r="H36" s="882"/>
      <c r="I36" s="882"/>
      <c r="J36" s="882"/>
      <c r="K36" s="871"/>
    </row>
    <row r="37" ht="15.6" spans="1:11">
      <c r="A37" s="882"/>
      <c r="B37" s="874"/>
      <c r="C37" s="871"/>
      <c r="D37" s="880"/>
      <c r="E37" s="880" t="s">
        <v>64</v>
      </c>
      <c r="F37" s="874"/>
      <c r="G37" s="874"/>
      <c r="H37" s="882"/>
      <c r="I37" s="882"/>
      <c r="J37" s="882"/>
      <c r="K37" s="871"/>
    </row>
    <row r="38" ht="15.6" spans="1:11">
      <c r="A38" s="882"/>
      <c r="B38" s="874"/>
      <c r="C38" s="871"/>
      <c r="D38" s="880"/>
      <c r="E38" s="880" t="s">
        <v>65</v>
      </c>
      <c r="F38" s="874"/>
      <c r="G38" s="874"/>
      <c r="H38" s="882"/>
      <c r="I38" s="882"/>
      <c r="J38" s="882"/>
      <c r="K38" s="871"/>
    </row>
    <row r="39" ht="15.6" spans="1:11">
      <c r="A39" s="882"/>
      <c r="B39" s="874"/>
      <c r="C39" s="871"/>
      <c r="D39" s="880"/>
      <c r="E39" s="880" t="s">
        <v>66</v>
      </c>
      <c r="F39" s="874"/>
      <c r="G39" s="874"/>
      <c r="H39" s="882"/>
      <c r="I39" s="882"/>
      <c r="J39" s="882"/>
      <c r="K39" s="871"/>
    </row>
    <row r="40" ht="15.6" spans="1:11">
      <c r="A40" s="882"/>
      <c r="B40" s="874"/>
      <c r="C40" s="871"/>
      <c r="D40" s="880"/>
      <c r="E40" s="880" t="s">
        <v>67</v>
      </c>
      <c r="F40" s="874"/>
      <c r="G40" s="874"/>
      <c r="H40" s="882"/>
      <c r="I40" s="882"/>
      <c r="J40" s="882"/>
      <c r="K40" s="871"/>
    </row>
    <row r="41" ht="15.6" spans="1:11">
      <c r="A41" s="882"/>
      <c r="B41" s="874"/>
      <c r="C41" s="871"/>
      <c r="D41" s="880"/>
      <c r="E41" s="880" t="s">
        <v>68</v>
      </c>
      <c r="F41" s="882"/>
      <c r="G41" s="874"/>
      <c r="H41" s="882"/>
      <c r="I41" s="882"/>
      <c r="J41" s="882"/>
      <c r="K41" s="871"/>
    </row>
    <row r="42" ht="15.6" spans="1:11">
      <c r="A42" s="882"/>
      <c r="B42" s="874"/>
      <c r="C42" s="874"/>
      <c r="D42" s="880" t="s">
        <v>69</v>
      </c>
      <c r="E42" s="880" t="s">
        <v>70</v>
      </c>
      <c r="F42" s="871"/>
      <c r="G42" s="874"/>
      <c r="H42" s="882"/>
      <c r="I42" s="882"/>
      <c r="J42" s="871"/>
      <c r="K42" s="871"/>
    </row>
    <row r="43" ht="15.6" spans="1:11">
      <c r="A43" s="882"/>
      <c r="B43" s="874"/>
      <c r="C43" s="874"/>
      <c r="D43" s="880"/>
      <c r="E43" s="880" t="s">
        <v>71</v>
      </c>
      <c r="F43" s="871"/>
      <c r="G43" s="874"/>
      <c r="H43" s="871"/>
      <c r="I43" s="871"/>
      <c r="J43" s="871"/>
      <c r="K43" s="871"/>
    </row>
    <row r="44" ht="15.6" spans="1:11">
      <c r="A44" s="871"/>
      <c r="B44" s="874"/>
      <c r="C44" s="880"/>
      <c r="D44" s="880" t="s">
        <v>72</v>
      </c>
      <c r="E44" s="880"/>
      <c r="F44" s="874"/>
      <c r="G44" s="874"/>
      <c r="H44" s="871"/>
      <c r="I44" s="871"/>
      <c r="J44" s="871"/>
      <c r="K44" s="871"/>
    </row>
    <row r="45" ht="15.6" spans="1:11">
      <c r="A45" s="871"/>
      <c r="B45" s="874"/>
      <c r="C45" s="880"/>
      <c r="D45" s="880" t="s">
        <v>73</v>
      </c>
      <c r="E45" s="880"/>
      <c r="F45" s="882"/>
      <c r="G45" s="874"/>
      <c r="H45" s="871"/>
      <c r="I45" s="871"/>
      <c r="J45" s="871"/>
      <c r="K45" s="871"/>
    </row>
    <row r="46" ht="15.6" spans="1:11">
      <c r="A46" s="871"/>
      <c r="B46" s="874"/>
      <c r="C46" s="880"/>
      <c r="D46" s="880" t="s">
        <v>74</v>
      </c>
      <c r="E46" s="880"/>
      <c r="F46" s="882"/>
      <c r="G46" s="874"/>
      <c r="H46" s="871"/>
      <c r="I46" s="871"/>
      <c r="J46" s="882"/>
      <c r="K46" s="871"/>
    </row>
    <row r="47" ht="15.6" spans="1:11">
      <c r="A47" s="871"/>
      <c r="B47" s="874"/>
      <c r="C47" s="880"/>
      <c r="D47" s="880" t="s">
        <v>75</v>
      </c>
      <c r="E47" s="880"/>
      <c r="F47" s="882"/>
      <c r="G47" s="874"/>
      <c r="H47" s="882"/>
      <c r="I47" s="882"/>
      <c r="J47" s="882"/>
      <c r="K47" s="871"/>
    </row>
    <row r="48" ht="15.6" spans="1:11">
      <c r="A48" s="882"/>
      <c r="B48" s="874"/>
      <c r="C48" s="880" t="s">
        <v>76</v>
      </c>
      <c r="D48" s="880" t="s">
        <v>76</v>
      </c>
      <c r="E48" s="880" t="s">
        <v>77</v>
      </c>
      <c r="F48" s="871"/>
      <c r="G48" s="874"/>
      <c r="H48" s="882"/>
      <c r="I48" s="882"/>
      <c r="J48" s="871"/>
      <c r="K48" s="871"/>
    </row>
    <row r="49" ht="15.6" spans="1:11">
      <c r="A49" s="882"/>
      <c r="B49" s="874"/>
      <c r="C49" s="880"/>
      <c r="D49" s="880"/>
      <c r="E49" s="880" t="s">
        <v>78</v>
      </c>
      <c r="F49" s="871"/>
      <c r="G49" s="882"/>
      <c r="H49" s="871"/>
      <c r="I49" s="871"/>
      <c r="J49" s="871"/>
      <c r="K49" s="871"/>
    </row>
    <row r="50" ht="15.6" spans="1:11">
      <c r="A50" s="871"/>
      <c r="B50" s="874"/>
      <c r="C50" s="880"/>
      <c r="D50" s="880" t="s">
        <v>79</v>
      </c>
      <c r="E50" s="880"/>
      <c r="F50" s="874"/>
      <c r="G50" s="882"/>
      <c r="H50" s="871"/>
      <c r="I50" s="871"/>
      <c r="J50" s="871"/>
      <c r="K50" s="871"/>
    </row>
    <row r="51" ht="15.6" spans="1:11">
      <c r="A51" s="871"/>
      <c r="B51" s="874"/>
      <c r="C51" s="880"/>
      <c r="D51" s="880" t="s">
        <v>80</v>
      </c>
      <c r="E51" s="880"/>
      <c r="F51" s="871"/>
      <c r="G51" s="882"/>
      <c r="H51" s="871"/>
      <c r="I51" s="871"/>
      <c r="J51" s="871"/>
      <c r="K51" s="871"/>
    </row>
    <row r="52" ht="15.6" spans="1:11">
      <c r="A52" s="871"/>
      <c r="B52" s="882"/>
      <c r="C52" s="880" t="s">
        <v>81</v>
      </c>
      <c r="D52" s="880" t="s">
        <v>82</v>
      </c>
      <c r="E52" s="880"/>
      <c r="F52" s="871"/>
      <c r="G52" s="882"/>
      <c r="H52" s="871"/>
      <c r="I52" s="871"/>
      <c r="J52" s="871"/>
      <c r="K52" s="871"/>
    </row>
    <row r="53" ht="15.6" spans="1:11">
      <c r="A53" s="871"/>
      <c r="B53" s="871"/>
      <c r="C53" s="880"/>
      <c r="D53" s="880" t="s">
        <v>83</v>
      </c>
      <c r="E53" s="880"/>
      <c r="F53" s="871"/>
      <c r="G53" s="871"/>
      <c r="H53" s="871"/>
      <c r="I53" s="871"/>
      <c r="J53" s="871"/>
      <c r="K53" s="871"/>
    </row>
    <row r="54" ht="15.6" spans="1:11">
      <c r="A54" s="871"/>
      <c r="B54" s="871"/>
      <c r="C54" s="880"/>
      <c r="D54" s="880" t="s">
        <v>84</v>
      </c>
      <c r="E54" s="880"/>
      <c r="F54" s="871"/>
      <c r="G54" s="871"/>
      <c r="H54" s="871"/>
      <c r="I54" s="871"/>
      <c r="J54" s="871"/>
      <c r="K54" s="871"/>
    </row>
    <row r="55" ht="15.6" spans="1:11">
      <c r="A55" s="871"/>
      <c r="B55" s="871"/>
      <c r="C55" s="871"/>
      <c r="D55" s="871"/>
      <c r="E55" s="871"/>
      <c r="F55" s="871"/>
      <c r="G55" s="871"/>
      <c r="H55" s="871"/>
      <c r="I55" s="871"/>
      <c r="J55" s="871"/>
      <c r="K55" s="871"/>
    </row>
    <row r="56" ht="15.6" spans="1:11">
      <c r="A56" s="871"/>
      <c r="B56" s="871"/>
      <c r="C56" s="871"/>
      <c r="D56" s="871"/>
      <c r="E56" s="871"/>
      <c r="F56" s="871"/>
      <c r="G56" s="871"/>
      <c r="H56" s="871"/>
      <c r="I56" s="871"/>
      <c r="J56" s="871"/>
      <c r="K56" s="871"/>
    </row>
    <row r="57" ht="15.6" spans="1:11">
      <c r="A57" s="871"/>
      <c r="B57" s="871"/>
      <c r="C57" s="871"/>
      <c r="D57" s="871"/>
      <c r="E57" s="871"/>
      <c r="F57" s="871"/>
      <c r="G57" s="871"/>
      <c r="H57" s="871"/>
      <c r="I57" s="871"/>
      <c r="J57" s="871"/>
      <c r="K57" s="871"/>
    </row>
    <row r="58" ht="15.6" spans="1:11">
      <c r="A58" s="871"/>
      <c r="B58" s="871"/>
      <c r="C58" s="871"/>
      <c r="D58" s="871"/>
      <c r="E58" s="871"/>
      <c r="F58" s="871"/>
      <c r="G58" s="871"/>
      <c r="H58" s="871"/>
      <c r="I58" s="871"/>
      <c r="J58" s="871"/>
      <c r="K58" s="871"/>
    </row>
    <row r="59" ht="15.6" spans="1:11">
      <c r="A59" s="871"/>
      <c r="B59" s="871"/>
      <c r="C59" s="871"/>
      <c r="D59" s="871"/>
      <c r="E59" s="871"/>
      <c r="F59" s="871"/>
      <c r="G59" s="871"/>
      <c r="H59" s="871"/>
      <c r="I59" s="871"/>
      <c r="J59" s="871"/>
      <c r="K59" s="871"/>
    </row>
    <row r="60" ht="15.6" spans="1:11">
      <c r="A60" s="871"/>
      <c r="B60" s="871"/>
      <c r="C60" s="871"/>
      <c r="D60" s="871"/>
      <c r="E60" s="871"/>
      <c r="F60" s="871"/>
      <c r="G60" s="871"/>
      <c r="H60" s="871"/>
      <c r="I60" s="871"/>
      <c r="J60" s="871"/>
      <c r="K60" s="871"/>
    </row>
    <row r="61" ht="15.6" spans="1:11">
      <c r="A61" s="871"/>
      <c r="B61" s="871"/>
      <c r="C61" s="871"/>
      <c r="D61" s="871"/>
      <c r="E61" s="871"/>
      <c r="F61" s="871"/>
      <c r="G61" s="871"/>
      <c r="H61" s="871"/>
      <c r="I61" s="871"/>
      <c r="J61" s="871"/>
      <c r="K61" s="871"/>
    </row>
    <row r="62" ht="15.6" spans="1:11">
      <c r="A62" s="871"/>
      <c r="B62" s="871"/>
      <c r="C62" s="871"/>
      <c r="D62" s="871"/>
      <c r="E62" s="871"/>
      <c r="F62" s="871"/>
      <c r="G62" s="871"/>
      <c r="H62" s="871"/>
      <c r="I62" s="871"/>
      <c r="J62" s="871"/>
      <c r="K62" s="871"/>
    </row>
    <row r="63" ht="15.6" spans="1:11">
      <c r="A63" s="871"/>
      <c r="B63" s="871"/>
      <c r="C63" s="871"/>
      <c r="D63" s="871"/>
      <c r="E63" s="871"/>
      <c r="F63" s="871"/>
      <c r="G63" s="871"/>
      <c r="H63" s="871"/>
      <c r="I63" s="871"/>
      <c r="J63" s="871"/>
      <c r="K63" s="871"/>
    </row>
    <row r="64" ht="15.6" spans="1:11">
      <c r="A64" s="871"/>
      <c r="B64" s="871"/>
      <c r="C64" s="871"/>
      <c r="D64" s="871"/>
      <c r="E64" s="871"/>
      <c r="F64" s="871"/>
      <c r="G64" s="871"/>
      <c r="H64" s="871"/>
      <c r="I64" s="871"/>
      <c r="J64" s="871"/>
      <c r="K64" s="871"/>
    </row>
    <row r="65" ht="15.6" spans="1:11">
      <c r="A65" s="871"/>
      <c r="B65" s="871"/>
      <c r="C65" s="871"/>
      <c r="D65" s="871"/>
      <c r="E65" s="871"/>
      <c r="F65" s="871"/>
      <c r="G65" s="871"/>
      <c r="H65" s="871"/>
      <c r="I65" s="871"/>
      <c r="J65" s="871"/>
      <c r="K65" s="871"/>
    </row>
    <row r="66" ht="15.6" spans="1:11">
      <c r="A66" s="871"/>
      <c r="B66" s="871"/>
      <c r="C66" s="871"/>
      <c r="D66" s="871"/>
      <c r="E66" s="871"/>
      <c r="F66" s="871"/>
      <c r="G66" s="871"/>
      <c r="H66" s="871"/>
      <c r="I66" s="871"/>
      <c r="J66" s="871"/>
      <c r="K66" s="871"/>
    </row>
    <row r="67" ht="15.6" spans="1:11">
      <c r="A67" s="871"/>
      <c r="B67" s="871"/>
      <c r="C67" s="871"/>
      <c r="D67" s="871"/>
      <c r="E67" s="871"/>
      <c r="F67" s="871"/>
      <c r="G67" s="871"/>
      <c r="H67" s="871"/>
      <c r="I67" s="871"/>
      <c r="J67" s="871"/>
      <c r="K67" s="871"/>
    </row>
    <row r="68" ht="15.6" spans="1:11">
      <c r="A68" s="871"/>
      <c r="B68" s="871"/>
      <c r="C68" s="871"/>
      <c r="D68" s="871"/>
      <c r="E68" s="871"/>
      <c r="F68" s="871"/>
      <c r="G68" s="871"/>
      <c r="H68" s="871"/>
      <c r="I68" s="871"/>
      <c r="J68" s="871"/>
      <c r="K68" s="871"/>
    </row>
    <row r="69" ht="15.6" spans="1:11">
      <c r="A69" s="871"/>
      <c r="B69" s="871"/>
      <c r="C69" s="871"/>
      <c r="D69" s="871"/>
      <c r="E69" s="871"/>
      <c r="F69" s="871"/>
      <c r="G69" s="871"/>
      <c r="H69" s="871"/>
      <c r="I69" s="871"/>
      <c r="J69" s="871"/>
      <c r="K69" s="871"/>
    </row>
    <row r="70" ht="15.6" spans="1:11">
      <c r="A70" s="871"/>
      <c r="B70" s="871"/>
      <c r="C70" s="871"/>
      <c r="D70" s="871"/>
      <c r="E70" s="871"/>
      <c r="F70" s="871"/>
      <c r="G70" s="871"/>
      <c r="H70" s="871"/>
      <c r="I70" s="871"/>
      <c r="J70" s="871"/>
      <c r="K70" s="871"/>
    </row>
    <row r="71" ht="15.6" spans="1:11">
      <c r="A71" s="871"/>
      <c r="B71" s="871"/>
      <c r="C71" s="871"/>
      <c r="D71" s="871"/>
      <c r="E71" s="871"/>
      <c r="F71" s="871"/>
      <c r="G71" s="871"/>
      <c r="H71" s="871"/>
      <c r="I71" s="871"/>
      <c r="J71" s="871"/>
      <c r="K71" s="871"/>
    </row>
    <row r="72" ht="15.6" spans="1:11">
      <c r="A72" s="871"/>
      <c r="B72" s="871"/>
      <c r="C72" s="871"/>
      <c r="D72" s="871"/>
      <c r="E72" s="871"/>
      <c r="F72" s="871"/>
      <c r="G72" s="871"/>
      <c r="H72" s="871"/>
      <c r="I72" s="871"/>
      <c r="J72" s="871"/>
      <c r="K72" s="871"/>
    </row>
    <row r="73" ht="15.6" spans="1:11">
      <c r="A73" s="871"/>
      <c r="B73" s="871"/>
      <c r="C73" s="871"/>
      <c r="D73" s="871"/>
      <c r="E73" s="871"/>
      <c r="F73" s="871"/>
      <c r="G73" s="871"/>
      <c r="H73" s="871"/>
      <c r="I73" s="871"/>
      <c r="J73" s="871"/>
      <c r="K73" s="871"/>
    </row>
    <row r="74" ht="15.6" spans="1:11">
      <c r="A74" s="871"/>
      <c r="B74" s="871"/>
      <c r="C74" s="871"/>
      <c r="D74" s="871"/>
      <c r="E74" s="871"/>
      <c r="F74" s="871"/>
      <c r="G74" s="871"/>
      <c r="H74" s="871"/>
      <c r="I74" s="871"/>
      <c r="J74" s="871"/>
      <c r="K74" s="871"/>
    </row>
    <row r="75" ht="15.6" spans="1:11">
      <c r="A75" s="871"/>
      <c r="B75" s="871"/>
      <c r="C75" s="871"/>
      <c r="D75" s="871"/>
      <c r="E75" s="871"/>
      <c r="F75" s="871"/>
      <c r="G75" s="871"/>
      <c r="H75" s="871"/>
      <c r="I75" s="871"/>
      <c r="J75" s="871"/>
      <c r="K75" s="871"/>
    </row>
    <row r="76" ht="15.6" spans="1:11">
      <c r="A76" s="871"/>
      <c r="B76" s="871"/>
      <c r="C76" s="871"/>
      <c r="D76" s="871"/>
      <c r="E76" s="871"/>
      <c r="F76" s="871"/>
      <c r="G76" s="871"/>
      <c r="H76" s="871"/>
      <c r="I76" s="871"/>
      <c r="J76" s="871"/>
      <c r="K76" s="871"/>
    </row>
    <row r="77" ht="15.6" spans="1:11">
      <c r="A77" s="871"/>
      <c r="B77" s="871"/>
      <c r="C77" s="871"/>
      <c r="D77" s="871"/>
      <c r="E77" s="871"/>
      <c r="F77" s="871"/>
      <c r="G77" s="871"/>
      <c r="H77" s="871"/>
      <c r="I77" s="871"/>
      <c r="J77" s="871"/>
      <c r="K77" s="871"/>
    </row>
    <row r="78" ht="15.6" spans="1:11">
      <c r="A78" s="871"/>
      <c r="B78" s="871"/>
      <c r="C78" s="871"/>
      <c r="D78" s="871"/>
      <c r="E78" s="871"/>
      <c r="F78" s="871"/>
      <c r="G78" s="871"/>
      <c r="H78" s="871"/>
      <c r="I78" s="871"/>
      <c r="J78" s="871"/>
      <c r="K78" s="871"/>
    </row>
    <row r="79" ht="15.6" spans="1:11">
      <c r="A79" s="871"/>
      <c r="B79" s="871"/>
      <c r="C79" s="871"/>
      <c r="D79" s="871"/>
      <c r="E79" s="871"/>
      <c r="F79" s="871"/>
      <c r="G79" s="871"/>
      <c r="H79" s="871"/>
      <c r="I79" s="871"/>
      <c r="J79" s="871"/>
      <c r="K79" s="871"/>
    </row>
    <row r="80" ht="15.6" spans="1:11">
      <c r="A80" s="871"/>
      <c r="B80" s="871"/>
      <c r="C80" s="871"/>
      <c r="D80" s="871"/>
      <c r="E80" s="871"/>
      <c r="F80" s="871"/>
      <c r="G80" s="871"/>
      <c r="H80" s="871"/>
      <c r="I80" s="871"/>
      <c r="J80" s="871"/>
      <c r="K80" s="871"/>
    </row>
    <row r="81" ht="15.6" spans="1:11">
      <c r="A81" s="871"/>
      <c r="B81" s="871"/>
      <c r="C81" s="871"/>
      <c r="D81" s="871"/>
      <c r="E81" s="871"/>
      <c r="F81" s="871"/>
      <c r="G81" s="871"/>
      <c r="H81" s="871"/>
      <c r="I81" s="871"/>
      <c r="J81" s="871"/>
      <c r="K81" s="871"/>
    </row>
    <row r="82" ht="15.6" spans="1:11">
      <c r="A82" s="871"/>
      <c r="B82" s="871"/>
      <c r="C82" s="871"/>
      <c r="D82" s="871"/>
      <c r="E82" s="871"/>
      <c r="F82" s="871"/>
      <c r="G82" s="871"/>
      <c r="H82" s="871"/>
      <c r="I82" s="871"/>
      <c r="J82" s="871"/>
      <c r="K82" s="871"/>
    </row>
    <row r="83" ht="15.6" spans="1:11">
      <c r="A83" s="871"/>
      <c r="B83" s="871"/>
      <c r="C83" s="871"/>
      <c r="D83" s="871"/>
      <c r="E83" s="871"/>
      <c r="F83" s="871"/>
      <c r="G83" s="871"/>
      <c r="H83" s="871"/>
      <c r="I83" s="871"/>
      <c r="J83" s="871"/>
      <c r="K83" s="871"/>
    </row>
    <row r="84" ht="15.6" spans="1:11">
      <c r="A84" s="871"/>
      <c r="B84" s="871"/>
      <c r="C84" s="871"/>
      <c r="D84" s="871"/>
      <c r="E84" s="871"/>
      <c r="F84" s="871"/>
      <c r="G84" s="871"/>
      <c r="H84" s="871"/>
      <c r="I84" s="871"/>
      <c r="J84" s="871"/>
      <c r="K84" s="871"/>
    </row>
    <row r="85" ht="15.6" spans="1:11">
      <c r="A85" s="871"/>
      <c r="B85" s="871"/>
      <c r="C85" s="871"/>
      <c r="D85" s="871"/>
      <c r="E85" s="871"/>
      <c r="F85" s="871"/>
      <c r="G85" s="871"/>
      <c r="H85" s="871"/>
      <c r="I85" s="871"/>
      <c r="J85" s="871"/>
      <c r="K85" s="871"/>
    </row>
    <row r="86" ht="15.6" spans="1:11">
      <c r="A86" s="871"/>
      <c r="B86" s="871"/>
      <c r="C86" s="871"/>
      <c r="D86" s="871"/>
      <c r="E86" s="871"/>
      <c r="F86" s="871"/>
      <c r="G86" s="871"/>
      <c r="H86" s="871"/>
      <c r="I86" s="871"/>
      <c r="J86" s="871"/>
      <c r="K86" s="871"/>
    </row>
    <row r="87" ht="15.6" spans="1:11">
      <c r="A87" s="871"/>
      <c r="B87" s="871"/>
      <c r="C87" s="871"/>
      <c r="D87" s="871"/>
      <c r="E87" s="871"/>
      <c r="F87" s="871"/>
      <c r="G87" s="871"/>
      <c r="H87" s="871"/>
      <c r="I87" s="871"/>
      <c r="J87" s="871"/>
      <c r="K87" s="871"/>
    </row>
    <row r="88" ht="15.6" spans="1:11">
      <c r="A88" s="871"/>
      <c r="B88" s="871"/>
      <c r="C88" s="871"/>
      <c r="D88" s="871"/>
      <c r="E88" s="871"/>
      <c r="F88" s="871"/>
      <c r="G88" s="871"/>
      <c r="H88" s="871"/>
      <c r="I88" s="871"/>
      <c r="J88" s="871"/>
      <c r="K88" s="871"/>
    </row>
    <row r="89" ht="15.6" spans="1:11">
      <c r="A89" s="871"/>
      <c r="B89" s="871"/>
      <c r="C89" s="871"/>
      <c r="D89" s="871"/>
      <c r="E89" s="871"/>
      <c r="F89" s="871"/>
      <c r="G89" s="871"/>
      <c r="H89" s="871"/>
      <c r="I89" s="871"/>
      <c r="J89" s="871"/>
      <c r="K89" s="871"/>
    </row>
    <row r="90" ht="15.6" spans="1:11">
      <c r="A90" s="871"/>
      <c r="B90" s="871"/>
      <c r="C90" s="871"/>
      <c r="D90" s="871"/>
      <c r="E90" s="871"/>
      <c r="F90" s="871"/>
      <c r="G90" s="871"/>
      <c r="H90" s="871"/>
      <c r="I90" s="871"/>
      <c r="J90" s="871"/>
      <c r="K90" s="871"/>
    </row>
    <row r="91" ht="15.6" spans="1:11">
      <c r="A91" s="871"/>
      <c r="B91" s="871"/>
      <c r="C91" s="871"/>
      <c r="D91" s="871"/>
      <c r="E91" s="871"/>
      <c r="F91" s="871"/>
      <c r="G91" s="871"/>
      <c r="H91" s="871"/>
      <c r="I91" s="871"/>
      <c r="J91" s="871"/>
      <c r="K91" s="871"/>
    </row>
    <row r="92" ht="15.6" spans="1:11">
      <c r="A92" s="871"/>
      <c r="B92" s="871"/>
      <c r="C92" s="871"/>
      <c r="D92" s="871"/>
      <c r="E92" s="871"/>
      <c r="F92" s="871"/>
      <c r="G92" s="871"/>
      <c r="H92" s="871"/>
      <c r="I92" s="871"/>
      <c r="J92" s="871"/>
      <c r="K92" s="871"/>
    </row>
    <row r="93" ht="15.6" spans="1:11">
      <c r="A93" s="871"/>
      <c r="B93" s="871"/>
      <c r="C93" s="871"/>
      <c r="D93" s="871"/>
      <c r="E93" s="871"/>
      <c r="F93" s="871"/>
      <c r="G93" s="871"/>
      <c r="H93" s="871"/>
      <c r="I93" s="871"/>
      <c r="J93" s="871"/>
      <c r="K93" s="871"/>
    </row>
    <row r="94" ht="15.6" spans="1:11">
      <c r="A94" s="871"/>
      <c r="B94" s="871"/>
      <c r="C94" s="871"/>
      <c r="D94" s="871"/>
      <c r="E94" s="871"/>
      <c r="F94" s="871"/>
      <c r="G94" s="871"/>
      <c r="H94" s="871"/>
      <c r="I94" s="871"/>
      <c r="J94" s="871"/>
      <c r="K94" s="871"/>
    </row>
    <row r="95" ht="15.6" spans="1:11">
      <c r="A95" s="871"/>
      <c r="B95" s="871"/>
      <c r="C95" s="871"/>
      <c r="D95" s="871"/>
      <c r="E95" s="871"/>
      <c r="F95" s="871"/>
      <c r="G95" s="871"/>
      <c r="H95" s="871"/>
      <c r="I95" s="871"/>
      <c r="J95" s="871"/>
      <c r="K95" s="871"/>
    </row>
    <row r="96" ht="15.6" spans="1:11">
      <c r="A96" s="871"/>
      <c r="B96" s="871"/>
      <c r="C96" s="871"/>
      <c r="D96" s="871"/>
      <c r="E96" s="871"/>
      <c r="F96" s="871"/>
      <c r="G96" s="871"/>
      <c r="H96" s="871"/>
      <c r="I96" s="871"/>
      <c r="J96" s="871"/>
      <c r="K96" s="871"/>
    </row>
    <row r="97" ht="15.6" spans="1:11">
      <c r="A97" s="871"/>
      <c r="B97" s="871"/>
      <c r="C97" s="871"/>
      <c r="D97" s="871"/>
      <c r="E97" s="871"/>
      <c r="F97" s="871"/>
      <c r="G97" s="871"/>
      <c r="H97" s="871"/>
      <c r="I97" s="871"/>
      <c r="J97" s="871"/>
      <c r="K97" s="871"/>
    </row>
    <row r="98" ht="15.6" spans="1:11">
      <c r="A98" s="871"/>
      <c r="B98" s="871"/>
      <c r="C98" s="871"/>
      <c r="D98" s="871"/>
      <c r="E98" s="871"/>
      <c r="F98" s="871"/>
      <c r="G98" s="871"/>
      <c r="H98" s="871"/>
      <c r="I98" s="871"/>
      <c r="J98" s="871"/>
      <c r="K98" s="871"/>
    </row>
    <row r="99" ht="15.6" spans="1:11">
      <c r="A99" s="871"/>
      <c r="B99" s="871"/>
      <c r="C99" s="871"/>
      <c r="D99" s="871"/>
      <c r="E99" s="871"/>
      <c r="F99" s="871"/>
      <c r="G99" s="871"/>
      <c r="H99" s="871"/>
      <c r="I99" s="871"/>
      <c r="J99" s="871"/>
      <c r="K99" s="871"/>
    </row>
    <row r="100" ht="15.6" spans="1:11">
      <c r="A100" s="871"/>
      <c r="B100" s="871"/>
      <c r="C100" s="871"/>
      <c r="D100" s="871"/>
      <c r="E100" s="871"/>
      <c r="F100" s="871"/>
      <c r="G100" s="871"/>
      <c r="H100" s="871"/>
      <c r="I100" s="871"/>
      <c r="J100" s="871"/>
      <c r="K100" s="871"/>
    </row>
    <row r="101" ht="15.6" spans="1:11">
      <c r="A101" s="871"/>
      <c r="B101" s="871"/>
      <c r="C101" s="871"/>
      <c r="D101" s="871"/>
      <c r="E101" s="871"/>
      <c r="F101" s="871"/>
      <c r="G101" s="871"/>
      <c r="H101" s="871"/>
      <c r="I101" s="871"/>
      <c r="J101" s="871"/>
      <c r="K101" s="871"/>
    </row>
    <row r="102" ht="15.6" spans="1:11">
      <c r="A102" s="871"/>
      <c r="B102" s="871"/>
      <c r="C102" s="871"/>
      <c r="D102" s="871"/>
      <c r="E102" s="871"/>
      <c r="F102" s="871"/>
      <c r="G102" s="871"/>
      <c r="H102" s="871"/>
      <c r="I102" s="871"/>
      <c r="J102" s="871"/>
      <c r="K102" s="871"/>
    </row>
    <row r="103" ht="15.6" spans="1:11">
      <c r="A103" s="871"/>
      <c r="B103" s="871"/>
      <c r="C103" s="871"/>
      <c r="D103" s="871"/>
      <c r="E103" s="871"/>
      <c r="F103" s="871"/>
      <c r="G103" s="871"/>
      <c r="H103" s="871"/>
      <c r="I103" s="871"/>
      <c r="J103" s="871"/>
      <c r="K103" s="871"/>
    </row>
    <row r="104" ht="15.6" spans="1:11">
      <c r="A104" s="871"/>
      <c r="B104" s="871"/>
      <c r="C104" s="871"/>
      <c r="D104" s="871"/>
      <c r="E104" s="871"/>
      <c r="F104" s="871"/>
      <c r="G104" s="871"/>
      <c r="H104" s="871"/>
      <c r="I104" s="871"/>
      <c r="J104" s="871"/>
      <c r="K104" s="871"/>
    </row>
    <row r="105" ht="15.6" spans="1:11">
      <c r="A105" s="871"/>
      <c r="B105" s="871"/>
      <c r="C105" s="871"/>
      <c r="D105" s="871"/>
      <c r="E105" s="871"/>
      <c r="F105" s="871"/>
      <c r="G105" s="871"/>
      <c r="H105" s="871"/>
      <c r="I105" s="871"/>
      <c r="J105" s="871"/>
      <c r="K105" s="871"/>
    </row>
    <row r="106" ht="15.6" spans="1:11">
      <c r="A106" s="871"/>
      <c r="B106" s="871"/>
      <c r="C106" s="871"/>
      <c r="D106" s="871"/>
      <c r="E106" s="871"/>
      <c r="F106" s="871"/>
      <c r="G106" s="871"/>
      <c r="H106" s="871"/>
      <c r="I106" s="871"/>
      <c r="J106" s="871"/>
      <c r="K106" s="871"/>
    </row>
    <row r="107" ht="15.6" spans="1:11">
      <c r="A107" s="871"/>
      <c r="B107" s="871"/>
      <c r="C107" s="871"/>
      <c r="D107" s="871"/>
      <c r="E107" s="871"/>
      <c r="F107" s="871"/>
      <c r="G107" s="871"/>
      <c r="H107" s="871"/>
      <c r="I107" s="871"/>
      <c r="J107" s="871"/>
      <c r="K107" s="871"/>
    </row>
    <row r="108" ht="15.6" spans="1:11">
      <c r="A108" s="871"/>
      <c r="B108" s="871"/>
      <c r="C108" s="871"/>
      <c r="D108" s="871"/>
      <c r="E108" s="871"/>
      <c r="F108" s="871"/>
      <c r="G108" s="871"/>
      <c r="H108" s="871"/>
      <c r="I108" s="871"/>
      <c r="J108" s="871"/>
      <c r="K108" s="871"/>
    </row>
    <row r="109" ht="15.6" spans="1:11">
      <c r="A109" s="871"/>
      <c r="B109" s="871"/>
      <c r="C109" s="871"/>
      <c r="D109" s="871"/>
      <c r="E109" s="871"/>
      <c r="F109" s="871"/>
      <c r="G109" s="871"/>
      <c r="H109" s="871"/>
      <c r="I109" s="871"/>
      <c r="J109" s="871"/>
      <c r="K109" s="871"/>
    </row>
    <row r="110" ht="15.6" spans="1:11">
      <c r="A110" s="871"/>
      <c r="B110" s="871"/>
      <c r="C110" s="871"/>
      <c r="D110" s="871"/>
      <c r="E110" s="871"/>
      <c r="F110" s="871"/>
      <c r="G110" s="871"/>
      <c r="H110" s="871"/>
      <c r="I110" s="871"/>
      <c r="J110" s="871"/>
      <c r="K110" s="871"/>
    </row>
    <row r="111" ht="15.6" spans="1:11">
      <c r="A111" s="871"/>
      <c r="B111" s="871"/>
      <c r="C111" s="871"/>
      <c r="D111" s="871"/>
      <c r="E111" s="871"/>
      <c r="F111" s="871"/>
      <c r="G111" s="871"/>
      <c r="H111" s="871"/>
      <c r="I111" s="871"/>
      <c r="J111" s="871"/>
      <c r="K111" s="871"/>
    </row>
    <row r="112" ht="15.6" spans="1:11">
      <c r="A112" s="871"/>
      <c r="B112" s="871"/>
      <c r="C112" s="871"/>
      <c r="D112" s="871"/>
      <c r="E112" s="871"/>
      <c r="F112" s="871"/>
      <c r="G112" s="871"/>
      <c r="H112" s="871"/>
      <c r="I112" s="871"/>
      <c r="J112" s="871"/>
      <c r="K112" s="871"/>
    </row>
    <row r="113" ht="15.6" spans="1:11">
      <c r="A113" s="871"/>
      <c r="B113" s="871"/>
      <c r="C113" s="871"/>
      <c r="D113" s="871"/>
      <c r="E113" s="871"/>
      <c r="F113" s="871"/>
      <c r="G113" s="871"/>
      <c r="H113" s="871"/>
      <c r="I113" s="871"/>
      <c r="J113" s="871"/>
      <c r="K113" s="871"/>
    </row>
    <row r="114" ht="15.6" spans="1:11">
      <c r="A114" s="871"/>
      <c r="B114" s="871"/>
      <c r="C114" s="871"/>
      <c r="D114" s="871"/>
      <c r="E114" s="871"/>
      <c r="F114" s="871"/>
      <c r="G114" s="871"/>
      <c r="H114" s="871"/>
      <c r="I114" s="871"/>
      <c r="J114" s="871"/>
      <c r="K114" s="871"/>
    </row>
    <row r="115" ht="15.6" spans="1:11">
      <c r="A115" s="871"/>
      <c r="B115" s="871"/>
      <c r="C115" s="871"/>
      <c r="D115" s="871"/>
      <c r="E115" s="871"/>
      <c r="F115" s="871"/>
      <c r="G115" s="871"/>
      <c r="H115" s="871"/>
      <c r="I115" s="871"/>
      <c r="J115" s="871"/>
      <c r="K115" s="871"/>
    </row>
    <row r="116" ht="15.6" spans="1:11">
      <c r="A116" s="871"/>
      <c r="B116" s="871"/>
      <c r="C116" s="871"/>
      <c r="D116" s="871"/>
      <c r="E116" s="871"/>
      <c r="F116" s="871"/>
      <c r="G116" s="871"/>
      <c r="H116" s="871"/>
      <c r="I116" s="871"/>
      <c r="J116" s="871"/>
      <c r="K116" s="871"/>
    </row>
    <row r="117" ht="15.6" spans="1:11">
      <c r="A117" s="871"/>
      <c r="B117" s="871"/>
      <c r="C117" s="871"/>
      <c r="D117" s="871"/>
      <c r="E117" s="871"/>
      <c r="F117" s="871"/>
      <c r="G117" s="871"/>
      <c r="H117" s="871"/>
      <c r="I117" s="871"/>
      <c r="J117" s="871"/>
      <c r="K117" s="871"/>
    </row>
    <row r="118" ht="15.6" spans="1:11">
      <c r="A118" s="871"/>
      <c r="B118" s="871"/>
      <c r="C118" s="871"/>
      <c r="D118" s="871"/>
      <c r="E118" s="871"/>
      <c r="F118" s="871"/>
      <c r="G118" s="871"/>
      <c r="H118" s="871"/>
      <c r="I118" s="871"/>
      <c r="J118" s="871"/>
      <c r="K118" s="871"/>
    </row>
    <row r="119" ht="15.6" spans="1:11">
      <c r="A119" s="871"/>
      <c r="B119" s="871"/>
      <c r="C119" s="871"/>
      <c r="D119" s="871"/>
      <c r="E119" s="871"/>
      <c r="F119" s="871"/>
      <c r="G119" s="871"/>
      <c r="H119" s="871"/>
      <c r="I119" s="871"/>
      <c r="J119" s="871"/>
      <c r="K119" s="871"/>
    </row>
    <row r="120" ht="15.6" spans="1:11">
      <c r="A120" s="871"/>
      <c r="B120" s="871"/>
      <c r="C120" s="871"/>
      <c r="D120" s="871"/>
      <c r="E120" s="871"/>
      <c r="F120" s="871"/>
      <c r="G120" s="871"/>
      <c r="H120" s="871"/>
      <c r="I120" s="871"/>
      <c r="J120" s="871"/>
      <c r="K120" s="871"/>
    </row>
    <row r="121" ht="15.6" spans="1:11">
      <c r="A121" s="871"/>
      <c r="B121" s="871"/>
      <c r="C121" s="871"/>
      <c r="D121" s="871"/>
      <c r="E121" s="871"/>
      <c r="F121" s="871"/>
      <c r="G121" s="871"/>
      <c r="H121" s="871"/>
      <c r="I121" s="871"/>
      <c r="J121" s="871"/>
      <c r="K121" s="871"/>
    </row>
    <row r="122" ht="15.6" spans="1:11">
      <c r="A122" s="871"/>
      <c r="B122" s="871"/>
      <c r="C122" s="871"/>
      <c r="D122" s="871"/>
      <c r="E122" s="871"/>
      <c r="F122" s="871"/>
      <c r="G122" s="871"/>
      <c r="H122" s="871"/>
      <c r="I122" s="871"/>
      <c r="J122" s="871"/>
      <c r="K122" s="871"/>
    </row>
    <row r="123" ht="15.6" spans="1:11">
      <c r="A123" s="871"/>
      <c r="B123" s="871"/>
      <c r="C123" s="871"/>
      <c r="D123" s="871"/>
      <c r="E123" s="871"/>
      <c r="F123" s="871"/>
      <c r="G123" s="871"/>
      <c r="H123" s="871"/>
      <c r="I123" s="871"/>
      <c r="J123" s="871"/>
      <c r="K123" s="871"/>
    </row>
    <row r="124" ht="15.6" spans="1:11">
      <c r="A124" s="871"/>
      <c r="B124" s="871"/>
      <c r="C124" s="871"/>
      <c r="D124" s="871"/>
      <c r="E124" s="871"/>
      <c r="F124" s="871"/>
      <c r="G124" s="871"/>
      <c r="H124" s="871"/>
      <c r="I124" s="871"/>
      <c r="J124" s="871"/>
      <c r="K124" s="871"/>
    </row>
    <row r="125" ht="15.6" spans="1:11">
      <c r="A125" s="871"/>
      <c r="B125" s="871"/>
      <c r="C125" s="871"/>
      <c r="D125" s="871"/>
      <c r="E125" s="871"/>
      <c r="F125" s="871"/>
      <c r="G125" s="871"/>
      <c r="H125" s="871"/>
      <c r="I125" s="871"/>
      <c r="J125" s="871"/>
      <c r="K125" s="871"/>
    </row>
    <row r="126" ht="15.6" spans="1:11">
      <c r="A126" s="871"/>
      <c r="B126" s="871"/>
      <c r="C126" s="871"/>
      <c r="D126" s="871"/>
      <c r="E126" s="871"/>
      <c r="F126" s="871"/>
      <c r="G126" s="871"/>
      <c r="H126" s="871"/>
      <c r="I126" s="871"/>
      <c r="J126" s="871"/>
      <c r="K126" s="871"/>
    </row>
    <row r="127" ht="15.6" spans="1:11">
      <c r="A127" s="871"/>
      <c r="B127" s="871"/>
      <c r="C127" s="871"/>
      <c r="D127" s="871"/>
      <c r="E127" s="871"/>
      <c r="F127" s="871"/>
      <c r="G127" s="871"/>
      <c r="H127" s="871"/>
      <c r="I127" s="871"/>
      <c r="J127" s="871"/>
      <c r="K127" s="871"/>
    </row>
    <row r="128" ht="15.6" spans="1:11">
      <c r="A128" s="871"/>
      <c r="B128" s="871"/>
      <c r="C128" s="871"/>
      <c r="D128" s="871"/>
      <c r="E128" s="871"/>
      <c r="F128" s="871"/>
      <c r="G128" s="871"/>
      <c r="H128" s="871"/>
      <c r="I128" s="871"/>
      <c r="J128" s="871"/>
      <c r="K128" s="871"/>
    </row>
    <row r="129" ht="15.6" spans="1:11">
      <c r="A129" s="871"/>
      <c r="B129" s="871"/>
      <c r="C129" s="871"/>
      <c r="D129" s="871"/>
      <c r="E129" s="871"/>
      <c r="F129" s="871"/>
      <c r="G129" s="871"/>
      <c r="H129" s="871"/>
      <c r="I129" s="871"/>
      <c r="J129" s="871"/>
      <c r="K129" s="871"/>
    </row>
    <row r="130" ht="15.6" spans="1:11">
      <c r="A130" s="871"/>
      <c r="B130" s="871"/>
      <c r="C130" s="871"/>
      <c r="D130" s="871"/>
      <c r="E130" s="871"/>
      <c r="F130" s="871"/>
      <c r="G130" s="871"/>
      <c r="H130" s="871"/>
      <c r="I130" s="871"/>
      <c r="J130" s="871"/>
      <c r="K130" s="871"/>
    </row>
    <row r="131" ht="15.6" spans="1:11">
      <c r="A131" s="871"/>
      <c r="B131" s="871"/>
      <c r="C131" s="871"/>
      <c r="D131" s="871"/>
      <c r="E131" s="871"/>
      <c r="F131" s="871"/>
      <c r="G131" s="871"/>
      <c r="H131" s="871"/>
      <c r="I131" s="871"/>
      <c r="J131" s="871"/>
      <c r="K131" s="871"/>
    </row>
    <row r="132" ht="15.6" spans="1:11">
      <c r="A132" s="871"/>
      <c r="B132" s="871"/>
      <c r="C132" s="871"/>
      <c r="D132" s="871"/>
      <c r="E132" s="871"/>
      <c r="F132" s="871"/>
      <c r="G132" s="871"/>
      <c r="H132" s="871"/>
      <c r="I132" s="871"/>
      <c r="J132" s="871"/>
      <c r="K132" s="871"/>
    </row>
    <row r="133" ht="15.6" spans="1:11">
      <c r="A133" s="871"/>
      <c r="B133" s="871"/>
      <c r="C133" s="871"/>
      <c r="D133" s="871"/>
      <c r="E133" s="871"/>
      <c r="F133" s="871"/>
      <c r="G133" s="871"/>
      <c r="H133" s="871"/>
      <c r="I133" s="871"/>
      <c r="J133" s="871"/>
      <c r="K133" s="871"/>
    </row>
    <row r="134" ht="15.6" spans="1:11">
      <c r="A134" s="871"/>
      <c r="B134" s="871"/>
      <c r="C134" s="871"/>
      <c r="D134" s="871"/>
      <c r="E134" s="871"/>
      <c r="F134" s="871"/>
      <c r="G134" s="871"/>
      <c r="H134" s="871"/>
      <c r="I134" s="871"/>
      <c r="J134" s="871"/>
      <c r="K134" s="871"/>
    </row>
    <row r="135" ht="15.6" spans="1:11">
      <c r="A135" s="871"/>
      <c r="B135" s="871"/>
      <c r="C135" s="871"/>
      <c r="D135" s="871"/>
      <c r="E135" s="871"/>
      <c r="F135" s="871"/>
      <c r="G135" s="871"/>
      <c r="H135" s="871"/>
      <c r="I135" s="871"/>
      <c r="J135" s="871"/>
      <c r="K135" s="871"/>
    </row>
    <row r="136" ht="15.6" spans="1:11">
      <c r="A136" s="871"/>
      <c r="B136" s="871"/>
      <c r="C136" s="871"/>
      <c r="D136" s="871"/>
      <c r="E136" s="871"/>
      <c r="F136" s="871"/>
      <c r="G136" s="871"/>
      <c r="H136" s="871"/>
      <c r="I136" s="871"/>
      <c r="J136" s="871"/>
      <c r="K136" s="871"/>
    </row>
    <row r="137" ht="15.6" spans="1:11">
      <c r="A137" s="871"/>
      <c r="B137" s="871"/>
      <c r="C137" s="871"/>
      <c r="D137" s="871"/>
      <c r="E137" s="871"/>
      <c r="F137" s="871"/>
      <c r="G137" s="871"/>
      <c r="H137" s="871"/>
      <c r="I137" s="871"/>
      <c r="J137" s="871"/>
      <c r="K137" s="871"/>
    </row>
    <row r="138" ht="15.6" spans="1:11">
      <c r="A138" s="871"/>
      <c r="B138" s="871"/>
      <c r="C138" s="871"/>
      <c r="D138" s="871"/>
      <c r="E138" s="871"/>
      <c r="F138" s="871"/>
      <c r="G138" s="871"/>
      <c r="H138" s="871"/>
      <c r="I138" s="871"/>
      <c r="J138" s="871"/>
      <c r="K138" s="871"/>
    </row>
    <row r="139" ht="15.6" spans="1:11">
      <c r="A139" s="871"/>
      <c r="B139" s="871"/>
      <c r="C139" s="871"/>
      <c r="D139" s="871"/>
      <c r="E139" s="871"/>
      <c r="F139" s="871"/>
      <c r="G139" s="871"/>
      <c r="H139" s="871"/>
      <c r="I139" s="871"/>
      <c r="J139" s="871"/>
      <c r="K139" s="871"/>
    </row>
    <row r="140" ht="15.6" spans="1:11">
      <c r="A140" s="871"/>
      <c r="B140" s="871"/>
      <c r="C140" s="871"/>
      <c r="D140" s="871"/>
      <c r="E140" s="871"/>
      <c r="F140" s="871"/>
      <c r="G140" s="871"/>
      <c r="H140" s="871"/>
      <c r="I140" s="871"/>
      <c r="J140" s="871"/>
      <c r="K140" s="871"/>
    </row>
    <row r="141" ht="15.6" spans="1:11">
      <c r="A141" s="871"/>
      <c r="B141" s="871"/>
      <c r="C141" s="871"/>
      <c r="D141" s="871"/>
      <c r="E141" s="871"/>
      <c r="F141" s="871"/>
      <c r="G141" s="871"/>
      <c r="H141" s="871"/>
      <c r="I141" s="871"/>
      <c r="J141" s="871"/>
      <c r="K141" s="871"/>
    </row>
    <row r="142" ht="15.6" spans="1:11">
      <c r="A142" s="871"/>
      <c r="B142" s="871"/>
      <c r="C142" s="871"/>
      <c r="D142" s="871"/>
      <c r="E142" s="871"/>
      <c r="F142" s="871"/>
      <c r="G142" s="871"/>
      <c r="H142" s="871"/>
      <c r="I142" s="871"/>
      <c r="J142" s="871"/>
      <c r="K142" s="871"/>
    </row>
    <row r="143" ht="15.6" spans="1:11">
      <c r="A143" s="871"/>
      <c r="B143" s="871"/>
      <c r="C143" s="871"/>
      <c r="D143" s="871"/>
      <c r="E143" s="871"/>
      <c r="F143" s="871"/>
      <c r="G143" s="871"/>
      <c r="H143" s="871"/>
      <c r="I143" s="871"/>
      <c r="J143" s="871"/>
      <c r="K143" s="871"/>
    </row>
    <row r="144" ht="15.6" spans="1:11">
      <c r="A144" s="871"/>
      <c r="B144" s="871"/>
      <c r="C144" s="871"/>
      <c r="D144" s="871"/>
      <c r="E144" s="871"/>
      <c r="F144" s="871"/>
      <c r="G144" s="871"/>
      <c r="H144" s="871"/>
      <c r="I144" s="871"/>
      <c r="J144" s="871"/>
      <c r="K144" s="871"/>
    </row>
    <row r="145" ht="15.6" spans="1:11">
      <c r="A145" s="871"/>
      <c r="B145" s="871"/>
      <c r="C145" s="871"/>
      <c r="D145" s="871"/>
      <c r="E145" s="871"/>
      <c r="F145" s="871"/>
      <c r="G145" s="871"/>
      <c r="H145" s="871"/>
      <c r="I145" s="871"/>
      <c r="J145" s="871"/>
      <c r="K145" s="871"/>
    </row>
    <row r="146" ht="15.6" spans="1:11">
      <c r="A146" s="871"/>
      <c r="B146" s="871"/>
      <c r="C146" s="871"/>
      <c r="D146" s="871"/>
      <c r="E146" s="871"/>
      <c r="F146" s="871"/>
      <c r="G146" s="871"/>
      <c r="H146" s="871"/>
      <c r="I146" s="871"/>
      <c r="J146" s="871"/>
      <c r="K146" s="871"/>
    </row>
    <row r="147" ht="15.6" spans="1:11">
      <c r="A147" s="871"/>
      <c r="B147" s="871"/>
      <c r="C147" s="871"/>
      <c r="D147" s="871"/>
      <c r="E147" s="871"/>
      <c r="F147" s="871"/>
      <c r="G147" s="871"/>
      <c r="H147" s="871"/>
      <c r="I147" s="871"/>
      <c r="J147" s="871"/>
      <c r="K147" s="871"/>
    </row>
    <row r="148" ht="15.6" spans="1:11">
      <c r="A148" s="871"/>
      <c r="B148" s="871"/>
      <c r="C148" s="871"/>
      <c r="D148" s="871"/>
      <c r="E148" s="871"/>
      <c r="F148" s="871"/>
      <c r="G148" s="871"/>
      <c r="H148" s="871"/>
      <c r="I148" s="871"/>
      <c r="J148" s="871"/>
      <c r="K148" s="871"/>
    </row>
    <row r="149" ht="15.6" spans="1:11">
      <c r="A149" s="871"/>
      <c r="B149" s="871"/>
      <c r="C149" s="871"/>
      <c r="D149" s="871"/>
      <c r="E149" s="871"/>
      <c r="F149" s="871"/>
      <c r="G149" s="871"/>
      <c r="H149" s="871"/>
      <c r="I149" s="871"/>
      <c r="J149" s="871"/>
      <c r="K149" s="871"/>
    </row>
    <row r="150" ht="15.6" spans="1:11">
      <c r="A150" s="871"/>
      <c r="B150" s="871"/>
      <c r="C150" s="871"/>
      <c r="D150" s="871"/>
      <c r="E150" s="871"/>
      <c r="F150" s="871"/>
      <c r="G150" s="871"/>
      <c r="H150" s="871"/>
      <c r="I150" s="871"/>
      <c r="J150" s="871"/>
      <c r="K150" s="871"/>
    </row>
    <row r="151" ht="15.6" spans="1:11">
      <c r="A151" s="871"/>
      <c r="B151" s="871"/>
      <c r="C151" s="871"/>
      <c r="D151" s="871"/>
      <c r="E151" s="871"/>
      <c r="F151" s="871"/>
      <c r="G151" s="871"/>
      <c r="H151" s="871"/>
      <c r="I151" s="871"/>
      <c r="J151" s="871"/>
      <c r="K151" s="871"/>
    </row>
    <row r="152" ht="15.6" spans="1:11">
      <c r="A152" s="871"/>
      <c r="B152" s="871"/>
      <c r="C152" s="871"/>
      <c r="D152" s="871"/>
      <c r="E152" s="871"/>
      <c r="F152" s="871"/>
      <c r="G152" s="871"/>
      <c r="H152" s="871"/>
      <c r="I152" s="871"/>
      <c r="J152" s="871"/>
      <c r="K152" s="871"/>
    </row>
    <row r="153" ht="15.6" spans="1:11">
      <c r="A153" s="871"/>
      <c r="B153" s="871"/>
      <c r="C153" s="871"/>
      <c r="D153" s="871"/>
      <c r="E153" s="871"/>
      <c r="F153" s="871"/>
      <c r="G153" s="871"/>
      <c r="H153" s="871"/>
      <c r="I153" s="871"/>
      <c r="J153" s="871"/>
      <c r="K153" s="871"/>
    </row>
    <row r="154" ht="15.6" spans="1:11">
      <c r="A154" s="871"/>
      <c r="B154" s="871"/>
      <c r="C154" s="871"/>
      <c r="D154" s="871"/>
      <c r="E154" s="871"/>
      <c r="F154" s="871"/>
      <c r="G154" s="871"/>
      <c r="H154" s="871"/>
      <c r="I154" s="871"/>
      <c r="J154" s="871"/>
      <c r="K154" s="871"/>
    </row>
    <row r="155" ht="15.6" spans="1:11">
      <c r="A155" s="871"/>
      <c r="B155" s="871"/>
      <c r="C155" s="871"/>
      <c r="D155" s="871"/>
      <c r="E155" s="871"/>
      <c r="F155" s="871"/>
      <c r="G155" s="871"/>
      <c r="H155" s="871"/>
      <c r="I155" s="871"/>
      <c r="J155" s="871"/>
      <c r="K155" s="871"/>
    </row>
    <row r="156" ht="15.6" spans="1:11">
      <c r="A156" s="871"/>
      <c r="B156" s="871"/>
      <c r="C156" s="871"/>
      <c r="D156" s="871"/>
      <c r="E156" s="871"/>
      <c r="F156" s="871"/>
      <c r="G156" s="871"/>
      <c r="H156" s="871"/>
      <c r="I156" s="871"/>
      <c r="J156" s="871"/>
      <c r="K156" s="871"/>
    </row>
    <row r="157" ht="15.6" spans="1:11">
      <c r="A157" s="871"/>
      <c r="B157" s="871"/>
      <c r="C157" s="871"/>
      <c r="D157" s="871"/>
      <c r="E157" s="871"/>
      <c r="F157" s="871"/>
      <c r="G157" s="871"/>
      <c r="H157" s="871"/>
      <c r="I157" s="871"/>
      <c r="J157" s="871"/>
      <c r="K157" s="871"/>
    </row>
    <row r="158" ht="15.6" spans="1:11">
      <c r="A158" s="871"/>
      <c r="B158" s="871"/>
      <c r="C158" s="871"/>
      <c r="D158" s="871"/>
      <c r="E158" s="871"/>
      <c r="F158" s="871"/>
      <c r="G158" s="871"/>
      <c r="H158" s="871"/>
      <c r="I158" s="871"/>
      <c r="J158" s="871"/>
      <c r="K158" s="871"/>
    </row>
    <row r="159" ht="15.6" spans="1:11">
      <c r="A159" s="871"/>
      <c r="B159" s="871"/>
      <c r="C159" s="871"/>
      <c r="D159" s="871"/>
      <c r="E159" s="871"/>
      <c r="F159" s="871"/>
      <c r="G159" s="871"/>
      <c r="H159" s="871"/>
      <c r="I159" s="871"/>
      <c r="J159" s="871"/>
      <c r="K159" s="871"/>
    </row>
    <row r="160" ht="15.6" spans="1:11">
      <c r="A160" s="871"/>
      <c r="B160" s="871"/>
      <c r="C160" s="871"/>
      <c r="D160" s="871"/>
      <c r="E160" s="871"/>
      <c r="F160" s="871"/>
      <c r="G160" s="871"/>
      <c r="H160" s="871"/>
      <c r="I160" s="871"/>
      <c r="J160" s="871"/>
      <c r="K160" s="871"/>
    </row>
    <row r="161" ht="15.6" spans="1:11">
      <c r="A161" s="871"/>
      <c r="B161" s="871"/>
      <c r="C161" s="871"/>
      <c r="D161" s="871"/>
      <c r="E161" s="871"/>
      <c r="F161" s="871"/>
      <c r="G161" s="871"/>
      <c r="H161" s="871"/>
      <c r="I161" s="871"/>
      <c r="J161" s="871"/>
      <c r="K161" s="871"/>
    </row>
    <row r="162" ht="15.6" spans="1:11">
      <c r="A162" s="871"/>
      <c r="B162" s="871"/>
      <c r="C162" s="871"/>
      <c r="D162" s="871"/>
      <c r="E162" s="871"/>
      <c r="F162" s="871"/>
      <c r="G162" s="871"/>
      <c r="H162" s="871"/>
      <c r="I162" s="871"/>
      <c r="J162" s="871"/>
      <c r="K162" s="871"/>
    </row>
    <row r="163" ht="15.6" spans="1:11">
      <c r="A163" s="871"/>
      <c r="B163" s="871"/>
      <c r="C163" s="871"/>
      <c r="D163" s="871"/>
      <c r="E163" s="871"/>
      <c r="F163" s="871"/>
      <c r="G163" s="871"/>
      <c r="H163" s="871"/>
      <c r="I163" s="871"/>
      <c r="J163" s="871"/>
      <c r="K163" s="871"/>
    </row>
    <row r="164" ht="15.6" spans="1:11">
      <c r="A164" s="871"/>
      <c r="B164" s="871"/>
      <c r="C164" s="871"/>
      <c r="D164" s="871"/>
      <c r="E164" s="871"/>
      <c r="F164" s="871"/>
      <c r="G164" s="871"/>
      <c r="H164" s="871"/>
      <c r="I164" s="871"/>
      <c r="J164" s="871"/>
      <c r="K164" s="871"/>
    </row>
    <row r="165" ht="15.6" spans="1:11">
      <c r="A165" s="871"/>
      <c r="B165" s="871"/>
      <c r="C165" s="871"/>
      <c r="D165" s="871"/>
      <c r="E165" s="871"/>
      <c r="F165" s="871"/>
      <c r="G165" s="871"/>
      <c r="H165" s="871"/>
      <c r="I165" s="871"/>
      <c r="J165" s="871"/>
      <c r="K165" s="871"/>
    </row>
    <row r="166" ht="15.6" spans="1:11">
      <c r="A166" s="871"/>
      <c r="B166" s="871"/>
      <c r="C166" s="871"/>
      <c r="D166" s="871"/>
      <c r="E166" s="871"/>
      <c r="F166" s="871"/>
      <c r="G166" s="871"/>
      <c r="H166" s="871"/>
      <c r="I166" s="871"/>
      <c r="J166" s="871"/>
      <c r="K166" s="871"/>
    </row>
    <row r="167" ht="15.6" spans="1:11">
      <c r="A167" s="871"/>
      <c r="B167" s="871"/>
      <c r="C167" s="871"/>
      <c r="D167" s="871"/>
      <c r="E167" s="871"/>
      <c r="F167" s="871"/>
      <c r="G167" s="871"/>
      <c r="H167" s="871"/>
      <c r="I167" s="871"/>
      <c r="J167" s="871"/>
      <c r="K167" s="871"/>
    </row>
    <row r="168" ht="15.6" spans="1:11">
      <c r="A168" s="871"/>
      <c r="B168" s="871"/>
      <c r="C168" s="871"/>
      <c r="D168" s="871"/>
      <c r="E168" s="871"/>
      <c r="F168" s="871"/>
      <c r="G168" s="871"/>
      <c r="H168" s="871"/>
      <c r="I168" s="871"/>
      <c r="J168" s="871"/>
      <c r="K168" s="871"/>
    </row>
    <row r="169" ht="15.6" spans="1:11">
      <c r="A169" s="871"/>
      <c r="B169" s="871"/>
      <c r="C169" s="871"/>
      <c r="D169" s="871"/>
      <c r="E169" s="871"/>
      <c r="F169" s="871"/>
      <c r="G169" s="871"/>
      <c r="H169" s="871"/>
      <c r="I169" s="871"/>
      <c r="J169" s="871"/>
      <c r="K169" s="871"/>
    </row>
    <row r="170" ht="15.6" spans="1:11">
      <c r="A170" s="871"/>
      <c r="B170" s="871"/>
      <c r="C170" s="871"/>
      <c r="D170" s="871"/>
      <c r="E170" s="871"/>
      <c r="F170" s="871"/>
      <c r="G170" s="871"/>
      <c r="H170" s="871"/>
      <c r="I170" s="871"/>
      <c r="J170" s="871"/>
      <c r="K170" s="871"/>
    </row>
    <row r="171" ht="15.6" spans="1:11">
      <c r="A171" s="871"/>
      <c r="B171" s="871"/>
      <c r="C171" s="871"/>
      <c r="D171" s="871"/>
      <c r="E171" s="871"/>
      <c r="F171" s="871"/>
      <c r="G171" s="871"/>
      <c r="H171" s="871"/>
      <c r="I171" s="871"/>
      <c r="J171" s="871"/>
      <c r="K171" s="871"/>
    </row>
    <row r="172" ht="15.6" spans="1:11">
      <c r="A172" s="871"/>
      <c r="B172" s="871"/>
      <c r="C172" s="871"/>
      <c r="D172" s="871"/>
      <c r="E172" s="871"/>
      <c r="F172" s="871"/>
      <c r="G172" s="871"/>
      <c r="H172" s="871"/>
      <c r="I172" s="871"/>
      <c r="J172" s="871"/>
      <c r="K172" s="871"/>
    </row>
    <row r="173" ht="15.6" spans="1:11">
      <c r="A173" s="871"/>
      <c r="B173" s="871"/>
      <c r="C173" s="871"/>
      <c r="D173" s="871"/>
      <c r="E173" s="871"/>
      <c r="F173" s="871"/>
      <c r="G173" s="871"/>
      <c r="H173" s="871"/>
      <c r="I173" s="871"/>
      <c r="J173" s="871"/>
      <c r="K173" s="871"/>
    </row>
    <row r="174" ht="15.6" spans="1:11">
      <c r="A174" s="871"/>
      <c r="B174" s="871"/>
      <c r="C174" s="871"/>
      <c r="D174" s="871"/>
      <c r="E174" s="871"/>
      <c r="F174" s="871"/>
      <c r="G174" s="871"/>
      <c r="H174" s="871"/>
      <c r="I174" s="871"/>
      <c r="J174" s="871"/>
      <c r="K174" s="871"/>
    </row>
    <row r="175" ht="15.6" spans="1:11">
      <c r="A175" s="871"/>
      <c r="B175" s="871"/>
      <c r="C175" s="871"/>
      <c r="D175" s="871"/>
      <c r="E175" s="871"/>
      <c r="F175" s="871"/>
      <c r="G175" s="871"/>
      <c r="H175" s="871"/>
      <c r="I175" s="871"/>
      <c r="J175" s="871"/>
      <c r="K175" s="871"/>
    </row>
    <row r="176" ht="15.6" spans="1:11">
      <c r="A176" s="871"/>
      <c r="B176" s="871"/>
      <c r="C176" s="871"/>
      <c r="D176" s="871"/>
      <c r="E176" s="871"/>
      <c r="F176" s="871"/>
      <c r="G176" s="871"/>
      <c r="H176" s="871"/>
      <c r="I176" s="871"/>
      <c r="J176" s="871"/>
      <c r="K176" s="871"/>
    </row>
    <row r="177" ht="15.6" spans="1:11">
      <c r="A177" s="871"/>
      <c r="B177" s="871"/>
      <c r="C177" s="871"/>
      <c r="D177" s="871"/>
      <c r="E177" s="871"/>
      <c r="F177" s="871"/>
      <c r="G177" s="871"/>
      <c r="H177" s="871"/>
      <c r="I177" s="871"/>
      <c r="J177" s="871"/>
      <c r="K177" s="871"/>
    </row>
    <row r="178" ht="15.6" spans="1:11">
      <c r="A178" s="871"/>
      <c r="B178" s="871"/>
      <c r="C178" s="871"/>
      <c r="D178" s="871"/>
      <c r="E178" s="871"/>
      <c r="F178" s="871"/>
      <c r="G178" s="871"/>
      <c r="H178" s="871"/>
      <c r="I178" s="871"/>
      <c r="J178" s="871"/>
      <c r="K178" s="871"/>
    </row>
    <row r="179" ht="15.6" spans="1:11">
      <c r="A179" s="871"/>
      <c r="B179" s="871"/>
      <c r="C179" s="871"/>
      <c r="D179" s="871"/>
      <c r="E179" s="871"/>
      <c r="F179" s="871"/>
      <c r="G179" s="871"/>
      <c r="H179" s="871"/>
      <c r="I179" s="871"/>
      <c r="J179" s="871"/>
      <c r="K179" s="871"/>
    </row>
    <row r="180" ht="15.6" spans="1:11">
      <c r="A180" s="871"/>
      <c r="B180" s="871"/>
      <c r="C180" s="871"/>
      <c r="D180" s="871"/>
      <c r="E180" s="871"/>
      <c r="F180" s="871"/>
      <c r="G180" s="871"/>
      <c r="H180" s="871"/>
      <c r="I180" s="871"/>
      <c r="J180" s="871"/>
      <c r="K180" s="871"/>
    </row>
    <row r="181" ht="15.6" spans="1:11">
      <c r="A181" s="871"/>
      <c r="B181" s="871"/>
      <c r="C181" s="871"/>
      <c r="D181" s="871"/>
      <c r="E181" s="871"/>
      <c r="F181" s="871"/>
      <c r="G181" s="871"/>
      <c r="H181" s="871"/>
      <c r="I181" s="871"/>
      <c r="J181" s="871"/>
      <c r="K181" s="871"/>
    </row>
    <row r="182" ht="15.6" spans="1:11">
      <c r="A182" s="871"/>
      <c r="B182" s="871"/>
      <c r="C182" s="871"/>
      <c r="D182" s="871"/>
      <c r="E182" s="871"/>
      <c r="F182" s="871"/>
      <c r="G182" s="871"/>
      <c r="H182" s="871"/>
      <c r="I182" s="871"/>
      <c r="J182" s="871"/>
      <c r="K182" s="871"/>
    </row>
    <row r="183" ht="15.6" spans="1:11">
      <c r="A183" s="871"/>
      <c r="B183" s="871"/>
      <c r="C183" s="871"/>
      <c r="D183" s="871"/>
      <c r="E183" s="871"/>
      <c r="F183" s="871"/>
      <c r="G183" s="871"/>
      <c r="H183" s="871"/>
      <c r="I183" s="871"/>
      <c r="J183" s="871"/>
      <c r="K183" s="871"/>
    </row>
    <row r="184" ht="15.6" spans="1:11">
      <c r="A184" s="871"/>
      <c r="B184" s="871"/>
      <c r="C184" s="871"/>
      <c r="D184" s="871"/>
      <c r="E184" s="871"/>
      <c r="F184" s="871"/>
      <c r="G184" s="871"/>
      <c r="H184" s="871"/>
      <c r="I184" s="871"/>
      <c r="J184" s="871"/>
      <c r="K184" s="871"/>
    </row>
    <row r="185" ht="15.6" spans="1:11">
      <c r="A185" s="871"/>
      <c r="B185" s="871"/>
      <c r="C185" s="871"/>
      <c r="D185" s="871"/>
      <c r="E185" s="871"/>
      <c r="F185" s="871"/>
      <c r="G185" s="871"/>
      <c r="H185" s="871"/>
      <c r="I185" s="871"/>
      <c r="J185" s="871"/>
      <c r="K185" s="871"/>
    </row>
    <row r="186" ht="15.6" spans="1:11">
      <c r="A186" s="871"/>
      <c r="B186" s="871"/>
      <c r="C186" s="871"/>
      <c r="D186" s="871"/>
      <c r="E186" s="871"/>
      <c r="F186" s="871"/>
      <c r="G186" s="871"/>
      <c r="H186" s="871"/>
      <c r="I186" s="871"/>
      <c r="J186" s="871"/>
      <c r="K186" s="871"/>
    </row>
    <row r="187" ht="15.6" spans="1:11">
      <c r="A187" s="871"/>
      <c r="B187" s="871"/>
      <c r="C187" s="871"/>
      <c r="D187" s="871"/>
      <c r="E187" s="871"/>
      <c r="F187" s="871"/>
      <c r="G187" s="871"/>
      <c r="H187" s="871"/>
      <c r="I187" s="871"/>
      <c r="J187" s="871"/>
      <c r="K187" s="871"/>
    </row>
    <row r="188" ht="15.6" spans="1:11">
      <c r="A188" s="871"/>
      <c r="B188" s="871"/>
      <c r="C188" s="871"/>
      <c r="D188" s="871"/>
      <c r="E188" s="871"/>
      <c r="F188" s="871"/>
      <c r="G188" s="871"/>
      <c r="H188" s="871"/>
      <c r="I188" s="871"/>
      <c r="J188" s="871"/>
      <c r="K188" s="871"/>
    </row>
    <row r="189" ht="15.6" spans="1:11">
      <c r="A189" s="871"/>
      <c r="B189" s="871"/>
      <c r="C189" s="871"/>
      <c r="D189" s="871"/>
      <c r="E189" s="871"/>
      <c r="F189" s="871"/>
      <c r="G189" s="871"/>
      <c r="H189" s="871"/>
      <c r="I189" s="871"/>
      <c r="J189" s="871"/>
      <c r="K189" s="871"/>
    </row>
    <row r="190" ht="15.6" spans="1:11">
      <c r="A190" s="871"/>
      <c r="B190" s="871"/>
      <c r="C190" s="871"/>
      <c r="D190" s="871"/>
      <c r="E190" s="871"/>
      <c r="F190" s="871"/>
      <c r="G190" s="871"/>
      <c r="H190" s="871"/>
      <c r="I190" s="871"/>
      <c r="J190" s="871"/>
      <c r="K190" s="871"/>
    </row>
    <row r="191" ht="15.6" spans="1:11">
      <c r="A191" s="871"/>
      <c r="B191" s="871"/>
      <c r="C191" s="871"/>
      <c r="D191" s="871"/>
      <c r="E191" s="871"/>
      <c r="F191" s="871"/>
      <c r="G191" s="871"/>
      <c r="H191" s="871"/>
      <c r="I191" s="871"/>
      <c r="J191" s="871"/>
      <c r="K191" s="871"/>
    </row>
    <row r="192" ht="15.6" spans="1:11">
      <c r="A192" s="871"/>
      <c r="B192" s="871"/>
      <c r="C192" s="871"/>
      <c r="D192" s="871"/>
      <c r="E192" s="871"/>
      <c r="F192" s="871"/>
      <c r="G192" s="871"/>
      <c r="H192" s="871"/>
      <c r="I192" s="871"/>
      <c r="J192" s="871"/>
      <c r="K192" s="871"/>
    </row>
    <row r="193" ht="15.6" spans="1:11">
      <c r="A193" s="871"/>
      <c r="B193" s="871"/>
      <c r="C193" s="871"/>
      <c r="D193" s="871"/>
      <c r="E193" s="871"/>
      <c r="F193" s="871"/>
      <c r="G193" s="871"/>
      <c r="H193" s="871"/>
      <c r="I193" s="871"/>
      <c r="J193" s="871"/>
      <c r="K193" s="871"/>
    </row>
    <row r="194" ht="15.6" spans="1:11">
      <c r="A194" s="871"/>
      <c r="B194" s="871"/>
      <c r="C194" s="871"/>
      <c r="D194" s="871"/>
      <c r="E194" s="871"/>
      <c r="F194" s="871"/>
      <c r="G194" s="871"/>
      <c r="H194" s="871"/>
      <c r="I194" s="871"/>
      <c r="J194" s="871"/>
      <c r="K194" s="871"/>
    </row>
    <row r="195" ht="15.6" spans="1:11">
      <c r="A195" s="871"/>
      <c r="B195" s="871"/>
      <c r="C195" s="871"/>
      <c r="D195" s="871"/>
      <c r="E195" s="871"/>
      <c r="F195" s="871"/>
      <c r="G195" s="871"/>
      <c r="H195" s="871"/>
      <c r="I195" s="871"/>
      <c r="J195" s="871"/>
      <c r="K195" s="871"/>
    </row>
    <row r="196" ht="15.6" spans="1:11">
      <c r="A196" s="871"/>
      <c r="B196" s="871"/>
      <c r="C196" s="871"/>
      <c r="D196" s="871"/>
      <c r="E196" s="871"/>
      <c r="F196" s="871"/>
      <c r="G196" s="871"/>
      <c r="H196" s="871"/>
      <c r="I196" s="871"/>
      <c r="J196" s="871"/>
      <c r="K196" s="871"/>
    </row>
    <row r="197" ht="15.6" spans="1:11">
      <c r="A197" s="871"/>
      <c r="B197" s="871"/>
      <c r="C197" s="871"/>
      <c r="D197" s="871"/>
      <c r="E197" s="871"/>
      <c r="F197" s="871"/>
      <c r="G197" s="871"/>
      <c r="H197" s="871"/>
      <c r="I197" s="871"/>
      <c r="J197" s="871"/>
      <c r="K197" s="871"/>
    </row>
    <row r="198" ht="15.6" spans="1:11">
      <c r="A198" s="871"/>
      <c r="B198" s="871"/>
      <c r="C198" s="871"/>
      <c r="D198" s="871"/>
      <c r="E198" s="871"/>
      <c r="F198" s="871"/>
      <c r="G198" s="871"/>
      <c r="H198" s="871"/>
      <c r="I198" s="871"/>
      <c r="J198" s="871"/>
      <c r="K198" s="871"/>
    </row>
    <row r="199" ht="15.6" spans="1:11">
      <c r="A199" s="871"/>
      <c r="B199" s="871"/>
      <c r="C199" s="871"/>
      <c r="D199" s="871"/>
      <c r="E199" s="871"/>
      <c r="F199" s="871"/>
      <c r="G199" s="871"/>
      <c r="H199" s="871"/>
      <c r="I199" s="871"/>
      <c r="J199" s="871"/>
      <c r="K199" s="871"/>
    </row>
    <row r="200" ht="15.6" spans="1:11">
      <c r="A200" s="871"/>
      <c r="B200" s="871"/>
      <c r="C200" s="871"/>
      <c r="D200" s="871"/>
      <c r="E200" s="871"/>
      <c r="F200" s="871"/>
      <c r="G200" s="871"/>
      <c r="H200" s="871"/>
      <c r="I200" s="871"/>
      <c r="J200" s="871"/>
      <c r="K200" s="871"/>
    </row>
    <row r="201" ht="15.6" spans="1:11">
      <c r="A201" s="871"/>
      <c r="B201" s="871"/>
      <c r="C201" s="871"/>
      <c r="D201" s="871"/>
      <c r="E201" s="871"/>
      <c r="F201" s="871"/>
      <c r="G201" s="871"/>
      <c r="H201" s="871"/>
      <c r="I201" s="871"/>
      <c r="J201" s="871"/>
      <c r="K201" s="871"/>
    </row>
  </sheetData>
  <mergeCells count="1">
    <mergeCell ref="B3:C3"/>
  </mergeCells>
  <hyperlinks>
    <hyperlink ref="B2" location="'封面'!A1" display="评估申报表封面"/>
    <hyperlink ref="B3" location="'填表说明'!B2" display="评估申报表说明（填表前请先阅读）"/>
    <hyperlink ref="B4" location="'基本情况'!A1" display="基本情况表"/>
    <hyperlink ref="C4" location="'资产负债表'!A1" display="资产负债表"/>
    <hyperlink ref="D4" location="'汇总表'!A1" display="汇总表"/>
    <hyperlink ref="E4" location="'分类汇总'!A1" display="分类汇总表"/>
    <hyperlink ref="C6" location="'流动汇总'!A1" display="流动资产"/>
    <hyperlink ref="D6" location="'流动汇总'!B6" display="货币资金"/>
    <hyperlink ref="E6" location="'现金'!A1" display="现金"/>
    <hyperlink ref="G6" location="'流动负债汇总'!A1" display="流动负债"/>
    <hyperlink ref="I6" location="'短期借款'!A1" display="短期借款"/>
    <hyperlink ref="E7" location="'银行存款'!A1" display="银行存款"/>
    <hyperlink ref="I7" location="'交易性金融负债'!A1" display="交易性金融负债"/>
    <hyperlink ref="E8" location="'其他货币资金'!A1" display="其他货币资金"/>
    <hyperlink ref="I8" location="'应付票据'!A1" display="应付票据"/>
    <hyperlink ref="D9" location="'交易性金融资产汇总'!A1" display="交易性金融资产"/>
    <hyperlink ref="E9" location="'交易性-股票'!A1" display="股票投资"/>
    <hyperlink ref="I9" location="'应付账款'!A1" display="应付账款"/>
    <hyperlink ref="E10" location="'交易性-债券'!A1" display="债券投资"/>
    <hyperlink ref="I10" location="'预收账款'!A1" display="预收款项"/>
    <hyperlink ref="E11" location="'交易性-基金'!A1" display="基金投资"/>
    <hyperlink ref="I11" location="'职工薪酬'!A1" display="应付职工薪酬"/>
    <hyperlink ref="D12" location="'应收票据'!A1" display="应收票据"/>
    <hyperlink ref="I12" location="'应交税费'!A1" display="应交税费"/>
    <hyperlink ref="D13" location="'应收账款'!A1" display="应收账款"/>
    <hyperlink ref="I13" location="'应付利息'!A1" display="应付利息"/>
    <hyperlink ref="D14" location="'预付账款'!A1" display="预付账款"/>
    <hyperlink ref="I14" location="'应付股利（利润）'!A1" display="应付股利（应付利润）"/>
    <hyperlink ref="D15" location="'应收利息'!A1" display="应收利息"/>
    <hyperlink ref="I15" location="'其他应付款'!A1" display="其他应付款"/>
    <hyperlink ref="D16" location="'应收股利（利润）'!A1" display="应收股利"/>
    <hyperlink ref="I16" location="'一年到期非流动负债'!A1" display="一年内到期的非流动负债"/>
    <hyperlink ref="D17" location="'其他应收款'!A1" display="其他应收款"/>
    <hyperlink ref="I17" location="'其他流动负债'!A1" display="其他流动负债"/>
    <hyperlink ref="D18" location="'存货汇总'!A1" display="存货"/>
    <hyperlink ref="E18" location="'材料采购（在途物资）'!A1" display="材料采购（在途物资）"/>
    <hyperlink ref="E19" location="'原材料'!A1" display="原材料"/>
    <hyperlink ref="E20" location="'在库周转材料'!A1" display="在库周转材料"/>
    <hyperlink ref="G20" location="'非流动负债汇总 '!A1" display="非流动负债"/>
    <hyperlink ref="I20" location="'长期借款'!A1" display="长期借款"/>
    <hyperlink ref="E21" location="'委托加工物资'!A1" display="委托加工物资"/>
    <hyperlink ref="I21" location="'应付债券'!A1" display="应付债券"/>
    <hyperlink ref="E22" location="'产成品（库存商品）'!A1" display="产成品（库存商品）"/>
    <hyperlink ref="I22" location="'长期应付款'!A1" display="长期应付款"/>
    <hyperlink ref="E23" location="'在产品（自制半成品）'!A1" display="在产品（自制半成品）"/>
    <hyperlink ref="I23" location="'专项应付款'!A1" display="专项应付款"/>
    <hyperlink ref="E24" location="'发出商品'!A1" display="发出商品"/>
    <hyperlink ref="I24" location="'预计负债'!A1" display="预计负债"/>
    <hyperlink ref="E25" location="'在用周转材料'!A1" display="在用周转材料"/>
    <hyperlink ref="I25" location="'递延所得税负债'!A1" display="递延所得税负债"/>
    <hyperlink ref="D26" location="'一年到期非流动资产'!A1" display="一年到期非流动资产"/>
    <hyperlink ref="I26" location="'其他非流动负债'!A1" display="其他非流动负债"/>
    <hyperlink ref="D27" location="'其他流动资产'!A1" display="其他流动资产"/>
    <hyperlink ref="D28" location="'可供出售金融资产汇总'!A1" display="可供出售金融资产"/>
    <hyperlink ref="E28" location="'可出售-股票'!A1" display="股票投资"/>
    <hyperlink ref="E29" location="'可出售-债券'!A1" display="债券投资"/>
    <hyperlink ref="E30" location="'可出售-其他'!A1" display="其他投资"/>
    <hyperlink ref="D31" location="'持有到期投资'!A1" display="持有至到期投资"/>
    <hyperlink ref="D32" location="'长期应收'!A1" display="长期应收款"/>
    <hyperlink ref="D33" location="'股权投资'!A1" display="长期股权投资"/>
    <hyperlink ref="D34" location="'投资性房地产'!A1" display="投资性房地产"/>
    <hyperlink ref="C35" location="'固定资产汇总'!A1" display="固定资产"/>
    <hyperlink ref="D35" location="'固定资产汇总'!B18" display="固定资产"/>
    <hyperlink ref="E35" location="'房屋建筑物'!A1" display="房屋建筑物"/>
    <hyperlink ref="E36" location="'构筑物'!A1" display="构筑物及其他辅助设施"/>
    <hyperlink ref="E37" location="'管道沟槽'!A1" display="管道及沟槽"/>
    <hyperlink ref="E38" location="'机器设备'!A1" display="机器设备"/>
    <hyperlink ref="E39" location="'运输工具'!A1" display="车辆"/>
    <hyperlink ref="E40" location="'电子设备'!A1" display="电子设备"/>
    <hyperlink ref="E41" location="'土地'!A1" display="土地"/>
    <hyperlink ref="D42" location="'固定资产汇总'!B20" display="在建工程"/>
    <hyperlink ref="E42" location="'在建（土建）'!A1" display="在建工程-土建工程"/>
    <hyperlink ref="E43" location="'在建（设备）'!A1" display="在建工程-设备安装工程"/>
    <hyperlink ref="D44" location="'工程物资'!A1" display="工程物资"/>
    <hyperlink ref="D45" location="'固定资产清理'!A1" display="固定资产清理"/>
    <hyperlink ref="D46" location="'生产性生物资产'!A1" display="生产性生物资产"/>
    <hyperlink ref="D47" location="'油气资产'!A1" display="油气资产"/>
    <hyperlink ref="C48" location="'无形资产汇总'!A1" display="无形资产"/>
    <hyperlink ref="D48" location="'无形资产汇总'!B10" display="无形资产"/>
    <hyperlink ref="E48" location="'在建（土建）'!A1" display="土地使用权"/>
    <hyperlink ref="E49" location="'在建（设备）'!A1" display="其他无形资产"/>
    <hyperlink ref="D50" location="'开发支出'!A1" display="开发支出"/>
    <hyperlink ref="D51" location="'商誉'!A1" display="商誉"/>
    <hyperlink ref="C52" location="'汇总表'!A16" display="其他资产"/>
    <hyperlink ref="D52" location="'长期待摊费用'!A1" display="长期待摊费用"/>
    <hyperlink ref="D53" location="'递延所得税资产'!A1" display="递延所得税资产"/>
    <hyperlink ref="D54" location="'其他非流动资产'!A1" display="其他非流动资产"/>
  </hyperlink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7" customWidth="1"/>
    <col min="2" max="2" width="36" customWidth="1"/>
    <col min="3" max="3" width="16" customWidth="1"/>
    <col min="4" max="4" width="9" customWidth="1"/>
    <col min="5" max="5" width="10" customWidth="1"/>
    <col min="6" max="6" width="16" hidden="1" customWidth="1"/>
    <col min="7" max="7" width="15" customWidth="1"/>
    <col min="8" max="8" width="16" customWidth="1"/>
    <col min="9" max="9" width="13" customWidth="1"/>
    <col min="10" max="10" width="10" customWidth="1"/>
    <col min="11" max="11" width="14" customWidth="1"/>
  </cols>
  <sheetData>
    <row r="1" ht="15.6" spans="1:11">
      <c r="A1" s="13" t="s">
        <v>86</v>
      </c>
      <c r="B1" s="14" t="s">
        <v>250</v>
      </c>
      <c r="C1" s="15"/>
      <c r="D1" s="15"/>
      <c r="E1" s="15"/>
      <c r="F1" s="15"/>
      <c r="G1" s="15"/>
      <c r="H1" s="15"/>
      <c r="I1" s="15"/>
      <c r="J1" s="15"/>
      <c r="K1" s="15"/>
    </row>
    <row r="2" ht="30" customHeight="1" spans="1:11">
      <c r="A2" s="16" t="s">
        <v>422</v>
      </c>
      <c r="B2" s="17"/>
      <c r="C2" s="17"/>
      <c r="D2" s="17"/>
      <c r="E2" s="17"/>
      <c r="F2" s="17"/>
      <c r="G2" s="17"/>
      <c r="H2" s="17"/>
      <c r="I2" s="17"/>
      <c r="J2" s="17"/>
      <c r="K2" s="17"/>
    </row>
    <row r="3" ht="14.25" customHeight="1" spans="1:11">
      <c r="A3" s="40" t="e">
        <f>CONCATENATE(#REF!,#REF!,#REF!,#REF!,#REF!,#REF!,#REF!)</f>
        <v>#REF!</v>
      </c>
      <c r="B3" s="40"/>
      <c r="C3" s="40"/>
      <c r="D3" s="40"/>
      <c r="E3" s="40"/>
      <c r="F3" s="40"/>
      <c r="G3" s="40"/>
      <c r="H3" s="38"/>
      <c r="I3" s="38"/>
      <c r="J3" s="38"/>
      <c r="K3" s="38"/>
    </row>
    <row r="4" ht="15.75" customHeight="1" spans="1:11">
      <c r="A4" s="41" t="e">
        <f>#REF!&amp;#REF!</f>
        <v>#REF!</v>
      </c>
      <c r="B4" s="36"/>
      <c r="C4" s="36"/>
      <c r="D4" s="36"/>
      <c r="E4" s="36"/>
      <c r="F4" s="36"/>
      <c r="G4" s="36"/>
      <c r="H4" s="36"/>
      <c r="I4" s="36"/>
      <c r="J4" s="36"/>
      <c r="K4" s="42" t="s">
        <v>119</v>
      </c>
    </row>
    <row r="5" ht="15.75" customHeight="1" spans="1:11">
      <c r="A5" s="43" t="s">
        <v>183</v>
      </c>
      <c r="B5" s="52" t="s">
        <v>423</v>
      </c>
      <c r="C5" s="43" t="s">
        <v>424</v>
      </c>
      <c r="D5" s="43" t="s">
        <v>425</v>
      </c>
      <c r="E5" s="43" t="s">
        <v>426</v>
      </c>
      <c r="F5" s="44" t="s">
        <v>333</v>
      </c>
      <c r="G5" s="72" t="s">
        <v>334</v>
      </c>
      <c r="H5" s="43" t="s">
        <v>335</v>
      </c>
      <c r="I5" s="43" t="s">
        <v>336</v>
      </c>
      <c r="J5" s="52" t="s">
        <v>358</v>
      </c>
      <c r="K5" s="43" t="s">
        <v>186</v>
      </c>
    </row>
    <row r="6" ht="15.75" customHeight="1" spans="1:11">
      <c r="A6" s="46">
        <v>1</v>
      </c>
      <c r="B6" s="43"/>
      <c r="C6" s="43"/>
      <c r="D6" s="688"/>
      <c r="E6" s="689"/>
      <c r="F6" s="55"/>
      <c r="G6" s="57">
        <v>0</v>
      </c>
      <c r="H6" s="57">
        <f>G6</f>
        <v>0</v>
      </c>
      <c r="I6" s="56" t="str">
        <f>IF(H6-G6=0,"",(H6-G6))</f>
        <v/>
      </c>
      <c r="J6" s="56" t="str">
        <f>IF(G6=0,"",(H6-G6)/G6*100)</f>
        <v/>
      </c>
      <c r="K6" s="47"/>
    </row>
    <row r="7" ht="15.75" customHeight="1" spans="1:11">
      <c r="A7" s="46"/>
      <c r="B7" s="46"/>
      <c r="C7" s="46"/>
      <c r="D7" s="110"/>
      <c r="E7" s="46"/>
      <c r="F7" s="55"/>
      <c r="G7" s="57"/>
      <c r="H7" s="57"/>
      <c r="I7" s="56"/>
      <c r="J7" s="56"/>
      <c r="K7" s="47"/>
    </row>
    <row r="8" ht="15.75" customHeight="1" spans="1:11">
      <c r="A8" s="46"/>
      <c r="B8" s="46"/>
      <c r="C8" s="46"/>
      <c r="D8" s="110"/>
      <c r="E8" s="47"/>
      <c r="F8" s="55"/>
      <c r="G8" s="57"/>
      <c r="H8" s="56"/>
      <c r="I8" s="56" t="str">
        <f t="shared" ref="I8:I27" si="0">IF(H8-G8=0,"",(H8-G8))</f>
        <v/>
      </c>
      <c r="J8" s="56" t="str">
        <f t="shared" ref="J8:J27" si="1">IF(G8=0,"",(H8-G8)/G8*100)</f>
        <v/>
      </c>
      <c r="K8" s="47"/>
    </row>
    <row r="9" ht="15.75" customHeight="1" spans="1:11">
      <c r="A9" s="46"/>
      <c r="B9" s="46"/>
      <c r="C9" s="46"/>
      <c r="D9" s="631"/>
      <c r="E9" s="47"/>
      <c r="F9" s="55"/>
      <c r="G9" s="57"/>
      <c r="H9" s="56"/>
      <c r="I9" s="56" t="str">
        <f t="shared" si="0"/>
        <v/>
      </c>
      <c r="J9" s="56" t="str">
        <f t="shared" si="1"/>
        <v/>
      </c>
      <c r="K9" s="47"/>
    </row>
    <row r="10" ht="15.75" customHeight="1" spans="1:11">
      <c r="A10" s="46"/>
      <c r="B10" s="46"/>
      <c r="C10" s="46"/>
      <c r="D10" s="631"/>
      <c r="E10" s="47"/>
      <c r="F10" s="55"/>
      <c r="G10" s="57"/>
      <c r="H10" s="56"/>
      <c r="I10" s="56" t="str">
        <f t="shared" si="0"/>
        <v/>
      </c>
      <c r="J10" s="56" t="str">
        <f t="shared" si="1"/>
        <v/>
      </c>
      <c r="K10" s="47"/>
    </row>
    <row r="11" ht="15.75" customHeight="1" spans="1:11">
      <c r="A11" s="46"/>
      <c r="B11" s="46"/>
      <c r="C11" s="46"/>
      <c r="D11" s="631"/>
      <c r="E11" s="47"/>
      <c r="F11" s="55"/>
      <c r="G11" s="57"/>
      <c r="H11" s="56"/>
      <c r="I11" s="56" t="str">
        <f t="shared" si="0"/>
        <v/>
      </c>
      <c r="J11" s="56" t="str">
        <f t="shared" si="1"/>
        <v/>
      </c>
      <c r="K11" s="47"/>
    </row>
    <row r="12" ht="15.75" customHeight="1" spans="1:11">
      <c r="A12" s="46"/>
      <c r="B12" s="47"/>
      <c r="C12" s="46"/>
      <c r="D12" s="631"/>
      <c r="E12" s="47"/>
      <c r="F12" s="55"/>
      <c r="G12" s="57"/>
      <c r="H12" s="56"/>
      <c r="I12" s="56" t="str">
        <f t="shared" si="0"/>
        <v/>
      </c>
      <c r="J12" s="56" t="str">
        <f t="shared" si="1"/>
        <v/>
      </c>
      <c r="K12" s="47"/>
    </row>
    <row r="13" ht="15.75" customHeight="1" spans="1:11">
      <c r="A13" s="46"/>
      <c r="B13" s="47"/>
      <c r="C13" s="46"/>
      <c r="D13" s="631"/>
      <c r="E13" s="47"/>
      <c r="F13" s="55"/>
      <c r="G13" s="57"/>
      <c r="H13" s="56"/>
      <c r="I13" s="56" t="str">
        <f t="shared" si="0"/>
        <v/>
      </c>
      <c r="J13" s="56" t="str">
        <f t="shared" si="1"/>
        <v/>
      </c>
      <c r="K13" s="47"/>
    </row>
    <row r="14" ht="15.75" customHeight="1" spans="1:11">
      <c r="A14" s="46"/>
      <c r="B14" s="47"/>
      <c r="C14" s="46"/>
      <c r="D14" s="631"/>
      <c r="E14" s="47"/>
      <c r="F14" s="55"/>
      <c r="G14" s="57"/>
      <c r="H14" s="56"/>
      <c r="I14" s="56" t="str">
        <f t="shared" si="0"/>
        <v/>
      </c>
      <c r="J14" s="56" t="str">
        <f t="shared" si="1"/>
        <v/>
      </c>
      <c r="K14" s="47"/>
    </row>
    <row r="15" ht="15.75" customHeight="1" spans="1:11">
      <c r="A15" s="46"/>
      <c r="B15" s="47"/>
      <c r="C15" s="46"/>
      <c r="D15" s="631"/>
      <c r="E15" s="47"/>
      <c r="F15" s="55"/>
      <c r="G15" s="57"/>
      <c r="H15" s="56"/>
      <c r="I15" s="56" t="str">
        <f t="shared" si="0"/>
        <v/>
      </c>
      <c r="J15" s="56" t="str">
        <f t="shared" si="1"/>
        <v/>
      </c>
      <c r="K15" s="47"/>
    </row>
    <row r="16" ht="15.75" customHeight="1" spans="1:11">
      <c r="A16" s="46"/>
      <c r="B16" s="47"/>
      <c r="C16" s="46"/>
      <c r="D16" s="631"/>
      <c r="E16" s="47"/>
      <c r="F16" s="55"/>
      <c r="G16" s="57"/>
      <c r="H16" s="56"/>
      <c r="I16" s="56" t="str">
        <f t="shared" si="0"/>
        <v/>
      </c>
      <c r="J16" s="56" t="str">
        <f t="shared" si="1"/>
        <v/>
      </c>
      <c r="K16" s="47"/>
    </row>
    <row r="17" ht="15.75" customHeight="1" spans="1:11">
      <c r="A17" s="46"/>
      <c r="B17" s="47"/>
      <c r="C17" s="46"/>
      <c r="D17" s="631"/>
      <c r="E17" s="47"/>
      <c r="F17" s="55"/>
      <c r="G17" s="57"/>
      <c r="H17" s="56"/>
      <c r="I17" s="56" t="str">
        <f t="shared" si="0"/>
        <v/>
      </c>
      <c r="J17" s="56" t="str">
        <f t="shared" si="1"/>
        <v/>
      </c>
      <c r="K17" s="47"/>
    </row>
    <row r="18" ht="15.75" customHeight="1" spans="1:11">
      <c r="A18" s="46"/>
      <c r="B18" s="47"/>
      <c r="C18" s="46"/>
      <c r="D18" s="631"/>
      <c r="E18" s="47"/>
      <c r="F18" s="55"/>
      <c r="G18" s="57"/>
      <c r="H18" s="56"/>
      <c r="I18" s="56" t="str">
        <f t="shared" si="0"/>
        <v/>
      </c>
      <c r="J18" s="56" t="str">
        <f t="shared" si="1"/>
        <v/>
      </c>
      <c r="K18" s="47"/>
    </row>
    <row r="19" ht="15.75" customHeight="1" spans="1:11">
      <c r="A19" s="46"/>
      <c r="B19" s="47"/>
      <c r="C19" s="46"/>
      <c r="D19" s="631"/>
      <c r="E19" s="47"/>
      <c r="F19" s="55"/>
      <c r="G19" s="57"/>
      <c r="H19" s="56"/>
      <c r="I19" s="56" t="str">
        <f t="shared" si="0"/>
        <v/>
      </c>
      <c r="J19" s="56" t="str">
        <f t="shared" si="1"/>
        <v/>
      </c>
      <c r="K19" s="47"/>
    </row>
    <row r="20" ht="15.75" customHeight="1" spans="1:11">
      <c r="A20" s="46"/>
      <c r="B20" s="47"/>
      <c r="C20" s="46"/>
      <c r="D20" s="631"/>
      <c r="E20" s="47"/>
      <c r="F20" s="55"/>
      <c r="G20" s="57"/>
      <c r="H20" s="56"/>
      <c r="I20" s="56" t="str">
        <f t="shared" si="0"/>
        <v/>
      </c>
      <c r="J20" s="56" t="str">
        <f t="shared" si="1"/>
        <v/>
      </c>
      <c r="K20" s="47"/>
    </row>
    <row r="21" ht="15.75" customHeight="1" spans="1:11">
      <c r="A21" s="46"/>
      <c r="B21" s="47"/>
      <c r="C21" s="46"/>
      <c r="D21" s="631"/>
      <c r="E21" s="47"/>
      <c r="F21" s="55"/>
      <c r="G21" s="57"/>
      <c r="H21" s="56"/>
      <c r="I21" s="56" t="str">
        <f t="shared" si="0"/>
        <v/>
      </c>
      <c r="J21" s="56" t="str">
        <f t="shared" si="1"/>
        <v/>
      </c>
      <c r="K21" s="47"/>
    </row>
    <row r="22" ht="15.75" customHeight="1" spans="1:11">
      <c r="A22" s="46"/>
      <c r="B22" s="47"/>
      <c r="C22" s="46"/>
      <c r="D22" s="631"/>
      <c r="E22" s="47"/>
      <c r="F22" s="55"/>
      <c r="G22" s="57"/>
      <c r="H22" s="56"/>
      <c r="I22" s="56" t="str">
        <f t="shared" si="0"/>
        <v/>
      </c>
      <c r="J22" s="56" t="str">
        <f t="shared" si="1"/>
        <v/>
      </c>
      <c r="K22" s="47"/>
    </row>
    <row r="23" ht="15.75" customHeight="1" spans="1:11">
      <c r="A23" s="46"/>
      <c r="B23" s="47"/>
      <c r="C23" s="46"/>
      <c r="D23" s="631"/>
      <c r="E23" s="47"/>
      <c r="F23" s="55"/>
      <c r="G23" s="57"/>
      <c r="H23" s="56"/>
      <c r="I23" s="56" t="str">
        <f t="shared" si="0"/>
        <v/>
      </c>
      <c r="J23" s="56" t="str">
        <f t="shared" si="1"/>
        <v/>
      </c>
      <c r="K23" s="47"/>
    </row>
    <row r="24" ht="15.75" customHeight="1" spans="1:11">
      <c r="A24" s="46"/>
      <c r="B24" s="47"/>
      <c r="C24" s="46"/>
      <c r="D24" s="631"/>
      <c r="E24" s="47"/>
      <c r="F24" s="55"/>
      <c r="G24" s="57"/>
      <c r="H24" s="56"/>
      <c r="I24" s="56" t="str">
        <f t="shared" si="0"/>
        <v/>
      </c>
      <c r="J24" s="56" t="str">
        <f t="shared" si="1"/>
        <v/>
      </c>
      <c r="K24" s="47"/>
    </row>
    <row r="25" ht="15.75" customHeight="1" spans="1:11">
      <c r="A25" s="52" t="s">
        <v>395</v>
      </c>
      <c r="B25" s="72"/>
      <c r="C25" s="46"/>
      <c r="D25" s="631"/>
      <c r="E25" s="47"/>
      <c r="F25" s="55">
        <f>SUM(F6:F24)</f>
        <v>0</v>
      </c>
      <c r="G25" s="57">
        <f>SUM(G6:G24)</f>
        <v>0</v>
      </c>
      <c r="H25" s="56">
        <f>SUM(H6:H24)</f>
        <v>0</v>
      </c>
      <c r="I25" s="56" t="str">
        <f t="shared" si="0"/>
        <v/>
      </c>
      <c r="J25" s="56" t="str">
        <f t="shared" si="1"/>
        <v/>
      </c>
      <c r="K25" s="47"/>
    </row>
    <row r="26" ht="15.75" customHeight="1" spans="1:11">
      <c r="A26" s="43" t="s">
        <v>427</v>
      </c>
      <c r="B26" s="72"/>
      <c r="C26" s="46"/>
      <c r="D26" s="631"/>
      <c r="E26" s="47"/>
      <c r="F26" s="55"/>
      <c r="G26" s="57"/>
      <c r="H26" s="56"/>
      <c r="I26" s="56" t="str">
        <f t="shared" si="0"/>
        <v/>
      </c>
      <c r="J26" s="56" t="str">
        <f t="shared" si="1"/>
        <v/>
      </c>
      <c r="K26" s="47"/>
    </row>
    <row r="27" ht="15.75" customHeight="1" spans="1:11">
      <c r="A27" s="52" t="s">
        <v>395</v>
      </c>
      <c r="B27" s="72"/>
      <c r="C27" s="47"/>
      <c r="D27" s="48"/>
      <c r="E27" s="47"/>
      <c r="F27" s="55">
        <f>F25-F26</f>
        <v>0</v>
      </c>
      <c r="G27" s="57">
        <f>G25-G26</f>
        <v>0</v>
      </c>
      <c r="H27" s="56">
        <f>H25-H26</f>
        <v>0</v>
      </c>
      <c r="I27" s="56" t="str">
        <f t="shared" si="0"/>
        <v/>
      </c>
      <c r="J27" s="56" t="str">
        <f t="shared" si="1"/>
        <v/>
      </c>
      <c r="K27" s="47"/>
    </row>
    <row r="28" ht="15.75" customHeight="1" spans="1:11">
      <c r="A28" s="54" t="e">
        <f>#REF!&amp;#REF!</f>
        <v>#REF!</v>
      </c>
      <c r="B28" s="36"/>
      <c r="C28" s="36"/>
      <c r="D28" s="36"/>
      <c r="E28" s="36"/>
      <c r="F28" s="36"/>
      <c r="G28" s="36"/>
      <c r="H28" s="41" t="e">
        <f>"评估人员："&amp;#REF!</f>
        <v>#REF!</v>
      </c>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ht="15.75" customHeight="1" spans="1:11">
      <c r="A65" s="36"/>
      <c r="B65" s="36"/>
      <c r="C65" s="36"/>
      <c r="D65" s="36"/>
      <c r="E65" s="36"/>
      <c r="F65" s="36"/>
      <c r="G65" s="36" t="s">
        <v>428</v>
      </c>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5">
    <mergeCell ref="A2:K2"/>
    <mergeCell ref="A3:K3"/>
    <mergeCell ref="A25:B25"/>
    <mergeCell ref="A26:B26"/>
    <mergeCell ref="A27:B27"/>
  </mergeCells>
  <hyperlinks>
    <hyperlink ref="A1" location="'索引目录'!D14" display="返回索引页"/>
    <hyperlink ref="B1" location="'流动汇总'!B10" display="返回"/>
  </hyperlink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workbookViewId="0">
      <selection activeCell="A1" sqref="A1"/>
    </sheetView>
  </sheetViews>
  <sheetFormatPr defaultColWidth="9.81481481481481" defaultRowHeight="14.4"/>
  <cols>
    <col min="1" max="1" width="5" customWidth="1"/>
    <col min="2" max="2" width="26" customWidth="1"/>
    <col min="3" max="3" width="10" customWidth="1"/>
    <col min="4" max="5" width="13" customWidth="1"/>
    <col min="6" max="6" width="9" customWidth="1"/>
    <col min="7" max="9" width="14" customWidth="1"/>
    <col min="10" max="10" width="13" customWidth="1"/>
    <col min="11" max="12" width="10" customWidth="1"/>
  </cols>
  <sheetData>
    <row r="1" ht="15.6" spans="1:12">
      <c r="A1" s="13" t="s">
        <v>86</v>
      </c>
      <c r="B1" s="14" t="s">
        <v>250</v>
      </c>
      <c r="C1" s="15"/>
      <c r="D1" s="15"/>
      <c r="E1" s="15"/>
      <c r="F1" s="15"/>
      <c r="G1" s="15"/>
      <c r="H1" s="15"/>
      <c r="I1" s="15"/>
      <c r="J1" s="15"/>
      <c r="K1" s="15"/>
      <c r="L1" s="15"/>
    </row>
    <row r="2" ht="30" customHeight="1" spans="1:12">
      <c r="A2" s="16" t="s">
        <v>429</v>
      </c>
      <c r="B2" s="17"/>
      <c r="C2" s="17"/>
      <c r="D2" s="17"/>
      <c r="E2" s="17"/>
      <c r="F2" s="17"/>
      <c r="G2" s="17"/>
      <c r="H2" s="17"/>
      <c r="I2" s="17"/>
      <c r="J2" s="17"/>
      <c r="K2" s="17"/>
      <c r="L2" s="17"/>
    </row>
    <row r="3" ht="14.25" customHeight="1" spans="1:12">
      <c r="A3" s="40" t="e">
        <f>CONCATENATE(#REF!,#REF!,#REF!,#REF!,#REF!,#REF!,#REF!)</f>
        <v>#REF!</v>
      </c>
      <c r="B3" s="40"/>
      <c r="C3" s="40"/>
      <c r="D3" s="40"/>
      <c r="E3" s="40"/>
      <c r="F3" s="40"/>
      <c r="G3" s="40"/>
      <c r="H3" s="40"/>
      <c r="I3" s="38"/>
      <c r="J3" s="38"/>
      <c r="K3" s="38"/>
      <c r="L3" s="38"/>
    </row>
    <row r="4" ht="15.75" customHeight="1" spans="1:12">
      <c r="A4" s="41" t="e">
        <f>#REF!&amp;#REF!</f>
        <v>#REF!</v>
      </c>
      <c r="B4" s="36"/>
      <c r="C4" s="36"/>
      <c r="D4" s="36"/>
      <c r="E4" s="36"/>
      <c r="F4" s="36"/>
      <c r="G4" s="36"/>
      <c r="H4" s="36"/>
      <c r="I4" s="36"/>
      <c r="J4" s="36"/>
      <c r="K4" s="36"/>
      <c r="L4" s="42" t="s">
        <v>119</v>
      </c>
    </row>
    <row r="5" ht="15.75" customHeight="1" spans="1:12">
      <c r="A5" s="43" t="s">
        <v>183</v>
      </c>
      <c r="B5" s="52" t="s">
        <v>430</v>
      </c>
      <c r="C5" s="43" t="s">
        <v>425</v>
      </c>
      <c r="D5" s="43" t="s">
        <v>431</v>
      </c>
      <c r="E5" s="43" t="s">
        <v>432</v>
      </c>
      <c r="F5" s="52" t="s">
        <v>433</v>
      </c>
      <c r="G5" s="44" t="s">
        <v>333</v>
      </c>
      <c r="H5" s="72" t="s">
        <v>334</v>
      </c>
      <c r="I5" s="43" t="s">
        <v>335</v>
      </c>
      <c r="J5" s="43" t="s">
        <v>336</v>
      </c>
      <c r="K5" s="52" t="s">
        <v>358</v>
      </c>
      <c r="L5" s="43" t="s">
        <v>186</v>
      </c>
    </row>
    <row r="6" ht="15.75" customHeight="1" spans="1:12">
      <c r="A6" s="46"/>
      <c r="B6" s="47"/>
      <c r="C6" s="48"/>
      <c r="D6" s="56"/>
      <c r="E6" s="46"/>
      <c r="F6" s="46"/>
      <c r="G6" s="55"/>
      <c r="H6" s="57"/>
      <c r="I6" s="56"/>
      <c r="J6" s="56" t="str">
        <f t="shared" ref="J6:J27" si="0">IF(I6-H6=0,"",(I6-H6))</f>
        <v/>
      </c>
      <c r="K6" s="56" t="str">
        <f t="shared" ref="K6:K27" si="1">IF(H6=0,"",(I6-H6)/H6*100)</f>
        <v/>
      </c>
      <c r="L6" s="47"/>
    </row>
    <row r="7" ht="15.75" customHeight="1" spans="1:12">
      <c r="A7" s="46"/>
      <c r="B7" s="47"/>
      <c r="C7" s="48"/>
      <c r="D7" s="56"/>
      <c r="E7" s="46"/>
      <c r="F7" s="46"/>
      <c r="G7" s="55"/>
      <c r="H7" s="57"/>
      <c r="I7" s="56"/>
      <c r="J7" s="56" t="str">
        <f t="shared" si="0"/>
        <v/>
      </c>
      <c r="K7" s="56" t="str">
        <f t="shared" si="1"/>
        <v/>
      </c>
      <c r="L7" s="47"/>
    </row>
    <row r="8" ht="15.75" customHeight="1" spans="1:12">
      <c r="A8" s="46"/>
      <c r="B8" s="47"/>
      <c r="C8" s="48"/>
      <c r="D8" s="56"/>
      <c r="E8" s="46"/>
      <c r="F8" s="46"/>
      <c r="G8" s="55"/>
      <c r="H8" s="57"/>
      <c r="I8" s="56"/>
      <c r="J8" s="56" t="str">
        <f t="shared" si="0"/>
        <v/>
      </c>
      <c r="K8" s="56" t="str">
        <f t="shared" si="1"/>
        <v/>
      </c>
      <c r="L8" s="47"/>
    </row>
    <row r="9" ht="15.75" customHeight="1" spans="1:12">
      <c r="A9" s="46"/>
      <c r="B9" s="47"/>
      <c r="C9" s="48"/>
      <c r="D9" s="56"/>
      <c r="E9" s="46"/>
      <c r="F9" s="46"/>
      <c r="G9" s="55"/>
      <c r="H9" s="57"/>
      <c r="I9" s="56"/>
      <c r="J9" s="56" t="str">
        <f t="shared" si="0"/>
        <v/>
      </c>
      <c r="K9" s="56" t="str">
        <f t="shared" si="1"/>
        <v/>
      </c>
      <c r="L9" s="47"/>
    </row>
    <row r="10" ht="15.75" customHeight="1" spans="1:12">
      <c r="A10" s="46"/>
      <c r="B10" s="47"/>
      <c r="C10" s="48"/>
      <c r="D10" s="56"/>
      <c r="E10" s="46"/>
      <c r="F10" s="46"/>
      <c r="G10" s="55"/>
      <c r="H10" s="57"/>
      <c r="I10" s="56"/>
      <c r="J10" s="56" t="str">
        <f t="shared" si="0"/>
        <v/>
      </c>
      <c r="K10" s="56" t="str">
        <f t="shared" si="1"/>
        <v/>
      </c>
      <c r="L10" s="47"/>
    </row>
    <row r="11" ht="15.75" customHeight="1" spans="1:12">
      <c r="A11" s="46"/>
      <c r="B11" s="47"/>
      <c r="C11" s="48"/>
      <c r="D11" s="56"/>
      <c r="E11" s="46"/>
      <c r="F11" s="46"/>
      <c r="G11" s="55"/>
      <c r="H11" s="57"/>
      <c r="I11" s="56"/>
      <c r="J11" s="56" t="str">
        <f t="shared" si="0"/>
        <v/>
      </c>
      <c r="K11" s="56" t="str">
        <f t="shared" si="1"/>
        <v/>
      </c>
      <c r="L11" s="47"/>
    </row>
    <row r="12" ht="15.75" customHeight="1" spans="1:12">
      <c r="A12" s="46"/>
      <c r="B12" s="47"/>
      <c r="C12" s="48"/>
      <c r="D12" s="56"/>
      <c r="E12" s="46"/>
      <c r="F12" s="46"/>
      <c r="G12" s="55"/>
      <c r="H12" s="57"/>
      <c r="I12" s="56"/>
      <c r="J12" s="56" t="str">
        <f t="shared" si="0"/>
        <v/>
      </c>
      <c r="K12" s="56" t="str">
        <f t="shared" si="1"/>
        <v/>
      </c>
      <c r="L12" s="47"/>
    </row>
    <row r="13" ht="15.75" customHeight="1" spans="1:12">
      <c r="A13" s="46"/>
      <c r="B13" s="47"/>
      <c r="C13" s="48"/>
      <c r="D13" s="56"/>
      <c r="E13" s="46"/>
      <c r="F13" s="46"/>
      <c r="G13" s="55"/>
      <c r="H13" s="57"/>
      <c r="I13" s="56"/>
      <c r="J13" s="56" t="str">
        <f t="shared" si="0"/>
        <v/>
      </c>
      <c r="K13" s="56" t="str">
        <f t="shared" si="1"/>
        <v/>
      </c>
      <c r="L13" s="47"/>
    </row>
    <row r="14" ht="15.75" customHeight="1" spans="1:12">
      <c r="A14" s="46"/>
      <c r="B14" s="47"/>
      <c r="C14" s="48"/>
      <c r="D14" s="56"/>
      <c r="E14" s="46"/>
      <c r="F14" s="46"/>
      <c r="G14" s="55"/>
      <c r="H14" s="57"/>
      <c r="I14" s="56"/>
      <c r="J14" s="56" t="str">
        <f t="shared" si="0"/>
        <v/>
      </c>
      <c r="K14" s="56" t="str">
        <f t="shared" si="1"/>
        <v/>
      </c>
      <c r="L14" s="47"/>
    </row>
    <row r="15" ht="15.75" customHeight="1" spans="1:12">
      <c r="A15" s="46"/>
      <c r="B15" s="47"/>
      <c r="C15" s="48"/>
      <c r="D15" s="56"/>
      <c r="E15" s="46"/>
      <c r="F15" s="46"/>
      <c r="G15" s="55"/>
      <c r="H15" s="57"/>
      <c r="I15" s="56"/>
      <c r="J15" s="56" t="str">
        <f t="shared" si="0"/>
        <v/>
      </c>
      <c r="K15" s="56" t="str">
        <f t="shared" si="1"/>
        <v/>
      </c>
      <c r="L15" s="47"/>
    </row>
    <row r="16" ht="15.75" customHeight="1" spans="1:12">
      <c r="A16" s="46"/>
      <c r="B16" s="47"/>
      <c r="C16" s="48"/>
      <c r="D16" s="56"/>
      <c r="E16" s="46"/>
      <c r="F16" s="46"/>
      <c r="G16" s="55"/>
      <c r="H16" s="57"/>
      <c r="I16" s="56"/>
      <c r="J16" s="56" t="str">
        <f t="shared" si="0"/>
        <v/>
      </c>
      <c r="K16" s="56" t="str">
        <f t="shared" si="1"/>
        <v/>
      </c>
      <c r="L16" s="47"/>
    </row>
    <row r="17" ht="15.75" customHeight="1" spans="1:12">
      <c r="A17" s="46"/>
      <c r="B17" s="47"/>
      <c r="C17" s="48"/>
      <c r="D17" s="56"/>
      <c r="E17" s="46"/>
      <c r="F17" s="46"/>
      <c r="G17" s="55"/>
      <c r="H17" s="57"/>
      <c r="I17" s="56"/>
      <c r="J17" s="56" t="str">
        <f t="shared" si="0"/>
        <v/>
      </c>
      <c r="K17" s="56" t="str">
        <f t="shared" si="1"/>
        <v/>
      </c>
      <c r="L17" s="47"/>
    </row>
    <row r="18" ht="15.75" customHeight="1" spans="1:12">
      <c r="A18" s="46"/>
      <c r="B18" s="47"/>
      <c r="C18" s="48"/>
      <c r="D18" s="56"/>
      <c r="E18" s="46"/>
      <c r="F18" s="46"/>
      <c r="G18" s="55"/>
      <c r="H18" s="57"/>
      <c r="I18" s="56"/>
      <c r="J18" s="56" t="str">
        <f t="shared" si="0"/>
        <v/>
      </c>
      <c r="K18" s="56" t="str">
        <f t="shared" si="1"/>
        <v/>
      </c>
      <c r="L18" s="47"/>
    </row>
    <row r="19" ht="15.75" customHeight="1" spans="1:12">
      <c r="A19" s="46"/>
      <c r="B19" s="47"/>
      <c r="C19" s="48"/>
      <c r="D19" s="56"/>
      <c r="E19" s="46"/>
      <c r="F19" s="46"/>
      <c r="G19" s="55"/>
      <c r="H19" s="57"/>
      <c r="I19" s="56"/>
      <c r="J19" s="56" t="str">
        <f t="shared" si="0"/>
        <v/>
      </c>
      <c r="K19" s="56" t="str">
        <f t="shared" si="1"/>
        <v/>
      </c>
      <c r="L19" s="47"/>
    </row>
    <row r="20" ht="15.75" customHeight="1" spans="1:12">
      <c r="A20" s="46"/>
      <c r="B20" s="47"/>
      <c r="C20" s="48"/>
      <c r="D20" s="56"/>
      <c r="E20" s="46"/>
      <c r="F20" s="46"/>
      <c r="G20" s="55"/>
      <c r="H20" s="57"/>
      <c r="I20" s="56"/>
      <c r="J20" s="56" t="str">
        <f t="shared" si="0"/>
        <v/>
      </c>
      <c r="K20" s="56" t="str">
        <f t="shared" si="1"/>
        <v/>
      </c>
      <c r="L20" s="47"/>
    </row>
    <row r="21" ht="15.75" customHeight="1" spans="1:12">
      <c r="A21" s="46"/>
      <c r="B21" s="47"/>
      <c r="C21" s="48"/>
      <c r="D21" s="56"/>
      <c r="E21" s="46"/>
      <c r="F21" s="46"/>
      <c r="G21" s="55"/>
      <c r="H21" s="57"/>
      <c r="I21" s="56"/>
      <c r="J21" s="56" t="str">
        <f t="shared" si="0"/>
        <v/>
      </c>
      <c r="K21" s="56" t="str">
        <f t="shared" si="1"/>
        <v/>
      </c>
      <c r="L21" s="47"/>
    </row>
    <row r="22" ht="15.75" customHeight="1" spans="1:12">
      <c r="A22" s="46"/>
      <c r="B22" s="47"/>
      <c r="C22" s="48"/>
      <c r="D22" s="56"/>
      <c r="E22" s="46"/>
      <c r="F22" s="46"/>
      <c r="G22" s="55"/>
      <c r="H22" s="57"/>
      <c r="I22" s="56"/>
      <c r="J22" s="56" t="str">
        <f t="shared" si="0"/>
        <v/>
      </c>
      <c r="K22" s="56" t="str">
        <f t="shared" si="1"/>
        <v/>
      </c>
      <c r="L22" s="47"/>
    </row>
    <row r="23" ht="15.75" customHeight="1" spans="1:12">
      <c r="A23" s="46"/>
      <c r="B23" s="47"/>
      <c r="C23" s="48"/>
      <c r="D23" s="56"/>
      <c r="E23" s="46"/>
      <c r="F23" s="46"/>
      <c r="G23" s="55"/>
      <c r="H23" s="57"/>
      <c r="I23" s="56"/>
      <c r="J23" s="56" t="str">
        <f t="shared" si="0"/>
        <v/>
      </c>
      <c r="K23" s="56" t="str">
        <f t="shared" si="1"/>
        <v/>
      </c>
      <c r="L23" s="47"/>
    </row>
    <row r="24" ht="15.75" customHeight="1" spans="1:12">
      <c r="A24" s="46"/>
      <c r="B24" s="47"/>
      <c r="C24" s="48"/>
      <c r="D24" s="56"/>
      <c r="E24" s="46"/>
      <c r="F24" s="46"/>
      <c r="G24" s="55"/>
      <c r="H24" s="57"/>
      <c r="I24" s="56"/>
      <c r="J24" s="56" t="str">
        <f t="shared" si="0"/>
        <v/>
      </c>
      <c r="K24" s="56" t="str">
        <f t="shared" si="1"/>
        <v/>
      </c>
      <c r="L24" s="47"/>
    </row>
    <row r="25" ht="15.75" customHeight="1" spans="1:12">
      <c r="A25" s="46"/>
      <c r="B25" s="47"/>
      <c r="C25" s="48"/>
      <c r="D25" s="56"/>
      <c r="E25" s="46"/>
      <c r="F25" s="46"/>
      <c r="G25" s="55"/>
      <c r="H25" s="57"/>
      <c r="I25" s="56"/>
      <c r="J25" s="56" t="str">
        <f t="shared" si="0"/>
        <v/>
      </c>
      <c r="K25" s="56" t="str">
        <f t="shared" si="1"/>
        <v/>
      </c>
      <c r="L25" s="47"/>
    </row>
    <row r="26" ht="15.75" customHeight="1" spans="1:12">
      <c r="A26" s="46"/>
      <c r="B26" s="47"/>
      <c r="C26" s="48"/>
      <c r="D26" s="56"/>
      <c r="E26" s="46"/>
      <c r="F26" s="46"/>
      <c r="G26" s="55"/>
      <c r="H26" s="57"/>
      <c r="I26" s="56"/>
      <c r="J26" s="56" t="str">
        <f t="shared" si="0"/>
        <v/>
      </c>
      <c r="K26" s="56" t="str">
        <f t="shared" si="1"/>
        <v/>
      </c>
      <c r="L26" s="47"/>
    </row>
    <row r="27" ht="15.75" customHeight="1" spans="1:12">
      <c r="A27" s="52" t="s">
        <v>395</v>
      </c>
      <c r="B27" s="72"/>
      <c r="C27" s="47"/>
      <c r="D27" s="56">
        <f>SUM(D6:D26)</f>
        <v>0</v>
      </c>
      <c r="E27" s="47"/>
      <c r="F27" s="47"/>
      <c r="G27" s="55">
        <f>SUM(G6:G26)</f>
        <v>0</v>
      </c>
      <c r="H27" s="57">
        <f>SUM(H6:H26)</f>
        <v>0</v>
      </c>
      <c r="I27" s="56">
        <f>SUM(I6:I26)</f>
        <v>0</v>
      </c>
      <c r="J27" s="56" t="str">
        <f t="shared" si="0"/>
        <v/>
      </c>
      <c r="K27" s="56" t="str">
        <f t="shared" si="1"/>
        <v/>
      </c>
      <c r="L27" s="47"/>
    </row>
    <row r="28" ht="15.75" customHeight="1" spans="1:12">
      <c r="A28" s="54" t="e">
        <f>#REF!&amp;#REF!</f>
        <v>#REF!</v>
      </c>
      <c r="B28" s="36"/>
      <c r="C28" s="36"/>
      <c r="D28" s="36"/>
      <c r="E28" s="36"/>
      <c r="F28" s="36"/>
      <c r="G28" s="36"/>
      <c r="H28" s="36"/>
      <c r="I28" s="41" t="e">
        <f>"评估人员："&amp;#REF!</f>
        <v>#REF!</v>
      </c>
      <c r="J28" s="36"/>
      <c r="K28" s="36"/>
      <c r="L28" s="36"/>
    </row>
    <row r="29" ht="15.75" customHeight="1" spans="1:12">
      <c r="A29" s="54" t="e">
        <f>CONCATENATE(#REF!,#REF!,#REF!,#REF!,#REF!,#REF!,#REF!)</f>
        <v>#REF!</v>
      </c>
      <c r="B29" s="36"/>
      <c r="C29" s="36"/>
      <c r="D29" s="36"/>
      <c r="E29" s="36"/>
      <c r="F29" s="36"/>
      <c r="G29" s="36"/>
      <c r="H29" s="36"/>
      <c r="I29" s="36"/>
      <c r="J29" s="36"/>
      <c r="K29" s="36"/>
      <c r="L29" s="36"/>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36" spans="1:12">
      <c r="A36" s="36"/>
      <c r="B36" s="36"/>
      <c r="C36" s="36"/>
      <c r="D36" s="36"/>
      <c r="E36" s="36"/>
      <c r="F36" s="36"/>
      <c r="G36" s="36"/>
      <c r="H36" s="36"/>
      <c r="I36" s="36"/>
      <c r="J36" s="36"/>
      <c r="K36" s="36"/>
      <c r="L36" s="36"/>
    </row>
    <row r="37" spans="1:12">
      <c r="A37" s="36"/>
      <c r="B37" s="36"/>
      <c r="C37" s="36"/>
      <c r="D37" s="36"/>
      <c r="E37" s="36"/>
      <c r="F37" s="36"/>
      <c r="G37" s="36"/>
      <c r="H37" s="36"/>
      <c r="I37" s="36"/>
      <c r="J37" s="36"/>
      <c r="K37" s="36"/>
      <c r="L37" s="36"/>
    </row>
    <row r="38" spans="1:12">
      <c r="A38" s="36"/>
      <c r="B38" s="36"/>
      <c r="C38" s="36"/>
      <c r="D38" s="36"/>
      <c r="E38" s="36"/>
      <c r="F38" s="36"/>
      <c r="G38" s="36"/>
      <c r="H38" s="36"/>
      <c r="I38" s="36"/>
      <c r="J38" s="36"/>
      <c r="K38" s="36"/>
      <c r="L38" s="36"/>
    </row>
    <row r="39" spans="1:12">
      <c r="A39" s="36"/>
      <c r="B39" s="36"/>
      <c r="C39" s="36"/>
      <c r="D39" s="36"/>
      <c r="E39" s="36"/>
      <c r="F39" s="36"/>
      <c r="G39" s="36"/>
      <c r="H39" s="36"/>
      <c r="I39" s="36"/>
      <c r="J39" s="36"/>
      <c r="K39" s="36"/>
      <c r="L39" s="36"/>
    </row>
    <row r="40" spans="1:12">
      <c r="A40" s="36"/>
      <c r="B40" s="36"/>
      <c r="C40" s="36"/>
      <c r="D40" s="36"/>
      <c r="E40" s="36"/>
      <c r="F40" s="36"/>
      <c r="G40" s="36"/>
      <c r="H40" s="36"/>
      <c r="I40" s="36"/>
      <c r="J40" s="36"/>
      <c r="K40" s="36"/>
      <c r="L40" s="36"/>
    </row>
    <row r="41" spans="1:12">
      <c r="A41" s="36"/>
      <c r="B41" s="36"/>
      <c r="C41" s="36"/>
      <c r="D41" s="36"/>
      <c r="E41" s="36"/>
      <c r="F41" s="36"/>
      <c r="G41" s="36"/>
      <c r="H41" s="36"/>
      <c r="I41" s="36"/>
      <c r="J41" s="36"/>
      <c r="K41" s="36"/>
      <c r="L41" s="36"/>
    </row>
    <row r="42" spans="1:12">
      <c r="A42" s="36"/>
      <c r="B42" s="36"/>
      <c r="C42" s="36"/>
      <c r="D42" s="36"/>
      <c r="E42" s="36"/>
      <c r="F42" s="36"/>
      <c r="G42" s="36"/>
      <c r="H42" s="36"/>
      <c r="I42" s="36"/>
      <c r="J42" s="36"/>
      <c r="K42" s="36"/>
      <c r="L42" s="36"/>
    </row>
    <row r="43" spans="1:12">
      <c r="A43" s="36"/>
      <c r="B43" s="36"/>
      <c r="C43" s="36"/>
      <c r="D43" s="36"/>
      <c r="E43" s="36"/>
      <c r="F43" s="36"/>
      <c r="G43" s="36"/>
      <c r="H43" s="36"/>
      <c r="I43" s="36"/>
      <c r="J43" s="36"/>
      <c r="K43" s="36"/>
      <c r="L43" s="36"/>
    </row>
    <row r="44" spans="1:12">
      <c r="A44" s="36"/>
      <c r="B44" s="36"/>
      <c r="C44" s="36"/>
      <c r="D44" s="36"/>
      <c r="E44" s="36"/>
      <c r="F44" s="36"/>
      <c r="G44" s="36"/>
      <c r="H44" s="36"/>
      <c r="I44" s="36"/>
      <c r="J44" s="36"/>
      <c r="K44" s="36"/>
      <c r="L44" s="36"/>
    </row>
    <row r="45" spans="1:12">
      <c r="A45" s="36"/>
      <c r="B45" s="36"/>
      <c r="C45" s="36"/>
      <c r="D45" s="36"/>
      <c r="E45" s="36"/>
      <c r="F45" s="36"/>
      <c r="G45" s="36"/>
      <c r="H45" s="36"/>
      <c r="I45" s="36"/>
      <c r="J45" s="36"/>
      <c r="K45" s="36"/>
      <c r="L45" s="36"/>
    </row>
    <row r="46" spans="1:12">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row r="48" spans="1:12">
      <c r="A48" s="36"/>
      <c r="B48" s="36"/>
      <c r="C48" s="36"/>
      <c r="D48" s="36"/>
      <c r="E48" s="36"/>
      <c r="F48" s="36"/>
      <c r="G48" s="36"/>
      <c r="H48" s="36"/>
      <c r="I48" s="36"/>
      <c r="J48" s="36"/>
      <c r="K48" s="36"/>
      <c r="L48" s="36"/>
    </row>
    <row r="49" spans="1:12">
      <c r="A49" s="36"/>
      <c r="B49" s="36"/>
      <c r="C49" s="36"/>
      <c r="D49" s="36"/>
      <c r="E49" s="36"/>
      <c r="F49" s="36"/>
      <c r="G49" s="36"/>
      <c r="H49" s="36"/>
      <c r="I49" s="36"/>
      <c r="J49" s="36"/>
      <c r="K49" s="36"/>
      <c r="L49" s="36"/>
    </row>
    <row r="50" spans="1:12">
      <c r="A50" s="36"/>
      <c r="B50" s="36"/>
      <c r="C50" s="36"/>
      <c r="D50" s="36"/>
      <c r="E50" s="36"/>
      <c r="F50" s="36"/>
      <c r="G50" s="36"/>
      <c r="H50" s="36"/>
      <c r="I50" s="36"/>
      <c r="J50" s="36"/>
      <c r="K50" s="36"/>
      <c r="L50" s="36"/>
    </row>
    <row r="51" spans="1:12">
      <c r="A51" s="36"/>
      <c r="B51" s="36"/>
      <c r="C51" s="36"/>
      <c r="D51" s="36"/>
      <c r="E51" s="36"/>
      <c r="F51" s="36"/>
      <c r="G51" s="36"/>
      <c r="H51" s="36"/>
      <c r="I51" s="36"/>
      <c r="J51" s="36"/>
      <c r="K51" s="36"/>
      <c r="L51" s="36"/>
    </row>
    <row r="52" spans="1:12">
      <c r="A52" s="36"/>
      <c r="B52" s="36"/>
      <c r="C52" s="36"/>
      <c r="D52" s="36"/>
      <c r="E52" s="36"/>
      <c r="F52" s="36"/>
      <c r="G52" s="36"/>
      <c r="H52" s="36"/>
      <c r="I52" s="36"/>
      <c r="J52" s="36"/>
      <c r="K52" s="36"/>
      <c r="L52" s="36"/>
    </row>
    <row r="53" spans="1:12">
      <c r="A53" s="36"/>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row r="65" spans="1:12">
      <c r="A65" s="36"/>
      <c r="B65" s="36"/>
      <c r="C65" s="36"/>
      <c r="D65" s="36"/>
      <c r="E65" s="36"/>
      <c r="F65" s="36"/>
      <c r="G65" s="36"/>
      <c r="H65" s="36"/>
      <c r="I65" s="36"/>
      <c r="J65" s="36"/>
      <c r="K65" s="36"/>
      <c r="L65" s="36"/>
    </row>
    <row r="66" spans="1:12">
      <c r="A66" s="36"/>
      <c r="B66" s="36"/>
      <c r="C66" s="36"/>
      <c r="D66" s="36"/>
      <c r="E66" s="36"/>
      <c r="F66" s="36"/>
      <c r="G66" s="36"/>
      <c r="H66" s="36"/>
      <c r="I66" s="36"/>
      <c r="J66" s="36"/>
      <c r="K66" s="36"/>
      <c r="L66" s="36"/>
    </row>
    <row r="67" spans="1:12">
      <c r="A67" s="36"/>
      <c r="B67" s="36"/>
      <c r="C67" s="36"/>
      <c r="D67" s="36"/>
      <c r="E67" s="36"/>
      <c r="F67" s="36"/>
      <c r="G67" s="36"/>
      <c r="H67" s="36"/>
      <c r="I67" s="36"/>
      <c r="J67" s="36"/>
      <c r="K67" s="36"/>
      <c r="L67" s="36"/>
    </row>
    <row r="68" spans="1:12">
      <c r="A68" s="36"/>
      <c r="B68" s="36"/>
      <c r="C68" s="36"/>
      <c r="D68" s="36"/>
      <c r="E68" s="36"/>
      <c r="F68" s="36"/>
      <c r="G68" s="36"/>
      <c r="H68" s="36"/>
      <c r="I68" s="36"/>
      <c r="J68" s="36"/>
      <c r="K68" s="36"/>
      <c r="L68" s="36"/>
    </row>
    <row r="69" spans="1:12">
      <c r="A69" s="36"/>
      <c r="B69" s="36"/>
      <c r="C69" s="36"/>
      <c r="D69" s="36"/>
      <c r="E69" s="36"/>
      <c r="F69" s="36"/>
      <c r="G69" s="36"/>
      <c r="H69" s="36"/>
      <c r="I69" s="36"/>
      <c r="J69" s="36"/>
      <c r="K69" s="36"/>
      <c r="L69" s="36"/>
    </row>
    <row r="70" spans="1:12">
      <c r="A70" s="36"/>
      <c r="B70" s="36"/>
      <c r="C70" s="36"/>
      <c r="D70" s="36"/>
      <c r="E70" s="36"/>
      <c r="F70" s="36"/>
      <c r="G70" s="36"/>
      <c r="H70" s="36"/>
      <c r="I70" s="36"/>
      <c r="J70" s="36"/>
      <c r="K70" s="36"/>
      <c r="L70" s="36"/>
    </row>
    <row r="71" spans="1:12">
      <c r="A71" s="36"/>
      <c r="B71" s="36"/>
      <c r="C71" s="36"/>
      <c r="D71" s="36"/>
      <c r="E71" s="36"/>
      <c r="F71" s="36"/>
      <c r="G71" s="36"/>
      <c r="H71" s="36"/>
      <c r="I71" s="36"/>
      <c r="J71" s="36"/>
      <c r="K71" s="36"/>
      <c r="L71" s="36"/>
    </row>
    <row r="72" spans="1:12">
      <c r="A72" s="36"/>
      <c r="B72" s="36"/>
      <c r="C72" s="36"/>
      <c r="D72" s="36"/>
      <c r="E72" s="36"/>
      <c r="F72" s="36"/>
      <c r="G72" s="36"/>
      <c r="H72" s="36"/>
      <c r="I72" s="36"/>
      <c r="J72" s="36"/>
      <c r="K72" s="36"/>
      <c r="L72" s="36"/>
    </row>
    <row r="73" spans="1:12">
      <c r="A73" s="36"/>
      <c r="B73" s="36"/>
      <c r="C73" s="36"/>
      <c r="D73" s="36"/>
      <c r="E73" s="36"/>
      <c r="F73" s="36"/>
      <c r="G73" s="36"/>
      <c r="H73" s="36"/>
      <c r="I73" s="36"/>
      <c r="J73" s="36"/>
      <c r="K73" s="36"/>
      <c r="L73" s="36"/>
    </row>
    <row r="74" spans="1:12">
      <c r="A74" s="36"/>
      <c r="B74" s="36"/>
      <c r="C74" s="36"/>
      <c r="D74" s="36"/>
      <c r="E74" s="36"/>
      <c r="F74" s="36"/>
      <c r="G74" s="36"/>
      <c r="H74" s="36"/>
      <c r="I74" s="36"/>
      <c r="J74" s="36"/>
      <c r="K74" s="36"/>
      <c r="L74" s="36"/>
    </row>
    <row r="75" spans="1:12">
      <c r="A75" s="36"/>
      <c r="B75" s="36"/>
      <c r="C75" s="36"/>
      <c r="D75" s="36"/>
      <c r="E75" s="36"/>
      <c r="F75" s="36"/>
      <c r="G75" s="36"/>
      <c r="H75" s="36"/>
      <c r="I75" s="36"/>
      <c r="J75" s="36"/>
      <c r="K75" s="36"/>
      <c r="L75" s="36"/>
    </row>
    <row r="76" spans="1:12">
      <c r="A76" s="36"/>
      <c r="B76" s="36"/>
      <c r="C76" s="36"/>
      <c r="D76" s="36"/>
      <c r="E76" s="36"/>
      <c r="F76" s="36"/>
      <c r="G76" s="36"/>
      <c r="H76" s="36"/>
      <c r="I76" s="36"/>
      <c r="J76" s="36"/>
      <c r="K76" s="36"/>
      <c r="L76" s="36"/>
    </row>
    <row r="77" spans="1:12">
      <c r="A77" s="36"/>
      <c r="B77" s="36"/>
      <c r="C77" s="36"/>
      <c r="D77" s="36"/>
      <c r="E77" s="36"/>
      <c r="F77" s="36"/>
      <c r="G77" s="36"/>
      <c r="H77" s="36"/>
      <c r="I77" s="36"/>
      <c r="J77" s="36"/>
      <c r="K77" s="36"/>
      <c r="L77" s="36"/>
    </row>
    <row r="78" spans="1:12">
      <c r="A78" s="36"/>
      <c r="B78" s="36"/>
      <c r="C78" s="36"/>
      <c r="D78" s="36"/>
      <c r="E78" s="36"/>
      <c r="F78" s="36"/>
      <c r="G78" s="36"/>
      <c r="H78" s="36"/>
      <c r="I78" s="36"/>
      <c r="J78" s="36"/>
      <c r="K78" s="36"/>
      <c r="L78" s="36"/>
    </row>
    <row r="79" spans="1:12">
      <c r="A79" s="36"/>
      <c r="B79" s="36"/>
      <c r="C79" s="36"/>
      <c r="D79" s="36"/>
      <c r="E79" s="36"/>
      <c r="F79" s="36"/>
      <c r="G79" s="36"/>
      <c r="H79" s="36"/>
      <c r="I79" s="36"/>
      <c r="J79" s="36"/>
      <c r="K79" s="36"/>
      <c r="L79" s="36"/>
    </row>
    <row r="80" spans="1:12">
      <c r="A80" s="36"/>
      <c r="B80" s="36"/>
      <c r="C80" s="36"/>
      <c r="D80" s="36"/>
      <c r="E80" s="36"/>
      <c r="F80" s="36"/>
      <c r="G80" s="36"/>
      <c r="H80" s="36"/>
      <c r="I80" s="36"/>
      <c r="J80" s="36"/>
      <c r="K80" s="36"/>
      <c r="L80" s="36"/>
    </row>
    <row r="81" spans="1:12">
      <c r="A81" s="36"/>
      <c r="B81" s="36"/>
      <c r="C81" s="36"/>
      <c r="D81" s="36"/>
      <c r="E81" s="36"/>
      <c r="F81" s="36"/>
      <c r="G81" s="36"/>
      <c r="H81" s="36"/>
      <c r="I81" s="36"/>
      <c r="J81" s="36"/>
      <c r="K81" s="36"/>
      <c r="L81" s="36"/>
    </row>
    <row r="82" spans="1:12">
      <c r="A82" s="36"/>
      <c r="B82" s="36"/>
      <c r="C82" s="36"/>
      <c r="D82" s="36"/>
      <c r="E82" s="36"/>
      <c r="F82" s="36"/>
      <c r="G82" s="36"/>
      <c r="H82" s="36"/>
      <c r="I82" s="36"/>
      <c r="J82" s="36"/>
      <c r="K82" s="36"/>
      <c r="L82" s="36"/>
    </row>
    <row r="83" spans="1:12">
      <c r="A83" s="36"/>
      <c r="B83" s="36"/>
      <c r="C83" s="36"/>
      <c r="D83" s="36"/>
      <c r="E83" s="36"/>
      <c r="F83" s="36"/>
      <c r="G83" s="36"/>
      <c r="H83" s="36"/>
      <c r="I83" s="36"/>
      <c r="J83" s="36"/>
      <c r="K83" s="36"/>
      <c r="L83" s="36"/>
    </row>
    <row r="84" spans="1:12">
      <c r="A84" s="36"/>
      <c r="B84" s="36"/>
      <c r="C84" s="36"/>
      <c r="D84" s="36"/>
      <c r="E84" s="36"/>
      <c r="F84" s="36"/>
      <c r="G84" s="36"/>
      <c r="H84" s="36"/>
      <c r="I84" s="36"/>
      <c r="J84" s="36"/>
      <c r="K84" s="36"/>
      <c r="L84" s="36"/>
    </row>
    <row r="85" spans="1:12">
      <c r="A85" s="36"/>
      <c r="B85" s="36"/>
      <c r="C85" s="36"/>
      <c r="D85" s="36"/>
      <c r="E85" s="36"/>
      <c r="F85" s="36"/>
      <c r="G85" s="36"/>
      <c r="H85" s="36"/>
      <c r="I85" s="36"/>
      <c r="J85" s="36"/>
      <c r="K85" s="36"/>
      <c r="L85" s="36"/>
    </row>
    <row r="86" spans="1:12">
      <c r="A86" s="36"/>
      <c r="B86" s="36"/>
      <c r="C86" s="36"/>
      <c r="D86" s="36"/>
      <c r="E86" s="36"/>
      <c r="F86" s="36"/>
      <c r="G86" s="36"/>
      <c r="H86" s="36"/>
      <c r="I86" s="36"/>
      <c r="J86" s="36"/>
      <c r="K86" s="36"/>
      <c r="L86" s="36"/>
    </row>
    <row r="87" spans="1:12">
      <c r="A87" s="36"/>
      <c r="B87" s="36"/>
      <c r="C87" s="36"/>
      <c r="D87" s="36"/>
      <c r="E87" s="36"/>
      <c r="F87" s="36"/>
      <c r="G87" s="36"/>
      <c r="H87" s="36"/>
      <c r="I87" s="36"/>
      <c r="J87" s="36"/>
      <c r="K87" s="36"/>
      <c r="L87" s="36"/>
    </row>
    <row r="88" spans="1:12">
      <c r="A88" s="36"/>
      <c r="B88" s="36"/>
      <c r="C88" s="36"/>
      <c r="D88" s="36"/>
      <c r="E88" s="36"/>
      <c r="F88" s="36"/>
      <c r="G88" s="36"/>
      <c r="H88" s="36"/>
      <c r="I88" s="36"/>
      <c r="J88" s="36"/>
      <c r="K88" s="36"/>
      <c r="L88" s="36"/>
    </row>
    <row r="89" spans="1:12">
      <c r="A89" s="36"/>
      <c r="B89" s="36"/>
      <c r="C89" s="36"/>
      <c r="D89" s="36"/>
      <c r="E89" s="36"/>
      <c r="F89" s="36"/>
      <c r="G89" s="36"/>
      <c r="H89" s="36"/>
      <c r="I89" s="36"/>
      <c r="J89" s="36"/>
      <c r="K89" s="36"/>
      <c r="L89" s="36"/>
    </row>
    <row r="90" spans="1:12">
      <c r="A90" s="36"/>
      <c r="B90" s="36"/>
      <c r="C90" s="36"/>
      <c r="D90" s="36"/>
      <c r="E90" s="36"/>
      <c r="F90" s="36"/>
      <c r="G90" s="36"/>
      <c r="H90" s="36"/>
      <c r="I90" s="36"/>
      <c r="J90" s="36"/>
      <c r="K90" s="36"/>
      <c r="L90" s="36"/>
    </row>
    <row r="91" spans="1:12">
      <c r="A91" s="36"/>
      <c r="B91" s="36"/>
      <c r="C91" s="36"/>
      <c r="D91" s="36"/>
      <c r="E91" s="36"/>
      <c r="F91" s="36"/>
      <c r="G91" s="36"/>
      <c r="H91" s="36"/>
      <c r="I91" s="36"/>
      <c r="J91" s="36"/>
      <c r="K91" s="36"/>
      <c r="L91" s="36"/>
    </row>
    <row r="92" spans="1:12">
      <c r="A92" s="36"/>
      <c r="B92" s="36"/>
      <c r="C92" s="36"/>
      <c r="D92" s="36"/>
      <c r="E92" s="36"/>
      <c r="F92" s="36"/>
      <c r="G92" s="36"/>
      <c r="H92" s="36"/>
      <c r="I92" s="36"/>
      <c r="J92" s="36"/>
      <c r="K92" s="36"/>
      <c r="L92" s="36"/>
    </row>
    <row r="93" spans="1:12">
      <c r="A93" s="36"/>
      <c r="B93" s="36"/>
      <c r="C93" s="36"/>
      <c r="D93" s="36"/>
      <c r="E93" s="36"/>
      <c r="F93" s="36"/>
      <c r="G93" s="36"/>
      <c r="H93" s="36"/>
      <c r="I93" s="36"/>
      <c r="J93" s="36"/>
      <c r="K93" s="36"/>
      <c r="L93" s="36"/>
    </row>
    <row r="94" spans="1:12">
      <c r="A94" s="36"/>
      <c r="B94" s="36"/>
      <c r="C94" s="36"/>
      <c r="D94" s="36"/>
      <c r="E94" s="36"/>
      <c r="F94" s="36"/>
      <c r="G94" s="36"/>
      <c r="H94" s="36"/>
      <c r="I94" s="36"/>
      <c r="J94" s="36"/>
      <c r="K94" s="36"/>
      <c r="L94" s="36"/>
    </row>
    <row r="95" spans="1:12">
      <c r="A95" s="36"/>
      <c r="B95" s="36"/>
      <c r="C95" s="36"/>
      <c r="D95" s="36"/>
      <c r="E95" s="36"/>
      <c r="F95" s="36"/>
      <c r="G95" s="36"/>
      <c r="H95" s="36"/>
      <c r="I95" s="36"/>
      <c r="J95" s="36"/>
      <c r="K95" s="36"/>
      <c r="L95" s="36"/>
    </row>
    <row r="96" spans="1:12">
      <c r="A96" s="36"/>
      <c r="B96" s="36"/>
      <c r="C96" s="36"/>
      <c r="D96" s="36"/>
      <c r="E96" s="36"/>
      <c r="F96" s="36"/>
      <c r="G96" s="36"/>
      <c r="H96" s="36"/>
      <c r="I96" s="36"/>
      <c r="J96" s="36"/>
      <c r="K96" s="36"/>
      <c r="L96" s="36"/>
    </row>
    <row r="97" spans="1:12">
      <c r="A97" s="36"/>
      <c r="B97" s="36"/>
      <c r="C97" s="36"/>
      <c r="D97" s="36"/>
      <c r="E97" s="36"/>
      <c r="F97" s="36"/>
      <c r="G97" s="36"/>
      <c r="H97" s="36"/>
      <c r="I97" s="36"/>
      <c r="J97" s="36"/>
      <c r="K97" s="36"/>
      <c r="L97" s="36"/>
    </row>
    <row r="98" spans="1:12">
      <c r="A98" s="36"/>
      <c r="B98" s="36"/>
      <c r="C98" s="36"/>
      <c r="D98" s="36"/>
      <c r="E98" s="36"/>
      <c r="F98" s="36"/>
      <c r="G98" s="36"/>
      <c r="H98" s="36"/>
      <c r="I98" s="36"/>
      <c r="J98" s="36"/>
      <c r="K98" s="36"/>
      <c r="L98" s="36"/>
    </row>
    <row r="99" spans="1:12">
      <c r="A99" s="36"/>
      <c r="B99" s="36"/>
      <c r="C99" s="36"/>
      <c r="D99" s="36"/>
      <c r="E99" s="36"/>
      <c r="F99" s="36"/>
      <c r="G99" s="36"/>
      <c r="H99" s="36"/>
      <c r="I99" s="36"/>
      <c r="J99" s="36"/>
      <c r="K99" s="36"/>
      <c r="L99" s="36"/>
    </row>
    <row r="100" spans="1:12">
      <c r="A100" s="36"/>
      <c r="B100" s="36"/>
      <c r="C100" s="36"/>
      <c r="D100" s="36"/>
      <c r="E100" s="36"/>
      <c r="F100" s="36"/>
      <c r="G100" s="36"/>
      <c r="H100" s="36"/>
      <c r="I100" s="36"/>
      <c r="J100" s="36"/>
      <c r="K100" s="36"/>
      <c r="L100" s="36"/>
    </row>
    <row r="101" spans="1:12">
      <c r="A101" s="36"/>
      <c r="B101" s="36"/>
      <c r="C101" s="36"/>
      <c r="D101" s="36"/>
      <c r="E101" s="36"/>
      <c r="F101" s="36"/>
      <c r="G101" s="36"/>
      <c r="H101" s="36"/>
      <c r="I101" s="36"/>
      <c r="J101" s="36"/>
      <c r="K101" s="36"/>
      <c r="L101" s="36"/>
    </row>
    <row r="102" spans="1:12">
      <c r="A102" s="36"/>
      <c r="B102" s="36"/>
      <c r="C102" s="36"/>
      <c r="D102" s="36"/>
      <c r="E102" s="36"/>
      <c r="F102" s="36"/>
      <c r="G102" s="36"/>
      <c r="H102" s="36"/>
      <c r="I102" s="36"/>
      <c r="J102" s="36"/>
      <c r="K102" s="36"/>
      <c r="L102" s="36"/>
    </row>
    <row r="103" spans="1:12">
      <c r="A103" s="36"/>
      <c r="B103" s="36"/>
      <c r="C103" s="36"/>
      <c r="D103" s="36"/>
      <c r="E103" s="36"/>
      <c r="F103" s="36"/>
      <c r="G103" s="36"/>
      <c r="H103" s="36"/>
      <c r="I103" s="36"/>
      <c r="J103" s="36"/>
      <c r="K103" s="36"/>
      <c r="L103" s="36"/>
    </row>
    <row r="104" spans="1:12">
      <c r="A104" s="36"/>
      <c r="B104" s="36"/>
      <c r="C104" s="36"/>
      <c r="D104" s="36"/>
      <c r="E104" s="36"/>
      <c r="F104" s="36"/>
      <c r="G104" s="36"/>
      <c r="H104" s="36"/>
      <c r="I104" s="36"/>
      <c r="J104" s="36"/>
      <c r="K104" s="36"/>
      <c r="L104" s="36"/>
    </row>
    <row r="105" spans="1:12">
      <c r="A105" s="36"/>
      <c r="B105" s="36"/>
      <c r="C105" s="36"/>
      <c r="D105" s="36"/>
      <c r="E105" s="36"/>
      <c r="F105" s="36"/>
      <c r="G105" s="36"/>
      <c r="H105" s="36"/>
      <c r="I105" s="36"/>
      <c r="J105" s="36"/>
      <c r="K105" s="36"/>
      <c r="L105" s="36"/>
    </row>
    <row r="106" spans="1:12">
      <c r="A106" s="36"/>
      <c r="B106" s="36"/>
      <c r="C106" s="36"/>
      <c r="D106" s="36"/>
      <c r="E106" s="36"/>
      <c r="F106" s="36"/>
      <c r="G106" s="36"/>
      <c r="H106" s="36"/>
      <c r="I106" s="36"/>
      <c r="J106" s="36"/>
      <c r="K106" s="36"/>
      <c r="L106" s="36"/>
    </row>
    <row r="107" spans="1:12">
      <c r="A107" s="36"/>
      <c r="B107" s="36"/>
      <c r="C107" s="36"/>
      <c r="D107" s="36"/>
      <c r="E107" s="36"/>
      <c r="F107" s="36"/>
      <c r="G107" s="36"/>
      <c r="H107" s="36"/>
      <c r="I107" s="36"/>
      <c r="J107" s="36"/>
      <c r="K107" s="36"/>
      <c r="L107" s="36"/>
    </row>
    <row r="108" spans="1:12">
      <c r="A108" s="36"/>
      <c r="B108" s="36"/>
      <c r="C108" s="36"/>
      <c r="D108" s="36"/>
      <c r="E108" s="36"/>
      <c r="F108" s="36"/>
      <c r="G108" s="36"/>
      <c r="H108" s="36"/>
      <c r="I108" s="36"/>
      <c r="J108" s="36"/>
      <c r="K108" s="36"/>
      <c r="L108" s="36"/>
    </row>
    <row r="109" spans="1:12">
      <c r="A109" s="36"/>
      <c r="B109" s="36"/>
      <c r="C109" s="36"/>
      <c r="D109" s="36"/>
      <c r="E109" s="36"/>
      <c r="F109" s="36"/>
      <c r="G109" s="36"/>
      <c r="H109" s="36"/>
      <c r="I109" s="36"/>
      <c r="J109" s="36"/>
      <c r="K109" s="36"/>
      <c r="L109" s="36"/>
    </row>
    <row r="110" spans="1:12">
      <c r="A110" s="36"/>
      <c r="B110" s="36"/>
      <c r="C110" s="36"/>
      <c r="D110" s="36"/>
      <c r="E110" s="36"/>
      <c r="F110" s="36"/>
      <c r="G110" s="36"/>
      <c r="H110" s="36"/>
      <c r="I110" s="36"/>
      <c r="J110" s="36"/>
      <c r="K110" s="36"/>
      <c r="L110" s="36"/>
    </row>
    <row r="111" spans="1:12">
      <c r="A111" s="36"/>
      <c r="B111" s="36"/>
      <c r="C111" s="36"/>
      <c r="D111" s="36"/>
      <c r="E111" s="36"/>
      <c r="F111" s="36"/>
      <c r="G111" s="36"/>
      <c r="H111" s="36"/>
      <c r="I111" s="36"/>
      <c r="J111" s="36"/>
      <c r="K111" s="36"/>
      <c r="L111" s="36"/>
    </row>
    <row r="112" spans="1:12">
      <c r="A112" s="36"/>
      <c r="B112" s="36"/>
      <c r="C112" s="36"/>
      <c r="D112" s="36"/>
      <c r="E112" s="36"/>
      <c r="F112" s="36"/>
      <c r="G112" s="36"/>
      <c r="H112" s="36"/>
      <c r="I112" s="36"/>
      <c r="J112" s="36"/>
      <c r="K112" s="36"/>
      <c r="L112" s="36"/>
    </row>
    <row r="113" spans="1:12">
      <c r="A113" s="36"/>
      <c r="B113" s="36"/>
      <c r="C113" s="36"/>
      <c r="D113" s="36"/>
      <c r="E113" s="36"/>
      <c r="F113" s="36"/>
      <c r="G113" s="36"/>
      <c r="H113" s="36"/>
      <c r="I113" s="36"/>
      <c r="J113" s="36"/>
      <c r="K113" s="36"/>
      <c r="L113" s="36"/>
    </row>
    <row r="114" spans="1:12">
      <c r="A114" s="36"/>
      <c r="B114" s="36"/>
      <c r="C114" s="36"/>
      <c r="D114" s="36"/>
      <c r="E114" s="36"/>
      <c r="F114" s="36"/>
      <c r="G114" s="36"/>
      <c r="H114" s="36"/>
      <c r="I114" s="36"/>
      <c r="J114" s="36"/>
      <c r="K114" s="36"/>
      <c r="L114" s="36"/>
    </row>
    <row r="115" spans="1:12">
      <c r="A115" s="36"/>
      <c r="B115" s="36"/>
      <c r="C115" s="36"/>
      <c r="D115" s="36"/>
      <c r="E115" s="36"/>
      <c r="F115" s="36"/>
      <c r="G115" s="36"/>
      <c r="H115" s="36"/>
      <c r="I115" s="36"/>
      <c r="J115" s="36"/>
      <c r="K115" s="36"/>
      <c r="L115" s="36"/>
    </row>
    <row r="116" spans="1:12">
      <c r="A116" s="36"/>
      <c r="B116" s="36"/>
      <c r="C116" s="36"/>
      <c r="D116" s="36"/>
      <c r="E116" s="36"/>
      <c r="F116" s="36"/>
      <c r="G116" s="36"/>
      <c r="H116" s="36"/>
      <c r="I116" s="36"/>
      <c r="J116" s="36"/>
      <c r="K116" s="36"/>
      <c r="L116" s="36"/>
    </row>
    <row r="117" spans="1:12">
      <c r="A117" s="36"/>
      <c r="B117" s="36"/>
      <c r="C117" s="36"/>
      <c r="D117" s="36"/>
      <c r="E117" s="36"/>
      <c r="F117" s="36"/>
      <c r="G117" s="36"/>
      <c r="H117" s="36"/>
      <c r="I117" s="36"/>
      <c r="J117" s="36"/>
      <c r="K117" s="36"/>
      <c r="L117" s="36"/>
    </row>
    <row r="118" spans="1:12">
      <c r="A118" s="36"/>
      <c r="B118" s="36"/>
      <c r="C118" s="36"/>
      <c r="D118" s="36"/>
      <c r="E118" s="36"/>
      <c r="F118" s="36"/>
      <c r="G118" s="36"/>
      <c r="H118" s="36"/>
      <c r="I118" s="36"/>
      <c r="J118" s="36"/>
      <c r="K118" s="36"/>
      <c r="L118" s="36"/>
    </row>
    <row r="119" spans="1:12">
      <c r="A119" s="36"/>
      <c r="B119" s="36"/>
      <c r="C119" s="36"/>
      <c r="D119" s="36"/>
      <c r="E119" s="36"/>
      <c r="F119" s="36"/>
      <c r="G119" s="36"/>
      <c r="H119" s="36"/>
      <c r="I119" s="36"/>
      <c r="J119" s="36"/>
      <c r="K119" s="36"/>
      <c r="L119" s="36"/>
    </row>
    <row r="120" spans="1:12">
      <c r="A120" s="36"/>
      <c r="B120" s="36"/>
      <c r="C120" s="36"/>
      <c r="D120" s="36"/>
      <c r="E120" s="36"/>
      <c r="F120" s="36"/>
      <c r="G120" s="36"/>
      <c r="H120" s="36"/>
      <c r="I120" s="36"/>
      <c r="J120" s="36"/>
      <c r="K120" s="36"/>
      <c r="L120" s="36"/>
    </row>
    <row r="121" spans="1:12">
      <c r="A121" s="36"/>
      <c r="B121" s="36"/>
      <c r="C121" s="36"/>
      <c r="D121" s="36"/>
      <c r="E121" s="36"/>
      <c r="F121" s="36"/>
      <c r="G121" s="36"/>
      <c r="H121" s="36"/>
      <c r="I121" s="36"/>
      <c r="J121" s="36"/>
      <c r="K121" s="36"/>
      <c r="L121" s="36"/>
    </row>
    <row r="122" spans="1:12">
      <c r="A122" s="36"/>
      <c r="B122" s="36"/>
      <c r="C122" s="36"/>
      <c r="D122" s="36"/>
      <c r="E122" s="36"/>
      <c r="F122" s="36"/>
      <c r="G122" s="36"/>
      <c r="H122" s="36"/>
      <c r="I122" s="36"/>
      <c r="J122" s="36"/>
      <c r="K122" s="36"/>
      <c r="L122" s="36"/>
    </row>
    <row r="123" spans="1:12">
      <c r="A123" s="36"/>
      <c r="B123" s="36"/>
      <c r="C123" s="36"/>
      <c r="D123" s="36"/>
      <c r="E123" s="36"/>
      <c r="F123" s="36"/>
      <c r="G123" s="36"/>
      <c r="H123" s="36"/>
      <c r="I123" s="36"/>
      <c r="J123" s="36"/>
      <c r="K123" s="36"/>
      <c r="L123" s="36"/>
    </row>
    <row r="124" spans="1:12">
      <c r="A124" s="36"/>
      <c r="B124" s="36"/>
      <c r="C124" s="36"/>
      <c r="D124" s="36"/>
      <c r="E124" s="36"/>
      <c r="F124" s="36"/>
      <c r="G124" s="36"/>
      <c r="H124" s="36"/>
      <c r="I124" s="36"/>
      <c r="J124" s="36"/>
      <c r="K124" s="36"/>
      <c r="L124" s="36"/>
    </row>
    <row r="125" spans="1:12">
      <c r="A125" s="36"/>
      <c r="B125" s="36"/>
      <c r="C125" s="36"/>
      <c r="D125" s="36"/>
      <c r="E125" s="36"/>
      <c r="F125" s="36"/>
      <c r="G125" s="36"/>
      <c r="H125" s="36"/>
      <c r="I125" s="36"/>
      <c r="J125" s="36"/>
      <c r="K125" s="36"/>
      <c r="L125" s="36"/>
    </row>
    <row r="126" spans="1:12">
      <c r="A126" s="36"/>
      <c r="B126" s="36"/>
      <c r="C126" s="36"/>
      <c r="D126" s="36"/>
      <c r="E126" s="36"/>
      <c r="F126" s="36"/>
      <c r="G126" s="36"/>
      <c r="H126" s="36"/>
      <c r="I126" s="36"/>
      <c r="J126" s="36"/>
      <c r="K126" s="36"/>
      <c r="L126" s="36"/>
    </row>
    <row r="127" spans="1:12">
      <c r="A127" s="36"/>
      <c r="B127" s="36"/>
      <c r="C127" s="36"/>
      <c r="D127" s="36"/>
      <c r="E127" s="36"/>
      <c r="F127" s="36"/>
      <c r="G127" s="36"/>
      <c r="H127" s="36"/>
      <c r="I127" s="36"/>
      <c r="J127" s="36"/>
      <c r="K127" s="36"/>
      <c r="L127" s="36"/>
    </row>
    <row r="128" spans="1:12">
      <c r="A128" s="36"/>
      <c r="B128" s="36"/>
      <c r="C128" s="36"/>
      <c r="D128" s="36"/>
      <c r="E128" s="36"/>
      <c r="F128" s="36"/>
      <c r="G128" s="36"/>
      <c r="H128" s="36"/>
      <c r="I128" s="36"/>
      <c r="J128" s="36"/>
      <c r="K128" s="36"/>
      <c r="L128" s="36"/>
    </row>
    <row r="129" spans="1:12">
      <c r="A129" s="36"/>
      <c r="B129" s="36"/>
      <c r="C129" s="36"/>
      <c r="D129" s="36"/>
      <c r="E129" s="36"/>
      <c r="F129" s="36"/>
      <c r="G129" s="36"/>
      <c r="H129" s="36"/>
      <c r="I129" s="36"/>
      <c r="J129" s="36"/>
      <c r="K129" s="36"/>
      <c r="L129" s="36"/>
    </row>
    <row r="130" spans="1:12">
      <c r="A130" s="36"/>
      <c r="B130" s="36"/>
      <c r="C130" s="36"/>
      <c r="D130" s="36"/>
      <c r="E130" s="36"/>
      <c r="F130" s="36"/>
      <c r="G130" s="36"/>
      <c r="H130" s="36"/>
      <c r="I130" s="36"/>
      <c r="J130" s="36"/>
      <c r="K130" s="36"/>
      <c r="L130" s="36"/>
    </row>
    <row r="131" spans="1:12">
      <c r="A131" s="36"/>
      <c r="B131" s="36"/>
      <c r="C131" s="36"/>
      <c r="D131" s="36"/>
      <c r="E131" s="36"/>
      <c r="F131" s="36"/>
      <c r="G131" s="36"/>
      <c r="H131" s="36"/>
      <c r="I131" s="36"/>
      <c r="J131" s="36"/>
      <c r="K131" s="36"/>
      <c r="L131" s="36"/>
    </row>
    <row r="132" spans="1:12">
      <c r="A132" s="36"/>
      <c r="B132" s="36"/>
      <c r="C132" s="36"/>
      <c r="D132" s="36"/>
      <c r="E132" s="36"/>
      <c r="F132" s="36"/>
      <c r="G132" s="36"/>
      <c r="H132" s="36"/>
      <c r="I132" s="36"/>
      <c r="J132" s="36"/>
      <c r="K132" s="36"/>
      <c r="L132" s="36"/>
    </row>
    <row r="133" spans="1:12">
      <c r="A133" s="36"/>
      <c r="B133" s="36"/>
      <c r="C133" s="36"/>
      <c r="D133" s="36"/>
      <c r="E133" s="36"/>
      <c r="F133" s="36"/>
      <c r="G133" s="36"/>
      <c r="H133" s="36"/>
      <c r="I133" s="36"/>
      <c r="J133" s="36"/>
      <c r="K133" s="36"/>
      <c r="L133" s="36"/>
    </row>
    <row r="134" spans="1:12">
      <c r="A134" s="36"/>
      <c r="B134" s="36"/>
      <c r="C134" s="36"/>
      <c r="D134" s="36"/>
      <c r="E134" s="36"/>
      <c r="F134" s="36"/>
      <c r="G134" s="36"/>
      <c r="H134" s="36"/>
      <c r="I134" s="36"/>
      <c r="J134" s="36"/>
      <c r="K134" s="36"/>
      <c r="L134" s="36"/>
    </row>
    <row r="135" spans="1:12">
      <c r="A135" s="36"/>
      <c r="B135" s="36"/>
      <c r="C135" s="36"/>
      <c r="D135" s="36"/>
      <c r="E135" s="36"/>
      <c r="F135" s="36"/>
      <c r="G135" s="36"/>
      <c r="H135" s="36"/>
      <c r="I135" s="36"/>
      <c r="J135" s="36"/>
      <c r="K135" s="36"/>
      <c r="L135" s="36"/>
    </row>
    <row r="136" spans="1:12">
      <c r="A136" s="36"/>
      <c r="B136" s="36"/>
      <c r="C136" s="36"/>
      <c r="D136" s="36"/>
      <c r="E136" s="36"/>
      <c r="F136" s="36"/>
      <c r="G136" s="36"/>
      <c r="H136" s="36"/>
      <c r="I136" s="36"/>
      <c r="J136" s="36"/>
      <c r="K136" s="36"/>
      <c r="L136" s="36"/>
    </row>
    <row r="137" spans="1:12">
      <c r="A137" s="36"/>
      <c r="B137" s="36"/>
      <c r="C137" s="36"/>
      <c r="D137" s="36"/>
      <c r="E137" s="36"/>
      <c r="F137" s="36"/>
      <c r="G137" s="36"/>
      <c r="H137" s="36"/>
      <c r="I137" s="36"/>
      <c r="J137" s="36"/>
      <c r="K137" s="36"/>
      <c r="L137" s="36"/>
    </row>
    <row r="138" spans="1:12">
      <c r="A138" s="36"/>
      <c r="B138" s="36"/>
      <c r="C138" s="36"/>
      <c r="D138" s="36"/>
      <c r="E138" s="36"/>
      <c r="F138" s="36"/>
      <c r="G138" s="36"/>
      <c r="H138" s="36"/>
      <c r="I138" s="36"/>
      <c r="J138" s="36"/>
      <c r="K138" s="36"/>
      <c r="L138" s="36"/>
    </row>
    <row r="139" spans="1:12">
      <c r="A139" s="36"/>
      <c r="B139" s="36"/>
      <c r="C139" s="36"/>
      <c r="D139" s="36"/>
      <c r="E139" s="36"/>
      <c r="F139" s="36"/>
      <c r="G139" s="36"/>
      <c r="H139" s="36"/>
      <c r="I139" s="36"/>
      <c r="J139" s="36"/>
      <c r="K139" s="36"/>
      <c r="L139" s="36"/>
    </row>
    <row r="140" spans="1:12">
      <c r="A140" s="36"/>
      <c r="B140" s="36"/>
      <c r="C140" s="36"/>
      <c r="D140" s="36"/>
      <c r="E140" s="36"/>
      <c r="F140" s="36"/>
      <c r="G140" s="36"/>
      <c r="H140" s="36"/>
      <c r="I140" s="36"/>
      <c r="J140" s="36"/>
      <c r="K140" s="36"/>
      <c r="L140" s="36"/>
    </row>
    <row r="141" spans="1:12">
      <c r="A141" s="36"/>
      <c r="B141" s="36"/>
      <c r="C141" s="36"/>
      <c r="D141" s="36"/>
      <c r="E141" s="36"/>
      <c r="F141" s="36"/>
      <c r="G141" s="36"/>
      <c r="H141" s="36"/>
      <c r="I141" s="36"/>
      <c r="J141" s="36"/>
      <c r="K141" s="36"/>
      <c r="L141" s="36"/>
    </row>
    <row r="142" spans="1:12">
      <c r="A142" s="36"/>
      <c r="B142" s="36"/>
      <c r="C142" s="36"/>
      <c r="D142" s="36"/>
      <c r="E142" s="36"/>
      <c r="F142" s="36"/>
      <c r="G142" s="36"/>
      <c r="H142" s="36"/>
      <c r="I142" s="36"/>
      <c r="J142" s="36"/>
      <c r="K142" s="36"/>
      <c r="L142" s="36"/>
    </row>
    <row r="143" spans="1:12">
      <c r="A143" s="36"/>
      <c r="B143" s="36"/>
      <c r="C143" s="36"/>
      <c r="D143" s="36"/>
      <c r="E143" s="36"/>
      <c r="F143" s="36"/>
      <c r="G143" s="36"/>
      <c r="H143" s="36"/>
      <c r="I143" s="36"/>
      <c r="J143" s="36"/>
      <c r="K143" s="36"/>
      <c r="L143" s="36"/>
    </row>
    <row r="144" spans="1:12">
      <c r="A144" s="36"/>
      <c r="B144" s="36"/>
      <c r="C144" s="36"/>
      <c r="D144" s="36"/>
      <c r="E144" s="36"/>
      <c r="F144" s="36"/>
      <c r="G144" s="36"/>
      <c r="H144" s="36"/>
      <c r="I144" s="36"/>
      <c r="J144" s="36"/>
      <c r="K144" s="36"/>
      <c r="L144" s="36"/>
    </row>
    <row r="145" spans="1:12">
      <c r="A145" s="36"/>
      <c r="B145" s="36"/>
      <c r="C145" s="36"/>
      <c r="D145" s="36"/>
      <c r="E145" s="36"/>
      <c r="F145" s="36"/>
      <c r="G145" s="36"/>
      <c r="H145" s="36"/>
      <c r="I145" s="36"/>
      <c r="J145" s="36"/>
      <c r="K145" s="36"/>
      <c r="L145" s="36"/>
    </row>
    <row r="146" spans="1:12">
      <c r="A146" s="36"/>
      <c r="B146" s="36"/>
      <c r="C146" s="36"/>
      <c r="D146" s="36"/>
      <c r="E146" s="36"/>
      <c r="F146" s="36"/>
      <c r="G146" s="36"/>
      <c r="H146" s="36"/>
      <c r="I146" s="36"/>
      <c r="J146" s="36"/>
      <c r="K146" s="36"/>
      <c r="L146" s="36"/>
    </row>
    <row r="147" spans="1:12">
      <c r="A147" s="36"/>
      <c r="B147" s="36"/>
      <c r="C147" s="36"/>
      <c r="D147" s="36"/>
      <c r="E147" s="36"/>
      <c r="F147" s="36"/>
      <c r="G147" s="36"/>
      <c r="H147" s="36"/>
      <c r="I147" s="36"/>
      <c r="J147" s="36"/>
      <c r="K147" s="36"/>
      <c r="L147" s="36"/>
    </row>
    <row r="148" spans="1:12">
      <c r="A148" s="36"/>
      <c r="B148" s="36"/>
      <c r="C148" s="36"/>
      <c r="D148" s="36"/>
      <c r="E148" s="36"/>
      <c r="F148" s="36"/>
      <c r="G148" s="36"/>
      <c r="H148" s="36"/>
      <c r="I148" s="36"/>
      <c r="J148" s="36"/>
      <c r="K148" s="36"/>
      <c r="L148" s="36"/>
    </row>
    <row r="149" spans="1:12">
      <c r="A149" s="36"/>
      <c r="B149" s="36"/>
      <c r="C149" s="36"/>
      <c r="D149" s="36"/>
      <c r="E149" s="36"/>
      <c r="F149" s="36"/>
      <c r="G149" s="36"/>
      <c r="H149" s="36"/>
      <c r="I149" s="36"/>
      <c r="J149" s="36"/>
      <c r="K149" s="36"/>
      <c r="L149" s="36"/>
    </row>
    <row r="150" spans="1:12">
      <c r="A150" s="36"/>
      <c r="B150" s="36"/>
      <c r="C150" s="36"/>
      <c r="D150" s="36"/>
      <c r="E150" s="36"/>
      <c r="F150" s="36"/>
      <c r="G150" s="36"/>
      <c r="H150" s="36"/>
      <c r="I150" s="36"/>
      <c r="J150" s="36"/>
      <c r="K150" s="36"/>
      <c r="L150" s="36"/>
    </row>
    <row r="151" spans="1:12">
      <c r="A151" s="36"/>
      <c r="B151" s="36"/>
      <c r="C151" s="36"/>
      <c r="D151" s="36"/>
      <c r="E151" s="36"/>
      <c r="F151" s="36"/>
      <c r="G151" s="36"/>
      <c r="H151" s="36"/>
      <c r="I151" s="36"/>
      <c r="J151" s="36"/>
      <c r="K151" s="36"/>
      <c r="L151" s="36"/>
    </row>
    <row r="152" spans="1:12">
      <c r="A152" s="36"/>
      <c r="B152" s="36"/>
      <c r="C152" s="36"/>
      <c r="D152" s="36"/>
      <c r="E152" s="36"/>
      <c r="F152" s="36"/>
      <c r="G152" s="36"/>
      <c r="H152" s="36"/>
      <c r="I152" s="36"/>
      <c r="J152" s="36"/>
      <c r="K152" s="36"/>
      <c r="L152" s="36"/>
    </row>
    <row r="153" spans="1:12">
      <c r="A153" s="36"/>
      <c r="B153" s="36"/>
      <c r="C153" s="36"/>
      <c r="D153" s="36"/>
      <c r="E153" s="36"/>
      <c r="F153" s="36"/>
      <c r="G153" s="36"/>
      <c r="H153" s="36"/>
      <c r="I153" s="36"/>
      <c r="J153" s="36"/>
      <c r="K153" s="36"/>
      <c r="L153" s="36"/>
    </row>
    <row r="154" spans="1:12">
      <c r="A154" s="36"/>
      <c r="B154" s="36"/>
      <c r="C154" s="36"/>
      <c r="D154" s="36"/>
      <c r="E154" s="36"/>
      <c r="F154" s="36"/>
      <c r="G154" s="36"/>
      <c r="H154" s="36"/>
      <c r="I154" s="36"/>
      <c r="J154" s="36"/>
      <c r="K154" s="36"/>
      <c r="L154" s="36"/>
    </row>
    <row r="155" spans="1:12">
      <c r="A155" s="36"/>
      <c r="B155" s="36"/>
      <c r="C155" s="36"/>
      <c r="D155" s="36"/>
      <c r="E155" s="36"/>
      <c r="F155" s="36"/>
      <c r="G155" s="36"/>
      <c r="H155" s="36"/>
      <c r="I155" s="36"/>
      <c r="J155" s="36"/>
      <c r="K155" s="36"/>
      <c r="L155" s="36"/>
    </row>
    <row r="156" spans="1:12">
      <c r="A156" s="36"/>
      <c r="B156" s="36"/>
      <c r="C156" s="36"/>
      <c r="D156" s="36"/>
      <c r="E156" s="36"/>
      <c r="F156" s="36"/>
      <c r="G156" s="36"/>
      <c r="H156" s="36"/>
      <c r="I156" s="36"/>
      <c r="J156" s="36"/>
      <c r="K156" s="36"/>
      <c r="L156" s="36"/>
    </row>
    <row r="157" spans="1:12">
      <c r="A157" s="36"/>
      <c r="B157" s="36"/>
      <c r="C157" s="36"/>
      <c r="D157" s="36"/>
      <c r="E157" s="36"/>
      <c r="F157" s="36"/>
      <c r="G157" s="36"/>
      <c r="H157" s="36"/>
      <c r="I157" s="36"/>
      <c r="J157" s="36"/>
      <c r="K157" s="36"/>
      <c r="L157" s="36"/>
    </row>
    <row r="158" spans="1:12">
      <c r="A158" s="36"/>
      <c r="B158" s="36"/>
      <c r="C158" s="36"/>
      <c r="D158" s="36"/>
      <c r="E158" s="36"/>
      <c r="F158" s="36"/>
      <c r="G158" s="36"/>
      <c r="H158" s="36"/>
      <c r="I158" s="36"/>
      <c r="J158" s="36"/>
      <c r="K158" s="36"/>
      <c r="L158" s="36"/>
    </row>
    <row r="159" spans="1:12">
      <c r="A159" s="36"/>
      <c r="B159" s="36"/>
      <c r="C159" s="36"/>
      <c r="D159" s="36"/>
      <c r="E159" s="36"/>
      <c r="F159" s="36"/>
      <c r="G159" s="36"/>
      <c r="H159" s="36"/>
      <c r="I159" s="36"/>
      <c r="J159" s="36"/>
      <c r="K159" s="36"/>
      <c r="L159" s="36"/>
    </row>
    <row r="160" spans="1:12">
      <c r="A160" s="36"/>
      <c r="B160" s="36"/>
      <c r="C160" s="36"/>
      <c r="D160" s="36"/>
      <c r="E160" s="36"/>
      <c r="F160" s="36"/>
      <c r="G160" s="36"/>
      <c r="H160" s="36"/>
      <c r="I160" s="36"/>
      <c r="J160" s="36"/>
      <c r="K160" s="36"/>
      <c r="L160" s="36"/>
    </row>
    <row r="161" spans="1:12">
      <c r="A161" s="36"/>
      <c r="B161" s="36"/>
      <c r="C161" s="36"/>
      <c r="D161" s="36"/>
      <c r="E161" s="36"/>
      <c r="F161" s="36"/>
      <c r="G161" s="36"/>
      <c r="H161" s="36"/>
      <c r="I161" s="36"/>
      <c r="J161" s="36"/>
      <c r="K161" s="36"/>
      <c r="L161" s="36"/>
    </row>
    <row r="162" spans="1:12">
      <c r="A162" s="36"/>
      <c r="B162" s="36"/>
      <c r="C162" s="36"/>
      <c r="D162" s="36"/>
      <c r="E162" s="36"/>
      <c r="F162" s="36"/>
      <c r="G162" s="36"/>
      <c r="H162" s="36"/>
      <c r="I162" s="36"/>
      <c r="J162" s="36"/>
      <c r="K162" s="36"/>
      <c r="L162" s="36"/>
    </row>
    <row r="163" spans="1:12">
      <c r="A163" s="36"/>
      <c r="B163" s="36"/>
      <c r="C163" s="36"/>
      <c r="D163" s="36"/>
      <c r="E163" s="36"/>
      <c r="F163" s="36"/>
      <c r="G163" s="36"/>
      <c r="H163" s="36"/>
      <c r="I163" s="36"/>
      <c r="J163" s="36"/>
      <c r="K163" s="36"/>
      <c r="L163" s="36"/>
    </row>
    <row r="164" spans="1:12">
      <c r="A164" s="36"/>
      <c r="B164" s="36"/>
      <c r="C164" s="36"/>
      <c r="D164" s="36"/>
      <c r="E164" s="36"/>
      <c r="F164" s="36"/>
      <c r="G164" s="36"/>
      <c r="H164" s="36"/>
      <c r="I164" s="36"/>
      <c r="J164" s="36"/>
      <c r="K164" s="36"/>
      <c r="L164" s="36"/>
    </row>
    <row r="165" spans="1:12">
      <c r="A165" s="36"/>
      <c r="B165" s="36"/>
      <c r="C165" s="36"/>
      <c r="D165" s="36"/>
      <c r="E165" s="36"/>
      <c r="F165" s="36"/>
      <c r="G165" s="36"/>
      <c r="H165" s="36"/>
      <c r="I165" s="36"/>
      <c r="J165" s="36"/>
      <c r="K165" s="36"/>
      <c r="L165" s="36"/>
    </row>
    <row r="166" spans="1:12">
      <c r="A166" s="36"/>
      <c r="B166" s="36"/>
      <c r="C166" s="36"/>
      <c r="D166" s="36"/>
      <c r="E166" s="36"/>
      <c r="F166" s="36"/>
      <c r="G166" s="36"/>
      <c r="H166" s="36"/>
      <c r="I166" s="36"/>
      <c r="J166" s="36"/>
      <c r="K166" s="36"/>
      <c r="L166" s="36"/>
    </row>
    <row r="167" spans="1:12">
      <c r="A167" s="36"/>
      <c r="B167" s="36"/>
      <c r="C167" s="36"/>
      <c r="D167" s="36"/>
      <c r="E167" s="36"/>
      <c r="F167" s="36"/>
      <c r="G167" s="36"/>
      <c r="H167" s="36"/>
      <c r="I167" s="36"/>
      <c r="J167" s="36"/>
      <c r="K167" s="36"/>
      <c r="L167" s="36"/>
    </row>
    <row r="168" spans="1:12">
      <c r="A168" s="36"/>
      <c r="B168" s="36"/>
      <c r="C168" s="36"/>
      <c r="D168" s="36"/>
      <c r="E168" s="36"/>
      <c r="F168" s="36"/>
      <c r="G168" s="36"/>
      <c r="H168" s="36"/>
      <c r="I168" s="36"/>
      <c r="J168" s="36"/>
      <c r="K168" s="36"/>
      <c r="L168" s="36"/>
    </row>
    <row r="169" spans="1:12">
      <c r="A169" s="36"/>
      <c r="B169" s="36"/>
      <c r="C169" s="36"/>
      <c r="D169" s="36"/>
      <c r="E169" s="36"/>
      <c r="F169" s="36"/>
      <c r="G169" s="36"/>
      <c r="H169" s="36"/>
      <c r="I169" s="36"/>
      <c r="J169" s="36"/>
      <c r="K169" s="36"/>
      <c r="L169" s="36"/>
    </row>
    <row r="170" spans="1:12">
      <c r="A170" s="36"/>
      <c r="B170" s="36"/>
      <c r="C170" s="36"/>
      <c r="D170" s="36"/>
      <c r="E170" s="36"/>
      <c r="F170" s="36"/>
      <c r="G170" s="36"/>
      <c r="H170" s="36"/>
      <c r="I170" s="36"/>
      <c r="J170" s="36"/>
      <c r="K170" s="36"/>
      <c r="L170" s="36"/>
    </row>
    <row r="171" spans="1:12">
      <c r="A171" s="36"/>
      <c r="B171" s="36"/>
      <c r="C171" s="36"/>
      <c r="D171" s="36"/>
      <c r="E171" s="36"/>
      <c r="F171" s="36"/>
      <c r="G171" s="36"/>
      <c r="H171" s="36"/>
      <c r="I171" s="36"/>
      <c r="J171" s="36"/>
      <c r="K171" s="36"/>
      <c r="L171" s="36"/>
    </row>
    <row r="172" spans="1:12">
      <c r="A172" s="36"/>
      <c r="B172" s="36"/>
      <c r="C172" s="36"/>
      <c r="D172" s="36"/>
      <c r="E172" s="36"/>
      <c r="F172" s="36"/>
      <c r="G172" s="36"/>
      <c r="H172" s="36"/>
      <c r="I172" s="36"/>
      <c r="J172" s="36"/>
      <c r="K172" s="36"/>
      <c r="L172" s="36"/>
    </row>
    <row r="173" spans="1:12">
      <c r="A173" s="36"/>
      <c r="B173" s="36"/>
      <c r="C173" s="36"/>
      <c r="D173" s="36"/>
      <c r="E173" s="36"/>
      <c r="F173" s="36"/>
      <c r="G173" s="36"/>
      <c r="H173" s="36"/>
      <c r="I173" s="36"/>
      <c r="J173" s="36"/>
      <c r="K173" s="36"/>
      <c r="L173" s="36"/>
    </row>
    <row r="174" spans="1:12">
      <c r="A174" s="36"/>
      <c r="B174" s="36"/>
      <c r="C174" s="36"/>
      <c r="D174" s="36"/>
      <c r="E174" s="36"/>
      <c r="F174" s="36"/>
      <c r="G174" s="36"/>
      <c r="H174" s="36"/>
      <c r="I174" s="36"/>
      <c r="J174" s="36"/>
      <c r="K174" s="36"/>
      <c r="L174" s="36"/>
    </row>
    <row r="175" spans="1:12">
      <c r="A175" s="36"/>
      <c r="B175" s="36"/>
      <c r="C175" s="36"/>
      <c r="D175" s="36"/>
      <c r="E175" s="36"/>
      <c r="F175" s="36"/>
      <c r="G175" s="36"/>
      <c r="H175" s="36"/>
      <c r="I175" s="36"/>
      <c r="J175" s="36"/>
      <c r="K175" s="36"/>
      <c r="L175" s="36"/>
    </row>
    <row r="176" spans="1:12">
      <c r="A176" s="36"/>
      <c r="B176" s="36"/>
      <c r="C176" s="36"/>
      <c r="D176" s="36"/>
      <c r="E176" s="36"/>
      <c r="F176" s="36"/>
      <c r="G176" s="36"/>
      <c r="H176" s="36"/>
      <c r="I176" s="36"/>
      <c r="J176" s="36"/>
      <c r="K176" s="36"/>
      <c r="L176" s="36"/>
    </row>
    <row r="177" spans="1:12">
      <c r="A177" s="36"/>
      <c r="B177" s="36"/>
      <c r="C177" s="36"/>
      <c r="D177" s="36"/>
      <c r="E177" s="36"/>
      <c r="F177" s="36"/>
      <c r="G177" s="36"/>
      <c r="H177" s="36"/>
      <c r="I177" s="36"/>
      <c r="J177" s="36"/>
      <c r="K177" s="36"/>
      <c r="L177" s="36"/>
    </row>
    <row r="178" spans="1:12">
      <c r="A178" s="36"/>
      <c r="B178" s="36"/>
      <c r="C178" s="36"/>
      <c r="D178" s="36"/>
      <c r="E178" s="36"/>
      <c r="F178" s="36"/>
      <c r="G178" s="36"/>
      <c r="H178" s="36"/>
      <c r="I178" s="36"/>
      <c r="J178" s="36"/>
      <c r="K178" s="36"/>
      <c r="L178" s="36"/>
    </row>
    <row r="179" spans="1:12">
      <c r="A179" s="36"/>
      <c r="B179" s="36"/>
      <c r="C179" s="36"/>
      <c r="D179" s="36"/>
      <c r="E179" s="36"/>
      <c r="F179" s="36"/>
      <c r="G179" s="36"/>
      <c r="H179" s="36"/>
      <c r="I179" s="36"/>
      <c r="J179" s="36"/>
      <c r="K179" s="36"/>
      <c r="L179" s="36"/>
    </row>
    <row r="180" spans="1:12">
      <c r="A180" s="36"/>
      <c r="B180" s="36"/>
      <c r="C180" s="36"/>
      <c r="D180" s="36"/>
      <c r="E180" s="36"/>
      <c r="F180" s="36"/>
      <c r="G180" s="36"/>
      <c r="H180" s="36"/>
      <c r="I180" s="36"/>
      <c r="J180" s="36"/>
      <c r="K180" s="36"/>
      <c r="L180" s="36"/>
    </row>
    <row r="181" spans="1:12">
      <c r="A181" s="36"/>
      <c r="B181" s="36"/>
      <c r="C181" s="36"/>
      <c r="D181" s="36"/>
      <c r="E181" s="36"/>
      <c r="F181" s="36"/>
      <c r="G181" s="36"/>
      <c r="H181" s="36"/>
      <c r="I181" s="36"/>
      <c r="J181" s="36"/>
      <c r="K181" s="36"/>
      <c r="L181" s="36"/>
    </row>
    <row r="182" spans="1:12">
      <c r="A182" s="36"/>
      <c r="B182" s="36"/>
      <c r="C182" s="36"/>
      <c r="D182" s="36"/>
      <c r="E182" s="36"/>
      <c r="F182" s="36"/>
      <c r="G182" s="36"/>
      <c r="H182" s="36"/>
      <c r="I182" s="36"/>
      <c r="J182" s="36"/>
      <c r="K182" s="36"/>
      <c r="L182" s="36"/>
    </row>
    <row r="183" spans="1:12">
      <c r="A183" s="36"/>
      <c r="B183" s="36"/>
      <c r="C183" s="36"/>
      <c r="D183" s="36"/>
      <c r="E183" s="36"/>
      <c r="F183" s="36"/>
      <c r="G183" s="36"/>
      <c r="H183" s="36"/>
      <c r="I183" s="36"/>
      <c r="J183" s="36"/>
      <c r="K183" s="36"/>
      <c r="L183" s="36"/>
    </row>
    <row r="184" spans="1:12">
      <c r="A184" s="36"/>
      <c r="B184" s="36"/>
      <c r="C184" s="36"/>
      <c r="D184" s="36"/>
      <c r="E184" s="36"/>
      <c r="F184" s="36"/>
      <c r="G184" s="36"/>
      <c r="H184" s="36"/>
      <c r="I184" s="36"/>
      <c r="J184" s="36"/>
      <c r="K184" s="36"/>
      <c r="L184" s="36"/>
    </row>
    <row r="185" spans="1:12">
      <c r="A185" s="36"/>
      <c r="B185" s="36"/>
      <c r="C185" s="36"/>
      <c r="D185" s="36"/>
      <c r="E185" s="36"/>
      <c r="F185" s="36"/>
      <c r="G185" s="36"/>
      <c r="H185" s="36"/>
      <c r="I185" s="36"/>
      <c r="J185" s="36"/>
      <c r="K185" s="36"/>
      <c r="L185" s="36"/>
    </row>
    <row r="186" spans="1:12">
      <c r="A186" s="36"/>
      <c r="B186" s="36"/>
      <c r="C186" s="36"/>
      <c r="D186" s="36"/>
      <c r="E186" s="36"/>
      <c r="F186" s="36"/>
      <c r="G186" s="36"/>
      <c r="H186" s="36"/>
      <c r="I186" s="36"/>
      <c r="J186" s="36"/>
      <c r="K186" s="36"/>
      <c r="L186" s="36"/>
    </row>
    <row r="187" spans="1:12">
      <c r="A187" s="36"/>
      <c r="B187" s="36"/>
      <c r="C187" s="36"/>
      <c r="D187" s="36"/>
      <c r="E187" s="36"/>
      <c r="F187" s="36"/>
      <c r="G187" s="36"/>
      <c r="H187" s="36"/>
      <c r="I187" s="36"/>
      <c r="J187" s="36"/>
      <c r="K187" s="36"/>
      <c r="L187" s="36"/>
    </row>
    <row r="188" spans="1:12">
      <c r="A188" s="36"/>
      <c r="B188" s="36"/>
      <c r="C188" s="36"/>
      <c r="D188" s="36"/>
      <c r="E188" s="36"/>
      <c r="F188" s="36"/>
      <c r="G188" s="36"/>
      <c r="H188" s="36"/>
      <c r="I188" s="36"/>
      <c r="J188" s="36"/>
      <c r="K188" s="36"/>
      <c r="L188" s="36"/>
    </row>
    <row r="189" spans="1:12">
      <c r="A189" s="36"/>
      <c r="B189" s="36"/>
      <c r="C189" s="36"/>
      <c r="D189" s="36"/>
      <c r="E189" s="36"/>
      <c r="F189" s="36"/>
      <c r="G189" s="36"/>
      <c r="H189" s="36"/>
      <c r="I189" s="36"/>
      <c r="J189" s="36"/>
      <c r="K189" s="36"/>
      <c r="L189" s="36"/>
    </row>
    <row r="190" spans="1:12">
      <c r="A190" s="36"/>
      <c r="B190" s="36"/>
      <c r="C190" s="36"/>
      <c r="D190" s="36"/>
      <c r="E190" s="36"/>
      <c r="F190" s="36"/>
      <c r="G190" s="36"/>
      <c r="H190" s="36"/>
      <c r="I190" s="36"/>
      <c r="J190" s="36"/>
      <c r="K190" s="36"/>
      <c r="L190" s="36"/>
    </row>
    <row r="191" spans="1:12">
      <c r="A191" s="36"/>
      <c r="B191" s="36"/>
      <c r="C191" s="36"/>
      <c r="D191" s="36"/>
      <c r="E191" s="36"/>
      <c r="F191" s="36"/>
      <c r="G191" s="36"/>
      <c r="H191" s="36"/>
      <c r="I191" s="36"/>
      <c r="J191" s="36"/>
      <c r="K191" s="36"/>
      <c r="L191" s="36"/>
    </row>
    <row r="192" spans="1:12">
      <c r="A192" s="36"/>
      <c r="B192" s="36"/>
      <c r="C192" s="36"/>
      <c r="D192" s="36"/>
      <c r="E192" s="36"/>
      <c r="F192" s="36"/>
      <c r="G192" s="36"/>
      <c r="H192" s="36"/>
      <c r="I192" s="36"/>
      <c r="J192" s="36"/>
      <c r="K192" s="36"/>
      <c r="L192" s="36"/>
    </row>
    <row r="193" spans="1:12">
      <c r="A193" s="36"/>
      <c r="B193" s="36"/>
      <c r="C193" s="36"/>
      <c r="D193" s="36"/>
      <c r="E193" s="36"/>
      <c r="F193" s="36"/>
      <c r="G193" s="36"/>
      <c r="H193" s="36"/>
      <c r="I193" s="36"/>
      <c r="J193" s="36"/>
      <c r="K193" s="36"/>
      <c r="L193" s="36"/>
    </row>
    <row r="194" spans="1:12">
      <c r="A194" s="36"/>
      <c r="B194" s="36"/>
      <c r="C194" s="36"/>
      <c r="D194" s="36"/>
      <c r="E194" s="36"/>
      <c r="F194" s="36"/>
      <c r="G194" s="36"/>
      <c r="H194" s="36"/>
      <c r="I194" s="36"/>
      <c r="J194" s="36"/>
      <c r="K194" s="36"/>
      <c r="L194" s="36"/>
    </row>
    <row r="195" spans="1:12">
      <c r="A195" s="36"/>
      <c r="B195" s="36"/>
      <c r="C195" s="36"/>
      <c r="D195" s="36"/>
      <c r="E195" s="36"/>
      <c r="F195" s="36"/>
      <c r="G195" s="36"/>
      <c r="H195" s="36"/>
      <c r="I195" s="36"/>
      <c r="J195" s="36"/>
      <c r="K195" s="36"/>
      <c r="L195" s="36"/>
    </row>
    <row r="196" spans="1:12">
      <c r="A196" s="36"/>
      <c r="B196" s="36"/>
      <c r="C196" s="36"/>
      <c r="D196" s="36"/>
      <c r="E196" s="36"/>
      <c r="F196" s="36"/>
      <c r="G196" s="36"/>
      <c r="H196" s="36"/>
      <c r="I196" s="36"/>
      <c r="J196" s="36"/>
      <c r="K196" s="36"/>
      <c r="L196" s="36"/>
    </row>
    <row r="197" spans="1:12">
      <c r="A197" s="36"/>
      <c r="B197" s="36"/>
      <c r="C197" s="36"/>
      <c r="D197" s="36"/>
      <c r="E197" s="36"/>
      <c r="F197" s="36"/>
      <c r="G197" s="36"/>
      <c r="H197" s="36"/>
      <c r="I197" s="36"/>
      <c r="J197" s="36"/>
      <c r="K197" s="36"/>
      <c r="L197" s="36"/>
    </row>
    <row r="198" spans="1:12">
      <c r="A198" s="36"/>
      <c r="B198" s="36"/>
      <c r="C198" s="36"/>
      <c r="D198" s="36"/>
      <c r="E198" s="36"/>
      <c r="F198" s="36"/>
      <c r="G198" s="36"/>
      <c r="H198" s="36"/>
      <c r="I198" s="36"/>
      <c r="J198" s="36"/>
      <c r="K198" s="36"/>
      <c r="L198" s="36"/>
    </row>
    <row r="199" spans="1:12">
      <c r="A199" s="36"/>
      <c r="B199" s="36"/>
      <c r="C199" s="36"/>
      <c r="D199" s="36"/>
      <c r="E199" s="36"/>
      <c r="F199" s="36"/>
      <c r="G199" s="36"/>
      <c r="H199" s="36"/>
      <c r="I199" s="36"/>
      <c r="J199" s="36"/>
      <c r="K199" s="36"/>
      <c r="L199" s="36"/>
    </row>
    <row r="200" spans="1:12">
      <c r="A200" s="36"/>
      <c r="B200" s="36"/>
      <c r="C200" s="36"/>
      <c r="D200" s="36"/>
      <c r="E200" s="36"/>
      <c r="F200" s="36"/>
      <c r="G200" s="36"/>
      <c r="H200" s="36"/>
      <c r="I200" s="36"/>
      <c r="J200" s="36"/>
      <c r="K200" s="36"/>
      <c r="L200" s="36"/>
    </row>
    <row r="201" spans="1:12">
      <c r="A201" s="36"/>
      <c r="B201" s="36"/>
      <c r="C201" s="36"/>
      <c r="D201" s="36"/>
      <c r="E201" s="36"/>
      <c r="F201" s="36"/>
      <c r="G201" s="36"/>
      <c r="H201" s="36"/>
      <c r="I201" s="36"/>
      <c r="J201" s="36"/>
      <c r="K201" s="36"/>
      <c r="L201" s="36"/>
    </row>
  </sheetData>
  <mergeCells count="3">
    <mergeCell ref="A2:L2"/>
    <mergeCell ref="A3:L3"/>
    <mergeCell ref="A27:B27"/>
  </mergeCells>
  <hyperlinks>
    <hyperlink ref="A1" location="'索引目录'!D15" display="返回索引页"/>
    <hyperlink ref="B1" location="'流动汇总'!B11" display="返回"/>
  </hyperlink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26" customWidth="1"/>
    <col min="3" max="3" width="10" customWidth="1"/>
    <col min="4" max="4" width="21" customWidth="1"/>
    <col min="5" max="7" width="19" customWidth="1"/>
    <col min="8" max="8" width="14" customWidth="1"/>
    <col min="9" max="9" width="9" customWidth="1"/>
    <col min="10" max="10" width="15" customWidth="1"/>
    <col min="11" max="11" width="10" customWidth="1"/>
  </cols>
  <sheetData>
    <row r="1" ht="15.6" spans="1:11">
      <c r="A1" s="13" t="s">
        <v>86</v>
      </c>
      <c r="B1" s="14" t="s">
        <v>250</v>
      </c>
      <c r="C1" s="15"/>
      <c r="D1" s="15"/>
      <c r="E1" s="15"/>
      <c r="F1" s="15"/>
      <c r="G1" s="15"/>
      <c r="H1" s="15"/>
      <c r="I1" s="15"/>
      <c r="J1" s="15"/>
      <c r="K1" s="36"/>
    </row>
    <row r="2" ht="30" customHeight="1" spans="1:11">
      <c r="A2" s="16" t="s">
        <v>434</v>
      </c>
      <c r="B2" s="17"/>
      <c r="C2" s="17"/>
      <c r="D2" s="17"/>
      <c r="E2" s="17"/>
      <c r="F2" s="17"/>
      <c r="G2" s="17"/>
      <c r="H2" s="17"/>
      <c r="I2" s="17"/>
      <c r="J2" s="17"/>
      <c r="K2" s="36"/>
    </row>
    <row r="3" ht="14.25" customHeight="1" spans="1:11">
      <c r="A3" s="40" t="e">
        <f>CONCATENATE(#REF!,#REF!,#REF!,#REF!,#REF!,#REF!,#REF!)</f>
        <v>#REF!</v>
      </c>
      <c r="B3" s="40"/>
      <c r="C3" s="40"/>
      <c r="D3" s="40"/>
      <c r="E3" s="40"/>
      <c r="F3" s="40"/>
      <c r="G3" s="40"/>
      <c r="H3" s="40"/>
      <c r="I3" s="38"/>
      <c r="J3" s="38"/>
      <c r="K3" s="36"/>
    </row>
    <row r="4" ht="15.75" customHeight="1" spans="1:11">
      <c r="A4" s="41" t="e">
        <f>#REF!&amp;#REF!</f>
        <v>#REF!</v>
      </c>
      <c r="B4" s="36"/>
      <c r="C4" s="36"/>
      <c r="D4" s="36"/>
      <c r="E4" s="36"/>
      <c r="F4" s="36"/>
      <c r="G4" s="36"/>
      <c r="H4" s="36"/>
      <c r="I4" s="36"/>
      <c r="J4" s="42" t="s">
        <v>119</v>
      </c>
      <c r="K4" s="36"/>
    </row>
    <row r="5" ht="15.75" customHeight="1" spans="1:11">
      <c r="A5" s="43" t="s">
        <v>183</v>
      </c>
      <c r="B5" s="52" t="s">
        <v>392</v>
      </c>
      <c r="C5" s="43" t="s">
        <v>425</v>
      </c>
      <c r="D5" s="43" t="s">
        <v>435</v>
      </c>
      <c r="E5" s="44" t="s">
        <v>333</v>
      </c>
      <c r="F5" s="72" t="s">
        <v>334</v>
      </c>
      <c r="G5" s="43" t="s">
        <v>335</v>
      </c>
      <c r="H5" s="43" t="s">
        <v>336</v>
      </c>
      <c r="I5" s="52" t="s">
        <v>358</v>
      </c>
      <c r="J5" s="43" t="s">
        <v>186</v>
      </c>
      <c r="K5" s="36"/>
    </row>
    <row r="6" ht="15.75" customHeight="1" spans="1:11">
      <c r="A6" s="46"/>
      <c r="B6" s="47"/>
      <c r="C6" s="48"/>
      <c r="D6" s="47"/>
      <c r="E6" s="55"/>
      <c r="F6" s="57"/>
      <c r="G6" s="56"/>
      <c r="H6" s="56" t="str">
        <f t="shared" ref="H6:H27" si="0">IF(G6-F6=0,"",(G6-F6))</f>
        <v/>
      </c>
      <c r="I6" s="56" t="str">
        <f t="shared" ref="I6:I27" si="1">IF(F6=0,"",(G6-F6)/F6*100)</f>
        <v/>
      </c>
      <c r="J6" s="47"/>
      <c r="K6" s="36"/>
    </row>
    <row r="7" ht="15.75" customHeight="1" spans="1:11">
      <c r="A7" s="46"/>
      <c r="B7" s="47"/>
      <c r="C7" s="48"/>
      <c r="D7" s="47"/>
      <c r="E7" s="55"/>
      <c r="F7" s="57"/>
      <c r="G7" s="56"/>
      <c r="H7" s="56" t="str">
        <f t="shared" si="0"/>
        <v/>
      </c>
      <c r="I7" s="56" t="str">
        <f t="shared" si="1"/>
        <v/>
      </c>
      <c r="J7" s="47"/>
      <c r="K7" s="36"/>
    </row>
    <row r="8" ht="15.75" customHeight="1" spans="1:11">
      <c r="A8" s="46"/>
      <c r="B8" s="47"/>
      <c r="C8" s="48"/>
      <c r="D8" s="47"/>
      <c r="E8" s="55"/>
      <c r="F8" s="57"/>
      <c r="G8" s="56"/>
      <c r="H8" s="56" t="str">
        <f t="shared" si="0"/>
        <v/>
      </c>
      <c r="I8" s="56" t="str">
        <f t="shared" si="1"/>
        <v/>
      </c>
      <c r="J8" s="47"/>
      <c r="K8" s="36"/>
    </row>
    <row r="9" ht="15.75" customHeight="1" spans="1:11">
      <c r="A9" s="46"/>
      <c r="B9" s="47"/>
      <c r="C9" s="48"/>
      <c r="D9" s="47"/>
      <c r="E9" s="55"/>
      <c r="F9" s="57"/>
      <c r="G9" s="56"/>
      <c r="H9" s="56" t="str">
        <f t="shared" si="0"/>
        <v/>
      </c>
      <c r="I9" s="56" t="str">
        <f t="shared" si="1"/>
        <v/>
      </c>
      <c r="J9" s="47"/>
      <c r="K9" s="36"/>
    </row>
    <row r="10" ht="15.75" customHeight="1" spans="1:11">
      <c r="A10" s="46"/>
      <c r="B10" s="47"/>
      <c r="C10" s="48"/>
      <c r="D10" s="47"/>
      <c r="E10" s="55"/>
      <c r="F10" s="57"/>
      <c r="G10" s="56"/>
      <c r="H10" s="56" t="str">
        <f t="shared" si="0"/>
        <v/>
      </c>
      <c r="I10" s="56" t="str">
        <f t="shared" si="1"/>
        <v/>
      </c>
      <c r="J10" s="47"/>
      <c r="K10" s="36"/>
    </row>
    <row r="11" ht="15.75" customHeight="1" spans="1:11">
      <c r="A11" s="46"/>
      <c r="B11" s="47"/>
      <c r="C11" s="48"/>
      <c r="D11" s="47"/>
      <c r="E11" s="55"/>
      <c r="F11" s="57"/>
      <c r="G11" s="56"/>
      <c r="H11" s="56" t="str">
        <f t="shared" si="0"/>
        <v/>
      </c>
      <c r="I11" s="56" t="str">
        <f t="shared" si="1"/>
        <v/>
      </c>
      <c r="J11" s="47"/>
      <c r="K11" s="36"/>
    </row>
    <row r="12" ht="15.75" customHeight="1" spans="1:11">
      <c r="A12" s="46"/>
      <c r="B12" s="47"/>
      <c r="C12" s="48"/>
      <c r="D12" s="47"/>
      <c r="E12" s="55"/>
      <c r="F12" s="57"/>
      <c r="G12" s="56"/>
      <c r="H12" s="56" t="str">
        <f t="shared" si="0"/>
        <v/>
      </c>
      <c r="I12" s="56" t="str">
        <f t="shared" si="1"/>
        <v/>
      </c>
      <c r="J12" s="47"/>
      <c r="K12" s="36"/>
    </row>
    <row r="13" ht="15.75" customHeight="1" spans="1:11">
      <c r="A13" s="46"/>
      <c r="B13" s="47"/>
      <c r="C13" s="48"/>
      <c r="D13" s="47"/>
      <c r="E13" s="55"/>
      <c r="F13" s="57"/>
      <c r="G13" s="56"/>
      <c r="H13" s="56" t="str">
        <f t="shared" si="0"/>
        <v/>
      </c>
      <c r="I13" s="56" t="str">
        <f t="shared" si="1"/>
        <v/>
      </c>
      <c r="J13" s="47"/>
      <c r="K13" s="36"/>
    </row>
    <row r="14" ht="15.75" customHeight="1" spans="1:11">
      <c r="A14" s="46"/>
      <c r="B14" s="47"/>
      <c r="C14" s="48"/>
      <c r="D14" s="47"/>
      <c r="E14" s="55"/>
      <c r="F14" s="57"/>
      <c r="G14" s="56"/>
      <c r="H14" s="56" t="str">
        <f t="shared" si="0"/>
        <v/>
      </c>
      <c r="I14" s="56" t="str">
        <f t="shared" si="1"/>
        <v/>
      </c>
      <c r="J14" s="47"/>
      <c r="K14" s="36"/>
    </row>
    <row r="15" ht="15.75" customHeight="1" spans="1:11">
      <c r="A15" s="46"/>
      <c r="B15" s="47"/>
      <c r="C15" s="48"/>
      <c r="D15" s="47"/>
      <c r="E15" s="55"/>
      <c r="F15" s="57"/>
      <c r="G15" s="56"/>
      <c r="H15" s="56" t="str">
        <f t="shared" si="0"/>
        <v/>
      </c>
      <c r="I15" s="56" t="str">
        <f t="shared" si="1"/>
        <v/>
      </c>
      <c r="J15" s="47"/>
      <c r="K15" s="36"/>
    </row>
    <row r="16" ht="15.75" customHeight="1" spans="1:11">
      <c r="A16" s="46"/>
      <c r="B16" s="47"/>
      <c r="C16" s="48"/>
      <c r="D16" s="47"/>
      <c r="E16" s="55"/>
      <c r="F16" s="57"/>
      <c r="G16" s="56"/>
      <c r="H16" s="56" t="str">
        <f t="shared" si="0"/>
        <v/>
      </c>
      <c r="I16" s="56" t="str">
        <f t="shared" si="1"/>
        <v/>
      </c>
      <c r="J16" s="47"/>
      <c r="K16" s="36"/>
    </row>
    <row r="17" ht="15.75" customHeight="1" spans="1:11">
      <c r="A17" s="46"/>
      <c r="B17" s="47"/>
      <c r="C17" s="48"/>
      <c r="D17" s="47"/>
      <c r="E17" s="55"/>
      <c r="F17" s="57"/>
      <c r="G17" s="56"/>
      <c r="H17" s="56" t="str">
        <f t="shared" si="0"/>
        <v/>
      </c>
      <c r="I17" s="56" t="str">
        <f t="shared" si="1"/>
        <v/>
      </c>
      <c r="J17" s="47"/>
      <c r="K17" s="36"/>
    </row>
    <row r="18" ht="15.75" customHeight="1" spans="1:11">
      <c r="A18" s="46"/>
      <c r="B18" s="47"/>
      <c r="C18" s="48"/>
      <c r="D18" s="47"/>
      <c r="E18" s="55"/>
      <c r="F18" s="57"/>
      <c r="G18" s="56"/>
      <c r="H18" s="56" t="str">
        <f t="shared" si="0"/>
        <v/>
      </c>
      <c r="I18" s="56" t="str">
        <f t="shared" si="1"/>
        <v/>
      </c>
      <c r="J18" s="47"/>
      <c r="K18" s="36"/>
    </row>
    <row r="19" ht="15.75" customHeight="1" spans="1:11">
      <c r="A19" s="46"/>
      <c r="B19" s="47"/>
      <c r="C19" s="48"/>
      <c r="D19" s="47"/>
      <c r="E19" s="55"/>
      <c r="F19" s="57"/>
      <c r="G19" s="56"/>
      <c r="H19" s="56" t="str">
        <f t="shared" si="0"/>
        <v/>
      </c>
      <c r="I19" s="56" t="str">
        <f t="shared" si="1"/>
        <v/>
      </c>
      <c r="J19" s="47"/>
      <c r="K19" s="36"/>
    </row>
    <row r="20" ht="15.75" customHeight="1" spans="1:11">
      <c r="A20" s="46"/>
      <c r="B20" s="47"/>
      <c r="C20" s="48"/>
      <c r="D20" s="47"/>
      <c r="E20" s="55"/>
      <c r="F20" s="57"/>
      <c r="G20" s="56"/>
      <c r="H20" s="56" t="str">
        <f t="shared" si="0"/>
        <v/>
      </c>
      <c r="I20" s="56" t="str">
        <f t="shared" si="1"/>
        <v/>
      </c>
      <c r="J20" s="47"/>
      <c r="K20" s="36"/>
    </row>
    <row r="21" ht="15.75" customHeight="1" spans="1:11">
      <c r="A21" s="46"/>
      <c r="B21" s="47"/>
      <c r="C21" s="48"/>
      <c r="D21" s="47"/>
      <c r="E21" s="55"/>
      <c r="F21" s="57"/>
      <c r="G21" s="56"/>
      <c r="H21" s="56" t="str">
        <f t="shared" si="0"/>
        <v/>
      </c>
      <c r="I21" s="56" t="str">
        <f t="shared" si="1"/>
        <v/>
      </c>
      <c r="J21" s="47"/>
      <c r="K21" s="36"/>
    </row>
    <row r="22" ht="15.75" customHeight="1" spans="1:11">
      <c r="A22" s="46"/>
      <c r="B22" s="47"/>
      <c r="C22" s="48"/>
      <c r="D22" s="47"/>
      <c r="E22" s="55"/>
      <c r="F22" s="57"/>
      <c r="G22" s="56"/>
      <c r="H22" s="56" t="str">
        <f t="shared" si="0"/>
        <v/>
      </c>
      <c r="I22" s="56" t="str">
        <f t="shared" si="1"/>
        <v/>
      </c>
      <c r="J22" s="47"/>
      <c r="K22" s="36"/>
    </row>
    <row r="23" ht="15.75" customHeight="1" spans="1:11">
      <c r="A23" s="46"/>
      <c r="B23" s="47"/>
      <c r="C23" s="48"/>
      <c r="D23" s="47"/>
      <c r="E23" s="55"/>
      <c r="F23" s="57"/>
      <c r="G23" s="56"/>
      <c r="H23" s="56" t="str">
        <f t="shared" si="0"/>
        <v/>
      </c>
      <c r="I23" s="56" t="str">
        <f t="shared" si="1"/>
        <v/>
      </c>
      <c r="J23" s="47"/>
      <c r="K23" s="36"/>
    </row>
    <row r="24" ht="15.75" customHeight="1" spans="1:11">
      <c r="A24" s="46"/>
      <c r="B24" s="47"/>
      <c r="C24" s="48"/>
      <c r="D24" s="47"/>
      <c r="E24" s="55"/>
      <c r="F24" s="57"/>
      <c r="G24" s="56"/>
      <c r="H24" s="56" t="str">
        <f t="shared" si="0"/>
        <v/>
      </c>
      <c r="I24" s="56" t="str">
        <f t="shared" si="1"/>
        <v/>
      </c>
      <c r="J24" s="47"/>
      <c r="K24" s="36"/>
    </row>
    <row r="25" ht="15.75" customHeight="1" spans="1:11">
      <c r="A25" s="46"/>
      <c r="B25" s="47"/>
      <c r="C25" s="48"/>
      <c r="D25" s="47"/>
      <c r="E25" s="55"/>
      <c r="F25" s="57"/>
      <c r="G25" s="56"/>
      <c r="H25" s="56" t="str">
        <f t="shared" si="0"/>
        <v/>
      </c>
      <c r="I25" s="56" t="str">
        <f t="shared" si="1"/>
        <v/>
      </c>
      <c r="J25" s="47"/>
      <c r="K25" s="36"/>
    </row>
    <row r="26" ht="15.75" customHeight="1" spans="1:11">
      <c r="A26" s="46"/>
      <c r="B26" s="47"/>
      <c r="C26" s="48"/>
      <c r="D26" s="47"/>
      <c r="E26" s="55"/>
      <c r="F26" s="57"/>
      <c r="G26" s="56"/>
      <c r="H26" s="56" t="str">
        <f t="shared" si="0"/>
        <v/>
      </c>
      <c r="I26" s="56" t="str">
        <f t="shared" si="1"/>
        <v/>
      </c>
      <c r="J26" s="47"/>
      <c r="K26" s="36"/>
    </row>
    <row r="27" ht="15.75" customHeight="1" spans="1:11">
      <c r="A27" s="52" t="s">
        <v>395</v>
      </c>
      <c r="B27" s="72"/>
      <c r="C27" s="48"/>
      <c r="D27" s="47"/>
      <c r="E27" s="55">
        <f>SUM(E6:E26)</f>
        <v>0</v>
      </c>
      <c r="F27" s="57">
        <f>SUM(F6:F26)</f>
        <v>0</v>
      </c>
      <c r="G27" s="56">
        <f>SUM(G6:G26)</f>
        <v>0</v>
      </c>
      <c r="H27" s="56" t="str">
        <f t="shared" si="0"/>
        <v/>
      </c>
      <c r="I27" s="56" t="str">
        <f t="shared" si="1"/>
        <v/>
      </c>
      <c r="J27" s="47"/>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J2"/>
    <mergeCell ref="A3:J3"/>
    <mergeCell ref="A27:B27"/>
  </mergeCells>
  <hyperlinks>
    <hyperlink ref="A1" location="'索引目录'!D16" display="返回索引页"/>
    <hyperlink ref="B1" location="'流动汇总'!B12" display="返回"/>
  </hyperlink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93"/>
  <sheetViews>
    <sheetView view="pageBreakPreview" zoomScaleNormal="100" topLeftCell="A13" workbookViewId="0">
      <selection activeCell="E25" sqref="E25"/>
    </sheetView>
  </sheetViews>
  <sheetFormatPr defaultColWidth="9.81481481481481" defaultRowHeight="14.4"/>
  <cols>
    <col min="1" max="1" width="5" customWidth="1"/>
    <col min="2" max="2" width="37" customWidth="1"/>
    <col min="3" max="3" width="14" customWidth="1"/>
    <col min="4" max="4" width="10" customWidth="1"/>
    <col min="5" max="5" width="9" customWidth="1"/>
    <col min="6" max="6" width="15" hidden="1" customWidth="1"/>
    <col min="7" max="7" width="11" hidden="1" customWidth="1"/>
    <col min="8" max="11" width="9" hidden="1" customWidth="1"/>
    <col min="12" max="12" width="11" hidden="1" customWidth="1"/>
    <col min="13" max="13" width="9" hidden="1" customWidth="1"/>
    <col min="14" max="14" width="12" hidden="1" customWidth="1"/>
    <col min="15" max="16" width="17" customWidth="1"/>
    <col min="17" max="17" width="12" customWidth="1"/>
    <col min="18" max="18" width="9" customWidth="1"/>
    <col min="19" max="19" width="15" customWidth="1"/>
    <col min="20" max="20" width="9.81481481481481" style="117"/>
  </cols>
  <sheetData>
    <row r="1" s="58" customFormat="1" ht="15.6" spans="1:20">
      <c r="A1" s="60" t="s">
        <v>86</v>
      </c>
      <c r="B1" s="61" t="s">
        <v>436</v>
      </c>
      <c r="C1" s="671"/>
      <c r="D1" s="672"/>
      <c r="E1" s="672"/>
      <c r="F1" s="672"/>
      <c r="G1" s="672"/>
      <c r="H1" s="672"/>
      <c r="I1" s="672"/>
      <c r="J1" s="672"/>
      <c r="K1" s="672"/>
      <c r="L1" s="672"/>
      <c r="M1" s="672"/>
      <c r="N1" s="672"/>
      <c r="O1" s="672"/>
      <c r="P1" s="672"/>
      <c r="Q1" s="672"/>
      <c r="R1" s="672"/>
      <c r="S1" s="672"/>
      <c r="T1" s="686"/>
    </row>
    <row r="2" ht="30" customHeight="1" spans="1:19">
      <c r="A2" s="16" t="s">
        <v>437</v>
      </c>
      <c r="B2" s="17"/>
      <c r="C2" s="17"/>
      <c r="D2" s="17"/>
      <c r="E2" s="17"/>
      <c r="F2" s="17"/>
      <c r="G2" s="17"/>
      <c r="H2" s="17"/>
      <c r="I2" s="17"/>
      <c r="J2" s="17"/>
      <c r="K2" s="17"/>
      <c r="L2" s="17"/>
      <c r="M2" s="17"/>
      <c r="N2" s="17"/>
      <c r="O2" s="17"/>
      <c r="P2" s="17"/>
      <c r="Q2" s="17"/>
      <c r="R2" s="17"/>
      <c r="S2" s="17"/>
    </row>
    <row r="3" s="59" customFormat="1" ht="20" customHeight="1" spans="1:20">
      <c r="A3" s="19" t="e">
        <f>CONCATENATE(#REF!,#REF!,#REF!,#REF!,#REF!,#REF!,#REF!)</f>
        <v>#REF!</v>
      </c>
      <c r="B3" s="19"/>
      <c r="C3" s="19"/>
      <c r="D3" s="19"/>
      <c r="E3" s="19"/>
      <c r="F3" s="19"/>
      <c r="G3" s="19"/>
      <c r="H3" s="19"/>
      <c r="I3" s="20"/>
      <c r="J3" s="20"/>
      <c r="K3" s="20"/>
      <c r="L3" s="20"/>
      <c r="M3" s="20"/>
      <c r="N3" s="20"/>
      <c r="O3" s="20"/>
      <c r="P3" s="20"/>
      <c r="Q3" s="20"/>
      <c r="R3" s="20"/>
      <c r="S3" s="20"/>
      <c r="T3" s="124"/>
    </row>
    <row r="4" s="59" customFormat="1" ht="20" customHeight="1" spans="1:20">
      <c r="A4" s="63" t="e">
        <f>#REF!&amp;#REF!</f>
        <v>#REF!</v>
      </c>
      <c r="B4" s="22"/>
      <c r="C4" s="22"/>
      <c r="D4" s="22"/>
      <c r="E4" s="22"/>
      <c r="F4" s="22"/>
      <c r="G4" s="120"/>
      <c r="H4" s="120"/>
      <c r="I4" s="120"/>
      <c r="J4" s="120"/>
      <c r="K4" s="120"/>
      <c r="L4" s="120"/>
      <c r="M4" s="679" t="s">
        <v>399</v>
      </c>
      <c r="N4" s="680" t="s">
        <v>400</v>
      </c>
      <c r="O4" s="681"/>
      <c r="P4" s="22"/>
      <c r="Q4" s="22"/>
      <c r="R4" s="22"/>
      <c r="S4" s="64" t="s">
        <v>252</v>
      </c>
      <c r="T4" s="124"/>
    </row>
    <row r="5" s="59" customFormat="1" ht="20" customHeight="1" spans="1:20">
      <c r="A5" s="27" t="s">
        <v>253</v>
      </c>
      <c r="B5" s="27" t="s">
        <v>438</v>
      </c>
      <c r="C5" s="27" t="s">
        <v>402</v>
      </c>
      <c r="D5" s="27" t="s">
        <v>403</v>
      </c>
      <c r="E5" s="27" t="s">
        <v>404</v>
      </c>
      <c r="F5" s="27" t="s">
        <v>216</v>
      </c>
      <c r="G5" s="673" t="s">
        <v>405</v>
      </c>
      <c r="H5" s="674" t="s">
        <v>406</v>
      </c>
      <c r="I5" s="673" t="s">
        <v>407</v>
      </c>
      <c r="J5" s="673" t="s">
        <v>408</v>
      </c>
      <c r="K5" s="673" t="s">
        <v>409</v>
      </c>
      <c r="L5" s="673" t="s">
        <v>410</v>
      </c>
      <c r="M5" s="679"/>
      <c r="N5" s="682"/>
      <c r="O5" s="34" t="s">
        <v>217</v>
      </c>
      <c r="P5" s="27" t="s">
        <v>218</v>
      </c>
      <c r="Q5" s="27" t="s">
        <v>219</v>
      </c>
      <c r="R5" s="27" t="s">
        <v>255</v>
      </c>
      <c r="S5" s="27" t="s">
        <v>411</v>
      </c>
      <c r="T5" s="124"/>
    </row>
    <row r="6" s="59" customFormat="1" ht="20" customHeight="1" spans="1:20">
      <c r="A6" s="675">
        <v>1</v>
      </c>
      <c r="B6" s="676" t="s">
        <v>439</v>
      </c>
      <c r="C6" s="91" t="s">
        <v>440</v>
      </c>
      <c r="D6" s="106">
        <v>44620</v>
      </c>
      <c r="E6" s="90" t="s">
        <v>441</v>
      </c>
      <c r="F6" s="31"/>
      <c r="G6" s="31"/>
      <c r="H6" s="31"/>
      <c r="I6" s="31"/>
      <c r="J6" s="31"/>
      <c r="K6" s="31"/>
      <c r="L6" s="31"/>
      <c r="M6" s="31">
        <f>SUM(G6:L6)-F6</f>
        <v>0</v>
      </c>
      <c r="N6" s="683"/>
      <c r="O6" s="31">
        <v>17000</v>
      </c>
      <c r="P6" s="31">
        <f t="shared" ref="P6:P30" si="0">O6</f>
        <v>17000</v>
      </c>
      <c r="Q6" s="31" t="str">
        <f>IF(P6-O6=0,"",(P6-O6))</f>
        <v/>
      </c>
      <c r="R6" s="31">
        <f t="shared" ref="R6:R17" si="1">IF(O6=0,"",(P6-O6)/O6*100)</f>
        <v>0</v>
      </c>
      <c r="S6" s="32"/>
      <c r="T6" s="687" t="s">
        <v>351</v>
      </c>
    </row>
    <row r="7" s="59" customFormat="1" ht="20" customHeight="1" spans="1:20">
      <c r="A7" s="675">
        <v>2</v>
      </c>
      <c r="B7" s="677" t="s">
        <v>442</v>
      </c>
      <c r="C7" s="94" t="s">
        <v>443</v>
      </c>
      <c r="D7" s="106">
        <v>44651</v>
      </c>
      <c r="E7" s="90" t="s">
        <v>441</v>
      </c>
      <c r="F7" s="31"/>
      <c r="G7" s="31"/>
      <c r="H7" s="31"/>
      <c r="I7" s="31"/>
      <c r="J7" s="31"/>
      <c r="K7" s="31"/>
      <c r="L7" s="31"/>
      <c r="M7" s="31">
        <f>SUM(G7:L7)-F7</f>
        <v>0</v>
      </c>
      <c r="N7" s="683"/>
      <c r="O7" s="31">
        <v>5524.83</v>
      </c>
      <c r="P7" s="31">
        <f t="shared" si="0"/>
        <v>5524.83</v>
      </c>
      <c r="Q7" s="31" t="str">
        <f>IF(P7-O7=0,"",(P7-O7))</f>
        <v/>
      </c>
      <c r="R7" s="31">
        <f t="shared" si="1"/>
        <v>0</v>
      </c>
      <c r="S7" s="32"/>
      <c r="T7" s="687" t="s">
        <v>351</v>
      </c>
    </row>
    <row r="8" s="59" customFormat="1" ht="20" customHeight="1" spans="1:20">
      <c r="A8" s="675">
        <v>3</v>
      </c>
      <c r="B8" s="676" t="s">
        <v>444</v>
      </c>
      <c r="C8" s="94" t="s">
        <v>443</v>
      </c>
      <c r="D8" s="106">
        <v>44651</v>
      </c>
      <c r="E8" s="90" t="s">
        <v>441</v>
      </c>
      <c r="F8" s="31"/>
      <c r="G8" s="31"/>
      <c r="H8" s="31"/>
      <c r="I8" s="31"/>
      <c r="J8" s="31"/>
      <c r="K8" s="31"/>
      <c r="L8" s="31"/>
      <c r="M8" s="31">
        <f>SUM(G8:L8)-F8</f>
        <v>0</v>
      </c>
      <c r="N8" s="683"/>
      <c r="O8" s="31">
        <v>8333.92</v>
      </c>
      <c r="P8" s="31">
        <f t="shared" si="0"/>
        <v>8333.92</v>
      </c>
      <c r="Q8" s="31" t="str">
        <f>IF(P8-O8=0,"",(P8-O8))</f>
        <v/>
      </c>
      <c r="R8" s="31">
        <f t="shared" si="1"/>
        <v>0</v>
      </c>
      <c r="S8" s="32"/>
      <c r="T8" s="687" t="s">
        <v>351</v>
      </c>
    </row>
    <row r="9" s="59" customFormat="1" ht="20" customHeight="1" spans="1:20">
      <c r="A9" s="675">
        <v>4</v>
      </c>
      <c r="B9" s="677" t="s">
        <v>445</v>
      </c>
      <c r="C9" s="94" t="s">
        <v>443</v>
      </c>
      <c r="D9" s="106">
        <v>44651</v>
      </c>
      <c r="E9" s="90" t="s">
        <v>441</v>
      </c>
      <c r="F9" s="31"/>
      <c r="G9" s="31"/>
      <c r="H9" s="31"/>
      <c r="I9" s="31"/>
      <c r="J9" s="31"/>
      <c r="K9" s="31"/>
      <c r="L9" s="31"/>
      <c r="M9" s="31">
        <f>SUM(G9:L9)-F9</f>
        <v>0</v>
      </c>
      <c r="N9" s="683"/>
      <c r="O9" s="31">
        <v>8334</v>
      </c>
      <c r="P9" s="31">
        <f t="shared" si="0"/>
        <v>8334</v>
      </c>
      <c r="Q9" s="31" t="str">
        <f>IF(P9-O9=0,"",(P9-O9))</f>
        <v/>
      </c>
      <c r="R9" s="31">
        <f t="shared" si="1"/>
        <v>0</v>
      </c>
      <c r="S9" s="32"/>
      <c r="T9" s="687" t="s">
        <v>351</v>
      </c>
    </row>
    <row r="10" s="59" customFormat="1" ht="20" customHeight="1" spans="1:20">
      <c r="A10" s="675">
        <v>5</v>
      </c>
      <c r="B10" s="677" t="s">
        <v>446</v>
      </c>
      <c r="C10" s="94" t="s">
        <v>443</v>
      </c>
      <c r="D10" s="106">
        <v>44651</v>
      </c>
      <c r="E10" s="90" t="s">
        <v>441</v>
      </c>
      <c r="F10" s="31"/>
      <c r="G10" s="31"/>
      <c r="H10" s="678"/>
      <c r="I10" s="678"/>
      <c r="J10" s="678"/>
      <c r="K10" s="678"/>
      <c r="L10" s="678"/>
      <c r="M10" s="678">
        <f>SUM(G10:L10)-F10</f>
        <v>0</v>
      </c>
      <c r="N10" s="684"/>
      <c r="O10" s="31">
        <v>7895.62</v>
      </c>
      <c r="P10" s="31">
        <f t="shared" si="0"/>
        <v>7895.62</v>
      </c>
      <c r="Q10" s="31" t="str">
        <f>IF(P10-O10=0,"",(P10-O10))</f>
        <v/>
      </c>
      <c r="R10" s="31">
        <f t="shared" si="1"/>
        <v>0</v>
      </c>
      <c r="S10" s="32" t="s">
        <v>447</v>
      </c>
      <c r="T10" s="687" t="s">
        <v>351</v>
      </c>
    </row>
    <row r="11" s="59" customFormat="1" ht="20" customHeight="1" spans="1:20">
      <c r="A11" s="675">
        <v>6</v>
      </c>
      <c r="B11" s="677" t="s">
        <v>448</v>
      </c>
      <c r="C11" s="94" t="s">
        <v>443</v>
      </c>
      <c r="D11" s="106">
        <v>44651</v>
      </c>
      <c r="E11" s="90" t="s">
        <v>441</v>
      </c>
      <c r="F11" s="31"/>
      <c r="G11" s="31"/>
      <c r="H11" s="678"/>
      <c r="I11" s="678"/>
      <c r="J11" s="678"/>
      <c r="K11" s="678"/>
      <c r="L11" s="678"/>
      <c r="M11" s="678"/>
      <c r="N11" s="684"/>
      <c r="O11" s="31">
        <v>12145.5</v>
      </c>
      <c r="P11" s="31">
        <f t="shared" si="0"/>
        <v>12145.5</v>
      </c>
      <c r="Q11" s="31"/>
      <c r="R11" s="31">
        <f t="shared" si="1"/>
        <v>0</v>
      </c>
      <c r="S11" s="32"/>
      <c r="T11" s="687" t="s">
        <v>351</v>
      </c>
    </row>
    <row r="12" s="59" customFormat="1" ht="20" customHeight="1" spans="1:20">
      <c r="A12" s="675">
        <v>7</v>
      </c>
      <c r="B12" s="677" t="s">
        <v>449</v>
      </c>
      <c r="C12" s="94" t="s">
        <v>443</v>
      </c>
      <c r="D12" s="106">
        <v>44651</v>
      </c>
      <c r="E12" s="90" t="s">
        <v>441</v>
      </c>
      <c r="F12" s="31"/>
      <c r="G12" s="31"/>
      <c r="H12" s="678"/>
      <c r="I12" s="678"/>
      <c r="J12" s="678"/>
      <c r="K12" s="678"/>
      <c r="L12" s="678"/>
      <c r="M12" s="678"/>
      <c r="N12" s="684"/>
      <c r="O12" s="31">
        <v>8188.83</v>
      </c>
      <c r="P12" s="31">
        <f t="shared" si="0"/>
        <v>8188.83</v>
      </c>
      <c r="Q12" s="31"/>
      <c r="R12" s="31">
        <f t="shared" si="1"/>
        <v>0</v>
      </c>
      <c r="S12" s="32"/>
      <c r="T12" s="687" t="s">
        <v>351</v>
      </c>
    </row>
    <row r="13" s="59" customFormat="1" ht="20" customHeight="1" spans="1:20">
      <c r="A13" s="675">
        <v>8</v>
      </c>
      <c r="B13" s="677" t="s">
        <v>450</v>
      </c>
      <c r="C13" s="94" t="s">
        <v>443</v>
      </c>
      <c r="D13" s="106">
        <v>44651</v>
      </c>
      <c r="E13" s="90" t="s">
        <v>441</v>
      </c>
      <c r="F13" s="31"/>
      <c r="G13" s="31"/>
      <c r="H13" s="678"/>
      <c r="I13" s="678"/>
      <c r="J13" s="678"/>
      <c r="K13" s="678"/>
      <c r="L13" s="678"/>
      <c r="M13" s="678"/>
      <c r="N13" s="684"/>
      <c r="O13" s="31">
        <v>5524.83</v>
      </c>
      <c r="P13" s="31">
        <f t="shared" si="0"/>
        <v>5524.83</v>
      </c>
      <c r="Q13" s="31"/>
      <c r="R13" s="31">
        <f t="shared" si="1"/>
        <v>0</v>
      </c>
      <c r="S13" s="32"/>
      <c r="T13" s="687" t="s">
        <v>351</v>
      </c>
    </row>
    <row r="14" s="59" customFormat="1" ht="20" customHeight="1" spans="1:20">
      <c r="A14" s="675">
        <v>9</v>
      </c>
      <c r="B14" s="677" t="s">
        <v>451</v>
      </c>
      <c r="C14" s="94" t="s">
        <v>443</v>
      </c>
      <c r="D14" s="106">
        <v>44651</v>
      </c>
      <c r="E14" s="90" t="s">
        <v>441</v>
      </c>
      <c r="F14" s="31"/>
      <c r="G14" s="31"/>
      <c r="H14" s="678"/>
      <c r="I14" s="678"/>
      <c r="J14" s="678"/>
      <c r="K14" s="678"/>
      <c r="L14" s="678"/>
      <c r="M14" s="678">
        <f>SUM(G14:L14)-F14</f>
        <v>0</v>
      </c>
      <c r="N14" s="684"/>
      <c r="O14" s="31">
        <v>13140</v>
      </c>
      <c r="P14" s="31">
        <f t="shared" si="0"/>
        <v>13140</v>
      </c>
      <c r="Q14" s="31" t="str">
        <f>IF(P14-O14=0,"",(P14-O14))</f>
        <v/>
      </c>
      <c r="R14" s="31">
        <f t="shared" si="1"/>
        <v>0</v>
      </c>
      <c r="S14" s="32"/>
      <c r="T14" s="687" t="s">
        <v>351</v>
      </c>
    </row>
    <row r="15" s="59" customFormat="1" ht="20" customHeight="1" spans="1:20">
      <c r="A15" s="675">
        <v>10</v>
      </c>
      <c r="B15" s="677" t="s">
        <v>452</v>
      </c>
      <c r="C15" s="94" t="s">
        <v>443</v>
      </c>
      <c r="D15" s="106">
        <v>44651</v>
      </c>
      <c r="E15" s="90" t="s">
        <v>441</v>
      </c>
      <c r="F15" s="31"/>
      <c r="G15" s="31"/>
      <c r="H15" s="678"/>
      <c r="I15" s="678"/>
      <c r="J15" s="678"/>
      <c r="K15" s="678"/>
      <c r="L15" s="678"/>
      <c r="M15" s="678">
        <f>SUM(G15:L15)-F15</f>
        <v>0</v>
      </c>
      <c r="N15" s="684"/>
      <c r="O15" s="31">
        <v>5524.83</v>
      </c>
      <c r="P15" s="31">
        <f t="shared" si="0"/>
        <v>5524.83</v>
      </c>
      <c r="Q15" s="31" t="str">
        <f>IF(P15-O15=0,"",(P15-O15))</f>
        <v/>
      </c>
      <c r="R15" s="31">
        <f t="shared" si="1"/>
        <v>0</v>
      </c>
      <c r="S15" s="32"/>
      <c r="T15" s="687" t="s">
        <v>351</v>
      </c>
    </row>
    <row r="16" s="59" customFormat="1" ht="20" customHeight="1" spans="1:20">
      <c r="A16" s="675">
        <v>11</v>
      </c>
      <c r="B16" s="677" t="s">
        <v>453</v>
      </c>
      <c r="C16" s="91" t="s">
        <v>454</v>
      </c>
      <c r="D16" s="106">
        <v>44651</v>
      </c>
      <c r="E16" s="90" t="s">
        <v>441</v>
      </c>
      <c r="F16" s="31"/>
      <c r="G16" s="31"/>
      <c r="H16" s="678"/>
      <c r="I16" s="678"/>
      <c r="J16" s="678"/>
      <c r="K16" s="678"/>
      <c r="L16" s="678"/>
      <c r="M16" s="678">
        <f>SUM(G16:L16)-F16</f>
        <v>0</v>
      </c>
      <c r="N16" s="684"/>
      <c r="O16" s="31">
        <v>20000</v>
      </c>
      <c r="P16" s="31">
        <f t="shared" si="0"/>
        <v>20000</v>
      </c>
      <c r="Q16" s="31" t="str">
        <f>IF(P16-O16=0,"",(P16-O16))</f>
        <v/>
      </c>
      <c r="R16" s="31">
        <f t="shared" si="1"/>
        <v>0</v>
      </c>
      <c r="S16" s="32"/>
      <c r="T16" s="687" t="s">
        <v>351</v>
      </c>
    </row>
    <row r="17" s="59" customFormat="1" ht="20" customHeight="1" spans="1:20">
      <c r="A17" s="675">
        <v>12</v>
      </c>
      <c r="B17" s="677" t="s">
        <v>455</v>
      </c>
      <c r="C17" s="91" t="s">
        <v>456</v>
      </c>
      <c r="D17" s="106">
        <v>44561</v>
      </c>
      <c r="E17" s="90" t="s">
        <v>441</v>
      </c>
      <c r="F17" s="31"/>
      <c r="G17" s="31"/>
      <c r="H17" s="678"/>
      <c r="I17" s="678"/>
      <c r="J17" s="678"/>
      <c r="K17" s="678"/>
      <c r="L17" s="678"/>
      <c r="M17" s="678">
        <f>SUM(G17:L17)-F17</f>
        <v>0</v>
      </c>
      <c r="N17" s="684"/>
      <c r="O17" s="31">
        <v>50000</v>
      </c>
      <c r="P17" s="31">
        <f t="shared" si="0"/>
        <v>50000</v>
      </c>
      <c r="Q17" s="31" t="str">
        <f>IF(P17-O17=0,"",(P17-O17))</f>
        <v/>
      </c>
      <c r="R17" s="31">
        <f t="shared" si="1"/>
        <v>0</v>
      </c>
      <c r="S17" s="32"/>
      <c r="T17" s="687" t="s">
        <v>351</v>
      </c>
    </row>
    <row r="18" s="59" customFormat="1" ht="20" customHeight="1" spans="1:20">
      <c r="A18" s="675"/>
      <c r="B18" s="676"/>
      <c r="C18" s="91"/>
      <c r="D18" s="106"/>
      <c r="E18" s="90"/>
      <c r="F18" s="31"/>
      <c r="G18" s="31"/>
      <c r="H18" s="678"/>
      <c r="I18" s="678"/>
      <c r="J18" s="678"/>
      <c r="K18" s="678"/>
      <c r="L18" s="678"/>
      <c r="M18" s="678"/>
      <c r="N18" s="684"/>
      <c r="O18" s="31"/>
      <c r="P18" s="31"/>
      <c r="Q18" s="31"/>
      <c r="R18" s="31"/>
      <c r="S18" s="32"/>
      <c r="T18" s="124"/>
    </row>
    <row r="19" s="59" customFormat="1" ht="20" customHeight="1" spans="1:20">
      <c r="A19" s="675"/>
      <c r="B19" s="676"/>
      <c r="C19" s="91"/>
      <c r="D19" s="106"/>
      <c r="E19" s="90"/>
      <c r="F19" s="31"/>
      <c r="G19" s="31"/>
      <c r="H19" s="678"/>
      <c r="I19" s="678"/>
      <c r="J19" s="678"/>
      <c r="K19" s="678"/>
      <c r="L19" s="678"/>
      <c r="M19" s="678"/>
      <c r="N19" s="684"/>
      <c r="O19" s="31"/>
      <c r="P19" s="31"/>
      <c r="Q19" s="31"/>
      <c r="R19" s="31"/>
      <c r="S19" s="32"/>
      <c r="T19" s="124"/>
    </row>
    <row r="20" s="59" customFormat="1" ht="20" customHeight="1" spans="1:20">
      <c r="A20" s="675"/>
      <c r="B20" s="676"/>
      <c r="C20" s="91"/>
      <c r="D20" s="90"/>
      <c r="E20" s="90"/>
      <c r="F20" s="31"/>
      <c r="G20" s="31"/>
      <c r="H20" s="678"/>
      <c r="I20" s="678"/>
      <c r="J20" s="678"/>
      <c r="K20" s="678"/>
      <c r="L20" s="678"/>
      <c r="M20" s="678"/>
      <c r="N20" s="684"/>
      <c r="O20" s="31"/>
      <c r="P20" s="31"/>
      <c r="Q20" s="31"/>
      <c r="R20" s="31"/>
      <c r="S20" s="32"/>
      <c r="T20" s="124"/>
    </row>
    <row r="21" s="59" customFormat="1" ht="20" customHeight="1" spans="1:20">
      <c r="A21" s="675"/>
      <c r="B21" s="676"/>
      <c r="C21" s="91"/>
      <c r="D21" s="90"/>
      <c r="E21" s="90"/>
      <c r="F21" s="31"/>
      <c r="G21" s="31"/>
      <c r="H21" s="678"/>
      <c r="I21" s="678"/>
      <c r="J21" s="678"/>
      <c r="K21" s="678"/>
      <c r="L21" s="678"/>
      <c r="M21" s="678"/>
      <c r="N21" s="684"/>
      <c r="O21" s="31"/>
      <c r="P21" s="31"/>
      <c r="Q21" s="31"/>
      <c r="R21" s="31"/>
      <c r="S21" s="32"/>
      <c r="T21" s="124"/>
    </row>
    <row r="22" s="59" customFormat="1" ht="20" customHeight="1" spans="1:20">
      <c r="A22" s="27" t="s">
        <v>418</v>
      </c>
      <c r="B22" s="34"/>
      <c r="C22" s="32"/>
      <c r="D22" s="90"/>
      <c r="E22" s="90"/>
      <c r="F22" s="31">
        <f t="shared" ref="F22:N22" si="2">SUM(F6:F21)</f>
        <v>0</v>
      </c>
      <c r="G22" s="31">
        <f t="shared" si="2"/>
        <v>0</v>
      </c>
      <c r="H22" s="31">
        <f t="shared" si="2"/>
        <v>0</v>
      </c>
      <c r="I22" s="31">
        <f t="shared" si="2"/>
        <v>0</v>
      </c>
      <c r="J22" s="31">
        <f t="shared" si="2"/>
        <v>0</v>
      </c>
      <c r="K22" s="31">
        <f t="shared" si="2"/>
        <v>0</v>
      </c>
      <c r="L22" s="31">
        <f t="shared" si="2"/>
        <v>0</v>
      </c>
      <c r="M22" s="31">
        <f t="shared" si="2"/>
        <v>0</v>
      </c>
      <c r="N22" s="31">
        <f t="shared" si="2"/>
        <v>0</v>
      </c>
      <c r="O22" s="31">
        <f>SUM(O6:O17)</f>
        <v>161612.36</v>
      </c>
      <c r="P22" s="31">
        <f>SUM(P6:P17)</f>
        <v>161612.36</v>
      </c>
      <c r="Q22" s="31">
        <f>SUM(Q6:Q17)</f>
        <v>0</v>
      </c>
      <c r="R22" s="31">
        <f>SUM(R6:R17)</f>
        <v>0</v>
      </c>
      <c r="S22" s="32"/>
      <c r="T22" s="124"/>
    </row>
    <row r="23" s="59" customFormat="1" ht="20" customHeight="1" spans="1:20">
      <c r="A23" s="27" t="s">
        <v>419</v>
      </c>
      <c r="B23" s="34"/>
      <c r="C23" s="32"/>
      <c r="D23" s="29"/>
      <c r="E23" s="27"/>
      <c r="F23" s="31"/>
      <c r="G23" s="31"/>
      <c r="H23" s="678"/>
      <c r="I23" s="678"/>
      <c r="J23" s="678"/>
      <c r="K23" s="678"/>
      <c r="L23" s="678"/>
      <c r="M23" s="678">
        <f>SUM(G23:L23)-F23</f>
        <v>0</v>
      </c>
      <c r="N23" s="684"/>
      <c r="O23" s="33"/>
      <c r="P23" s="31">
        <v>0</v>
      </c>
      <c r="Q23" s="31" t="str">
        <f>IF(P23-O23=0,"",(P23-O23))</f>
        <v/>
      </c>
      <c r="R23" s="31" t="str">
        <f>IF(O23=0,"",(P23-O23)/O23*100)</f>
        <v/>
      </c>
      <c r="S23" s="32"/>
      <c r="T23" s="124"/>
    </row>
    <row r="24" s="59" customFormat="1" ht="20" customHeight="1" spans="1:20">
      <c r="A24" s="27" t="s">
        <v>420</v>
      </c>
      <c r="B24" s="34"/>
      <c r="C24" s="32"/>
      <c r="D24" s="29"/>
      <c r="E24" s="27"/>
      <c r="F24" s="31"/>
      <c r="G24" s="31"/>
      <c r="H24" s="678"/>
      <c r="I24" s="678"/>
      <c r="J24" s="678"/>
      <c r="K24" s="678"/>
      <c r="L24" s="678"/>
      <c r="M24" s="678"/>
      <c r="N24" s="684"/>
      <c r="O24" s="33"/>
      <c r="P24" s="31"/>
      <c r="Q24" s="31" t="str">
        <f>IF(P24-O24=0,"",(P24-O24))</f>
        <v/>
      </c>
      <c r="R24" s="31" t="str">
        <f>IF(O24=0,"",(P24-O24)/O24*100)</f>
        <v/>
      </c>
      <c r="S24" s="32"/>
      <c r="T24" s="124"/>
    </row>
    <row r="25" s="59" customFormat="1" ht="20" customHeight="1" spans="1:20">
      <c r="A25" s="27" t="s">
        <v>421</v>
      </c>
      <c r="B25" s="34"/>
      <c r="C25" s="32"/>
      <c r="D25" s="29"/>
      <c r="E25" s="32"/>
      <c r="F25" s="31">
        <f t="shared" ref="F25:P25" si="3">F22-F23-F24</f>
        <v>0</v>
      </c>
      <c r="G25" s="31">
        <f t="shared" si="3"/>
        <v>0</v>
      </c>
      <c r="H25" s="678">
        <f t="shared" si="3"/>
        <v>0</v>
      </c>
      <c r="I25" s="678">
        <f t="shared" si="3"/>
        <v>0</v>
      </c>
      <c r="J25" s="678">
        <f t="shared" si="3"/>
        <v>0</v>
      </c>
      <c r="K25" s="678">
        <f t="shared" si="3"/>
        <v>0</v>
      </c>
      <c r="L25" s="678">
        <f t="shared" si="3"/>
        <v>0</v>
      </c>
      <c r="M25" s="678">
        <f t="shared" si="3"/>
        <v>0</v>
      </c>
      <c r="N25" s="684">
        <f t="shared" si="3"/>
        <v>0</v>
      </c>
      <c r="O25" s="33">
        <f t="shared" si="3"/>
        <v>161612.36</v>
      </c>
      <c r="P25" s="31">
        <f t="shared" si="3"/>
        <v>161612.36</v>
      </c>
      <c r="Q25" s="31" t="str">
        <f>IF(P25-O25=0,"",(P25-O25))</f>
        <v/>
      </c>
      <c r="R25" s="31">
        <f>IF(O25=0,"",(P25-O25)/O25*100)</f>
        <v>0</v>
      </c>
      <c r="S25" s="32"/>
      <c r="T25" s="124">
        <f>P25-[1]资产负债表!$G$10</f>
        <v>0</v>
      </c>
    </row>
    <row r="26" s="59" customFormat="1" ht="20" customHeight="1" spans="1:20">
      <c r="A26" s="95" t="e">
        <f>#REF!&amp;#REF!</f>
        <v>#REF!</v>
      </c>
      <c r="B26" s="22"/>
      <c r="C26" s="22"/>
      <c r="D26" s="22"/>
      <c r="E26" s="22"/>
      <c r="F26" s="22"/>
      <c r="G26" s="105"/>
      <c r="H26" s="120"/>
      <c r="I26" s="120"/>
      <c r="J26" s="120"/>
      <c r="K26" s="120"/>
      <c r="L26" s="120"/>
      <c r="M26" s="120"/>
      <c r="N26" s="685"/>
      <c r="O26" s="22"/>
      <c r="P26" s="63" t="e">
        <f>"评估人员："&amp;#REF!</f>
        <v>#REF!</v>
      </c>
      <c r="Q26" s="22"/>
      <c r="R26" s="22"/>
      <c r="S26" s="22"/>
      <c r="T26" s="124"/>
    </row>
    <row r="27" s="59" customFormat="1" ht="20" customHeight="1" spans="1:20">
      <c r="A27" s="95" t="e">
        <f>CONCATENATE(#REF!,#REF!,#REF!,#REF!,#REF!,#REF!,#REF!)</f>
        <v>#REF!</v>
      </c>
      <c r="B27" s="22"/>
      <c r="C27" s="22"/>
      <c r="D27" s="22"/>
      <c r="E27" s="22"/>
      <c r="F27" s="22"/>
      <c r="G27" s="120"/>
      <c r="H27" s="120"/>
      <c r="I27" s="120"/>
      <c r="J27" s="120"/>
      <c r="K27" s="120"/>
      <c r="L27" s="120"/>
      <c r="M27" s="120"/>
      <c r="N27" s="685"/>
      <c r="O27" s="22"/>
      <c r="P27" s="22" t="str">
        <f>应收账款!P25</f>
        <v>评估机构：四川正磊房地产土地资产评估有限责任公司</v>
      </c>
      <c r="Q27" s="22"/>
      <c r="R27" s="22"/>
      <c r="S27" s="22"/>
      <c r="T27" s="124"/>
    </row>
    <row r="28" s="59" customFormat="1" ht="20" customHeight="1" spans="1:20">
      <c r="A28" s="22"/>
      <c r="B28" s="64" t="s">
        <v>457</v>
      </c>
      <c r="C28" s="22" t="s">
        <v>458</v>
      </c>
      <c r="D28" s="22"/>
      <c r="E28" s="22"/>
      <c r="F28" s="22"/>
      <c r="G28" s="105"/>
      <c r="H28" s="105"/>
      <c r="I28" s="105"/>
      <c r="J28" s="105"/>
      <c r="K28" s="105"/>
      <c r="L28" s="105"/>
      <c r="M28" s="105"/>
      <c r="N28" s="685"/>
      <c r="O28" s="22"/>
      <c r="P28" s="22"/>
      <c r="Q28" s="22"/>
      <c r="R28" s="22"/>
      <c r="S28" s="22"/>
      <c r="T28" s="124"/>
    </row>
    <row r="29" s="59" customFormat="1" ht="20" customHeight="1" spans="1:20">
      <c r="A29" s="22"/>
      <c r="B29" s="64" t="s">
        <v>459</v>
      </c>
      <c r="C29" s="22" t="s">
        <v>460</v>
      </c>
      <c r="D29" s="22"/>
      <c r="E29" s="22"/>
      <c r="F29" s="22"/>
      <c r="G29" s="105"/>
      <c r="H29" s="105"/>
      <c r="I29" s="105"/>
      <c r="J29" s="105"/>
      <c r="K29" s="105"/>
      <c r="L29" s="105"/>
      <c r="M29" s="105"/>
      <c r="N29" s="685"/>
      <c r="O29" s="22"/>
      <c r="P29" s="22"/>
      <c r="Q29" s="22"/>
      <c r="R29" s="22"/>
      <c r="S29" s="22"/>
      <c r="T29" s="124"/>
    </row>
    <row r="30" s="59" customFormat="1" ht="20" customHeight="1" spans="1:20">
      <c r="A30" s="22"/>
      <c r="B30" s="22"/>
      <c r="C30" s="22" t="s">
        <v>461</v>
      </c>
      <c r="D30" s="22"/>
      <c r="E30" s="22"/>
      <c r="F30" s="22"/>
      <c r="G30" s="120"/>
      <c r="H30" s="105"/>
      <c r="I30" s="105"/>
      <c r="J30" s="105"/>
      <c r="K30" s="105"/>
      <c r="L30" s="105"/>
      <c r="M30" s="105"/>
      <c r="N30" s="685"/>
      <c r="O30" s="22"/>
      <c r="P30" s="22"/>
      <c r="Q30" s="22"/>
      <c r="R30" s="22"/>
      <c r="S30" s="22"/>
      <c r="T30" s="124"/>
    </row>
    <row r="31" s="59" customFormat="1" ht="20" customHeight="1" spans="1:20">
      <c r="A31" s="22"/>
      <c r="B31" s="22"/>
      <c r="C31" s="22" t="s">
        <v>462</v>
      </c>
      <c r="D31" s="22"/>
      <c r="E31" s="22"/>
      <c r="F31" s="22"/>
      <c r="G31" s="120"/>
      <c r="H31" s="105"/>
      <c r="I31" s="105"/>
      <c r="J31" s="105"/>
      <c r="K31" s="105"/>
      <c r="L31" s="105"/>
      <c r="M31" s="105"/>
      <c r="N31" s="685"/>
      <c r="O31" s="22"/>
      <c r="P31" s="22"/>
      <c r="Q31" s="22"/>
      <c r="R31" s="22"/>
      <c r="S31" s="22"/>
      <c r="T31" s="124"/>
    </row>
    <row r="32" s="59" customFormat="1" ht="20" customHeight="1" spans="1:20">
      <c r="A32" s="22"/>
      <c r="B32" s="22"/>
      <c r="C32" s="22" t="s">
        <v>463</v>
      </c>
      <c r="D32" s="22"/>
      <c r="E32" s="22"/>
      <c r="F32" s="22"/>
      <c r="G32" s="105"/>
      <c r="H32" s="105"/>
      <c r="I32" s="105"/>
      <c r="J32" s="105"/>
      <c r="K32" s="105"/>
      <c r="L32" s="105"/>
      <c r="M32" s="105"/>
      <c r="N32" s="685"/>
      <c r="O32" s="22"/>
      <c r="P32" s="22"/>
      <c r="Q32" s="22"/>
      <c r="R32" s="22"/>
      <c r="S32" s="22"/>
      <c r="T32" s="124"/>
    </row>
    <row r="33" s="59" customFormat="1" ht="20" customHeight="1" spans="1:20">
      <c r="A33" s="22"/>
      <c r="B33" s="22"/>
      <c r="C33" s="22"/>
      <c r="D33" s="22"/>
      <c r="E33" s="22"/>
      <c r="F33" s="22"/>
      <c r="G33" s="105"/>
      <c r="H33" s="105"/>
      <c r="I33" s="105"/>
      <c r="J33" s="105"/>
      <c r="K33" s="105"/>
      <c r="L33" s="105"/>
      <c r="M33" s="105"/>
      <c r="N33" s="685"/>
      <c r="O33" s="22"/>
      <c r="P33" s="22"/>
      <c r="Q33" s="22"/>
      <c r="R33" s="22"/>
      <c r="S33" s="22"/>
      <c r="T33" s="124"/>
    </row>
    <row r="34" s="59" customFormat="1" ht="20" customHeight="1" spans="1:20">
      <c r="A34" s="22"/>
      <c r="B34" s="22"/>
      <c r="C34" s="22"/>
      <c r="D34" s="22"/>
      <c r="E34" s="22"/>
      <c r="F34" s="22"/>
      <c r="G34" s="105"/>
      <c r="H34" s="105"/>
      <c r="I34" s="105"/>
      <c r="J34" s="105"/>
      <c r="K34" s="105"/>
      <c r="L34" s="105"/>
      <c r="M34" s="105"/>
      <c r="N34" s="685"/>
      <c r="O34" s="22"/>
      <c r="P34" s="22"/>
      <c r="Q34" s="22"/>
      <c r="R34" s="22"/>
      <c r="S34" s="22"/>
      <c r="T34" s="124"/>
    </row>
    <row r="35" s="59" customFormat="1" ht="20" customHeight="1" spans="1:20">
      <c r="A35" s="22"/>
      <c r="B35" s="22"/>
      <c r="C35" s="22"/>
      <c r="D35" s="22"/>
      <c r="E35" s="22"/>
      <c r="F35" s="22"/>
      <c r="G35" s="105"/>
      <c r="H35" s="105"/>
      <c r="I35" s="105"/>
      <c r="J35" s="105"/>
      <c r="K35" s="105"/>
      <c r="L35" s="105"/>
      <c r="M35" s="105"/>
      <c r="N35" s="685"/>
      <c r="O35" s="22"/>
      <c r="P35" s="22"/>
      <c r="Q35" s="22"/>
      <c r="R35" s="22"/>
      <c r="S35" s="22"/>
      <c r="T35" s="124"/>
    </row>
    <row r="36" s="59" customFormat="1" ht="20" customHeight="1" spans="1:20">
      <c r="A36" s="22"/>
      <c r="B36" s="22"/>
      <c r="C36" s="22"/>
      <c r="D36" s="22"/>
      <c r="E36" s="22"/>
      <c r="F36" s="22"/>
      <c r="G36" s="105"/>
      <c r="H36" s="105"/>
      <c r="I36" s="105"/>
      <c r="J36" s="105"/>
      <c r="K36" s="105"/>
      <c r="L36" s="105"/>
      <c r="M36" s="105"/>
      <c r="N36" s="685"/>
      <c r="O36" s="22"/>
      <c r="P36" s="22"/>
      <c r="Q36" s="22"/>
      <c r="R36" s="22"/>
      <c r="S36" s="22"/>
      <c r="T36" s="124"/>
    </row>
    <row r="37" s="59" customFormat="1" ht="20" customHeight="1" spans="1:20">
      <c r="A37" s="22"/>
      <c r="B37" s="22"/>
      <c r="C37" s="22"/>
      <c r="D37" s="22"/>
      <c r="E37" s="22"/>
      <c r="F37" s="22"/>
      <c r="G37" s="105"/>
      <c r="H37" s="105"/>
      <c r="I37" s="105"/>
      <c r="J37" s="105"/>
      <c r="K37" s="105"/>
      <c r="L37" s="105"/>
      <c r="M37" s="105"/>
      <c r="N37" s="685"/>
      <c r="O37" s="22"/>
      <c r="P37" s="22"/>
      <c r="Q37" s="22"/>
      <c r="R37" s="22"/>
      <c r="S37" s="22"/>
      <c r="T37" s="124"/>
    </row>
    <row r="38" s="59" customFormat="1" ht="20" customHeight="1" spans="1:20">
      <c r="A38" s="22"/>
      <c r="B38" s="22"/>
      <c r="C38" s="22"/>
      <c r="D38" s="22"/>
      <c r="E38" s="22"/>
      <c r="F38" s="22"/>
      <c r="G38" s="105"/>
      <c r="H38" s="105"/>
      <c r="I38" s="105"/>
      <c r="J38" s="105"/>
      <c r="K38" s="105"/>
      <c r="L38" s="105"/>
      <c r="M38" s="105"/>
      <c r="N38" s="685"/>
      <c r="O38" s="22"/>
      <c r="P38" s="22"/>
      <c r="Q38" s="22"/>
      <c r="R38" s="22"/>
      <c r="S38" s="22"/>
      <c r="T38" s="124"/>
    </row>
    <row r="39" s="59" customFormat="1" ht="20" customHeight="1" spans="1:20">
      <c r="A39" s="22"/>
      <c r="B39" s="22"/>
      <c r="C39" s="22"/>
      <c r="D39" s="22"/>
      <c r="E39" s="22"/>
      <c r="F39" s="22"/>
      <c r="G39" s="105"/>
      <c r="H39" s="105"/>
      <c r="I39" s="105"/>
      <c r="J39" s="105"/>
      <c r="K39" s="105"/>
      <c r="L39" s="105"/>
      <c r="M39" s="105"/>
      <c r="N39" s="685"/>
      <c r="O39" s="22"/>
      <c r="P39" s="22"/>
      <c r="Q39" s="22"/>
      <c r="R39" s="22"/>
      <c r="S39" s="22"/>
      <c r="T39" s="124"/>
    </row>
    <row r="40" s="59" customFormat="1" ht="20" customHeight="1" spans="1:20">
      <c r="A40" s="22"/>
      <c r="B40" s="22"/>
      <c r="C40" s="22"/>
      <c r="D40" s="22"/>
      <c r="E40" s="22"/>
      <c r="F40" s="22"/>
      <c r="G40" s="105"/>
      <c r="H40" s="105"/>
      <c r="I40" s="105"/>
      <c r="J40" s="105"/>
      <c r="K40" s="105"/>
      <c r="L40" s="105"/>
      <c r="M40" s="105"/>
      <c r="N40" s="685"/>
      <c r="O40" s="22"/>
      <c r="P40" s="22"/>
      <c r="Q40" s="22"/>
      <c r="R40" s="22"/>
      <c r="S40" s="22"/>
      <c r="T40" s="124"/>
    </row>
    <row r="41" s="59" customFormat="1" ht="20" customHeight="1" spans="1:20">
      <c r="A41" s="22"/>
      <c r="B41" s="22"/>
      <c r="C41" s="22"/>
      <c r="D41" s="22"/>
      <c r="E41" s="22"/>
      <c r="F41" s="22"/>
      <c r="G41" s="105"/>
      <c r="H41" s="105"/>
      <c r="I41" s="105"/>
      <c r="J41" s="105"/>
      <c r="K41" s="105"/>
      <c r="L41" s="105"/>
      <c r="M41" s="105"/>
      <c r="N41" s="685"/>
      <c r="O41" s="22"/>
      <c r="P41" s="22"/>
      <c r="Q41" s="22"/>
      <c r="R41" s="22"/>
      <c r="S41" s="22"/>
      <c r="T41" s="124"/>
    </row>
    <row r="42" s="59" customFormat="1" ht="20" customHeight="1" spans="1:20">
      <c r="A42" s="22"/>
      <c r="B42" s="22"/>
      <c r="C42" s="22"/>
      <c r="D42" s="22"/>
      <c r="E42" s="22"/>
      <c r="F42" s="22"/>
      <c r="G42" s="105"/>
      <c r="H42" s="105"/>
      <c r="I42" s="105"/>
      <c r="J42" s="105"/>
      <c r="K42" s="105"/>
      <c r="L42" s="105"/>
      <c r="M42" s="105"/>
      <c r="N42" s="685"/>
      <c r="O42" s="22"/>
      <c r="P42" s="22"/>
      <c r="Q42" s="22"/>
      <c r="R42" s="22"/>
      <c r="S42" s="22"/>
      <c r="T42" s="124"/>
    </row>
    <row r="43" s="59" customFormat="1" ht="20" customHeight="1" spans="1:20">
      <c r="A43" s="22"/>
      <c r="B43" s="22"/>
      <c r="C43" s="22"/>
      <c r="D43" s="22"/>
      <c r="E43" s="22"/>
      <c r="F43" s="22"/>
      <c r="G43" s="105"/>
      <c r="H43" s="105"/>
      <c r="I43" s="105"/>
      <c r="J43" s="105"/>
      <c r="K43" s="105"/>
      <c r="L43" s="105"/>
      <c r="M43" s="105"/>
      <c r="N43" s="685"/>
      <c r="O43" s="22"/>
      <c r="P43" s="22"/>
      <c r="Q43" s="22"/>
      <c r="R43" s="22"/>
      <c r="S43" s="22"/>
      <c r="T43" s="124"/>
    </row>
    <row r="44" s="59" customFormat="1" ht="20" customHeight="1" spans="1:20">
      <c r="A44" s="22"/>
      <c r="B44" s="22"/>
      <c r="C44" s="22"/>
      <c r="D44" s="22"/>
      <c r="E44" s="22"/>
      <c r="F44" s="22"/>
      <c r="G44" s="105"/>
      <c r="H44" s="105"/>
      <c r="I44" s="105"/>
      <c r="J44" s="105"/>
      <c r="K44" s="105"/>
      <c r="L44" s="105"/>
      <c r="M44" s="105"/>
      <c r="N44" s="685"/>
      <c r="O44" s="22"/>
      <c r="P44" s="22"/>
      <c r="Q44" s="22"/>
      <c r="R44" s="22"/>
      <c r="S44" s="22"/>
      <c r="T44" s="124"/>
    </row>
    <row r="45" s="59" customFormat="1" ht="20" customHeight="1" spans="1:20">
      <c r="A45" s="22"/>
      <c r="B45" s="22"/>
      <c r="C45" s="22"/>
      <c r="D45" s="22"/>
      <c r="E45" s="22"/>
      <c r="F45" s="22"/>
      <c r="G45" s="105"/>
      <c r="H45" s="105"/>
      <c r="I45" s="105"/>
      <c r="J45" s="105"/>
      <c r="K45" s="105"/>
      <c r="L45" s="105"/>
      <c r="M45" s="105"/>
      <c r="N45" s="685"/>
      <c r="O45" s="22"/>
      <c r="P45" s="22"/>
      <c r="Q45" s="22"/>
      <c r="R45" s="22"/>
      <c r="S45" s="22"/>
      <c r="T45" s="124"/>
    </row>
    <row r="46" s="59" customFormat="1" ht="20" customHeight="1" spans="1:20">
      <c r="A46" s="22"/>
      <c r="B46" s="22"/>
      <c r="C46" s="22"/>
      <c r="D46" s="22"/>
      <c r="E46" s="22"/>
      <c r="F46" s="22"/>
      <c r="G46" s="105"/>
      <c r="H46" s="105"/>
      <c r="I46" s="105"/>
      <c r="J46" s="105"/>
      <c r="K46" s="105"/>
      <c r="L46" s="105"/>
      <c r="M46" s="105"/>
      <c r="N46" s="685"/>
      <c r="O46" s="22"/>
      <c r="P46" s="22"/>
      <c r="Q46" s="22"/>
      <c r="R46" s="22"/>
      <c r="S46" s="22"/>
      <c r="T46" s="124"/>
    </row>
    <row r="47" s="59" customFormat="1" ht="20" customHeight="1" spans="1:20">
      <c r="A47" s="22"/>
      <c r="B47" s="22"/>
      <c r="C47" s="22"/>
      <c r="D47" s="22"/>
      <c r="E47" s="22"/>
      <c r="F47" s="22"/>
      <c r="G47" s="105"/>
      <c r="H47" s="105"/>
      <c r="I47" s="105"/>
      <c r="J47" s="105"/>
      <c r="K47" s="105"/>
      <c r="L47" s="105"/>
      <c r="M47" s="105"/>
      <c r="N47" s="685"/>
      <c r="O47" s="22"/>
      <c r="P47" s="22"/>
      <c r="Q47" s="22"/>
      <c r="R47" s="22"/>
      <c r="S47" s="22"/>
      <c r="T47" s="124"/>
    </row>
    <row r="48" s="59" customFormat="1" ht="20" customHeight="1" spans="1:20">
      <c r="A48" s="22"/>
      <c r="B48" s="22"/>
      <c r="C48" s="22"/>
      <c r="D48" s="22"/>
      <c r="E48" s="22"/>
      <c r="F48" s="22"/>
      <c r="G48" s="105"/>
      <c r="H48" s="105"/>
      <c r="I48" s="105"/>
      <c r="J48" s="105"/>
      <c r="K48" s="105"/>
      <c r="L48" s="105"/>
      <c r="M48" s="105"/>
      <c r="N48" s="685"/>
      <c r="O48" s="22"/>
      <c r="P48" s="22"/>
      <c r="Q48" s="22"/>
      <c r="R48" s="22"/>
      <c r="S48" s="22"/>
      <c r="T48" s="124"/>
    </row>
    <row r="49" s="59" customFormat="1" ht="20" customHeight="1" spans="1:20">
      <c r="A49" s="22"/>
      <c r="B49" s="22"/>
      <c r="C49" s="22"/>
      <c r="D49" s="22"/>
      <c r="E49" s="22"/>
      <c r="F49" s="22"/>
      <c r="G49" s="105"/>
      <c r="H49" s="105"/>
      <c r="I49" s="105"/>
      <c r="J49" s="105"/>
      <c r="K49" s="105"/>
      <c r="L49" s="105"/>
      <c r="M49" s="105"/>
      <c r="N49" s="685"/>
      <c r="O49" s="22"/>
      <c r="P49" s="22"/>
      <c r="Q49" s="22"/>
      <c r="R49" s="22"/>
      <c r="S49" s="22"/>
      <c r="T49" s="124"/>
    </row>
    <row r="50" s="59" customFormat="1" ht="20" customHeight="1" spans="1:20">
      <c r="A50" s="22"/>
      <c r="B50" s="22"/>
      <c r="C50" s="22"/>
      <c r="D50" s="22"/>
      <c r="E50" s="22"/>
      <c r="F50" s="22"/>
      <c r="G50" s="105"/>
      <c r="H50" s="105"/>
      <c r="I50" s="105"/>
      <c r="J50" s="105"/>
      <c r="K50" s="105"/>
      <c r="L50" s="105"/>
      <c r="M50" s="105"/>
      <c r="N50" s="685"/>
      <c r="O50" s="22"/>
      <c r="P50" s="22"/>
      <c r="Q50" s="22"/>
      <c r="R50" s="22"/>
      <c r="S50" s="22"/>
      <c r="T50" s="124"/>
    </row>
    <row r="51" s="59" customFormat="1" ht="20" customHeight="1" spans="1:20">
      <c r="A51" s="22"/>
      <c r="B51" s="22"/>
      <c r="C51" s="22"/>
      <c r="D51" s="22"/>
      <c r="E51" s="22"/>
      <c r="F51" s="22"/>
      <c r="G51" s="105"/>
      <c r="H51" s="105"/>
      <c r="I51" s="105"/>
      <c r="J51" s="105"/>
      <c r="K51" s="105"/>
      <c r="L51" s="105"/>
      <c r="M51" s="105"/>
      <c r="N51" s="685"/>
      <c r="O51" s="22"/>
      <c r="P51" s="22"/>
      <c r="Q51" s="22"/>
      <c r="R51" s="22"/>
      <c r="S51" s="22"/>
      <c r="T51" s="124"/>
    </row>
    <row r="52" s="59" customFormat="1" ht="20" customHeight="1" spans="1:20">
      <c r="A52" s="22"/>
      <c r="B52" s="22"/>
      <c r="C52" s="22"/>
      <c r="D52" s="22"/>
      <c r="E52" s="22"/>
      <c r="F52" s="22"/>
      <c r="G52" s="105"/>
      <c r="H52" s="105"/>
      <c r="I52" s="105"/>
      <c r="J52" s="105"/>
      <c r="K52" s="105"/>
      <c r="L52" s="105"/>
      <c r="M52" s="105"/>
      <c r="N52" s="685"/>
      <c r="O52" s="22"/>
      <c r="P52" s="22"/>
      <c r="Q52" s="22"/>
      <c r="R52" s="22"/>
      <c r="S52" s="22"/>
      <c r="T52" s="124"/>
    </row>
    <row r="53" s="59" customFormat="1" ht="20" customHeight="1" spans="1:20">
      <c r="A53" s="22"/>
      <c r="B53" s="22"/>
      <c r="C53" s="22"/>
      <c r="D53" s="22"/>
      <c r="E53" s="22"/>
      <c r="F53" s="22"/>
      <c r="G53" s="105"/>
      <c r="H53" s="105"/>
      <c r="I53" s="105"/>
      <c r="J53" s="105"/>
      <c r="K53" s="105"/>
      <c r="L53" s="105"/>
      <c r="M53" s="105"/>
      <c r="N53" s="685"/>
      <c r="O53" s="22"/>
      <c r="P53" s="22"/>
      <c r="Q53" s="22"/>
      <c r="R53" s="22"/>
      <c r="S53" s="22"/>
      <c r="T53" s="124"/>
    </row>
    <row r="54" s="59" customFormat="1" ht="20" customHeight="1" spans="1:20">
      <c r="A54" s="22"/>
      <c r="B54" s="22"/>
      <c r="C54" s="22"/>
      <c r="D54" s="22"/>
      <c r="E54" s="22"/>
      <c r="F54" s="22"/>
      <c r="G54" s="105"/>
      <c r="H54" s="105"/>
      <c r="I54" s="105"/>
      <c r="J54" s="105"/>
      <c r="K54" s="105"/>
      <c r="L54" s="105"/>
      <c r="M54" s="105"/>
      <c r="N54" s="685"/>
      <c r="O54" s="22"/>
      <c r="P54" s="22"/>
      <c r="Q54" s="22"/>
      <c r="R54" s="22"/>
      <c r="S54" s="22"/>
      <c r="T54" s="124"/>
    </row>
    <row r="55" s="59" customFormat="1" ht="20" customHeight="1" spans="1:20">
      <c r="A55" s="22"/>
      <c r="B55" s="22"/>
      <c r="C55" s="22"/>
      <c r="D55" s="22"/>
      <c r="E55" s="22"/>
      <c r="F55" s="22"/>
      <c r="G55" s="105"/>
      <c r="H55" s="105"/>
      <c r="I55" s="105"/>
      <c r="J55" s="105"/>
      <c r="K55" s="105"/>
      <c r="L55" s="105"/>
      <c r="M55" s="105"/>
      <c r="N55" s="685"/>
      <c r="O55" s="22"/>
      <c r="P55" s="22"/>
      <c r="Q55" s="22"/>
      <c r="R55" s="22"/>
      <c r="S55" s="22"/>
      <c r="T55" s="124"/>
    </row>
    <row r="56" s="59" customFormat="1" ht="20" customHeight="1" spans="1:20">
      <c r="A56" s="22"/>
      <c r="B56" s="22"/>
      <c r="C56" s="22"/>
      <c r="D56" s="22"/>
      <c r="E56" s="22"/>
      <c r="F56" s="22"/>
      <c r="G56" s="105"/>
      <c r="H56" s="105"/>
      <c r="I56" s="105"/>
      <c r="J56" s="105"/>
      <c r="K56" s="105"/>
      <c r="L56" s="105"/>
      <c r="M56" s="105"/>
      <c r="N56" s="685"/>
      <c r="O56" s="22"/>
      <c r="P56" s="22"/>
      <c r="Q56" s="22"/>
      <c r="R56" s="22"/>
      <c r="S56" s="22"/>
      <c r="T56" s="124"/>
    </row>
    <row r="57" s="59" customFormat="1" ht="20" customHeight="1" spans="1:20">
      <c r="A57" s="22"/>
      <c r="B57" s="22"/>
      <c r="C57" s="22"/>
      <c r="D57" s="22"/>
      <c r="E57" s="22"/>
      <c r="F57" s="22"/>
      <c r="G57" s="105"/>
      <c r="H57" s="105"/>
      <c r="I57" s="105"/>
      <c r="J57" s="105"/>
      <c r="K57" s="105"/>
      <c r="L57" s="105"/>
      <c r="M57" s="105"/>
      <c r="N57" s="685"/>
      <c r="O57" s="22"/>
      <c r="P57" s="22"/>
      <c r="Q57" s="22"/>
      <c r="R57" s="22"/>
      <c r="S57" s="22"/>
      <c r="T57" s="124"/>
    </row>
    <row r="58" s="59" customFormat="1" ht="20" customHeight="1" spans="1:20">
      <c r="A58" s="22"/>
      <c r="B58" s="22"/>
      <c r="C58" s="22"/>
      <c r="D58" s="22"/>
      <c r="E58" s="22"/>
      <c r="F58" s="22"/>
      <c r="G58" s="105"/>
      <c r="H58" s="105"/>
      <c r="I58" s="105"/>
      <c r="J58" s="105"/>
      <c r="K58" s="105"/>
      <c r="L58" s="105"/>
      <c r="M58" s="105"/>
      <c r="N58" s="685"/>
      <c r="O58" s="22"/>
      <c r="P58" s="22"/>
      <c r="Q58" s="22"/>
      <c r="R58" s="22"/>
      <c r="S58" s="22"/>
      <c r="T58" s="124"/>
    </row>
    <row r="59" s="59" customFormat="1" ht="20" customHeight="1" spans="1:20">
      <c r="A59" s="22"/>
      <c r="B59" s="22"/>
      <c r="C59" s="22"/>
      <c r="D59" s="22"/>
      <c r="E59" s="22"/>
      <c r="F59" s="22"/>
      <c r="G59" s="105"/>
      <c r="H59" s="105"/>
      <c r="I59" s="105"/>
      <c r="J59" s="105"/>
      <c r="K59" s="105"/>
      <c r="L59" s="105"/>
      <c r="M59" s="105"/>
      <c r="N59" s="685"/>
      <c r="O59" s="22"/>
      <c r="P59" s="22"/>
      <c r="Q59" s="22"/>
      <c r="R59" s="22"/>
      <c r="S59" s="22"/>
      <c r="T59" s="124"/>
    </row>
    <row r="60" s="59" customFormat="1" ht="20" customHeight="1" spans="1:20">
      <c r="A60" s="22"/>
      <c r="B60" s="22"/>
      <c r="C60" s="22"/>
      <c r="D60" s="22"/>
      <c r="E60" s="22"/>
      <c r="F60" s="22"/>
      <c r="G60" s="105"/>
      <c r="H60" s="105"/>
      <c r="I60" s="105"/>
      <c r="J60" s="105"/>
      <c r="K60" s="105"/>
      <c r="L60" s="105"/>
      <c r="M60" s="105"/>
      <c r="N60" s="685"/>
      <c r="O60" s="22"/>
      <c r="P60" s="22"/>
      <c r="Q60" s="22"/>
      <c r="R60" s="22"/>
      <c r="S60" s="22"/>
      <c r="T60" s="124"/>
    </row>
    <row r="61" s="59" customFormat="1" ht="20" customHeight="1" spans="1:20">
      <c r="A61" s="22"/>
      <c r="B61" s="22"/>
      <c r="C61" s="22"/>
      <c r="D61" s="22"/>
      <c r="E61" s="22"/>
      <c r="F61" s="22"/>
      <c r="G61" s="105"/>
      <c r="H61" s="105"/>
      <c r="I61" s="105"/>
      <c r="J61" s="105"/>
      <c r="K61" s="105"/>
      <c r="L61" s="105"/>
      <c r="M61" s="105"/>
      <c r="N61" s="685"/>
      <c r="O61" s="22"/>
      <c r="P61" s="22"/>
      <c r="Q61" s="22"/>
      <c r="R61" s="22"/>
      <c r="S61" s="22"/>
      <c r="T61" s="124"/>
    </row>
    <row r="62" s="59" customFormat="1" ht="20" customHeight="1" spans="1:20">
      <c r="A62" s="22"/>
      <c r="B62" s="22"/>
      <c r="C62" s="22"/>
      <c r="D62" s="22"/>
      <c r="E62" s="22"/>
      <c r="F62" s="22"/>
      <c r="G62" s="105"/>
      <c r="H62" s="105"/>
      <c r="I62" s="105"/>
      <c r="J62" s="105"/>
      <c r="K62" s="105"/>
      <c r="L62" s="105"/>
      <c r="M62" s="105"/>
      <c r="N62" s="685"/>
      <c r="O62" s="22"/>
      <c r="P62" s="22"/>
      <c r="Q62" s="22"/>
      <c r="R62" s="22"/>
      <c r="S62" s="22"/>
      <c r="T62" s="124"/>
    </row>
    <row r="63" s="59" customFormat="1" ht="20" customHeight="1" spans="1:20">
      <c r="A63" s="22"/>
      <c r="B63" s="22"/>
      <c r="C63" s="22"/>
      <c r="D63" s="22"/>
      <c r="E63" s="22"/>
      <c r="F63" s="22"/>
      <c r="G63" s="120" t="s">
        <v>249</v>
      </c>
      <c r="H63" s="105"/>
      <c r="I63" s="105"/>
      <c r="J63" s="105"/>
      <c r="K63" s="105"/>
      <c r="L63" s="105"/>
      <c r="M63" s="105"/>
      <c r="N63" s="685"/>
      <c r="O63" s="22"/>
      <c r="P63" s="22"/>
      <c r="Q63" s="22"/>
      <c r="R63" s="22"/>
      <c r="S63" s="22"/>
      <c r="T63" s="124"/>
    </row>
    <row r="64" s="59" customFormat="1" ht="20" customHeight="1" spans="1:20">
      <c r="A64" s="22"/>
      <c r="B64" s="22"/>
      <c r="C64" s="22"/>
      <c r="D64" s="22"/>
      <c r="E64" s="22"/>
      <c r="F64" s="22"/>
      <c r="G64" s="105"/>
      <c r="H64" s="105"/>
      <c r="I64" s="105"/>
      <c r="J64" s="105"/>
      <c r="K64" s="105"/>
      <c r="L64" s="105"/>
      <c r="M64" s="105"/>
      <c r="N64" s="685"/>
      <c r="O64" s="22"/>
      <c r="P64" s="22"/>
      <c r="Q64" s="22"/>
      <c r="R64" s="22"/>
      <c r="S64" s="22"/>
      <c r="T64" s="124"/>
    </row>
    <row r="65" s="59" customFormat="1" ht="20" customHeight="1" spans="1:20">
      <c r="A65" s="22"/>
      <c r="B65" s="22"/>
      <c r="C65" s="22"/>
      <c r="D65" s="22"/>
      <c r="E65" s="22"/>
      <c r="F65" s="22"/>
      <c r="G65" s="105"/>
      <c r="H65" s="105"/>
      <c r="I65" s="105"/>
      <c r="J65" s="105"/>
      <c r="K65" s="105"/>
      <c r="L65" s="105"/>
      <c r="M65" s="105"/>
      <c r="N65" s="685"/>
      <c r="O65" s="22"/>
      <c r="P65" s="22"/>
      <c r="Q65" s="22"/>
      <c r="R65" s="22"/>
      <c r="S65" s="22"/>
      <c r="T65" s="124"/>
    </row>
    <row r="66" s="59" customFormat="1" ht="20" customHeight="1" spans="1:20">
      <c r="A66" s="22"/>
      <c r="B66" s="22"/>
      <c r="C66" s="22"/>
      <c r="D66" s="22"/>
      <c r="E66" s="22"/>
      <c r="F66" s="22"/>
      <c r="G66" s="105"/>
      <c r="H66" s="105"/>
      <c r="I66" s="105"/>
      <c r="J66" s="105"/>
      <c r="K66" s="105"/>
      <c r="L66" s="105"/>
      <c r="M66" s="105"/>
      <c r="N66" s="685"/>
      <c r="O66" s="22"/>
      <c r="P66" s="22"/>
      <c r="Q66" s="22"/>
      <c r="R66" s="22"/>
      <c r="S66" s="22"/>
      <c r="T66" s="124"/>
    </row>
    <row r="67" s="59" customFormat="1" ht="20" customHeight="1" spans="1:20">
      <c r="A67" s="22"/>
      <c r="B67" s="22"/>
      <c r="C67" s="22"/>
      <c r="D67" s="22"/>
      <c r="E67" s="22"/>
      <c r="F67" s="22"/>
      <c r="G67" s="105"/>
      <c r="H67" s="105"/>
      <c r="I67" s="105"/>
      <c r="J67" s="105"/>
      <c r="K67" s="105"/>
      <c r="L67" s="105"/>
      <c r="M67" s="105"/>
      <c r="N67" s="685"/>
      <c r="O67" s="22"/>
      <c r="P67" s="22"/>
      <c r="Q67" s="22"/>
      <c r="R67" s="22"/>
      <c r="S67" s="22"/>
      <c r="T67" s="124"/>
    </row>
    <row r="68" s="59" customFormat="1" ht="20" customHeight="1" spans="1:20">
      <c r="A68" s="22"/>
      <c r="B68" s="22"/>
      <c r="C68" s="22"/>
      <c r="D68" s="22"/>
      <c r="E68" s="22"/>
      <c r="F68" s="22"/>
      <c r="G68" s="105"/>
      <c r="H68" s="105"/>
      <c r="I68" s="105"/>
      <c r="J68" s="105"/>
      <c r="K68" s="105"/>
      <c r="L68" s="105"/>
      <c r="M68" s="105"/>
      <c r="N68" s="685"/>
      <c r="O68" s="22"/>
      <c r="P68" s="22"/>
      <c r="Q68" s="22"/>
      <c r="R68" s="22"/>
      <c r="S68" s="22"/>
      <c r="T68" s="124"/>
    </row>
    <row r="69" s="59" customFormat="1" ht="20" customHeight="1" spans="1:20">
      <c r="A69" s="22"/>
      <c r="B69" s="22"/>
      <c r="C69" s="22"/>
      <c r="D69" s="22"/>
      <c r="E69" s="22"/>
      <c r="F69" s="22"/>
      <c r="G69" s="105"/>
      <c r="H69" s="105"/>
      <c r="I69" s="105"/>
      <c r="J69" s="105"/>
      <c r="K69" s="105"/>
      <c r="L69" s="105"/>
      <c r="M69" s="105"/>
      <c r="N69" s="685"/>
      <c r="O69" s="22"/>
      <c r="P69" s="22"/>
      <c r="Q69" s="22"/>
      <c r="R69" s="22"/>
      <c r="S69" s="22"/>
      <c r="T69" s="124"/>
    </row>
    <row r="70" s="59" customFormat="1" ht="20" customHeight="1" spans="1:20">
      <c r="A70" s="22"/>
      <c r="B70" s="22"/>
      <c r="C70" s="22"/>
      <c r="D70" s="22"/>
      <c r="E70" s="22"/>
      <c r="F70" s="22"/>
      <c r="G70" s="105"/>
      <c r="H70" s="105"/>
      <c r="I70" s="105"/>
      <c r="J70" s="105"/>
      <c r="K70" s="105"/>
      <c r="L70" s="105"/>
      <c r="M70" s="105"/>
      <c r="N70" s="685"/>
      <c r="O70" s="22"/>
      <c r="P70" s="22"/>
      <c r="Q70" s="22"/>
      <c r="R70" s="22"/>
      <c r="S70" s="22"/>
      <c r="T70" s="124"/>
    </row>
    <row r="71" s="59" customFormat="1" ht="20" customHeight="1" spans="1:20">
      <c r="A71" s="22"/>
      <c r="B71" s="22"/>
      <c r="C71" s="22"/>
      <c r="D71" s="22"/>
      <c r="E71" s="22"/>
      <c r="F71" s="22"/>
      <c r="G71" s="105"/>
      <c r="H71" s="105"/>
      <c r="I71" s="105"/>
      <c r="J71" s="105"/>
      <c r="K71" s="105"/>
      <c r="L71" s="105"/>
      <c r="M71" s="105"/>
      <c r="N71" s="685"/>
      <c r="O71" s="22"/>
      <c r="P71" s="22"/>
      <c r="Q71" s="22"/>
      <c r="R71" s="22"/>
      <c r="S71" s="22"/>
      <c r="T71" s="124"/>
    </row>
    <row r="72" s="59" customFormat="1" ht="20" customHeight="1" spans="1:20">
      <c r="A72" s="22"/>
      <c r="B72" s="22"/>
      <c r="C72" s="22"/>
      <c r="D72" s="22"/>
      <c r="E72" s="22"/>
      <c r="F72" s="22"/>
      <c r="G72" s="105"/>
      <c r="H72" s="105"/>
      <c r="I72" s="105"/>
      <c r="J72" s="105"/>
      <c r="K72" s="105"/>
      <c r="L72" s="105"/>
      <c r="M72" s="105"/>
      <c r="N72" s="685"/>
      <c r="O72" s="22"/>
      <c r="P72" s="22"/>
      <c r="Q72" s="22"/>
      <c r="R72" s="22"/>
      <c r="S72" s="22"/>
      <c r="T72" s="124"/>
    </row>
    <row r="73" s="59" customFormat="1" ht="20" customHeight="1" spans="1:20">
      <c r="A73" s="22"/>
      <c r="B73" s="22"/>
      <c r="C73" s="22"/>
      <c r="D73" s="22"/>
      <c r="E73" s="22"/>
      <c r="F73" s="22"/>
      <c r="G73" s="105"/>
      <c r="H73" s="105"/>
      <c r="I73" s="105"/>
      <c r="J73" s="105"/>
      <c r="K73" s="105"/>
      <c r="L73" s="105"/>
      <c r="M73" s="105"/>
      <c r="N73" s="685"/>
      <c r="O73" s="22"/>
      <c r="P73" s="22"/>
      <c r="Q73" s="22"/>
      <c r="R73" s="22"/>
      <c r="S73" s="22"/>
      <c r="T73" s="124"/>
    </row>
    <row r="74" s="59" customFormat="1" ht="20" customHeight="1" spans="1:20">
      <c r="A74" s="22"/>
      <c r="B74" s="22"/>
      <c r="C74" s="22"/>
      <c r="D74" s="22"/>
      <c r="E74" s="22"/>
      <c r="F74" s="22"/>
      <c r="G74" s="105"/>
      <c r="H74" s="105"/>
      <c r="I74" s="105"/>
      <c r="J74" s="105"/>
      <c r="K74" s="105"/>
      <c r="L74" s="105"/>
      <c r="M74" s="105"/>
      <c r="N74" s="685"/>
      <c r="O74" s="22"/>
      <c r="P74" s="22"/>
      <c r="Q74" s="22"/>
      <c r="R74" s="22"/>
      <c r="S74" s="22"/>
      <c r="T74" s="124"/>
    </row>
    <row r="75" s="59" customFormat="1" ht="20" customHeight="1" spans="1:20">
      <c r="A75" s="22"/>
      <c r="B75" s="22"/>
      <c r="C75" s="22"/>
      <c r="D75" s="22"/>
      <c r="E75" s="22"/>
      <c r="F75" s="22"/>
      <c r="G75" s="105"/>
      <c r="H75" s="105"/>
      <c r="I75" s="105"/>
      <c r="J75" s="105"/>
      <c r="K75" s="105"/>
      <c r="L75" s="105"/>
      <c r="M75" s="105"/>
      <c r="N75" s="685"/>
      <c r="O75" s="22"/>
      <c r="P75" s="22"/>
      <c r="Q75" s="22"/>
      <c r="R75" s="22"/>
      <c r="S75" s="22"/>
      <c r="T75" s="124"/>
    </row>
    <row r="76" s="59" customFormat="1" ht="20" customHeight="1" spans="1:20">
      <c r="A76" s="22"/>
      <c r="B76" s="22"/>
      <c r="C76" s="22"/>
      <c r="D76" s="22"/>
      <c r="E76" s="22"/>
      <c r="F76" s="22"/>
      <c r="G76" s="105"/>
      <c r="H76" s="105"/>
      <c r="I76" s="105"/>
      <c r="J76" s="105"/>
      <c r="K76" s="105"/>
      <c r="L76" s="105"/>
      <c r="M76" s="105"/>
      <c r="N76" s="685"/>
      <c r="O76" s="22"/>
      <c r="P76" s="22"/>
      <c r="Q76" s="22"/>
      <c r="R76" s="22"/>
      <c r="S76" s="22"/>
      <c r="T76" s="124"/>
    </row>
    <row r="77" s="59" customFormat="1" ht="20" customHeight="1" spans="1:20">
      <c r="A77" s="22"/>
      <c r="B77" s="22"/>
      <c r="C77" s="22"/>
      <c r="D77" s="22"/>
      <c r="E77" s="22"/>
      <c r="F77" s="22"/>
      <c r="G77" s="105"/>
      <c r="H77" s="105"/>
      <c r="I77" s="105"/>
      <c r="J77" s="105"/>
      <c r="K77" s="105"/>
      <c r="L77" s="105"/>
      <c r="M77" s="105"/>
      <c r="N77" s="685"/>
      <c r="O77" s="22"/>
      <c r="P77" s="22"/>
      <c r="Q77" s="22"/>
      <c r="R77" s="22"/>
      <c r="S77" s="22"/>
      <c r="T77" s="124"/>
    </row>
    <row r="78" s="59" customFormat="1" ht="20" customHeight="1" spans="1:20">
      <c r="A78" s="22"/>
      <c r="B78" s="22"/>
      <c r="C78" s="22"/>
      <c r="D78" s="22"/>
      <c r="E78" s="22"/>
      <c r="F78" s="22"/>
      <c r="G78" s="105"/>
      <c r="H78" s="105"/>
      <c r="I78" s="105"/>
      <c r="J78" s="105"/>
      <c r="K78" s="105"/>
      <c r="L78" s="105"/>
      <c r="M78" s="105"/>
      <c r="N78" s="685"/>
      <c r="O78" s="22"/>
      <c r="P78" s="22"/>
      <c r="Q78" s="22"/>
      <c r="R78" s="22"/>
      <c r="S78" s="22"/>
      <c r="T78" s="124"/>
    </row>
    <row r="79" s="59" customFormat="1" ht="20" customHeight="1" spans="1:20">
      <c r="A79" s="22"/>
      <c r="B79" s="22"/>
      <c r="C79" s="22"/>
      <c r="D79" s="22"/>
      <c r="E79" s="22"/>
      <c r="F79" s="22"/>
      <c r="G79" s="105"/>
      <c r="H79" s="105"/>
      <c r="I79" s="105"/>
      <c r="J79" s="105"/>
      <c r="K79" s="105"/>
      <c r="L79" s="105"/>
      <c r="M79" s="105"/>
      <c r="N79" s="685"/>
      <c r="O79" s="22"/>
      <c r="P79" s="22"/>
      <c r="Q79" s="22"/>
      <c r="R79" s="22"/>
      <c r="S79" s="22"/>
      <c r="T79" s="124"/>
    </row>
    <row r="80" s="59" customFormat="1" ht="20" customHeight="1" spans="1:20">
      <c r="A80" s="22"/>
      <c r="B80" s="22"/>
      <c r="C80" s="22"/>
      <c r="D80" s="22"/>
      <c r="E80" s="22"/>
      <c r="F80" s="22"/>
      <c r="G80" s="105"/>
      <c r="H80" s="105"/>
      <c r="I80" s="105"/>
      <c r="J80" s="105"/>
      <c r="K80" s="105"/>
      <c r="L80" s="105"/>
      <c r="M80" s="105"/>
      <c r="N80" s="685"/>
      <c r="O80" s="22"/>
      <c r="P80" s="22"/>
      <c r="Q80" s="22"/>
      <c r="R80" s="22"/>
      <c r="S80" s="22"/>
      <c r="T80" s="124"/>
    </row>
    <row r="81" s="59" customFormat="1" ht="20" customHeight="1" spans="1:20">
      <c r="A81" s="22"/>
      <c r="B81" s="22"/>
      <c r="C81" s="22"/>
      <c r="D81" s="22"/>
      <c r="E81" s="22"/>
      <c r="F81" s="22"/>
      <c r="G81" s="105"/>
      <c r="H81" s="105"/>
      <c r="I81" s="105"/>
      <c r="J81" s="105"/>
      <c r="K81" s="105"/>
      <c r="L81" s="105"/>
      <c r="M81" s="105"/>
      <c r="N81" s="685"/>
      <c r="O81" s="22"/>
      <c r="P81" s="22"/>
      <c r="Q81" s="22"/>
      <c r="R81" s="22"/>
      <c r="S81" s="22"/>
      <c r="T81" s="124"/>
    </row>
    <row r="82" s="59" customFormat="1" ht="20" customHeight="1" spans="1:20">
      <c r="A82" s="22"/>
      <c r="B82" s="22"/>
      <c r="C82" s="22"/>
      <c r="D82" s="22"/>
      <c r="E82" s="22"/>
      <c r="F82" s="22"/>
      <c r="G82" s="105"/>
      <c r="H82" s="105"/>
      <c r="I82" s="105"/>
      <c r="J82" s="105"/>
      <c r="K82" s="105"/>
      <c r="L82" s="105"/>
      <c r="M82" s="105"/>
      <c r="N82" s="685"/>
      <c r="O82" s="22"/>
      <c r="P82" s="22"/>
      <c r="Q82" s="22"/>
      <c r="R82" s="22"/>
      <c r="S82" s="22"/>
      <c r="T82" s="124"/>
    </row>
    <row r="83" s="59" customFormat="1" ht="20" customHeight="1" spans="1:20">
      <c r="A83" s="22"/>
      <c r="B83" s="22"/>
      <c r="C83" s="22"/>
      <c r="D83" s="22"/>
      <c r="E83" s="22"/>
      <c r="F83" s="22"/>
      <c r="G83" s="105"/>
      <c r="H83" s="105"/>
      <c r="I83" s="105"/>
      <c r="J83" s="105"/>
      <c r="K83" s="105"/>
      <c r="L83" s="105"/>
      <c r="M83" s="105"/>
      <c r="N83" s="685"/>
      <c r="O83" s="22"/>
      <c r="P83" s="22"/>
      <c r="Q83" s="22"/>
      <c r="R83" s="22"/>
      <c r="S83" s="22"/>
      <c r="T83" s="124"/>
    </row>
    <row r="84" s="59" customFormat="1" ht="20" customHeight="1" spans="1:20">
      <c r="A84" s="22"/>
      <c r="B84" s="22"/>
      <c r="C84" s="22"/>
      <c r="D84" s="22"/>
      <c r="E84" s="22"/>
      <c r="F84" s="22"/>
      <c r="G84" s="105"/>
      <c r="H84" s="105"/>
      <c r="I84" s="105"/>
      <c r="J84" s="105"/>
      <c r="K84" s="105"/>
      <c r="L84" s="105"/>
      <c r="M84" s="105"/>
      <c r="N84" s="685"/>
      <c r="O84" s="22"/>
      <c r="P84" s="22"/>
      <c r="Q84" s="22"/>
      <c r="R84" s="22"/>
      <c r="S84" s="22"/>
      <c r="T84" s="124"/>
    </row>
    <row r="85" s="59" customFormat="1" ht="20" customHeight="1" spans="1:20">
      <c r="A85" s="22"/>
      <c r="B85" s="22"/>
      <c r="C85" s="22"/>
      <c r="D85" s="22"/>
      <c r="E85" s="22"/>
      <c r="F85" s="22"/>
      <c r="G85" s="105"/>
      <c r="H85" s="105"/>
      <c r="I85" s="105"/>
      <c r="J85" s="105"/>
      <c r="K85" s="105"/>
      <c r="L85" s="105"/>
      <c r="M85" s="105"/>
      <c r="N85" s="685"/>
      <c r="O85" s="22"/>
      <c r="P85" s="22"/>
      <c r="Q85" s="22"/>
      <c r="R85" s="22"/>
      <c r="S85" s="22"/>
      <c r="T85" s="124"/>
    </row>
    <row r="86" s="59" customFormat="1" ht="20" customHeight="1" spans="1:20">
      <c r="A86" s="22"/>
      <c r="B86" s="22"/>
      <c r="C86" s="22"/>
      <c r="D86" s="22"/>
      <c r="E86" s="22"/>
      <c r="F86" s="22"/>
      <c r="G86" s="105"/>
      <c r="H86" s="105"/>
      <c r="I86" s="105"/>
      <c r="J86" s="105"/>
      <c r="K86" s="105"/>
      <c r="L86" s="105"/>
      <c r="M86" s="105"/>
      <c r="N86" s="685"/>
      <c r="O86" s="22"/>
      <c r="P86" s="22"/>
      <c r="Q86" s="22"/>
      <c r="R86" s="22"/>
      <c r="S86" s="22"/>
      <c r="T86" s="124"/>
    </row>
    <row r="87" s="59" customFormat="1" ht="20" customHeight="1" spans="1:20">
      <c r="A87" s="22"/>
      <c r="B87" s="22"/>
      <c r="C87" s="22"/>
      <c r="D87" s="22"/>
      <c r="E87" s="22"/>
      <c r="F87" s="22"/>
      <c r="G87" s="105"/>
      <c r="H87" s="105"/>
      <c r="I87" s="105"/>
      <c r="J87" s="105"/>
      <c r="K87" s="105"/>
      <c r="L87" s="105"/>
      <c r="M87" s="105"/>
      <c r="N87" s="685"/>
      <c r="O87" s="22"/>
      <c r="P87" s="22"/>
      <c r="Q87" s="22"/>
      <c r="R87" s="22"/>
      <c r="S87" s="22"/>
      <c r="T87" s="124"/>
    </row>
    <row r="88" s="59" customFormat="1" ht="20" customHeight="1" spans="1:20">
      <c r="A88" s="22"/>
      <c r="B88" s="22"/>
      <c r="C88" s="22"/>
      <c r="D88" s="22"/>
      <c r="E88" s="22"/>
      <c r="F88" s="22"/>
      <c r="G88" s="105"/>
      <c r="H88" s="105"/>
      <c r="I88" s="105"/>
      <c r="J88" s="105"/>
      <c r="K88" s="105"/>
      <c r="L88" s="105"/>
      <c r="M88" s="105"/>
      <c r="N88" s="685"/>
      <c r="O88" s="22"/>
      <c r="P88" s="22"/>
      <c r="Q88" s="22"/>
      <c r="R88" s="22"/>
      <c r="S88" s="22"/>
      <c r="T88" s="124"/>
    </row>
    <row r="89" s="59" customFormat="1" ht="20" customHeight="1" spans="1:20">
      <c r="A89" s="22"/>
      <c r="B89" s="22"/>
      <c r="C89" s="22"/>
      <c r="D89" s="22"/>
      <c r="E89" s="22"/>
      <c r="F89" s="22"/>
      <c r="G89" s="105"/>
      <c r="H89" s="105"/>
      <c r="I89" s="105"/>
      <c r="J89" s="105"/>
      <c r="K89" s="105"/>
      <c r="L89" s="105"/>
      <c r="M89" s="105"/>
      <c r="N89" s="685"/>
      <c r="O89" s="22"/>
      <c r="P89" s="22"/>
      <c r="Q89" s="22"/>
      <c r="R89" s="22"/>
      <c r="S89" s="22"/>
      <c r="T89" s="124"/>
    </row>
    <row r="90" s="59" customFormat="1" ht="20" customHeight="1" spans="1:20">
      <c r="A90" s="22"/>
      <c r="B90" s="22"/>
      <c r="C90" s="22"/>
      <c r="D90" s="22"/>
      <c r="E90" s="22"/>
      <c r="F90" s="22"/>
      <c r="G90" s="105"/>
      <c r="H90" s="105"/>
      <c r="I90" s="105"/>
      <c r="J90" s="105"/>
      <c r="K90" s="105"/>
      <c r="L90" s="105"/>
      <c r="M90" s="105"/>
      <c r="N90" s="685"/>
      <c r="O90" s="22"/>
      <c r="P90" s="22"/>
      <c r="Q90" s="22"/>
      <c r="R90" s="22"/>
      <c r="S90" s="22"/>
      <c r="T90" s="124"/>
    </row>
    <row r="91" s="59" customFormat="1" ht="20" customHeight="1" spans="1:20">
      <c r="A91" s="22"/>
      <c r="B91" s="22"/>
      <c r="C91" s="22"/>
      <c r="D91" s="22"/>
      <c r="E91" s="22"/>
      <c r="F91" s="22"/>
      <c r="G91" s="105"/>
      <c r="H91" s="105"/>
      <c r="I91" s="105"/>
      <c r="J91" s="105"/>
      <c r="K91" s="105"/>
      <c r="L91" s="105"/>
      <c r="M91" s="105"/>
      <c r="N91" s="685"/>
      <c r="O91" s="22"/>
      <c r="P91" s="22"/>
      <c r="Q91" s="22"/>
      <c r="R91" s="22"/>
      <c r="S91" s="22"/>
      <c r="T91" s="124"/>
    </row>
    <row r="92" s="59" customFormat="1" ht="20" customHeight="1" spans="1:20">
      <c r="A92" s="22"/>
      <c r="B92" s="22"/>
      <c r="C92" s="22"/>
      <c r="D92" s="22"/>
      <c r="E92" s="22"/>
      <c r="F92" s="22"/>
      <c r="G92" s="105"/>
      <c r="H92" s="105"/>
      <c r="I92" s="105"/>
      <c r="J92" s="105"/>
      <c r="K92" s="105"/>
      <c r="L92" s="105"/>
      <c r="M92" s="105"/>
      <c r="N92" s="685"/>
      <c r="O92" s="22"/>
      <c r="P92" s="22"/>
      <c r="Q92" s="22"/>
      <c r="R92" s="22"/>
      <c r="S92" s="22"/>
      <c r="T92" s="124"/>
    </row>
    <row r="93" s="59" customFormat="1" ht="20" customHeight="1" spans="1:20">
      <c r="A93" s="22"/>
      <c r="B93" s="22"/>
      <c r="C93" s="22"/>
      <c r="D93" s="22"/>
      <c r="E93" s="22"/>
      <c r="F93" s="22"/>
      <c r="G93" s="105"/>
      <c r="H93" s="105"/>
      <c r="I93" s="105"/>
      <c r="J93" s="105"/>
      <c r="K93" s="105"/>
      <c r="L93" s="105"/>
      <c r="M93" s="105"/>
      <c r="N93" s="685"/>
      <c r="O93" s="22"/>
      <c r="P93" s="22"/>
      <c r="Q93" s="22"/>
      <c r="R93" s="22"/>
      <c r="S93" s="22"/>
      <c r="T93" s="124"/>
    </row>
    <row r="94" s="59" customFormat="1" ht="20" customHeight="1" spans="1:20">
      <c r="A94" s="22"/>
      <c r="B94" s="22"/>
      <c r="C94" s="22"/>
      <c r="D94" s="22"/>
      <c r="E94" s="22"/>
      <c r="F94" s="22"/>
      <c r="G94" s="105"/>
      <c r="H94" s="105"/>
      <c r="I94" s="105"/>
      <c r="J94" s="105"/>
      <c r="K94" s="105"/>
      <c r="L94" s="105"/>
      <c r="M94" s="105"/>
      <c r="N94" s="685"/>
      <c r="O94" s="22"/>
      <c r="P94" s="22"/>
      <c r="Q94" s="22"/>
      <c r="R94" s="22"/>
      <c r="S94" s="22"/>
      <c r="T94" s="124"/>
    </row>
    <row r="95" s="59" customFormat="1" ht="20" customHeight="1" spans="1:20">
      <c r="A95" s="22"/>
      <c r="B95" s="22"/>
      <c r="C95" s="22"/>
      <c r="D95" s="22"/>
      <c r="E95" s="22"/>
      <c r="F95" s="22"/>
      <c r="G95" s="105"/>
      <c r="H95" s="105"/>
      <c r="I95" s="105"/>
      <c r="J95" s="105"/>
      <c r="K95" s="105"/>
      <c r="L95" s="105"/>
      <c r="M95" s="105"/>
      <c r="N95" s="685"/>
      <c r="O95" s="22"/>
      <c r="P95" s="22"/>
      <c r="Q95" s="22"/>
      <c r="R95" s="22"/>
      <c r="S95" s="22"/>
      <c r="T95" s="124"/>
    </row>
    <row r="96" s="59" customFormat="1" ht="20" customHeight="1" spans="1:20">
      <c r="A96" s="22"/>
      <c r="B96" s="22"/>
      <c r="C96" s="22"/>
      <c r="D96" s="22"/>
      <c r="E96" s="22"/>
      <c r="F96" s="22"/>
      <c r="G96" s="105"/>
      <c r="H96" s="105"/>
      <c r="I96" s="105"/>
      <c r="J96" s="105"/>
      <c r="K96" s="105"/>
      <c r="L96" s="105"/>
      <c r="M96" s="105"/>
      <c r="N96" s="685"/>
      <c r="O96" s="22"/>
      <c r="P96" s="22"/>
      <c r="Q96" s="22"/>
      <c r="R96" s="22"/>
      <c r="S96" s="22"/>
      <c r="T96" s="124"/>
    </row>
    <row r="97" s="59" customFormat="1" ht="20" customHeight="1" spans="1:20">
      <c r="A97" s="22"/>
      <c r="B97" s="22"/>
      <c r="C97" s="22"/>
      <c r="D97" s="22"/>
      <c r="E97" s="22"/>
      <c r="F97" s="22"/>
      <c r="G97" s="105"/>
      <c r="H97" s="105"/>
      <c r="I97" s="105"/>
      <c r="J97" s="105"/>
      <c r="K97" s="105"/>
      <c r="L97" s="105"/>
      <c r="M97" s="105"/>
      <c r="N97" s="685"/>
      <c r="O97" s="22"/>
      <c r="P97" s="22"/>
      <c r="Q97" s="22"/>
      <c r="R97" s="22"/>
      <c r="S97" s="22"/>
      <c r="T97" s="124"/>
    </row>
    <row r="98" s="59" customFormat="1" ht="20" customHeight="1" spans="1:20">
      <c r="A98" s="22"/>
      <c r="B98" s="22"/>
      <c r="C98" s="22"/>
      <c r="D98" s="22"/>
      <c r="E98" s="22"/>
      <c r="F98" s="22"/>
      <c r="G98" s="105"/>
      <c r="H98" s="105"/>
      <c r="I98" s="105"/>
      <c r="J98" s="105"/>
      <c r="K98" s="105"/>
      <c r="L98" s="105"/>
      <c r="M98" s="105"/>
      <c r="N98" s="685"/>
      <c r="O98" s="22"/>
      <c r="P98" s="22"/>
      <c r="Q98" s="22"/>
      <c r="R98" s="22"/>
      <c r="S98" s="22"/>
      <c r="T98" s="124"/>
    </row>
    <row r="99" s="59" customFormat="1" ht="20" customHeight="1" spans="1:20">
      <c r="A99" s="22"/>
      <c r="B99" s="22"/>
      <c r="C99" s="22"/>
      <c r="D99" s="22"/>
      <c r="E99" s="22"/>
      <c r="F99" s="22"/>
      <c r="G99" s="105"/>
      <c r="H99" s="105"/>
      <c r="I99" s="105"/>
      <c r="J99" s="105"/>
      <c r="K99" s="105"/>
      <c r="L99" s="105"/>
      <c r="M99" s="105"/>
      <c r="N99" s="685"/>
      <c r="O99" s="22"/>
      <c r="P99" s="22"/>
      <c r="Q99" s="22"/>
      <c r="R99" s="22"/>
      <c r="S99" s="22"/>
      <c r="T99" s="124"/>
    </row>
    <row r="100" s="59" customFormat="1" ht="20" customHeight="1" spans="1:20">
      <c r="A100" s="22"/>
      <c r="B100" s="22"/>
      <c r="C100" s="22"/>
      <c r="D100" s="22"/>
      <c r="E100" s="22"/>
      <c r="F100" s="22"/>
      <c r="G100" s="105"/>
      <c r="H100" s="105"/>
      <c r="I100" s="105"/>
      <c r="J100" s="105"/>
      <c r="K100" s="105"/>
      <c r="L100" s="105"/>
      <c r="M100" s="105"/>
      <c r="N100" s="685"/>
      <c r="O100" s="22"/>
      <c r="P100" s="22"/>
      <c r="Q100" s="22"/>
      <c r="R100" s="22"/>
      <c r="S100" s="22"/>
      <c r="T100" s="124"/>
    </row>
    <row r="101" s="59" customFormat="1" ht="20" customHeight="1" spans="1:20">
      <c r="A101" s="22"/>
      <c r="B101" s="22"/>
      <c r="C101" s="22"/>
      <c r="D101" s="22"/>
      <c r="E101" s="22"/>
      <c r="F101" s="22"/>
      <c r="G101" s="105"/>
      <c r="H101" s="105"/>
      <c r="I101" s="105"/>
      <c r="J101" s="105"/>
      <c r="K101" s="105"/>
      <c r="L101" s="105"/>
      <c r="M101" s="105"/>
      <c r="N101" s="685"/>
      <c r="O101" s="22"/>
      <c r="P101" s="22"/>
      <c r="Q101" s="22"/>
      <c r="R101" s="22"/>
      <c r="S101" s="22"/>
      <c r="T101" s="124"/>
    </row>
    <row r="102" s="59" customFormat="1" ht="20" customHeight="1" spans="1:20">
      <c r="A102" s="22"/>
      <c r="B102" s="22"/>
      <c r="C102" s="22"/>
      <c r="D102" s="22"/>
      <c r="E102" s="22"/>
      <c r="F102" s="22"/>
      <c r="G102" s="105"/>
      <c r="H102" s="105"/>
      <c r="I102" s="105"/>
      <c r="J102" s="105"/>
      <c r="K102" s="105"/>
      <c r="L102" s="105"/>
      <c r="M102" s="105"/>
      <c r="N102" s="685"/>
      <c r="O102" s="22"/>
      <c r="P102" s="22"/>
      <c r="Q102" s="22"/>
      <c r="R102" s="22"/>
      <c r="S102" s="22"/>
      <c r="T102" s="124"/>
    </row>
    <row r="103" s="59" customFormat="1" ht="20" customHeight="1" spans="1:20">
      <c r="A103" s="22"/>
      <c r="B103" s="22"/>
      <c r="C103" s="22"/>
      <c r="D103" s="22"/>
      <c r="E103" s="22"/>
      <c r="F103" s="22"/>
      <c r="G103" s="105"/>
      <c r="H103" s="105"/>
      <c r="I103" s="105"/>
      <c r="J103" s="105"/>
      <c r="K103" s="105"/>
      <c r="L103" s="105"/>
      <c r="M103" s="105"/>
      <c r="N103" s="685"/>
      <c r="O103" s="22"/>
      <c r="P103" s="22"/>
      <c r="Q103" s="22"/>
      <c r="R103" s="22"/>
      <c r="S103" s="22"/>
      <c r="T103" s="124"/>
    </row>
    <row r="104" s="59" customFormat="1" ht="20" customHeight="1" spans="1:20">
      <c r="A104" s="22"/>
      <c r="B104" s="22"/>
      <c r="C104" s="22"/>
      <c r="D104" s="22"/>
      <c r="E104" s="22"/>
      <c r="F104" s="22"/>
      <c r="G104" s="105"/>
      <c r="H104" s="105"/>
      <c r="I104" s="105"/>
      <c r="J104" s="105"/>
      <c r="K104" s="105"/>
      <c r="L104" s="105"/>
      <c r="M104" s="105"/>
      <c r="N104" s="685"/>
      <c r="O104" s="22"/>
      <c r="P104" s="22"/>
      <c r="Q104" s="22"/>
      <c r="R104" s="22"/>
      <c r="S104" s="22"/>
      <c r="T104" s="124"/>
    </row>
    <row r="105" s="59" customFormat="1" ht="20" customHeight="1" spans="1:20">
      <c r="A105" s="22"/>
      <c r="B105" s="22"/>
      <c r="C105" s="22"/>
      <c r="D105" s="22"/>
      <c r="E105" s="22"/>
      <c r="F105" s="22"/>
      <c r="G105" s="105"/>
      <c r="H105" s="105"/>
      <c r="I105" s="105"/>
      <c r="J105" s="105"/>
      <c r="K105" s="105"/>
      <c r="L105" s="105"/>
      <c r="M105" s="105"/>
      <c r="N105" s="685"/>
      <c r="O105" s="22"/>
      <c r="P105" s="22"/>
      <c r="Q105" s="22"/>
      <c r="R105" s="22"/>
      <c r="S105" s="22"/>
      <c r="T105" s="124"/>
    </row>
    <row r="106" s="59" customFormat="1" ht="20" customHeight="1" spans="1:20">
      <c r="A106" s="22"/>
      <c r="B106" s="22"/>
      <c r="C106" s="22"/>
      <c r="D106" s="22"/>
      <c r="E106" s="22"/>
      <c r="F106" s="22"/>
      <c r="G106" s="105"/>
      <c r="H106" s="105"/>
      <c r="I106" s="105"/>
      <c r="J106" s="105"/>
      <c r="K106" s="105"/>
      <c r="L106" s="105"/>
      <c r="M106" s="105"/>
      <c r="N106" s="685"/>
      <c r="O106" s="22"/>
      <c r="P106" s="22"/>
      <c r="Q106" s="22"/>
      <c r="R106" s="22"/>
      <c r="S106" s="22"/>
      <c r="T106" s="124"/>
    </row>
    <row r="107" s="59" customFormat="1" ht="20" customHeight="1" spans="1:20">
      <c r="A107" s="22"/>
      <c r="B107" s="22"/>
      <c r="C107" s="22"/>
      <c r="D107" s="22"/>
      <c r="E107" s="22"/>
      <c r="F107" s="22"/>
      <c r="G107" s="105"/>
      <c r="H107" s="105"/>
      <c r="I107" s="105"/>
      <c r="J107" s="105"/>
      <c r="K107" s="105"/>
      <c r="L107" s="105"/>
      <c r="M107" s="105"/>
      <c r="N107" s="685"/>
      <c r="O107" s="22"/>
      <c r="P107" s="22"/>
      <c r="Q107" s="22"/>
      <c r="R107" s="22"/>
      <c r="S107" s="22"/>
      <c r="T107" s="124"/>
    </row>
    <row r="108" s="59" customFormat="1" ht="20" customHeight="1" spans="1:20">
      <c r="A108" s="22"/>
      <c r="B108" s="22"/>
      <c r="C108" s="22"/>
      <c r="D108" s="22"/>
      <c r="E108" s="22"/>
      <c r="F108" s="22"/>
      <c r="G108" s="105"/>
      <c r="H108" s="105"/>
      <c r="I108" s="105"/>
      <c r="J108" s="105"/>
      <c r="K108" s="105"/>
      <c r="L108" s="105"/>
      <c r="M108" s="105"/>
      <c r="N108" s="685"/>
      <c r="O108" s="22"/>
      <c r="P108" s="22"/>
      <c r="Q108" s="22"/>
      <c r="R108" s="22"/>
      <c r="S108" s="22"/>
      <c r="T108" s="124"/>
    </row>
    <row r="109" s="59" customFormat="1" ht="20" customHeight="1" spans="1:20">
      <c r="A109" s="22"/>
      <c r="B109" s="22"/>
      <c r="C109" s="22"/>
      <c r="D109" s="22"/>
      <c r="E109" s="22"/>
      <c r="F109" s="22"/>
      <c r="G109" s="105"/>
      <c r="H109" s="105"/>
      <c r="I109" s="105"/>
      <c r="J109" s="105"/>
      <c r="K109" s="105"/>
      <c r="L109" s="105"/>
      <c r="M109" s="105"/>
      <c r="N109" s="685"/>
      <c r="O109" s="22"/>
      <c r="P109" s="22"/>
      <c r="Q109" s="22"/>
      <c r="R109" s="22"/>
      <c r="S109" s="22"/>
      <c r="T109" s="124"/>
    </row>
    <row r="110" s="59" customFormat="1" ht="20" customHeight="1" spans="1:20">
      <c r="A110" s="22"/>
      <c r="B110" s="22"/>
      <c r="C110" s="22"/>
      <c r="D110" s="22"/>
      <c r="E110" s="22"/>
      <c r="F110" s="22"/>
      <c r="G110" s="105"/>
      <c r="H110" s="105"/>
      <c r="I110" s="105"/>
      <c r="J110" s="105"/>
      <c r="K110" s="105"/>
      <c r="L110" s="105"/>
      <c r="M110" s="105"/>
      <c r="N110" s="685"/>
      <c r="O110" s="22"/>
      <c r="P110" s="22"/>
      <c r="Q110" s="22"/>
      <c r="R110" s="22"/>
      <c r="S110" s="22"/>
      <c r="T110" s="124"/>
    </row>
    <row r="111" s="59" customFormat="1" ht="20" customHeight="1" spans="1:20">
      <c r="A111" s="22"/>
      <c r="B111" s="22"/>
      <c r="C111" s="22"/>
      <c r="D111" s="22"/>
      <c r="E111" s="22"/>
      <c r="F111" s="22"/>
      <c r="G111" s="105"/>
      <c r="H111" s="105"/>
      <c r="I111" s="105"/>
      <c r="J111" s="105"/>
      <c r="K111" s="105"/>
      <c r="L111" s="105"/>
      <c r="M111" s="105"/>
      <c r="N111" s="685"/>
      <c r="O111" s="22"/>
      <c r="P111" s="22"/>
      <c r="Q111" s="22"/>
      <c r="R111" s="22"/>
      <c r="S111" s="22"/>
      <c r="T111" s="124"/>
    </row>
    <row r="112" s="59" customFormat="1" ht="20" customHeight="1" spans="1:20">
      <c r="A112" s="22"/>
      <c r="B112" s="22"/>
      <c r="C112" s="22"/>
      <c r="D112" s="22"/>
      <c r="E112" s="22"/>
      <c r="F112" s="22"/>
      <c r="G112" s="105"/>
      <c r="H112" s="105"/>
      <c r="I112" s="105"/>
      <c r="J112" s="105"/>
      <c r="K112" s="105"/>
      <c r="L112" s="105"/>
      <c r="M112" s="105"/>
      <c r="N112" s="685"/>
      <c r="O112" s="22"/>
      <c r="P112" s="22"/>
      <c r="Q112" s="22"/>
      <c r="R112" s="22"/>
      <c r="S112" s="22"/>
      <c r="T112" s="124"/>
    </row>
    <row r="113" s="59" customFormat="1" ht="20" customHeight="1" spans="1:20">
      <c r="A113" s="22"/>
      <c r="B113" s="22"/>
      <c r="C113" s="22"/>
      <c r="D113" s="22"/>
      <c r="E113" s="22"/>
      <c r="F113" s="22"/>
      <c r="G113" s="105"/>
      <c r="H113" s="105"/>
      <c r="I113" s="105"/>
      <c r="J113" s="105"/>
      <c r="K113" s="105"/>
      <c r="L113" s="105"/>
      <c r="M113" s="105"/>
      <c r="N113" s="685"/>
      <c r="O113" s="22"/>
      <c r="P113" s="22"/>
      <c r="Q113" s="22"/>
      <c r="R113" s="22"/>
      <c r="S113" s="22"/>
      <c r="T113" s="124"/>
    </row>
    <row r="114" s="59" customFormat="1" ht="20" customHeight="1" spans="1:20">
      <c r="A114" s="22"/>
      <c r="B114" s="22"/>
      <c r="C114" s="22"/>
      <c r="D114" s="22"/>
      <c r="E114" s="22"/>
      <c r="F114" s="22"/>
      <c r="G114" s="105"/>
      <c r="H114" s="105"/>
      <c r="I114" s="105"/>
      <c r="J114" s="105"/>
      <c r="K114" s="105"/>
      <c r="L114" s="105"/>
      <c r="M114" s="105"/>
      <c r="N114" s="685"/>
      <c r="O114" s="22"/>
      <c r="P114" s="22"/>
      <c r="Q114" s="22"/>
      <c r="R114" s="22"/>
      <c r="S114" s="22"/>
      <c r="T114" s="124"/>
    </row>
    <row r="115" s="59" customFormat="1" ht="20" customHeight="1" spans="1:20">
      <c r="A115" s="22"/>
      <c r="B115" s="22"/>
      <c r="C115" s="22"/>
      <c r="D115" s="22"/>
      <c r="E115" s="22"/>
      <c r="F115" s="22"/>
      <c r="G115" s="105"/>
      <c r="H115" s="105"/>
      <c r="I115" s="105"/>
      <c r="J115" s="105"/>
      <c r="K115" s="105"/>
      <c r="L115" s="105"/>
      <c r="M115" s="105"/>
      <c r="N115" s="685"/>
      <c r="O115" s="22"/>
      <c r="P115" s="22"/>
      <c r="Q115" s="22"/>
      <c r="R115" s="22"/>
      <c r="S115" s="22"/>
      <c r="T115" s="124"/>
    </row>
    <row r="116" s="59" customFormat="1" ht="20" customHeight="1" spans="1:20">
      <c r="A116" s="22"/>
      <c r="B116" s="22"/>
      <c r="C116" s="22"/>
      <c r="D116" s="22"/>
      <c r="E116" s="22"/>
      <c r="F116" s="22"/>
      <c r="G116" s="105"/>
      <c r="H116" s="105"/>
      <c r="I116" s="105"/>
      <c r="J116" s="105"/>
      <c r="K116" s="105"/>
      <c r="L116" s="105"/>
      <c r="M116" s="105"/>
      <c r="N116" s="685"/>
      <c r="O116" s="22"/>
      <c r="P116" s="22"/>
      <c r="Q116" s="22"/>
      <c r="R116" s="22"/>
      <c r="S116" s="22"/>
      <c r="T116" s="124"/>
    </row>
    <row r="117" s="59" customFormat="1" ht="20" customHeight="1" spans="1:20">
      <c r="A117" s="22"/>
      <c r="B117" s="22"/>
      <c r="C117" s="22"/>
      <c r="D117" s="22"/>
      <c r="E117" s="22"/>
      <c r="F117" s="22"/>
      <c r="G117" s="105"/>
      <c r="H117" s="105"/>
      <c r="I117" s="105"/>
      <c r="J117" s="105"/>
      <c r="K117" s="105"/>
      <c r="L117" s="105"/>
      <c r="M117" s="105"/>
      <c r="N117" s="685"/>
      <c r="O117" s="22"/>
      <c r="P117" s="22"/>
      <c r="Q117" s="22"/>
      <c r="R117" s="22"/>
      <c r="S117" s="22"/>
      <c r="T117" s="124"/>
    </row>
    <row r="118" s="59" customFormat="1" ht="20" customHeight="1" spans="1:20">
      <c r="A118" s="22"/>
      <c r="B118" s="22"/>
      <c r="C118" s="22"/>
      <c r="D118" s="22"/>
      <c r="E118" s="22"/>
      <c r="F118" s="22"/>
      <c r="G118" s="105"/>
      <c r="H118" s="105"/>
      <c r="I118" s="105"/>
      <c r="J118" s="105"/>
      <c r="K118" s="105"/>
      <c r="L118" s="105"/>
      <c r="M118" s="105"/>
      <c r="N118" s="685"/>
      <c r="O118" s="22"/>
      <c r="P118" s="22"/>
      <c r="Q118" s="22"/>
      <c r="R118" s="22"/>
      <c r="S118" s="22"/>
      <c r="T118" s="124"/>
    </row>
    <row r="119" s="59" customFormat="1" ht="20" customHeight="1" spans="1:20">
      <c r="A119" s="22"/>
      <c r="B119" s="22"/>
      <c r="C119" s="22"/>
      <c r="D119" s="22"/>
      <c r="E119" s="22"/>
      <c r="F119" s="22"/>
      <c r="G119" s="105"/>
      <c r="H119" s="105"/>
      <c r="I119" s="105"/>
      <c r="J119" s="105"/>
      <c r="K119" s="105"/>
      <c r="L119" s="105"/>
      <c r="M119" s="105"/>
      <c r="N119" s="685"/>
      <c r="O119" s="22"/>
      <c r="P119" s="22"/>
      <c r="Q119" s="22"/>
      <c r="R119" s="22"/>
      <c r="S119" s="22"/>
      <c r="T119" s="124"/>
    </row>
    <row r="120" s="59" customFormat="1" ht="20" customHeight="1" spans="1:20">
      <c r="A120" s="22"/>
      <c r="B120" s="22"/>
      <c r="C120" s="22"/>
      <c r="D120" s="22"/>
      <c r="E120" s="22"/>
      <c r="F120" s="22"/>
      <c r="G120" s="105"/>
      <c r="H120" s="105"/>
      <c r="I120" s="105"/>
      <c r="J120" s="105"/>
      <c r="K120" s="105"/>
      <c r="L120" s="105"/>
      <c r="M120" s="105"/>
      <c r="N120" s="685"/>
      <c r="O120" s="22"/>
      <c r="P120" s="22"/>
      <c r="Q120" s="22"/>
      <c r="R120" s="22"/>
      <c r="S120" s="22"/>
      <c r="T120" s="124"/>
    </row>
    <row r="121" s="59" customFormat="1" ht="20" customHeight="1" spans="1:20">
      <c r="A121" s="22"/>
      <c r="B121" s="22"/>
      <c r="C121" s="22"/>
      <c r="D121" s="22"/>
      <c r="E121" s="22"/>
      <c r="F121" s="22"/>
      <c r="G121" s="105"/>
      <c r="H121" s="105"/>
      <c r="I121" s="105"/>
      <c r="J121" s="105"/>
      <c r="K121" s="105"/>
      <c r="L121" s="105"/>
      <c r="M121" s="105"/>
      <c r="N121" s="685"/>
      <c r="O121" s="22"/>
      <c r="P121" s="22"/>
      <c r="Q121" s="22"/>
      <c r="R121" s="22"/>
      <c r="S121" s="22"/>
      <c r="T121" s="124"/>
    </row>
    <row r="122" s="59" customFormat="1" ht="20" customHeight="1" spans="1:20">
      <c r="A122" s="22"/>
      <c r="B122" s="22"/>
      <c r="C122" s="22"/>
      <c r="D122" s="22"/>
      <c r="E122" s="22"/>
      <c r="F122" s="22"/>
      <c r="G122" s="105"/>
      <c r="H122" s="105"/>
      <c r="I122" s="105"/>
      <c r="J122" s="105"/>
      <c r="K122" s="105"/>
      <c r="L122" s="105"/>
      <c r="M122" s="105"/>
      <c r="N122" s="685"/>
      <c r="O122" s="22"/>
      <c r="P122" s="22"/>
      <c r="Q122" s="22"/>
      <c r="R122" s="22"/>
      <c r="S122" s="22"/>
      <c r="T122" s="124"/>
    </row>
    <row r="123" s="59" customFormat="1" ht="20" customHeight="1" spans="1:20">
      <c r="A123" s="22"/>
      <c r="B123" s="22"/>
      <c r="C123" s="22"/>
      <c r="D123" s="22"/>
      <c r="E123" s="22"/>
      <c r="F123" s="22"/>
      <c r="G123" s="105"/>
      <c r="H123" s="105"/>
      <c r="I123" s="105"/>
      <c r="J123" s="105"/>
      <c r="K123" s="105"/>
      <c r="L123" s="105"/>
      <c r="M123" s="105"/>
      <c r="N123" s="685"/>
      <c r="O123" s="22"/>
      <c r="P123" s="22"/>
      <c r="Q123" s="22"/>
      <c r="R123" s="22"/>
      <c r="S123" s="22"/>
      <c r="T123" s="124"/>
    </row>
    <row r="124" s="59" customFormat="1" ht="20" customHeight="1" spans="1:20">
      <c r="A124" s="22"/>
      <c r="B124" s="22"/>
      <c r="C124" s="22"/>
      <c r="D124" s="22"/>
      <c r="E124" s="22"/>
      <c r="F124" s="22"/>
      <c r="G124" s="105"/>
      <c r="H124" s="105"/>
      <c r="I124" s="105"/>
      <c r="J124" s="105"/>
      <c r="K124" s="105"/>
      <c r="L124" s="105"/>
      <c r="M124" s="105"/>
      <c r="N124" s="685"/>
      <c r="O124" s="22"/>
      <c r="P124" s="22"/>
      <c r="Q124" s="22"/>
      <c r="R124" s="22"/>
      <c r="S124" s="22"/>
      <c r="T124" s="124"/>
    </row>
    <row r="125" s="59" customFormat="1" ht="20" customHeight="1" spans="1:20">
      <c r="A125" s="22"/>
      <c r="B125" s="22"/>
      <c r="C125" s="22"/>
      <c r="D125" s="22"/>
      <c r="E125" s="22"/>
      <c r="F125" s="22"/>
      <c r="G125" s="105"/>
      <c r="H125" s="105"/>
      <c r="I125" s="105"/>
      <c r="J125" s="105"/>
      <c r="K125" s="105"/>
      <c r="L125" s="105"/>
      <c r="M125" s="105"/>
      <c r="N125" s="685"/>
      <c r="O125" s="22"/>
      <c r="P125" s="22"/>
      <c r="Q125" s="22"/>
      <c r="R125" s="22"/>
      <c r="S125" s="22"/>
      <c r="T125" s="124"/>
    </row>
    <row r="126" s="59" customFormat="1" ht="20" customHeight="1" spans="1:20">
      <c r="A126" s="22"/>
      <c r="B126" s="22"/>
      <c r="C126" s="22"/>
      <c r="D126" s="22"/>
      <c r="E126" s="22"/>
      <c r="F126" s="22"/>
      <c r="G126" s="105"/>
      <c r="H126" s="105"/>
      <c r="I126" s="105"/>
      <c r="J126" s="105"/>
      <c r="K126" s="105"/>
      <c r="L126" s="105"/>
      <c r="M126" s="105"/>
      <c r="N126" s="685"/>
      <c r="O126" s="22"/>
      <c r="P126" s="22"/>
      <c r="Q126" s="22"/>
      <c r="R126" s="22"/>
      <c r="S126" s="22"/>
      <c r="T126" s="124"/>
    </row>
    <row r="127" s="59" customFormat="1" ht="20" customHeight="1" spans="1:20">
      <c r="A127" s="22"/>
      <c r="B127" s="22"/>
      <c r="C127" s="22"/>
      <c r="D127" s="22"/>
      <c r="E127" s="22"/>
      <c r="F127" s="22"/>
      <c r="G127" s="105"/>
      <c r="H127" s="105"/>
      <c r="I127" s="105"/>
      <c r="J127" s="105"/>
      <c r="K127" s="105"/>
      <c r="L127" s="105"/>
      <c r="M127" s="105"/>
      <c r="N127" s="685"/>
      <c r="O127" s="22"/>
      <c r="P127" s="22"/>
      <c r="Q127" s="22"/>
      <c r="R127" s="22"/>
      <c r="S127" s="22"/>
      <c r="T127" s="124"/>
    </row>
    <row r="128" s="59" customFormat="1" ht="20" customHeight="1" spans="1:20">
      <c r="A128" s="22"/>
      <c r="B128" s="22"/>
      <c r="C128" s="22"/>
      <c r="D128" s="22"/>
      <c r="E128" s="22"/>
      <c r="F128" s="22"/>
      <c r="G128" s="105"/>
      <c r="H128" s="105"/>
      <c r="I128" s="105"/>
      <c r="J128" s="105"/>
      <c r="K128" s="105"/>
      <c r="L128" s="105"/>
      <c r="M128" s="105"/>
      <c r="N128" s="685"/>
      <c r="O128" s="22"/>
      <c r="P128" s="22"/>
      <c r="Q128" s="22"/>
      <c r="R128" s="22"/>
      <c r="S128" s="22"/>
      <c r="T128" s="124"/>
    </row>
    <row r="129" s="59" customFormat="1" ht="20" customHeight="1" spans="1:20">
      <c r="A129" s="22"/>
      <c r="B129" s="22"/>
      <c r="C129" s="22"/>
      <c r="D129" s="22"/>
      <c r="E129" s="22"/>
      <c r="F129" s="22"/>
      <c r="G129" s="105"/>
      <c r="H129" s="105"/>
      <c r="I129" s="105"/>
      <c r="J129" s="105"/>
      <c r="K129" s="105"/>
      <c r="L129" s="105"/>
      <c r="M129" s="105"/>
      <c r="N129" s="685"/>
      <c r="O129" s="22"/>
      <c r="P129" s="22"/>
      <c r="Q129" s="22"/>
      <c r="R129" s="22"/>
      <c r="S129" s="22"/>
      <c r="T129" s="124"/>
    </row>
    <row r="130" s="59" customFormat="1" ht="20" customHeight="1" spans="1:20">
      <c r="A130" s="22"/>
      <c r="B130" s="22"/>
      <c r="C130" s="22"/>
      <c r="D130" s="22"/>
      <c r="E130" s="22"/>
      <c r="F130" s="22"/>
      <c r="G130" s="105"/>
      <c r="H130" s="105"/>
      <c r="I130" s="105"/>
      <c r="J130" s="105"/>
      <c r="K130" s="105"/>
      <c r="L130" s="105"/>
      <c r="M130" s="105"/>
      <c r="N130" s="685"/>
      <c r="O130" s="22"/>
      <c r="P130" s="22"/>
      <c r="Q130" s="22"/>
      <c r="R130" s="22"/>
      <c r="S130" s="22"/>
      <c r="T130" s="124"/>
    </row>
    <row r="131" s="59" customFormat="1" ht="20" customHeight="1" spans="1:20">
      <c r="A131" s="22"/>
      <c r="B131" s="22"/>
      <c r="C131" s="22"/>
      <c r="D131" s="22"/>
      <c r="E131" s="22"/>
      <c r="F131" s="22"/>
      <c r="G131" s="105"/>
      <c r="H131" s="105"/>
      <c r="I131" s="105"/>
      <c r="J131" s="105"/>
      <c r="K131" s="105"/>
      <c r="L131" s="105"/>
      <c r="M131" s="105"/>
      <c r="N131" s="685"/>
      <c r="O131" s="22"/>
      <c r="P131" s="22"/>
      <c r="Q131" s="22"/>
      <c r="R131" s="22"/>
      <c r="S131" s="22"/>
      <c r="T131" s="124"/>
    </row>
    <row r="132" s="59" customFormat="1" ht="20" customHeight="1" spans="1:20">
      <c r="A132" s="22"/>
      <c r="B132" s="22"/>
      <c r="C132" s="22"/>
      <c r="D132" s="22"/>
      <c r="E132" s="22"/>
      <c r="F132" s="22"/>
      <c r="G132" s="105"/>
      <c r="H132" s="105"/>
      <c r="I132" s="105"/>
      <c r="J132" s="105"/>
      <c r="K132" s="105"/>
      <c r="L132" s="105"/>
      <c r="M132" s="105"/>
      <c r="N132" s="685"/>
      <c r="O132" s="22"/>
      <c r="P132" s="22"/>
      <c r="Q132" s="22"/>
      <c r="R132" s="22"/>
      <c r="S132" s="22"/>
      <c r="T132" s="124"/>
    </row>
    <row r="133" s="59" customFormat="1" ht="20" customHeight="1" spans="1:20">
      <c r="A133" s="22"/>
      <c r="B133" s="22"/>
      <c r="C133" s="22"/>
      <c r="D133" s="22"/>
      <c r="E133" s="22"/>
      <c r="F133" s="22"/>
      <c r="G133" s="105"/>
      <c r="H133" s="105"/>
      <c r="I133" s="105"/>
      <c r="J133" s="105"/>
      <c r="K133" s="105"/>
      <c r="L133" s="105"/>
      <c r="M133" s="105"/>
      <c r="N133" s="685"/>
      <c r="O133" s="22"/>
      <c r="P133" s="22"/>
      <c r="Q133" s="22"/>
      <c r="R133" s="22"/>
      <c r="S133" s="22"/>
      <c r="T133" s="124"/>
    </row>
    <row r="134" s="59" customFormat="1" ht="20" customHeight="1" spans="1:20">
      <c r="A134" s="22"/>
      <c r="B134" s="22"/>
      <c r="C134" s="22"/>
      <c r="D134" s="22"/>
      <c r="E134" s="22"/>
      <c r="F134" s="22"/>
      <c r="G134" s="105"/>
      <c r="H134" s="105"/>
      <c r="I134" s="105"/>
      <c r="J134" s="105"/>
      <c r="K134" s="105"/>
      <c r="L134" s="105"/>
      <c r="M134" s="105"/>
      <c r="N134" s="685"/>
      <c r="O134" s="22"/>
      <c r="P134" s="22"/>
      <c r="Q134" s="22"/>
      <c r="R134" s="22"/>
      <c r="S134" s="22"/>
      <c r="T134" s="124"/>
    </row>
    <row r="135" s="59" customFormat="1" ht="20" customHeight="1" spans="1:20">
      <c r="A135" s="22"/>
      <c r="B135" s="22"/>
      <c r="C135" s="22"/>
      <c r="D135" s="22"/>
      <c r="E135" s="22"/>
      <c r="F135" s="22"/>
      <c r="G135" s="105"/>
      <c r="H135" s="105"/>
      <c r="I135" s="105"/>
      <c r="J135" s="105"/>
      <c r="K135" s="105"/>
      <c r="L135" s="105"/>
      <c r="M135" s="105"/>
      <c r="N135" s="685"/>
      <c r="O135" s="22"/>
      <c r="P135" s="22"/>
      <c r="Q135" s="22"/>
      <c r="R135" s="22"/>
      <c r="S135" s="22"/>
      <c r="T135" s="124"/>
    </row>
    <row r="136" s="59" customFormat="1" ht="20" customHeight="1" spans="1:20">
      <c r="A136" s="22"/>
      <c r="B136" s="22"/>
      <c r="C136" s="22"/>
      <c r="D136" s="22"/>
      <c r="E136" s="22"/>
      <c r="F136" s="22"/>
      <c r="G136" s="105"/>
      <c r="H136" s="105"/>
      <c r="I136" s="105"/>
      <c r="J136" s="105"/>
      <c r="K136" s="105"/>
      <c r="L136" s="105"/>
      <c r="M136" s="105"/>
      <c r="N136" s="685"/>
      <c r="O136" s="22"/>
      <c r="P136" s="22"/>
      <c r="Q136" s="22"/>
      <c r="R136" s="22"/>
      <c r="S136" s="22"/>
      <c r="T136" s="124"/>
    </row>
    <row r="137" s="59" customFormat="1" ht="20" customHeight="1" spans="1:20">
      <c r="A137" s="22"/>
      <c r="B137" s="22"/>
      <c r="C137" s="22"/>
      <c r="D137" s="22"/>
      <c r="E137" s="22"/>
      <c r="F137" s="22"/>
      <c r="G137" s="105"/>
      <c r="H137" s="105"/>
      <c r="I137" s="105"/>
      <c r="J137" s="105"/>
      <c r="K137" s="105"/>
      <c r="L137" s="105"/>
      <c r="M137" s="105"/>
      <c r="N137" s="685"/>
      <c r="O137" s="22"/>
      <c r="P137" s="22"/>
      <c r="Q137" s="22"/>
      <c r="R137" s="22"/>
      <c r="S137" s="22"/>
      <c r="T137" s="124"/>
    </row>
    <row r="138" s="59" customFormat="1" ht="20" customHeight="1" spans="1:20">
      <c r="A138" s="22"/>
      <c r="B138" s="22"/>
      <c r="C138" s="22"/>
      <c r="D138" s="22"/>
      <c r="E138" s="22"/>
      <c r="F138" s="22"/>
      <c r="G138" s="105"/>
      <c r="H138" s="105"/>
      <c r="I138" s="105"/>
      <c r="J138" s="105"/>
      <c r="K138" s="105"/>
      <c r="L138" s="105"/>
      <c r="M138" s="105"/>
      <c r="N138" s="685"/>
      <c r="O138" s="22"/>
      <c r="P138" s="22"/>
      <c r="Q138" s="22"/>
      <c r="R138" s="22"/>
      <c r="S138" s="22"/>
      <c r="T138" s="124"/>
    </row>
    <row r="139" s="59" customFormat="1" ht="20" customHeight="1" spans="1:20">
      <c r="A139" s="22"/>
      <c r="B139" s="22"/>
      <c r="C139" s="22"/>
      <c r="D139" s="22"/>
      <c r="E139" s="22"/>
      <c r="F139" s="22"/>
      <c r="G139" s="105"/>
      <c r="H139" s="105"/>
      <c r="I139" s="105"/>
      <c r="J139" s="105"/>
      <c r="K139" s="105"/>
      <c r="L139" s="105"/>
      <c r="M139" s="105"/>
      <c r="N139" s="685"/>
      <c r="O139" s="22"/>
      <c r="P139" s="22"/>
      <c r="Q139" s="22"/>
      <c r="R139" s="22"/>
      <c r="S139" s="22"/>
      <c r="T139" s="124"/>
    </row>
    <row r="140" s="59" customFormat="1" ht="20" customHeight="1" spans="1:20">
      <c r="A140" s="22"/>
      <c r="B140" s="22"/>
      <c r="C140" s="22"/>
      <c r="D140" s="22"/>
      <c r="E140" s="22"/>
      <c r="F140" s="22"/>
      <c r="G140" s="105"/>
      <c r="H140" s="105"/>
      <c r="I140" s="105"/>
      <c r="J140" s="105"/>
      <c r="K140" s="105"/>
      <c r="L140" s="105"/>
      <c r="M140" s="105"/>
      <c r="N140" s="685"/>
      <c r="O140" s="22"/>
      <c r="P140" s="22"/>
      <c r="Q140" s="22"/>
      <c r="R140" s="22"/>
      <c r="S140" s="22"/>
      <c r="T140" s="124"/>
    </row>
    <row r="141" s="59" customFormat="1" ht="20" customHeight="1" spans="1:20">
      <c r="A141" s="22"/>
      <c r="B141" s="22"/>
      <c r="C141" s="22"/>
      <c r="D141" s="22"/>
      <c r="E141" s="22"/>
      <c r="F141" s="22"/>
      <c r="G141" s="105"/>
      <c r="H141" s="105"/>
      <c r="I141" s="105"/>
      <c r="J141" s="105"/>
      <c r="K141" s="105"/>
      <c r="L141" s="105"/>
      <c r="M141" s="105"/>
      <c r="N141" s="685"/>
      <c r="O141" s="22"/>
      <c r="P141" s="22"/>
      <c r="Q141" s="22"/>
      <c r="R141" s="22"/>
      <c r="S141" s="22"/>
      <c r="T141" s="124"/>
    </row>
    <row r="142" s="59" customFormat="1" ht="20" customHeight="1" spans="1:20">
      <c r="A142" s="22"/>
      <c r="B142" s="22"/>
      <c r="C142" s="22"/>
      <c r="D142" s="22"/>
      <c r="E142" s="22"/>
      <c r="F142" s="22"/>
      <c r="G142" s="105"/>
      <c r="H142" s="105"/>
      <c r="I142" s="105"/>
      <c r="J142" s="105"/>
      <c r="K142" s="105"/>
      <c r="L142" s="105"/>
      <c r="M142" s="105"/>
      <c r="N142" s="685"/>
      <c r="O142" s="22"/>
      <c r="P142" s="22"/>
      <c r="Q142" s="22"/>
      <c r="R142" s="22"/>
      <c r="S142" s="22"/>
      <c r="T142" s="124"/>
    </row>
    <row r="143" s="59" customFormat="1" ht="20" customHeight="1" spans="1:20">
      <c r="A143" s="22"/>
      <c r="B143" s="22"/>
      <c r="C143" s="22"/>
      <c r="D143" s="22"/>
      <c r="E143" s="22"/>
      <c r="F143" s="22"/>
      <c r="G143" s="105"/>
      <c r="H143" s="105"/>
      <c r="I143" s="105"/>
      <c r="J143" s="105"/>
      <c r="K143" s="105"/>
      <c r="L143" s="105"/>
      <c r="M143" s="105"/>
      <c r="N143" s="685"/>
      <c r="O143" s="22"/>
      <c r="P143" s="22"/>
      <c r="Q143" s="22"/>
      <c r="R143" s="22"/>
      <c r="S143" s="22"/>
      <c r="T143" s="124"/>
    </row>
    <row r="144" s="59" customFormat="1" ht="20" customHeight="1" spans="1:20">
      <c r="A144" s="22"/>
      <c r="B144" s="22"/>
      <c r="C144" s="22"/>
      <c r="D144" s="22"/>
      <c r="E144" s="22"/>
      <c r="F144" s="22"/>
      <c r="G144" s="105"/>
      <c r="H144" s="105"/>
      <c r="I144" s="105"/>
      <c r="J144" s="105"/>
      <c r="K144" s="105"/>
      <c r="L144" s="105"/>
      <c r="M144" s="105"/>
      <c r="N144" s="685"/>
      <c r="O144" s="22"/>
      <c r="P144" s="22"/>
      <c r="Q144" s="22"/>
      <c r="R144" s="22"/>
      <c r="S144" s="22"/>
      <c r="T144" s="124"/>
    </row>
    <row r="145" s="59" customFormat="1" ht="20" customHeight="1" spans="1:20">
      <c r="A145" s="22"/>
      <c r="B145" s="22"/>
      <c r="C145" s="22"/>
      <c r="D145" s="22"/>
      <c r="E145" s="22"/>
      <c r="F145" s="22"/>
      <c r="G145" s="105"/>
      <c r="H145" s="105"/>
      <c r="I145" s="105"/>
      <c r="J145" s="105"/>
      <c r="K145" s="105"/>
      <c r="L145" s="105"/>
      <c r="M145" s="105"/>
      <c r="N145" s="685"/>
      <c r="O145" s="22"/>
      <c r="P145" s="22"/>
      <c r="Q145" s="22"/>
      <c r="R145" s="22"/>
      <c r="S145" s="22"/>
      <c r="T145" s="124"/>
    </row>
    <row r="146" s="59" customFormat="1" ht="20" customHeight="1" spans="1:20">
      <c r="A146" s="22"/>
      <c r="B146" s="22"/>
      <c r="C146" s="22"/>
      <c r="D146" s="22"/>
      <c r="E146" s="22"/>
      <c r="F146" s="22"/>
      <c r="G146" s="105"/>
      <c r="H146" s="105"/>
      <c r="I146" s="105"/>
      <c r="J146" s="105"/>
      <c r="K146" s="105"/>
      <c r="L146" s="105"/>
      <c r="M146" s="105"/>
      <c r="N146" s="685"/>
      <c r="O146" s="22"/>
      <c r="P146" s="22"/>
      <c r="Q146" s="22"/>
      <c r="R146" s="22"/>
      <c r="S146" s="22"/>
      <c r="T146" s="124"/>
    </row>
    <row r="147" s="59" customFormat="1" ht="20" customHeight="1" spans="1:20">
      <c r="A147" s="22"/>
      <c r="B147" s="22"/>
      <c r="C147" s="22"/>
      <c r="D147" s="22"/>
      <c r="E147" s="22"/>
      <c r="F147" s="22"/>
      <c r="G147" s="105"/>
      <c r="H147" s="105"/>
      <c r="I147" s="105"/>
      <c r="J147" s="105"/>
      <c r="K147" s="105"/>
      <c r="L147" s="105"/>
      <c r="M147" s="105"/>
      <c r="N147" s="685"/>
      <c r="O147" s="22"/>
      <c r="P147" s="22"/>
      <c r="Q147" s="22"/>
      <c r="R147" s="22"/>
      <c r="S147" s="22"/>
      <c r="T147" s="124"/>
    </row>
    <row r="148" s="59" customFormat="1" ht="20" customHeight="1" spans="1:20">
      <c r="A148" s="22"/>
      <c r="B148" s="22"/>
      <c r="C148" s="22"/>
      <c r="D148" s="22"/>
      <c r="E148" s="22"/>
      <c r="F148" s="22"/>
      <c r="G148" s="105"/>
      <c r="H148" s="105"/>
      <c r="I148" s="105"/>
      <c r="J148" s="105"/>
      <c r="K148" s="105"/>
      <c r="L148" s="105"/>
      <c r="M148" s="105"/>
      <c r="N148" s="685"/>
      <c r="O148" s="22"/>
      <c r="P148" s="22"/>
      <c r="Q148" s="22"/>
      <c r="R148" s="22"/>
      <c r="S148" s="22"/>
      <c r="T148" s="124"/>
    </row>
    <row r="149" s="59" customFormat="1" ht="20" customHeight="1" spans="1:20">
      <c r="A149" s="22"/>
      <c r="B149" s="22"/>
      <c r="C149" s="22"/>
      <c r="D149" s="22"/>
      <c r="E149" s="22"/>
      <c r="F149" s="22"/>
      <c r="G149" s="105"/>
      <c r="H149" s="105"/>
      <c r="I149" s="105"/>
      <c r="J149" s="105"/>
      <c r="K149" s="105"/>
      <c r="L149" s="105"/>
      <c r="M149" s="105"/>
      <c r="N149" s="685"/>
      <c r="O149" s="22"/>
      <c r="P149" s="22"/>
      <c r="Q149" s="22"/>
      <c r="R149" s="22"/>
      <c r="S149" s="22"/>
      <c r="T149" s="124"/>
    </row>
    <row r="150" s="59" customFormat="1" ht="20" customHeight="1" spans="1:20">
      <c r="A150" s="22"/>
      <c r="B150" s="22"/>
      <c r="C150" s="22"/>
      <c r="D150" s="22"/>
      <c r="E150" s="22"/>
      <c r="F150" s="22"/>
      <c r="G150" s="105"/>
      <c r="H150" s="105"/>
      <c r="I150" s="105"/>
      <c r="J150" s="105"/>
      <c r="K150" s="105"/>
      <c r="L150" s="105"/>
      <c r="M150" s="105"/>
      <c r="N150" s="685"/>
      <c r="O150" s="22"/>
      <c r="P150" s="22"/>
      <c r="Q150" s="22"/>
      <c r="R150" s="22"/>
      <c r="S150" s="22"/>
      <c r="T150" s="124"/>
    </row>
    <row r="151" s="59" customFormat="1" ht="20" customHeight="1" spans="1:20">
      <c r="A151" s="22"/>
      <c r="B151" s="22"/>
      <c r="C151" s="22"/>
      <c r="D151" s="22"/>
      <c r="E151" s="22"/>
      <c r="F151" s="22"/>
      <c r="G151" s="105"/>
      <c r="H151" s="105"/>
      <c r="I151" s="105"/>
      <c r="J151" s="105"/>
      <c r="K151" s="105"/>
      <c r="L151" s="105"/>
      <c r="M151" s="105"/>
      <c r="N151" s="685"/>
      <c r="O151" s="22"/>
      <c r="P151" s="22"/>
      <c r="Q151" s="22"/>
      <c r="R151" s="22"/>
      <c r="S151" s="22"/>
      <c r="T151" s="124"/>
    </row>
    <row r="152" s="59" customFormat="1" ht="20" customHeight="1" spans="1:20">
      <c r="A152" s="22"/>
      <c r="B152" s="22"/>
      <c r="C152" s="22"/>
      <c r="D152" s="22"/>
      <c r="E152" s="22"/>
      <c r="F152" s="22"/>
      <c r="G152" s="105"/>
      <c r="H152" s="105"/>
      <c r="I152" s="105"/>
      <c r="J152" s="105"/>
      <c r="K152" s="105"/>
      <c r="L152" s="105"/>
      <c r="M152" s="105"/>
      <c r="N152" s="685"/>
      <c r="O152" s="22"/>
      <c r="P152" s="22"/>
      <c r="Q152" s="22"/>
      <c r="R152" s="22"/>
      <c r="S152" s="22"/>
      <c r="T152" s="124"/>
    </row>
    <row r="153" s="59" customFormat="1" ht="20" customHeight="1" spans="1:20">
      <c r="A153" s="22"/>
      <c r="B153" s="22"/>
      <c r="C153" s="22"/>
      <c r="D153" s="22"/>
      <c r="E153" s="22"/>
      <c r="F153" s="22"/>
      <c r="G153" s="105"/>
      <c r="H153" s="105"/>
      <c r="I153" s="105"/>
      <c r="J153" s="105"/>
      <c r="K153" s="105"/>
      <c r="L153" s="105"/>
      <c r="M153" s="105"/>
      <c r="N153" s="685"/>
      <c r="O153" s="22"/>
      <c r="P153" s="22"/>
      <c r="Q153" s="22"/>
      <c r="R153" s="22"/>
      <c r="S153" s="22"/>
      <c r="T153" s="124"/>
    </row>
    <row r="154" s="59" customFormat="1" ht="20" customHeight="1" spans="1:20">
      <c r="A154" s="22"/>
      <c r="B154" s="22"/>
      <c r="C154" s="22"/>
      <c r="D154" s="22"/>
      <c r="E154" s="22"/>
      <c r="F154" s="22"/>
      <c r="G154" s="105"/>
      <c r="H154" s="105"/>
      <c r="I154" s="105"/>
      <c r="J154" s="105"/>
      <c r="K154" s="105"/>
      <c r="L154" s="105"/>
      <c r="M154" s="105"/>
      <c r="N154" s="685"/>
      <c r="O154" s="22"/>
      <c r="P154" s="22"/>
      <c r="Q154" s="22"/>
      <c r="R154" s="22"/>
      <c r="S154" s="22"/>
      <c r="T154" s="124"/>
    </row>
    <row r="155" s="59" customFormat="1" ht="20" customHeight="1" spans="1:20">
      <c r="A155" s="22"/>
      <c r="B155" s="22"/>
      <c r="C155" s="22"/>
      <c r="D155" s="22"/>
      <c r="E155" s="22"/>
      <c r="F155" s="22"/>
      <c r="G155" s="105"/>
      <c r="H155" s="105"/>
      <c r="I155" s="105"/>
      <c r="J155" s="105"/>
      <c r="K155" s="105"/>
      <c r="L155" s="105"/>
      <c r="M155" s="105"/>
      <c r="N155" s="685"/>
      <c r="O155" s="22"/>
      <c r="P155" s="22"/>
      <c r="Q155" s="22"/>
      <c r="R155" s="22"/>
      <c r="S155" s="22"/>
      <c r="T155" s="124"/>
    </row>
    <row r="156" s="59" customFormat="1" ht="20" customHeight="1" spans="1:20">
      <c r="A156" s="22"/>
      <c r="B156" s="22"/>
      <c r="C156" s="22"/>
      <c r="D156" s="22"/>
      <c r="E156" s="22"/>
      <c r="F156" s="22"/>
      <c r="G156" s="105"/>
      <c r="H156" s="105"/>
      <c r="I156" s="105"/>
      <c r="J156" s="105"/>
      <c r="K156" s="105"/>
      <c r="L156" s="105"/>
      <c r="M156" s="105"/>
      <c r="N156" s="685"/>
      <c r="O156" s="22"/>
      <c r="P156" s="22"/>
      <c r="Q156" s="22"/>
      <c r="R156" s="22"/>
      <c r="S156" s="22"/>
      <c r="T156" s="124"/>
    </row>
    <row r="157" s="59" customFormat="1" ht="20" customHeight="1" spans="1:20">
      <c r="A157" s="22"/>
      <c r="B157" s="22"/>
      <c r="C157" s="22"/>
      <c r="D157" s="22"/>
      <c r="E157" s="22"/>
      <c r="F157" s="22"/>
      <c r="G157" s="105"/>
      <c r="H157" s="105"/>
      <c r="I157" s="105"/>
      <c r="J157" s="105"/>
      <c r="K157" s="105"/>
      <c r="L157" s="105"/>
      <c r="M157" s="105"/>
      <c r="N157" s="685"/>
      <c r="O157" s="22"/>
      <c r="P157" s="22"/>
      <c r="Q157" s="22"/>
      <c r="R157" s="22"/>
      <c r="S157" s="22"/>
      <c r="T157" s="124"/>
    </row>
    <row r="158" s="59" customFormat="1" ht="20" customHeight="1" spans="1:20">
      <c r="A158" s="22"/>
      <c r="B158" s="22"/>
      <c r="C158" s="22"/>
      <c r="D158" s="22"/>
      <c r="E158" s="22"/>
      <c r="F158" s="22"/>
      <c r="G158" s="105"/>
      <c r="H158" s="105"/>
      <c r="I158" s="105"/>
      <c r="J158" s="105"/>
      <c r="K158" s="105"/>
      <c r="L158" s="105"/>
      <c r="M158" s="105"/>
      <c r="N158" s="685"/>
      <c r="O158" s="22"/>
      <c r="P158" s="22"/>
      <c r="Q158" s="22"/>
      <c r="R158" s="22"/>
      <c r="S158" s="22"/>
      <c r="T158" s="124"/>
    </row>
    <row r="159" s="59" customFormat="1" ht="20" customHeight="1" spans="1:20">
      <c r="A159" s="22"/>
      <c r="B159" s="22"/>
      <c r="C159" s="22"/>
      <c r="D159" s="22"/>
      <c r="E159" s="22"/>
      <c r="F159" s="22"/>
      <c r="G159" s="105"/>
      <c r="H159" s="105"/>
      <c r="I159" s="105"/>
      <c r="J159" s="105"/>
      <c r="K159" s="105"/>
      <c r="L159" s="105"/>
      <c r="M159" s="105"/>
      <c r="N159" s="685"/>
      <c r="O159" s="22"/>
      <c r="P159" s="22"/>
      <c r="Q159" s="22"/>
      <c r="R159" s="22"/>
      <c r="S159" s="22"/>
      <c r="T159" s="124"/>
    </row>
    <row r="160" s="59" customFormat="1" ht="20" customHeight="1" spans="1:20">
      <c r="A160" s="22"/>
      <c r="B160" s="22"/>
      <c r="C160" s="22"/>
      <c r="D160" s="22"/>
      <c r="E160" s="22"/>
      <c r="F160" s="22"/>
      <c r="G160" s="105"/>
      <c r="H160" s="105"/>
      <c r="I160" s="105"/>
      <c r="J160" s="105"/>
      <c r="K160" s="105"/>
      <c r="L160" s="105"/>
      <c r="M160" s="105"/>
      <c r="N160" s="685"/>
      <c r="O160" s="22"/>
      <c r="P160" s="22"/>
      <c r="Q160" s="22"/>
      <c r="R160" s="22"/>
      <c r="S160" s="22"/>
      <c r="T160" s="124"/>
    </row>
    <row r="161" s="59" customFormat="1" ht="20" customHeight="1" spans="1:20">
      <c r="A161" s="22"/>
      <c r="B161" s="22"/>
      <c r="C161" s="22"/>
      <c r="D161" s="22"/>
      <c r="E161" s="22"/>
      <c r="F161" s="22"/>
      <c r="G161" s="105"/>
      <c r="H161" s="105"/>
      <c r="I161" s="105"/>
      <c r="J161" s="105"/>
      <c r="K161" s="105"/>
      <c r="L161" s="105"/>
      <c r="M161" s="105"/>
      <c r="N161" s="685"/>
      <c r="O161" s="22"/>
      <c r="P161" s="22"/>
      <c r="Q161" s="22"/>
      <c r="R161" s="22"/>
      <c r="S161" s="22"/>
      <c r="T161" s="124"/>
    </row>
    <row r="162" s="59" customFormat="1" ht="20" customHeight="1" spans="1:20">
      <c r="A162" s="22"/>
      <c r="B162" s="22"/>
      <c r="C162" s="22"/>
      <c r="D162" s="22"/>
      <c r="E162" s="22"/>
      <c r="F162" s="22"/>
      <c r="G162" s="105"/>
      <c r="H162" s="105"/>
      <c r="I162" s="105"/>
      <c r="J162" s="105"/>
      <c r="K162" s="105"/>
      <c r="L162" s="105"/>
      <c r="M162" s="105"/>
      <c r="N162" s="685"/>
      <c r="O162" s="22"/>
      <c r="P162" s="22"/>
      <c r="Q162" s="22"/>
      <c r="R162" s="22"/>
      <c r="S162" s="22"/>
      <c r="T162" s="124"/>
    </row>
    <row r="163" s="59" customFormat="1" ht="20" customHeight="1" spans="1:20">
      <c r="A163" s="22"/>
      <c r="B163" s="22"/>
      <c r="C163" s="22"/>
      <c r="D163" s="22"/>
      <c r="E163" s="22"/>
      <c r="F163" s="22"/>
      <c r="G163" s="105"/>
      <c r="H163" s="105"/>
      <c r="I163" s="105"/>
      <c r="J163" s="105"/>
      <c r="K163" s="105"/>
      <c r="L163" s="105"/>
      <c r="M163" s="105"/>
      <c r="N163" s="685"/>
      <c r="O163" s="22"/>
      <c r="P163" s="22"/>
      <c r="Q163" s="22"/>
      <c r="R163" s="22"/>
      <c r="S163" s="22"/>
      <c r="T163" s="124"/>
    </row>
    <row r="164" s="59" customFormat="1" ht="20" customHeight="1" spans="1:20">
      <c r="A164" s="22"/>
      <c r="B164" s="22"/>
      <c r="C164" s="22"/>
      <c r="D164" s="22"/>
      <c r="E164" s="22"/>
      <c r="F164" s="22"/>
      <c r="G164" s="105"/>
      <c r="H164" s="105"/>
      <c r="I164" s="105"/>
      <c r="J164" s="105"/>
      <c r="K164" s="105"/>
      <c r="L164" s="105"/>
      <c r="M164" s="105"/>
      <c r="N164" s="685"/>
      <c r="O164" s="22"/>
      <c r="P164" s="22"/>
      <c r="Q164" s="22"/>
      <c r="R164" s="22"/>
      <c r="S164" s="22"/>
      <c r="T164" s="124"/>
    </row>
    <row r="165" s="59" customFormat="1" ht="20" customHeight="1" spans="1:20">
      <c r="A165" s="22"/>
      <c r="B165" s="22"/>
      <c r="C165" s="22"/>
      <c r="D165" s="22"/>
      <c r="E165" s="22"/>
      <c r="F165" s="22"/>
      <c r="G165" s="105"/>
      <c r="H165" s="105"/>
      <c r="I165" s="105"/>
      <c r="J165" s="105"/>
      <c r="K165" s="105"/>
      <c r="L165" s="105"/>
      <c r="M165" s="105"/>
      <c r="N165" s="685"/>
      <c r="O165" s="22"/>
      <c r="P165" s="22"/>
      <c r="Q165" s="22"/>
      <c r="R165" s="22"/>
      <c r="S165" s="22"/>
      <c r="T165" s="124"/>
    </row>
    <row r="166" s="59" customFormat="1" ht="20" customHeight="1" spans="1:20">
      <c r="A166" s="22"/>
      <c r="B166" s="22"/>
      <c r="C166" s="22"/>
      <c r="D166" s="22"/>
      <c r="E166" s="22"/>
      <c r="F166" s="22"/>
      <c r="G166" s="105"/>
      <c r="H166" s="105"/>
      <c r="I166" s="105"/>
      <c r="J166" s="105"/>
      <c r="K166" s="105"/>
      <c r="L166" s="105"/>
      <c r="M166" s="105"/>
      <c r="N166" s="685"/>
      <c r="O166" s="22"/>
      <c r="P166" s="22"/>
      <c r="Q166" s="22"/>
      <c r="R166" s="22"/>
      <c r="S166" s="22"/>
      <c r="T166" s="124"/>
    </row>
    <row r="167" s="59" customFormat="1" ht="20" customHeight="1" spans="1:20">
      <c r="A167" s="22"/>
      <c r="B167" s="22"/>
      <c r="C167" s="22"/>
      <c r="D167" s="22"/>
      <c r="E167" s="22"/>
      <c r="F167" s="22"/>
      <c r="G167" s="105"/>
      <c r="H167" s="105"/>
      <c r="I167" s="105"/>
      <c r="J167" s="105"/>
      <c r="K167" s="105"/>
      <c r="L167" s="105"/>
      <c r="M167" s="105"/>
      <c r="N167" s="685"/>
      <c r="O167" s="22"/>
      <c r="P167" s="22"/>
      <c r="Q167" s="22"/>
      <c r="R167" s="22"/>
      <c r="S167" s="22"/>
      <c r="T167" s="124"/>
    </row>
    <row r="168" s="59" customFormat="1" ht="20" customHeight="1" spans="1:20">
      <c r="A168" s="22"/>
      <c r="B168" s="22"/>
      <c r="C168" s="22"/>
      <c r="D168" s="22"/>
      <c r="E168" s="22"/>
      <c r="F168" s="22"/>
      <c r="G168" s="105"/>
      <c r="H168" s="105"/>
      <c r="I168" s="105"/>
      <c r="J168" s="105"/>
      <c r="K168" s="105"/>
      <c r="L168" s="105"/>
      <c r="M168" s="105"/>
      <c r="N168" s="685"/>
      <c r="O168" s="22"/>
      <c r="P168" s="22"/>
      <c r="Q168" s="22"/>
      <c r="R168" s="22"/>
      <c r="S168" s="22"/>
      <c r="T168" s="124"/>
    </row>
    <row r="169" s="59" customFormat="1" ht="20" customHeight="1" spans="1:20">
      <c r="A169" s="22"/>
      <c r="B169" s="22"/>
      <c r="C169" s="22"/>
      <c r="D169" s="22"/>
      <c r="E169" s="22"/>
      <c r="F169" s="22"/>
      <c r="G169" s="105"/>
      <c r="H169" s="105"/>
      <c r="I169" s="105"/>
      <c r="J169" s="105"/>
      <c r="K169" s="105"/>
      <c r="L169" s="105"/>
      <c r="M169" s="105"/>
      <c r="N169" s="685"/>
      <c r="O169" s="22"/>
      <c r="P169" s="22"/>
      <c r="Q169" s="22"/>
      <c r="R169" s="22"/>
      <c r="S169" s="22"/>
      <c r="T169" s="124"/>
    </row>
    <row r="170" s="59" customFormat="1" ht="20" customHeight="1" spans="1:20">
      <c r="A170" s="22"/>
      <c r="B170" s="22"/>
      <c r="C170" s="22"/>
      <c r="D170" s="22"/>
      <c r="E170" s="22"/>
      <c r="F170" s="22"/>
      <c r="G170" s="105"/>
      <c r="H170" s="105"/>
      <c r="I170" s="105"/>
      <c r="J170" s="105"/>
      <c r="K170" s="105"/>
      <c r="L170" s="105"/>
      <c r="M170" s="105"/>
      <c r="N170" s="685"/>
      <c r="O170" s="22"/>
      <c r="P170" s="22"/>
      <c r="Q170" s="22"/>
      <c r="R170" s="22"/>
      <c r="S170" s="22"/>
      <c r="T170" s="124"/>
    </row>
    <row r="171" s="59" customFormat="1" ht="20" customHeight="1" spans="1:20">
      <c r="A171" s="22"/>
      <c r="B171" s="22"/>
      <c r="C171" s="22"/>
      <c r="D171" s="22"/>
      <c r="E171" s="22"/>
      <c r="F171" s="22"/>
      <c r="G171" s="105"/>
      <c r="H171" s="105"/>
      <c r="I171" s="105"/>
      <c r="J171" s="105"/>
      <c r="K171" s="105"/>
      <c r="L171" s="105"/>
      <c r="M171" s="105"/>
      <c r="N171" s="685"/>
      <c r="O171" s="22"/>
      <c r="P171" s="22"/>
      <c r="Q171" s="22"/>
      <c r="R171" s="22"/>
      <c r="S171" s="22"/>
      <c r="T171" s="124"/>
    </row>
    <row r="172" s="59" customFormat="1" ht="20" customHeight="1" spans="1:20">
      <c r="A172" s="22"/>
      <c r="B172" s="22"/>
      <c r="C172" s="22"/>
      <c r="D172" s="22"/>
      <c r="E172" s="22"/>
      <c r="F172" s="22"/>
      <c r="G172" s="105"/>
      <c r="H172" s="105"/>
      <c r="I172" s="105"/>
      <c r="J172" s="105"/>
      <c r="K172" s="105"/>
      <c r="L172" s="105"/>
      <c r="M172" s="105"/>
      <c r="N172" s="685"/>
      <c r="O172" s="22"/>
      <c r="P172" s="22"/>
      <c r="Q172" s="22"/>
      <c r="R172" s="22"/>
      <c r="S172" s="22"/>
      <c r="T172" s="124"/>
    </row>
    <row r="173" s="59" customFormat="1" ht="20" customHeight="1" spans="1:20">
      <c r="A173" s="22"/>
      <c r="B173" s="22"/>
      <c r="C173" s="22"/>
      <c r="D173" s="22"/>
      <c r="E173" s="22"/>
      <c r="F173" s="22"/>
      <c r="G173" s="105"/>
      <c r="H173" s="105"/>
      <c r="I173" s="105"/>
      <c r="J173" s="105"/>
      <c r="K173" s="105"/>
      <c r="L173" s="105"/>
      <c r="M173" s="105"/>
      <c r="N173" s="685"/>
      <c r="O173" s="22"/>
      <c r="P173" s="22"/>
      <c r="Q173" s="22"/>
      <c r="R173" s="22"/>
      <c r="S173" s="22"/>
      <c r="T173" s="124"/>
    </row>
    <row r="174" s="59" customFormat="1" ht="20" customHeight="1" spans="1:20">
      <c r="A174" s="22"/>
      <c r="B174" s="22"/>
      <c r="C174" s="22"/>
      <c r="D174" s="22"/>
      <c r="E174" s="22"/>
      <c r="F174" s="22"/>
      <c r="G174" s="105"/>
      <c r="H174" s="105"/>
      <c r="I174" s="105"/>
      <c r="J174" s="105"/>
      <c r="K174" s="105"/>
      <c r="L174" s="105"/>
      <c r="M174" s="105"/>
      <c r="N174" s="685"/>
      <c r="O174" s="22"/>
      <c r="P174" s="22"/>
      <c r="Q174" s="22"/>
      <c r="R174" s="22"/>
      <c r="S174" s="22"/>
      <c r="T174" s="124"/>
    </row>
    <row r="175" s="59" customFormat="1" ht="20" customHeight="1" spans="1:20">
      <c r="A175" s="22"/>
      <c r="B175" s="22"/>
      <c r="C175" s="22"/>
      <c r="D175" s="22"/>
      <c r="E175" s="22"/>
      <c r="F175" s="22"/>
      <c r="G175" s="105"/>
      <c r="H175" s="105"/>
      <c r="I175" s="105"/>
      <c r="J175" s="105"/>
      <c r="K175" s="105"/>
      <c r="L175" s="105"/>
      <c r="M175" s="105"/>
      <c r="N175" s="685"/>
      <c r="O175" s="22"/>
      <c r="P175" s="22"/>
      <c r="Q175" s="22"/>
      <c r="R175" s="22"/>
      <c r="S175" s="22"/>
      <c r="T175" s="124"/>
    </row>
    <row r="176" s="59" customFormat="1" ht="20" customHeight="1" spans="1:20">
      <c r="A176" s="22"/>
      <c r="B176" s="22"/>
      <c r="C176" s="22"/>
      <c r="D176" s="22"/>
      <c r="E176" s="22"/>
      <c r="F176" s="22"/>
      <c r="G176" s="105"/>
      <c r="H176" s="105"/>
      <c r="I176" s="105"/>
      <c r="J176" s="105"/>
      <c r="K176" s="105"/>
      <c r="L176" s="105"/>
      <c r="M176" s="105"/>
      <c r="N176" s="685"/>
      <c r="O176" s="22"/>
      <c r="P176" s="22"/>
      <c r="Q176" s="22"/>
      <c r="R176" s="22"/>
      <c r="S176" s="22"/>
      <c r="T176" s="124"/>
    </row>
    <row r="177" s="59" customFormat="1" ht="20" customHeight="1" spans="1:20">
      <c r="A177" s="22"/>
      <c r="B177" s="22"/>
      <c r="C177" s="22"/>
      <c r="D177" s="22"/>
      <c r="E177" s="22"/>
      <c r="F177" s="22"/>
      <c r="G177" s="105"/>
      <c r="H177" s="105"/>
      <c r="I177" s="105"/>
      <c r="J177" s="105"/>
      <c r="K177" s="105"/>
      <c r="L177" s="105"/>
      <c r="M177" s="105"/>
      <c r="N177" s="685"/>
      <c r="O177" s="22"/>
      <c r="P177" s="22"/>
      <c r="Q177" s="22"/>
      <c r="R177" s="22"/>
      <c r="S177" s="22"/>
      <c r="T177" s="124"/>
    </row>
    <row r="178" s="59" customFormat="1" ht="20" customHeight="1" spans="1:20">
      <c r="A178" s="22"/>
      <c r="B178" s="22"/>
      <c r="C178" s="22"/>
      <c r="D178" s="22"/>
      <c r="E178" s="22"/>
      <c r="F178" s="22"/>
      <c r="G178" s="105"/>
      <c r="H178" s="105"/>
      <c r="I178" s="105"/>
      <c r="J178" s="105"/>
      <c r="K178" s="105"/>
      <c r="L178" s="105"/>
      <c r="M178" s="105"/>
      <c r="N178" s="685"/>
      <c r="O178" s="22"/>
      <c r="P178" s="22"/>
      <c r="Q178" s="22"/>
      <c r="R178" s="22"/>
      <c r="S178" s="22"/>
      <c r="T178" s="124"/>
    </row>
    <row r="179" s="59" customFormat="1" ht="20" customHeight="1" spans="1:20">
      <c r="A179" s="22"/>
      <c r="B179" s="22"/>
      <c r="C179" s="22"/>
      <c r="D179" s="22"/>
      <c r="E179" s="22"/>
      <c r="F179" s="22"/>
      <c r="G179" s="105"/>
      <c r="H179" s="105"/>
      <c r="I179" s="105"/>
      <c r="J179" s="105"/>
      <c r="K179" s="105"/>
      <c r="L179" s="105"/>
      <c r="M179" s="105"/>
      <c r="N179" s="685"/>
      <c r="O179" s="22"/>
      <c r="P179" s="22"/>
      <c r="Q179" s="22"/>
      <c r="R179" s="22"/>
      <c r="S179" s="22"/>
      <c r="T179" s="124"/>
    </row>
    <row r="180" s="59" customFormat="1" ht="20" customHeight="1" spans="1:20">
      <c r="A180" s="22"/>
      <c r="B180" s="22"/>
      <c r="C180" s="22"/>
      <c r="D180" s="22"/>
      <c r="E180" s="22"/>
      <c r="F180" s="22"/>
      <c r="G180" s="105"/>
      <c r="H180" s="105"/>
      <c r="I180" s="105"/>
      <c r="J180" s="105"/>
      <c r="K180" s="105"/>
      <c r="L180" s="105"/>
      <c r="M180" s="105"/>
      <c r="N180" s="685"/>
      <c r="O180" s="22"/>
      <c r="P180" s="22"/>
      <c r="Q180" s="22"/>
      <c r="R180" s="22"/>
      <c r="S180" s="22"/>
      <c r="T180" s="124"/>
    </row>
    <row r="181" s="59" customFormat="1" ht="20" customHeight="1" spans="1:20">
      <c r="A181" s="22"/>
      <c r="B181" s="22"/>
      <c r="C181" s="22"/>
      <c r="D181" s="22"/>
      <c r="E181" s="22"/>
      <c r="F181" s="22"/>
      <c r="G181" s="105"/>
      <c r="H181" s="105"/>
      <c r="I181" s="105"/>
      <c r="J181" s="105"/>
      <c r="K181" s="105"/>
      <c r="L181" s="105"/>
      <c r="M181" s="105"/>
      <c r="N181" s="685"/>
      <c r="O181" s="22"/>
      <c r="P181" s="22"/>
      <c r="Q181" s="22"/>
      <c r="R181" s="22"/>
      <c r="S181" s="22"/>
      <c r="T181" s="124"/>
    </row>
    <row r="182" s="59" customFormat="1" ht="20" customHeight="1" spans="1:20">
      <c r="A182" s="22"/>
      <c r="B182" s="22"/>
      <c r="C182" s="22"/>
      <c r="D182" s="22"/>
      <c r="E182" s="22"/>
      <c r="F182" s="22"/>
      <c r="G182" s="105"/>
      <c r="H182" s="105"/>
      <c r="I182" s="105"/>
      <c r="J182" s="105"/>
      <c r="K182" s="105"/>
      <c r="L182" s="105"/>
      <c r="M182" s="105"/>
      <c r="N182" s="685"/>
      <c r="O182" s="22"/>
      <c r="P182" s="22"/>
      <c r="Q182" s="22"/>
      <c r="R182" s="22"/>
      <c r="S182" s="22"/>
      <c r="T182" s="124"/>
    </row>
    <row r="183" s="59" customFormat="1" ht="20" customHeight="1" spans="1:20">
      <c r="A183" s="22"/>
      <c r="B183" s="22"/>
      <c r="C183" s="22"/>
      <c r="D183" s="22"/>
      <c r="E183" s="22"/>
      <c r="F183" s="22"/>
      <c r="G183" s="105"/>
      <c r="H183" s="105"/>
      <c r="I183" s="105"/>
      <c r="J183" s="105"/>
      <c r="K183" s="105"/>
      <c r="L183" s="105"/>
      <c r="M183" s="105"/>
      <c r="N183" s="685"/>
      <c r="O183" s="22"/>
      <c r="P183" s="22"/>
      <c r="Q183" s="22"/>
      <c r="R183" s="22"/>
      <c r="S183" s="22"/>
      <c r="T183" s="124"/>
    </row>
    <row r="184" s="59" customFormat="1" ht="20" customHeight="1" spans="1:20">
      <c r="A184" s="22"/>
      <c r="B184" s="22"/>
      <c r="C184" s="22"/>
      <c r="D184" s="22"/>
      <c r="E184" s="22"/>
      <c r="F184" s="22"/>
      <c r="G184" s="105"/>
      <c r="H184" s="105"/>
      <c r="I184" s="105"/>
      <c r="J184" s="105"/>
      <c r="K184" s="105"/>
      <c r="L184" s="105"/>
      <c r="M184" s="105"/>
      <c r="N184" s="685"/>
      <c r="O184" s="22"/>
      <c r="P184" s="22"/>
      <c r="Q184" s="22"/>
      <c r="R184" s="22"/>
      <c r="S184" s="22"/>
      <c r="T184" s="124"/>
    </row>
    <row r="185" s="59" customFormat="1" ht="20" customHeight="1" spans="1:20">
      <c r="A185" s="22"/>
      <c r="B185" s="22"/>
      <c r="C185" s="22"/>
      <c r="D185" s="22"/>
      <c r="E185" s="22"/>
      <c r="F185" s="22"/>
      <c r="G185" s="105"/>
      <c r="H185" s="105"/>
      <c r="I185" s="105"/>
      <c r="J185" s="105"/>
      <c r="K185" s="105"/>
      <c r="L185" s="105"/>
      <c r="M185" s="105"/>
      <c r="N185" s="685"/>
      <c r="O185" s="22"/>
      <c r="P185" s="22"/>
      <c r="Q185" s="22"/>
      <c r="R185" s="22"/>
      <c r="S185" s="22"/>
      <c r="T185" s="124"/>
    </row>
    <row r="186" s="59" customFormat="1" ht="20" customHeight="1" spans="1:20">
      <c r="A186" s="22"/>
      <c r="B186" s="22"/>
      <c r="C186" s="22"/>
      <c r="D186" s="22"/>
      <c r="E186" s="22"/>
      <c r="F186" s="22"/>
      <c r="G186" s="105"/>
      <c r="H186" s="105"/>
      <c r="I186" s="105"/>
      <c r="J186" s="105"/>
      <c r="K186" s="105"/>
      <c r="L186" s="105"/>
      <c r="M186" s="105"/>
      <c r="N186" s="685"/>
      <c r="O186" s="22"/>
      <c r="P186" s="22"/>
      <c r="Q186" s="22"/>
      <c r="R186" s="22"/>
      <c r="S186" s="22"/>
      <c r="T186" s="124"/>
    </row>
    <row r="187" s="59" customFormat="1" ht="20" customHeight="1" spans="1:20">
      <c r="A187" s="22"/>
      <c r="B187" s="22"/>
      <c r="C187" s="22"/>
      <c r="D187" s="22"/>
      <c r="E187" s="22"/>
      <c r="F187" s="22"/>
      <c r="G187" s="105"/>
      <c r="H187" s="105"/>
      <c r="I187" s="105"/>
      <c r="J187" s="105"/>
      <c r="K187" s="105"/>
      <c r="L187" s="105"/>
      <c r="M187" s="105"/>
      <c r="N187" s="685"/>
      <c r="O187" s="22"/>
      <c r="P187" s="22"/>
      <c r="Q187" s="22"/>
      <c r="R187" s="22"/>
      <c r="S187" s="22"/>
      <c r="T187" s="124"/>
    </row>
    <row r="188" s="59" customFormat="1" ht="20" customHeight="1" spans="1:20">
      <c r="A188" s="22"/>
      <c r="B188" s="22"/>
      <c r="C188" s="22"/>
      <c r="D188" s="22"/>
      <c r="E188" s="22"/>
      <c r="F188" s="22"/>
      <c r="G188" s="105"/>
      <c r="H188" s="105"/>
      <c r="I188" s="105"/>
      <c r="J188" s="105"/>
      <c r="K188" s="105"/>
      <c r="L188" s="105"/>
      <c r="M188" s="105"/>
      <c r="N188" s="685"/>
      <c r="O188" s="22"/>
      <c r="P188" s="22"/>
      <c r="Q188" s="22"/>
      <c r="R188" s="22"/>
      <c r="S188" s="22"/>
      <c r="T188" s="124"/>
    </row>
    <row r="189" s="59" customFormat="1" ht="20" customHeight="1" spans="1:20">
      <c r="A189" s="22"/>
      <c r="B189" s="22"/>
      <c r="C189" s="22"/>
      <c r="D189" s="22"/>
      <c r="E189" s="22"/>
      <c r="F189" s="22"/>
      <c r="G189" s="105"/>
      <c r="H189" s="105"/>
      <c r="I189" s="105"/>
      <c r="J189" s="105"/>
      <c r="K189" s="105"/>
      <c r="L189" s="105"/>
      <c r="M189" s="105"/>
      <c r="N189" s="685"/>
      <c r="O189" s="22"/>
      <c r="P189" s="22"/>
      <c r="Q189" s="22"/>
      <c r="R189" s="22"/>
      <c r="S189" s="22"/>
      <c r="T189" s="124"/>
    </row>
    <row r="190" s="59" customFormat="1" ht="20" customHeight="1" spans="1:20">
      <c r="A190" s="22"/>
      <c r="B190" s="22"/>
      <c r="C190" s="22"/>
      <c r="D190" s="22"/>
      <c r="E190" s="22"/>
      <c r="F190" s="22"/>
      <c r="G190" s="105"/>
      <c r="H190" s="105"/>
      <c r="I190" s="105"/>
      <c r="J190" s="105"/>
      <c r="K190" s="105"/>
      <c r="L190" s="105"/>
      <c r="M190" s="105"/>
      <c r="N190" s="685"/>
      <c r="O190" s="22"/>
      <c r="P190" s="22"/>
      <c r="Q190" s="22"/>
      <c r="R190" s="22"/>
      <c r="S190" s="22"/>
      <c r="T190" s="124"/>
    </row>
    <row r="191" s="59" customFormat="1" ht="20" customHeight="1" spans="1:20">
      <c r="A191" s="22"/>
      <c r="B191" s="22"/>
      <c r="C191" s="22"/>
      <c r="D191" s="22"/>
      <c r="E191" s="22"/>
      <c r="F191" s="22"/>
      <c r="G191" s="105"/>
      <c r="H191" s="105"/>
      <c r="I191" s="105"/>
      <c r="J191" s="105"/>
      <c r="K191" s="105"/>
      <c r="L191" s="105"/>
      <c r="M191" s="105"/>
      <c r="N191" s="685"/>
      <c r="O191" s="22"/>
      <c r="P191" s="22"/>
      <c r="Q191" s="22"/>
      <c r="R191" s="22"/>
      <c r="S191" s="22"/>
      <c r="T191" s="124"/>
    </row>
    <row r="192" s="59" customFormat="1" ht="20" customHeight="1" spans="1:20">
      <c r="A192" s="22"/>
      <c r="B192" s="22"/>
      <c r="C192" s="22"/>
      <c r="D192" s="22"/>
      <c r="E192" s="22"/>
      <c r="F192" s="22"/>
      <c r="G192" s="105"/>
      <c r="H192" s="105"/>
      <c r="I192" s="105"/>
      <c r="J192" s="105"/>
      <c r="K192" s="105"/>
      <c r="L192" s="105"/>
      <c r="M192" s="105"/>
      <c r="N192" s="685"/>
      <c r="O192" s="22"/>
      <c r="P192" s="22"/>
      <c r="Q192" s="22"/>
      <c r="R192" s="22"/>
      <c r="S192" s="22"/>
      <c r="T192" s="124"/>
    </row>
    <row r="193" s="59" customFormat="1" ht="20" customHeight="1" spans="20:20">
      <c r="T193" s="124"/>
    </row>
  </sheetData>
  <autoFilter xmlns:etc="http://www.wps.cn/officeDocument/2017/etCustomData" ref="A5:S32" etc:filterBottomFollowUsedRange="0">
    <extLst/>
  </autoFilter>
  <mergeCells count="8">
    <mergeCell ref="A2:S2"/>
    <mergeCell ref="A3:S3"/>
    <mergeCell ref="A22:B22"/>
    <mergeCell ref="A23:B23"/>
    <mergeCell ref="A24:B24"/>
    <mergeCell ref="A25:B25"/>
    <mergeCell ref="M4:M5"/>
    <mergeCell ref="N4:N5"/>
  </mergeCells>
  <hyperlinks>
    <hyperlink ref="A1" location="'索引目录'!D17" display="返回索引页"/>
    <hyperlink ref="B1" location="'流动汇总'!B13" display="返回 "/>
  </hyperlinks>
  <pageMargins left="0.7" right="0.7" top="0.75" bottom="0.75" header="0.3" footer="0.3"/>
  <pageSetup paperSize="9" scale="92"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view="pageBreakPreview" zoomScaleNormal="100" topLeftCell="A9" workbookViewId="0">
      <selection activeCell="E25" sqref="E25"/>
    </sheetView>
  </sheetViews>
  <sheetFormatPr defaultColWidth="9.81481481481481" defaultRowHeight="14.4"/>
  <cols>
    <col min="1" max="1" width="14" customWidth="1"/>
    <col min="2" max="2" width="40" customWidth="1"/>
    <col min="3" max="3" width="18" hidden="1" customWidth="1"/>
    <col min="4" max="5" width="25" customWidth="1"/>
    <col min="6" max="6" width="22" customWidth="1"/>
    <col min="7" max="7" width="17" customWidth="1"/>
    <col min="8" max="11" width="10" customWidth="1"/>
  </cols>
  <sheetData>
    <row r="1" ht="15.6" spans="1:11">
      <c r="A1" s="13" t="s">
        <v>86</v>
      </c>
      <c r="B1" s="14" t="s">
        <v>250</v>
      </c>
      <c r="C1" s="15"/>
      <c r="D1" s="15"/>
      <c r="E1" s="15"/>
      <c r="F1" s="15"/>
      <c r="G1" s="15"/>
      <c r="H1" s="36"/>
      <c r="I1" s="36"/>
      <c r="J1" s="36"/>
      <c r="K1" s="36"/>
    </row>
    <row r="2" ht="30" customHeight="1" spans="1:11">
      <c r="A2" s="16" t="s">
        <v>464</v>
      </c>
      <c r="B2" s="17"/>
      <c r="C2" s="17"/>
      <c r="D2" s="17"/>
      <c r="E2" s="17"/>
      <c r="F2" s="17"/>
      <c r="G2" s="17"/>
      <c r="H2" s="36"/>
      <c r="I2" s="36"/>
      <c r="J2" s="36"/>
      <c r="K2" s="36"/>
    </row>
    <row r="3" s="12" customFormat="1" ht="14.25" customHeight="1" spans="1:11">
      <c r="A3" s="18" t="e">
        <f>CONCATENATE(#REF!,#REF!,#REF!,#REF!,#REF!,#REF!,#REF!)</f>
        <v>#REF!</v>
      </c>
      <c r="B3" s="19"/>
      <c r="C3" s="19"/>
      <c r="D3" s="19"/>
      <c r="E3" s="19"/>
      <c r="F3" s="19"/>
      <c r="G3" s="19"/>
      <c r="H3" s="22"/>
      <c r="I3" s="22"/>
      <c r="J3" s="22"/>
      <c r="K3" s="22"/>
    </row>
    <row r="4" s="12" customFormat="1" ht="15.75" customHeight="1" spans="1:11">
      <c r="A4" s="21" t="e">
        <f>#REF!&amp;#REF!</f>
        <v>#REF!</v>
      </c>
      <c r="B4" s="22"/>
      <c r="C4" s="22"/>
      <c r="D4" s="22"/>
      <c r="E4" s="22"/>
      <c r="F4" s="22"/>
      <c r="G4" s="97" t="s">
        <v>119</v>
      </c>
      <c r="H4" s="22"/>
      <c r="I4" s="22"/>
      <c r="J4" s="22"/>
      <c r="K4" s="22"/>
    </row>
    <row r="5" s="12" customFormat="1" ht="15.75" customHeight="1" spans="1:11">
      <c r="A5" s="98" t="s">
        <v>331</v>
      </c>
      <c r="B5" s="98" t="s">
        <v>332</v>
      </c>
      <c r="C5" s="99" t="s">
        <v>333</v>
      </c>
      <c r="D5" s="98" t="s">
        <v>334</v>
      </c>
      <c r="E5" s="98" t="s">
        <v>335</v>
      </c>
      <c r="F5" s="100" t="s">
        <v>336</v>
      </c>
      <c r="G5" s="98" t="s">
        <v>255</v>
      </c>
      <c r="H5" s="101"/>
      <c r="I5" s="101"/>
      <c r="J5" s="101"/>
      <c r="K5" s="101"/>
    </row>
    <row r="6" s="12" customFormat="1" ht="15.75" customHeight="1" spans="1:11">
      <c r="A6" s="102" t="s">
        <v>465</v>
      </c>
      <c r="B6" s="28" t="s">
        <v>36</v>
      </c>
      <c r="C6" s="30">
        <f>'材料采购（在途物资）'!F27</f>
        <v>0</v>
      </c>
      <c r="D6" s="33">
        <f>'材料采购（在途物资）'!I27</f>
        <v>0</v>
      </c>
      <c r="E6" s="31">
        <f>'材料采购（在途物资）'!L27</f>
        <v>0</v>
      </c>
      <c r="F6" s="31">
        <f t="shared" ref="F6:F13" si="0">E6-D6</f>
        <v>0</v>
      </c>
      <c r="G6" s="103" t="str">
        <f t="shared" ref="G6:G27" si="1">IF(D6=0,"",(E6-D6)/D6*100)</f>
        <v/>
      </c>
      <c r="H6" s="22"/>
      <c r="I6" s="22"/>
      <c r="J6" s="22"/>
      <c r="K6" s="22"/>
    </row>
    <row r="7" s="12" customFormat="1" ht="15.75" customHeight="1" spans="1:11">
      <c r="A7" s="102" t="s">
        <v>466</v>
      </c>
      <c r="B7" s="670" t="s">
        <v>37</v>
      </c>
      <c r="C7" s="30">
        <f>原材料!F30</f>
        <v>0</v>
      </c>
      <c r="D7" s="33">
        <f>原材料!J30</f>
        <v>584036.27</v>
      </c>
      <c r="E7" s="31">
        <f>原材料!N30</f>
        <v>584036.27</v>
      </c>
      <c r="F7" s="31">
        <f t="shared" si="0"/>
        <v>0</v>
      </c>
      <c r="G7" s="103">
        <f t="shared" si="1"/>
        <v>0</v>
      </c>
      <c r="H7" s="22">
        <f>D7-'[2]存货汇总表-表14'!$H$6-'[2]存货汇总表-表14'!$H$10</f>
        <v>0</v>
      </c>
      <c r="I7" s="22"/>
      <c r="J7" s="22"/>
      <c r="K7" s="22"/>
    </row>
    <row r="8" s="12" customFormat="1" ht="15.75" customHeight="1" spans="1:11">
      <c r="A8" s="102" t="s">
        <v>467</v>
      </c>
      <c r="B8" s="670" t="s">
        <v>38</v>
      </c>
      <c r="C8" s="30">
        <f>在库周转材料!F26</f>
        <v>0</v>
      </c>
      <c r="D8" s="33">
        <f>在库周转材料!J26</f>
        <v>0</v>
      </c>
      <c r="E8" s="31">
        <f>在库周转材料!M26</f>
        <v>0</v>
      </c>
      <c r="F8" s="31">
        <f t="shared" si="0"/>
        <v>0</v>
      </c>
      <c r="G8" s="103" t="str">
        <f t="shared" si="1"/>
        <v/>
      </c>
      <c r="H8" s="22"/>
      <c r="I8" s="22"/>
      <c r="J8" s="22"/>
      <c r="K8" s="22"/>
    </row>
    <row r="9" s="12" customFormat="1" ht="15.75" customHeight="1" spans="1:11">
      <c r="A9" s="102" t="s">
        <v>468</v>
      </c>
      <c r="B9" s="670" t="s">
        <v>41</v>
      </c>
      <c r="C9" s="30">
        <f>委托加工物资!G27</f>
        <v>0</v>
      </c>
      <c r="D9" s="33">
        <f>委托加工物资!J27</f>
        <v>0</v>
      </c>
      <c r="E9" s="31">
        <f>委托加工物资!M27</f>
        <v>0</v>
      </c>
      <c r="F9" s="31">
        <f t="shared" si="0"/>
        <v>0</v>
      </c>
      <c r="G9" s="103" t="str">
        <f t="shared" si="1"/>
        <v/>
      </c>
      <c r="H9" s="22"/>
      <c r="I9" s="22"/>
      <c r="J9" s="22"/>
      <c r="K9" s="22"/>
    </row>
    <row r="10" s="12" customFormat="1" ht="15.75" customHeight="1" spans="1:11">
      <c r="A10" s="102" t="s">
        <v>469</v>
      </c>
      <c r="B10" s="670" t="s">
        <v>43</v>
      </c>
      <c r="C10" s="30">
        <f>'产成品（库存商品）'!G31</f>
        <v>0</v>
      </c>
      <c r="D10" s="33">
        <f>'产成品（库存商品）'!K31</f>
        <v>543643.33</v>
      </c>
      <c r="E10" s="31">
        <f>'产成品（库存商品）'!T31</f>
        <v>878198.448870796</v>
      </c>
      <c r="F10" s="31">
        <f t="shared" si="0"/>
        <v>334555.118870797</v>
      </c>
      <c r="G10" s="103">
        <f t="shared" si="1"/>
        <v>61.5394506671859</v>
      </c>
      <c r="H10" s="22">
        <f>D10-'[2]存货汇总表-表14'!$H$8-'[2]存货汇总表-表14'!$H$7</f>
        <v>0</v>
      </c>
      <c r="I10" s="22"/>
      <c r="J10" s="22"/>
      <c r="K10" s="22"/>
    </row>
    <row r="11" s="12" customFormat="1" ht="15.75" customHeight="1" spans="1:11">
      <c r="A11" s="102" t="s">
        <v>470</v>
      </c>
      <c r="B11" s="670" t="s">
        <v>45</v>
      </c>
      <c r="C11" s="30">
        <f>'在产品（自制半成品）'!F23</f>
        <v>0</v>
      </c>
      <c r="D11" s="33">
        <f>'在产品（自制半成品）'!I23</f>
        <v>225452.54</v>
      </c>
      <c r="E11" s="31">
        <f>'在产品（自制半成品）'!L23</f>
        <v>225452.54</v>
      </c>
      <c r="F11" s="31">
        <f t="shared" si="0"/>
        <v>0</v>
      </c>
      <c r="G11" s="103">
        <f t="shared" si="1"/>
        <v>0</v>
      </c>
      <c r="H11" s="22"/>
      <c r="I11" s="22"/>
      <c r="J11" s="22"/>
      <c r="K11" s="22"/>
    </row>
    <row r="12" s="12" customFormat="1" ht="15.75" customHeight="1" spans="1:11">
      <c r="A12" s="102" t="s">
        <v>471</v>
      </c>
      <c r="B12" s="670" t="s">
        <v>47</v>
      </c>
      <c r="C12" s="30">
        <f>发出商品!G27</f>
        <v>0</v>
      </c>
      <c r="D12" s="33">
        <f>发出商品!J27</f>
        <v>0</v>
      </c>
      <c r="E12" s="31">
        <f>发出商品!M27</f>
        <v>0</v>
      </c>
      <c r="F12" s="31">
        <f t="shared" si="0"/>
        <v>0</v>
      </c>
      <c r="G12" s="103" t="str">
        <f t="shared" si="1"/>
        <v/>
      </c>
      <c r="H12" s="22"/>
      <c r="I12" s="22"/>
      <c r="J12" s="22"/>
      <c r="K12" s="22"/>
    </row>
    <row r="13" s="12" customFormat="1" ht="15.75" customHeight="1" spans="1:11">
      <c r="A13" s="102" t="s">
        <v>472</v>
      </c>
      <c r="B13" s="670" t="s">
        <v>49</v>
      </c>
      <c r="C13" s="30">
        <f>在用周转材料!G27</f>
        <v>0</v>
      </c>
      <c r="D13" s="33">
        <f>在用周转材料!I27</f>
        <v>501905.2</v>
      </c>
      <c r="E13" s="31">
        <f>在用周转材料!M27</f>
        <v>0</v>
      </c>
      <c r="F13" s="31">
        <f t="shared" si="0"/>
        <v>-501905.2</v>
      </c>
      <c r="G13" s="103">
        <f t="shared" si="1"/>
        <v>-100</v>
      </c>
      <c r="H13" s="22">
        <f>D13-'[2]存货汇总表-表14'!$H$9</f>
        <v>0</v>
      </c>
      <c r="I13" s="22"/>
      <c r="J13" s="22"/>
      <c r="K13" s="22"/>
    </row>
    <row r="14" s="12" customFormat="1" ht="15.75" customHeight="1" spans="1:11">
      <c r="A14" s="102"/>
      <c r="B14" s="32"/>
      <c r="C14" s="30"/>
      <c r="D14" s="33"/>
      <c r="E14" s="31"/>
      <c r="F14" s="31"/>
      <c r="G14" s="103" t="str">
        <f t="shared" si="1"/>
        <v/>
      </c>
      <c r="H14" s="22"/>
      <c r="I14" s="22"/>
      <c r="J14" s="22"/>
      <c r="K14" s="22"/>
    </row>
    <row r="15" s="12" customFormat="1" ht="15.75" customHeight="1" spans="1:11">
      <c r="A15" s="102"/>
      <c r="B15" s="32"/>
      <c r="C15" s="30"/>
      <c r="D15" s="33"/>
      <c r="E15" s="31"/>
      <c r="F15" s="31"/>
      <c r="G15" s="103" t="str">
        <f t="shared" si="1"/>
        <v/>
      </c>
      <c r="H15" s="22"/>
      <c r="I15" s="22"/>
      <c r="J15" s="22"/>
      <c r="K15" s="22"/>
    </row>
    <row r="16" s="12" customFormat="1" ht="15.75" customHeight="1" spans="1:11">
      <c r="A16" s="102"/>
      <c r="B16" s="32"/>
      <c r="C16" s="30"/>
      <c r="D16" s="33"/>
      <c r="E16" s="31"/>
      <c r="F16" s="31"/>
      <c r="G16" s="103" t="str">
        <f t="shared" si="1"/>
        <v/>
      </c>
      <c r="H16" s="22"/>
      <c r="I16" s="22"/>
      <c r="J16" s="22"/>
      <c r="K16" s="22"/>
    </row>
    <row r="17" s="12" customFormat="1" ht="15.75" customHeight="1" spans="1:11">
      <c r="A17" s="27"/>
      <c r="B17" s="32"/>
      <c r="C17" s="30"/>
      <c r="D17" s="33"/>
      <c r="E17" s="31"/>
      <c r="F17" s="31"/>
      <c r="G17" s="103" t="str">
        <f t="shared" si="1"/>
        <v/>
      </c>
      <c r="H17" s="22"/>
      <c r="I17" s="22"/>
      <c r="J17" s="22"/>
      <c r="K17" s="22"/>
    </row>
    <row r="18" s="12" customFormat="1" ht="15.75" customHeight="1" spans="1:11">
      <c r="A18" s="27"/>
      <c r="B18" s="32"/>
      <c r="C18" s="30"/>
      <c r="D18" s="33"/>
      <c r="E18" s="31"/>
      <c r="F18" s="31"/>
      <c r="G18" s="103" t="str">
        <f t="shared" si="1"/>
        <v/>
      </c>
      <c r="H18" s="22"/>
      <c r="I18" s="22"/>
      <c r="J18" s="22"/>
      <c r="K18" s="22"/>
    </row>
    <row r="19" s="12" customFormat="1" ht="15.75" customHeight="1" spans="1:11">
      <c r="A19" s="27"/>
      <c r="B19" s="32"/>
      <c r="C19" s="30"/>
      <c r="D19" s="33"/>
      <c r="E19" s="31"/>
      <c r="F19" s="31"/>
      <c r="G19" s="103" t="str">
        <f t="shared" si="1"/>
        <v/>
      </c>
      <c r="H19" s="22"/>
      <c r="I19" s="22"/>
      <c r="J19" s="22"/>
      <c r="K19" s="22"/>
    </row>
    <row r="20" s="12" customFormat="1" ht="15.75" customHeight="1" spans="1:11">
      <c r="A20" s="27"/>
      <c r="B20" s="32"/>
      <c r="C20" s="30"/>
      <c r="D20" s="33"/>
      <c r="E20" s="31"/>
      <c r="F20" s="31"/>
      <c r="G20" s="103" t="str">
        <f t="shared" si="1"/>
        <v/>
      </c>
      <c r="H20" s="22"/>
      <c r="I20" s="22"/>
      <c r="J20" s="22"/>
      <c r="K20" s="22"/>
    </row>
    <row r="21" s="12" customFormat="1" ht="15.75" customHeight="1" spans="1:11">
      <c r="A21" s="27"/>
      <c r="B21" s="32"/>
      <c r="C21" s="30"/>
      <c r="D21" s="33"/>
      <c r="E21" s="31"/>
      <c r="F21" s="31"/>
      <c r="G21" s="103" t="str">
        <f t="shared" si="1"/>
        <v/>
      </c>
      <c r="H21" s="22"/>
      <c r="I21" s="22"/>
      <c r="J21" s="22"/>
      <c r="K21" s="22"/>
    </row>
    <row r="22" s="12" customFormat="1" ht="15.75" customHeight="1" spans="1:11">
      <c r="A22" s="27"/>
      <c r="B22" s="32"/>
      <c r="C22" s="30"/>
      <c r="D22" s="33"/>
      <c r="E22" s="31"/>
      <c r="F22" s="31"/>
      <c r="G22" s="103" t="str">
        <f t="shared" si="1"/>
        <v/>
      </c>
      <c r="H22" s="22"/>
      <c r="I22" s="22"/>
      <c r="J22" s="22"/>
      <c r="K22" s="22"/>
    </row>
    <row r="23" s="12" customFormat="1" ht="15.75" customHeight="1" spans="1:11">
      <c r="A23" s="27"/>
      <c r="B23" s="32"/>
      <c r="C23" s="30"/>
      <c r="D23" s="33"/>
      <c r="E23" s="31"/>
      <c r="F23" s="31"/>
      <c r="G23" s="103" t="str">
        <f t="shared" si="1"/>
        <v/>
      </c>
      <c r="H23" s="22"/>
      <c r="I23" s="22"/>
      <c r="J23" s="22"/>
      <c r="K23" s="22"/>
    </row>
    <row r="24" s="12" customFormat="1" ht="15.75" customHeight="1" spans="1:11">
      <c r="A24" s="27"/>
      <c r="B24" s="32"/>
      <c r="C24" s="30"/>
      <c r="D24" s="33"/>
      <c r="E24" s="31"/>
      <c r="F24" s="31"/>
      <c r="G24" s="103" t="str">
        <f t="shared" si="1"/>
        <v/>
      </c>
      <c r="H24" s="22"/>
      <c r="I24" s="22"/>
      <c r="J24" s="22"/>
      <c r="K24" s="22"/>
    </row>
    <row r="25" s="12" customFormat="1" ht="15.75" customHeight="1" spans="1:11">
      <c r="A25" s="102" t="s">
        <v>326</v>
      </c>
      <c r="B25" s="98" t="s">
        <v>473</v>
      </c>
      <c r="C25" s="30">
        <f>SUM(C6:C24)</f>
        <v>0</v>
      </c>
      <c r="D25" s="33">
        <f>SUM(D6:D24)</f>
        <v>1855037.34</v>
      </c>
      <c r="E25" s="31">
        <f>SUM(E6:E24)</f>
        <v>1687687.2588708</v>
      </c>
      <c r="F25" s="31">
        <f>SUM(F6:F24)</f>
        <v>-167350.081129203</v>
      </c>
      <c r="G25" s="103">
        <f t="shared" si="1"/>
        <v>-9.02138612095019</v>
      </c>
      <c r="H25" s="22"/>
      <c r="I25" s="22"/>
      <c r="J25" s="22"/>
      <c r="K25" s="22"/>
    </row>
    <row r="26" s="12" customFormat="1" ht="15.75" customHeight="1" spans="1:11">
      <c r="A26" s="102" t="s">
        <v>326</v>
      </c>
      <c r="B26" s="98" t="s">
        <v>474</v>
      </c>
      <c r="C26" s="30"/>
      <c r="D26" s="33"/>
      <c r="E26" s="31">
        <v>0</v>
      </c>
      <c r="F26" s="31">
        <f>E26-D26</f>
        <v>0</v>
      </c>
      <c r="G26" s="103" t="str">
        <f t="shared" si="1"/>
        <v/>
      </c>
      <c r="H26" s="22"/>
      <c r="I26" s="22"/>
      <c r="J26" s="22"/>
      <c r="K26" s="22"/>
    </row>
    <row r="27" s="12" customFormat="1" ht="15.75" customHeight="1" spans="1:11">
      <c r="A27" s="102" t="s">
        <v>326</v>
      </c>
      <c r="B27" s="98" t="s">
        <v>475</v>
      </c>
      <c r="C27" s="30">
        <f>C25-C26</f>
        <v>0</v>
      </c>
      <c r="D27" s="33">
        <f>D25-D26</f>
        <v>1855037.34</v>
      </c>
      <c r="E27" s="31">
        <f>E25-E26</f>
        <v>1687687.2588708</v>
      </c>
      <c r="F27" s="31">
        <f>F25-F26</f>
        <v>-167350.081129203</v>
      </c>
      <c r="G27" s="103">
        <f t="shared" si="1"/>
        <v>-9.02138612095019</v>
      </c>
      <c r="H27" s="22"/>
      <c r="I27" s="22"/>
      <c r="J27" s="22"/>
      <c r="K27" s="22"/>
    </row>
    <row r="28" s="12" customFormat="1" ht="15.75" customHeight="1" spans="1:11">
      <c r="A28" s="634" t="e">
        <f>其他应收款!A26</f>
        <v>#REF!</v>
      </c>
      <c r="B28" s="22"/>
      <c r="C28" s="22"/>
      <c r="D28" s="22"/>
      <c r="E28" s="22"/>
      <c r="F28" s="83" t="e">
        <f>"评估人员："&amp;#REF!</f>
        <v>#REF!</v>
      </c>
      <c r="G28" s="22"/>
      <c r="H28" s="22"/>
      <c r="I28" s="22"/>
      <c r="J28" s="22"/>
      <c r="K28" s="22"/>
    </row>
    <row r="29" s="12" customFormat="1" ht="15.75" customHeight="1" spans="1:11">
      <c r="A29" s="634" t="e">
        <f>其他应收款!A27</f>
        <v>#REF!</v>
      </c>
      <c r="B29" s="22"/>
      <c r="C29" s="22"/>
      <c r="D29" s="22"/>
      <c r="E29" s="22"/>
      <c r="F29" s="83" t="str">
        <f>其他应收款!P27</f>
        <v>评估机构：四川正磊房地产土地资产评估有限责任公司</v>
      </c>
      <c r="G29" s="22"/>
      <c r="H29" s="22"/>
      <c r="I29" s="22"/>
      <c r="J29" s="22"/>
      <c r="K29" s="22"/>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D18" display="返回索引页"/>
    <hyperlink ref="B1" location="'流动汇总'!B14" display="返回"/>
    <hyperlink ref="B6" location="'材料采购（在途物资）'!A1" display="材料采购（在途物资）"/>
    <hyperlink ref="B7" location="'原材料'!A1" display="原材料"/>
    <hyperlink ref="B8" location="'在库周转材料'!B1" display="在库周转材料"/>
    <hyperlink ref="B9" location="'委托加工物资'!B1" display="委托加工物资"/>
    <hyperlink ref="B10" location="'产成品（库存商品）'!A1" display="产成品（库存商品）"/>
    <hyperlink ref="B11" location="'在产品（自制半成品）'!A1" display="在产品（自制半成品）"/>
    <hyperlink ref="B12" location="'发出商品'!B1" display="发出商品"/>
    <hyperlink ref="B13" location="'在用周转材料'!B1" display="在用周转材料"/>
  </hyperlinks>
  <pageMargins left="0.7" right="0.7" top="0.75" bottom="0.75" header="0.3" footer="0.3"/>
  <pageSetup paperSize="9" scale="93"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1"/>
  <sheetViews>
    <sheetView workbookViewId="0">
      <selection activeCell="A1" sqref="A1"/>
    </sheetView>
  </sheetViews>
  <sheetFormatPr defaultColWidth="9.81481481481481" defaultRowHeight="14.4"/>
  <cols>
    <col min="1" max="1" width="6" customWidth="1"/>
    <col min="2" max="2" width="25" customWidth="1"/>
    <col min="3" max="3" width="5" customWidth="1"/>
    <col min="4" max="4" width="8" customWidth="1"/>
    <col min="5" max="5" width="10" customWidth="1"/>
    <col min="6" max="6" width="12" customWidth="1"/>
    <col min="7" max="7" width="10" customWidth="1"/>
    <col min="8" max="8" width="8" customWidth="1"/>
    <col min="9" max="9" width="15" customWidth="1"/>
    <col min="10" max="11" width="9" customWidth="1"/>
    <col min="12" max="12" width="14" customWidth="1"/>
    <col min="13" max="13" width="12" customWidth="1"/>
    <col min="14" max="14" width="7" customWidth="1"/>
    <col min="15" max="15" width="15" customWidth="1"/>
  </cols>
  <sheetData>
    <row r="1" spans="1:15">
      <c r="A1" s="443" t="s">
        <v>86</v>
      </c>
      <c r="B1" s="14" t="s">
        <v>250</v>
      </c>
      <c r="C1" s="15"/>
      <c r="D1" s="15"/>
      <c r="E1" s="15"/>
      <c r="F1" s="15"/>
      <c r="G1" s="15"/>
      <c r="H1" s="15"/>
      <c r="I1" s="15"/>
      <c r="J1" s="15"/>
      <c r="K1" s="15"/>
      <c r="L1" s="15"/>
      <c r="M1" s="15"/>
      <c r="N1" s="15"/>
      <c r="O1" s="15"/>
    </row>
    <row r="2" ht="30" customHeight="1" spans="1:15">
      <c r="A2" s="406" t="s">
        <v>476</v>
      </c>
      <c r="B2" s="17"/>
      <c r="C2" s="17"/>
      <c r="D2" s="17"/>
      <c r="E2" s="17"/>
      <c r="F2" s="17"/>
      <c r="G2" s="17"/>
      <c r="H2" s="17"/>
      <c r="I2" s="17"/>
      <c r="J2" s="17"/>
      <c r="K2" s="17"/>
      <c r="L2" s="17"/>
      <c r="M2" s="17"/>
      <c r="N2" s="17"/>
      <c r="O2" s="17"/>
    </row>
    <row r="3" ht="14.25" customHeight="1" spans="1:15">
      <c r="A3" s="40" t="e">
        <f>CONCATENATE(#REF!,#REF!,#REF!,#REF!,#REF!,#REF!,#REF!)</f>
        <v>#REF!</v>
      </c>
      <c r="B3" s="40"/>
      <c r="C3" s="40"/>
      <c r="D3" s="40"/>
      <c r="E3" s="40"/>
      <c r="F3" s="40"/>
      <c r="G3" s="40"/>
      <c r="H3" s="40"/>
      <c r="I3" s="40"/>
      <c r="J3" s="38"/>
      <c r="K3" s="38"/>
      <c r="L3" s="38"/>
      <c r="M3" s="38"/>
      <c r="N3" s="38"/>
      <c r="O3" s="38"/>
    </row>
    <row r="4" ht="15.75" customHeight="1" spans="1:15">
      <c r="A4" s="41" t="e">
        <f>#REF!&amp;#REF!</f>
        <v>#REF!</v>
      </c>
      <c r="B4" s="36"/>
      <c r="C4" s="36"/>
      <c r="D4" s="36"/>
      <c r="E4" s="36"/>
      <c r="F4" s="36"/>
      <c r="G4" s="36"/>
      <c r="H4" s="36"/>
      <c r="I4" s="36"/>
      <c r="J4" s="36"/>
      <c r="K4" s="36"/>
      <c r="L4" s="36"/>
      <c r="M4" s="36"/>
      <c r="N4" s="36"/>
      <c r="O4" s="42" t="s">
        <v>119</v>
      </c>
    </row>
    <row r="5" ht="15.75" customHeight="1" spans="1:15">
      <c r="A5" s="43" t="s">
        <v>183</v>
      </c>
      <c r="B5" s="43" t="s">
        <v>477</v>
      </c>
      <c r="C5" s="185" t="s">
        <v>478</v>
      </c>
      <c r="D5" s="43" t="s">
        <v>333</v>
      </c>
      <c r="E5" s="46"/>
      <c r="F5" s="70"/>
      <c r="G5" s="71" t="s">
        <v>334</v>
      </c>
      <c r="H5" s="71"/>
      <c r="I5" s="71"/>
      <c r="J5" s="43" t="s">
        <v>335</v>
      </c>
      <c r="K5" s="43"/>
      <c r="L5" s="43"/>
      <c r="M5" s="43" t="s">
        <v>336</v>
      </c>
      <c r="N5" s="52" t="s">
        <v>358</v>
      </c>
      <c r="O5" s="43" t="s">
        <v>186</v>
      </c>
    </row>
    <row r="6" ht="15.75" customHeight="1" spans="1:15">
      <c r="A6" s="46"/>
      <c r="B6" s="46"/>
      <c r="C6" s="623"/>
      <c r="D6" s="43" t="s">
        <v>479</v>
      </c>
      <c r="E6" s="43" t="s">
        <v>480</v>
      </c>
      <c r="F6" s="427" t="s">
        <v>154</v>
      </c>
      <c r="G6" s="43" t="s">
        <v>479</v>
      </c>
      <c r="H6" s="43" t="s">
        <v>480</v>
      </c>
      <c r="I6" s="43" t="s">
        <v>154</v>
      </c>
      <c r="J6" s="43" t="s">
        <v>481</v>
      </c>
      <c r="K6" s="43" t="s">
        <v>482</v>
      </c>
      <c r="L6" s="43" t="s">
        <v>154</v>
      </c>
      <c r="M6" s="442"/>
      <c r="N6" s="46"/>
      <c r="O6" s="46"/>
    </row>
    <row r="7" ht="15.75" customHeight="1" spans="1:15">
      <c r="A7" s="426"/>
      <c r="B7" s="431"/>
      <c r="C7" s="645"/>
      <c r="D7" s="75"/>
      <c r="E7" s="56" t="str">
        <f t="shared" ref="E7:E25" si="0">IF(D7=0,"",F7/D7)</f>
        <v/>
      </c>
      <c r="F7" s="55"/>
      <c r="G7" s="646"/>
      <c r="H7" s="56" t="str">
        <f t="shared" ref="H7:H25" si="1">IF(G7=0,"",I7/G7)</f>
        <v/>
      </c>
      <c r="I7" s="648"/>
      <c r="J7" s="75"/>
      <c r="K7" s="56"/>
      <c r="L7" s="56"/>
      <c r="M7" s="56" t="str">
        <f t="shared" ref="M7:M27" si="2">IF(L7-I7=0,"",(L7-I7))</f>
        <v/>
      </c>
      <c r="N7" s="56" t="str">
        <f t="shared" ref="N7:N27" si="3">IF(I7=0,"",(L7-I7)/I7*100)</f>
        <v/>
      </c>
      <c r="O7" s="47"/>
    </row>
    <row r="8" ht="15.75" customHeight="1" spans="1:15">
      <c r="A8" s="426"/>
      <c r="B8" s="431"/>
      <c r="C8" s="645"/>
      <c r="D8" s="75"/>
      <c r="E8" s="56" t="str">
        <f t="shared" si="0"/>
        <v/>
      </c>
      <c r="F8" s="55"/>
      <c r="G8" s="646"/>
      <c r="H8" s="56" t="str">
        <f t="shared" si="1"/>
        <v/>
      </c>
      <c r="I8" s="648"/>
      <c r="J8" s="75"/>
      <c r="K8" s="56"/>
      <c r="L8" s="56"/>
      <c r="M8" s="56" t="str">
        <f t="shared" si="2"/>
        <v/>
      </c>
      <c r="N8" s="56" t="str">
        <f t="shared" si="3"/>
        <v/>
      </c>
      <c r="O8" s="47"/>
    </row>
    <row r="9" ht="15.75" customHeight="1" spans="1:15">
      <c r="A9" s="426"/>
      <c r="B9" s="431"/>
      <c r="C9" s="645"/>
      <c r="D9" s="75"/>
      <c r="E9" s="56" t="str">
        <f t="shared" si="0"/>
        <v/>
      </c>
      <c r="F9" s="55"/>
      <c r="G9" s="646"/>
      <c r="H9" s="56" t="str">
        <f t="shared" si="1"/>
        <v/>
      </c>
      <c r="I9" s="648"/>
      <c r="J9" s="75"/>
      <c r="K9" s="56"/>
      <c r="L9" s="56"/>
      <c r="M9" s="56" t="str">
        <f t="shared" si="2"/>
        <v/>
      </c>
      <c r="N9" s="56" t="str">
        <f t="shared" si="3"/>
        <v/>
      </c>
      <c r="O9" s="47"/>
    </row>
    <row r="10" ht="15.75" customHeight="1" spans="1:15">
      <c r="A10" s="426"/>
      <c r="B10" s="431"/>
      <c r="C10" s="645"/>
      <c r="D10" s="75"/>
      <c r="E10" s="56" t="str">
        <f t="shared" si="0"/>
        <v/>
      </c>
      <c r="F10" s="55"/>
      <c r="G10" s="646"/>
      <c r="H10" s="56" t="str">
        <f t="shared" si="1"/>
        <v/>
      </c>
      <c r="I10" s="648"/>
      <c r="J10" s="75"/>
      <c r="K10" s="56"/>
      <c r="L10" s="56"/>
      <c r="M10" s="56" t="str">
        <f t="shared" si="2"/>
        <v/>
      </c>
      <c r="N10" s="56" t="str">
        <f t="shared" si="3"/>
        <v/>
      </c>
      <c r="O10" s="47"/>
    </row>
    <row r="11" ht="15.75" customHeight="1" spans="1:15">
      <c r="A11" s="426"/>
      <c r="B11" s="431"/>
      <c r="C11" s="645"/>
      <c r="D11" s="75"/>
      <c r="E11" s="56" t="str">
        <f t="shared" si="0"/>
        <v/>
      </c>
      <c r="F11" s="55"/>
      <c r="G11" s="646"/>
      <c r="H11" s="56" t="str">
        <f t="shared" si="1"/>
        <v/>
      </c>
      <c r="I11" s="648"/>
      <c r="J11" s="75"/>
      <c r="K11" s="56"/>
      <c r="L11" s="56"/>
      <c r="M11" s="56" t="str">
        <f t="shared" si="2"/>
        <v/>
      </c>
      <c r="N11" s="56" t="str">
        <f t="shared" si="3"/>
        <v/>
      </c>
      <c r="O11" s="47"/>
    </row>
    <row r="12" ht="15.75" customHeight="1" spans="1:15">
      <c r="A12" s="426"/>
      <c r="B12" s="431"/>
      <c r="C12" s="645"/>
      <c r="D12" s="75"/>
      <c r="E12" s="56" t="str">
        <f t="shared" si="0"/>
        <v/>
      </c>
      <c r="F12" s="55"/>
      <c r="G12" s="646"/>
      <c r="H12" s="56" t="str">
        <f t="shared" si="1"/>
        <v/>
      </c>
      <c r="I12" s="648"/>
      <c r="J12" s="75"/>
      <c r="K12" s="56"/>
      <c r="L12" s="56"/>
      <c r="M12" s="56" t="str">
        <f t="shared" si="2"/>
        <v/>
      </c>
      <c r="N12" s="56" t="str">
        <f t="shared" si="3"/>
        <v/>
      </c>
      <c r="O12" s="47"/>
    </row>
    <row r="13" ht="15.75" customHeight="1" spans="1:15">
      <c r="A13" s="426"/>
      <c r="B13" s="431"/>
      <c r="C13" s="645"/>
      <c r="D13" s="75"/>
      <c r="E13" s="56" t="str">
        <f t="shared" si="0"/>
        <v/>
      </c>
      <c r="F13" s="55"/>
      <c r="G13" s="646"/>
      <c r="H13" s="56" t="str">
        <f t="shared" si="1"/>
        <v/>
      </c>
      <c r="I13" s="648"/>
      <c r="J13" s="75"/>
      <c r="K13" s="56"/>
      <c r="L13" s="56"/>
      <c r="M13" s="56" t="str">
        <f t="shared" si="2"/>
        <v/>
      </c>
      <c r="N13" s="56" t="str">
        <f t="shared" si="3"/>
        <v/>
      </c>
      <c r="O13" s="47"/>
    </row>
    <row r="14" ht="15.75" customHeight="1" spans="1:15">
      <c r="A14" s="426"/>
      <c r="B14" s="431"/>
      <c r="C14" s="645"/>
      <c r="D14" s="75"/>
      <c r="E14" s="56" t="str">
        <f t="shared" si="0"/>
        <v/>
      </c>
      <c r="F14" s="55"/>
      <c r="G14" s="646"/>
      <c r="H14" s="56" t="str">
        <f t="shared" si="1"/>
        <v/>
      </c>
      <c r="I14" s="648"/>
      <c r="J14" s="75"/>
      <c r="K14" s="56"/>
      <c r="L14" s="56"/>
      <c r="M14" s="56" t="str">
        <f t="shared" si="2"/>
        <v/>
      </c>
      <c r="N14" s="56" t="str">
        <f t="shared" si="3"/>
        <v/>
      </c>
      <c r="O14" s="47"/>
    </row>
    <row r="15" ht="15.75" customHeight="1" spans="1:15">
      <c r="A15" s="426"/>
      <c r="B15" s="431"/>
      <c r="C15" s="645"/>
      <c r="D15" s="75"/>
      <c r="E15" s="56" t="str">
        <f t="shared" si="0"/>
        <v/>
      </c>
      <c r="F15" s="55"/>
      <c r="G15" s="646"/>
      <c r="H15" s="56" t="str">
        <f t="shared" si="1"/>
        <v/>
      </c>
      <c r="I15" s="648"/>
      <c r="J15" s="75"/>
      <c r="K15" s="56"/>
      <c r="L15" s="56"/>
      <c r="M15" s="56" t="str">
        <f t="shared" si="2"/>
        <v/>
      </c>
      <c r="N15" s="56" t="str">
        <f t="shared" si="3"/>
        <v/>
      </c>
      <c r="O15" s="47"/>
    </row>
    <row r="16" ht="15.75" customHeight="1" spans="1:15">
      <c r="A16" s="426"/>
      <c r="B16" s="431"/>
      <c r="C16" s="645"/>
      <c r="D16" s="75"/>
      <c r="E16" s="56" t="str">
        <f t="shared" si="0"/>
        <v/>
      </c>
      <c r="F16" s="55"/>
      <c r="G16" s="646"/>
      <c r="H16" s="56" t="str">
        <f t="shared" si="1"/>
        <v/>
      </c>
      <c r="I16" s="648"/>
      <c r="J16" s="75"/>
      <c r="K16" s="56"/>
      <c r="L16" s="56"/>
      <c r="M16" s="56" t="str">
        <f t="shared" si="2"/>
        <v/>
      </c>
      <c r="N16" s="56" t="str">
        <f t="shared" si="3"/>
        <v/>
      </c>
      <c r="O16" s="47"/>
    </row>
    <row r="17" ht="15.75" customHeight="1" spans="1:15">
      <c r="A17" s="426"/>
      <c r="B17" s="431"/>
      <c r="C17" s="645"/>
      <c r="D17" s="75"/>
      <c r="E17" s="56" t="str">
        <f t="shared" si="0"/>
        <v/>
      </c>
      <c r="F17" s="55"/>
      <c r="G17" s="646"/>
      <c r="H17" s="56" t="str">
        <f t="shared" si="1"/>
        <v/>
      </c>
      <c r="I17" s="648"/>
      <c r="J17" s="75"/>
      <c r="K17" s="56"/>
      <c r="L17" s="56"/>
      <c r="M17" s="56" t="str">
        <f t="shared" si="2"/>
        <v/>
      </c>
      <c r="N17" s="56" t="str">
        <f t="shared" si="3"/>
        <v/>
      </c>
      <c r="O17" s="47"/>
    </row>
    <row r="18" ht="15.75" customHeight="1" spans="1:15">
      <c r="A18" s="426"/>
      <c r="B18" s="431"/>
      <c r="C18" s="645"/>
      <c r="D18" s="75"/>
      <c r="E18" s="56" t="str">
        <f t="shared" si="0"/>
        <v/>
      </c>
      <c r="F18" s="55"/>
      <c r="G18" s="646"/>
      <c r="H18" s="56" t="str">
        <f t="shared" si="1"/>
        <v/>
      </c>
      <c r="I18" s="648"/>
      <c r="J18" s="75"/>
      <c r="K18" s="56"/>
      <c r="L18" s="56"/>
      <c r="M18" s="56" t="str">
        <f t="shared" si="2"/>
        <v/>
      </c>
      <c r="N18" s="56" t="str">
        <f t="shared" si="3"/>
        <v/>
      </c>
      <c r="O18" s="47"/>
    </row>
    <row r="19" ht="15.75" customHeight="1" spans="1:15">
      <c r="A19" s="426"/>
      <c r="B19" s="431"/>
      <c r="C19" s="645"/>
      <c r="D19" s="75"/>
      <c r="E19" s="56" t="str">
        <f t="shared" si="0"/>
        <v/>
      </c>
      <c r="F19" s="55"/>
      <c r="G19" s="646"/>
      <c r="H19" s="56" t="str">
        <f t="shared" si="1"/>
        <v/>
      </c>
      <c r="I19" s="648"/>
      <c r="J19" s="75"/>
      <c r="K19" s="56"/>
      <c r="L19" s="56"/>
      <c r="M19" s="56" t="str">
        <f t="shared" si="2"/>
        <v/>
      </c>
      <c r="N19" s="56" t="str">
        <f t="shared" si="3"/>
        <v/>
      </c>
      <c r="O19" s="47"/>
    </row>
    <row r="20" ht="15.75" customHeight="1" spans="1:15">
      <c r="A20" s="426"/>
      <c r="B20" s="431"/>
      <c r="C20" s="645"/>
      <c r="D20" s="75"/>
      <c r="E20" s="56" t="str">
        <f t="shared" si="0"/>
        <v/>
      </c>
      <c r="F20" s="55"/>
      <c r="G20" s="646"/>
      <c r="H20" s="56" t="str">
        <f t="shared" si="1"/>
        <v/>
      </c>
      <c r="I20" s="648"/>
      <c r="J20" s="75"/>
      <c r="K20" s="56"/>
      <c r="L20" s="56"/>
      <c r="M20" s="56" t="str">
        <f t="shared" si="2"/>
        <v/>
      </c>
      <c r="N20" s="56" t="str">
        <f t="shared" si="3"/>
        <v/>
      </c>
      <c r="O20" s="47"/>
    </row>
    <row r="21" ht="15.75" customHeight="1" spans="1:15">
      <c r="A21" s="426"/>
      <c r="B21" s="431"/>
      <c r="C21" s="645"/>
      <c r="D21" s="75"/>
      <c r="E21" s="56" t="str">
        <f t="shared" si="0"/>
        <v/>
      </c>
      <c r="F21" s="55"/>
      <c r="G21" s="646"/>
      <c r="H21" s="56" t="str">
        <f t="shared" si="1"/>
        <v/>
      </c>
      <c r="I21" s="648"/>
      <c r="J21" s="75"/>
      <c r="K21" s="56"/>
      <c r="L21" s="56"/>
      <c r="M21" s="56" t="str">
        <f t="shared" si="2"/>
        <v/>
      </c>
      <c r="N21" s="56" t="str">
        <f t="shared" si="3"/>
        <v/>
      </c>
      <c r="O21" s="47"/>
    </row>
    <row r="22" ht="15.75" customHeight="1" spans="1:15">
      <c r="A22" s="426"/>
      <c r="B22" s="431"/>
      <c r="C22" s="645"/>
      <c r="D22" s="75"/>
      <c r="E22" s="56" t="str">
        <f t="shared" si="0"/>
        <v/>
      </c>
      <c r="F22" s="55"/>
      <c r="G22" s="646"/>
      <c r="H22" s="56" t="str">
        <f t="shared" si="1"/>
        <v/>
      </c>
      <c r="I22" s="648"/>
      <c r="J22" s="75"/>
      <c r="K22" s="56"/>
      <c r="L22" s="56"/>
      <c r="M22" s="56" t="str">
        <f t="shared" si="2"/>
        <v/>
      </c>
      <c r="N22" s="56" t="str">
        <f t="shared" si="3"/>
        <v/>
      </c>
      <c r="O22" s="47"/>
    </row>
    <row r="23" ht="15.75" customHeight="1" spans="1:15">
      <c r="A23" s="426"/>
      <c r="B23" s="431"/>
      <c r="C23" s="645"/>
      <c r="D23" s="75"/>
      <c r="E23" s="56" t="str">
        <f t="shared" si="0"/>
        <v/>
      </c>
      <c r="F23" s="55"/>
      <c r="G23" s="646"/>
      <c r="H23" s="56" t="str">
        <f t="shared" si="1"/>
        <v/>
      </c>
      <c r="I23" s="648"/>
      <c r="J23" s="75"/>
      <c r="K23" s="56"/>
      <c r="L23" s="56"/>
      <c r="M23" s="56" t="str">
        <f t="shared" si="2"/>
        <v/>
      </c>
      <c r="N23" s="56" t="str">
        <f t="shared" si="3"/>
        <v/>
      </c>
      <c r="O23" s="47"/>
    </row>
    <row r="24" ht="15.75" customHeight="1" spans="1:15">
      <c r="A24" s="426"/>
      <c r="B24" s="431"/>
      <c r="C24" s="645"/>
      <c r="D24" s="75"/>
      <c r="E24" s="56" t="str">
        <f t="shared" si="0"/>
        <v/>
      </c>
      <c r="F24" s="55"/>
      <c r="G24" s="646"/>
      <c r="H24" s="56" t="str">
        <f t="shared" si="1"/>
        <v/>
      </c>
      <c r="I24" s="648"/>
      <c r="J24" s="75"/>
      <c r="K24" s="56"/>
      <c r="L24" s="56"/>
      <c r="M24" s="56" t="str">
        <f t="shared" si="2"/>
        <v/>
      </c>
      <c r="N24" s="56" t="str">
        <f t="shared" si="3"/>
        <v/>
      </c>
      <c r="O24" s="47"/>
    </row>
    <row r="25" ht="15.75" customHeight="1" spans="1:15">
      <c r="A25" s="426"/>
      <c r="B25" s="431"/>
      <c r="C25" s="645"/>
      <c r="D25" s="75"/>
      <c r="E25" s="56" t="str">
        <f t="shared" si="0"/>
        <v/>
      </c>
      <c r="F25" s="55"/>
      <c r="G25" s="646"/>
      <c r="H25" s="56" t="str">
        <f t="shared" si="1"/>
        <v/>
      </c>
      <c r="I25" s="648"/>
      <c r="J25" s="75"/>
      <c r="K25" s="56"/>
      <c r="L25" s="56"/>
      <c r="M25" s="56" t="str">
        <f t="shared" si="2"/>
        <v/>
      </c>
      <c r="N25" s="56" t="str">
        <f t="shared" si="3"/>
        <v/>
      </c>
      <c r="O25" s="47"/>
    </row>
    <row r="26" ht="15.75" customHeight="1" spans="1:15">
      <c r="A26" s="47"/>
      <c r="B26" s="47"/>
      <c r="C26" s="47"/>
      <c r="D26" s="47"/>
      <c r="E26" s="56"/>
      <c r="F26" s="55"/>
      <c r="G26" s="669"/>
      <c r="H26" s="56"/>
      <c r="I26" s="669"/>
      <c r="J26" s="47"/>
      <c r="K26" s="47"/>
      <c r="L26" s="669"/>
      <c r="M26" s="56" t="str">
        <f t="shared" si="2"/>
        <v/>
      </c>
      <c r="N26" s="56" t="str">
        <f t="shared" si="3"/>
        <v/>
      </c>
      <c r="O26" s="47"/>
    </row>
    <row r="27" ht="15.75" customHeight="1" spans="1:15">
      <c r="A27" s="52" t="s">
        <v>395</v>
      </c>
      <c r="B27" s="72"/>
      <c r="C27" s="47"/>
      <c r="D27" s="75"/>
      <c r="E27" s="56"/>
      <c r="F27" s="55">
        <f>SUM(F7:F26)</f>
        <v>0</v>
      </c>
      <c r="G27" s="76"/>
      <c r="H27" s="56"/>
      <c r="I27" s="56">
        <f>SUM(I7:I26)</f>
        <v>0</v>
      </c>
      <c r="J27" s="75"/>
      <c r="K27" s="56"/>
      <c r="L27" s="56">
        <f>SUM(L7:L26)</f>
        <v>0</v>
      </c>
      <c r="M27" s="56" t="str">
        <f t="shared" si="2"/>
        <v/>
      </c>
      <c r="N27" s="56" t="str">
        <f t="shared" si="3"/>
        <v/>
      </c>
      <c r="O27" s="47"/>
    </row>
    <row r="28" ht="15.75" customHeight="1" spans="1:15">
      <c r="A28" s="54" t="e">
        <f>#REF!&amp;#REF!</f>
        <v>#REF!</v>
      </c>
      <c r="B28" s="36"/>
      <c r="C28" s="36"/>
      <c r="D28" s="36"/>
      <c r="E28" s="36"/>
      <c r="F28" s="36"/>
      <c r="G28" s="41"/>
      <c r="H28" s="41"/>
      <c r="I28" s="36"/>
      <c r="J28" s="36"/>
      <c r="K28" s="36"/>
      <c r="L28" s="41" t="e">
        <f>"评估人员："&amp;#REF!</f>
        <v>#REF!</v>
      </c>
      <c r="M28" s="36"/>
      <c r="N28" s="36"/>
      <c r="O28" s="36"/>
    </row>
    <row r="29" ht="15.75" customHeight="1" spans="1:15">
      <c r="A29" s="54" t="e">
        <f>CONCATENATE(#REF!,#REF!,#REF!,#REF!,#REF!,#REF!,#REF!)</f>
        <v>#REF!</v>
      </c>
      <c r="B29" s="36"/>
      <c r="C29" s="36"/>
      <c r="D29" s="36"/>
      <c r="E29" s="36"/>
      <c r="F29" s="36"/>
      <c r="G29" s="36"/>
      <c r="H29" s="36"/>
      <c r="I29" s="36"/>
      <c r="J29" s="36"/>
      <c r="K29" s="36"/>
      <c r="L29" s="36"/>
      <c r="M29" s="36"/>
      <c r="N29" s="36"/>
      <c r="O29" s="36"/>
    </row>
    <row r="30" spans="1:15">
      <c r="A30" s="36"/>
      <c r="B30" s="36"/>
      <c r="C30" s="36"/>
      <c r="D30" s="36"/>
      <c r="E30" s="36"/>
      <c r="F30" s="36"/>
      <c r="G30" s="36"/>
      <c r="H30" s="36"/>
      <c r="I30" s="36"/>
      <c r="J30" s="36"/>
      <c r="K30" s="36"/>
      <c r="L30" s="36"/>
      <c r="M30" s="36"/>
      <c r="N30" s="36"/>
      <c r="O30" s="36"/>
    </row>
    <row r="31" spans="1:15">
      <c r="A31" s="36"/>
      <c r="B31" s="36"/>
      <c r="C31" s="36"/>
      <c r="D31" s="36"/>
      <c r="E31" s="36"/>
      <c r="F31" s="36"/>
      <c r="G31" s="36"/>
      <c r="H31" s="36"/>
      <c r="I31" s="36"/>
      <c r="J31" s="36"/>
      <c r="K31" s="36"/>
      <c r="L31" s="36"/>
      <c r="M31" s="36"/>
      <c r="N31" s="36"/>
      <c r="O31" s="36"/>
    </row>
    <row r="32" spans="1:15">
      <c r="A32" s="36"/>
      <c r="B32" s="36"/>
      <c r="C32" s="36"/>
      <c r="D32" s="36"/>
      <c r="E32" s="36"/>
      <c r="F32" s="36"/>
      <c r="G32" s="36"/>
      <c r="H32" s="36"/>
      <c r="I32" s="36"/>
      <c r="J32" s="36"/>
      <c r="K32" s="36"/>
      <c r="L32" s="36"/>
      <c r="M32" s="36"/>
      <c r="N32" s="36"/>
      <c r="O32" s="36"/>
    </row>
    <row r="33" spans="1:15">
      <c r="A33" s="36"/>
      <c r="B33" s="36"/>
      <c r="C33" s="36"/>
      <c r="D33" s="36"/>
      <c r="E33" s="36"/>
      <c r="F33" s="36"/>
      <c r="G33" s="36"/>
      <c r="H33" s="36"/>
      <c r="I33" s="36"/>
      <c r="J33" s="36"/>
      <c r="K33" s="36"/>
      <c r="L33" s="36"/>
      <c r="M33" s="36"/>
      <c r="N33" s="36"/>
      <c r="O33" s="36"/>
    </row>
    <row r="34" spans="1:15">
      <c r="A34" s="36"/>
      <c r="B34" s="36"/>
      <c r="C34" s="36"/>
      <c r="D34" s="36"/>
      <c r="E34" s="36"/>
      <c r="F34" s="36"/>
      <c r="G34" s="36"/>
      <c r="H34" s="36"/>
      <c r="I34" s="36"/>
      <c r="J34" s="36"/>
      <c r="K34" s="36"/>
      <c r="L34" s="36"/>
      <c r="M34" s="36"/>
      <c r="N34" s="36"/>
      <c r="O34" s="36"/>
    </row>
    <row r="35" spans="1:15">
      <c r="A35" s="36"/>
      <c r="B35" s="36"/>
      <c r="C35" s="36"/>
      <c r="D35" s="36"/>
      <c r="E35" s="36"/>
      <c r="F35" s="36"/>
      <c r="G35" s="36"/>
      <c r="H35" s="36"/>
      <c r="I35" s="36"/>
      <c r="J35" s="36"/>
      <c r="K35" s="36"/>
      <c r="L35" s="36"/>
      <c r="M35" s="36"/>
      <c r="N35" s="36"/>
      <c r="O35" s="36"/>
    </row>
    <row r="36" spans="1:15">
      <c r="A36" s="36"/>
      <c r="B36" s="36"/>
      <c r="C36" s="36"/>
      <c r="D36" s="36"/>
      <c r="E36" s="36"/>
      <c r="F36" s="36"/>
      <c r="G36" s="36"/>
      <c r="H36" s="36"/>
      <c r="I36" s="36"/>
      <c r="J36" s="36"/>
      <c r="K36" s="36"/>
      <c r="L36" s="36"/>
      <c r="M36" s="36"/>
      <c r="N36" s="36"/>
      <c r="O36" s="36"/>
    </row>
    <row r="37" spans="1:15">
      <c r="A37" s="36"/>
      <c r="B37" s="36"/>
      <c r="C37" s="36"/>
      <c r="D37" s="36"/>
      <c r="E37" s="36"/>
      <c r="F37" s="36"/>
      <c r="G37" s="36"/>
      <c r="H37" s="36"/>
      <c r="I37" s="36"/>
      <c r="J37" s="36"/>
      <c r="K37" s="36"/>
      <c r="L37" s="36"/>
      <c r="M37" s="36"/>
      <c r="N37" s="36"/>
      <c r="O37" s="36"/>
    </row>
    <row r="38" spans="1:15">
      <c r="A38" s="36"/>
      <c r="B38" s="36"/>
      <c r="C38" s="36"/>
      <c r="D38" s="36"/>
      <c r="E38" s="36"/>
      <c r="F38" s="36"/>
      <c r="G38" s="36"/>
      <c r="H38" s="36"/>
      <c r="I38" s="36"/>
      <c r="J38" s="36"/>
      <c r="K38" s="36"/>
      <c r="L38" s="36"/>
      <c r="M38" s="36"/>
      <c r="N38" s="36"/>
      <c r="O38" s="36"/>
    </row>
    <row r="39" spans="1:15">
      <c r="A39" s="36"/>
      <c r="B39" s="36"/>
      <c r="C39" s="36"/>
      <c r="D39" s="36"/>
      <c r="E39" s="36"/>
      <c r="F39" s="36"/>
      <c r="G39" s="36"/>
      <c r="H39" s="36"/>
      <c r="I39" s="36"/>
      <c r="J39" s="36"/>
      <c r="K39" s="36"/>
      <c r="L39" s="36"/>
      <c r="M39" s="36"/>
      <c r="N39" s="36"/>
      <c r="O39" s="36"/>
    </row>
    <row r="40" spans="1:15">
      <c r="A40" s="36"/>
      <c r="B40" s="36"/>
      <c r="C40" s="36"/>
      <c r="D40" s="36"/>
      <c r="E40" s="36"/>
      <c r="F40" s="36"/>
      <c r="G40" s="36"/>
      <c r="H40" s="36"/>
      <c r="I40" s="36"/>
      <c r="J40" s="36"/>
      <c r="K40" s="36"/>
      <c r="L40" s="36"/>
      <c r="M40" s="36"/>
      <c r="N40" s="36"/>
      <c r="O40" s="36"/>
    </row>
    <row r="41" spans="1:15">
      <c r="A41" s="36"/>
      <c r="B41" s="36"/>
      <c r="C41" s="36"/>
      <c r="D41" s="36"/>
      <c r="E41" s="36"/>
      <c r="F41" s="36"/>
      <c r="G41" s="36"/>
      <c r="H41" s="36"/>
      <c r="I41" s="36"/>
      <c r="J41" s="36"/>
      <c r="K41" s="36"/>
      <c r="L41" s="36"/>
      <c r="M41" s="36"/>
      <c r="N41" s="36"/>
      <c r="O41" s="36"/>
    </row>
    <row r="42" spans="1:15">
      <c r="A42" s="36"/>
      <c r="B42" s="36"/>
      <c r="C42" s="36"/>
      <c r="D42" s="36"/>
      <c r="E42" s="36"/>
      <c r="F42" s="36"/>
      <c r="G42" s="36"/>
      <c r="H42" s="36"/>
      <c r="I42" s="36"/>
      <c r="J42" s="36"/>
      <c r="K42" s="36"/>
      <c r="L42" s="36"/>
      <c r="M42" s="36"/>
      <c r="N42" s="36"/>
      <c r="O42" s="36"/>
    </row>
    <row r="43" spans="1:15">
      <c r="A43" s="36"/>
      <c r="B43" s="36"/>
      <c r="C43" s="36"/>
      <c r="D43" s="36"/>
      <c r="E43" s="36"/>
      <c r="F43" s="36"/>
      <c r="G43" s="36"/>
      <c r="H43" s="36"/>
      <c r="I43" s="36"/>
      <c r="J43" s="36"/>
      <c r="K43" s="36"/>
      <c r="L43" s="36"/>
      <c r="M43" s="36"/>
      <c r="N43" s="36"/>
      <c r="O43" s="36"/>
    </row>
    <row r="44" spans="1:15">
      <c r="A44" s="36"/>
      <c r="B44" s="36"/>
      <c r="C44" s="36"/>
      <c r="D44" s="36"/>
      <c r="E44" s="36"/>
      <c r="F44" s="36"/>
      <c r="G44" s="36"/>
      <c r="H44" s="36"/>
      <c r="I44" s="36"/>
      <c r="J44" s="36"/>
      <c r="K44" s="36"/>
      <c r="L44" s="36"/>
      <c r="M44" s="36"/>
      <c r="N44" s="36"/>
      <c r="O44" s="36"/>
    </row>
    <row r="45" spans="1:15">
      <c r="A45" s="36"/>
      <c r="B45" s="36"/>
      <c r="C45" s="36"/>
      <c r="D45" s="36"/>
      <c r="E45" s="36"/>
      <c r="F45" s="36"/>
      <c r="G45" s="36"/>
      <c r="H45" s="36"/>
      <c r="I45" s="36"/>
      <c r="J45" s="36"/>
      <c r="K45" s="36"/>
      <c r="L45" s="36"/>
      <c r="M45" s="36"/>
      <c r="N45" s="36"/>
      <c r="O45" s="36"/>
    </row>
    <row r="46" spans="1:15">
      <c r="A46" s="36"/>
      <c r="B46" s="36"/>
      <c r="C46" s="36"/>
      <c r="D46" s="36"/>
      <c r="E46" s="36"/>
      <c r="F46" s="36"/>
      <c r="G46" s="36"/>
      <c r="H46" s="36"/>
      <c r="I46" s="36"/>
      <c r="J46" s="36"/>
      <c r="K46" s="36"/>
      <c r="L46" s="36"/>
      <c r="M46" s="36"/>
      <c r="N46" s="36"/>
      <c r="O46" s="36"/>
    </row>
    <row r="47" spans="1:15">
      <c r="A47" s="36"/>
      <c r="B47" s="36"/>
      <c r="C47" s="36"/>
      <c r="D47" s="36"/>
      <c r="E47" s="36"/>
      <c r="F47" s="36"/>
      <c r="G47" s="36"/>
      <c r="H47" s="36"/>
      <c r="I47" s="36"/>
      <c r="J47" s="36"/>
      <c r="K47" s="36"/>
      <c r="L47" s="36"/>
      <c r="M47" s="36"/>
      <c r="N47" s="36"/>
      <c r="O47" s="36"/>
    </row>
    <row r="48" spans="1:15">
      <c r="A48" s="36"/>
      <c r="B48" s="36"/>
      <c r="C48" s="36"/>
      <c r="D48" s="36"/>
      <c r="E48" s="36"/>
      <c r="F48" s="36"/>
      <c r="G48" s="36"/>
      <c r="H48" s="36"/>
      <c r="I48" s="36"/>
      <c r="J48" s="36"/>
      <c r="K48" s="36"/>
      <c r="L48" s="36"/>
      <c r="M48" s="36"/>
      <c r="N48" s="36"/>
      <c r="O48" s="36"/>
    </row>
    <row r="49" spans="1:15">
      <c r="A49" s="36"/>
      <c r="B49" s="36"/>
      <c r="C49" s="36"/>
      <c r="D49" s="36"/>
      <c r="E49" s="36"/>
      <c r="F49" s="36"/>
      <c r="G49" s="36"/>
      <c r="H49" s="36"/>
      <c r="I49" s="36"/>
      <c r="J49" s="36"/>
      <c r="K49" s="36"/>
      <c r="L49" s="36"/>
      <c r="M49" s="36"/>
      <c r="N49" s="36"/>
      <c r="O49" s="36"/>
    </row>
    <row r="50" spans="1:15">
      <c r="A50" s="36"/>
      <c r="B50" s="36"/>
      <c r="C50" s="36"/>
      <c r="D50" s="36"/>
      <c r="E50" s="36"/>
      <c r="F50" s="36"/>
      <c r="G50" s="36"/>
      <c r="H50" s="36"/>
      <c r="I50" s="36"/>
      <c r="J50" s="36"/>
      <c r="K50" s="36"/>
      <c r="L50" s="36"/>
      <c r="M50" s="36"/>
      <c r="N50" s="36"/>
      <c r="O50" s="36"/>
    </row>
    <row r="51" spans="1:15">
      <c r="A51" s="36"/>
      <c r="B51" s="36"/>
      <c r="C51" s="36"/>
      <c r="D51" s="36"/>
      <c r="E51" s="36"/>
      <c r="F51" s="36"/>
      <c r="G51" s="36"/>
      <c r="H51" s="36"/>
      <c r="I51" s="36"/>
      <c r="J51" s="36"/>
      <c r="K51" s="36"/>
      <c r="L51" s="36"/>
      <c r="M51" s="36"/>
      <c r="N51" s="36"/>
      <c r="O51" s="36"/>
    </row>
    <row r="52" spans="1:15">
      <c r="A52" s="36"/>
      <c r="B52" s="36"/>
      <c r="C52" s="36"/>
      <c r="D52" s="36"/>
      <c r="E52" s="36"/>
      <c r="F52" s="36"/>
      <c r="G52" s="36"/>
      <c r="H52" s="36"/>
      <c r="I52" s="36"/>
      <c r="J52" s="36"/>
      <c r="K52" s="36"/>
      <c r="L52" s="36"/>
      <c r="M52" s="36"/>
      <c r="N52" s="36"/>
      <c r="O52" s="36"/>
    </row>
    <row r="53" spans="1:15">
      <c r="A53" s="36"/>
      <c r="B53" s="36"/>
      <c r="C53" s="36"/>
      <c r="D53" s="36"/>
      <c r="E53" s="36"/>
      <c r="F53" s="36"/>
      <c r="G53" s="36"/>
      <c r="H53" s="36"/>
      <c r="I53" s="36"/>
      <c r="J53" s="36"/>
      <c r="K53" s="36"/>
      <c r="L53" s="36"/>
      <c r="M53" s="36"/>
      <c r="N53" s="36"/>
      <c r="O53" s="36"/>
    </row>
    <row r="54" spans="1:15">
      <c r="A54" s="36"/>
      <c r="B54" s="36"/>
      <c r="C54" s="36"/>
      <c r="D54" s="36"/>
      <c r="E54" s="36"/>
      <c r="F54" s="36"/>
      <c r="G54" s="36"/>
      <c r="H54" s="36"/>
      <c r="I54" s="36"/>
      <c r="J54" s="36"/>
      <c r="K54" s="36"/>
      <c r="L54" s="36"/>
      <c r="M54" s="36"/>
      <c r="N54" s="36"/>
      <c r="O54" s="36"/>
    </row>
    <row r="55" spans="1:15">
      <c r="A55" s="36"/>
      <c r="B55" s="36"/>
      <c r="C55" s="36"/>
      <c r="D55" s="36"/>
      <c r="E55" s="36"/>
      <c r="F55" s="36"/>
      <c r="G55" s="36"/>
      <c r="H55" s="36"/>
      <c r="I55" s="36"/>
      <c r="J55" s="36"/>
      <c r="K55" s="36"/>
      <c r="L55" s="36"/>
      <c r="M55" s="36"/>
      <c r="N55" s="36"/>
      <c r="O55" s="36"/>
    </row>
    <row r="56" spans="1:15">
      <c r="A56" s="36"/>
      <c r="B56" s="36"/>
      <c r="C56" s="36"/>
      <c r="D56" s="36"/>
      <c r="E56" s="36"/>
      <c r="F56" s="36"/>
      <c r="G56" s="36"/>
      <c r="H56" s="36"/>
      <c r="I56" s="36"/>
      <c r="J56" s="36"/>
      <c r="K56" s="36"/>
      <c r="L56" s="36"/>
      <c r="M56" s="36"/>
      <c r="N56" s="36"/>
      <c r="O56" s="36"/>
    </row>
    <row r="57" spans="1:15">
      <c r="A57" s="36"/>
      <c r="B57" s="36"/>
      <c r="C57" s="36"/>
      <c r="D57" s="36"/>
      <c r="E57" s="36"/>
      <c r="F57" s="36"/>
      <c r="G57" s="36"/>
      <c r="H57" s="36"/>
      <c r="I57" s="36"/>
      <c r="J57" s="36"/>
      <c r="K57" s="36"/>
      <c r="L57" s="36"/>
      <c r="M57" s="36"/>
      <c r="N57" s="36"/>
      <c r="O57" s="36"/>
    </row>
    <row r="58" spans="1:15">
      <c r="A58" s="36"/>
      <c r="B58" s="36"/>
      <c r="C58" s="36"/>
      <c r="D58" s="36"/>
      <c r="E58" s="36"/>
      <c r="F58" s="36"/>
      <c r="G58" s="36"/>
      <c r="H58" s="36"/>
      <c r="I58" s="36"/>
      <c r="J58" s="36"/>
      <c r="K58" s="36"/>
      <c r="L58" s="36"/>
      <c r="M58" s="36"/>
      <c r="N58" s="36"/>
      <c r="O58" s="36"/>
    </row>
    <row r="59" spans="1:15">
      <c r="A59" s="36"/>
      <c r="B59" s="36"/>
      <c r="C59" s="36"/>
      <c r="D59" s="36"/>
      <c r="E59" s="36"/>
      <c r="F59" s="36"/>
      <c r="G59" s="36"/>
      <c r="H59" s="36"/>
      <c r="I59" s="36"/>
      <c r="J59" s="36"/>
      <c r="K59" s="36"/>
      <c r="L59" s="36"/>
      <c r="M59" s="36"/>
      <c r="N59" s="36"/>
      <c r="O59" s="36"/>
    </row>
    <row r="60" spans="1:15">
      <c r="A60" s="36"/>
      <c r="B60" s="36"/>
      <c r="C60" s="36"/>
      <c r="D60" s="36"/>
      <c r="E60" s="36"/>
      <c r="F60" s="36"/>
      <c r="G60" s="36"/>
      <c r="H60" s="36"/>
      <c r="I60" s="36"/>
      <c r="J60" s="36"/>
      <c r="K60" s="36"/>
      <c r="L60" s="36"/>
      <c r="M60" s="36"/>
      <c r="N60" s="36"/>
      <c r="O60" s="36"/>
    </row>
    <row r="61" spans="1:15">
      <c r="A61" s="36"/>
      <c r="B61" s="36"/>
      <c r="C61" s="36"/>
      <c r="D61" s="36"/>
      <c r="E61" s="36"/>
      <c r="F61" s="36"/>
      <c r="G61" s="36"/>
      <c r="H61" s="36"/>
      <c r="I61" s="36"/>
      <c r="J61" s="36"/>
      <c r="K61" s="36"/>
      <c r="L61" s="36"/>
      <c r="M61" s="36"/>
      <c r="N61" s="36"/>
      <c r="O61" s="36"/>
    </row>
    <row r="62" spans="1:15">
      <c r="A62" s="36"/>
      <c r="B62" s="36"/>
      <c r="C62" s="36"/>
      <c r="D62" s="36"/>
      <c r="E62" s="36"/>
      <c r="F62" s="36"/>
      <c r="G62" s="36"/>
      <c r="H62" s="36"/>
      <c r="I62" s="36"/>
      <c r="J62" s="36"/>
      <c r="K62" s="36"/>
      <c r="L62" s="36"/>
      <c r="M62" s="36"/>
      <c r="N62" s="36"/>
      <c r="O62" s="36"/>
    </row>
    <row r="63" spans="1:15">
      <c r="A63" s="36"/>
      <c r="B63" s="36"/>
      <c r="C63" s="36"/>
      <c r="D63" s="36"/>
      <c r="E63" s="36"/>
      <c r="F63" s="36"/>
      <c r="G63" s="36"/>
      <c r="H63" s="36"/>
      <c r="I63" s="36"/>
      <c r="J63" s="36"/>
      <c r="K63" s="36"/>
      <c r="L63" s="36"/>
      <c r="M63" s="36"/>
      <c r="N63" s="36"/>
      <c r="O63" s="36"/>
    </row>
    <row r="64" spans="1:15">
      <c r="A64" s="36"/>
      <c r="B64" s="36"/>
      <c r="C64" s="36"/>
      <c r="D64" s="36"/>
      <c r="E64" s="36"/>
      <c r="F64" s="36"/>
      <c r="G64" s="36"/>
      <c r="H64" s="36"/>
      <c r="I64" s="36"/>
      <c r="J64" s="36"/>
      <c r="K64" s="36"/>
      <c r="L64" s="36"/>
      <c r="M64" s="36"/>
      <c r="N64" s="36"/>
      <c r="O64" s="36"/>
    </row>
    <row r="65" spans="1:15">
      <c r="A65" s="36"/>
      <c r="B65" s="36"/>
      <c r="C65" s="36"/>
      <c r="D65" s="36"/>
      <c r="E65" s="36"/>
      <c r="F65" s="36"/>
      <c r="G65" s="36"/>
      <c r="H65" s="36"/>
      <c r="I65" s="36"/>
      <c r="J65" s="36"/>
      <c r="K65" s="36"/>
      <c r="L65" s="36"/>
      <c r="M65" s="36"/>
      <c r="N65" s="36"/>
      <c r="O65" s="36"/>
    </row>
    <row r="66" spans="1:15">
      <c r="A66" s="36"/>
      <c r="B66" s="36"/>
      <c r="C66" s="36"/>
      <c r="D66" s="36"/>
      <c r="E66" s="36"/>
      <c r="F66" s="36"/>
      <c r="G66" s="36"/>
      <c r="H66" s="36"/>
      <c r="I66" s="36"/>
      <c r="J66" s="36"/>
      <c r="K66" s="36"/>
      <c r="L66" s="36"/>
      <c r="M66" s="36"/>
      <c r="N66" s="36"/>
      <c r="O66" s="36"/>
    </row>
    <row r="67" spans="1:15">
      <c r="A67" s="36"/>
      <c r="B67" s="36"/>
      <c r="C67" s="36"/>
      <c r="D67" s="36"/>
      <c r="E67" s="36"/>
      <c r="F67" s="36"/>
      <c r="G67" s="36"/>
      <c r="H67" s="36"/>
      <c r="I67" s="36"/>
      <c r="J67" s="36"/>
      <c r="K67" s="36"/>
      <c r="L67" s="36"/>
      <c r="M67" s="36"/>
      <c r="N67" s="36"/>
      <c r="O67" s="36"/>
    </row>
    <row r="68" spans="1:15">
      <c r="A68" s="36"/>
      <c r="B68" s="36"/>
      <c r="C68" s="36"/>
      <c r="D68" s="36"/>
      <c r="E68" s="36"/>
      <c r="F68" s="36"/>
      <c r="G68" s="36"/>
      <c r="H68" s="36"/>
      <c r="I68" s="36"/>
      <c r="J68" s="36"/>
      <c r="K68" s="36"/>
      <c r="L68" s="36"/>
      <c r="M68" s="36"/>
      <c r="N68" s="36"/>
      <c r="O68" s="36"/>
    </row>
    <row r="69" spans="1:15">
      <c r="A69" s="36"/>
      <c r="B69" s="36"/>
      <c r="C69" s="36"/>
      <c r="D69" s="36"/>
      <c r="E69" s="36"/>
      <c r="F69" s="36"/>
      <c r="G69" s="36"/>
      <c r="H69" s="36"/>
      <c r="I69" s="36"/>
      <c r="J69" s="36"/>
      <c r="K69" s="36"/>
      <c r="L69" s="36"/>
      <c r="M69" s="36"/>
      <c r="N69" s="36"/>
      <c r="O69" s="36"/>
    </row>
    <row r="70" spans="1:15">
      <c r="A70" s="36"/>
      <c r="B70" s="36"/>
      <c r="C70" s="36"/>
      <c r="D70" s="36"/>
      <c r="E70" s="36"/>
      <c r="F70" s="36"/>
      <c r="G70" s="36"/>
      <c r="H70" s="36"/>
      <c r="I70" s="36"/>
      <c r="J70" s="36"/>
      <c r="K70" s="36"/>
      <c r="L70" s="36"/>
      <c r="M70" s="36"/>
      <c r="N70" s="36"/>
      <c r="O70" s="36"/>
    </row>
    <row r="71" spans="1:15">
      <c r="A71" s="36"/>
      <c r="B71" s="36"/>
      <c r="C71" s="36"/>
      <c r="D71" s="36"/>
      <c r="E71" s="36"/>
      <c r="F71" s="36"/>
      <c r="G71" s="36"/>
      <c r="H71" s="36"/>
      <c r="I71" s="36"/>
      <c r="J71" s="36"/>
      <c r="K71" s="36"/>
      <c r="L71" s="36"/>
      <c r="M71" s="36"/>
      <c r="N71" s="36"/>
      <c r="O71" s="36"/>
    </row>
    <row r="72" spans="1:15">
      <c r="A72" s="36"/>
      <c r="B72" s="36"/>
      <c r="C72" s="36"/>
      <c r="D72" s="36"/>
      <c r="E72" s="36"/>
      <c r="F72" s="36"/>
      <c r="G72" s="36"/>
      <c r="H72" s="36"/>
      <c r="I72" s="36"/>
      <c r="J72" s="36"/>
      <c r="K72" s="36"/>
      <c r="L72" s="36"/>
      <c r="M72" s="36"/>
      <c r="N72" s="36"/>
      <c r="O72" s="36"/>
    </row>
    <row r="73" spans="1:15">
      <c r="A73" s="36"/>
      <c r="B73" s="36"/>
      <c r="C73" s="36"/>
      <c r="D73" s="36"/>
      <c r="E73" s="36"/>
      <c r="F73" s="36"/>
      <c r="G73" s="36"/>
      <c r="H73" s="36"/>
      <c r="I73" s="36"/>
      <c r="J73" s="36"/>
      <c r="K73" s="36"/>
      <c r="L73" s="36"/>
      <c r="M73" s="36"/>
      <c r="N73" s="36"/>
      <c r="O73" s="36"/>
    </row>
    <row r="74" spans="1:15">
      <c r="A74" s="36"/>
      <c r="B74" s="36"/>
      <c r="C74" s="36"/>
      <c r="D74" s="36"/>
      <c r="E74" s="36"/>
      <c r="F74" s="36"/>
      <c r="G74" s="36"/>
      <c r="H74" s="36"/>
      <c r="I74" s="36"/>
      <c r="J74" s="36"/>
      <c r="K74" s="36"/>
      <c r="L74" s="36"/>
      <c r="M74" s="36"/>
      <c r="N74" s="36"/>
      <c r="O74" s="36"/>
    </row>
    <row r="75" spans="1:15">
      <c r="A75" s="36"/>
      <c r="B75" s="36"/>
      <c r="C75" s="36"/>
      <c r="D75" s="36"/>
      <c r="E75" s="36"/>
      <c r="F75" s="36"/>
      <c r="G75" s="36"/>
      <c r="H75" s="36"/>
      <c r="I75" s="36"/>
      <c r="J75" s="36"/>
      <c r="K75" s="36"/>
      <c r="L75" s="36"/>
      <c r="M75" s="36"/>
      <c r="N75" s="36"/>
      <c r="O75" s="36"/>
    </row>
    <row r="76" spans="1:15">
      <c r="A76" s="36"/>
      <c r="B76" s="36"/>
      <c r="C76" s="36"/>
      <c r="D76" s="36"/>
      <c r="E76" s="36"/>
      <c r="F76" s="36"/>
      <c r="G76" s="36"/>
      <c r="H76" s="36"/>
      <c r="I76" s="36"/>
      <c r="J76" s="36"/>
      <c r="K76" s="36"/>
      <c r="L76" s="36"/>
      <c r="M76" s="36"/>
      <c r="N76" s="36"/>
      <c r="O76" s="36"/>
    </row>
    <row r="77" spans="1:15">
      <c r="A77" s="36"/>
      <c r="B77" s="36"/>
      <c r="C77" s="36"/>
      <c r="D77" s="36"/>
      <c r="E77" s="36"/>
      <c r="F77" s="36"/>
      <c r="G77" s="36"/>
      <c r="H77" s="36"/>
      <c r="I77" s="36"/>
      <c r="J77" s="36"/>
      <c r="K77" s="36"/>
      <c r="L77" s="36"/>
      <c r="M77" s="36"/>
      <c r="N77" s="36"/>
      <c r="O77" s="36"/>
    </row>
    <row r="78" spans="1:15">
      <c r="A78" s="36"/>
      <c r="B78" s="36"/>
      <c r="C78" s="36"/>
      <c r="D78" s="36"/>
      <c r="E78" s="36"/>
      <c r="F78" s="36"/>
      <c r="G78" s="36"/>
      <c r="H78" s="36"/>
      <c r="I78" s="36"/>
      <c r="J78" s="36"/>
      <c r="K78" s="36"/>
      <c r="L78" s="36"/>
      <c r="M78" s="36"/>
      <c r="N78" s="36"/>
      <c r="O78" s="36"/>
    </row>
    <row r="79" spans="1:15">
      <c r="A79" s="36"/>
      <c r="B79" s="36"/>
      <c r="C79" s="36"/>
      <c r="D79" s="36"/>
      <c r="E79" s="36"/>
      <c r="F79" s="36"/>
      <c r="G79" s="36"/>
      <c r="H79" s="36"/>
      <c r="I79" s="36"/>
      <c r="J79" s="36"/>
      <c r="K79" s="36"/>
      <c r="L79" s="36"/>
      <c r="M79" s="36"/>
      <c r="N79" s="36"/>
      <c r="O79" s="36"/>
    </row>
    <row r="80" spans="1:15">
      <c r="A80" s="36"/>
      <c r="B80" s="36"/>
      <c r="C80" s="36"/>
      <c r="D80" s="36"/>
      <c r="E80" s="36"/>
      <c r="F80" s="36"/>
      <c r="G80" s="36"/>
      <c r="H80" s="36"/>
      <c r="I80" s="36"/>
      <c r="J80" s="36"/>
      <c r="K80" s="36"/>
      <c r="L80" s="36"/>
      <c r="M80" s="36"/>
      <c r="N80" s="36"/>
      <c r="O80" s="36"/>
    </row>
    <row r="81" spans="1:15">
      <c r="A81" s="36"/>
      <c r="B81" s="36"/>
      <c r="C81" s="36"/>
      <c r="D81" s="36"/>
      <c r="E81" s="36"/>
      <c r="F81" s="36"/>
      <c r="G81" s="36"/>
      <c r="H81" s="36"/>
      <c r="I81" s="36"/>
      <c r="J81" s="36"/>
      <c r="K81" s="36"/>
      <c r="L81" s="36"/>
      <c r="M81" s="36"/>
      <c r="N81" s="36"/>
      <c r="O81" s="36"/>
    </row>
    <row r="82" spans="1:15">
      <c r="A82" s="36"/>
      <c r="B82" s="36"/>
      <c r="C82" s="36"/>
      <c r="D82" s="36"/>
      <c r="E82" s="36"/>
      <c r="F82" s="36"/>
      <c r="G82" s="36"/>
      <c r="H82" s="36"/>
      <c r="I82" s="36"/>
      <c r="J82" s="36"/>
      <c r="K82" s="36"/>
      <c r="L82" s="36"/>
      <c r="M82" s="36"/>
      <c r="N82" s="36"/>
      <c r="O82" s="36"/>
    </row>
    <row r="83" spans="1:15">
      <c r="A83" s="36"/>
      <c r="B83" s="36"/>
      <c r="C83" s="36"/>
      <c r="D83" s="36"/>
      <c r="E83" s="36"/>
      <c r="F83" s="36"/>
      <c r="G83" s="36"/>
      <c r="H83" s="36"/>
      <c r="I83" s="36"/>
      <c r="J83" s="36"/>
      <c r="K83" s="36"/>
      <c r="L83" s="36"/>
      <c r="M83" s="36"/>
      <c r="N83" s="36"/>
      <c r="O83" s="36"/>
    </row>
    <row r="84" spans="1:15">
      <c r="A84" s="36"/>
      <c r="B84" s="36"/>
      <c r="C84" s="36"/>
      <c r="D84" s="36"/>
      <c r="E84" s="36"/>
      <c r="F84" s="36"/>
      <c r="G84" s="36"/>
      <c r="H84" s="36"/>
      <c r="I84" s="36"/>
      <c r="J84" s="36"/>
      <c r="K84" s="36"/>
      <c r="L84" s="36"/>
      <c r="M84" s="36"/>
      <c r="N84" s="36"/>
      <c r="O84" s="36"/>
    </row>
    <row r="85" spans="1:15">
      <c r="A85" s="36"/>
      <c r="B85" s="36"/>
      <c r="C85" s="36"/>
      <c r="D85" s="36"/>
      <c r="E85" s="36"/>
      <c r="F85" s="36"/>
      <c r="G85" s="36"/>
      <c r="H85" s="36"/>
      <c r="I85" s="36"/>
      <c r="J85" s="36"/>
      <c r="K85" s="36"/>
      <c r="L85" s="36"/>
      <c r="M85" s="36"/>
      <c r="N85" s="36"/>
      <c r="O85" s="36"/>
    </row>
    <row r="86" spans="1:15">
      <c r="A86" s="36"/>
      <c r="B86" s="36"/>
      <c r="C86" s="36"/>
      <c r="D86" s="36"/>
      <c r="E86" s="36"/>
      <c r="F86" s="36"/>
      <c r="G86" s="36"/>
      <c r="H86" s="36"/>
      <c r="I86" s="36"/>
      <c r="J86" s="36"/>
      <c r="K86" s="36"/>
      <c r="L86" s="36"/>
      <c r="M86" s="36"/>
      <c r="N86" s="36"/>
      <c r="O86" s="36"/>
    </row>
    <row r="87" spans="1:15">
      <c r="A87" s="36"/>
      <c r="B87" s="36"/>
      <c r="C87" s="36"/>
      <c r="D87" s="36"/>
      <c r="E87" s="36"/>
      <c r="F87" s="36"/>
      <c r="G87" s="36"/>
      <c r="H87" s="36"/>
      <c r="I87" s="36"/>
      <c r="J87" s="36"/>
      <c r="K87" s="36"/>
      <c r="L87" s="36"/>
      <c r="M87" s="36"/>
      <c r="N87" s="36"/>
      <c r="O87" s="36"/>
    </row>
    <row r="88" spans="1:15">
      <c r="A88" s="36"/>
      <c r="B88" s="36"/>
      <c r="C88" s="36"/>
      <c r="D88" s="36"/>
      <c r="E88" s="36"/>
      <c r="F88" s="36"/>
      <c r="G88" s="36"/>
      <c r="H88" s="36"/>
      <c r="I88" s="36"/>
      <c r="J88" s="36"/>
      <c r="K88" s="36"/>
      <c r="L88" s="36"/>
      <c r="M88" s="36"/>
      <c r="N88" s="36"/>
      <c r="O88" s="36"/>
    </row>
    <row r="89" spans="1:15">
      <c r="A89" s="36"/>
      <c r="B89" s="36"/>
      <c r="C89" s="36"/>
      <c r="D89" s="36"/>
      <c r="E89" s="36"/>
      <c r="F89" s="36"/>
      <c r="G89" s="36"/>
      <c r="H89" s="36"/>
      <c r="I89" s="36"/>
      <c r="J89" s="36"/>
      <c r="K89" s="36"/>
      <c r="L89" s="36"/>
      <c r="M89" s="36"/>
      <c r="N89" s="36"/>
      <c r="O89" s="36"/>
    </row>
    <row r="90" spans="1:15">
      <c r="A90" s="36"/>
      <c r="B90" s="36"/>
      <c r="C90" s="36"/>
      <c r="D90" s="36"/>
      <c r="E90" s="36"/>
      <c r="F90" s="36"/>
      <c r="G90" s="36"/>
      <c r="H90" s="36"/>
      <c r="I90" s="36"/>
      <c r="J90" s="36"/>
      <c r="K90" s="36"/>
      <c r="L90" s="36"/>
      <c r="M90" s="36"/>
      <c r="N90" s="36"/>
      <c r="O90" s="36"/>
    </row>
    <row r="91" spans="1:15">
      <c r="A91" s="36"/>
      <c r="B91" s="36"/>
      <c r="C91" s="36"/>
      <c r="D91" s="36"/>
      <c r="E91" s="36"/>
      <c r="F91" s="36"/>
      <c r="G91" s="36"/>
      <c r="H91" s="36"/>
      <c r="I91" s="36"/>
      <c r="J91" s="36"/>
      <c r="K91" s="36"/>
      <c r="L91" s="36"/>
      <c r="M91" s="36"/>
      <c r="N91" s="36"/>
      <c r="O91" s="36"/>
    </row>
    <row r="92" spans="1:15">
      <c r="A92" s="36"/>
      <c r="B92" s="36"/>
      <c r="C92" s="36"/>
      <c r="D92" s="36"/>
      <c r="E92" s="36"/>
      <c r="F92" s="36"/>
      <c r="G92" s="36"/>
      <c r="H92" s="36"/>
      <c r="I92" s="36"/>
      <c r="J92" s="36"/>
      <c r="K92" s="36"/>
      <c r="L92" s="36"/>
      <c r="M92" s="36"/>
      <c r="N92" s="36"/>
      <c r="O92" s="36"/>
    </row>
    <row r="93" spans="1:15">
      <c r="A93" s="36"/>
      <c r="B93" s="36"/>
      <c r="C93" s="36"/>
      <c r="D93" s="36"/>
      <c r="E93" s="36"/>
      <c r="F93" s="36"/>
      <c r="G93" s="36"/>
      <c r="H93" s="36"/>
      <c r="I93" s="36"/>
      <c r="J93" s="36"/>
      <c r="K93" s="36"/>
      <c r="L93" s="36"/>
      <c r="M93" s="36"/>
      <c r="N93" s="36"/>
      <c r="O93" s="36"/>
    </row>
    <row r="94" spans="1:15">
      <c r="A94" s="36"/>
      <c r="B94" s="36"/>
      <c r="C94" s="36"/>
      <c r="D94" s="36"/>
      <c r="E94" s="36"/>
      <c r="F94" s="36"/>
      <c r="G94" s="36"/>
      <c r="H94" s="36"/>
      <c r="I94" s="36"/>
      <c r="J94" s="36"/>
      <c r="K94" s="36"/>
      <c r="L94" s="36"/>
      <c r="M94" s="36"/>
      <c r="N94" s="36"/>
      <c r="O94" s="36"/>
    </row>
    <row r="95" spans="1:15">
      <c r="A95" s="36"/>
      <c r="B95" s="36"/>
      <c r="C95" s="36"/>
      <c r="D95" s="36"/>
      <c r="E95" s="36"/>
      <c r="F95" s="36"/>
      <c r="G95" s="36"/>
      <c r="H95" s="36"/>
      <c r="I95" s="36"/>
      <c r="J95" s="36"/>
      <c r="K95" s="36"/>
      <c r="L95" s="36"/>
      <c r="M95" s="36"/>
      <c r="N95" s="36"/>
      <c r="O95" s="36"/>
    </row>
    <row r="96" spans="1:15">
      <c r="A96" s="36"/>
      <c r="B96" s="36"/>
      <c r="C96" s="36"/>
      <c r="D96" s="36"/>
      <c r="E96" s="36"/>
      <c r="F96" s="36"/>
      <c r="G96" s="36"/>
      <c r="H96" s="36"/>
      <c r="I96" s="36"/>
      <c r="J96" s="36"/>
      <c r="K96" s="36"/>
      <c r="L96" s="36"/>
      <c r="M96" s="36"/>
      <c r="N96" s="36"/>
      <c r="O96" s="36"/>
    </row>
    <row r="97" spans="1:15">
      <c r="A97" s="36"/>
      <c r="B97" s="36"/>
      <c r="C97" s="36"/>
      <c r="D97" s="36"/>
      <c r="E97" s="36"/>
      <c r="F97" s="36"/>
      <c r="G97" s="36"/>
      <c r="H97" s="36"/>
      <c r="I97" s="36"/>
      <c r="J97" s="36"/>
      <c r="K97" s="36"/>
      <c r="L97" s="36"/>
      <c r="M97" s="36"/>
      <c r="N97" s="36"/>
      <c r="O97" s="36"/>
    </row>
    <row r="98" spans="1:15">
      <c r="A98" s="36"/>
      <c r="B98" s="36"/>
      <c r="C98" s="36"/>
      <c r="D98" s="36"/>
      <c r="E98" s="36"/>
      <c r="F98" s="36"/>
      <c r="G98" s="36"/>
      <c r="H98" s="36"/>
      <c r="I98" s="36"/>
      <c r="J98" s="36"/>
      <c r="K98" s="36"/>
      <c r="L98" s="36"/>
      <c r="M98" s="36"/>
      <c r="N98" s="36"/>
      <c r="O98" s="36"/>
    </row>
    <row r="99" spans="1:15">
      <c r="A99" s="36"/>
      <c r="B99" s="36"/>
      <c r="C99" s="36"/>
      <c r="D99" s="36"/>
      <c r="E99" s="36"/>
      <c r="F99" s="36"/>
      <c r="G99" s="36"/>
      <c r="H99" s="36"/>
      <c r="I99" s="36"/>
      <c r="J99" s="36"/>
      <c r="K99" s="36"/>
      <c r="L99" s="36"/>
      <c r="M99" s="36"/>
      <c r="N99" s="36"/>
      <c r="O99" s="36"/>
    </row>
    <row r="100" spans="1:15">
      <c r="A100" s="36"/>
      <c r="B100" s="36"/>
      <c r="C100" s="36"/>
      <c r="D100" s="36"/>
      <c r="E100" s="36"/>
      <c r="F100" s="36"/>
      <c r="G100" s="36"/>
      <c r="H100" s="36"/>
      <c r="I100" s="36"/>
      <c r="J100" s="36"/>
      <c r="K100" s="36"/>
      <c r="L100" s="36"/>
      <c r="M100" s="36"/>
      <c r="N100" s="36"/>
      <c r="O100" s="36"/>
    </row>
    <row r="101" spans="1:15">
      <c r="A101" s="36"/>
      <c r="B101" s="36"/>
      <c r="C101" s="36"/>
      <c r="D101" s="36"/>
      <c r="E101" s="36"/>
      <c r="F101" s="36"/>
      <c r="G101" s="36"/>
      <c r="H101" s="36"/>
      <c r="I101" s="36"/>
      <c r="J101" s="36"/>
      <c r="K101" s="36"/>
      <c r="L101" s="36"/>
      <c r="M101" s="36"/>
      <c r="N101" s="36"/>
      <c r="O101" s="36"/>
    </row>
    <row r="102" spans="1:15">
      <c r="A102" s="36"/>
      <c r="B102" s="36"/>
      <c r="C102" s="36"/>
      <c r="D102" s="36"/>
      <c r="E102" s="36"/>
      <c r="F102" s="36"/>
      <c r="G102" s="36"/>
      <c r="H102" s="36"/>
      <c r="I102" s="36"/>
      <c r="J102" s="36"/>
      <c r="K102" s="36"/>
      <c r="L102" s="36"/>
      <c r="M102" s="36"/>
      <c r="N102" s="36"/>
      <c r="O102" s="36"/>
    </row>
    <row r="103" spans="1:15">
      <c r="A103" s="36"/>
      <c r="B103" s="36"/>
      <c r="C103" s="36"/>
      <c r="D103" s="36"/>
      <c r="E103" s="36"/>
      <c r="F103" s="36"/>
      <c r="G103" s="36"/>
      <c r="H103" s="36"/>
      <c r="I103" s="36"/>
      <c r="J103" s="36"/>
      <c r="K103" s="36"/>
      <c r="L103" s="36"/>
      <c r="M103" s="36"/>
      <c r="N103" s="36"/>
      <c r="O103" s="36"/>
    </row>
    <row r="104" spans="1:15">
      <c r="A104" s="36"/>
      <c r="B104" s="36"/>
      <c r="C104" s="36"/>
      <c r="D104" s="36"/>
      <c r="E104" s="36"/>
      <c r="F104" s="36"/>
      <c r="G104" s="36"/>
      <c r="H104" s="36"/>
      <c r="I104" s="36"/>
      <c r="J104" s="36"/>
      <c r="K104" s="36"/>
      <c r="L104" s="36"/>
      <c r="M104" s="36"/>
      <c r="N104" s="36"/>
      <c r="O104" s="36"/>
    </row>
    <row r="105" spans="1:15">
      <c r="A105" s="36"/>
      <c r="B105" s="36"/>
      <c r="C105" s="36"/>
      <c r="D105" s="36"/>
      <c r="E105" s="36"/>
      <c r="F105" s="36"/>
      <c r="G105" s="36"/>
      <c r="H105" s="36"/>
      <c r="I105" s="36"/>
      <c r="J105" s="36"/>
      <c r="K105" s="36"/>
      <c r="L105" s="36"/>
      <c r="M105" s="36"/>
      <c r="N105" s="36"/>
      <c r="O105" s="36"/>
    </row>
    <row r="106" spans="1:15">
      <c r="A106" s="36"/>
      <c r="B106" s="36"/>
      <c r="C106" s="36"/>
      <c r="D106" s="36"/>
      <c r="E106" s="36"/>
      <c r="F106" s="36"/>
      <c r="G106" s="36"/>
      <c r="H106" s="36"/>
      <c r="I106" s="36"/>
      <c r="J106" s="36"/>
      <c r="K106" s="36"/>
      <c r="L106" s="36"/>
      <c r="M106" s="36"/>
      <c r="N106" s="36"/>
      <c r="O106" s="36"/>
    </row>
    <row r="107" spans="1:15">
      <c r="A107" s="36"/>
      <c r="B107" s="36"/>
      <c r="C107" s="36"/>
      <c r="D107" s="36"/>
      <c r="E107" s="36"/>
      <c r="F107" s="36"/>
      <c r="G107" s="36"/>
      <c r="H107" s="36"/>
      <c r="I107" s="36"/>
      <c r="J107" s="36"/>
      <c r="K107" s="36"/>
      <c r="L107" s="36"/>
      <c r="M107" s="36"/>
      <c r="N107" s="36"/>
      <c r="O107" s="36"/>
    </row>
    <row r="108" spans="1:15">
      <c r="A108" s="36"/>
      <c r="B108" s="36"/>
      <c r="C108" s="36"/>
      <c r="D108" s="36"/>
      <c r="E108" s="36"/>
      <c r="F108" s="36"/>
      <c r="G108" s="36"/>
      <c r="H108" s="36"/>
      <c r="I108" s="36"/>
      <c r="J108" s="36"/>
      <c r="K108" s="36"/>
      <c r="L108" s="36"/>
      <c r="M108" s="36"/>
      <c r="N108" s="36"/>
      <c r="O108" s="36"/>
    </row>
    <row r="109" spans="1:15">
      <c r="A109" s="36"/>
      <c r="B109" s="36"/>
      <c r="C109" s="36"/>
      <c r="D109" s="36"/>
      <c r="E109" s="36"/>
      <c r="F109" s="36"/>
      <c r="G109" s="36"/>
      <c r="H109" s="36"/>
      <c r="I109" s="36"/>
      <c r="J109" s="36"/>
      <c r="K109" s="36"/>
      <c r="L109" s="36"/>
      <c r="M109" s="36"/>
      <c r="N109" s="36"/>
      <c r="O109" s="36"/>
    </row>
    <row r="110" spans="1:15">
      <c r="A110" s="36"/>
      <c r="B110" s="36"/>
      <c r="C110" s="36"/>
      <c r="D110" s="36"/>
      <c r="E110" s="36"/>
      <c r="F110" s="36"/>
      <c r="G110" s="36"/>
      <c r="H110" s="36"/>
      <c r="I110" s="36"/>
      <c r="J110" s="36"/>
      <c r="K110" s="36"/>
      <c r="L110" s="36"/>
      <c r="M110" s="36"/>
      <c r="N110" s="36"/>
      <c r="O110" s="36"/>
    </row>
    <row r="111" spans="1:15">
      <c r="A111" s="36"/>
      <c r="B111" s="36"/>
      <c r="C111" s="36"/>
      <c r="D111" s="36"/>
      <c r="E111" s="36"/>
      <c r="F111" s="36"/>
      <c r="G111" s="36"/>
      <c r="H111" s="36"/>
      <c r="I111" s="36"/>
      <c r="J111" s="36"/>
      <c r="K111" s="36"/>
      <c r="L111" s="36"/>
      <c r="M111" s="36"/>
      <c r="N111" s="36"/>
      <c r="O111" s="36"/>
    </row>
    <row r="112" spans="1:15">
      <c r="A112" s="36"/>
      <c r="B112" s="36"/>
      <c r="C112" s="36"/>
      <c r="D112" s="36"/>
      <c r="E112" s="36"/>
      <c r="F112" s="36"/>
      <c r="G112" s="36"/>
      <c r="H112" s="36"/>
      <c r="I112" s="36"/>
      <c r="J112" s="36"/>
      <c r="K112" s="36"/>
      <c r="L112" s="36"/>
      <c r="M112" s="36"/>
      <c r="N112" s="36"/>
      <c r="O112" s="36"/>
    </row>
    <row r="113" spans="1:15">
      <c r="A113" s="36"/>
      <c r="B113" s="36"/>
      <c r="C113" s="36"/>
      <c r="D113" s="36"/>
      <c r="E113" s="36"/>
      <c r="F113" s="36"/>
      <c r="G113" s="36"/>
      <c r="H113" s="36"/>
      <c r="I113" s="36"/>
      <c r="J113" s="36"/>
      <c r="K113" s="36"/>
      <c r="L113" s="36"/>
      <c r="M113" s="36"/>
      <c r="N113" s="36"/>
      <c r="O113" s="36"/>
    </row>
    <row r="114" spans="1:15">
      <c r="A114" s="36"/>
      <c r="B114" s="36"/>
      <c r="C114" s="36"/>
      <c r="D114" s="36"/>
      <c r="E114" s="36"/>
      <c r="F114" s="36"/>
      <c r="G114" s="36"/>
      <c r="H114" s="36"/>
      <c r="I114" s="36"/>
      <c r="J114" s="36"/>
      <c r="K114" s="36"/>
      <c r="L114" s="36"/>
      <c r="M114" s="36"/>
      <c r="N114" s="36"/>
      <c r="O114" s="36"/>
    </row>
    <row r="115" spans="1:15">
      <c r="A115" s="36"/>
      <c r="B115" s="36"/>
      <c r="C115" s="36"/>
      <c r="D115" s="36"/>
      <c r="E115" s="36"/>
      <c r="F115" s="36"/>
      <c r="G115" s="36"/>
      <c r="H115" s="36"/>
      <c r="I115" s="36"/>
      <c r="J115" s="36"/>
      <c r="K115" s="36"/>
      <c r="L115" s="36"/>
      <c r="M115" s="36"/>
      <c r="N115" s="36"/>
      <c r="O115" s="36"/>
    </row>
    <row r="116" spans="1:15">
      <c r="A116" s="36"/>
      <c r="B116" s="36"/>
      <c r="C116" s="36"/>
      <c r="D116" s="36"/>
      <c r="E116" s="36"/>
      <c r="F116" s="36"/>
      <c r="G116" s="36"/>
      <c r="H116" s="36"/>
      <c r="I116" s="36"/>
      <c r="J116" s="36"/>
      <c r="K116" s="36"/>
      <c r="L116" s="36"/>
      <c r="M116" s="36"/>
      <c r="N116" s="36"/>
      <c r="O116" s="36"/>
    </row>
    <row r="117" spans="1:15">
      <c r="A117" s="36"/>
      <c r="B117" s="36"/>
      <c r="C117" s="36"/>
      <c r="D117" s="36"/>
      <c r="E117" s="36"/>
      <c r="F117" s="36"/>
      <c r="G117" s="36"/>
      <c r="H117" s="36"/>
      <c r="I117" s="36"/>
      <c r="J117" s="36"/>
      <c r="K117" s="36"/>
      <c r="L117" s="36"/>
      <c r="M117" s="36"/>
      <c r="N117" s="36"/>
      <c r="O117" s="36"/>
    </row>
    <row r="118" spans="1:15">
      <c r="A118" s="36"/>
      <c r="B118" s="36"/>
      <c r="C118" s="36"/>
      <c r="D118" s="36"/>
      <c r="E118" s="36"/>
      <c r="F118" s="36"/>
      <c r="G118" s="36"/>
      <c r="H118" s="36"/>
      <c r="I118" s="36"/>
      <c r="J118" s="36"/>
      <c r="K118" s="36"/>
      <c r="L118" s="36"/>
      <c r="M118" s="36"/>
      <c r="N118" s="36"/>
      <c r="O118" s="36"/>
    </row>
    <row r="119" spans="1:15">
      <c r="A119" s="36"/>
      <c r="B119" s="36"/>
      <c r="C119" s="36"/>
      <c r="D119" s="36"/>
      <c r="E119" s="36"/>
      <c r="F119" s="36"/>
      <c r="G119" s="36"/>
      <c r="H119" s="36"/>
      <c r="I119" s="36"/>
      <c r="J119" s="36"/>
      <c r="K119" s="36"/>
      <c r="L119" s="36"/>
      <c r="M119" s="36"/>
      <c r="N119" s="36"/>
      <c r="O119" s="36"/>
    </row>
    <row r="120" spans="1:15">
      <c r="A120" s="36"/>
      <c r="B120" s="36"/>
      <c r="C120" s="36"/>
      <c r="D120" s="36"/>
      <c r="E120" s="36"/>
      <c r="F120" s="36"/>
      <c r="G120" s="36"/>
      <c r="H120" s="36"/>
      <c r="I120" s="36"/>
      <c r="J120" s="36"/>
      <c r="K120" s="36"/>
      <c r="L120" s="36"/>
      <c r="M120" s="36"/>
      <c r="N120" s="36"/>
      <c r="O120" s="36"/>
    </row>
    <row r="121" spans="1:15">
      <c r="A121" s="36"/>
      <c r="B121" s="36"/>
      <c r="C121" s="36"/>
      <c r="D121" s="36"/>
      <c r="E121" s="36"/>
      <c r="F121" s="36"/>
      <c r="G121" s="36"/>
      <c r="H121" s="36"/>
      <c r="I121" s="36"/>
      <c r="J121" s="36"/>
      <c r="K121" s="36"/>
      <c r="L121" s="36"/>
      <c r="M121" s="36"/>
      <c r="N121" s="36"/>
      <c r="O121" s="36"/>
    </row>
    <row r="122" spans="1:15">
      <c r="A122" s="36"/>
      <c r="B122" s="36"/>
      <c r="C122" s="36"/>
      <c r="D122" s="36"/>
      <c r="E122" s="36"/>
      <c r="F122" s="36"/>
      <c r="G122" s="36"/>
      <c r="H122" s="36"/>
      <c r="I122" s="36"/>
      <c r="J122" s="36"/>
      <c r="K122" s="36"/>
      <c r="L122" s="36"/>
      <c r="M122" s="36"/>
      <c r="N122" s="36"/>
      <c r="O122" s="36"/>
    </row>
    <row r="123" spans="1:15">
      <c r="A123" s="36"/>
      <c r="B123" s="36"/>
      <c r="C123" s="36"/>
      <c r="D123" s="36"/>
      <c r="E123" s="36"/>
      <c r="F123" s="36"/>
      <c r="G123" s="36"/>
      <c r="H123" s="36"/>
      <c r="I123" s="36"/>
      <c r="J123" s="36"/>
      <c r="K123" s="36"/>
      <c r="L123" s="36"/>
      <c r="M123" s="36"/>
      <c r="N123" s="36"/>
      <c r="O123" s="36"/>
    </row>
    <row r="124" spans="1:15">
      <c r="A124" s="36"/>
      <c r="B124" s="36"/>
      <c r="C124" s="36"/>
      <c r="D124" s="36"/>
      <c r="E124" s="36"/>
      <c r="F124" s="36"/>
      <c r="G124" s="36"/>
      <c r="H124" s="36"/>
      <c r="I124" s="36"/>
      <c r="J124" s="36"/>
      <c r="K124" s="36"/>
      <c r="L124" s="36"/>
      <c r="M124" s="36"/>
      <c r="N124" s="36"/>
      <c r="O124" s="36"/>
    </row>
    <row r="125" spans="1:15">
      <c r="A125" s="36"/>
      <c r="B125" s="36"/>
      <c r="C125" s="36"/>
      <c r="D125" s="36"/>
      <c r="E125" s="36"/>
      <c r="F125" s="36"/>
      <c r="G125" s="36"/>
      <c r="H125" s="36"/>
      <c r="I125" s="36"/>
      <c r="J125" s="36"/>
      <c r="K125" s="36"/>
      <c r="L125" s="36"/>
      <c r="M125" s="36"/>
      <c r="N125" s="36"/>
      <c r="O125" s="36"/>
    </row>
    <row r="126" spans="1:15">
      <c r="A126" s="36"/>
      <c r="B126" s="36"/>
      <c r="C126" s="36"/>
      <c r="D126" s="36"/>
      <c r="E126" s="36"/>
      <c r="F126" s="36"/>
      <c r="G126" s="36"/>
      <c r="H126" s="36"/>
      <c r="I126" s="36"/>
      <c r="J126" s="36"/>
      <c r="K126" s="36"/>
      <c r="L126" s="36"/>
      <c r="M126" s="36"/>
      <c r="N126" s="36"/>
      <c r="O126" s="36"/>
    </row>
    <row r="127" spans="1:15">
      <c r="A127" s="36"/>
      <c r="B127" s="36"/>
      <c r="C127" s="36"/>
      <c r="D127" s="36"/>
      <c r="E127" s="36"/>
      <c r="F127" s="36"/>
      <c r="G127" s="36"/>
      <c r="H127" s="36"/>
      <c r="I127" s="36"/>
      <c r="J127" s="36"/>
      <c r="K127" s="36"/>
      <c r="L127" s="36"/>
      <c r="M127" s="36"/>
      <c r="N127" s="36"/>
      <c r="O127" s="36"/>
    </row>
    <row r="128" spans="1:15">
      <c r="A128" s="36"/>
      <c r="B128" s="36"/>
      <c r="C128" s="36"/>
      <c r="D128" s="36"/>
      <c r="E128" s="36"/>
      <c r="F128" s="36"/>
      <c r="G128" s="36"/>
      <c r="H128" s="36"/>
      <c r="I128" s="36"/>
      <c r="J128" s="36"/>
      <c r="K128" s="36"/>
      <c r="L128" s="36"/>
      <c r="M128" s="36"/>
      <c r="N128" s="36"/>
      <c r="O128" s="36"/>
    </row>
    <row r="129" spans="1:15">
      <c r="A129" s="36"/>
      <c r="B129" s="36"/>
      <c r="C129" s="36"/>
      <c r="D129" s="36"/>
      <c r="E129" s="36"/>
      <c r="F129" s="36"/>
      <c r="G129" s="36"/>
      <c r="H129" s="36"/>
      <c r="I129" s="36"/>
      <c r="J129" s="36"/>
      <c r="K129" s="36"/>
      <c r="L129" s="36"/>
      <c r="M129" s="36"/>
      <c r="N129" s="36"/>
      <c r="O129" s="36"/>
    </row>
    <row r="130" spans="1:15">
      <c r="A130" s="36"/>
      <c r="B130" s="36"/>
      <c r="C130" s="36"/>
      <c r="D130" s="36"/>
      <c r="E130" s="36"/>
      <c r="F130" s="36"/>
      <c r="G130" s="36"/>
      <c r="H130" s="36"/>
      <c r="I130" s="36"/>
      <c r="J130" s="36"/>
      <c r="K130" s="36"/>
      <c r="L130" s="36"/>
      <c r="M130" s="36"/>
      <c r="N130" s="36"/>
      <c r="O130" s="36"/>
    </row>
    <row r="131" spans="1:15">
      <c r="A131" s="36"/>
      <c r="B131" s="36"/>
      <c r="C131" s="36"/>
      <c r="D131" s="36"/>
      <c r="E131" s="36"/>
      <c r="F131" s="36"/>
      <c r="G131" s="36"/>
      <c r="H131" s="36"/>
      <c r="I131" s="36"/>
      <c r="J131" s="36"/>
      <c r="K131" s="36"/>
      <c r="L131" s="36"/>
      <c r="M131" s="36"/>
      <c r="N131" s="36"/>
      <c r="O131" s="36"/>
    </row>
    <row r="132" spans="1:15">
      <c r="A132" s="36"/>
      <c r="B132" s="36"/>
      <c r="C132" s="36"/>
      <c r="D132" s="36"/>
      <c r="E132" s="36"/>
      <c r="F132" s="36"/>
      <c r="G132" s="36"/>
      <c r="H132" s="36"/>
      <c r="I132" s="36"/>
      <c r="J132" s="36"/>
      <c r="K132" s="36"/>
      <c r="L132" s="36"/>
      <c r="M132" s="36"/>
      <c r="N132" s="36"/>
      <c r="O132" s="36"/>
    </row>
    <row r="133" spans="1:15">
      <c r="A133" s="36"/>
      <c r="B133" s="36"/>
      <c r="C133" s="36"/>
      <c r="D133" s="36"/>
      <c r="E133" s="36"/>
      <c r="F133" s="36"/>
      <c r="G133" s="36"/>
      <c r="H133" s="36"/>
      <c r="I133" s="36"/>
      <c r="J133" s="36"/>
      <c r="K133" s="36"/>
      <c r="L133" s="36"/>
      <c r="M133" s="36"/>
      <c r="N133" s="36"/>
      <c r="O133" s="36"/>
    </row>
    <row r="134" spans="1:15">
      <c r="A134" s="36"/>
      <c r="B134" s="36"/>
      <c r="C134" s="36"/>
      <c r="D134" s="36"/>
      <c r="E134" s="36"/>
      <c r="F134" s="36"/>
      <c r="G134" s="36"/>
      <c r="H134" s="36"/>
      <c r="I134" s="36"/>
      <c r="J134" s="36"/>
      <c r="K134" s="36"/>
      <c r="L134" s="36"/>
      <c r="M134" s="36"/>
      <c r="N134" s="36"/>
      <c r="O134" s="36"/>
    </row>
    <row r="135" spans="1:15">
      <c r="A135" s="36"/>
      <c r="B135" s="36"/>
      <c r="C135" s="36"/>
      <c r="D135" s="36"/>
      <c r="E135" s="36"/>
      <c r="F135" s="36"/>
      <c r="G135" s="36"/>
      <c r="H135" s="36"/>
      <c r="I135" s="36"/>
      <c r="J135" s="36"/>
      <c r="K135" s="36"/>
      <c r="L135" s="36"/>
      <c r="M135" s="36"/>
      <c r="N135" s="36"/>
      <c r="O135" s="36"/>
    </row>
    <row r="136" spans="1:15">
      <c r="A136" s="36"/>
      <c r="B136" s="36"/>
      <c r="C136" s="36"/>
      <c r="D136" s="36"/>
      <c r="E136" s="36"/>
      <c r="F136" s="36"/>
      <c r="G136" s="36"/>
      <c r="H136" s="36"/>
      <c r="I136" s="36"/>
      <c r="J136" s="36"/>
      <c r="K136" s="36"/>
      <c r="L136" s="36"/>
      <c r="M136" s="36"/>
      <c r="N136" s="36"/>
      <c r="O136" s="36"/>
    </row>
    <row r="137" spans="1:15">
      <c r="A137" s="36"/>
      <c r="B137" s="36"/>
      <c r="C137" s="36"/>
      <c r="D137" s="36"/>
      <c r="E137" s="36"/>
      <c r="F137" s="36"/>
      <c r="G137" s="36"/>
      <c r="H137" s="36"/>
      <c r="I137" s="36"/>
      <c r="J137" s="36"/>
      <c r="K137" s="36"/>
      <c r="L137" s="36"/>
      <c r="M137" s="36"/>
      <c r="N137" s="36"/>
      <c r="O137" s="36"/>
    </row>
    <row r="138" spans="1:15">
      <c r="A138" s="36"/>
      <c r="B138" s="36"/>
      <c r="C138" s="36"/>
      <c r="D138" s="36"/>
      <c r="E138" s="36"/>
      <c r="F138" s="36"/>
      <c r="G138" s="36"/>
      <c r="H138" s="36"/>
      <c r="I138" s="36"/>
      <c r="J138" s="36"/>
      <c r="K138" s="36"/>
      <c r="L138" s="36"/>
      <c r="M138" s="36"/>
      <c r="N138" s="36"/>
      <c r="O138" s="36"/>
    </row>
    <row r="139" spans="1:15">
      <c r="A139" s="36"/>
      <c r="B139" s="36"/>
      <c r="C139" s="36"/>
      <c r="D139" s="36"/>
      <c r="E139" s="36"/>
      <c r="F139" s="36"/>
      <c r="G139" s="36"/>
      <c r="H139" s="36"/>
      <c r="I139" s="36"/>
      <c r="J139" s="36"/>
      <c r="K139" s="36"/>
      <c r="L139" s="36"/>
      <c r="M139" s="36"/>
      <c r="N139" s="36"/>
      <c r="O139" s="36"/>
    </row>
    <row r="140" spans="1:15">
      <c r="A140" s="36"/>
      <c r="B140" s="36"/>
      <c r="C140" s="36"/>
      <c r="D140" s="36"/>
      <c r="E140" s="36"/>
      <c r="F140" s="36"/>
      <c r="G140" s="36"/>
      <c r="H140" s="36"/>
      <c r="I140" s="36"/>
      <c r="J140" s="36"/>
      <c r="K140" s="36"/>
      <c r="L140" s="36"/>
      <c r="M140" s="36"/>
      <c r="N140" s="36"/>
      <c r="O140" s="36"/>
    </row>
    <row r="141" spans="1:15">
      <c r="A141" s="36"/>
      <c r="B141" s="36"/>
      <c r="C141" s="36"/>
      <c r="D141" s="36"/>
      <c r="E141" s="36"/>
      <c r="F141" s="36"/>
      <c r="G141" s="36"/>
      <c r="H141" s="36"/>
      <c r="I141" s="36"/>
      <c r="J141" s="36"/>
      <c r="K141" s="36"/>
      <c r="L141" s="36"/>
      <c r="M141" s="36"/>
      <c r="N141" s="36"/>
      <c r="O141" s="36"/>
    </row>
    <row r="142" spans="1:15">
      <c r="A142" s="36"/>
      <c r="B142" s="36"/>
      <c r="C142" s="36"/>
      <c r="D142" s="36"/>
      <c r="E142" s="36"/>
      <c r="F142" s="36"/>
      <c r="G142" s="36"/>
      <c r="H142" s="36"/>
      <c r="I142" s="36"/>
      <c r="J142" s="36"/>
      <c r="K142" s="36"/>
      <c r="L142" s="36"/>
      <c r="M142" s="36"/>
      <c r="N142" s="36"/>
      <c r="O142" s="36"/>
    </row>
    <row r="143" spans="1:15">
      <c r="A143" s="36"/>
      <c r="B143" s="36"/>
      <c r="C143" s="36"/>
      <c r="D143" s="36"/>
      <c r="E143" s="36"/>
      <c r="F143" s="36"/>
      <c r="G143" s="36"/>
      <c r="H143" s="36"/>
      <c r="I143" s="36"/>
      <c r="J143" s="36"/>
      <c r="K143" s="36"/>
      <c r="L143" s="36"/>
      <c r="M143" s="36"/>
      <c r="N143" s="36"/>
      <c r="O143" s="36"/>
    </row>
    <row r="144" spans="1:15">
      <c r="A144" s="36"/>
      <c r="B144" s="36"/>
      <c r="C144" s="36"/>
      <c r="D144" s="36"/>
      <c r="E144" s="36"/>
      <c r="F144" s="36"/>
      <c r="G144" s="36"/>
      <c r="H144" s="36"/>
      <c r="I144" s="36"/>
      <c r="J144" s="36"/>
      <c r="K144" s="36"/>
      <c r="L144" s="36"/>
      <c r="M144" s="36"/>
      <c r="N144" s="36"/>
      <c r="O144" s="36"/>
    </row>
    <row r="145" spans="1:15">
      <c r="A145" s="36"/>
      <c r="B145" s="36"/>
      <c r="C145" s="36"/>
      <c r="D145" s="36"/>
      <c r="E145" s="36"/>
      <c r="F145" s="36"/>
      <c r="G145" s="36"/>
      <c r="H145" s="36"/>
      <c r="I145" s="36"/>
      <c r="J145" s="36"/>
      <c r="K145" s="36"/>
      <c r="L145" s="36"/>
      <c r="M145" s="36"/>
      <c r="N145" s="36"/>
      <c r="O145" s="36"/>
    </row>
    <row r="146" spans="1:15">
      <c r="A146" s="36"/>
      <c r="B146" s="36"/>
      <c r="C146" s="36"/>
      <c r="D146" s="36"/>
      <c r="E146" s="36"/>
      <c r="F146" s="36"/>
      <c r="G146" s="36"/>
      <c r="H146" s="36"/>
      <c r="I146" s="36"/>
      <c r="J146" s="36"/>
      <c r="K146" s="36"/>
      <c r="L146" s="36"/>
      <c r="M146" s="36"/>
      <c r="N146" s="36"/>
      <c r="O146" s="36"/>
    </row>
    <row r="147" spans="1:15">
      <c r="A147" s="36"/>
      <c r="B147" s="36"/>
      <c r="C147" s="36"/>
      <c r="D147" s="36"/>
      <c r="E147" s="36"/>
      <c r="F147" s="36"/>
      <c r="G147" s="36"/>
      <c r="H147" s="36"/>
      <c r="I147" s="36"/>
      <c r="J147" s="36"/>
      <c r="K147" s="36"/>
      <c r="L147" s="36"/>
      <c r="M147" s="36"/>
      <c r="N147" s="36"/>
      <c r="O147" s="36"/>
    </row>
    <row r="148" spans="1:15">
      <c r="A148" s="36"/>
      <c r="B148" s="36"/>
      <c r="C148" s="36"/>
      <c r="D148" s="36"/>
      <c r="E148" s="36"/>
      <c r="F148" s="36"/>
      <c r="G148" s="36"/>
      <c r="H148" s="36"/>
      <c r="I148" s="36"/>
      <c r="J148" s="36"/>
      <c r="K148" s="36"/>
      <c r="L148" s="36"/>
      <c r="M148" s="36"/>
      <c r="N148" s="36"/>
      <c r="O148" s="36"/>
    </row>
    <row r="149" spans="1:15">
      <c r="A149" s="36"/>
      <c r="B149" s="36"/>
      <c r="C149" s="36"/>
      <c r="D149" s="36"/>
      <c r="E149" s="36"/>
      <c r="F149" s="36"/>
      <c r="G149" s="36"/>
      <c r="H149" s="36"/>
      <c r="I149" s="36"/>
      <c r="J149" s="36"/>
      <c r="K149" s="36"/>
      <c r="L149" s="36"/>
      <c r="M149" s="36"/>
      <c r="N149" s="36"/>
      <c r="O149" s="36"/>
    </row>
    <row r="150" spans="1:15">
      <c r="A150" s="36"/>
      <c r="B150" s="36"/>
      <c r="C150" s="36"/>
      <c r="D150" s="36"/>
      <c r="E150" s="36"/>
      <c r="F150" s="36"/>
      <c r="G150" s="36"/>
      <c r="H150" s="36"/>
      <c r="I150" s="36"/>
      <c r="J150" s="36"/>
      <c r="K150" s="36"/>
      <c r="L150" s="36"/>
      <c r="M150" s="36"/>
      <c r="N150" s="36"/>
      <c r="O150" s="36"/>
    </row>
    <row r="151" spans="1:15">
      <c r="A151" s="36"/>
      <c r="B151" s="36"/>
      <c r="C151" s="36"/>
      <c r="D151" s="36"/>
      <c r="E151" s="36"/>
      <c r="F151" s="36"/>
      <c r="G151" s="36"/>
      <c r="H151" s="36"/>
      <c r="I151" s="36"/>
      <c r="J151" s="36"/>
      <c r="K151" s="36"/>
      <c r="L151" s="36"/>
      <c r="M151" s="36"/>
      <c r="N151" s="36"/>
      <c r="O151" s="36"/>
    </row>
    <row r="152" spans="1:15">
      <c r="A152" s="36"/>
      <c r="B152" s="36"/>
      <c r="C152" s="36"/>
      <c r="D152" s="36"/>
      <c r="E152" s="36"/>
      <c r="F152" s="36"/>
      <c r="G152" s="36"/>
      <c r="H152" s="36"/>
      <c r="I152" s="36"/>
      <c r="J152" s="36"/>
      <c r="K152" s="36"/>
      <c r="L152" s="36"/>
      <c r="M152" s="36"/>
      <c r="N152" s="36"/>
      <c r="O152" s="36"/>
    </row>
    <row r="153" spans="1:15">
      <c r="A153" s="36"/>
      <c r="B153" s="36"/>
      <c r="C153" s="36"/>
      <c r="D153" s="36"/>
      <c r="E153" s="36"/>
      <c r="F153" s="36"/>
      <c r="G153" s="36"/>
      <c r="H153" s="36"/>
      <c r="I153" s="36"/>
      <c r="J153" s="36"/>
      <c r="K153" s="36"/>
      <c r="L153" s="36"/>
      <c r="M153" s="36"/>
      <c r="N153" s="36"/>
      <c r="O153" s="36"/>
    </row>
    <row r="154" spans="1:15">
      <c r="A154" s="36"/>
      <c r="B154" s="36"/>
      <c r="C154" s="36"/>
      <c r="D154" s="36"/>
      <c r="E154" s="36"/>
      <c r="F154" s="36"/>
      <c r="G154" s="36"/>
      <c r="H154" s="36"/>
      <c r="I154" s="36"/>
      <c r="J154" s="36"/>
      <c r="K154" s="36"/>
      <c r="L154" s="36"/>
      <c r="M154" s="36"/>
      <c r="N154" s="36"/>
      <c r="O154" s="36"/>
    </row>
    <row r="155" spans="1:15">
      <c r="A155" s="36"/>
      <c r="B155" s="36"/>
      <c r="C155" s="36"/>
      <c r="D155" s="36"/>
      <c r="E155" s="36"/>
      <c r="F155" s="36"/>
      <c r="G155" s="36"/>
      <c r="H155" s="36"/>
      <c r="I155" s="36"/>
      <c r="J155" s="36"/>
      <c r="K155" s="36"/>
      <c r="L155" s="36"/>
      <c r="M155" s="36"/>
      <c r="N155" s="36"/>
      <c r="O155" s="36"/>
    </row>
    <row r="156" spans="1:15">
      <c r="A156" s="36"/>
      <c r="B156" s="36"/>
      <c r="C156" s="36"/>
      <c r="D156" s="36"/>
      <c r="E156" s="36"/>
      <c r="F156" s="36"/>
      <c r="G156" s="36"/>
      <c r="H156" s="36"/>
      <c r="I156" s="36"/>
      <c r="J156" s="36"/>
      <c r="K156" s="36"/>
      <c r="L156" s="36"/>
      <c r="M156" s="36"/>
      <c r="N156" s="36"/>
      <c r="O156" s="36"/>
    </row>
    <row r="157" spans="1:15">
      <c r="A157" s="36"/>
      <c r="B157" s="36"/>
      <c r="C157" s="36"/>
      <c r="D157" s="36"/>
      <c r="E157" s="36"/>
      <c r="F157" s="36"/>
      <c r="G157" s="36"/>
      <c r="H157" s="36"/>
      <c r="I157" s="36"/>
      <c r="J157" s="36"/>
      <c r="K157" s="36"/>
      <c r="L157" s="36"/>
      <c r="M157" s="36"/>
      <c r="N157" s="36"/>
      <c r="O157" s="36"/>
    </row>
    <row r="158" spans="1:15">
      <c r="A158" s="36"/>
      <c r="B158" s="36"/>
      <c r="C158" s="36"/>
      <c r="D158" s="36"/>
      <c r="E158" s="36"/>
      <c r="F158" s="36"/>
      <c r="G158" s="36"/>
      <c r="H158" s="36"/>
      <c r="I158" s="36"/>
      <c r="J158" s="36"/>
      <c r="K158" s="36"/>
      <c r="L158" s="36"/>
      <c r="M158" s="36"/>
      <c r="N158" s="36"/>
      <c r="O158" s="36"/>
    </row>
    <row r="159" spans="1:15">
      <c r="A159" s="36"/>
      <c r="B159" s="36"/>
      <c r="C159" s="36"/>
      <c r="D159" s="36"/>
      <c r="E159" s="36"/>
      <c r="F159" s="36"/>
      <c r="G159" s="36"/>
      <c r="H159" s="36"/>
      <c r="I159" s="36"/>
      <c r="J159" s="36"/>
      <c r="K159" s="36"/>
      <c r="L159" s="36"/>
      <c r="M159" s="36"/>
      <c r="N159" s="36"/>
      <c r="O159" s="36"/>
    </row>
    <row r="160" spans="1:15">
      <c r="A160" s="36"/>
      <c r="B160" s="36"/>
      <c r="C160" s="36"/>
      <c r="D160" s="36"/>
      <c r="E160" s="36"/>
      <c r="F160" s="36"/>
      <c r="G160" s="36"/>
      <c r="H160" s="36"/>
      <c r="I160" s="36"/>
      <c r="J160" s="36"/>
      <c r="K160" s="36"/>
      <c r="L160" s="36"/>
      <c r="M160" s="36"/>
      <c r="N160" s="36"/>
      <c r="O160" s="36"/>
    </row>
    <row r="161" spans="1:15">
      <c r="A161" s="36"/>
      <c r="B161" s="36"/>
      <c r="C161" s="36"/>
      <c r="D161" s="36"/>
      <c r="E161" s="36"/>
      <c r="F161" s="36"/>
      <c r="G161" s="36"/>
      <c r="H161" s="36"/>
      <c r="I161" s="36"/>
      <c r="J161" s="36"/>
      <c r="K161" s="36"/>
      <c r="L161" s="36"/>
      <c r="M161" s="36"/>
      <c r="N161" s="36"/>
      <c r="O161" s="36"/>
    </row>
    <row r="162" spans="1:15">
      <c r="A162" s="36"/>
      <c r="B162" s="36"/>
      <c r="C162" s="36"/>
      <c r="D162" s="36"/>
      <c r="E162" s="36"/>
      <c r="F162" s="36"/>
      <c r="G162" s="36"/>
      <c r="H162" s="36"/>
      <c r="I162" s="36"/>
      <c r="J162" s="36"/>
      <c r="K162" s="36"/>
      <c r="L162" s="36"/>
      <c r="M162" s="36"/>
      <c r="N162" s="36"/>
      <c r="O162" s="36"/>
    </row>
    <row r="163" spans="1:15">
      <c r="A163" s="36"/>
      <c r="B163" s="36"/>
      <c r="C163" s="36"/>
      <c r="D163" s="36"/>
      <c r="E163" s="36"/>
      <c r="F163" s="36"/>
      <c r="G163" s="36"/>
      <c r="H163" s="36"/>
      <c r="I163" s="36"/>
      <c r="J163" s="36"/>
      <c r="K163" s="36"/>
      <c r="L163" s="36"/>
      <c r="M163" s="36"/>
      <c r="N163" s="36"/>
      <c r="O163" s="36"/>
    </row>
    <row r="164" spans="1:15">
      <c r="A164" s="36"/>
      <c r="B164" s="36"/>
      <c r="C164" s="36"/>
      <c r="D164" s="36"/>
      <c r="E164" s="36"/>
      <c r="F164" s="36"/>
      <c r="G164" s="36"/>
      <c r="H164" s="36"/>
      <c r="I164" s="36"/>
      <c r="J164" s="36"/>
      <c r="K164" s="36"/>
      <c r="L164" s="36"/>
      <c r="M164" s="36"/>
      <c r="N164" s="36"/>
      <c r="O164" s="36"/>
    </row>
    <row r="165" spans="1:15">
      <c r="A165" s="36"/>
      <c r="B165" s="36"/>
      <c r="C165" s="36"/>
      <c r="D165" s="36"/>
      <c r="E165" s="36"/>
      <c r="F165" s="36"/>
      <c r="G165" s="36"/>
      <c r="H165" s="36"/>
      <c r="I165" s="36"/>
      <c r="J165" s="36"/>
      <c r="K165" s="36"/>
      <c r="L165" s="36"/>
      <c r="M165" s="36"/>
      <c r="N165" s="36"/>
      <c r="O165" s="36"/>
    </row>
    <row r="166" spans="1:15">
      <c r="A166" s="36"/>
      <c r="B166" s="36"/>
      <c r="C166" s="36"/>
      <c r="D166" s="36"/>
      <c r="E166" s="36"/>
      <c r="F166" s="36"/>
      <c r="G166" s="36"/>
      <c r="H166" s="36"/>
      <c r="I166" s="36"/>
      <c r="J166" s="36"/>
      <c r="K166" s="36"/>
      <c r="L166" s="36"/>
      <c r="M166" s="36"/>
      <c r="N166" s="36"/>
      <c r="O166" s="36"/>
    </row>
    <row r="167" spans="1:15">
      <c r="A167" s="36"/>
      <c r="B167" s="36"/>
      <c r="C167" s="36"/>
      <c r="D167" s="36"/>
      <c r="E167" s="36"/>
      <c r="F167" s="36"/>
      <c r="G167" s="36"/>
      <c r="H167" s="36"/>
      <c r="I167" s="36"/>
      <c r="J167" s="36"/>
      <c r="K167" s="36"/>
      <c r="L167" s="36"/>
      <c r="M167" s="36"/>
      <c r="N167" s="36"/>
      <c r="O167" s="36"/>
    </row>
    <row r="168" spans="1:15">
      <c r="A168" s="36"/>
      <c r="B168" s="36"/>
      <c r="C168" s="36"/>
      <c r="D168" s="36"/>
      <c r="E168" s="36"/>
      <c r="F168" s="36"/>
      <c r="G168" s="36"/>
      <c r="H168" s="36"/>
      <c r="I168" s="36"/>
      <c r="J168" s="36"/>
      <c r="K168" s="36"/>
      <c r="L168" s="36"/>
      <c r="M168" s="36"/>
      <c r="N168" s="36"/>
      <c r="O168" s="36"/>
    </row>
    <row r="169" spans="1:15">
      <c r="A169" s="36"/>
      <c r="B169" s="36"/>
      <c r="C169" s="36"/>
      <c r="D169" s="36"/>
      <c r="E169" s="36"/>
      <c r="F169" s="36"/>
      <c r="G169" s="36"/>
      <c r="H169" s="36"/>
      <c r="I169" s="36"/>
      <c r="J169" s="36"/>
      <c r="K169" s="36"/>
      <c r="L169" s="36"/>
      <c r="M169" s="36"/>
      <c r="N169" s="36"/>
      <c r="O169" s="36"/>
    </row>
    <row r="170" spans="1:15">
      <c r="A170" s="36"/>
      <c r="B170" s="36"/>
      <c r="C170" s="36"/>
      <c r="D170" s="36"/>
      <c r="E170" s="36"/>
      <c r="F170" s="36"/>
      <c r="G170" s="36"/>
      <c r="H170" s="36"/>
      <c r="I170" s="36"/>
      <c r="J170" s="36"/>
      <c r="K170" s="36"/>
      <c r="L170" s="36"/>
      <c r="M170" s="36"/>
      <c r="N170" s="36"/>
      <c r="O170" s="36"/>
    </row>
    <row r="171" spans="1:15">
      <c r="A171" s="36"/>
      <c r="B171" s="36"/>
      <c r="C171" s="36"/>
      <c r="D171" s="36"/>
      <c r="E171" s="36"/>
      <c r="F171" s="36"/>
      <c r="G171" s="36"/>
      <c r="H171" s="36"/>
      <c r="I171" s="36"/>
      <c r="J171" s="36"/>
      <c r="K171" s="36"/>
      <c r="L171" s="36"/>
      <c r="M171" s="36"/>
      <c r="N171" s="36"/>
      <c r="O171" s="36"/>
    </row>
    <row r="172" spans="1:15">
      <c r="A172" s="36"/>
      <c r="B172" s="36"/>
      <c r="C172" s="36"/>
      <c r="D172" s="36"/>
      <c r="E172" s="36"/>
      <c r="F172" s="36"/>
      <c r="G172" s="36"/>
      <c r="H172" s="36"/>
      <c r="I172" s="36"/>
      <c r="J172" s="36"/>
      <c r="K172" s="36"/>
      <c r="L172" s="36"/>
      <c r="M172" s="36"/>
      <c r="N172" s="36"/>
      <c r="O172" s="36"/>
    </row>
    <row r="173" spans="1:15">
      <c r="A173" s="36"/>
      <c r="B173" s="36"/>
      <c r="C173" s="36"/>
      <c r="D173" s="36"/>
      <c r="E173" s="36"/>
      <c r="F173" s="36"/>
      <c r="G173" s="36"/>
      <c r="H173" s="36"/>
      <c r="I173" s="36"/>
      <c r="J173" s="36"/>
      <c r="K173" s="36"/>
      <c r="L173" s="36"/>
      <c r="M173" s="36"/>
      <c r="N173" s="36"/>
      <c r="O173" s="36"/>
    </row>
    <row r="174" spans="1:15">
      <c r="A174" s="36"/>
      <c r="B174" s="36"/>
      <c r="C174" s="36"/>
      <c r="D174" s="36"/>
      <c r="E174" s="36"/>
      <c r="F174" s="36"/>
      <c r="G174" s="36"/>
      <c r="H174" s="36"/>
      <c r="I174" s="36"/>
      <c r="J174" s="36"/>
      <c r="K174" s="36"/>
      <c r="L174" s="36"/>
      <c r="M174" s="36"/>
      <c r="N174" s="36"/>
      <c r="O174" s="36"/>
    </row>
    <row r="175" spans="1:15">
      <c r="A175" s="36"/>
      <c r="B175" s="36"/>
      <c r="C175" s="36"/>
      <c r="D175" s="36"/>
      <c r="E175" s="36"/>
      <c r="F175" s="36"/>
      <c r="G175" s="36"/>
      <c r="H175" s="36"/>
      <c r="I175" s="36"/>
      <c r="J175" s="36"/>
      <c r="K175" s="36"/>
      <c r="L175" s="36"/>
      <c r="M175" s="36"/>
      <c r="N175" s="36"/>
      <c r="O175" s="36"/>
    </row>
    <row r="176" spans="1:15">
      <c r="A176" s="36"/>
      <c r="B176" s="36"/>
      <c r="C176" s="36"/>
      <c r="D176" s="36"/>
      <c r="E176" s="36"/>
      <c r="F176" s="36"/>
      <c r="G176" s="36"/>
      <c r="H176" s="36"/>
      <c r="I176" s="36"/>
      <c r="J176" s="36"/>
      <c r="K176" s="36"/>
      <c r="L176" s="36"/>
      <c r="M176" s="36"/>
      <c r="N176" s="36"/>
      <c r="O176" s="36"/>
    </row>
    <row r="177" spans="1:15">
      <c r="A177" s="36"/>
      <c r="B177" s="36"/>
      <c r="C177" s="36"/>
      <c r="D177" s="36"/>
      <c r="E177" s="36"/>
      <c r="F177" s="36"/>
      <c r="G177" s="36"/>
      <c r="H177" s="36"/>
      <c r="I177" s="36"/>
      <c r="J177" s="36"/>
      <c r="K177" s="36"/>
      <c r="L177" s="36"/>
      <c r="M177" s="36"/>
      <c r="N177" s="36"/>
      <c r="O177" s="36"/>
    </row>
    <row r="178" spans="1:15">
      <c r="A178" s="36"/>
      <c r="B178" s="36"/>
      <c r="C178" s="36"/>
      <c r="D178" s="36"/>
      <c r="E178" s="36"/>
      <c r="F178" s="36"/>
      <c r="G178" s="36"/>
      <c r="H178" s="36"/>
      <c r="I178" s="36"/>
      <c r="J178" s="36"/>
      <c r="K178" s="36"/>
      <c r="L178" s="36"/>
      <c r="M178" s="36"/>
      <c r="N178" s="36"/>
      <c r="O178" s="36"/>
    </row>
    <row r="179" spans="1:15">
      <c r="A179" s="36"/>
      <c r="B179" s="36"/>
      <c r="C179" s="36"/>
      <c r="D179" s="36"/>
      <c r="E179" s="36"/>
      <c r="F179" s="36"/>
      <c r="G179" s="36"/>
      <c r="H179" s="36"/>
      <c r="I179" s="36"/>
      <c r="J179" s="36"/>
      <c r="K179" s="36"/>
      <c r="L179" s="36"/>
      <c r="M179" s="36"/>
      <c r="N179" s="36"/>
      <c r="O179" s="36"/>
    </row>
    <row r="180" spans="1:15">
      <c r="A180" s="36"/>
      <c r="B180" s="36"/>
      <c r="C180" s="36"/>
      <c r="D180" s="36"/>
      <c r="E180" s="36"/>
      <c r="F180" s="36"/>
      <c r="G180" s="36"/>
      <c r="H180" s="36"/>
      <c r="I180" s="36"/>
      <c r="J180" s="36"/>
      <c r="K180" s="36"/>
      <c r="L180" s="36"/>
      <c r="M180" s="36"/>
      <c r="N180" s="36"/>
      <c r="O180" s="36"/>
    </row>
    <row r="181" spans="1:15">
      <c r="A181" s="36"/>
      <c r="B181" s="36"/>
      <c r="C181" s="36"/>
      <c r="D181" s="36"/>
      <c r="E181" s="36"/>
      <c r="F181" s="36"/>
      <c r="G181" s="36"/>
      <c r="H181" s="36"/>
      <c r="I181" s="36"/>
      <c r="J181" s="36"/>
      <c r="K181" s="36"/>
      <c r="L181" s="36"/>
      <c r="M181" s="36"/>
      <c r="N181" s="36"/>
      <c r="O181" s="36"/>
    </row>
    <row r="182" spans="1:15">
      <c r="A182" s="36"/>
      <c r="B182" s="36"/>
      <c r="C182" s="36"/>
      <c r="D182" s="36"/>
      <c r="E182" s="36"/>
      <c r="F182" s="36"/>
      <c r="G182" s="36"/>
      <c r="H182" s="36"/>
      <c r="I182" s="36"/>
      <c r="J182" s="36"/>
      <c r="K182" s="36"/>
      <c r="L182" s="36"/>
      <c r="M182" s="36"/>
      <c r="N182" s="36"/>
      <c r="O182" s="36"/>
    </row>
    <row r="183" spans="1:15">
      <c r="A183" s="36"/>
      <c r="B183" s="36"/>
      <c r="C183" s="36"/>
      <c r="D183" s="36"/>
      <c r="E183" s="36"/>
      <c r="F183" s="36"/>
      <c r="G183" s="36"/>
      <c r="H183" s="36"/>
      <c r="I183" s="36"/>
      <c r="J183" s="36"/>
      <c r="K183" s="36"/>
      <c r="L183" s="36"/>
      <c r="M183" s="36"/>
      <c r="N183" s="36"/>
      <c r="O183" s="36"/>
    </row>
    <row r="184" spans="1:15">
      <c r="A184" s="36"/>
      <c r="B184" s="36"/>
      <c r="C184" s="36"/>
      <c r="D184" s="36"/>
      <c r="E184" s="36"/>
      <c r="F184" s="36"/>
      <c r="G184" s="36"/>
      <c r="H184" s="36"/>
      <c r="I184" s="36"/>
      <c r="J184" s="36"/>
      <c r="K184" s="36"/>
      <c r="L184" s="36"/>
      <c r="M184" s="36"/>
      <c r="N184" s="36"/>
      <c r="O184" s="36"/>
    </row>
    <row r="185" spans="1:15">
      <c r="A185" s="36"/>
      <c r="B185" s="36"/>
      <c r="C185" s="36"/>
      <c r="D185" s="36"/>
      <c r="E185" s="36"/>
      <c r="F185" s="36"/>
      <c r="G185" s="36"/>
      <c r="H185" s="36"/>
      <c r="I185" s="36"/>
      <c r="J185" s="36"/>
      <c r="K185" s="36"/>
      <c r="L185" s="36"/>
      <c r="M185" s="36"/>
      <c r="N185" s="36"/>
      <c r="O185" s="36"/>
    </row>
    <row r="186" spans="1:15">
      <c r="A186" s="36"/>
      <c r="B186" s="36"/>
      <c r="C186" s="36"/>
      <c r="D186" s="36"/>
      <c r="E186" s="36"/>
      <c r="F186" s="36"/>
      <c r="G186" s="36"/>
      <c r="H186" s="36"/>
      <c r="I186" s="36"/>
      <c r="J186" s="36"/>
      <c r="K186" s="36"/>
      <c r="L186" s="36"/>
      <c r="M186" s="36"/>
      <c r="N186" s="36"/>
      <c r="O186" s="36"/>
    </row>
    <row r="187" spans="1:15">
      <c r="A187" s="36"/>
      <c r="B187" s="36"/>
      <c r="C187" s="36"/>
      <c r="D187" s="36"/>
      <c r="E187" s="36"/>
      <c r="F187" s="36"/>
      <c r="G187" s="36"/>
      <c r="H187" s="36"/>
      <c r="I187" s="36"/>
      <c r="J187" s="36"/>
      <c r="K187" s="36"/>
      <c r="L187" s="36"/>
      <c r="M187" s="36"/>
      <c r="N187" s="36"/>
      <c r="O187" s="36"/>
    </row>
    <row r="188" spans="1:15">
      <c r="A188" s="36"/>
      <c r="B188" s="36"/>
      <c r="C188" s="36"/>
      <c r="D188" s="36"/>
      <c r="E188" s="36"/>
      <c r="F188" s="36"/>
      <c r="G188" s="36"/>
      <c r="H188" s="36"/>
      <c r="I188" s="36"/>
      <c r="J188" s="36"/>
      <c r="K188" s="36"/>
      <c r="L188" s="36"/>
      <c r="M188" s="36"/>
      <c r="N188" s="36"/>
      <c r="O188" s="36"/>
    </row>
    <row r="189" spans="1:15">
      <c r="A189" s="36"/>
      <c r="B189" s="36"/>
      <c r="C189" s="36"/>
      <c r="D189" s="36"/>
      <c r="E189" s="36"/>
      <c r="F189" s="36"/>
      <c r="G189" s="36"/>
      <c r="H189" s="36"/>
      <c r="I189" s="36"/>
      <c r="J189" s="36"/>
      <c r="K189" s="36"/>
      <c r="L189" s="36"/>
      <c r="M189" s="36"/>
      <c r="N189" s="36"/>
      <c r="O189" s="36"/>
    </row>
    <row r="190" spans="1:15">
      <c r="A190" s="36"/>
      <c r="B190" s="36"/>
      <c r="C190" s="36"/>
      <c r="D190" s="36"/>
      <c r="E190" s="36"/>
      <c r="F190" s="36"/>
      <c r="G190" s="36"/>
      <c r="H190" s="36"/>
      <c r="I190" s="36"/>
      <c r="J190" s="36"/>
      <c r="K190" s="36"/>
      <c r="L190" s="36"/>
      <c r="M190" s="36"/>
      <c r="N190" s="36"/>
      <c r="O190" s="36"/>
    </row>
    <row r="191" spans="1:15">
      <c r="A191" s="36"/>
      <c r="B191" s="36"/>
      <c r="C191" s="36"/>
      <c r="D191" s="36"/>
      <c r="E191" s="36"/>
      <c r="F191" s="36"/>
      <c r="G191" s="36"/>
      <c r="H191" s="36"/>
      <c r="I191" s="36"/>
      <c r="J191" s="36"/>
      <c r="K191" s="36"/>
      <c r="L191" s="36"/>
      <c r="M191" s="36"/>
      <c r="N191" s="36"/>
      <c r="O191" s="36"/>
    </row>
    <row r="192" spans="1:15">
      <c r="A192" s="36"/>
      <c r="B192" s="36"/>
      <c r="C192" s="36"/>
      <c r="D192" s="36"/>
      <c r="E192" s="36"/>
      <c r="F192" s="36"/>
      <c r="G192" s="36"/>
      <c r="H192" s="36"/>
      <c r="I192" s="36"/>
      <c r="J192" s="36"/>
      <c r="K192" s="36"/>
      <c r="L192" s="36"/>
      <c r="M192" s="36"/>
      <c r="N192" s="36"/>
      <c r="O192" s="36"/>
    </row>
    <row r="193" spans="1:15">
      <c r="A193" s="36"/>
      <c r="B193" s="36"/>
      <c r="C193" s="36"/>
      <c r="D193" s="36"/>
      <c r="E193" s="36"/>
      <c r="F193" s="36"/>
      <c r="G193" s="36"/>
      <c r="H193" s="36"/>
      <c r="I193" s="36"/>
      <c r="J193" s="36"/>
      <c r="K193" s="36"/>
      <c r="L193" s="36"/>
      <c r="M193" s="36"/>
      <c r="N193" s="36"/>
      <c r="O193" s="36"/>
    </row>
    <row r="194" spans="1:15">
      <c r="A194" s="36"/>
      <c r="B194" s="36"/>
      <c r="C194" s="36"/>
      <c r="D194" s="36"/>
      <c r="E194" s="36"/>
      <c r="F194" s="36"/>
      <c r="G194" s="36"/>
      <c r="H194" s="36"/>
      <c r="I194" s="36"/>
      <c r="J194" s="36"/>
      <c r="K194" s="36"/>
      <c r="L194" s="36"/>
      <c r="M194" s="36"/>
      <c r="N194" s="36"/>
      <c r="O194" s="36"/>
    </row>
    <row r="195" spans="1:15">
      <c r="A195" s="36"/>
      <c r="B195" s="36"/>
      <c r="C195" s="36"/>
      <c r="D195" s="36"/>
      <c r="E195" s="36"/>
      <c r="F195" s="36"/>
      <c r="G195" s="36"/>
      <c r="H195" s="36"/>
      <c r="I195" s="36"/>
      <c r="J195" s="36"/>
      <c r="K195" s="36"/>
      <c r="L195" s="36"/>
      <c r="M195" s="36"/>
      <c r="N195" s="36"/>
      <c r="O195" s="36"/>
    </row>
    <row r="196" spans="1:15">
      <c r="A196" s="36"/>
      <c r="B196" s="36"/>
      <c r="C196" s="36"/>
      <c r="D196" s="36"/>
      <c r="E196" s="36"/>
      <c r="F196" s="36"/>
      <c r="G196" s="36"/>
      <c r="H196" s="36"/>
      <c r="I196" s="36"/>
      <c r="J196" s="36"/>
      <c r="K196" s="36"/>
      <c r="L196" s="36"/>
      <c r="M196" s="36"/>
      <c r="N196" s="36"/>
      <c r="O196" s="36"/>
    </row>
    <row r="197" spans="1:15">
      <c r="A197" s="36"/>
      <c r="B197" s="36"/>
      <c r="C197" s="36"/>
      <c r="D197" s="36"/>
      <c r="E197" s="36"/>
      <c r="F197" s="36"/>
      <c r="G197" s="36"/>
      <c r="H197" s="36"/>
      <c r="I197" s="36"/>
      <c r="J197" s="36"/>
      <c r="K197" s="36"/>
      <c r="L197" s="36"/>
      <c r="M197" s="36"/>
      <c r="N197" s="36"/>
      <c r="O197" s="36"/>
    </row>
    <row r="198" spans="1:15">
      <c r="A198" s="36"/>
      <c r="B198" s="36"/>
      <c r="C198" s="36"/>
      <c r="D198" s="36"/>
      <c r="E198" s="36"/>
      <c r="F198" s="36"/>
      <c r="G198" s="36"/>
      <c r="H198" s="36"/>
      <c r="I198" s="36"/>
      <c r="J198" s="36"/>
      <c r="K198" s="36"/>
      <c r="L198" s="36"/>
      <c r="M198" s="36"/>
      <c r="N198" s="36"/>
      <c r="O198" s="36"/>
    </row>
    <row r="199" spans="1:15">
      <c r="A199" s="36"/>
      <c r="B199" s="36"/>
      <c r="C199" s="36"/>
      <c r="D199" s="36"/>
      <c r="E199" s="36"/>
      <c r="F199" s="36"/>
      <c r="G199" s="36"/>
      <c r="H199" s="36"/>
      <c r="I199" s="36"/>
      <c r="J199" s="36"/>
      <c r="K199" s="36"/>
      <c r="L199" s="36"/>
      <c r="M199" s="36"/>
      <c r="N199" s="36"/>
      <c r="O199" s="36"/>
    </row>
    <row r="200" spans="1:15">
      <c r="A200" s="36"/>
      <c r="B200" s="36"/>
      <c r="C200" s="36"/>
      <c r="D200" s="36"/>
      <c r="E200" s="36"/>
      <c r="F200" s="36"/>
      <c r="G200" s="36"/>
      <c r="H200" s="36"/>
      <c r="I200" s="36"/>
      <c r="J200" s="36"/>
      <c r="K200" s="36"/>
      <c r="L200" s="36"/>
      <c r="M200" s="36"/>
      <c r="N200" s="36"/>
      <c r="O200" s="36"/>
    </row>
    <row r="201" spans="1:15">
      <c r="A201" s="36"/>
      <c r="B201" s="36"/>
      <c r="C201" s="36"/>
      <c r="D201" s="36"/>
      <c r="E201" s="36"/>
      <c r="F201" s="36"/>
      <c r="G201" s="36"/>
      <c r="H201" s="36"/>
      <c r="I201" s="36"/>
      <c r="J201" s="36"/>
      <c r="K201" s="36"/>
      <c r="L201" s="36"/>
      <c r="M201" s="36"/>
      <c r="N201" s="36"/>
      <c r="O201" s="36"/>
    </row>
  </sheetData>
  <mergeCells count="12">
    <mergeCell ref="A2:O2"/>
    <mergeCell ref="A3:O3"/>
    <mergeCell ref="D5:F5"/>
    <mergeCell ref="G5:I5"/>
    <mergeCell ref="J5:L5"/>
    <mergeCell ref="A27:B27"/>
    <mergeCell ref="A5:A6"/>
    <mergeCell ref="B5:B6"/>
    <mergeCell ref="C5:C6"/>
    <mergeCell ref="M5:M6"/>
    <mergeCell ref="N5:N6"/>
    <mergeCell ref="O5:O6"/>
  </mergeCells>
  <hyperlinks>
    <hyperlink ref="A1" location="'索引目录'!E18" display="返回索引页"/>
    <hyperlink ref="B1" location="'存货汇总'!B6" display="返回"/>
  </hyperlink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49"/>
  <sheetViews>
    <sheetView view="pageBreakPreview" zoomScaleNormal="100" topLeftCell="B19" workbookViewId="0">
      <selection activeCell="E25" sqref="E25"/>
    </sheetView>
  </sheetViews>
  <sheetFormatPr defaultColWidth="9.81481481481481" defaultRowHeight="14.4"/>
  <cols>
    <col min="1" max="1" width="5" customWidth="1"/>
    <col min="2" max="2" width="23.0925925925926" customWidth="1"/>
    <col min="3" max="3" width="4" customWidth="1"/>
    <col min="4" max="4" width="11" hidden="1" customWidth="1"/>
    <col min="5" max="5" width="8" hidden="1" customWidth="1"/>
    <col min="6" max="6" width="13" hidden="1" customWidth="1"/>
    <col min="7" max="7" width="13" customWidth="1"/>
    <col min="8" max="8" width="13.6388888888889" style="117" customWidth="1"/>
    <col min="9" max="9" width="9" style="117" customWidth="1"/>
    <col min="10" max="12" width="13.6388888888889" style="117" customWidth="1"/>
    <col min="13" max="13" width="10" style="117" customWidth="1"/>
    <col min="14" max="14" width="13.6388888888889" style="117" customWidth="1"/>
    <col min="15" max="15" width="10" customWidth="1"/>
    <col min="16" max="16" width="7" customWidth="1"/>
    <col min="17" max="17" width="11" customWidth="1"/>
    <col min="18" max="18" width="10" customWidth="1"/>
  </cols>
  <sheetData>
    <row r="1" ht="15.6" spans="1:18">
      <c r="A1" s="663" t="s">
        <v>86</v>
      </c>
      <c r="B1" s="14" t="s">
        <v>250</v>
      </c>
      <c r="C1" s="15"/>
      <c r="D1" s="15"/>
      <c r="E1" s="15"/>
      <c r="F1" s="15"/>
      <c r="G1" s="15"/>
      <c r="H1" s="405"/>
      <c r="I1" s="405"/>
      <c r="J1" s="405"/>
      <c r="K1" s="405"/>
      <c r="L1" s="405"/>
      <c r="M1" s="405"/>
      <c r="N1" s="405"/>
      <c r="O1" s="15"/>
      <c r="P1" s="15"/>
      <c r="Q1" s="15"/>
      <c r="R1" s="15"/>
    </row>
    <row r="2" ht="30" customHeight="1" spans="1:18">
      <c r="A2" s="406" t="s">
        <v>483</v>
      </c>
      <c r="B2" s="16"/>
      <c r="C2" s="16"/>
      <c r="D2" s="16"/>
      <c r="E2" s="16"/>
      <c r="F2" s="16"/>
      <c r="G2" s="16"/>
      <c r="H2" s="664"/>
      <c r="I2" s="664"/>
      <c r="J2" s="664"/>
      <c r="K2" s="664"/>
      <c r="L2" s="664"/>
      <c r="M2" s="664"/>
      <c r="N2" s="664"/>
      <c r="O2" s="16"/>
      <c r="P2" s="16"/>
      <c r="Q2" s="16"/>
      <c r="R2" s="626"/>
    </row>
    <row r="3" s="12" customFormat="1" ht="14.25" customHeight="1" spans="1:18">
      <c r="A3" s="18" t="e">
        <f>CONCATENATE(#REF!,#REF!,#REF!,#REF!,#REF!,#REF!,#REF!)</f>
        <v>#REF!</v>
      </c>
      <c r="B3" s="19"/>
      <c r="C3" s="19"/>
      <c r="D3" s="19"/>
      <c r="E3" s="19"/>
      <c r="F3" s="19"/>
      <c r="G3" s="19"/>
      <c r="H3" s="123"/>
      <c r="I3" s="123"/>
      <c r="J3" s="123"/>
      <c r="K3" s="123"/>
      <c r="L3" s="123"/>
      <c r="M3" s="123"/>
      <c r="N3" s="123"/>
      <c r="O3" s="19"/>
      <c r="P3" s="19"/>
      <c r="Q3" s="19"/>
      <c r="R3" s="22"/>
    </row>
    <row r="4" s="12" customFormat="1" ht="19" customHeight="1" spans="1:18">
      <c r="A4" s="21" t="e">
        <f>#REF!&amp;#REF!</f>
        <v>#REF!</v>
      </c>
      <c r="B4" s="22"/>
      <c r="C4" s="22"/>
      <c r="D4" s="20"/>
      <c r="E4" s="22"/>
      <c r="F4" s="22"/>
      <c r="G4" s="20"/>
      <c r="H4" s="123"/>
      <c r="I4" s="120"/>
      <c r="J4" s="120"/>
      <c r="K4" s="120"/>
      <c r="L4" s="123"/>
      <c r="M4" s="120"/>
      <c r="N4" s="120"/>
      <c r="O4" s="22"/>
      <c r="P4" s="22"/>
      <c r="Q4" s="23" t="s">
        <v>119</v>
      </c>
      <c r="R4" s="22"/>
    </row>
    <row r="5" s="12" customFormat="1" ht="19" customHeight="1" spans="1:18">
      <c r="A5" s="24" t="s">
        <v>183</v>
      </c>
      <c r="B5" s="24" t="s">
        <v>477</v>
      </c>
      <c r="C5" s="183" t="s">
        <v>478</v>
      </c>
      <c r="D5" s="24" t="s">
        <v>333</v>
      </c>
      <c r="E5" s="27"/>
      <c r="F5" s="65"/>
      <c r="G5" s="183" t="s">
        <v>484</v>
      </c>
      <c r="H5" s="654" t="s">
        <v>334</v>
      </c>
      <c r="I5" s="654"/>
      <c r="J5" s="654"/>
      <c r="K5" s="658" t="s">
        <v>481</v>
      </c>
      <c r="L5" s="658" t="s">
        <v>335</v>
      </c>
      <c r="M5" s="658"/>
      <c r="N5" s="658"/>
      <c r="O5" s="24" t="s">
        <v>336</v>
      </c>
      <c r="P5" s="24" t="s">
        <v>255</v>
      </c>
      <c r="Q5" s="24" t="s">
        <v>186</v>
      </c>
      <c r="R5" s="101"/>
    </row>
    <row r="6" s="12" customFormat="1" ht="19" customHeight="1" spans="1:18">
      <c r="A6" s="27"/>
      <c r="B6" s="140"/>
      <c r="C6" s="137"/>
      <c r="D6" s="24" t="s">
        <v>479</v>
      </c>
      <c r="E6" s="24" t="s">
        <v>480</v>
      </c>
      <c r="F6" s="25" t="s">
        <v>154</v>
      </c>
      <c r="G6" s="135"/>
      <c r="H6" s="655" t="s">
        <v>479</v>
      </c>
      <c r="I6" s="658" t="s">
        <v>480</v>
      </c>
      <c r="J6" s="658" t="s">
        <v>154</v>
      </c>
      <c r="K6" s="659"/>
      <c r="L6" s="658" t="s">
        <v>481</v>
      </c>
      <c r="M6" s="658" t="s">
        <v>482</v>
      </c>
      <c r="N6" s="658" t="s">
        <v>154</v>
      </c>
      <c r="O6" s="140"/>
      <c r="P6" s="27"/>
      <c r="Q6" s="27"/>
      <c r="R6" s="20"/>
    </row>
    <row r="7" s="12" customFormat="1" ht="19" customHeight="1" spans="1:18">
      <c r="A7" s="27">
        <v>1</v>
      </c>
      <c r="B7" s="28" t="s">
        <v>485</v>
      </c>
      <c r="C7" s="665" t="s">
        <v>486</v>
      </c>
      <c r="D7" s="27"/>
      <c r="E7" s="31"/>
      <c r="F7" s="31"/>
      <c r="G7" s="666" t="s">
        <v>487</v>
      </c>
      <c r="H7" s="422">
        <v>217802.75</v>
      </c>
      <c r="I7" s="422">
        <v>0.2</v>
      </c>
      <c r="J7" s="422">
        <f>I7*H7</f>
        <v>43560.55</v>
      </c>
      <c r="K7" s="422">
        <f>H7</f>
        <v>217802.75</v>
      </c>
      <c r="L7" s="422">
        <f>K7</f>
        <v>217802.75</v>
      </c>
      <c r="M7" s="422">
        <f>I7</f>
        <v>0.2</v>
      </c>
      <c r="N7" s="422">
        <f>J7</f>
        <v>43560.55</v>
      </c>
      <c r="O7" s="31" t="str">
        <f>IF(N7-J7=0,"",(N7-J7))</f>
        <v/>
      </c>
      <c r="P7" s="31">
        <f>IF(J7=0,"",(N7-J7)/J7*100)</f>
        <v>0</v>
      </c>
      <c r="Q7" s="32"/>
      <c r="R7" s="22" t="str">
        <f>其他应收款!T6</f>
        <v>雪巅啤酒</v>
      </c>
    </row>
    <row r="8" s="12" customFormat="1" ht="19" customHeight="1" spans="1:18">
      <c r="A8" s="27">
        <v>2</v>
      </c>
      <c r="B8" s="28" t="s">
        <v>488</v>
      </c>
      <c r="C8" s="665" t="s">
        <v>489</v>
      </c>
      <c r="D8" s="27"/>
      <c r="E8" s="31"/>
      <c r="F8" s="31"/>
      <c r="G8" s="666" t="s">
        <v>487</v>
      </c>
      <c r="H8" s="422">
        <v>9000</v>
      </c>
      <c r="I8" s="422">
        <v>3.57</v>
      </c>
      <c r="J8" s="422">
        <f t="shared" ref="J8:J29" si="0">I8*H8</f>
        <v>32130</v>
      </c>
      <c r="K8" s="422">
        <f t="shared" ref="K8:K29" si="1">H8</f>
        <v>9000</v>
      </c>
      <c r="L8" s="422">
        <f t="shared" ref="L8:L29" si="2">K8</f>
        <v>9000</v>
      </c>
      <c r="M8" s="422">
        <f t="shared" ref="M8:M29" si="3">I8</f>
        <v>3.57</v>
      </c>
      <c r="N8" s="422">
        <f t="shared" ref="N8:N29" si="4">J8</f>
        <v>32130</v>
      </c>
      <c r="O8" s="31" t="str">
        <f t="shared" ref="O8:O13" si="5">IF(N8-J8=0,"",(N8-J8))</f>
        <v/>
      </c>
      <c r="P8" s="31">
        <f t="shared" ref="P8:P13" si="6">IF(J8=0,"",(N8-J8)/J8*100)</f>
        <v>0</v>
      </c>
      <c r="Q8" s="32"/>
      <c r="R8" s="22" t="str">
        <f>其他应收款!T7</f>
        <v>雪巅啤酒</v>
      </c>
    </row>
    <row r="9" s="12" customFormat="1" ht="19" customHeight="1" spans="1:18">
      <c r="A9" s="27">
        <v>3</v>
      </c>
      <c r="B9" s="28" t="s">
        <v>490</v>
      </c>
      <c r="C9" s="665" t="s">
        <v>489</v>
      </c>
      <c r="D9" s="27"/>
      <c r="E9" s="31"/>
      <c r="F9" s="31"/>
      <c r="G9" s="666" t="s">
        <v>487</v>
      </c>
      <c r="H9" s="422">
        <v>1.65</v>
      </c>
      <c r="I9" s="422">
        <v>215</v>
      </c>
      <c r="J9" s="422">
        <f t="shared" si="0"/>
        <v>354.75</v>
      </c>
      <c r="K9" s="422">
        <f t="shared" si="1"/>
        <v>1.65</v>
      </c>
      <c r="L9" s="422">
        <f t="shared" si="2"/>
        <v>1.65</v>
      </c>
      <c r="M9" s="422">
        <f t="shared" si="3"/>
        <v>215</v>
      </c>
      <c r="N9" s="422">
        <f t="shared" si="4"/>
        <v>354.75</v>
      </c>
      <c r="O9" s="31" t="str">
        <f t="shared" si="5"/>
        <v/>
      </c>
      <c r="P9" s="31">
        <f t="shared" si="6"/>
        <v>0</v>
      </c>
      <c r="Q9" s="32"/>
      <c r="R9" s="22" t="str">
        <f>其他应收款!T8</f>
        <v>雪巅啤酒</v>
      </c>
    </row>
    <row r="10" s="12" customFormat="1" ht="19" customHeight="1" spans="1:18">
      <c r="A10" s="27">
        <v>4</v>
      </c>
      <c r="B10" s="28" t="s">
        <v>491</v>
      </c>
      <c r="C10" s="665" t="s">
        <v>489</v>
      </c>
      <c r="D10" s="27"/>
      <c r="E10" s="31"/>
      <c r="F10" s="31"/>
      <c r="G10" s="666" t="s">
        <v>487</v>
      </c>
      <c r="H10" s="422">
        <v>7.05</v>
      </c>
      <c r="I10" s="422">
        <v>59</v>
      </c>
      <c r="J10" s="422">
        <f t="shared" si="0"/>
        <v>415.95</v>
      </c>
      <c r="K10" s="422">
        <f t="shared" si="1"/>
        <v>7.05</v>
      </c>
      <c r="L10" s="422">
        <f t="shared" si="2"/>
        <v>7.05</v>
      </c>
      <c r="M10" s="422">
        <f t="shared" si="3"/>
        <v>59</v>
      </c>
      <c r="N10" s="422">
        <f t="shared" si="4"/>
        <v>415.95</v>
      </c>
      <c r="O10" s="31" t="str">
        <f t="shared" si="5"/>
        <v/>
      </c>
      <c r="P10" s="31">
        <f t="shared" si="6"/>
        <v>0</v>
      </c>
      <c r="Q10" s="32"/>
      <c r="R10" s="22" t="str">
        <f>其他应收款!T9</f>
        <v>雪巅啤酒</v>
      </c>
    </row>
    <row r="11" s="12" customFormat="1" ht="19" customHeight="1" spans="1:18">
      <c r="A11" s="27">
        <v>5</v>
      </c>
      <c r="B11" s="28" t="s">
        <v>492</v>
      </c>
      <c r="C11" s="665" t="s">
        <v>489</v>
      </c>
      <c r="D11" s="27"/>
      <c r="E11" s="31"/>
      <c r="F11" s="31"/>
      <c r="G11" s="666" t="s">
        <v>487</v>
      </c>
      <c r="H11" s="422">
        <v>41.5</v>
      </c>
      <c r="I11" s="422">
        <v>6.9</v>
      </c>
      <c r="J11" s="422">
        <f t="shared" si="0"/>
        <v>286.35</v>
      </c>
      <c r="K11" s="422">
        <f t="shared" si="1"/>
        <v>41.5</v>
      </c>
      <c r="L11" s="422">
        <f t="shared" si="2"/>
        <v>41.5</v>
      </c>
      <c r="M11" s="422">
        <f t="shared" si="3"/>
        <v>6.9</v>
      </c>
      <c r="N11" s="422">
        <f t="shared" si="4"/>
        <v>286.35</v>
      </c>
      <c r="O11" s="31" t="str">
        <f t="shared" si="5"/>
        <v/>
      </c>
      <c r="P11" s="31">
        <f t="shared" si="6"/>
        <v>0</v>
      </c>
      <c r="Q11" s="32"/>
      <c r="R11" s="22" t="str">
        <f>其他应收款!T10</f>
        <v>雪巅啤酒</v>
      </c>
    </row>
    <row r="12" s="12" customFormat="1" ht="19" customHeight="1" spans="1:18">
      <c r="A12" s="27">
        <v>6</v>
      </c>
      <c r="B12" s="28" t="s">
        <v>493</v>
      </c>
      <c r="C12" s="665" t="s">
        <v>489</v>
      </c>
      <c r="D12" s="27"/>
      <c r="E12" s="31"/>
      <c r="F12" s="31"/>
      <c r="G12" s="666" t="s">
        <v>487</v>
      </c>
      <c r="H12" s="422">
        <v>9.86</v>
      </c>
      <c r="I12" s="422">
        <v>7</v>
      </c>
      <c r="J12" s="422">
        <f t="shared" si="0"/>
        <v>69.02</v>
      </c>
      <c r="K12" s="422">
        <f t="shared" si="1"/>
        <v>9.86</v>
      </c>
      <c r="L12" s="422">
        <f t="shared" si="2"/>
        <v>9.86</v>
      </c>
      <c r="M12" s="422">
        <f t="shared" si="3"/>
        <v>7</v>
      </c>
      <c r="N12" s="422">
        <f t="shared" si="4"/>
        <v>69.02</v>
      </c>
      <c r="O12" s="31" t="str">
        <f t="shared" si="5"/>
        <v/>
      </c>
      <c r="P12" s="31">
        <f t="shared" si="6"/>
        <v>0</v>
      </c>
      <c r="Q12" s="32"/>
      <c r="R12" s="22" t="str">
        <f>其他应收款!T11</f>
        <v>雪巅啤酒</v>
      </c>
    </row>
    <row r="13" s="12" customFormat="1" ht="19" customHeight="1" spans="1:18">
      <c r="A13" s="27">
        <v>7</v>
      </c>
      <c r="B13" s="28" t="s">
        <v>494</v>
      </c>
      <c r="C13" s="665" t="s">
        <v>489</v>
      </c>
      <c r="D13" s="27"/>
      <c r="E13" s="31"/>
      <c r="F13" s="31"/>
      <c r="G13" s="666" t="s">
        <v>487</v>
      </c>
      <c r="H13" s="422">
        <v>8800</v>
      </c>
      <c r="I13" s="422">
        <v>14.8</v>
      </c>
      <c r="J13" s="422">
        <f t="shared" si="0"/>
        <v>130240</v>
      </c>
      <c r="K13" s="422">
        <f t="shared" si="1"/>
        <v>8800</v>
      </c>
      <c r="L13" s="422">
        <f t="shared" si="2"/>
        <v>8800</v>
      </c>
      <c r="M13" s="422">
        <f t="shared" si="3"/>
        <v>14.8</v>
      </c>
      <c r="N13" s="422">
        <f t="shared" si="4"/>
        <v>130240</v>
      </c>
      <c r="O13" s="31" t="str">
        <f t="shared" si="5"/>
        <v/>
      </c>
      <c r="P13" s="31">
        <f t="shared" si="6"/>
        <v>0</v>
      </c>
      <c r="Q13" s="32"/>
      <c r="R13" s="22" t="str">
        <f>其他应收款!T12</f>
        <v>雪巅啤酒</v>
      </c>
    </row>
    <row r="14" s="12" customFormat="1" ht="19" customHeight="1" spans="1:18">
      <c r="A14" s="27">
        <v>8</v>
      </c>
      <c r="B14" s="667" t="s">
        <v>495</v>
      </c>
      <c r="C14" s="665" t="s">
        <v>489</v>
      </c>
      <c r="D14" s="27"/>
      <c r="E14" s="31"/>
      <c r="F14" s="31"/>
      <c r="G14" s="666" t="s">
        <v>487</v>
      </c>
      <c r="H14" s="422">
        <v>11.85</v>
      </c>
      <c r="I14" s="422">
        <v>55</v>
      </c>
      <c r="J14" s="422">
        <f t="shared" si="0"/>
        <v>651.75</v>
      </c>
      <c r="K14" s="422">
        <f t="shared" si="1"/>
        <v>11.85</v>
      </c>
      <c r="L14" s="422">
        <f t="shared" si="2"/>
        <v>11.85</v>
      </c>
      <c r="M14" s="422">
        <f t="shared" si="3"/>
        <v>55</v>
      </c>
      <c r="N14" s="422">
        <f t="shared" si="4"/>
        <v>651.75</v>
      </c>
      <c r="O14" s="31" t="str">
        <f t="shared" ref="O14:O30" si="7">IF(N14-J14=0,"",(N14-J14))</f>
        <v/>
      </c>
      <c r="P14" s="31">
        <f t="shared" ref="P14:P30" si="8">IF(J14=0,"",(N14-J14)/J14*100)</f>
        <v>0</v>
      </c>
      <c r="Q14" s="32"/>
      <c r="R14" s="22" t="str">
        <f>其他应收款!T13</f>
        <v>雪巅啤酒</v>
      </c>
    </row>
    <row r="15" s="12" customFormat="1" ht="19" customHeight="1" spans="1:18">
      <c r="A15" s="27">
        <v>9</v>
      </c>
      <c r="B15" s="667" t="s">
        <v>496</v>
      </c>
      <c r="C15" s="665" t="s">
        <v>489</v>
      </c>
      <c r="D15" s="27"/>
      <c r="E15" s="31"/>
      <c r="F15" s="31"/>
      <c r="G15" s="666" t="s">
        <v>487</v>
      </c>
      <c r="H15" s="422">
        <v>300</v>
      </c>
      <c r="I15" s="422">
        <v>3.6</v>
      </c>
      <c r="J15" s="422">
        <f t="shared" si="0"/>
        <v>1080</v>
      </c>
      <c r="K15" s="422">
        <f t="shared" si="1"/>
        <v>300</v>
      </c>
      <c r="L15" s="422">
        <f t="shared" si="2"/>
        <v>300</v>
      </c>
      <c r="M15" s="422">
        <f t="shared" si="3"/>
        <v>3.6</v>
      </c>
      <c r="N15" s="422">
        <f t="shared" si="4"/>
        <v>1080</v>
      </c>
      <c r="O15" s="31" t="str">
        <f t="shared" si="7"/>
        <v/>
      </c>
      <c r="P15" s="31">
        <f t="shared" si="8"/>
        <v>0</v>
      </c>
      <c r="Q15" s="32"/>
      <c r="R15" s="22" t="str">
        <f>其他应收款!T14</f>
        <v>雪巅啤酒</v>
      </c>
    </row>
    <row r="16" s="12" customFormat="1" ht="19" customHeight="1" spans="1:18">
      <c r="A16" s="27">
        <v>10</v>
      </c>
      <c r="B16" s="667" t="s">
        <v>497</v>
      </c>
      <c r="C16" s="665" t="s">
        <v>489</v>
      </c>
      <c r="D16" s="27"/>
      <c r="E16" s="31"/>
      <c r="F16" s="31"/>
      <c r="G16" s="666" t="s">
        <v>487</v>
      </c>
      <c r="H16" s="422">
        <v>600</v>
      </c>
      <c r="I16" s="422">
        <v>7</v>
      </c>
      <c r="J16" s="422">
        <f t="shared" si="0"/>
        <v>4200</v>
      </c>
      <c r="K16" s="422">
        <f t="shared" si="1"/>
        <v>600</v>
      </c>
      <c r="L16" s="422">
        <f t="shared" si="2"/>
        <v>600</v>
      </c>
      <c r="M16" s="422">
        <f t="shared" si="3"/>
        <v>7</v>
      </c>
      <c r="N16" s="422">
        <f t="shared" si="4"/>
        <v>4200</v>
      </c>
      <c r="O16" s="31" t="str">
        <f t="shared" si="7"/>
        <v/>
      </c>
      <c r="P16" s="31">
        <f t="shared" si="8"/>
        <v>0</v>
      </c>
      <c r="Q16" s="32"/>
      <c r="R16" s="22" t="str">
        <f>其他应收款!T15</f>
        <v>雪巅啤酒</v>
      </c>
    </row>
    <row r="17" s="12" customFormat="1" ht="19" customHeight="1" spans="1:18">
      <c r="A17" s="27">
        <v>11</v>
      </c>
      <c r="B17" s="667" t="s">
        <v>498</v>
      </c>
      <c r="C17" s="665" t="s">
        <v>489</v>
      </c>
      <c r="D17" s="27"/>
      <c r="E17" s="31"/>
      <c r="F17" s="31"/>
      <c r="G17" s="666" t="s">
        <v>487</v>
      </c>
      <c r="H17" s="422">
        <v>2</v>
      </c>
      <c r="I17" s="422">
        <v>1750</v>
      </c>
      <c r="J17" s="422">
        <f t="shared" si="0"/>
        <v>3500</v>
      </c>
      <c r="K17" s="422">
        <f t="shared" si="1"/>
        <v>2</v>
      </c>
      <c r="L17" s="422">
        <f t="shared" si="2"/>
        <v>2</v>
      </c>
      <c r="M17" s="422">
        <f t="shared" si="3"/>
        <v>1750</v>
      </c>
      <c r="N17" s="422">
        <f t="shared" si="4"/>
        <v>3500</v>
      </c>
      <c r="O17" s="31" t="str">
        <f t="shared" si="7"/>
        <v/>
      </c>
      <c r="P17" s="31">
        <f t="shared" si="8"/>
        <v>0</v>
      </c>
      <c r="Q17" s="32"/>
      <c r="R17" s="22" t="str">
        <f>其他应收款!T16</f>
        <v>雪巅啤酒</v>
      </c>
    </row>
    <row r="18" s="12" customFormat="1" ht="19" customHeight="1" spans="1:18">
      <c r="A18" s="27">
        <v>12</v>
      </c>
      <c r="B18" s="667" t="s">
        <v>499</v>
      </c>
      <c r="C18" s="665" t="s">
        <v>489</v>
      </c>
      <c r="D18" s="27"/>
      <c r="E18" s="31"/>
      <c r="F18" s="31"/>
      <c r="G18" s="666" t="s">
        <v>487</v>
      </c>
      <c r="H18" s="422">
        <v>2.785</v>
      </c>
      <c r="I18" s="422">
        <v>80</v>
      </c>
      <c r="J18" s="422">
        <f t="shared" si="0"/>
        <v>222.8</v>
      </c>
      <c r="K18" s="422">
        <f t="shared" si="1"/>
        <v>2.785</v>
      </c>
      <c r="L18" s="422">
        <f t="shared" si="2"/>
        <v>2.785</v>
      </c>
      <c r="M18" s="422">
        <f t="shared" si="3"/>
        <v>80</v>
      </c>
      <c r="N18" s="422">
        <f t="shared" si="4"/>
        <v>222.8</v>
      </c>
      <c r="O18" s="31" t="str">
        <f t="shared" si="7"/>
        <v/>
      </c>
      <c r="P18" s="31">
        <f t="shared" si="8"/>
        <v>0</v>
      </c>
      <c r="Q18" s="32"/>
      <c r="R18" s="22" t="str">
        <f>其他应收款!T17</f>
        <v>雪巅啤酒</v>
      </c>
    </row>
    <row r="19" s="12" customFormat="1" ht="19" customHeight="1" spans="1:18">
      <c r="A19" s="27">
        <v>13</v>
      </c>
      <c r="B19" s="667" t="s">
        <v>500</v>
      </c>
      <c r="C19" s="665" t="s">
        <v>489</v>
      </c>
      <c r="D19" s="27"/>
      <c r="E19" s="31"/>
      <c r="F19" s="31"/>
      <c r="G19" s="666" t="s">
        <v>487</v>
      </c>
      <c r="H19" s="422">
        <v>838</v>
      </c>
      <c r="I19" s="422">
        <v>5.95</v>
      </c>
      <c r="J19" s="422">
        <f t="shared" si="0"/>
        <v>4986.1</v>
      </c>
      <c r="K19" s="422">
        <f t="shared" si="1"/>
        <v>838</v>
      </c>
      <c r="L19" s="422">
        <f t="shared" si="2"/>
        <v>838</v>
      </c>
      <c r="M19" s="422">
        <f t="shared" si="3"/>
        <v>5.95</v>
      </c>
      <c r="N19" s="422">
        <f t="shared" si="4"/>
        <v>4986.1</v>
      </c>
      <c r="O19" s="31" t="str">
        <f t="shared" si="7"/>
        <v/>
      </c>
      <c r="P19" s="31">
        <f t="shared" si="8"/>
        <v>0</v>
      </c>
      <c r="Q19" s="32"/>
      <c r="R19" s="22" t="str">
        <f>R18</f>
        <v>雪巅啤酒</v>
      </c>
    </row>
    <row r="20" s="12" customFormat="1" ht="19" customHeight="1" spans="1:18">
      <c r="A20" s="27">
        <v>14</v>
      </c>
      <c r="B20" s="667" t="s">
        <v>501</v>
      </c>
      <c r="C20" s="665" t="s">
        <v>489</v>
      </c>
      <c r="D20" s="27"/>
      <c r="E20" s="31"/>
      <c r="F20" s="31"/>
      <c r="G20" s="666" t="s">
        <v>487</v>
      </c>
      <c r="H20" s="422">
        <v>299</v>
      </c>
      <c r="I20" s="422">
        <v>23</v>
      </c>
      <c r="J20" s="422">
        <f t="shared" si="0"/>
        <v>6877</v>
      </c>
      <c r="K20" s="422">
        <f t="shared" si="1"/>
        <v>299</v>
      </c>
      <c r="L20" s="422">
        <f t="shared" si="2"/>
        <v>299</v>
      </c>
      <c r="M20" s="422">
        <f t="shared" si="3"/>
        <v>23</v>
      </c>
      <c r="N20" s="422">
        <f t="shared" si="4"/>
        <v>6877</v>
      </c>
      <c r="O20" s="31" t="str">
        <f t="shared" si="7"/>
        <v/>
      </c>
      <c r="P20" s="31">
        <f t="shared" si="8"/>
        <v>0</v>
      </c>
      <c r="Q20" s="32"/>
      <c r="R20" s="22" t="str">
        <f t="shared" ref="R20:R29" si="9">R19</f>
        <v>雪巅啤酒</v>
      </c>
    </row>
    <row r="21" s="12" customFormat="1" ht="19" customHeight="1" spans="1:18">
      <c r="A21" s="27">
        <v>15</v>
      </c>
      <c r="B21" s="28" t="s">
        <v>502</v>
      </c>
      <c r="C21" s="665" t="s">
        <v>489</v>
      </c>
      <c r="D21" s="27"/>
      <c r="E21" s="31"/>
      <c r="F21" s="31"/>
      <c r="G21" s="666" t="s">
        <v>487</v>
      </c>
      <c r="H21" s="422">
        <v>25.69</v>
      </c>
      <c r="I21" s="422">
        <v>160</v>
      </c>
      <c r="J21" s="422">
        <f t="shared" si="0"/>
        <v>4110.4</v>
      </c>
      <c r="K21" s="422">
        <f t="shared" si="1"/>
        <v>25.69</v>
      </c>
      <c r="L21" s="422">
        <f t="shared" si="2"/>
        <v>25.69</v>
      </c>
      <c r="M21" s="422">
        <f t="shared" si="3"/>
        <v>160</v>
      </c>
      <c r="N21" s="422">
        <f t="shared" si="4"/>
        <v>4110.4</v>
      </c>
      <c r="O21" s="31" t="str">
        <f t="shared" si="7"/>
        <v/>
      </c>
      <c r="P21" s="31">
        <f t="shared" si="8"/>
        <v>0</v>
      </c>
      <c r="Q21" s="32"/>
      <c r="R21" s="22" t="str">
        <f t="shared" si="9"/>
        <v>雪巅啤酒</v>
      </c>
    </row>
    <row r="22" s="12" customFormat="1" ht="19" customHeight="1" spans="1:18">
      <c r="A22" s="27">
        <v>16</v>
      </c>
      <c r="B22" s="667" t="s">
        <v>503</v>
      </c>
      <c r="C22" s="665" t="s">
        <v>489</v>
      </c>
      <c r="D22" s="27"/>
      <c r="E22" s="31"/>
      <c r="F22" s="31"/>
      <c r="G22" s="666" t="s">
        <v>487</v>
      </c>
      <c r="H22" s="422">
        <v>18.75</v>
      </c>
      <c r="I22" s="422">
        <v>248</v>
      </c>
      <c r="J22" s="422">
        <f t="shared" si="0"/>
        <v>4650</v>
      </c>
      <c r="K22" s="422">
        <f t="shared" si="1"/>
        <v>18.75</v>
      </c>
      <c r="L22" s="422">
        <f t="shared" si="2"/>
        <v>18.75</v>
      </c>
      <c r="M22" s="422">
        <f t="shared" si="3"/>
        <v>248</v>
      </c>
      <c r="N22" s="422">
        <f t="shared" si="4"/>
        <v>4650</v>
      </c>
      <c r="O22" s="31" t="str">
        <f t="shared" si="7"/>
        <v/>
      </c>
      <c r="P22" s="31">
        <f t="shared" si="8"/>
        <v>0</v>
      </c>
      <c r="Q22" s="32"/>
      <c r="R22" s="22" t="str">
        <f t="shared" si="9"/>
        <v>雪巅啤酒</v>
      </c>
    </row>
    <row r="23" s="12" customFormat="1" ht="19" customHeight="1" spans="1:18">
      <c r="A23" s="27">
        <v>17</v>
      </c>
      <c r="B23" s="667" t="s">
        <v>504</v>
      </c>
      <c r="C23" s="665" t="s">
        <v>489</v>
      </c>
      <c r="D23" s="27"/>
      <c r="E23" s="31"/>
      <c r="F23" s="31"/>
      <c r="G23" s="666" t="s">
        <v>487</v>
      </c>
      <c r="H23" s="422">
        <v>25.29</v>
      </c>
      <c r="I23" s="422">
        <v>40</v>
      </c>
      <c r="J23" s="422">
        <f t="shared" si="0"/>
        <v>1011.6</v>
      </c>
      <c r="K23" s="422">
        <f t="shared" si="1"/>
        <v>25.29</v>
      </c>
      <c r="L23" s="422">
        <f t="shared" si="2"/>
        <v>25.29</v>
      </c>
      <c r="M23" s="422">
        <f t="shared" si="3"/>
        <v>40</v>
      </c>
      <c r="N23" s="422">
        <f t="shared" si="4"/>
        <v>1011.6</v>
      </c>
      <c r="O23" s="31" t="str">
        <f t="shared" si="7"/>
        <v/>
      </c>
      <c r="P23" s="31">
        <f t="shared" si="8"/>
        <v>0</v>
      </c>
      <c r="Q23" s="32"/>
      <c r="R23" s="22" t="str">
        <f t="shared" si="9"/>
        <v>雪巅啤酒</v>
      </c>
    </row>
    <row r="24" s="12" customFormat="1" ht="19" customHeight="1" spans="1:18">
      <c r="A24" s="27">
        <v>18</v>
      </c>
      <c r="B24" s="667" t="s">
        <v>505</v>
      </c>
      <c r="C24" s="665" t="s">
        <v>486</v>
      </c>
      <c r="D24" s="27"/>
      <c r="E24" s="31"/>
      <c r="F24" s="31"/>
      <c r="G24" s="666" t="s">
        <v>487</v>
      </c>
      <c r="H24" s="422">
        <v>2960</v>
      </c>
      <c r="I24" s="422">
        <v>3</v>
      </c>
      <c r="J24" s="422">
        <f t="shared" si="0"/>
        <v>8880</v>
      </c>
      <c r="K24" s="422">
        <f t="shared" si="1"/>
        <v>2960</v>
      </c>
      <c r="L24" s="422">
        <f t="shared" si="2"/>
        <v>2960</v>
      </c>
      <c r="M24" s="422">
        <f t="shared" si="3"/>
        <v>3</v>
      </c>
      <c r="N24" s="422">
        <f t="shared" si="4"/>
        <v>8880</v>
      </c>
      <c r="O24" s="31" t="str">
        <f t="shared" si="7"/>
        <v/>
      </c>
      <c r="P24" s="31">
        <f t="shared" si="8"/>
        <v>0</v>
      </c>
      <c r="Q24" s="32"/>
      <c r="R24" s="22" t="str">
        <f t="shared" si="9"/>
        <v>雪巅啤酒</v>
      </c>
    </row>
    <row r="25" s="12" customFormat="1" ht="19" customHeight="1" spans="1:18">
      <c r="A25" s="27">
        <v>19</v>
      </c>
      <c r="B25" s="667" t="s">
        <v>506</v>
      </c>
      <c r="C25" s="665" t="s">
        <v>486</v>
      </c>
      <c r="D25" s="27"/>
      <c r="E25" s="31"/>
      <c r="F25" s="31"/>
      <c r="G25" s="666" t="s">
        <v>487</v>
      </c>
      <c r="H25" s="422">
        <v>31750</v>
      </c>
      <c r="I25" s="422">
        <v>10</v>
      </c>
      <c r="J25" s="422">
        <f t="shared" si="0"/>
        <v>317500</v>
      </c>
      <c r="K25" s="422">
        <f t="shared" si="1"/>
        <v>31750</v>
      </c>
      <c r="L25" s="422">
        <f t="shared" si="2"/>
        <v>31750</v>
      </c>
      <c r="M25" s="422">
        <f t="shared" si="3"/>
        <v>10</v>
      </c>
      <c r="N25" s="422">
        <f t="shared" si="4"/>
        <v>317500</v>
      </c>
      <c r="O25" s="31" t="str">
        <f t="shared" si="7"/>
        <v/>
      </c>
      <c r="P25" s="31">
        <f t="shared" si="8"/>
        <v>0</v>
      </c>
      <c r="Q25" s="32"/>
      <c r="R25" s="22" t="str">
        <f t="shared" si="9"/>
        <v>雪巅啤酒</v>
      </c>
    </row>
    <row r="26" s="12" customFormat="1" ht="19" customHeight="1" spans="1:18">
      <c r="A26" s="27">
        <v>20</v>
      </c>
      <c r="B26" s="667" t="s">
        <v>507</v>
      </c>
      <c r="C26" s="665" t="s">
        <v>508</v>
      </c>
      <c r="D26" s="27"/>
      <c r="E26" s="31"/>
      <c r="F26" s="31"/>
      <c r="G26" s="666" t="s">
        <v>487</v>
      </c>
      <c r="H26" s="422">
        <v>10</v>
      </c>
      <c r="I26" s="422">
        <v>1300</v>
      </c>
      <c r="J26" s="422">
        <f t="shared" si="0"/>
        <v>13000</v>
      </c>
      <c r="K26" s="422">
        <f t="shared" si="1"/>
        <v>10</v>
      </c>
      <c r="L26" s="422">
        <f t="shared" si="2"/>
        <v>10</v>
      </c>
      <c r="M26" s="422">
        <f t="shared" si="3"/>
        <v>1300</v>
      </c>
      <c r="N26" s="422">
        <f t="shared" si="4"/>
        <v>13000</v>
      </c>
      <c r="O26" s="31" t="str">
        <f t="shared" si="7"/>
        <v/>
      </c>
      <c r="P26" s="31">
        <f t="shared" si="8"/>
        <v>0</v>
      </c>
      <c r="Q26" s="32"/>
      <c r="R26" s="22" t="str">
        <f t="shared" si="9"/>
        <v>雪巅啤酒</v>
      </c>
    </row>
    <row r="27" s="12" customFormat="1" ht="19" customHeight="1" spans="1:18">
      <c r="A27" s="27">
        <v>21</v>
      </c>
      <c r="B27" s="667" t="s">
        <v>509</v>
      </c>
      <c r="C27" s="665" t="s">
        <v>510</v>
      </c>
      <c r="D27" s="27"/>
      <c r="E27" s="31"/>
      <c r="F27" s="31"/>
      <c r="G27" s="666" t="s">
        <v>487</v>
      </c>
      <c r="H27" s="422">
        <v>37</v>
      </c>
      <c r="I27" s="422">
        <v>120</v>
      </c>
      <c r="J27" s="422">
        <f t="shared" si="0"/>
        <v>4440</v>
      </c>
      <c r="K27" s="422">
        <f t="shared" si="1"/>
        <v>37</v>
      </c>
      <c r="L27" s="422">
        <f t="shared" si="2"/>
        <v>37</v>
      </c>
      <c r="M27" s="422">
        <f t="shared" si="3"/>
        <v>120</v>
      </c>
      <c r="N27" s="422">
        <f t="shared" si="4"/>
        <v>4440</v>
      </c>
      <c r="O27" s="31" t="str">
        <f t="shared" si="7"/>
        <v/>
      </c>
      <c r="P27" s="31">
        <f t="shared" si="8"/>
        <v>0</v>
      </c>
      <c r="Q27" s="32"/>
      <c r="R27" s="22" t="str">
        <f t="shared" si="9"/>
        <v>雪巅啤酒</v>
      </c>
    </row>
    <row r="28" s="12" customFormat="1" ht="19" customHeight="1" spans="1:18">
      <c r="A28" s="27">
        <v>22</v>
      </c>
      <c r="B28" s="667" t="s">
        <v>511</v>
      </c>
      <c r="C28" s="665" t="s">
        <v>510</v>
      </c>
      <c r="D28" s="27"/>
      <c r="E28" s="31"/>
      <c r="F28" s="31"/>
      <c r="G28" s="666" t="s">
        <v>487</v>
      </c>
      <c r="H28" s="422">
        <v>60</v>
      </c>
      <c r="I28" s="422">
        <v>5.5</v>
      </c>
      <c r="J28" s="422">
        <f t="shared" si="0"/>
        <v>330</v>
      </c>
      <c r="K28" s="422">
        <f t="shared" si="1"/>
        <v>60</v>
      </c>
      <c r="L28" s="422">
        <f t="shared" si="2"/>
        <v>60</v>
      </c>
      <c r="M28" s="422">
        <f t="shared" si="3"/>
        <v>5.5</v>
      </c>
      <c r="N28" s="422">
        <f t="shared" si="4"/>
        <v>330</v>
      </c>
      <c r="O28" s="31" t="str">
        <f t="shared" si="7"/>
        <v/>
      </c>
      <c r="P28" s="31">
        <f t="shared" si="8"/>
        <v>0</v>
      </c>
      <c r="Q28" s="32"/>
      <c r="R28" s="22" t="str">
        <f t="shared" si="9"/>
        <v>雪巅啤酒</v>
      </c>
    </row>
    <row r="29" s="12" customFormat="1" ht="19" customHeight="1" spans="1:18">
      <c r="A29" s="27">
        <v>23</v>
      </c>
      <c r="B29" s="667" t="s">
        <v>512</v>
      </c>
      <c r="C29" s="665" t="s">
        <v>510</v>
      </c>
      <c r="D29" s="27"/>
      <c r="E29" s="31"/>
      <c r="F29" s="31"/>
      <c r="G29" s="666" t="s">
        <v>487</v>
      </c>
      <c r="H29" s="422">
        <v>14</v>
      </c>
      <c r="I29" s="422">
        <v>110</v>
      </c>
      <c r="J29" s="422">
        <f t="shared" si="0"/>
        <v>1540</v>
      </c>
      <c r="K29" s="422">
        <f t="shared" si="1"/>
        <v>14</v>
      </c>
      <c r="L29" s="422">
        <f t="shared" si="2"/>
        <v>14</v>
      </c>
      <c r="M29" s="422">
        <f t="shared" si="3"/>
        <v>110</v>
      </c>
      <c r="N29" s="422">
        <f t="shared" si="4"/>
        <v>1540</v>
      </c>
      <c r="O29" s="31" t="str">
        <f t="shared" si="7"/>
        <v/>
      </c>
      <c r="P29" s="31">
        <f t="shared" si="8"/>
        <v>0</v>
      </c>
      <c r="Q29" s="32"/>
      <c r="R29" s="22" t="str">
        <f t="shared" si="9"/>
        <v>雪巅啤酒</v>
      </c>
    </row>
    <row r="30" s="12" customFormat="1" ht="19" customHeight="1" spans="1:18">
      <c r="A30" s="24" t="s">
        <v>418</v>
      </c>
      <c r="B30" s="24"/>
      <c r="C30" s="32"/>
      <c r="D30" s="27">
        <f>SUM(D7:D25)</f>
        <v>0</v>
      </c>
      <c r="E30" s="31"/>
      <c r="F30" s="31">
        <f>SUM(F7:F25)</f>
        <v>0</v>
      </c>
      <c r="G30" s="588"/>
      <c r="H30" s="422">
        <f>SUM(H7:H25)</f>
        <v>272496.175</v>
      </c>
      <c r="I30" s="422"/>
      <c r="J30" s="422">
        <f>SUM(J7:J29)</f>
        <v>584036.27</v>
      </c>
      <c r="K30" s="422"/>
      <c r="L30" s="422"/>
      <c r="M30" s="422"/>
      <c r="N30" s="422">
        <f>SUM(N7:N29)</f>
        <v>584036.27</v>
      </c>
      <c r="O30" s="31" t="str">
        <f t="shared" si="7"/>
        <v/>
      </c>
      <c r="P30" s="31">
        <f t="shared" si="8"/>
        <v>0</v>
      </c>
      <c r="Q30" s="32"/>
      <c r="R30" s="22"/>
    </row>
    <row r="31" s="12" customFormat="1" ht="19" customHeight="1" spans="1:18">
      <c r="A31" s="35" t="e">
        <f>#REF!&amp;#REF!</f>
        <v>#REF!</v>
      </c>
      <c r="B31" s="22"/>
      <c r="C31" s="22"/>
      <c r="D31" s="20"/>
      <c r="E31" s="22"/>
      <c r="F31" s="22"/>
      <c r="G31" s="20"/>
      <c r="H31" s="123"/>
      <c r="I31" s="120"/>
      <c r="J31" s="120"/>
      <c r="K31" s="120"/>
      <c r="L31" s="123"/>
      <c r="M31" s="120"/>
      <c r="N31" s="660" t="e">
        <f>"评估人员："&amp;#REF!</f>
        <v>#REF!</v>
      </c>
      <c r="O31" s="22"/>
      <c r="P31" s="22"/>
      <c r="Q31" s="22"/>
      <c r="R31" s="22"/>
    </row>
    <row r="32" s="12" customFormat="1" ht="19" customHeight="1" spans="1:18">
      <c r="A32" s="83" t="e">
        <f>CONCATENATE(#REF!,#REF!,#REF!,#REF!,#REF!,#REF!,#REF!)</f>
        <v>#REF!</v>
      </c>
      <c r="B32" s="22"/>
      <c r="C32" s="22"/>
      <c r="D32" s="20"/>
      <c r="E32" s="22"/>
      <c r="F32" s="22"/>
      <c r="G32" s="20"/>
      <c r="H32" s="123"/>
      <c r="I32" s="120"/>
      <c r="J32" s="120"/>
      <c r="K32" s="120"/>
      <c r="L32" s="123"/>
      <c r="M32" s="120"/>
      <c r="N32" s="660" t="str">
        <f>其他应收款!P27</f>
        <v>评估机构：四川正磊房地产土地资产评估有限责任公司</v>
      </c>
      <c r="O32" s="22"/>
      <c r="P32" s="22"/>
      <c r="Q32" s="22"/>
      <c r="R32" s="22"/>
    </row>
    <row r="33" ht="15.75" customHeight="1" spans="1:18">
      <c r="A33" s="38"/>
      <c r="B33" s="411" t="s">
        <v>513</v>
      </c>
      <c r="C33" s="633" t="s">
        <v>514</v>
      </c>
      <c r="D33" s="38"/>
      <c r="E33" s="36"/>
      <c r="F33" s="36"/>
      <c r="G33" s="38"/>
      <c r="H33" s="668"/>
      <c r="I33" s="119"/>
      <c r="J33" s="119"/>
      <c r="K33" s="119"/>
      <c r="L33" s="668"/>
      <c r="M33" s="119"/>
      <c r="N33" s="119"/>
      <c r="O33" s="36"/>
      <c r="P33" s="36"/>
      <c r="Q33" s="36"/>
      <c r="R33" s="36"/>
    </row>
    <row r="34" ht="15.75" customHeight="1" spans="1:18">
      <c r="A34" s="38"/>
      <c r="B34" s="36"/>
      <c r="C34" s="633" t="s">
        <v>515</v>
      </c>
      <c r="D34" s="38"/>
      <c r="E34" s="36"/>
      <c r="F34" s="36"/>
      <c r="G34" s="38"/>
      <c r="H34" s="668"/>
      <c r="I34" s="119"/>
      <c r="J34" s="119"/>
      <c r="K34" s="119"/>
      <c r="L34" s="668"/>
      <c r="M34" s="119"/>
      <c r="N34" s="119"/>
      <c r="O34" s="36"/>
      <c r="P34" s="36"/>
      <c r="Q34" s="36"/>
      <c r="R34" s="36"/>
    </row>
    <row r="35" spans="1:18">
      <c r="A35" s="38"/>
      <c r="B35" s="36"/>
      <c r="C35" s="36"/>
      <c r="D35" s="38"/>
      <c r="E35" s="36"/>
      <c r="F35" s="36"/>
      <c r="G35" s="38"/>
      <c r="H35" s="668"/>
      <c r="I35" s="119"/>
      <c r="J35" s="119"/>
      <c r="K35" s="119"/>
      <c r="L35" s="668"/>
      <c r="M35" s="119"/>
      <c r="N35" s="119">
        <f>J30-'[2]存货汇总表-表14'!$H$6-'[2]存货汇总表-表14'!$H$10</f>
        <v>0</v>
      </c>
      <c r="O35" s="36"/>
      <c r="P35" s="36"/>
      <c r="Q35" s="36"/>
      <c r="R35" s="36"/>
    </row>
    <row r="36" spans="1:18">
      <c r="A36" s="38"/>
      <c r="B36" s="36"/>
      <c r="C36" s="36"/>
      <c r="D36" s="38"/>
      <c r="E36" s="36"/>
      <c r="F36" s="36"/>
      <c r="G36" s="38"/>
      <c r="H36" s="668"/>
      <c r="I36" s="119"/>
      <c r="J36" s="119"/>
      <c r="K36" s="119"/>
      <c r="L36" s="668"/>
      <c r="M36" s="119"/>
      <c r="N36" s="119"/>
      <c r="O36" s="36"/>
      <c r="P36" s="36"/>
      <c r="Q36" s="36"/>
      <c r="R36" s="36"/>
    </row>
    <row r="37" spans="1:18">
      <c r="A37" s="38"/>
      <c r="B37" s="36"/>
      <c r="C37" s="36"/>
      <c r="D37" s="38"/>
      <c r="E37" s="36"/>
      <c r="F37" s="36"/>
      <c r="G37" s="38"/>
      <c r="H37" s="668"/>
      <c r="I37" s="119"/>
      <c r="J37" s="119"/>
      <c r="K37" s="119"/>
      <c r="L37" s="668"/>
      <c r="M37" s="119"/>
      <c r="N37" s="119"/>
      <c r="O37" s="36"/>
      <c r="P37" s="36"/>
      <c r="Q37" s="36"/>
      <c r="R37" s="36"/>
    </row>
    <row r="38" spans="1:18">
      <c r="A38" s="38"/>
      <c r="B38" s="36"/>
      <c r="C38" s="36"/>
      <c r="D38" s="38"/>
      <c r="E38" s="36"/>
      <c r="F38" s="36"/>
      <c r="G38" s="38"/>
      <c r="H38" s="668"/>
      <c r="I38" s="119"/>
      <c r="J38" s="119"/>
      <c r="K38" s="119"/>
      <c r="L38" s="668"/>
      <c r="M38" s="119"/>
      <c r="N38" s="119"/>
      <c r="O38" s="36"/>
      <c r="P38" s="36"/>
      <c r="Q38" s="36"/>
      <c r="R38" s="36"/>
    </row>
    <row r="39" spans="1:18">
      <c r="A39" s="38"/>
      <c r="B39" s="36"/>
      <c r="C39" s="36"/>
      <c r="D39" s="38"/>
      <c r="E39" s="36"/>
      <c r="F39" s="36"/>
      <c r="G39" s="38"/>
      <c r="H39" s="668"/>
      <c r="I39" s="119"/>
      <c r="J39" s="119"/>
      <c r="K39" s="119"/>
      <c r="L39" s="668"/>
      <c r="M39" s="119"/>
      <c r="N39" s="119"/>
      <c r="O39" s="36"/>
      <c r="P39" s="36"/>
      <c r="Q39" s="36"/>
      <c r="R39" s="36"/>
    </row>
    <row r="40" spans="1:18">
      <c r="A40" s="38"/>
      <c r="B40" s="36"/>
      <c r="C40" s="36"/>
      <c r="D40" s="38"/>
      <c r="E40" s="36"/>
      <c r="F40" s="36"/>
      <c r="G40" s="38"/>
      <c r="H40" s="668"/>
      <c r="I40" s="119"/>
      <c r="J40" s="119"/>
      <c r="K40" s="119"/>
      <c r="L40" s="668"/>
      <c r="M40" s="119"/>
      <c r="N40" s="119"/>
      <c r="O40" s="36"/>
      <c r="P40" s="36"/>
      <c r="Q40" s="36"/>
      <c r="R40" s="36"/>
    </row>
    <row r="41" spans="1:18">
      <c r="A41" s="38"/>
      <c r="B41" s="36"/>
      <c r="C41" s="36"/>
      <c r="D41" s="38"/>
      <c r="E41" s="36"/>
      <c r="F41" s="36"/>
      <c r="G41" s="38"/>
      <c r="H41" s="668"/>
      <c r="I41" s="119"/>
      <c r="J41" s="119"/>
      <c r="K41" s="119"/>
      <c r="L41" s="668"/>
      <c r="M41" s="119"/>
      <c r="N41" s="119"/>
      <c r="O41" s="36"/>
      <c r="P41" s="36"/>
      <c r="Q41" s="36"/>
      <c r="R41" s="36"/>
    </row>
    <row r="42" spans="1:18">
      <c r="A42" s="38"/>
      <c r="B42" s="36"/>
      <c r="C42" s="36"/>
      <c r="D42" s="38"/>
      <c r="E42" s="36"/>
      <c r="F42" s="36"/>
      <c r="G42" s="38"/>
      <c r="H42" s="668"/>
      <c r="I42" s="119"/>
      <c r="J42" s="119"/>
      <c r="K42" s="119"/>
      <c r="L42" s="668"/>
      <c r="M42" s="119"/>
      <c r="N42" s="119"/>
      <c r="O42" s="36"/>
      <c r="P42" s="36"/>
      <c r="Q42" s="36"/>
      <c r="R42" s="36"/>
    </row>
    <row r="43" spans="1:18">
      <c r="A43" s="38"/>
      <c r="B43" s="36"/>
      <c r="C43" s="36"/>
      <c r="D43" s="38"/>
      <c r="E43" s="36"/>
      <c r="F43" s="36"/>
      <c r="G43" s="38"/>
      <c r="H43" s="668"/>
      <c r="I43" s="119"/>
      <c r="J43" s="119"/>
      <c r="K43" s="119"/>
      <c r="L43" s="668"/>
      <c r="M43" s="119"/>
      <c r="N43" s="119"/>
      <c r="O43" s="36"/>
      <c r="P43" s="36"/>
      <c r="Q43" s="36"/>
      <c r="R43" s="36"/>
    </row>
    <row r="44" spans="1:18">
      <c r="A44" s="38"/>
      <c r="B44" s="36"/>
      <c r="C44" s="36"/>
      <c r="D44" s="38"/>
      <c r="E44" s="36"/>
      <c r="F44" s="36"/>
      <c r="G44" s="38"/>
      <c r="H44" s="668"/>
      <c r="I44" s="119"/>
      <c r="J44" s="119"/>
      <c r="K44" s="119"/>
      <c r="L44" s="668"/>
      <c r="M44" s="119"/>
      <c r="N44" s="119"/>
      <c r="O44" s="36"/>
      <c r="P44" s="36"/>
      <c r="Q44" s="36"/>
      <c r="R44" s="36"/>
    </row>
    <row r="45" spans="1:18">
      <c r="A45" s="38"/>
      <c r="B45" s="36"/>
      <c r="C45" s="36"/>
      <c r="D45" s="38"/>
      <c r="E45" s="36"/>
      <c r="F45" s="36"/>
      <c r="G45" s="38"/>
      <c r="H45" s="668"/>
      <c r="I45" s="119"/>
      <c r="J45" s="119"/>
      <c r="K45" s="119"/>
      <c r="L45" s="668"/>
      <c r="M45" s="119"/>
      <c r="N45" s="119"/>
      <c r="O45" s="36"/>
      <c r="P45" s="36"/>
      <c r="Q45" s="36"/>
      <c r="R45" s="36"/>
    </row>
    <row r="46" spans="1:18">
      <c r="A46" s="38"/>
      <c r="B46" s="36"/>
      <c r="C46" s="36"/>
      <c r="D46" s="38"/>
      <c r="E46" s="36"/>
      <c r="F46" s="36"/>
      <c r="G46" s="38"/>
      <c r="H46" s="668"/>
      <c r="I46" s="119"/>
      <c r="J46" s="119"/>
      <c r="K46" s="119"/>
      <c r="L46" s="668"/>
      <c r="M46" s="119"/>
      <c r="N46" s="119"/>
      <c r="O46" s="36"/>
      <c r="P46" s="36"/>
      <c r="Q46" s="36"/>
      <c r="R46" s="36"/>
    </row>
    <row r="47" spans="1:18">
      <c r="A47" s="38"/>
      <c r="B47" s="36"/>
      <c r="C47" s="36"/>
      <c r="D47" s="38"/>
      <c r="E47" s="36"/>
      <c r="F47" s="36"/>
      <c r="G47" s="38"/>
      <c r="H47" s="668"/>
      <c r="I47" s="119"/>
      <c r="J47" s="119"/>
      <c r="K47" s="119"/>
      <c r="L47" s="668"/>
      <c r="M47" s="119"/>
      <c r="N47" s="119"/>
      <c r="O47" s="36"/>
      <c r="P47" s="36"/>
      <c r="Q47" s="36"/>
      <c r="R47" s="36"/>
    </row>
    <row r="48" spans="1:18">
      <c r="A48" s="38"/>
      <c r="B48" s="36"/>
      <c r="C48" s="36"/>
      <c r="D48" s="38"/>
      <c r="E48" s="36"/>
      <c r="F48" s="36"/>
      <c r="G48" s="38"/>
      <c r="H48" s="668"/>
      <c r="I48" s="119"/>
      <c r="J48" s="119"/>
      <c r="K48" s="119"/>
      <c r="L48" s="668"/>
      <c r="M48" s="119"/>
      <c r="N48" s="119"/>
      <c r="O48" s="36"/>
      <c r="P48" s="36"/>
      <c r="Q48" s="36"/>
      <c r="R48" s="36"/>
    </row>
    <row r="49" spans="1:18">
      <c r="A49" s="38"/>
      <c r="B49" s="36"/>
      <c r="C49" s="36"/>
      <c r="D49" s="38"/>
      <c r="E49" s="36"/>
      <c r="F49" s="36"/>
      <c r="G49" s="38"/>
      <c r="H49" s="668"/>
      <c r="I49" s="119"/>
      <c r="J49" s="119"/>
      <c r="K49" s="119"/>
      <c r="L49" s="668"/>
      <c r="M49" s="119"/>
      <c r="N49" s="119"/>
      <c r="O49" s="36"/>
      <c r="P49" s="36"/>
      <c r="Q49" s="36"/>
      <c r="R49" s="36"/>
    </row>
    <row r="50" spans="1:18">
      <c r="A50" s="38"/>
      <c r="B50" s="36"/>
      <c r="C50" s="36"/>
      <c r="D50" s="38"/>
      <c r="E50" s="36"/>
      <c r="F50" s="36"/>
      <c r="G50" s="38"/>
      <c r="H50" s="668"/>
      <c r="I50" s="119"/>
      <c r="J50" s="119"/>
      <c r="K50" s="119"/>
      <c r="L50" s="668"/>
      <c r="M50" s="119"/>
      <c r="N50" s="119"/>
      <c r="O50" s="36"/>
      <c r="P50" s="36"/>
      <c r="Q50" s="36"/>
      <c r="R50" s="36"/>
    </row>
    <row r="51" spans="1:18">
      <c r="A51" s="38"/>
      <c r="B51" s="36"/>
      <c r="C51" s="36"/>
      <c r="D51" s="38"/>
      <c r="E51" s="36"/>
      <c r="F51" s="36"/>
      <c r="G51" s="38"/>
      <c r="H51" s="668"/>
      <c r="I51" s="119"/>
      <c r="J51" s="119"/>
      <c r="K51" s="119"/>
      <c r="L51" s="668"/>
      <c r="M51" s="119"/>
      <c r="N51" s="119"/>
      <c r="O51" s="36"/>
      <c r="P51" s="36"/>
      <c r="Q51" s="36"/>
      <c r="R51" s="36"/>
    </row>
    <row r="52" spans="1:18">
      <c r="A52" s="38"/>
      <c r="B52" s="36"/>
      <c r="C52" s="36"/>
      <c r="D52" s="38"/>
      <c r="E52" s="36"/>
      <c r="F52" s="36"/>
      <c r="G52" s="38"/>
      <c r="H52" s="668"/>
      <c r="I52" s="119"/>
      <c r="J52" s="119"/>
      <c r="K52" s="119"/>
      <c r="L52" s="668"/>
      <c r="M52" s="119"/>
      <c r="N52" s="119"/>
      <c r="O52" s="36"/>
      <c r="P52" s="36"/>
      <c r="Q52" s="36"/>
      <c r="R52" s="36"/>
    </row>
    <row r="53" spans="1:18">
      <c r="A53" s="38"/>
      <c r="B53" s="36"/>
      <c r="C53" s="36"/>
      <c r="D53" s="38"/>
      <c r="E53" s="36"/>
      <c r="F53" s="36"/>
      <c r="G53" s="38"/>
      <c r="H53" s="668"/>
      <c r="I53" s="119"/>
      <c r="J53" s="119"/>
      <c r="K53" s="119"/>
      <c r="L53" s="668"/>
      <c r="M53" s="119"/>
      <c r="N53" s="119"/>
      <c r="O53" s="36"/>
      <c r="P53" s="36"/>
      <c r="Q53" s="36"/>
      <c r="R53" s="36"/>
    </row>
    <row r="54" spans="1:18">
      <c r="A54" s="38"/>
      <c r="B54" s="36"/>
      <c r="C54" s="36"/>
      <c r="D54" s="38"/>
      <c r="E54" s="36"/>
      <c r="F54" s="36"/>
      <c r="G54" s="38"/>
      <c r="H54" s="668"/>
      <c r="I54" s="119"/>
      <c r="J54" s="119"/>
      <c r="K54" s="119"/>
      <c r="L54" s="668"/>
      <c r="M54" s="119"/>
      <c r="N54" s="119"/>
      <c r="O54" s="36"/>
      <c r="P54" s="36"/>
      <c r="Q54" s="36"/>
      <c r="R54" s="36"/>
    </row>
    <row r="55" spans="1:18">
      <c r="A55" s="38"/>
      <c r="B55" s="36"/>
      <c r="C55" s="36"/>
      <c r="D55" s="38"/>
      <c r="E55" s="36"/>
      <c r="F55" s="36"/>
      <c r="G55" s="38"/>
      <c r="H55" s="668"/>
      <c r="I55" s="119"/>
      <c r="J55" s="119"/>
      <c r="K55" s="119"/>
      <c r="L55" s="668"/>
      <c r="M55" s="119"/>
      <c r="N55" s="119"/>
      <c r="O55" s="36"/>
      <c r="P55" s="36"/>
      <c r="Q55" s="36"/>
      <c r="R55" s="36"/>
    </row>
    <row r="56" spans="1:18">
      <c r="A56" s="38"/>
      <c r="B56" s="36"/>
      <c r="C56" s="36"/>
      <c r="D56" s="38"/>
      <c r="E56" s="36"/>
      <c r="F56" s="36"/>
      <c r="G56" s="38"/>
      <c r="H56" s="668"/>
      <c r="I56" s="119"/>
      <c r="J56" s="119"/>
      <c r="K56" s="119"/>
      <c r="L56" s="668"/>
      <c r="M56" s="119"/>
      <c r="N56" s="119"/>
      <c r="O56" s="36"/>
      <c r="P56" s="36"/>
      <c r="Q56" s="36"/>
      <c r="R56" s="36"/>
    </row>
    <row r="57" spans="1:18">
      <c r="A57" s="38"/>
      <c r="B57" s="36"/>
      <c r="C57" s="36"/>
      <c r="D57" s="38"/>
      <c r="E57" s="36"/>
      <c r="F57" s="36"/>
      <c r="G57" s="38"/>
      <c r="H57" s="668"/>
      <c r="I57" s="119"/>
      <c r="J57" s="119"/>
      <c r="K57" s="119"/>
      <c r="L57" s="668"/>
      <c r="M57" s="119"/>
      <c r="N57" s="119"/>
      <c r="O57" s="36"/>
      <c r="P57" s="36"/>
      <c r="Q57" s="36"/>
      <c r="R57" s="36"/>
    </row>
    <row r="58" spans="1:18">
      <c r="A58" s="38"/>
      <c r="B58" s="36"/>
      <c r="C58" s="36"/>
      <c r="D58" s="38"/>
      <c r="E58" s="36"/>
      <c r="F58" s="36"/>
      <c r="G58" s="38"/>
      <c r="H58" s="668"/>
      <c r="I58" s="119"/>
      <c r="J58" s="119"/>
      <c r="K58" s="119"/>
      <c r="L58" s="668"/>
      <c r="M58" s="119"/>
      <c r="N58" s="119"/>
      <c r="O58" s="36"/>
      <c r="P58" s="36"/>
      <c r="Q58" s="36"/>
      <c r="R58" s="36"/>
    </row>
    <row r="59" spans="1:18">
      <c r="A59" s="38"/>
      <c r="B59" s="36"/>
      <c r="C59" s="36"/>
      <c r="D59" s="38"/>
      <c r="E59" s="36"/>
      <c r="F59" s="36"/>
      <c r="G59" s="38"/>
      <c r="H59" s="668"/>
      <c r="I59" s="119"/>
      <c r="J59" s="119"/>
      <c r="K59" s="119"/>
      <c r="L59" s="668"/>
      <c r="M59" s="119"/>
      <c r="N59" s="119"/>
      <c r="O59" s="36"/>
      <c r="P59" s="36"/>
      <c r="Q59" s="36"/>
      <c r="R59" s="36"/>
    </row>
    <row r="60" spans="1:18">
      <c r="A60" s="38"/>
      <c r="B60" s="36"/>
      <c r="C60" s="36"/>
      <c r="D60" s="38"/>
      <c r="E60" s="36"/>
      <c r="F60" s="36"/>
      <c r="G60" s="38"/>
      <c r="H60" s="668"/>
      <c r="I60" s="119"/>
      <c r="J60" s="119"/>
      <c r="K60" s="119"/>
      <c r="L60" s="668"/>
      <c r="M60" s="119"/>
      <c r="N60" s="119"/>
      <c r="O60" s="36"/>
      <c r="P60" s="36"/>
      <c r="Q60" s="36"/>
      <c r="R60" s="36"/>
    </row>
    <row r="61" spans="1:18">
      <c r="A61" s="38"/>
      <c r="B61" s="36"/>
      <c r="C61" s="36"/>
      <c r="D61" s="38"/>
      <c r="E61" s="36"/>
      <c r="F61" s="36"/>
      <c r="G61" s="38"/>
      <c r="H61" s="668"/>
      <c r="I61" s="119"/>
      <c r="J61" s="119"/>
      <c r="K61" s="119"/>
      <c r="L61" s="668"/>
      <c r="M61" s="119"/>
      <c r="N61" s="119"/>
      <c r="O61" s="36"/>
      <c r="P61" s="36"/>
      <c r="Q61" s="36"/>
      <c r="R61" s="36"/>
    </row>
    <row r="62" spans="1:18">
      <c r="A62" s="38"/>
      <c r="B62" s="36"/>
      <c r="C62" s="36"/>
      <c r="D62" s="38"/>
      <c r="E62" s="36"/>
      <c r="F62" s="36"/>
      <c r="G62" s="38"/>
      <c r="H62" s="668"/>
      <c r="I62" s="119"/>
      <c r="J62" s="119"/>
      <c r="K62" s="119"/>
      <c r="L62" s="668"/>
      <c r="M62" s="119"/>
      <c r="N62" s="119"/>
      <c r="O62" s="36"/>
      <c r="P62" s="36"/>
      <c r="Q62" s="36"/>
      <c r="R62" s="36"/>
    </row>
    <row r="63" spans="1:18">
      <c r="A63" s="38"/>
      <c r="B63" s="36"/>
      <c r="C63" s="36"/>
      <c r="D63" s="38"/>
      <c r="E63" s="36"/>
      <c r="F63" s="36"/>
      <c r="G63" s="38"/>
      <c r="H63" s="668"/>
      <c r="I63" s="119"/>
      <c r="J63" s="119"/>
      <c r="K63" s="119"/>
      <c r="L63" s="668"/>
      <c r="M63" s="119"/>
      <c r="N63" s="119"/>
      <c r="O63" s="36"/>
      <c r="P63" s="36"/>
      <c r="Q63" s="36"/>
      <c r="R63" s="36"/>
    </row>
    <row r="64" spans="1:18">
      <c r="A64" s="38"/>
      <c r="B64" s="36"/>
      <c r="C64" s="36"/>
      <c r="D64" s="38"/>
      <c r="E64" s="36"/>
      <c r="F64" s="36"/>
      <c r="G64" s="38"/>
      <c r="H64" s="668"/>
      <c r="I64" s="119"/>
      <c r="J64" s="119"/>
      <c r="K64" s="119"/>
      <c r="L64" s="668"/>
      <c r="M64" s="119"/>
      <c r="N64" s="119"/>
      <c r="O64" s="36"/>
      <c r="P64" s="36"/>
      <c r="Q64" s="36"/>
      <c r="R64" s="36"/>
    </row>
    <row r="65" spans="1:18">
      <c r="A65" s="38"/>
      <c r="B65" s="36"/>
      <c r="C65" s="36"/>
      <c r="D65" s="38"/>
      <c r="E65" s="36"/>
      <c r="F65" s="36"/>
      <c r="G65" s="38"/>
      <c r="H65" s="668"/>
      <c r="I65" s="119"/>
      <c r="J65" s="119"/>
      <c r="K65" s="119"/>
      <c r="L65" s="668"/>
      <c r="M65" s="119"/>
      <c r="N65" s="119"/>
      <c r="O65" s="36"/>
      <c r="P65" s="36"/>
      <c r="Q65" s="36"/>
      <c r="R65" s="36"/>
    </row>
    <row r="66" spans="1:18">
      <c r="A66" s="38"/>
      <c r="B66" s="36"/>
      <c r="C66" s="36"/>
      <c r="D66" s="38"/>
      <c r="E66" s="36"/>
      <c r="F66" s="36"/>
      <c r="G66" s="38"/>
      <c r="H66" s="668"/>
      <c r="I66" s="119"/>
      <c r="J66" s="119"/>
      <c r="K66" s="119"/>
      <c r="L66" s="668"/>
      <c r="M66" s="119"/>
      <c r="N66" s="119"/>
      <c r="O66" s="36"/>
      <c r="P66" s="36"/>
      <c r="Q66" s="36"/>
      <c r="R66" s="36"/>
    </row>
    <row r="67" spans="1:18">
      <c r="A67" s="38"/>
      <c r="B67" s="36"/>
      <c r="C67" s="36"/>
      <c r="D67" s="38"/>
      <c r="E67" s="36"/>
      <c r="F67" s="36"/>
      <c r="G67" s="38"/>
      <c r="H67" s="668"/>
      <c r="I67" s="119"/>
      <c r="J67" s="119"/>
      <c r="K67" s="119"/>
      <c r="L67" s="668"/>
      <c r="M67" s="119"/>
      <c r="N67" s="119"/>
      <c r="O67" s="36"/>
      <c r="P67" s="36"/>
      <c r="Q67" s="36"/>
      <c r="R67" s="36"/>
    </row>
    <row r="68" spans="1:18">
      <c r="A68" s="38"/>
      <c r="B68" s="36"/>
      <c r="C68" s="36"/>
      <c r="D68" s="38"/>
      <c r="E68" s="36"/>
      <c r="F68" s="36"/>
      <c r="G68" s="38"/>
      <c r="H68" s="668"/>
      <c r="I68" s="119"/>
      <c r="J68" s="119"/>
      <c r="K68" s="119"/>
      <c r="L68" s="668"/>
      <c r="M68" s="119"/>
      <c r="N68" s="119"/>
      <c r="O68" s="36"/>
      <c r="P68" s="36"/>
      <c r="Q68" s="36"/>
      <c r="R68" s="36"/>
    </row>
    <row r="69" spans="1:18">
      <c r="A69" s="38"/>
      <c r="B69" s="36"/>
      <c r="C69" s="36"/>
      <c r="D69" s="38"/>
      <c r="E69" s="36"/>
      <c r="F69" s="36"/>
      <c r="G69" s="38"/>
      <c r="H69" s="668"/>
      <c r="I69" s="119"/>
      <c r="J69" s="119"/>
      <c r="K69" s="119"/>
      <c r="L69" s="668"/>
      <c r="M69" s="119"/>
      <c r="N69" s="119"/>
      <c r="O69" s="36"/>
      <c r="P69" s="36"/>
      <c r="Q69" s="36"/>
      <c r="R69" s="36"/>
    </row>
    <row r="70" spans="1:18">
      <c r="A70" s="38"/>
      <c r="B70" s="36"/>
      <c r="C70" s="36"/>
      <c r="D70" s="38"/>
      <c r="E70" s="36"/>
      <c r="F70" s="36"/>
      <c r="G70" s="38"/>
      <c r="H70" s="668"/>
      <c r="I70" s="119"/>
      <c r="J70" s="119"/>
      <c r="K70" s="119"/>
      <c r="L70" s="668"/>
      <c r="M70" s="119"/>
      <c r="N70" s="119"/>
      <c r="O70" s="36"/>
      <c r="P70" s="36"/>
      <c r="Q70" s="36"/>
      <c r="R70" s="36"/>
    </row>
    <row r="71" spans="1:18">
      <c r="A71" s="38"/>
      <c r="B71" s="36"/>
      <c r="C71" s="36"/>
      <c r="D71" s="38"/>
      <c r="E71" s="36"/>
      <c r="F71" s="36"/>
      <c r="G71" s="38"/>
      <c r="H71" s="668"/>
      <c r="I71" s="119"/>
      <c r="J71" s="119"/>
      <c r="K71" s="119"/>
      <c r="L71" s="668"/>
      <c r="M71" s="119"/>
      <c r="N71" s="119"/>
      <c r="O71" s="36"/>
      <c r="P71" s="36"/>
      <c r="Q71" s="36"/>
      <c r="R71" s="36"/>
    </row>
    <row r="72" spans="1:18">
      <c r="A72" s="38"/>
      <c r="B72" s="36"/>
      <c r="C72" s="36"/>
      <c r="D72" s="38"/>
      <c r="E72" s="36"/>
      <c r="F72" s="36"/>
      <c r="G72" s="38"/>
      <c r="H72" s="668"/>
      <c r="I72" s="119"/>
      <c r="J72" s="119"/>
      <c r="K72" s="119"/>
      <c r="L72" s="668"/>
      <c r="M72" s="119"/>
      <c r="N72" s="119"/>
      <c r="O72" s="36"/>
      <c r="P72" s="36"/>
      <c r="Q72" s="36"/>
      <c r="R72" s="36"/>
    </row>
    <row r="73" spans="1:18">
      <c r="A73" s="38"/>
      <c r="B73" s="36"/>
      <c r="C73" s="36"/>
      <c r="D73" s="38"/>
      <c r="E73" s="36"/>
      <c r="F73" s="36"/>
      <c r="G73" s="38"/>
      <c r="H73" s="668"/>
      <c r="I73" s="119"/>
      <c r="J73" s="119"/>
      <c r="K73" s="119"/>
      <c r="L73" s="668"/>
      <c r="M73" s="119"/>
      <c r="N73" s="119"/>
      <c r="O73" s="36"/>
      <c r="P73" s="36"/>
      <c r="Q73" s="36"/>
      <c r="R73" s="36"/>
    </row>
    <row r="74" spans="1:18">
      <c r="A74" s="38"/>
      <c r="B74" s="36"/>
      <c r="C74" s="36"/>
      <c r="D74" s="38"/>
      <c r="E74" s="36"/>
      <c r="F74" s="36"/>
      <c r="G74" s="38"/>
      <c r="H74" s="668"/>
      <c r="I74" s="119"/>
      <c r="J74" s="119"/>
      <c r="K74" s="119"/>
      <c r="L74" s="668"/>
      <c r="M74" s="119"/>
      <c r="N74" s="119"/>
      <c r="O74" s="36"/>
      <c r="P74" s="36"/>
      <c r="Q74" s="36"/>
      <c r="R74" s="36"/>
    </row>
    <row r="75" spans="1:18">
      <c r="A75" s="38"/>
      <c r="B75" s="36"/>
      <c r="C75" s="36"/>
      <c r="D75" s="38"/>
      <c r="E75" s="36"/>
      <c r="F75" s="36"/>
      <c r="G75" s="38"/>
      <c r="H75" s="668"/>
      <c r="I75" s="119"/>
      <c r="J75" s="119"/>
      <c r="K75" s="119"/>
      <c r="L75" s="668"/>
      <c r="M75" s="119"/>
      <c r="N75" s="119"/>
      <c r="O75" s="36"/>
      <c r="P75" s="36"/>
      <c r="Q75" s="36"/>
      <c r="R75" s="36"/>
    </row>
    <row r="76" spans="1:18">
      <c r="A76" s="38"/>
      <c r="B76" s="36"/>
      <c r="C76" s="36"/>
      <c r="D76" s="38"/>
      <c r="E76" s="36"/>
      <c r="F76" s="36"/>
      <c r="G76" s="38"/>
      <c r="H76" s="668"/>
      <c r="I76" s="119"/>
      <c r="J76" s="119"/>
      <c r="K76" s="119"/>
      <c r="L76" s="668"/>
      <c r="M76" s="119"/>
      <c r="N76" s="119"/>
      <c r="O76" s="36"/>
      <c r="P76" s="36"/>
      <c r="Q76" s="36"/>
      <c r="R76" s="36"/>
    </row>
    <row r="77" spans="1:18">
      <c r="A77" s="38"/>
      <c r="B77" s="36"/>
      <c r="C77" s="36"/>
      <c r="D77" s="38"/>
      <c r="E77" s="36"/>
      <c r="F77" s="36"/>
      <c r="G77" s="38"/>
      <c r="H77" s="668"/>
      <c r="I77" s="119"/>
      <c r="J77" s="119"/>
      <c r="K77" s="119"/>
      <c r="L77" s="668"/>
      <c r="M77" s="119"/>
      <c r="N77" s="119"/>
      <c r="O77" s="36"/>
      <c r="P77" s="36"/>
      <c r="Q77" s="36"/>
      <c r="R77" s="36"/>
    </row>
    <row r="78" spans="1:18">
      <c r="A78" s="38"/>
      <c r="B78" s="36"/>
      <c r="C78" s="36"/>
      <c r="D78" s="38"/>
      <c r="E78" s="36"/>
      <c r="F78" s="36"/>
      <c r="G78" s="38"/>
      <c r="H78" s="668"/>
      <c r="I78" s="119"/>
      <c r="J78" s="119"/>
      <c r="K78" s="119"/>
      <c r="L78" s="668"/>
      <c r="M78" s="119"/>
      <c r="N78" s="119"/>
      <c r="O78" s="36"/>
      <c r="P78" s="36"/>
      <c r="Q78" s="36"/>
      <c r="R78" s="36"/>
    </row>
    <row r="79" spans="1:18">
      <c r="A79" s="38"/>
      <c r="B79" s="36"/>
      <c r="C79" s="36"/>
      <c r="D79" s="38"/>
      <c r="E79" s="36"/>
      <c r="F79" s="36"/>
      <c r="G79" s="38"/>
      <c r="H79" s="668"/>
      <c r="I79" s="119"/>
      <c r="J79" s="119"/>
      <c r="K79" s="119"/>
      <c r="L79" s="668"/>
      <c r="M79" s="119"/>
      <c r="N79" s="119"/>
      <c r="O79" s="36"/>
      <c r="P79" s="36"/>
      <c r="Q79" s="36"/>
      <c r="R79" s="36"/>
    </row>
    <row r="80" spans="1:18">
      <c r="A80" s="38"/>
      <c r="B80" s="36"/>
      <c r="C80" s="36"/>
      <c r="D80" s="38"/>
      <c r="E80" s="36"/>
      <c r="F80" s="36"/>
      <c r="G80" s="38"/>
      <c r="H80" s="668"/>
      <c r="I80" s="119"/>
      <c r="J80" s="119"/>
      <c r="K80" s="119"/>
      <c r="L80" s="668"/>
      <c r="M80" s="119"/>
      <c r="N80" s="119"/>
      <c r="O80" s="36"/>
      <c r="P80" s="36"/>
      <c r="Q80" s="36"/>
      <c r="R80" s="36"/>
    </row>
    <row r="81" spans="1:18">
      <c r="A81" s="38"/>
      <c r="B81" s="36"/>
      <c r="C81" s="36"/>
      <c r="D81" s="38"/>
      <c r="E81" s="36"/>
      <c r="F81" s="36"/>
      <c r="G81" s="38"/>
      <c r="H81" s="668"/>
      <c r="I81" s="119"/>
      <c r="J81" s="119"/>
      <c r="K81" s="119"/>
      <c r="L81" s="668"/>
      <c r="M81" s="119"/>
      <c r="N81" s="119"/>
      <c r="O81" s="36"/>
      <c r="P81" s="36"/>
      <c r="Q81" s="36"/>
      <c r="R81" s="36"/>
    </row>
    <row r="82" spans="1:18">
      <c r="A82" s="38"/>
      <c r="B82" s="36"/>
      <c r="C82" s="36"/>
      <c r="D82" s="38"/>
      <c r="E82" s="36"/>
      <c r="F82" s="36"/>
      <c r="G82" s="38"/>
      <c r="H82" s="668"/>
      <c r="I82" s="119"/>
      <c r="J82" s="119"/>
      <c r="K82" s="119"/>
      <c r="L82" s="668"/>
      <c r="M82" s="119"/>
      <c r="N82" s="119"/>
      <c r="O82" s="36"/>
      <c r="P82" s="36"/>
      <c r="Q82" s="36"/>
      <c r="R82" s="36"/>
    </row>
    <row r="83" spans="1:18">
      <c r="A83" s="38"/>
      <c r="B83" s="36"/>
      <c r="C83" s="36"/>
      <c r="D83" s="38"/>
      <c r="E83" s="36"/>
      <c r="F83" s="36"/>
      <c r="G83" s="38"/>
      <c r="H83" s="668"/>
      <c r="I83" s="119"/>
      <c r="J83" s="119"/>
      <c r="K83" s="119"/>
      <c r="L83" s="668"/>
      <c r="M83" s="119"/>
      <c r="N83" s="119"/>
      <c r="O83" s="36"/>
      <c r="P83" s="36"/>
      <c r="Q83" s="36"/>
      <c r="R83" s="36"/>
    </row>
    <row r="84" spans="1:18">
      <c r="A84" s="38"/>
      <c r="B84" s="36"/>
      <c r="C84" s="36"/>
      <c r="D84" s="38"/>
      <c r="E84" s="36"/>
      <c r="F84" s="36"/>
      <c r="G84" s="38"/>
      <c r="H84" s="668"/>
      <c r="I84" s="119"/>
      <c r="J84" s="119"/>
      <c r="K84" s="119"/>
      <c r="L84" s="668"/>
      <c r="M84" s="119"/>
      <c r="N84" s="119"/>
      <c r="O84" s="36"/>
      <c r="P84" s="36"/>
      <c r="Q84" s="36"/>
      <c r="R84" s="36"/>
    </row>
    <row r="85" spans="1:18">
      <c r="A85" s="38"/>
      <c r="B85" s="36"/>
      <c r="C85" s="36"/>
      <c r="D85" s="38"/>
      <c r="E85" s="36"/>
      <c r="F85" s="36"/>
      <c r="G85" s="38"/>
      <c r="H85" s="668"/>
      <c r="I85" s="119"/>
      <c r="J85" s="119"/>
      <c r="K85" s="119"/>
      <c r="L85" s="668"/>
      <c r="M85" s="119"/>
      <c r="N85" s="119"/>
      <c r="O85" s="36"/>
      <c r="P85" s="36"/>
      <c r="Q85" s="36"/>
      <c r="R85" s="36"/>
    </row>
    <row r="86" spans="1:18">
      <c r="A86" s="38"/>
      <c r="B86" s="36"/>
      <c r="C86" s="36"/>
      <c r="D86" s="38"/>
      <c r="E86" s="36"/>
      <c r="F86" s="36"/>
      <c r="G86" s="38"/>
      <c r="H86" s="668"/>
      <c r="I86" s="119"/>
      <c r="J86" s="119"/>
      <c r="K86" s="119"/>
      <c r="L86" s="668"/>
      <c r="M86" s="119"/>
      <c r="N86" s="119"/>
      <c r="O86" s="36"/>
      <c r="P86" s="36"/>
      <c r="Q86" s="36"/>
      <c r="R86" s="36"/>
    </row>
    <row r="87" spans="1:18">
      <c r="A87" s="38"/>
      <c r="B87" s="36"/>
      <c r="C87" s="36"/>
      <c r="D87" s="38"/>
      <c r="E87" s="36"/>
      <c r="F87" s="36"/>
      <c r="G87" s="38"/>
      <c r="H87" s="668"/>
      <c r="I87" s="119"/>
      <c r="J87" s="119"/>
      <c r="K87" s="119"/>
      <c r="L87" s="668"/>
      <c r="M87" s="119"/>
      <c r="N87" s="119"/>
      <c r="O87" s="36"/>
      <c r="P87" s="36"/>
      <c r="Q87" s="36"/>
      <c r="R87" s="36"/>
    </row>
    <row r="88" spans="1:18">
      <c r="A88" s="38"/>
      <c r="B88" s="36"/>
      <c r="C88" s="36"/>
      <c r="D88" s="38"/>
      <c r="E88" s="36"/>
      <c r="F88" s="36"/>
      <c r="G88" s="38"/>
      <c r="H88" s="668"/>
      <c r="I88" s="119"/>
      <c r="J88" s="119"/>
      <c r="K88" s="119"/>
      <c r="L88" s="668"/>
      <c r="M88" s="119"/>
      <c r="N88" s="119"/>
      <c r="O88" s="36"/>
      <c r="P88" s="36"/>
      <c r="Q88" s="36"/>
      <c r="R88" s="36"/>
    </row>
    <row r="89" spans="1:18">
      <c r="A89" s="38"/>
      <c r="B89" s="36"/>
      <c r="C89" s="36"/>
      <c r="D89" s="38"/>
      <c r="E89" s="36"/>
      <c r="F89" s="36"/>
      <c r="G89" s="38"/>
      <c r="H89" s="668"/>
      <c r="I89" s="119"/>
      <c r="J89" s="119"/>
      <c r="K89" s="119"/>
      <c r="L89" s="668"/>
      <c r="M89" s="119"/>
      <c r="N89" s="119"/>
      <c r="O89" s="36"/>
      <c r="P89" s="36"/>
      <c r="Q89" s="36"/>
      <c r="R89" s="36"/>
    </row>
    <row r="90" spans="1:18">
      <c r="A90" s="38"/>
      <c r="B90" s="36"/>
      <c r="C90" s="36"/>
      <c r="D90" s="38"/>
      <c r="E90" s="36"/>
      <c r="F90" s="36"/>
      <c r="G90" s="38"/>
      <c r="H90" s="668"/>
      <c r="I90" s="119"/>
      <c r="J90" s="119"/>
      <c r="K90" s="119"/>
      <c r="L90" s="668"/>
      <c r="M90" s="119"/>
      <c r="N90" s="119"/>
      <c r="O90" s="36"/>
      <c r="P90" s="36"/>
      <c r="Q90" s="36"/>
      <c r="R90" s="36"/>
    </row>
    <row r="91" spans="1:18">
      <c r="A91" s="38"/>
      <c r="B91" s="36"/>
      <c r="C91" s="36"/>
      <c r="D91" s="38"/>
      <c r="E91" s="36"/>
      <c r="F91" s="36"/>
      <c r="G91" s="38"/>
      <c r="H91" s="668"/>
      <c r="I91" s="119"/>
      <c r="J91" s="119"/>
      <c r="K91" s="119"/>
      <c r="L91" s="668"/>
      <c r="M91" s="119"/>
      <c r="N91" s="119"/>
      <c r="O91" s="36"/>
      <c r="P91" s="36"/>
      <c r="Q91" s="36"/>
      <c r="R91" s="36"/>
    </row>
    <row r="92" spans="1:18">
      <c r="A92" s="38"/>
      <c r="B92" s="36"/>
      <c r="C92" s="36"/>
      <c r="D92" s="38"/>
      <c r="E92" s="36"/>
      <c r="F92" s="36"/>
      <c r="G92" s="38"/>
      <c r="H92" s="668"/>
      <c r="I92" s="119"/>
      <c r="J92" s="119"/>
      <c r="K92" s="119"/>
      <c r="L92" s="668"/>
      <c r="M92" s="119"/>
      <c r="N92" s="119"/>
      <c r="O92" s="36"/>
      <c r="P92" s="36"/>
      <c r="Q92" s="36"/>
      <c r="R92" s="36"/>
    </row>
    <row r="93" spans="1:18">
      <c r="A93" s="38"/>
      <c r="B93" s="36"/>
      <c r="C93" s="36"/>
      <c r="D93" s="38"/>
      <c r="E93" s="36"/>
      <c r="F93" s="36"/>
      <c r="G93" s="38"/>
      <c r="H93" s="668"/>
      <c r="I93" s="119"/>
      <c r="J93" s="119"/>
      <c r="K93" s="119"/>
      <c r="L93" s="668"/>
      <c r="M93" s="119"/>
      <c r="N93" s="119"/>
      <c r="O93" s="36"/>
      <c r="P93" s="36"/>
      <c r="Q93" s="36"/>
      <c r="R93" s="36"/>
    </row>
    <row r="94" spans="1:18">
      <c r="A94" s="38"/>
      <c r="B94" s="36"/>
      <c r="C94" s="36"/>
      <c r="D94" s="38"/>
      <c r="E94" s="36"/>
      <c r="F94" s="36"/>
      <c r="G94" s="38"/>
      <c r="H94" s="668"/>
      <c r="I94" s="119"/>
      <c r="J94" s="119"/>
      <c r="K94" s="119"/>
      <c r="L94" s="668"/>
      <c r="M94" s="119"/>
      <c r="N94" s="119"/>
      <c r="O94" s="36"/>
      <c r="P94" s="36"/>
      <c r="Q94" s="36"/>
      <c r="R94" s="36"/>
    </row>
    <row r="95" spans="1:18">
      <c r="A95" s="38"/>
      <c r="B95" s="36"/>
      <c r="C95" s="36"/>
      <c r="D95" s="38"/>
      <c r="E95" s="36"/>
      <c r="F95" s="36"/>
      <c r="G95" s="38"/>
      <c r="H95" s="668"/>
      <c r="I95" s="119"/>
      <c r="J95" s="119"/>
      <c r="K95" s="119"/>
      <c r="L95" s="668"/>
      <c r="M95" s="119"/>
      <c r="N95" s="119"/>
      <c r="O95" s="36"/>
      <c r="P95" s="36"/>
      <c r="Q95" s="36"/>
      <c r="R95" s="36"/>
    </row>
    <row r="96" spans="1:18">
      <c r="A96" s="38"/>
      <c r="B96" s="36"/>
      <c r="C96" s="36"/>
      <c r="D96" s="38"/>
      <c r="E96" s="36"/>
      <c r="F96" s="36"/>
      <c r="G96" s="38"/>
      <c r="H96" s="668"/>
      <c r="I96" s="119"/>
      <c r="J96" s="119"/>
      <c r="K96" s="119"/>
      <c r="L96" s="668"/>
      <c r="M96" s="119"/>
      <c r="N96" s="119"/>
      <c r="O96" s="36"/>
      <c r="P96" s="36"/>
      <c r="Q96" s="36"/>
      <c r="R96" s="36"/>
    </row>
    <row r="97" spans="1:18">
      <c r="A97" s="38"/>
      <c r="B97" s="36"/>
      <c r="C97" s="36"/>
      <c r="D97" s="38"/>
      <c r="E97" s="36"/>
      <c r="F97" s="36"/>
      <c r="G97" s="38"/>
      <c r="H97" s="668"/>
      <c r="I97" s="119"/>
      <c r="J97" s="119"/>
      <c r="K97" s="119"/>
      <c r="L97" s="668"/>
      <c r="M97" s="119"/>
      <c r="N97" s="119"/>
      <c r="O97" s="36"/>
      <c r="P97" s="36"/>
      <c r="Q97" s="36"/>
      <c r="R97" s="36"/>
    </row>
    <row r="98" spans="1:18">
      <c r="A98" s="38"/>
      <c r="B98" s="36"/>
      <c r="C98" s="36"/>
      <c r="D98" s="38"/>
      <c r="E98" s="36"/>
      <c r="F98" s="36"/>
      <c r="G98" s="38"/>
      <c r="H98" s="668"/>
      <c r="I98" s="119"/>
      <c r="J98" s="119"/>
      <c r="K98" s="119"/>
      <c r="L98" s="668"/>
      <c r="M98" s="119"/>
      <c r="N98" s="119"/>
      <c r="O98" s="36"/>
      <c r="P98" s="36"/>
      <c r="Q98" s="36"/>
      <c r="R98" s="36"/>
    </row>
    <row r="99" spans="1:18">
      <c r="A99" s="38"/>
      <c r="B99" s="36"/>
      <c r="C99" s="36"/>
      <c r="D99" s="38"/>
      <c r="E99" s="36"/>
      <c r="F99" s="36"/>
      <c r="G99" s="38"/>
      <c r="H99" s="668"/>
      <c r="I99" s="119"/>
      <c r="J99" s="119"/>
      <c r="K99" s="119"/>
      <c r="L99" s="668"/>
      <c r="M99" s="119"/>
      <c r="N99" s="119"/>
      <c r="O99" s="36"/>
      <c r="P99" s="36"/>
      <c r="Q99" s="36"/>
      <c r="R99" s="36"/>
    </row>
    <row r="100" spans="1:18">
      <c r="A100" s="38"/>
      <c r="B100" s="36"/>
      <c r="C100" s="36"/>
      <c r="D100" s="38"/>
      <c r="E100" s="36"/>
      <c r="F100" s="36"/>
      <c r="G100" s="38"/>
      <c r="H100" s="668"/>
      <c r="I100" s="119"/>
      <c r="J100" s="119"/>
      <c r="K100" s="119"/>
      <c r="L100" s="668"/>
      <c r="M100" s="119"/>
      <c r="N100" s="119"/>
      <c r="O100" s="36"/>
      <c r="P100" s="36"/>
      <c r="Q100" s="36"/>
      <c r="R100" s="36"/>
    </row>
    <row r="101" spans="1:18">
      <c r="A101" s="38"/>
      <c r="B101" s="36"/>
      <c r="C101" s="36"/>
      <c r="D101" s="38"/>
      <c r="E101" s="36"/>
      <c r="F101" s="36"/>
      <c r="G101" s="38"/>
      <c r="H101" s="668"/>
      <c r="I101" s="119"/>
      <c r="J101" s="119"/>
      <c r="K101" s="119"/>
      <c r="L101" s="668"/>
      <c r="M101" s="119"/>
      <c r="N101" s="119"/>
      <c r="O101" s="36"/>
      <c r="P101" s="36"/>
      <c r="Q101" s="36"/>
      <c r="R101" s="36"/>
    </row>
    <row r="102" spans="1:18">
      <c r="A102" s="38"/>
      <c r="B102" s="36"/>
      <c r="C102" s="36"/>
      <c r="D102" s="38"/>
      <c r="E102" s="36"/>
      <c r="F102" s="36"/>
      <c r="G102" s="38"/>
      <c r="H102" s="668"/>
      <c r="I102" s="119"/>
      <c r="J102" s="119"/>
      <c r="K102" s="119"/>
      <c r="L102" s="668"/>
      <c r="M102" s="119"/>
      <c r="N102" s="119"/>
      <c r="O102" s="36"/>
      <c r="P102" s="36"/>
      <c r="Q102" s="36"/>
      <c r="R102" s="36"/>
    </row>
    <row r="103" spans="1:18">
      <c r="A103" s="38"/>
      <c r="B103" s="36"/>
      <c r="C103" s="36"/>
      <c r="D103" s="38"/>
      <c r="E103" s="36"/>
      <c r="F103" s="36"/>
      <c r="G103" s="38"/>
      <c r="H103" s="668"/>
      <c r="I103" s="119"/>
      <c r="J103" s="119"/>
      <c r="K103" s="119"/>
      <c r="L103" s="668"/>
      <c r="M103" s="119"/>
      <c r="N103" s="119"/>
      <c r="O103" s="36"/>
      <c r="P103" s="36"/>
      <c r="Q103" s="36"/>
      <c r="R103" s="36"/>
    </row>
    <row r="104" spans="1:18">
      <c r="A104" s="38"/>
      <c r="B104" s="36"/>
      <c r="C104" s="36"/>
      <c r="D104" s="38"/>
      <c r="E104" s="36"/>
      <c r="F104" s="36"/>
      <c r="G104" s="38"/>
      <c r="H104" s="668"/>
      <c r="I104" s="119"/>
      <c r="J104" s="119"/>
      <c r="K104" s="119"/>
      <c r="L104" s="668"/>
      <c r="M104" s="119"/>
      <c r="N104" s="119"/>
      <c r="O104" s="36"/>
      <c r="P104" s="36"/>
      <c r="Q104" s="36"/>
      <c r="R104" s="36"/>
    </row>
    <row r="105" spans="1:18">
      <c r="A105" s="38"/>
      <c r="B105" s="36"/>
      <c r="C105" s="36"/>
      <c r="D105" s="38"/>
      <c r="E105" s="36"/>
      <c r="F105" s="36"/>
      <c r="G105" s="38"/>
      <c r="H105" s="668"/>
      <c r="I105" s="119"/>
      <c r="J105" s="119"/>
      <c r="K105" s="119"/>
      <c r="L105" s="668"/>
      <c r="M105" s="119"/>
      <c r="N105" s="119"/>
      <c r="O105" s="36"/>
      <c r="P105" s="36"/>
      <c r="Q105" s="36"/>
      <c r="R105" s="36"/>
    </row>
    <row r="106" spans="1:18">
      <c r="A106" s="38"/>
      <c r="B106" s="36"/>
      <c r="C106" s="36"/>
      <c r="D106" s="38"/>
      <c r="E106" s="36"/>
      <c r="F106" s="36"/>
      <c r="G106" s="38"/>
      <c r="H106" s="668"/>
      <c r="I106" s="119"/>
      <c r="J106" s="119"/>
      <c r="K106" s="119"/>
      <c r="L106" s="668"/>
      <c r="M106" s="119"/>
      <c r="N106" s="119"/>
      <c r="O106" s="36"/>
      <c r="P106" s="36"/>
      <c r="Q106" s="36"/>
      <c r="R106" s="36"/>
    </row>
    <row r="107" spans="1:18">
      <c r="A107" s="38"/>
      <c r="B107" s="36"/>
      <c r="C107" s="36"/>
      <c r="D107" s="38"/>
      <c r="E107" s="36"/>
      <c r="F107" s="36"/>
      <c r="G107" s="38"/>
      <c r="H107" s="668"/>
      <c r="I107" s="119"/>
      <c r="J107" s="119"/>
      <c r="K107" s="119"/>
      <c r="L107" s="668"/>
      <c r="M107" s="119"/>
      <c r="N107" s="119"/>
      <c r="O107" s="36"/>
      <c r="P107" s="36"/>
      <c r="Q107" s="36"/>
      <c r="R107" s="36"/>
    </row>
    <row r="108" spans="1:18">
      <c r="A108" s="38"/>
      <c r="B108" s="36"/>
      <c r="C108" s="36"/>
      <c r="D108" s="38"/>
      <c r="E108" s="36"/>
      <c r="F108" s="36"/>
      <c r="G108" s="38"/>
      <c r="H108" s="668"/>
      <c r="I108" s="119"/>
      <c r="J108" s="119"/>
      <c r="K108" s="119"/>
      <c r="L108" s="668"/>
      <c r="M108" s="119"/>
      <c r="N108" s="119"/>
      <c r="O108" s="36"/>
      <c r="P108" s="36"/>
      <c r="Q108" s="36"/>
      <c r="R108" s="36"/>
    </row>
    <row r="109" spans="1:18">
      <c r="A109" s="38"/>
      <c r="B109" s="36"/>
      <c r="C109" s="36"/>
      <c r="D109" s="38"/>
      <c r="E109" s="36"/>
      <c r="F109" s="36"/>
      <c r="G109" s="38"/>
      <c r="H109" s="668"/>
      <c r="I109" s="119"/>
      <c r="J109" s="119"/>
      <c r="K109" s="119"/>
      <c r="L109" s="668"/>
      <c r="M109" s="119"/>
      <c r="N109" s="119"/>
      <c r="O109" s="36"/>
      <c r="P109" s="36"/>
      <c r="Q109" s="36"/>
      <c r="R109" s="36"/>
    </row>
    <row r="110" spans="1:18">
      <c r="A110" s="38"/>
      <c r="B110" s="36"/>
      <c r="C110" s="36"/>
      <c r="D110" s="38"/>
      <c r="E110" s="36"/>
      <c r="F110" s="36"/>
      <c r="G110" s="38"/>
      <c r="H110" s="668"/>
      <c r="I110" s="119"/>
      <c r="J110" s="119"/>
      <c r="K110" s="119"/>
      <c r="L110" s="668"/>
      <c r="M110" s="119"/>
      <c r="N110" s="119"/>
      <c r="O110" s="36"/>
      <c r="P110" s="36"/>
      <c r="Q110" s="36"/>
      <c r="R110" s="36"/>
    </row>
    <row r="111" spans="1:18">
      <c r="A111" s="38"/>
      <c r="B111" s="36"/>
      <c r="C111" s="36"/>
      <c r="D111" s="38"/>
      <c r="E111" s="36"/>
      <c r="F111" s="36"/>
      <c r="G111" s="38"/>
      <c r="H111" s="668"/>
      <c r="I111" s="119"/>
      <c r="J111" s="119"/>
      <c r="K111" s="119"/>
      <c r="L111" s="668"/>
      <c r="M111" s="119"/>
      <c r="N111" s="119"/>
      <c r="O111" s="36"/>
      <c r="P111" s="36"/>
      <c r="Q111" s="36"/>
      <c r="R111" s="36"/>
    </row>
    <row r="112" spans="1:18">
      <c r="A112" s="38"/>
      <c r="B112" s="36"/>
      <c r="C112" s="36"/>
      <c r="D112" s="38"/>
      <c r="E112" s="36"/>
      <c r="F112" s="36"/>
      <c r="G112" s="38"/>
      <c r="H112" s="668"/>
      <c r="I112" s="119"/>
      <c r="J112" s="119"/>
      <c r="K112" s="119"/>
      <c r="L112" s="668"/>
      <c r="M112" s="119"/>
      <c r="N112" s="119"/>
      <c r="O112" s="36"/>
      <c r="P112" s="36"/>
      <c r="Q112" s="36"/>
      <c r="R112" s="36"/>
    </row>
    <row r="113" spans="1:18">
      <c r="A113" s="38"/>
      <c r="B113" s="36"/>
      <c r="C113" s="36"/>
      <c r="D113" s="38"/>
      <c r="E113" s="36"/>
      <c r="F113" s="36"/>
      <c r="G113" s="38"/>
      <c r="H113" s="668"/>
      <c r="I113" s="119"/>
      <c r="J113" s="119"/>
      <c r="K113" s="119"/>
      <c r="L113" s="668"/>
      <c r="M113" s="119"/>
      <c r="N113" s="119"/>
      <c r="O113" s="36"/>
      <c r="P113" s="36"/>
      <c r="Q113" s="36"/>
      <c r="R113" s="36"/>
    </row>
    <row r="114" spans="1:18">
      <c r="A114" s="38"/>
      <c r="B114" s="36"/>
      <c r="C114" s="36"/>
      <c r="D114" s="38"/>
      <c r="E114" s="36"/>
      <c r="F114" s="36"/>
      <c r="G114" s="38"/>
      <c r="H114" s="668"/>
      <c r="I114" s="119"/>
      <c r="J114" s="119"/>
      <c r="K114" s="119"/>
      <c r="L114" s="668"/>
      <c r="M114" s="119"/>
      <c r="N114" s="119"/>
      <c r="O114" s="36"/>
      <c r="P114" s="36"/>
      <c r="Q114" s="36"/>
      <c r="R114" s="36"/>
    </row>
    <row r="115" spans="1:18">
      <c r="A115" s="38"/>
      <c r="B115" s="36"/>
      <c r="C115" s="36"/>
      <c r="D115" s="38"/>
      <c r="E115" s="36"/>
      <c r="F115" s="36"/>
      <c r="G115" s="38"/>
      <c r="H115" s="668"/>
      <c r="I115" s="119"/>
      <c r="J115" s="119"/>
      <c r="K115" s="119"/>
      <c r="L115" s="668"/>
      <c r="M115" s="119"/>
      <c r="N115" s="119"/>
      <c r="O115" s="36"/>
      <c r="P115" s="36"/>
      <c r="Q115" s="36"/>
      <c r="R115" s="36"/>
    </row>
    <row r="116" spans="1:18">
      <c r="A116" s="38"/>
      <c r="B116" s="36"/>
      <c r="C116" s="36"/>
      <c r="D116" s="38"/>
      <c r="E116" s="36"/>
      <c r="F116" s="36"/>
      <c r="G116" s="38"/>
      <c r="H116" s="668"/>
      <c r="I116" s="119"/>
      <c r="J116" s="119"/>
      <c r="K116" s="119"/>
      <c r="L116" s="668"/>
      <c r="M116" s="119"/>
      <c r="N116" s="119"/>
      <c r="O116" s="36"/>
      <c r="P116" s="36"/>
      <c r="Q116" s="36"/>
      <c r="R116" s="36"/>
    </row>
    <row r="117" spans="1:18">
      <c r="A117" s="38"/>
      <c r="B117" s="36"/>
      <c r="C117" s="36"/>
      <c r="D117" s="38"/>
      <c r="E117" s="36"/>
      <c r="F117" s="36"/>
      <c r="G117" s="38"/>
      <c r="H117" s="668"/>
      <c r="I117" s="119"/>
      <c r="J117" s="119"/>
      <c r="K117" s="119"/>
      <c r="L117" s="668"/>
      <c r="M117" s="119"/>
      <c r="N117" s="119"/>
      <c r="O117" s="36"/>
      <c r="P117" s="36"/>
      <c r="Q117" s="36"/>
      <c r="R117" s="36"/>
    </row>
    <row r="118" spans="1:18">
      <c r="A118" s="38"/>
      <c r="B118" s="36"/>
      <c r="C118" s="36"/>
      <c r="D118" s="38"/>
      <c r="E118" s="36"/>
      <c r="F118" s="36"/>
      <c r="G118" s="38"/>
      <c r="H118" s="668"/>
      <c r="I118" s="119"/>
      <c r="J118" s="119"/>
      <c r="K118" s="119"/>
      <c r="L118" s="668"/>
      <c r="M118" s="119"/>
      <c r="N118" s="119"/>
      <c r="O118" s="36"/>
      <c r="P118" s="36"/>
      <c r="Q118" s="36"/>
      <c r="R118" s="36"/>
    </row>
    <row r="119" spans="1:18">
      <c r="A119" s="38"/>
      <c r="B119" s="36"/>
      <c r="C119" s="36"/>
      <c r="D119" s="38"/>
      <c r="E119" s="36"/>
      <c r="F119" s="36"/>
      <c r="G119" s="38"/>
      <c r="H119" s="668"/>
      <c r="I119" s="119"/>
      <c r="J119" s="119"/>
      <c r="K119" s="119"/>
      <c r="L119" s="668"/>
      <c r="M119" s="119"/>
      <c r="N119" s="119"/>
      <c r="O119" s="36"/>
      <c r="P119" s="36"/>
      <c r="Q119" s="36"/>
      <c r="R119" s="36"/>
    </row>
    <row r="120" spans="1:18">
      <c r="A120" s="38"/>
      <c r="B120" s="36"/>
      <c r="C120" s="36"/>
      <c r="D120" s="38"/>
      <c r="E120" s="36"/>
      <c r="F120" s="36"/>
      <c r="G120" s="38"/>
      <c r="H120" s="668"/>
      <c r="I120" s="119"/>
      <c r="J120" s="119"/>
      <c r="K120" s="119"/>
      <c r="L120" s="668"/>
      <c r="M120" s="119"/>
      <c r="N120" s="119"/>
      <c r="O120" s="36"/>
      <c r="P120" s="36"/>
      <c r="Q120" s="36"/>
      <c r="R120" s="36"/>
    </row>
    <row r="121" spans="1:18">
      <c r="A121" s="38"/>
      <c r="B121" s="36"/>
      <c r="C121" s="36"/>
      <c r="D121" s="38"/>
      <c r="E121" s="36"/>
      <c r="F121" s="36"/>
      <c r="G121" s="38"/>
      <c r="H121" s="668"/>
      <c r="I121" s="119"/>
      <c r="J121" s="119"/>
      <c r="K121" s="119"/>
      <c r="L121" s="668"/>
      <c r="M121" s="119"/>
      <c r="N121" s="119"/>
      <c r="O121" s="36"/>
      <c r="P121" s="36"/>
      <c r="Q121" s="36"/>
      <c r="R121" s="36"/>
    </row>
    <row r="122" spans="1:18">
      <c r="A122" s="38"/>
      <c r="B122" s="36"/>
      <c r="C122" s="36"/>
      <c r="D122" s="38"/>
      <c r="E122" s="36"/>
      <c r="F122" s="36"/>
      <c r="G122" s="38"/>
      <c r="H122" s="668"/>
      <c r="I122" s="119"/>
      <c r="J122" s="119"/>
      <c r="K122" s="119"/>
      <c r="L122" s="668"/>
      <c r="M122" s="119"/>
      <c r="N122" s="119"/>
      <c r="O122" s="36"/>
      <c r="P122" s="36"/>
      <c r="Q122" s="36"/>
      <c r="R122" s="36"/>
    </row>
    <row r="123" spans="1:18">
      <c r="A123" s="38"/>
      <c r="B123" s="36"/>
      <c r="C123" s="36"/>
      <c r="D123" s="38"/>
      <c r="E123" s="36"/>
      <c r="F123" s="36"/>
      <c r="G123" s="38"/>
      <c r="H123" s="668"/>
      <c r="I123" s="119"/>
      <c r="J123" s="119"/>
      <c r="K123" s="119"/>
      <c r="L123" s="668"/>
      <c r="M123" s="119"/>
      <c r="N123" s="119"/>
      <c r="O123" s="36"/>
      <c r="P123" s="36"/>
      <c r="Q123" s="36"/>
      <c r="R123" s="36"/>
    </row>
    <row r="124" spans="1:18">
      <c r="A124" s="38"/>
      <c r="B124" s="36"/>
      <c r="C124" s="36"/>
      <c r="D124" s="38"/>
      <c r="E124" s="36"/>
      <c r="F124" s="36"/>
      <c r="G124" s="38"/>
      <c r="H124" s="668"/>
      <c r="I124" s="119"/>
      <c r="J124" s="119"/>
      <c r="K124" s="119"/>
      <c r="L124" s="668"/>
      <c r="M124" s="119"/>
      <c r="N124" s="119"/>
      <c r="O124" s="36"/>
      <c r="P124" s="36"/>
      <c r="Q124" s="36"/>
      <c r="R124" s="36"/>
    </row>
    <row r="125" spans="1:18">
      <c r="A125" s="38"/>
      <c r="B125" s="36"/>
      <c r="C125" s="36"/>
      <c r="D125" s="38"/>
      <c r="E125" s="36"/>
      <c r="F125" s="36"/>
      <c r="G125" s="38"/>
      <c r="H125" s="668"/>
      <c r="I125" s="119"/>
      <c r="J125" s="119"/>
      <c r="K125" s="119"/>
      <c r="L125" s="668"/>
      <c r="M125" s="119"/>
      <c r="N125" s="119"/>
      <c r="O125" s="36"/>
      <c r="P125" s="36"/>
      <c r="Q125" s="36"/>
      <c r="R125" s="36"/>
    </row>
    <row r="126" spans="1:18">
      <c r="A126" s="38"/>
      <c r="B126" s="36"/>
      <c r="C126" s="36"/>
      <c r="D126" s="38"/>
      <c r="E126" s="36"/>
      <c r="F126" s="36"/>
      <c r="G126" s="38"/>
      <c r="H126" s="668"/>
      <c r="I126" s="119"/>
      <c r="J126" s="119"/>
      <c r="K126" s="119"/>
      <c r="L126" s="668"/>
      <c r="M126" s="119"/>
      <c r="N126" s="119"/>
      <c r="O126" s="36"/>
      <c r="P126" s="36"/>
      <c r="Q126" s="36"/>
      <c r="R126" s="36"/>
    </row>
    <row r="127" spans="1:18">
      <c r="A127" s="38"/>
      <c r="B127" s="36"/>
      <c r="C127" s="36"/>
      <c r="D127" s="38"/>
      <c r="E127" s="36"/>
      <c r="F127" s="36"/>
      <c r="G127" s="38"/>
      <c r="H127" s="668"/>
      <c r="I127" s="119"/>
      <c r="J127" s="119"/>
      <c r="K127" s="119"/>
      <c r="L127" s="668"/>
      <c r="M127" s="119"/>
      <c r="N127" s="119"/>
      <c r="O127" s="36"/>
      <c r="P127" s="36"/>
      <c r="Q127" s="36"/>
      <c r="R127" s="36"/>
    </row>
    <row r="128" spans="1:18">
      <c r="A128" s="38"/>
      <c r="B128" s="36"/>
      <c r="C128" s="36"/>
      <c r="D128" s="38"/>
      <c r="E128" s="36"/>
      <c r="F128" s="36"/>
      <c r="G128" s="38"/>
      <c r="H128" s="668"/>
      <c r="I128" s="119"/>
      <c r="J128" s="119"/>
      <c r="K128" s="119"/>
      <c r="L128" s="668"/>
      <c r="M128" s="119"/>
      <c r="N128" s="119"/>
      <c r="O128" s="36"/>
      <c r="P128" s="36"/>
      <c r="Q128" s="36"/>
      <c r="R128" s="36"/>
    </row>
    <row r="129" spans="1:18">
      <c r="A129" s="38"/>
      <c r="B129" s="36"/>
      <c r="C129" s="36"/>
      <c r="D129" s="38"/>
      <c r="E129" s="36"/>
      <c r="F129" s="36"/>
      <c r="G129" s="38"/>
      <c r="H129" s="668"/>
      <c r="I129" s="119"/>
      <c r="J129" s="119"/>
      <c r="K129" s="119"/>
      <c r="L129" s="668"/>
      <c r="M129" s="119"/>
      <c r="N129" s="119"/>
      <c r="O129" s="36"/>
      <c r="P129" s="36"/>
      <c r="Q129" s="36"/>
      <c r="R129" s="36"/>
    </row>
    <row r="130" spans="1:18">
      <c r="A130" s="38"/>
      <c r="B130" s="36"/>
      <c r="C130" s="36"/>
      <c r="D130" s="38"/>
      <c r="E130" s="36"/>
      <c r="F130" s="36"/>
      <c r="G130" s="38"/>
      <c r="H130" s="668"/>
      <c r="I130" s="119"/>
      <c r="J130" s="119"/>
      <c r="K130" s="119"/>
      <c r="L130" s="668"/>
      <c r="M130" s="119"/>
      <c r="N130" s="119"/>
      <c r="O130" s="36"/>
      <c r="P130" s="36"/>
      <c r="Q130" s="36"/>
      <c r="R130" s="36"/>
    </row>
    <row r="131" spans="1:18">
      <c r="A131" s="38"/>
      <c r="B131" s="36"/>
      <c r="C131" s="36"/>
      <c r="D131" s="38"/>
      <c r="E131" s="36"/>
      <c r="F131" s="36"/>
      <c r="G131" s="38"/>
      <c r="H131" s="668"/>
      <c r="I131" s="119"/>
      <c r="J131" s="119"/>
      <c r="K131" s="119"/>
      <c r="L131" s="668"/>
      <c r="M131" s="119"/>
      <c r="N131" s="119"/>
      <c r="O131" s="36"/>
      <c r="P131" s="36"/>
      <c r="Q131" s="36"/>
      <c r="R131" s="36"/>
    </row>
    <row r="132" spans="1:18">
      <c r="A132" s="38"/>
      <c r="B132" s="36"/>
      <c r="C132" s="36"/>
      <c r="D132" s="38"/>
      <c r="E132" s="36"/>
      <c r="F132" s="36"/>
      <c r="G132" s="38"/>
      <c r="H132" s="668"/>
      <c r="I132" s="119"/>
      <c r="J132" s="119"/>
      <c r="K132" s="119"/>
      <c r="L132" s="668"/>
      <c r="M132" s="119"/>
      <c r="N132" s="119"/>
      <c r="O132" s="36"/>
      <c r="P132" s="36"/>
      <c r="Q132" s="36"/>
      <c r="R132" s="36"/>
    </row>
    <row r="133" spans="1:18">
      <c r="A133" s="38"/>
      <c r="B133" s="36"/>
      <c r="C133" s="36"/>
      <c r="D133" s="38"/>
      <c r="E133" s="36"/>
      <c r="F133" s="36"/>
      <c r="G133" s="38"/>
      <c r="H133" s="668"/>
      <c r="I133" s="119"/>
      <c r="J133" s="119"/>
      <c r="K133" s="119"/>
      <c r="L133" s="668"/>
      <c r="M133" s="119"/>
      <c r="N133" s="119"/>
      <c r="O133" s="36"/>
      <c r="P133" s="36"/>
      <c r="Q133" s="36"/>
      <c r="R133" s="36"/>
    </row>
    <row r="134" spans="1:18">
      <c r="A134" s="38"/>
      <c r="B134" s="36"/>
      <c r="C134" s="36"/>
      <c r="D134" s="38"/>
      <c r="E134" s="36"/>
      <c r="F134" s="36"/>
      <c r="G134" s="38"/>
      <c r="H134" s="668"/>
      <c r="I134" s="119"/>
      <c r="J134" s="119"/>
      <c r="K134" s="119"/>
      <c r="L134" s="668"/>
      <c r="M134" s="119"/>
      <c r="N134" s="119"/>
      <c r="O134" s="36"/>
      <c r="P134" s="36"/>
      <c r="Q134" s="36"/>
      <c r="R134" s="36"/>
    </row>
    <row r="135" spans="1:18">
      <c r="A135" s="38"/>
      <c r="B135" s="36"/>
      <c r="C135" s="36"/>
      <c r="D135" s="38"/>
      <c r="E135" s="36"/>
      <c r="F135" s="36"/>
      <c r="G135" s="38"/>
      <c r="H135" s="668"/>
      <c r="I135" s="119"/>
      <c r="J135" s="119"/>
      <c r="K135" s="119"/>
      <c r="L135" s="668"/>
      <c r="M135" s="119"/>
      <c r="N135" s="119"/>
      <c r="O135" s="36"/>
      <c r="P135" s="36"/>
      <c r="Q135" s="36"/>
      <c r="R135" s="36"/>
    </row>
    <row r="136" spans="1:18">
      <c r="A136" s="38"/>
      <c r="B136" s="36"/>
      <c r="C136" s="36"/>
      <c r="D136" s="38"/>
      <c r="E136" s="36"/>
      <c r="F136" s="36"/>
      <c r="G136" s="38"/>
      <c r="H136" s="668"/>
      <c r="I136" s="119"/>
      <c r="J136" s="119"/>
      <c r="K136" s="119"/>
      <c r="L136" s="668"/>
      <c r="M136" s="119"/>
      <c r="N136" s="119"/>
      <c r="O136" s="36"/>
      <c r="P136" s="36"/>
      <c r="Q136" s="36"/>
      <c r="R136" s="36"/>
    </row>
    <row r="137" spans="1:18">
      <c r="A137" s="38"/>
      <c r="B137" s="36"/>
      <c r="C137" s="36"/>
      <c r="D137" s="38"/>
      <c r="E137" s="36"/>
      <c r="F137" s="36"/>
      <c r="G137" s="38"/>
      <c r="H137" s="668"/>
      <c r="I137" s="119"/>
      <c r="J137" s="119"/>
      <c r="K137" s="119"/>
      <c r="L137" s="668"/>
      <c r="M137" s="119"/>
      <c r="N137" s="119"/>
      <c r="O137" s="36"/>
      <c r="P137" s="36"/>
      <c r="Q137" s="36"/>
      <c r="R137" s="36"/>
    </row>
    <row r="138" spans="1:18">
      <c r="A138" s="38"/>
      <c r="B138" s="36"/>
      <c r="C138" s="36"/>
      <c r="D138" s="38"/>
      <c r="E138" s="36"/>
      <c r="F138" s="36"/>
      <c r="G138" s="38"/>
      <c r="H138" s="668"/>
      <c r="I138" s="119"/>
      <c r="J138" s="119"/>
      <c r="K138" s="119"/>
      <c r="L138" s="668"/>
      <c r="M138" s="119"/>
      <c r="N138" s="119"/>
      <c r="O138" s="36"/>
      <c r="P138" s="36"/>
      <c r="Q138" s="36"/>
      <c r="R138" s="36"/>
    </row>
    <row r="139" spans="1:18">
      <c r="A139" s="38"/>
      <c r="B139" s="36"/>
      <c r="C139" s="36"/>
      <c r="D139" s="38"/>
      <c r="E139" s="36"/>
      <c r="F139" s="36"/>
      <c r="G139" s="38"/>
      <c r="H139" s="668"/>
      <c r="I139" s="119"/>
      <c r="J139" s="119"/>
      <c r="K139" s="119"/>
      <c r="L139" s="668"/>
      <c r="M139" s="119"/>
      <c r="N139" s="119"/>
      <c r="O139" s="36"/>
      <c r="P139" s="36"/>
      <c r="Q139" s="36"/>
      <c r="R139" s="36"/>
    </row>
    <row r="140" spans="1:18">
      <c r="A140" s="38"/>
      <c r="B140" s="36"/>
      <c r="C140" s="36"/>
      <c r="D140" s="38"/>
      <c r="E140" s="36"/>
      <c r="F140" s="36"/>
      <c r="G140" s="38"/>
      <c r="H140" s="668"/>
      <c r="I140" s="119"/>
      <c r="J140" s="119"/>
      <c r="K140" s="119"/>
      <c r="L140" s="668"/>
      <c r="M140" s="119"/>
      <c r="N140" s="119"/>
      <c r="O140" s="36"/>
      <c r="P140" s="36"/>
      <c r="Q140" s="36"/>
      <c r="R140" s="36"/>
    </row>
    <row r="141" spans="1:18">
      <c r="A141" s="38"/>
      <c r="B141" s="36"/>
      <c r="C141" s="36"/>
      <c r="D141" s="38"/>
      <c r="E141" s="36"/>
      <c r="F141" s="36"/>
      <c r="G141" s="38"/>
      <c r="H141" s="668"/>
      <c r="I141" s="119"/>
      <c r="J141" s="119"/>
      <c r="K141" s="119"/>
      <c r="L141" s="668"/>
      <c r="M141" s="119"/>
      <c r="N141" s="119"/>
      <c r="O141" s="36"/>
      <c r="P141" s="36"/>
      <c r="Q141" s="36"/>
      <c r="R141" s="36"/>
    </row>
    <row r="142" spans="1:18">
      <c r="A142" s="38"/>
      <c r="B142" s="36"/>
      <c r="C142" s="36"/>
      <c r="D142" s="38"/>
      <c r="E142" s="36"/>
      <c r="F142" s="36"/>
      <c r="G142" s="38"/>
      <c r="H142" s="668"/>
      <c r="I142" s="119"/>
      <c r="J142" s="119"/>
      <c r="K142" s="119"/>
      <c r="L142" s="668"/>
      <c r="M142" s="119"/>
      <c r="N142" s="119"/>
      <c r="O142" s="36"/>
      <c r="P142" s="36"/>
      <c r="Q142" s="36"/>
      <c r="R142" s="36"/>
    </row>
    <row r="143" spans="1:18">
      <c r="A143" s="38"/>
      <c r="B143" s="36"/>
      <c r="C143" s="36"/>
      <c r="D143" s="38"/>
      <c r="E143" s="36"/>
      <c r="F143" s="36"/>
      <c r="G143" s="38"/>
      <c r="H143" s="668"/>
      <c r="I143" s="119"/>
      <c r="J143" s="119"/>
      <c r="K143" s="119"/>
      <c r="L143" s="668"/>
      <c r="M143" s="119"/>
      <c r="N143" s="119"/>
      <c r="O143" s="36"/>
      <c r="P143" s="36"/>
      <c r="Q143" s="36"/>
      <c r="R143" s="36"/>
    </row>
    <row r="144" spans="1:18">
      <c r="A144" s="38"/>
      <c r="B144" s="36"/>
      <c r="C144" s="36"/>
      <c r="D144" s="38"/>
      <c r="E144" s="36"/>
      <c r="F144" s="36"/>
      <c r="G144" s="38"/>
      <c r="H144" s="668"/>
      <c r="I144" s="119"/>
      <c r="J144" s="119"/>
      <c r="K144" s="119"/>
      <c r="L144" s="668"/>
      <c r="M144" s="119"/>
      <c r="N144" s="119"/>
      <c r="O144" s="36"/>
      <c r="P144" s="36"/>
      <c r="Q144" s="36"/>
      <c r="R144" s="36"/>
    </row>
    <row r="145" spans="1:18">
      <c r="A145" s="38"/>
      <c r="B145" s="36"/>
      <c r="C145" s="36"/>
      <c r="D145" s="38"/>
      <c r="E145" s="36"/>
      <c r="F145" s="36"/>
      <c r="G145" s="38"/>
      <c r="H145" s="668"/>
      <c r="I145" s="119"/>
      <c r="J145" s="119"/>
      <c r="K145" s="119"/>
      <c r="L145" s="668"/>
      <c r="M145" s="119"/>
      <c r="N145" s="119"/>
      <c r="O145" s="36"/>
      <c r="P145" s="36"/>
      <c r="Q145" s="36"/>
      <c r="R145" s="36"/>
    </row>
    <row r="146" spans="1:18">
      <c r="A146" s="38"/>
      <c r="B146" s="36"/>
      <c r="C146" s="36"/>
      <c r="D146" s="38"/>
      <c r="E146" s="36"/>
      <c r="F146" s="36"/>
      <c r="G146" s="38"/>
      <c r="H146" s="668"/>
      <c r="I146" s="119"/>
      <c r="J146" s="119"/>
      <c r="K146" s="119"/>
      <c r="L146" s="668"/>
      <c r="M146" s="119"/>
      <c r="N146" s="119"/>
      <c r="O146" s="36"/>
      <c r="P146" s="36"/>
      <c r="Q146" s="36"/>
      <c r="R146" s="36"/>
    </row>
    <row r="147" spans="1:18">
      <c r="A147" s="38"/>
      <c r="B147" s="36"/>
      <c r="C147" s="36"/>
      <c r="D147" s="38"/>
      <c r="E147" s="36"/>
      <c r="F147" s="36"/>
      <c r="G147" s="38"/>
      <c r="H147" s="668"/>
      <c r="I147" s="119"/>
      <c r="J147" s="119"/>
      <c r="K147" s="119"/>
      <c r="L147" s="668"/>
      <c r="M147" s="119"/>
      <c r="N147" s="119"/>
      <c r="O147" s="36"/>
      <c r="P147" s="36"/>
      <c r="Q147" s="36"/>
      <c r="R147" s="36"/>
    </row>
    <row r="148" spans="1:18">
      <c r="A148" s="38"/>
      <c r="B148" s="36"/>
      <c r="C148" s="36"/>
      <c r="D148" s="38"/>
      <c r="E148" s="36"/>
      <c r="F148" s="36"/>
      <c r="G148" s="38"/>
      <c r="H148" s="668"/>
      <c r="I148" s="119"/>
      <c r="J148" s="119"/>
      <c r="K148" s="119"/>
      <c r="L148" s="668"/>
      <c r="M148" s="119"/>
      <c r="N148" s="119"/>
      <c r="O148" s="36"/>
      <c r="P148" s="36"/>
      <c r="Q148" s="36"/>
      <c r="R148" s="36"/>
    </row>
    <row r="149" spans="1:18">
      <c r="A149" s="38"/>
      <c r="B149" s="36"/>
      <c r="C149" s="36"/>
      <c r="D149" s="38"/>
      <c r="E149" s="36"/>
      <c r="F149" s="36"/>
      <c r="G149" s="38"/>
      <c r="H149" s="668"/>
      <c r="I149" s="119"/>
      <c r="J149" s="119"/>
      <c r="K149" s="119"/>
      <c r="L149" s="668"/>
      <c r="M149" s="119"/>
      <c r="N149" s="119"/>
      <c r="O149" s="36"/>
      <c r="P149" s="36"/>
      <c r="Q149" s="36"/>
      <c r="R149" s="36"/>
    </row>
  </sheetData>
  <autoFilter xmlns:etc="http://www.wps.cn/officeDocument/2017/etCustomData" ref="A6:IV35" etc:filterBottomFollowUsedRange="0">
    <extLst/>
  </autoFilter>
  <mergeCells count="15">
    <mergeCell ref="A2:Q2"/>
    <mergeCell ref="A3:Q3"/>
    <mergeCell ref="D5:F5"/>
    <mergeCell ref="H5:J5"/>
    <mergeCell ref="L5:N5"/>
    <mergeCell ref="A30:B30"/>
    <mergeCell ref="A5:A6"/>
    <mergeCell ref="B5:B6"/>
    <mergeCell ref="C5:C6"/>
    <mergeCell ref="G5:G6"/>
    <mergeCell ref="K5:K6"/>
    <mergeCell ref="O5:O6"/>
    <mergeCell ref="P5:P6"/>
    <mergeCell ref="Q5:Q6"/>
    <mergeCell ref="R5:R6"/>
  </mergeCells>
  <hyperlinks>
    <hyperlink ref="A1" location="'索引目录'!E19" display="返回索引页"/>
    <hyperlink ref="B1" location="'存货汇总'!B7" display="返回"/>
  </hyperlinks>
  <pageMargins left="0.700694444444445" right="0.700694444444445" top="0.751388888888889" bottom="0.751388888888889" header="0.298611111111111" footer="0.298611111111111"/>
  <pageSetup paperSize="9" scale="83" orientation="landscape" horizontalDpi="600"/>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01"/>
  <sheetViews>
    <sheetView workbookViewId="0">
      <selection activeCell="A1" sqref="A1"/>
    </sheetView>
  </sheetViews>
  <sheetFormatPr defaultColWidth="9.81481481481481" defaultRowHeight="14.4"/>
  <cols>
    <col min="1" max="1" width="5" customWidth="1"/>
    <col min="2" max="2" width="25" customWidth="1"/>
    <col min="3" max="3" width="5" customWidth="1"/>
    <col min="4" max="4" width="9" customWidth="1"/>
    <col min="5" max="5" width="8" customWidth="1"/>
    <col min="6" max="6" width="13" customWidth="1"/>
    <col min="7" max="7" width="9" customWidth="1"/>
    <col min="8" max="8" width="11" customWidth="1"/>
    <col min="9" max="9" width="9" customWidth="1"/>
    <col min="10" max="10" width="15" customWidth="1"/>
    <col min="11" max="11" width="10" customWidth="1"/>
    <col min="12" max="12" width="9" customWidth="1"/>
    <col min="13" max="13" width="15" customWidth="1"/>
    <col min="14" max="14" width="12" customWidth="1"/>
    <col min="15" max="15" width="7" customWidth="1"/>
    <col min="16" max="16" width="13" customWidth="1"/>
    <col min="17" max="17" width="10" customWidth="1"/>
  </cols>
  <sheetData>
    <row r="1" ht="15.6" spans="1:17">
      <c r="A1" s="13" t="s">
        <v>86</v>
      </c>
      <c r="B1" s="14" t="s">
        <v>250</v>
      </c>
      <c r="C1" s="15"/>
      <c r="D1" s="15"/>
      <c r="E1" s="15"/>
      <c r="F1" s="15"/>
      <c r="G1" s="15"/>
      <c r="H1" s="15"/>
      <c r="I1" s="15"/>
      <c r="J1" s="15"/>
      <c r="K1" s="15"/>
      <c r="L1" s="15"/>
      <c r="M1" s="15"/>
      <c r="N1" s="15"/>
      <c r="O1" s="15"/>
      <c r="P1" s="15"/>
      <c r="Q1" s="36"/>
    </row>
    <row r="2" ht="30" customHeight="1" spans="1:17">
      <c r="A2" s="406" t="s">
        <v>516</v>
      </c>
      <c r="B2" s="17"/>
      <c r="C2" s="17"/>
      <c r="D2" s="17"/>
      <c r="E2" s="17"/>
      <c r="F2" s="17"/>
      <c r="G2" s="17"/>
      <c r="H2" s="17"/>
      <c r="I2" s="17"/>
      <c r="J2" s="17"/>
      <c r="K2" s="17"/>
      <c r="L2" s="17"/>
      <c r="M2" s="17"/>
      <c r="N2" s="17"/>
      <c r="O2" s="17"/>
      <c r="P2" s="17"/>
      <c r="Q2" s="36"/>
    </row>
    <row r="3" ht="14.25" customHeight="1" spans="1:17">
      <c r="A3" s="40" t="e">
        <f>CONCATENATE(#REF!,#REF!,#REF!,#REF!,#REF!,#REF!,#REF!)</f>
        <v>#REF!</v>
      </c>
      <c r="B3" s="40"/>
      <c r="C3" s="40"/>
      <c r="D3" s="40"/>
      <c r="E3" s="40"/>
      <c r="F3" s="40"/>
      <c r="G3" s="40"/>
      <c r="H3" s="40"/>
      <c r="I3" s="38"/>
      <c r="J3" s="38"/>
      <c r="K3" s="38"/>
      <c r="L3" s="38"/>
      <c r="M3" s="38"/>
      <c r="N3" s="38"/>
      <c r="O3" s="38"/>
      <c r="P3" s="38"/>
      <c r="Q3" s="36"/>
    </row>
    <row r="4" ht="15.75" customHeight="1" spans="1:17">
      <c r="A4" s="41" t="e">
        <f>#REF!&amp;#REF!</f>
        <v>#REF!</v>
      </c>
      <c r="B4" s="36"/>
      <c r="C4" s="36"/>
      <c r="D4" s="36"/>
      <c r="E4" s="36"/>
      <c r="F4" s="36"/>
      <c r="G4" s="36"/>
      <c r="H4" s="36"/>
      <c r="I4" s="36"/>
      <c r="J4" s="36"/>
      <c r="K4" s="36"/>
      <c r="L4" s="36"/>
      <c r="M4" s="36"/>
      <c r="N4" s="36"/>
      <c r="O4" s="36"/>
      <c r="P4" s="42" t="s">
        <v>119</v>
      </c>
      <c r="Q4" s="36"/>
    </row>
    <row r="5" ht="15.75" customHeight="1" spans="1:17">
      <c r="A5" s="43" t="s">
        <v>183</v>
      </c>
      <c r="B5" s="43" t="s">
        <v>477</v>
      </c>
      <c r="C5" s="185" t="s">
        <v>478</v>
      </c>
      <c r="D5" s="43" t="s">
        <v>333</v>
      </c>
      <c r="E5" s="46"/>
      <c r="F5" s="70"/>
      <c r="G5" s="185" t="s">
        <v>484</v>
      </c>
      <c r="H5" s="71" t="s">
        <v>334</v>
      </c>
      <c r="I5" s="71"/>
      <c r="J5" s="71"/>
      <c r="K5" s="43" t="s">
        <v>335</v>
      </c>
      <c r="L5" s="661"/>
      <c r="M5" s="72"/>
      <c r="N5" s="43" t="s">
        <v>336</v>
      </c>
      <c r="O5" s="52" t="s">
        <v>358</v>
      </c>
      <c r="P5" s="43" t="s">
        <v>186</v>
      </c>
      <c r="Q5" s="430"/>
    </row>
    <row r="6" ht="15.75" customHeight="1" spans="1:17">
      <c r="A6" s="46"/>
      <c r="B6" s="46"/>
      <c r="C6" s="623"/>
      <c r="D6" s="43" t="s">
        <v>479</v>
      </c>
      <c r="E6" s="43" t="s">
        <v>480</v>
      </c>
      <c r="F6" s="44" t="s">
        <v>154</v>
      </c>
      <c r="G6" s="434"/>
      <c r="H6" s="72" t="s">
        <v>479</v>
      </c>
      <c r="I6" s="43" t="s">
        <v>480</v>
      </c>
      <c r="J6" s="43" t="s">
        <v>154</v>
      </c>
      <c r="K6" s="43" t="s">
        <v>481</v>
      </c>
      <c r="L6" s="43" t="s">
        <v>482</v>
      </c>
      <c r="M6" s="43" t="s">
        <v>154</v>
      </c>
      <c r="N6" s="442"/>
      <c r="O6" s="46"/>
      <c r="P6" s="46"/>
      <c r="Q6" s="38"/>
    </row>
    <row r="7" ht="15.75" customHeight="1" spans="1:17">
      <c r="A7" s="46"/>
      <c r="B7" s="109"/>
      <c r="C7" s="47"/>
      <c r="D7" s="75"/>
      <c r="E7" s="56" t="str">
        <f t="shared" ref="E7:E24" si="0">IF(D7=0,"",F7/D7)</f>
        <v/>
      </c>
      <c r="F7" s="55"/>
      <c r="G7" s="662"/>
      <c r="H7" s="75"/>
      <c r="I7" s="56" t="str">
        <f t="shared" ref="I7:I24" si="1">IF(H7=0,"",J7/H7)</f>
        <v/>
      </c>
      <c r="J7" s="56"/>
      <c r="K7" s="75"/>
      <c r="L7" s="56"/>
      <c r="M7" s="56"/>
      <c r="N7" s="56" t="str">
        <f t="shared" ref="N7:N26" si="2">IF(M7-J7=0,"",(M7-J7))</f>
        <v/>
      </c>
      <c r="O7" s="56" t="str">
        <f t="shared" ref="O7:O26" si="3">IF(J7=0,"",(M7-J7)/J7*100)</f>
        <v/>
      </c>
      <c r="P7" s="47"/>
      <c r="Q7" s="36"/>
    </row>
    <row r="8" ht="15.75" customHeight="1" spans="1:17">
      <c r="A8" s="46"/>
      <c r="B8" s="47"/>
      <c r="C8" s="47"/>
      <c r="D8" s="75"/>
      <c r="E8" s="56" t="str">
        <f t="shared" si="0"/>
        <v/>
      </c>
      <c r="F8" s="55"/>
      <c r="G8" s="662"/>
      <c r="H8" s="75"/>
      <c r="I8" s="56" t="str">
        <f t="shared" si="1"/>
        <v/>
      </c>
      <c r="J8" s="56"/>
      <c r="K8" s="75"/>
      <c r="L8" s="56"/>
      <c r="M8" s="56"/>
      <c r="N8" s="56" t="str">
        <f t="shared" si="2"/>
        <v/>
      </c>
      <c r="O8" s="56" t="str">
        <f t="shared" si="3"/>
        <v/>
      </c>
      <c r="P8" s="47"/>
      <c r="Q8" s="36"/>
    </row>
    <row r="9" ht="15.75" customHeight="1" spans="1:17">
      <c r="A9" s="46"/>
      <c r="B9" s="47"/>
      <c r="C9" s="47"/>
      <c r="D9" s="75"/>
      <c r="E9" s="56" t="str">
        <f t="shared" si="0"/>
        <v/>
      </c>
      <c r="F9" s="55"/>
      <c r="G9" s="662"/>
      <c r="H9" s="75"/>
      <c r="I9" s="56" t="str">
        <f t="shared" si="1"/>
        <v/>
      </c>
      <c r="J9" s="56"/>
      <c r="K9" s="75"/>
      <c r="L9" s="56"/>
      <c r="M9" s="56"/>
      <c r="N9" s="56" t="str">
        <f t="shared" si="2"/>
        <v/>
      </c>
      <c r="O9" s="56" t="str">
        <f t="shared" si="3"/>
        <v/>
      </c>
      <c r="P9" s="47"/>
      <c r="Q9" s="36"/>
    </row>
    <row r="10" ht="15.75" customHeight="1" spans="1:17">
      <c r="A10" s="46"/>
      <c r="B10" s="47"/>
      <c r="C10" s="47"/>
      <c r="D10" s="75"/>
      <c r="E10" s="56" t="str">
        <f t="shared" si="0"/>
        <v/>
      </c>
      <c r="F10" s="55"/>
      <c r="G10" s="662"/>
      <c r="H10" s="75"/>
      <c r="I10" s="56" t="str">
        <f t="shared" si="1"/>
        <v/>
      </c>
      <c r="J10" s="56"/>
      <c r="K10" s="75"/>
      <c r="L10" s="56"/>
      <c r="M10" s="56"/>
      <c r="N10" s="56" t="str">
        <f t="shared" si="2"/>
        <v/>
      </c>
      <c r="O10" s="56" t="str">
        <f t="shared" si="3"/>
        <v/>
      </c>
      <c r="P10" s="47"/>
      <c r="Q10" s="36"/>
    </row>
    <row r="11" ht="15.75" customHeight="1" spans="1:17">
      <c r="A11" s="46"/>
      <c r="B11" s="47"/>
      <c r="C11" s="47"/>
      <c r="D11" s="75"/>
      <c r="E11" s="56" t="str">
        <f t="shared" si="0"/>
        <v/>
      </c>
      <c r="F11" s="55"/>
      <c r="G11" s="662"/>
      <c r="H11" s="75"/>
      <c r="I11" s="56" t="str">
        <f t="shared" si="1"/>
        <v/>
      </c>
      <c r="J11" s="56"/>
      <c r="K11" s="75"/>
      <c r="L11" s="56"/>
      <c r="M11" s="56"/>
      <c r="N11" s="56" t="str">
        <f t="shared" si="2"/>
        <v/>
      </c>
      <c r="O11" s="56" t="str">
        <f t="shared" si="3"/>
        <v/>
      </c>
      <c r="P11" s="47"/>
      <c r="Q11" s="36"/>
    </row>
    <row r="12" ht="15.75" customHeight="1" spans="1:17">
      <c r="A12" s="46"/>
      <c r="B12" s="47"/>
      <c r="C12" s="47"/>
      <c r="D12" s="75"/>
      <c r="E12" s="56" t="str">
        <f t="shared" si="0"/>
        <v/>
      </c>
      <c r="F12" s="55"/>
      <c r="G12" s="662"/>
      <c r="H12" s="75"/>
      <c r="I12" s="56" t="str">
        <f t="shared" si="1"/>
        <v/>
      </c>
      <c r="J12" s="56"/>
      <c r="K12" s="75"/>
      <c r="L12" s="56"/>
      <c r="M12" s="56"/>
      <c r="N12" s="56" t="str">
        <f t="shared" si="2"/>
        <v/>
      </c>
      <c r="O12" s="56" t="str">
        <f t="shared" si="3"/>
        <v/>
      </c>
      <c r="P12" s="47"/>
      <c r="Q12" s="36"/>
    </row>
    <row r="13" ht="15.75" customHeight="1" spans="1:17">
      <c r="A13" s="46"/>
      <c r="B13" s="109"/>
      <c r="C13" s="47"/>
      <c r="D13" s="75"/>
      <c r="E13" s="56" t="str">
        <f t="shared" si="0"/>
        <v/>
      </c>
      <c r="F13" s="55"/>
      <c r="G13" s="662"/>
      <c r="H13" s="75"/>
      <c r="I13" s="56" t="str">
        <f t="shared" si="1"/>
        <v/>
      </c>
      <c r="J13" s="56"/>
      <c r="K13" s="75"/>
      <c r="L13" s="56"/>
      <c r="M13" s="56"/>
      <c r="N13" s="56" t="str">
        <f t="shared" si="2"/>
        <v/>
      </c>
      <c r="O13" s="56" t="str">
        <f t="shared" si="3"/>
        <v/>
      </c>
      <c r="P13" s="47"/>
      <c r="Q13" s="36"/>
    </row>
    <row r="14" ht="15.75" customHeight="1" spans="1:17">
      <c r="A14" s="46"/>
      <c r="B14" s="109"/>
      <c r="C14" s="47"/>
      <c r="D14" s="75"/>
      <c r="E14" s="56" t="str">
        <f t="shared" si="0"/>
        <v/>
      </c>
      <c r="F14" s="55"/>
      <c r="G14" s="662"/>
      <c r="H14" s="75"/>
      <c r="I14" s="56" t="str">
        <f t="shared" si="1"/>
        <v/>
      </c>
      <c r="J14" s="56"/>
      <c r="K14" s="75"/>
      <c r="L14" s="56"/>
      <c r="M14" s="56"/>
      <c r="N14" s="56" t="str">
        <f t="shared" si="2"/>
        <v/>
      </c>
      <c r="O14" s="56" t="str">
        <f t="shared" si="3"/>
        <v/>
      </c>
      <c r="P14" s="47"/>
      <c r="Q14" s="36"/>
    </row>
    <row r="15" ht="15.75" customHeight="1" spans="1:17">
      <c r="A15" s="46"/>
      <c r="B15" s="47"/>
      <c r="C15" s="47"/>
      <c r="D15" s="75"/>
      <c r="E15" s="56" t="str">
        <f t="shared" si="0"/>
        <v/>
      </c>
      <c r="F15" s="55"/>
      <c r="G15" s="662"/>
      <c r="H15" s="75"/>
      <c r="I15" s="56" t="str">
        <f t="shared" si="1"/>
        <v/>
      </c>
      <c r="J15" s="56"/>
      <c r="K15" s="75"/>
      <c r="L15" s="56"/>
      <c r="M15" s="56"/>
      <c r="N15" s="56" t="str">
        <f t="shared" si="2"/>
        <v/>
      </c>
      <c r="O15" s="56" t="str">
        <f t="shared" si="3"/>
        <v/>
      </c>
      <c r="P15" s="47"/>
      <c r="Q15" s="36"/>
    </row>
    <row r="16" ht="15.75" customHeight="1" spans="1:17">
      <c r="A16" s="46"/>
      <c r="B16" s="47"/>
      <c r="C16" s="47"/>
      <c r="D16" s="75"/>
      <c r="E16" s="56" t="str">
        <f t="shared" si="0"/>
        <v/>
      </c>
      <c r="F16" s="55"/>
      <c r="G16" s="662"/>
      <c r="H16" s="75"/>
      <c r="I16" s="56" t="str">
        <f t="shared" si="1"/>
        <v/>
      </c>
      <c r="J16" s="56"/>
      <c r="K16" s="75"/>
      <c r="L16" s="56"/>
      <c r="M16" s="56"/>
      <c r="N16" s="56" t="str">
        <f t="shared" si="2"/>
        <v/>
      </c>
      <c r="O16" s="56" t="str">
        <f t="shared" si="3"/>
        <v/>
      </c>
      <c r="P16" s="47"/>
      <c r="Q16" s="36"/>
    </row>
    <row r="17" ht="15.75" customHeight="1" spans="1:17">
      <c r="A17" s="46"/>
      <c r="B17" s="47"/>
      <c r="C17" s="47"/>
      <c r="D17" s="75"/>
      <c r="E17" s="56" t="str">
        <f t="shared" si="0"/>
        <v/>
      </c>
      <c r="F17" s="55"/>
      <c r="G17" s="662"/>
      <c r="H17" s="75"/>
      <c r="I17" s="56" t="str">
        <f t="shared" si="1"/>
        <v/>
      </c>
      <c r="J17" s="56"/>
      <c r="K17" s="75"/>
      <c r="L17" s="56"/>
      <c r="M17" s="56"/>
      <c r="N17" s="56" t="str">
        <f t="shared" si="2"/>
        <v/>
      </c>
      <c r="O17" s="56" t="str">
        <f t="shared" si="3"/>
        <v/>
      </c>
      <c r="P17" s="47"/>
      <c r="Q17" s="36"/>
    </row>
    <row r="18" ht="15.75" customHeight="1" spans="1:17">
      <c r="A18" s="46"/>
      <c r="B18" s="47"/>
      <c r="C18" s="47"/>
      <c r="D18" s="75"/>
      <c r="E18" s="56" t="str">
        <f t="shared" si="0"/>
        <v/>
      </c>
      <c r="F18" s="55"/>
      <c r="G18" s="662"/>
      <c r="H18" s="75"/>
      <c r="I18" s="56" t="str">
        <f t="shared" si="1"/>
        <v/>
      </c>
      <c r="J18" s="56"/>
      <c r="K18" s="75"/>
      <c r="L18" s="56"/>
      <c r="M18" s="56"/>
      <c r="N18" s="56" t="str">
        <f t="shared" si="2"/>
        <v/>
      </c>
      <c r="O18" s="56" t="str">
        <f t="shared" si="3"/>
        <v/>
      </c>
      <c r="P18" s="47"/>
      <c r="Q18" s="36"/>
    </row>
    <row r="19" ht="15.75" customHeight="1" spans="1:17">
      <c r="A19" s="46"/>
      <c r="B19" s="47"/>
      <c r="C19" s="47"/>
      <c r="D19" s="75"/>
      <c r="E19" s="56" t="str">
        <f t="shared" si="0"/>
        <v/>
      </c>
      <c r="F19" s="55"/>
      <c r="G19" s="662"/>
      <c r="H19" s="75"/>
      <c r="I19" s="56" t="str">
        <f t="shared" si="1"/>
        <v/>
      </c>
      <c r="J19" s="56"/>
      <c r="K19" s="75"/>
      <c r="L19" s="56"/>
      <c r="M19" s="56"/>
      <c r="N19" s="56" t="str">
        <f t="shared" si="2"/>
        <v/>
      </c>
      <c r="O19" s="56" t="str">
        <f t="shared" si="3"/>
        <v/>
      </c>
      <c r="P19" s="47"/>
      <c r="Q19" s="36"/>
    </row>
    <row r="20" ht="15.75" customHeight="1" spans="1:17">
      <c r="A20" s="46"/>
      <c r="B20" s="47"/>
      <c r="C20" s="47"/>
      <c r="D20" s="75"/>
      <c r="E20" s="56" t="str">
        <f t="shared" si="0"/>
        <v/>
      </c>
      <c r="F20" s="55"/>
      <c r="G20" s="662"/>
      <c r="H20" s="75"/>
      <c r="I20" s="56" t="str">
        <f t="shared" si="1"/>
        <v/>
      </c>
      <c r="J20" s="56"/>
      <c r="K20" s="75"/>
      <c r="L20" s="56"/>
      <c r="M20" s="56"/>
      <c r="N20" s="56" t="str">
        <f t="shared" si="2"/>
        <v/>
      </c>
      <c r="O20" s="56" t="str">
        <f t="shared" si="3"/>
        <v/>
      </c>
      <c r="P20" s="47"/>
      <c r="Q20" s="36"/>
    </row>
    <row r="21" ht="15.75" customHeight="1" spans="1:17">
      <c r="A21" s="46"/>
      <c r="B21" s="109"/>
      <c r="C21" s="47"/>
      <c r="D21" s="75"/>
      <c r="E21" s="56" t="str">
        <f t="shared" si="0"/>
        <v/>
      </c>
      <c r="F21" s="55"/>
      <c r="G21" s="662"/>
      <c r="H21" s="75"/>
      <c r="I21" s="56" t="str">
        <f t="shared" si="1"/>
        <v/>
      </c>
      <c r="J21" s="56"/>
      <c r="K21" s="75"/>
      <c r="L21" s="56"/>
      <c r="M21" s="56"/>
      <c r="N21" s="56" t="str">
        <f t="shared" si="2"/>
        <v/>
      </c>
      <c r="O21" s="56" t="str">
        <f t="shared" si="3"/>
        <v/>
      </c>
      <c r="P21" s="47"/>
      <c r="Q21" s="36"/>
    </row>
    <row r="22" ht="15.75" customHeight="1" spans="1:17">
      <c r="A22" s="46"/>
      <c r="B22" s="109"/>
      <c r="C22" s="47"/>
      <c r="D22" s="75"/>
      <c r="E22" s="56" t="str">
        <f t="shared" si="0"/>
        <v/>
      </c>
      <c r="F22" s="55"/>
      <c r="G22" s="662"/>
      <c r="H22" s="75"/>
      <c r="I22" s="56" t="str">
        <f t="shared" si="1"/>
        <v/>
      </c>
      <c r="J22" s="56"/>
      <c r="K22" s="75"/>
      <c r="L22" s="56"/>
      <c r="M22" s="56"/>
      <c r="N22" s="56" t="str">
        <f t="shared" si="2"/>
        <v/>
      </c>
      <c r="O22" s="56" t="str">
        <f t="shared" si="3"/>
        <v/>
      </c>
      <c r="P22" s="47"/>
      <c r="Q22" s="36"/>
    </row>
    <row r="23" ht="15.75" customHeight="1" spans="1:17">
      <c r="A23" s="46"/>
      <c r="B23" s="47"/>
      <c r="C23" s="47"/>
      <c r="D23" s="75"/>
      <c r="E23" s="56" t="str">
        <f t="shared" si="0"/>
        <v/>
      </c>
      <c r="F23" s="55"/>
      <c r="G23" s="662"/>
      <c r="H23" s="75"/>
      <c r="I23" s="56" t="str">
        <f t="shared" si="1"/>
        <v/>
      </c>
      <c r="J23" s="56"/>
      <c r="K23" s="75"/>
      <c r="L23" s="56"/>
      <c r="M23" s="56"/>
      <c r="N23" s="56" t="str">
        <f t="shared" si="2"/>
        <v/>
      </c>
      <c r="O23" s="56" t="str">
        <f t="shared" si="3"/>
        <v/>
      </c>
      <c r="P23" s="47"/>
      <c r="Q23" s="36"/>
    </row>
    <row r="24" ht="15.75" customHeight="1" spans="1:17">
      <c r="A24" s="46"/>
      <c r="B24" s="47"/>
      <c r="C24" s="47"/>
      <c r="D24" s="75"/>
      <c r="E24" s="56" t="str">
        <f t="shared" si="0"/>
        <v/>
      </c>
      <c r="F24" s="55"/>
      <c r="G24" s="662"/>
      <c r="H24" s="75"/>
      <c r="I24" s="56" t="str">
        <f t="shared" si="1"/>
        <v/>
      </c>
      <c r="J24" s="56"/>
      <c r="K24" s="75"/>
      <c r="L24" s="56"/>
      <c r="M24" s="56"/>
      <c r="N24" s="56" t="str">
        <f t="shared" si="2"/>
        <v/>
      </c>
      <c r="O24" s="56" t="str">
        <f t="shared" si="3"/>
        <v/>
      </c>
      <c r="P24" s="47"/>
      <c r="Q24" s="36"/>
    </row>
    <row r="25" ht="15.75" customHeight="1" spans="1:17">
      <c r="A25" s="46"/>
      <c r="B25" s="47"/>
      <c r="C25" s="47"/>
      <c r="D25" s="75"/>
      <c r="E25" s="56"/>
      <c r="F25" s="55"/>
      <c r="G25" s="662"/>
      <c r="H25" s="75"/>
      <c r="I25" s="56"/>
      <c r="J25" s="56"/>
      <c r="K25" s="75"/>
      <c r="L25" s="56"/>
      <c r="M25" s="56"/>
      <c r="N25" s="56" t="str">
        <f t="shared" si="2"/>
        <v/>
      </c>
      <c r="O25" s="56" t="str">
        <f t="shared" si="3"/>
        <v/>
      </c>
      <c r="P25" s="47"/>
      <c r="Q25" s="36"/>
    </row>
    <row r="26" ht="15.75" customHeight="1" spans="1:17">
      <c r="A26" s="52" t="s">
        <v>395</v>
      </c>
      <c r="B26" s="72"/>
      <c r="C26" s="47"/>
      <c r="D26" s="75"/>
      <c r="E26" s="56"/>
      <c r="F26" s="55">
        <f>SUM(F7:F25)</f>
        <v>0</v>
      </c>
      <c r="G26" s="662"/>
      <c r="H26" s="75"/>
      <c r="I26" s="56"/>
      <c r="J26" s="56">
        <f>SUM(J7:J25)</f>
        <v>0</v>
      </c>
      <c r="K26" s="75"/>
      <c r="L26" s="56"/>
      <c r="M26" s="56">
        <f>SUM(M7:M25)</f>
        <v>0</v>
      </c>
      <c r="N26" s="56" t="str">
        <f t="shared" si="2"/>
        <v/>
      </c>
      <c r="O26" s="56" t="str">
        <f t="shared" si="3"/>
        <v/>
      </c>
      <c r="P26" s="47"/>
      <c r="Q26" s="36"/>
    </row>
    <row r="27" ht="15.75" customHeight="1" spans="1:17">
      <c r="A27" s="54" t="e">
        <f>#REF!&amp;#REF!</f>
        <v>#REF!</v>
      </c>
      <c r="B27" s="36"/>
      <c r="C27" s="36"/>
      <c r="D27" s="36"/>
      <c r="E27" s="36"/>
      <c r="F27" s="36"/>
      <c r="G27" s="36"/>
      <c r="H27" s="36"/>
      <c r="I27" s="41"/>
      <c r="J27" s="41"/>
      <c r="K27" s="36"/>
      <c r="L27" s="36"/>
      <c r="M27" s="41" t="e">
        <f>"评估人员："&amp;#REF!</f>
        <v>#REF!</v>
      </c>
      <c r="N27" s="36"/>
      <c r="O27" s="36"/>
      <c r="P27" s="36"/>
      <c r="Q27" s="36"/>
    </row>
    <row r="28" ht="15.75" customHeight="1" spans="1:17">
      <c r="A28" s="36" t="e">
        <f>CONCATENATE(#REF!,#REF!,#REF!,#REF!,#REF!,#REF!,#REF!)</f>
        <v>#REF!</v>
      </c>
      <c r="B28" s="36"/>
      <c r="C28" s="36"/>
      <c r="D28" s="36"/>
      <c r="E28" s="36"/>
      <c r="F28" s="36"/>
      <c r="G28" s="36"/>
      <c r="H28" s="36"/>
      <c r="I28" s="36"/>
      <c r="J28" s="36"/>
      <c r="K28" s="36"/>
      <c r="L28" s="36"/>
      <c r="M28" s="36"/>
      <c r="N28" s="36"/>
      <c r="O28" s="36"/>
      <c r="P28" s="36"/>
      <c r="Q28" s="36"/>
    </row>
    <row r="29" ht="15.75" customHeight="1" spans="1:17">
      <c r="A29" s="38"/>
      <c r="B29" s="42" t="s">
        <v>513</v>
      </c>
      <c r="C29" s="633" t="s">
        <v>514</v>
      </c>
      <c r="D29" s="36"/>
      <c r="E29" s="36"/>
      <c r="F29" s="36"/>
      <c r="G29" s="36"/>
      <c r="H29" s="36"/>
      <c r="I29" s="36"/>
      <c r="J29" s="36"/>
      <c r="K29" s="36"/>
      <c r="L29" s="36"/>
      <c r="M29" s="36"/>
      <c r="N29" s="36"/>
      <c r="O29" s="36"/>
      <c r="P29" s="36"/>
      <c r="Q29" s="36"/>
    </row>
    <row r="30" ht="15.75" customHeight="1" spans="1:17">
      <c r="A30" s="38"/>
      <c r="B30" s="36"/>
      <c r="C30" s="633" t="s">
        <v>515</v>
      </c>
      <c r="D30" s="36"/>
      <c r="E30" s="36"/>
      <c r="F30" s="36"/>
      <c r="G30" s="36"/>
      <c r="H30" s="36"/>
      <c r="I30" s="36"/>
      <c r="J30" s="36"/>
      <c r="K30" s="36"/>
      <c r="L30" s="36"/>
      <c r="M30" s="36"/>
      <c r="N30" s="36"/>
      <c r="O30" s="36"/>
      <c r="P30" s="36"/>
      <c r="Q30" s="36"/>
    </row>
    <row r="31" spans="1:17">
      <c r="A31" s="36"/>
      <c r="B31" s="36"/>
      <c r="C31" s="36"/>
      <c r="D31" s="36"/>
      <c r="E31" s="36"/>
      <c r="F31" s="36"/>
      <c r="G31" s="36"/>
      <c r="H31" s="36"/>
      <c r="I31" s="36"/>
      <c r="J31" s="36"/>
      <c r="K31" s="36"/>
      <c r="L31" s="36"/>
      <c r="M31" s="36"/>
      <c r="N31" s="36"/>
      <c r="O31" s="36"/>
      <c r="P31" s="36"/>
      <c r="Q31" s="36"/>
    </row>
    <row r="32" spans="1:17">
      <c r="A32" s="36"/>
      <c r="B32" s="36"/>
      <c r="C32" s="36"/>
      <c r="D32" s="36"/>
      <c r="E32" s="36"/>
      <c r="F32" s="36"/>
      <c r="G32" s="36"/>
      <c r="H32" s="36"/>
      <c r="I32" s="36"/>
      <c r="J32" s="36"/>
      <c r="K32" s="36"/>
      <c r="L32" s="36"/>
      <c r="M32" s="36"/>
      <c r="N32" s="36"/>
      <c r="O32" s="36"/>
      <c r="P32" s="36"/>
      <c r="Q32" s="36"/>
    </row>
    <row r="33" spans="1:17">
      <c r="A33" s="36"/>
      <c r="B33" s="36"/>
      <c r="C33" s="36"/>
      <c r="D33" s="36"/>
      <c r="E33" s="36"/>
      <c r="F33" s="36"/>
      <c r="G33" s="36"/>
      <c r="H33" s="36"/>
      <c r="I33" s="36"/>
      <c r="J33" s="36"/>
      <c r="K33" s="36"/>
      <c r="L33" s="36"/>
      <c r="M33" s="36"/>
      <c r="N33" s="36"/>
      <c r="O33" s="36"/>
      <c r="P33" s="36"/>
      <c r="Q33" s="36"/>
    </row>
    <row r="34" spans="1:17">
      <c r="A34" s="36"/>
      <c r="B34" s="36"/>
      <c r="C34" s="36"/>
      <c r="D34" s="36"/>
      <c r="E34" s="36"/>
      <c r="F34" s="36"/>
      <c r="G34" s="36"/>
      <c r="H34" s="36"/>
      <c r="I34" s="36"/>
      <c r="J34" s="36"/>
      <c r="K34" s="36"/>
      <c r="L34" s="36"/>
      <c r="M34" s="36"/>
      <c r="N34" s="36"/>
      <c r="O34" s="36"/>
      <c r="P34" s="36"/>
      <c r="Q34" s="36"/>
    </row>
    <row r="35" spans="1:17">
      <c r="A35" s="36"/>
      <c r="B35" s="36"/>
      <c r="C35" s="36"/>
      <c r="D35" s="36"/>
      <c r="E35" s="36"/>
      <c r="F35" s="36"/>
      <c r="G35" s="36"/>
      <c r="H35" s="36"/>
      <c r="I35" s="36"/>
      <c r="J35" s="36"/>
      <c r="K35" s="36"/>
      <c r="L35" s="36"/>
      <c r="M35" s="36"/>
      <c r="N35" s="36"/>
      <c r="O35" s="36"/>
      <c r="P35" s="36"/>
      <c r="Q35" s="36"/>
    </row>
    <row r="36" spans="1:17">
      <c r="A36" s="36"/>
      <c r="B36" s="36"/>
      <c r="C36" s="36"/>
      <c r="D36" s="36"/>
      <c r="E36" s="36"/>
      <c r="F36" s="36"/>
      <c r="G36" s="36"/>
      <c r="H36" s="36"/>
      <c r="I36" s="36"/>
      <c r="J36" s="36"/>
      <c r="K36" s="36"/>
      <c r="L36" s="36"/>
      <c r="M36" s="36"/>
      <c r="N36" s="36"/>
      <c r="O36" s="36"/>
      <c r="P36" s="36"/>
      <c r="Q36" s="36"/>
    </row>
    <row r="37" spans="1:17">
      <c r="A37" s="36"/>
      <c r="B37" s="36"/>
      <c r="C37" s="36"/>
      <c r="D37" s="36"/>
      <c r="E37" s="36"/>
      <c r="F37" s="36"/>
      <c r="G37" s="36"/>
      <c r="H37" s="36"/>
      <c r="I37" s="36"/>
      <c r="J37" s="36"/>
      <c r="K37" s="36"/>
      <c r="L37" s="36"/>
      <c r="M37" s="36"/>
      <c r="N37" s="36"/>
      <c r="O37" s="36"/>
      <c r="P37" s="36"/>
      <c r="Q37" s="36"/>
    </row>
    <row r="38" spans="1:17">
      <c r="A38" s="36"/>
      <c r="B38" s="36"/>
      <c r="C38" s="36"/>
      <c r="D38" s="36"/>
      <c r="E38" s="36"/>
      <c r="F38" s="36"/>
      <c r="G38" s="36"/>
      <c r="H38" s="36"/>
      <c r="I38" s="36"/>
      <c r="J38" s="36"/>
      <c r="K38" s="36"/>
      <c r="L38" s="36"/>
      <c r="M38" s="36"/>
      <c r="N38" s="36"/>
      <c r="O38" s="36"/>
      <c r="P38" s="36"/>
      <c r="Q38" s="36"/>
    </row>
    <row r="39" spans="1:17">
      <c r="A39" s="36"/>
      <c r="B39" s="36"/>
      <c r="C39" s="36"/>
      <c r="D39" s="36"/>
      <c r="E39" s="36"/>
      <c r="F39" s="36"/>
      <c r="G39" s="36"/>
      <c r="H39" s="36"/>
      <c r="I39" s="36"/>
      <c r="J39" s="36"/>
      <c r="K39" s="36"/>
      <c r="L39" s="36"/>
      <c r="M39" s="36"/>
      <c r="N39" s="36"/>
      <c r="O39" s="36"/>
      <c r="P39" s="36"/>
      <c r="Q39" s="36"/>
    </row>
    <row r="40" spans="1:17">
      <c r="A40" s="36"/>
      <c r="B40" s="36"/>
      <c r="C40" s="36"/>
      <c r="D40" s="36"/>
      <c r="E40" s="36"/>
      <c r="F40" s="36"/>
      <c r="G40" s="36"/>
      <c r="H40" s="36"/>
      <c r="I40" s="36"/>
      <c r="J40" s="36"/>
      <c r="K40" s="36"/>
      <c r="L40" s="36"/>
      <c r="M40" s="36"/>
      <c r="N40" s="36"/>
      <c r="O40" s="36"/>
      <c r="P40" s="36"/>
      <c r="Q40" s="36"/>
    </row>
    <row r="41" spans="1:17">
      <c r="A41" s="36"/>
      <c r="B41" s="36"/>
      <c r="C41" s="36"/>
      <c r="D41" s="36"/>
      <c r="E41" s="36"/>
      <c r="F41" s="36"/>
      <c r="G41" s="36"/>
      <c r="H41" s="36"/>
      <c r="I41" s="36"/>
      <c r="J41" s="36"/>
      <c r="K41" s="36"/>
      <c r="L41" s="36"/>
      <c r="M41" s="36"/>
      <c r="N41" s="36"/>
      <c r="O41" s="36"/>
      <c r="P41" s="36"/>
      <c r="Q41" s="36"/>
    </row>
    <row r="42" spans="1:17">
      <c r="A42" s="36"/>
      <c r="B42" s="36"/>
      <c r="C42" s="36"/>
      <c r="D42" s="36"/>
      <c r="E42" s="36"/>
      <c r="F42" s="36"/>
      <c r="G42" s="36"/>
      <c r="H42" s="36"/>
      <c r="I42" s="36"/>
      <c r="J42" s="36"/>
      <c r="K42" s="36"/>
      <c r="L42" s="36"/>
      <c r="M42" s="36"/>
      <c r="N42" s="36"/>
      <c r="O42" s="36"/>
      <c r="P42" s="36"/>
      <c r="Q42" s="36"/>
    </row>
    <row r="43" spans="1:17">
      <c r="A43" s="36"/>
      <c r="B43" s="36"/>
      <c r="C43" s="36"/>
      <c r="D43" s="36"/>
      <c r="E43" s="36"/>
      <c r="F43" s="36"/>
      <c r="G43" s="36"/>
      <c r="H43" s="36"/>
      <c r="I43" s="36"/>
      <c r="J43" s="36"/>
      <c r="K43" s="36"/>
      <c r="L43" s="36"/>
      <c r="M43" s="36"/>
      <c r="N43" s="36"/>
      <c r="O43" s="36"/>
      <c r="P43" s="36"/>
      <c r="Q43" s="36"/>
    </row>
    <row r="44" spans="1:17">
      <c r="A44" s="36"/>
      <c r="B44" s="36"/>
      <c r="C44" s="36"/>
      <c r="D44" s="36"/>
      <c r="E44" s="36"/>
      <c r="F44" s="36"/>
      <c r="G44" s="36"/>
      <c r="H44" s="36"/>
      <c r="I44" s="36"/>
      <c r="J44" s="36"/>
      <c r="K44" s="36"/>
      <c r="L44" s="36"/>
      <c r="M44" s="36"/>
      <c r="N44" s="36"/>
      <c r="O44" s="36"/>
      <c r="P44" s="36"/>
      <c r="Q44" s="36"/>
    </row>
    <row r="45" spans="1:17">
      <c r="A45" s="36"/>
      <c r="B45" s="36"/>
      <c r="C45" s="36"/>
      <c r="D45" s="36"/>
      <c r="E45" s="36"/>
      <c r="F45" s="36"/>
      <c r="G45" s="36"/>
      <c r="H45" s="36"/>
      <c r="I45" s="36"/>
      <c r="J45" s="36"/>
      <c r="K45" s="36"/>
      <c r="L45" s="36"/>
      <c r="M45" s="36"/>
      <c r="N45" s="36"/>
      <c r="O45" s="36"/>
      <c r="P45" s="36"/>
      <c r="Q45" s="36"/>
    </row>
    <row r="46" spans="1:17">
      <c r="A46" s="36"/>
      <c r="B46" s="36"/>
      <c r="C46" s="36"/>
      <c r="D46" s="36"/>
      <c r="E46" s="36"/>
      <c r="F46" s="36"/>
      <c r="G46" s="36"/>
      <c r="H46" s="36"/>
      <c r="I46" s="36"/>
      <c r="J46" s="36"/>
      <c r="K46" s="36"/>
      <c r="L46" s="36"/>
      <c r="M46" s="36"/>
      <c r="N46" s="36"/>
      <c r="O46" s="36"/>
      <c r="P46" s="36"/>
      <c r="Q46" s="36"/>
    </row>
    <row r="47" spans="1:17">
      <c r="A47" s="36"/>
      <c r="B47" s="36"/>
      <c r="C47" s="36"/>
      <c r="D47" s="36"/>
      <c r="E47" s="36"/>
      <c r="F47" s="36"/>
      <c r="G47" s="36"/>
      <c r="H47" s="36"/>
      <c r="I47" s="36"/>
      <c r="J47" s="36"/>
      <c r="K47" s="36"/>
      <c r="L47" s="36"/>
      <c r="M47" s="36"/>
      <c r="N47" s="36"/>
      <c r="O47" s="36"/>
      <c r="P47" s="36"/>
      <c r="Q47" s="36"/>
    </row>
    <row r="48" spans="1:17">
      <c r="A48" s="36"/>
      <c r="B48" s="36"/>
      <c r="C48" s="36"/>
      <c r="D48" s="36"/>
      <c r="E48" s="36"/>
      <c r="F48" s="36"/>
      <c r="G48" s="36"/>
      <c r="H48" s="36"/>
      <c r="I48" s="36"/>
      <c r="J48" s="36"/>
      <c r="K48" s="36"/>
      <c r="L48" s="36"/>
      <c r="M48" s="36"/>
      <c r="N48" s="36"/>
      <c r="O48" s="36"/>
      <c r="P48" s="36"/>
      <c r="Q48" s="36"/>
    </row>
    <row r="49" spans="1:17">
      <c r="A49" s="36"/>
      <c r="B49" s="36"/>
      <c r="C49" s="36"/>
      <c r="D49" s="36"/>
      <c r="E49" s="36"/>
      <c r="F49" s="36"/>
      <c r="G49" s="36"/>
      <c r="H49" s="36"/>
      <c r="I49" s="36"/>
      <c r="J49" s="36"/>
      <c r="K49" s="36"/>
      <c r="L49" s="36"/>
      <c r="M49" s="36"/>
      <c r="N49" s="36"/>
      <c r="O49" s="36"/>
      <c r="P49" s="36"/>
      <c r="Q49" s="36"/>
    </row>
    <row r="50" spans="1:17">
      <c r="A50" s="36"/>
      <c r="B50" s="36"/>
      <c r="C50" s="36"/>
      <c r="D50" s="36"/>
      <c r="E50" s="36"/>
      <c r="F50" s="36"/>
      <c r="G50" s="36"/>
      <c r="H50" s="36"/>
      <c r="I50" s="36"/>
      <c r="J50" s="36"/>
      <c r="K50" s="36"/>
      <c r="L50" s="36"/>
      <c r="M50" s="36"/>
      <c r="N50" s="36"/>
      <c r="O50" s="36"/>
      <c r="P50" s="36"/>
      <c r="Q50" s="36"/>
    </row>
    <row r="51" spans="1:17">
      <c r="A51" s="36"/>
      <c r="B51" s="36"/>
      <c r="C51" s="36"/>
      <c r="D51" s="36"/>
      <c r="E51" s="36"/>
      <c r="F51" s="36"/>
      <c r="G51" s="36"/>
      <c r="H51" s="36"/>
      <c r="I51" s="36"/>
      <c r="J51" s="36"/>
      <c r="K51" s="36"/>
      <c r="L51" s="36"/>
      <c r="M51" s="36"/>
      <c r="N51" s="36"/>
      <c r="O51" s="36"/>
      <c r="P51" s="36"/>
      <c r="Q51" s="36"/>
    </row>
    <row r="52" spans="1:17">
      <c r="A52" s="36"/>
      <c r="B52" s="36"/>
      <c r="C52" s="36"/>
      <c r="D52" s="36"/>
      <c r="E52" s="36"/>
      <c r="F52" s="36"/>
      <c r="G52" s="36"/>
      <c r="H52" s="36"/>
      <c r="I52" s="36"/>
      <c r="J52" s="36"/>
      <c r="K52" s="36"/>
      <c r="L52" s="36"/>
      <c r="M52" s="36"/>
      <c r="N52" s="36"/>
      <c r="O52" s="36"/>
      <c r="P52" s="36"/>
      <c r="Q52" s="36"/>
    </row>
    <row r="53" spans="1:17">
      <c r="A53" s="36"/>
      <c r="B53" s="36"/>
      <c r="C53" s="36"/>
      <c r="D53" s="36"/>
      <c r="E53" s="36"/>
      <c r="F53" s="36"/>
      <c r="G53" s="36"/>
      <c r="H53" s="36"/>
      <c r="I53" s="36"/>
      <c r="J53" s="36"/>
      <c r="K53" s="36"/>
      <c r="L53" s="36"/>
      <c r="M53" s="36"/>
      <c r="N53" s="36"/>
      <c r="O53" s="36"/>
      <c r="P53" s="36"/>
      <c r="Q53" s="36"/>
    </row>
    <row r="54" spans="1:17">
      <c r="A54" s="36"/>
      <c r="B54" s="36"/>
      <c r="C54" s="36"/>
      <c r="D54" s="36"/>
      <c r="E54" s="36"/>
      <c r="F54" s="36"/>
      <c r="G54" s="36"/>
      <c r="H54" s="36"/>
      <c r="I54" s="36"/>
      <c r="J54" s="36"/>
      <c r="K54" s="36"/>
      <c r="L54" s="36"/>
      <c r="M54" s="36"/>
      <c r="N54" s="36"/>
      <c r="O54" s="36"/>
      <c r="P54" s="36"/>
      <c r="Q54" s="36"/>
    </row>
    <row r="55" spans="1:17">
      <c r="A55" s="36"/>
      <c r="B55" s="36"/>
      <c r="C55" s="36"/>
      <c r="D55" s="36"/>
      <c r="E55" s="36"/>
      <c r="F55" s="36"/>
      <c r="G55" s="36"/>
      <c r="H55" s="36"/>
      <c r="I55" s="36"/>
      <c r="J55" s="36"/>
      <c r="K55" s="36"/>
      <c r="L55" s="36"/>
      <c r="M55" s="36"/>
      <c r="N55" s="36"/>
      <c r="O55" s="36"/>
      <c r="P55" s="36"/>
      <c r="Q55" s="36"/>
    </row>
    <row r="56" spans="1:17">
      <c r="A56" s="36"/>
      <c r="B56" s="36"/>
      <c r="C56" s="36"/>
      <c r="D56" s="36"/>
      <c r="E56" s="36"/>
      <c r="F56" s="36"/>
      <c r="G56" s="36"/>
      <c r="H56" s="36"/>
      <c r="I56" s="36"/>
      <c r="J56" s="36"/>
      <c r="K56" s="36"/>
      <c r="L56" s="36"/>
      <c r="M56" s="36"/>
      <c r="N56" s="36"/>
      <c r="O56" s="36"/>
      <c r="P56" s="36"/>
      <c r="Q56" s="36"/>
    </row>
    <row r="57" spans="1:17">
      <c r="A57" s="36"/>
      <c r="B57" s="36"/>
      <c r="C57" s="36"/>
      <c r="D57" s="36"/>
      <c r="E57" s="36"/>
      <c r="F57" s="36"/>
      <c r="G57" s="36"/>
      <c r="H57" s="36"/>
      <c r="I57" s="36"/>
      <c r="J57" s="36"/>
      <c r="K57" s="36"/>
      <c r="L57" s="36"/>
      <c r="M57" s="36"/>
      <c r="N57" s="36"/>
      <c r="O57" s="36"/>
      <c r="P57" s="36"/>
      <c r="Q57" s="36"/>
    </row>
    <row r="58" spans="1:17">
      <c r="A58" s="36"/>
      <c r="B58" s="36"/>
      <c r="C58" s="36"/>
      <c r="D58" s="36"/>
      <c r="E58" s="36"/>
      <c r="F58" s="36"/>
      <c r="G58" s="36"/>
      <c r="H58" s="36"/>
      <c r="I58" s="36"/>
      <c r="J58" s="36"/>
      <c r="K58" s="36"/>
      <c r="L58" s="36"/>
      <c r="M58" s="36"/>
      <c r="N58" s="36"/>
      <c r="O58" s="36"/>
      <c r="P58" s="36"/>
      <c r="Q58" s="36"/>
    </row>
    <row r="59" spans="1:17">
      <c r="A59" s="36"/>
      <c r="B59" s="36"/>
      <c r="C59" s="36"/>
      <c r="D59" s="36"/>
      <c r="E59" s="36"/>
      <c r="F59" s="36"/>
      <c r="G59" s="36"/>
      <c r="H59" s="36"/>
      <c r="I59" s="36"/>
      <c r="J59" s="36"/>
      <c r="K59" s="36"/>
      <c r="L59" s="36"/>
      <c r="M59" s="36"/>
      <c r="N59" s="36"/>
      <c r="O59" s="36"/>
      <c r="P59" s="36"/>
      <c r="Q59" s="36"/>
    </row>
    <row r="60" spans="1:17">
      <c r="A60" s="36"/>
      <c r="B60" s="36"/>
      <c r="C60" s="36"/>
      <c r="D60" s="36"/>
      <c r="E60" s="36"/>
      <c r="F60" s="36"/>
      <c r="G60" s="36"/>
      <c r="H60" s="36"/>
      <c r="I60" s="36"/>
      <c r="J60" s="36"/>
      <c r="K60" s="36"/>
      <c r="L60" s="36"/>
      <c r="M60" s="36"/>
      <c r="N60" s="36"/>
      <c r="O60" s="36"/>
      <c r="P60" s="36"/>
      <c r="Q60" s="36"/>
    </row>
    <row r="61" spans="1:17">
      <c r="A61" s="36"/>
      <c r="B61" s="36"/>
      <c r="C61" s="36"/>
      <c r="D61" s="36"/>
      <c r="E61" s="36"/>
      <c r="F61" s="36"/>
      <c r="G61" s="36"/>
      <c r="H61" s="36"/>
      <c r="I61" s="36"/>
      <c r="J61" s="36"/>
      <c r="K61" s="36"/>
      <c r="L61" s="36"/>
      <c r="M61" s="36"/>
      <c r="N61" s="36"/>
      <c r="O61" s="36"/>
      <c r="P61" s="36"/>
      <c r="Q61" s="36"/>
    </row>
    <row r="62" spans="1:17">
      <c r="A62" s="36"/>
      <c r="B62" s="36"/>
      <c r="C62" s="36"/>
      <c r="D62" s="36"/>
      <c r="E62" s="36"/>
      <c r="F62" s="36"/>
      <c r="G62" s="36"/>
      <c r="H62" s="36"/>
      <c r="I62" s="36"/>
      <c r="J62" s="36"/>
      <c r="K62" s="36"/>
      <c r="L62" s="36"/>
      <c r="M62" s="36"/>
      <c r="N62" s="36"/>
      <c r="O62" s="36"/>
      <c r="P62" s="36"/>
      <c r="Q62" s="36"/>
    </row>
    <row r="63" spans="1:17">
      <c r="A63" s="36"/>
      <c r="B63" s="36"/>
      <c r="C63" s="36"/>
      <c r="D63" s="36"/>
      <c r="E63" s="36"/>
      <c r="F63" s="36"/>
      <c r="G63" s="36"/>
      <c r="H63" s="36"/>
      <c r="I63" s="36"/>
      <c r="J63" s="36"/>
      <c r="K63" s="36"/>
      <c r="L63" s="36"/>
      <c r="M63" s="36"/>
      <c r="N63" s="36"/>
      <c r="O63" s="36"/>
      <c r="P63" s="36"/>
      <c r="Q63" s="36"/>
    </row>
    <row r="64" spans="1:17">
      <c r="A64" s="36"/>
      <c r="B64" s="36"/>
      <c r="C64" s="36"/>
      <c r="D64" s="36"/>
      <c r="E64" s="36"/>
      <c r="F64" s="36"/>
      <c r="G64" s="36"/>
      <c r="H64" s="36"/>
      <c r="I64" s="36"/>
      <c r="J64" s="36"/>
      <c r="K64" s="36"/>
      <c r="L64" s="36"/>
      <c r="M64" s="36"/>
      <c r="N64" s="36"/>
      <c r="O64" s="36"/>
      <c r="P64" s="36"/>
      <c r="Q64" s="36"/>
    </row>
    <row r="65" spans="1:17">
      <c r="A65" s="36"/>
      <c r="B65" s="36"/>
      <c r="C65" s="36"/>
      <c r="D65" s="36"/>
      <c r="E65" s="36"/>
      <c r="F65" s="36"/>
      <c r="G65" s="36"/>
      <c r="H65" s="36"/>
      <c r="I65" s="36"/>
      <c r="J65" s="36"/>
      <c r="K65" s="36"/>
      <c r="L65" s="36"/>
      <c r="M65" s="36"/>
      <c r="N65" s="36"/>
      <c r="O65" s="36"/>
      <c r="P65" s="36"/>
      <c r="Q65" s="36"/>
    </row>
    <row r="66" spans="1:17">
      <c r="A66" s="36"/>
      <c r="B66" s="36"/>
      <c r="C66" s="36"/>
      <c r="D66" s="36"/>
      <c r="E66" s="36"/>
      <c r="F66" s="36"/>
      <c r="G66" s="36"/>
      <c r="H66" s="36"/>
      <c r="I66" s="36"/>
      <c r="J66" s="36"/>
      <c r="K66" s="36"/>
      <c r="L66" s="36"/>
      <c r="M66" s="36"/>
      <c r="N66" s="36"/>
      <c r="O66" s="36"/>
      <c r="P66" s="36"/>
      <c r="Q66" s="36"/>
    </row>
    <row r="67" spans="1:17">
      <c r="A67" s="36"/>
      <c r="B67" s="36"/>
      <c r="C67" s="36"/>
      <c r="D67" s="36"/>
      <c r="E67" s="36"/>
      <c r="F67" s="36"/>
      <c r="G67" s="36"/>
      <c r="H67" s="36"/>
      <c r="I67" s="36"/>
      <c r="J67" s="36"/>
      <c r="K67" s="36"/>
      <c r="L67" s="36"/>
      <c r="M67" s="36"/>
      <c r="N67" s="36"/>
      <c r="O67" s="36"/>
      <c r="P67" s="36"/>
      <c r="Q67" s="36"/>
    </row>
    <row r="68" spans="1:17">
      <c r="A68" s="36"/>
      <c r="B68" s="36"/>
      <c r="C68" s="36"/>
      <c r="D68" s="36"/>
      <c r="E68" s="36"/>
      <c r="F68" s="36"/>
      <c r="G68" s="36"/>
      <c r="H68" s="36"/>
      <c r="I68" s="36"/>
      <c r="J68" s="36"/>
      <c r="K68" s="36"/>
      <c r="L68" s="36"/>
      <c r="M68" s="36"/>
      <c r="N68" s="36"/>
      <c r="O68" s="36"/>
      <c r="P68" s="36"/>
      <c r="Q68" s="36"/>
    </row>
    <row r="69" spans="1:17">
      <c r="A69" s="36"/>
      <c r="B69" s="36"/>
      <c r="C69" s="36"/>
      <c r="D69" s="36"/>
      <c r="E69" s="36"/>
      <c r="F69" s="36"/>
      <c r="G69" s="36"/>
      <c r="H69" s="36"/>
      <c r="I69" s="36"/>
      <c r="J69" s="36"/>
      <c r="K69" s="36"/>
      <c r="L69" s="36"/>
      <c r="M69" s="36"/>
      <c r="N69" s="36"/>
      <c r="O69" s="36"/>
      <c r="P69" s="36"/>
      <c r="Q69" s="36"/>
    </row>
    <row r="70" spans="1:17">
      <c r="A70" s="36"/>
      <c r="B70" s="36"/>
      <c r="C70" s="36"/>
      <c r="D70" s="36"/>
      <c r="E70" s="36"/>
      <c r="F70" s="36"/>
      <c r="G70" s="36"/>
      <c r="H70" s="36"/>
      <c r="I70" s="36"/>
      <c r="J70" s="36"/>
      <c r="K70" s="36"/>
      <c r="L70" s="36"/>
      <c r="M70" s="36"/>
      <c r="N70" s="36"/>
      <c r="O70" s="36"/>
      <c r="P70" s="36"/>
      <c r="Q70" s="36"/>
    </row>
    <row r="71" spans="1:17">
      <c r="A71" s="36"/>
      <c r="B71" s="36"/>
      <c r="C71" s="36"/>
      <c r="D71" s="36"/>
      <c r="E71" s="36"/>
      <c r="F71" s="36"/>
      <c r="G71" s="36"/>
      <c r="H71" s="36"/>
      <c r="I71" s="36"/>
      <c r="J71" s="36"/>
      <c r="K71" s="36"/>
      <c r="L71" s="36"/>
      <c r="M71" s="36"/>
      <c r="N71" s="36"/>
      <c r="O71" s="36"/>
      <c r="P71" s="36"/>
      <c r="Q71" s="36"/>
    </row>
    <row r="72" spans="1:17">
      <c r="A72" s="36"/>
      <c r="B72" s="36"/>
      <c r="C72" s="36"/>
      <c r="D72" s="36"/>
      <c r="E72" s="36"/>
      <c r="F72" s="36"/>
      <c r="G72" s="36"/>
      <c r="H72" s="36"/>
      <c r="I72" s="36"/>
      <c r="J72" s="36"/>
      <c r="K72" s="36"/>
      <c r="L72" s="36"/>
      <c r="M72" s="36"/>
      <c r="N72" s="36"/>
      <c r="O72" s="36"/>
      <c r="P72" s="36"/>
      <c r="Q72" s="36"/>
    </row>
    <row r="73" spans="1:17">
      <c r="A73" s="36"/>
      <c r="B73" s="36"/>
      <c r="C73" s="36"/>
      <c r="D73" s="36"/>
      <c r="E73" s="36"/>
      <c r="F73" s="36"/>
      <c r="G73" s="36"/>
      <c r="H73" s="36"/>
      <c r="I73" s="36"/>
      <c r="J73" s="36"/>
      <c r="K73" s="36"/>
      <c r="L73" s="36"/>
      <c r="M73" s="36"/>
      <c r="N73" s="36"/>
      <c r="O73" s="36"/>
      <c r="P73" s="36"/>
      <c r="Q73" s="36"/>
    </row>
    <row r="74" spans="1:17">
      <c r="A74" s="36"/>
      <c r="B74" s="36"/>
      <c r="C74" s="36"/>
      <c r="D74" s="36"/>
      <c r="E74" s="36"/>
      <c r="F74" s="36"/>
      <c r="G74" s="36"/>
      <c r="H74" s="36"/>
      <c r="I74" s="36"/>
      <c r="J74" s="36"/>
      <c r="K74" s="36"/>
      <c r="L74" s="36"/>
      <c r="M74" s="36"/>
      <c r="N74" s="36"/>
      <c r="O74" s="36"/>
      <c r="P74" s="36"/>
      <c r="Q74" s="36"/>
    </row>
    <row r="75" spans="1:17">
      <c r="A75" s="36"/>
      <c r="B75" s="36"/>
      <c r="C75" s="36"/>
      <c r="D75" s="36"/>
      <c r="E75" s="36"/>
      <c r="F75" s="36"/>
      <c r="G75" s="36"/>
      <c r="H75" s="36"/>
      <c r="I75" s="36"/>
      <c r="J75" s="36"/>
      <c r="K75" s="36"/>
      <c r="L75" s="36"/>
      <c r="M75" s="36"/>
      <c r="N75" s="36"/>
      <c r="O75" s="36"/>
      <c r="P75" s="36"/>
      <c r="Q75" s="36"/>
    </row>
    <row r="76" spans="1:17">
      <c r="A76" s="36"/>
      <c r="B76" s="36"/>
      <c r="C76" s="36"/>
      <c r="D76" s="36"/>
      <c r="E76" s="36"/>
      <c r="F76" s="36"/>
      <c r="G76" s="36"/>
      <c r="H76" s="36"/>
      <c r="I76" s="36"/>
      <c r="J76" s="36"/>
      <c r="K76" s="36"/>
      <c r="L76" s="36"/>
      <c r="M76" s="36"/>
      <c r="N76" s="36"/>
      <c r="O76" s="36"/>
      <c r="P76" s="36"/>
      <c r="Q76" s="36"/>
    </row>
    <row r="77" spans="1:17">
      <c r="A77" s="36"/>
      <c r="B77" s="36"/>
      <c r="C77" s="36"/>
      <c r="D77" s="36"/>
      <c r="E77" s="36"/>
      <c r="F77" s="36"/>
      <c r="G77" s="36"/>
      <c r="H77" s="36"/>
      <c r="I77" s="36"/>
      <c r="J77" s="36"/>
      <c r="K77" s="36"/>
      <c r="L77" s="36"/>
      <c r="M77" s="36"/>
      <c r="N77" s="36"/>
      <c r="O77" s="36"/>
      <c r="P77" s="36"/>
      <c r="Q77" s="36"/>
    </row>
    <row r="78" spans="1:17">
      <c r="A78" s="36"/>
      <c r="B78" s="36"/>
      <c r="C78" s="36"/>
      <c r="D78" s="36"/>
      <c r="E78" s="36"/>
      <c r="F78" s="36"/>
      <c r="G78" s="36"/>
      <c r="H78" s="36"/>
      <c r="I78" s="36"/>
      <c r="J78" s="36"/>
      <c r="K78" s="36"/>
      <c r="L78" s="36"/>
      <c r="M78" s="36"/>
      <c r="N78" s="36"/>
      <c r="O78" s="36"/>
      <c r="P78" s="36"/>
      <c r="Q78" s="36"/>
    </row>
    <row r="79" spans="1:17">
      <c r="A79" s="36"/>
      <c r="B79" s="36"/>
      <c r="C79" s="36"/>
      <c r="D79" s="36"/>
      <c r="E79" s="36"/>
      <c r="F79" s="36"/>
      <c r="G79" s="36"/>
      <c r="H79" s="36"/>
      <c r="I79" s="36"/>
      <c r="J79" s="36"/>
      <c r="K79" s="36"/>
      <c r="L79" s="36"/>
      <c r="M79" s="36"/>
      <c r="N79" s="36"/>
      <c r="O79" s="36"/>
      <c r="P79" s="36"/>
      <c r="Q79" s="36"/>
    </row>
    <row r="80" spans="1:17">
      <c r="A80" s="36"/>
      <c r="B80" s="36"/>
      <c r="C80" s="36"/>
      <c r="D80" s="36"/>
      <c r="E80" s="36"/>
      <c r="F80" s="36"/>
      <c r="G80" s="36"/>
      <c r="H80" s="36"/>
      <c r="I80" s="36"/>
      <c r="J80" s="36"/>
      <c r="K80" s="36"/>
      <c r="L80" s="36"/>
      <c r="M80" s="36"/>
      <c r="N80" s="36"/>
      <c r="O80" s="36"/>
      <c r="P80" s="36"/>
      <c r="Q80" s="36"/>
    </row>
    <row r="81" spans="1:17">
      <c r="A81" s="36"/>
      <c r="B81" s="36"/>
      <c r="C81" s="36"/>
      <c r="D81" s="36"/>
      <c r="E81" s="36"/>
      <c r="F81" s="36"/>
      <c r="G81" s="36"/>
      <c r="H81" s="36"/>
      <c r="I81" s="36"/>
      <c r="J81" s="36"/>
      <c r="K81" s="36"/>
      <c r="L81" s="36"/>
      <c r="M81" s="36"/>
      <c r="N81" s="36"/>
      <c r="O81" s="36"/>
      <c r="P81" s="36"/>
      <c r="Q81" s="36"/>
    </row>
    <row r="82" spans="1:17">
      <c r="A82" s="36"/>
      <c r="B82" s="36"/>
      <c r="C82" s="36"/>
      <c r="D82" s="36"/>
      <c r="E82" s="36"/>
      <c r="F82" s="36"/>
      <c r="G82" s="36"/>
      <c r="H82" s="36"/>
      <c r="I82" s="36"/>
      <c r="J82" s="36"/>
      <c r="K82" s="36"/>
      <c r="L82" s="36"/>
      <c r="M82" s="36"/>
      <c r="N82" s="36"/>
      <c r="O82" s="36"/>
      <c r="P82" s="36"/>
      <c r="Q82" s="36"/>
    </row>
    <row r="83" spans="1:17">
      <c r="A83" s="36"/>
      <c r="B83" s="36"/>
      <c r="C83" s="36"/>
      <c r="D83" s="36"/>
      <c r="E83" s="36"/>
      <c r="F83" s="36"/>
      <c r="G83" s="36"/>
      <c r="H83" s="36"/>
      <c r="I83" s="36"/>
      <c r="J83" s="36"/>
      <c r="K83" s="36"/>
      <c r="L83" s="36"/>
      <c r="M83" s="36"/>
      <c r="N83" s="36"/>
      <c r="O83" s="36"/>
      <c r="P83" s="36"/>
      <c r="Q83" s="36"/>
    </row>
    <row r="84" spans="1:17">
      <c r="A84" s="36"/>
      <c r="B84" s="36"/>
      <c r="C84" s="36"/>
      <c r="D84" s="36"/>
      <c r="E84" s="36"/>
      <c r="F84" s="36"/>
      <c r="G84" s="36"/>
      <c r="H84" s="36"/>
      <c r="I84" s="36"/>
      <c r="J84" s="36"/>
      <c r="K84" s="36"/>
      <c r="L84" s="36"/>
      <c r="M84" s="36"/>
      <c r="N84" s="36"/>
      <c r="O84" s="36"/>
      <c r="P84" s="36"/>
      <c r="Q84" s="36"/>
    </row>
    <row r="85" spans="1:17">
      <c r="A85" s="36"/>
      <c r="B85" s="36"/>
      <c r="C85" s="36"/>
      <c r="D85" s="36"/>
      <c r="E85" s="36"/>
      <c r="F85" s="36"/>
      <c r="G85" s="36"/>
      <c r="H85" s="36"/>
      <c r="I85" s="36"/>
      <c r="J85" s="36"/>
      <c r="K85" s="36"/>
      <c r="L85" s="36"/>
      <c r="M85" s="36"/>
      <c r="N85" s="36"/>
      <c r="O85" s="36"/>
      <c r="P85" s="36"/>
      <c r="Q85" s="36"/>
    </row>
    <row r="86" spans="1:17">
      <c r="A86" s="36"/>
      <c r="B86" s="36"/>
      <c r="C86" s="36"/>
      <c r="D86" s="36"/>
      <c r="E86" s="36"/>
      <c r="F86" s="36"/>
      <c r="G86" s="36"/>
      <c r="H86" s="36"/>
      <c r="I86" s="36"/>
      <c r="J86" s="36"/>
      <c r="K86" s="36"/>
      <c r="L86" s="36"/>
      <c r="M86" s="36"/>
      <c r="N86" s="36"/>
      <c r="O86" s="36"/>
      <c r="P86" s="36"/>
      <c r="Q86" s="36"/>
    </row>
    <row r="87" spans="1:17">
      <c r="A87" s="36"/>
      <c r="B87" s="36"/>
      <c r="C87" s="36"/>
      <c r="D87" s="36"/>
      <c r="E87" s="36"/>
      <c r="F87" s="36"/>
      <c r="G87" s="36"/>
      <c r="H87" s="36"/>
      <c r="I87" s="36"/>
      <c r="J87" s="36"/>
      <c r="K87" s="36"/>
      <c r="L87" s="36"/>
      <c r="M87" s="36"/>
      <c r="N87" s="36"/>
      <c r="O87" s="36"/>
      <c r="P87" s="36"/>
      <c r="Q87" s="36"/>
    </row>
    <row r="88" spans="1:17">
      <c r="A88" s="36"/>
      <c r="B88" s="36"/>
      <c r="C88" s="36"/>
      <c r="D88" s="36"/>
      <c r="E88" s="36"/>
      <c r="F88" s="36"/>
      <c r="G88" s="36"/>
      <c r="H88" s="36"/>
      <c r="I88" s="36"/>
      <c r="J88" s="36"/>
      <c r="K88" s="36"/>
      <c r="L88" s="36"/>
      <c r="M88" s="36"/>
      <c r="N88" s="36"/>
      <c r="O88" s="36"/>
      <c r="P88" s="36"/>
      <c r="Q88" s="36"/>
    </row>
    <row r="89" spans="1:17">
      <c r="A89" s="36"/>
      <c r="B89" s="36"/>
      <c r="C89" s="36"/>
      <c r="D89" s="36"/>
      <c r="E89" s="36"/>
      <c r="F89" s="36"/>
      <c r="G89" s="36"/>
      <c r="H89" s="36"/>
      <c r="I89" s="36"/>
      <c r="J89" s="36"/>
      <c r="K89" s="36"/>
      <c r="L89" s="36"/>
      <c r="M89" s="36"/>
      <c r="N89" s="36"/>
      <c r="O89" s="36"/>
      <c r="P89" s="36"/>
      <c r="Q89" s="36"/>
    </row>
    <row r="90" spans="1:17">
      <c r="A90" s="36"/>
      <c r="B90" s="36"/>
      <c r="C90" s="36"/>
      <c r="D90" s="36"/>
      <c r="E90" s="36"/>
      <c r="F90" s="36"/>
      <c r="G90" s="36"/>
      <c r="H90" s="36"/>
      <c r="I90" s="36"/>
      <c r="J90" s="36"/>
      <c r="K90" s="36"/>
      <c r="L90" s="36"/>
      <c r="M90" s="36"/>
      <c r="N90" s="36"/>
      <c r="O90" s="36"/>
      <c r="P90" s="36"/>
      <c r="Q90" s="36"/>
    </row>
    <row r="91" spans="1:17">
      <c r="A91" s="36"/>
      <c r="B91" s="36"/>
      <c r="C91" s="36"/>
      <c r="D91" s="36"/>
      <c r="E91" s="36"/>
      <c r="F91" s="36"/>
      <c r="G91" s="36"/>
      <c r="H91" s="36"/>
      <c r="I91" s="36"/>
      <c r="J91" s="36"/>
      <c r="K91" s="36"/>
      <c r="L91" s="36"/>
      <c r="M91" s="36"/>
      <c r="N91" s="36"/>
      <c r="O91" s="36"/>
      <c r="P91" s="36"/>
      <c r="Q91" s="36"/>
    </row>
    <row r="92" spans="1:17">
      <c r="A92" s="36"/>
      <c r="B92" s="36"/>
      <c r="C92" s="36"/>
      <c r="D92" s="36"/>
      <c r="E92" s="36"/>
      <c r="F92" s="36"/>
      <c r="G92" s="36"/>
      <c r="H92" s="36"/>
      <c r="I92" s="36"/>
      <c r="J92" s="36"/>
      <c r="K92" s="36"/>
      <c r="L92" s="36"/>
      <c r="M92" s="36"/>
      <c r="N92" s="36"/>
      <c r="O92" s="36"/>
      <c r="P92" s="36"/>
      <c r="Q92" s="36"/>
    </row>
    <row r="93" spans="1:17">
      <c r="A93" s="36"/>
      <c r="B93" s="36"/>
      <c r="C93" s="36"/>
      <c r="D93" s="36"/>
      <c r="E93" s="36"/>
      <c r="F93" s="36"/>
      <c r="G93" s="36"/>
      <c r="H93" s="36"/>
      <c r="I93" s="36"/>
      <c r="J93" s="36"/>
      <c r="K93" s="36"/>
      <c r="L93" s="36"/>
      <c r="M93" s="36"/>
      <c r="N93" s="36"/>
      <c r="O93" s="36"/>
      <c r="P93" s="36"/>
      <c r="Q93" s="36"/>
    </row>
    <row r="94" spans="1:17">
      <c r="A94" s="36"/>
      <c r="B94" s="36"/>
      <c r="C94" s="36"/>
      <c r="D94" s="36"/>
      <c r="E94" s="36"/>
      <c r="F94" s="36"/>
      <c r="G94" s="36"/>
      <c r="H94" s="36"/>
      <c r="I94" s="36"/>
      <c r="J94" s="36"/>
      <c r="K94" s="36"/>
      <c r="L94" s="36"/>
      <c r="M94" s="36"/>
      <c r="N94" s="36"/>
      <c r="O94" s="36"/>
      <c r="P94" s="36"/>
      <c r="Q94" s="36"/>
    </row>
    <row r="95" spans="1:17">
      <c r="A95" s="36"/>
      <c r="B95" s="36"/>
      <c r="C95" s="36"/>
      <c r="D95" s="36"/>
      <c r="E95" s="36"/>
      <c r="F95" s="36"/>
      <c r="G95" s="36"/>
      <c r="H95" s="36"/>
      <c r="I95" s="36"/>
      <c r="J95" s="36"/>
      <c r="K95" s="36"/>
      <c r="L95" s="36"/>
      <c r="M95" s="36"/>
      <c r="N95" s="36"/>
      <c r="O95" s="36"/>
      <c r="P95" s="36"/>
      <c r="Q95" s="36"/>
    </row>
    <row r="96" spans="1:17">
      <c r="A96" s="36"/>
      <c r="B96" s="36"/>
      <c r="C96" s="36"/>
      <c r="D96" s="36"/>
      <c r="E96" s="36"/>
      <c r="F96" s="36"/>
      <c r="G96" s="36"/>
      <c r="H96" s="36"/>
      <c r="I96" s="36"/>
      <c r="J96" s="36"/>
      <c r="K96" s="36"/>
      <c r="L96" s="36"/>
      <c r="M96" s="36"/>
      <c r="N96" s="36"/>
      <c r="O96" s="36"/>
      <c r="P96" s="36"/>
      <c r="Q96" s="36"/>
    </row>
    <row r="97" spans="1:17">
      <c r="A97" s="36"/>
      <c r="B97" s="36"/>
      <c r="C97" s="36"/>
      <c r="D97" s="36"/>
      <c r="E97" s="36"/>
      <c r="F97" s="36"/>
      <c r="G97" s="36"/>
      <c r="H97" s="36"/>
      <c r="I97" s="36"/>
      <c r="J97" s="36"/>
      <c r="K97" s="36"/>
      <c r="L97" s="36"/>
      <c r="M97" s="36"/>
      <c r="N97" s="36"/>
      <c r="O97" s="36"/>
      <c r="P97" s="36"/>
      <c r="Q97" s="36"/>
    </row>
    <row r="98" spans="1:17">
      <c r="A98" s="36"/>
      <c r="B98" s="36"/>
      <c r="C98" s="36"/>
      <c r="D98" s="36"/>
      <c r="E98" s="36"/>
      <c r="F98" s="36"/>
      <c r="G98" s="36"/>
      <c r="H98" s="36"/>
      <c r="I98" s="36"/>
      <c r="J98" s="36"/>
      <c r="K98" s="36"/>
      <c r="L98" s="36"/>
      <c r="M98" s="36"/>
      <c r="N98" s="36"/>
      <c r="O98" s="36"/>
      <c r="P98" s="36"/>
      <c r="Q98" s="36"/>
    </row>
    <row r="99" spans="1:17">
      <c r="A99" s="36"/>
      <c r="B99" s="36"/>
      <c r="C99" s="36"/>
      <c r="D99" s="36"/>
      <c r="E99" s="36"/>
      <c r="F99" s="36"/>
      <c r="G99" s="36"/>
      <c r="H99" s="36"/>
      <c r="I99" s="36"/>
      <c r="J99" s="36"/>
      <c r="K99" s="36"/>
      <c r="L99" s="36"/>
      <c r="M99" s="36"/>
      <c r="N99" s="36"/>
      <c r="O99" s="36"/>
      <c r="P99" s="36"/>
      <c r="Q99" s="36"/>
    </row>
    <row r="100" spans="1:17">
      <c r="A100" s="36"/>
      <c r="B100" s="36"/>
      <c r="C100" s="36"/>
      <c r="D100" s="36"/>
      <c r="E100" s="36"/>
      <c r="F100" s="36"/>
      <c r="G100" s="36"/>
      <c r="H100" s="36"/>
      <c r="I100" s="36"/>
      <c r="J100" s="36"/>
      <c r="K100" s="36"/>
      <c r="L100" s="36"/>
      <c r="M100" s="36"/>
      <c r="N100" s="36"/>
      <c r="O100" s="36"/>
      <c r="P100" s="36"/>
      <c r="Q100" s="36"/>
    </row>
    <row r="101" spans="1:17">
      <c r="A101" s="36"/>
      <c r="B101" s="36"/>
      <c r="C101" s="36"/>
      <c r="D101" s="36"/>
      <c r="E101" s="36"/>
      <c r="F101" s="36"/>
      <c r="G101" s="36"/>
      <c r="H101" s="36"/>
      <c r="I101" s="36"/>
      <c r="J101" s="36"/>
      <c r="K101" s="36"/>
      <c r="L101" s="36"/>
      <c r="M101" s="36"/>
      <c r="N101" s="36"/>
      <c r="O101" s="36"/>
      <c r="P101" s="36"/>
      <c r="Q101" s="36"/>
    </row>
    <row r="102" spans="1:17">
      <c r="A102" s="36"/>
      <c r="B102" s="36"/>
      <c r="C102" s="36"/>
      <c r="D102" s="36"/>
      <c r="E102" s="36"/>
      <c r="F102" s="36"/>
      <c r="G102" s="36"/>
      <c r="H102" s="36"/>
      <c r="I102" s="36"/>
      <c r="J102" s="36"/>
      <c r="K102" s="36"/>
      <c r="L102" s="36"/>
      <c r="M102" s="36"/>
      <c r="N102" s="36"/>
      <c r="O102" s="36"/>
      <c r="P102" s="36"/>
      <c r="Q102" s="36"/>
    </row>
    <row r="103" spans="1:17">
      <c r="A103" s="36"/>
      <c r="B103" s="36"/>
      <c r="C103" s="36"/>
      <c r="D103" s="36"/>
      <c r="E103" s="36"/>
      <c r="F103" s="36"/>
      <c r="G103" s="36"/>
      <c r="H103" s="36"/>
      <c r="I103" s="36"/>
      <c r="J103" s="36"/>
      <c r="K103" s="36"/>
      <c r="L103" s="36"/>
      <c r="M103" s="36"/>
      <c r="N103" s="36"/>
      <c r="O103" s="36"/>
      <c r="P103" s="36"/>
      <c r="Q103" s="36"/>
    </row>
    <row r="104" spans="1:17">
      <c r="A104" s="36"/>
      <c r="B104" s="36"/>
      <c r="C104" s="36"/>
      <c r="D104" s="36"/>
      <c r="E104" s="36"/>
      <c r="F104" s="36"/>
      <c r="G104" s="36"/>
      <c r="H104" s="36"/>
      <c r="I104" s="36"/>
      <c r="J104" s="36"/>
      <c r="K104" s="36"/>
      <c r="L104" s="36"/>
      <c r="M104" s="36"/>
      <c r="N104" s="36"/>
      <c r="O104" s="36"/>
      <c r="P104" s="36"/>
      <c r="Q104" s="36"/>
    </row>
    <row r="105" spans="1:17">
      <c r="A105" s="36"/>
      <c r="B105" s="36"/>
      <c r="C105" s="36"/>
      <c r="D105" s="36"/>
      <c r="E105" s="36"/>
      <c r="F105" s="36"/>
      <c r="G105" s="36"/>
      <c r="H105" s="36"/>
      <c r="I105" s="36"/>
      <c r="J105" s="36"/>
      <c r="K105" s="36"/>
      <c r="L105" s="36"/>
      <c r="M105" s="36"/>
      <c r="N105" s="36"/>
      <c r="O105" s="36"/>
      <c r="P105" s="36"/>
      <c r="Q105" s="36"/>
    </row>
    <row r="106" spans="1:17">
      <c r="A106" s="36"/>
      <c r="B106" s="36"/>
      <c r="C106" s="36"/>
      <c r="D106" s="36"/>
      <c r="E106" s="36"/>
      <c r="F106" s="36"/>
      <c r="G106" s="36"/>
      <c r="H106" s="36"/>
      <c r="I106" s="36"/>
      <c r="J106" s="36"/>
      <c r="K106" s="36"/>
      <c r="L106" s="36"/>
      <c r="M106" s="36"/>
      <c r="N106" s="36"/>
      <c r="O106" s="36"/>
      <c r="P106" s="36"/>
      <c r="Q106" s="36"/>
    </row>
    <row r="107" spans="1:17">
      <c r="A107" s="36"/>
      <c r="B107" s="36"/>
      <c r="C107" s="36"/>
      <c r="D107" s="36"/>
      <c r="E107" s="36"/>
      <c r="F107" s="36"/>
      <c r="G107" s="36"/>
      <c r="H107" s="36"/>
      <c r="I107" s="36"/>
      <c r="J107" s="36"/>
      <c r="K107" s="36"/>
      <c r="L107" s="36"/>
      <c r="M107" s="36"/>
      <c r="N107" s="36"/>
      <c r="O107" s="36"/>
      <c r="P107" s="36"/>
      <c r="Q107" s="36"/>
    </row>
    <row r="108" spans="1:17">
      <c r="A108" s="36"/>
      <c r="B108" s="36"/>
      <c r="C108" s="36"/>
      <c r="D108" s="36"/>
      <c r="E108" s="36"/>
      <c r="F108" s="36"/>
      <c r="G108" s="36"/>
      <c r="H108" s="36"/>
      <c r="I108" s="36"/>
      <c r="J108" s="36"/>
      <c r="K108" s="36"/>
      <c r="L108" s="36"/>
      <c r="M108" s="36"/>
      <c r="N108" s="36"/>
      <c r="O108" s="36"/>
      <c r="P108" s="36"/>
      <c r="Q108" s="36"/>
    </row>
    <row r="109" spans="1:17">
      <c r="A109" s="36"/>
      <c r="B109" s="36"/>
      <c r="C109" s="36"/>
      <c r="D109" s="36"/>
      <c r="E109" s="36"/>
      <c r="F109" s="36"/>
      <c r="G109" s="36"/>
      <c r="H109" s="36"/>
      <c r="I109" s="36"/>
      <c r="J109" s="36"/>
      <c r="K109" s="36"/>
      <c r="L109" s="36"/>
      <c r="M109" s="36"/>
      <c r="N109" s="36"/>
      <c r="O109" s="36"/>
      <c r="P109" s="36"/>
      <c r="Q109" s="36"/>
    </row>
    <row r="110" spans="1:17">
      <c r="A110" s="36"/>
      <c r="B110" s="36"/>
      <c r="C110" s="36"/>
      <c r="D110" s="36"/>
      <c r="E110" s="36"/>
      <c r="F110" s="36"/>
      <c r="G110" s="36"/>
      <c r="H110" s="36"/>
      <c r="I110" s="36"/>
      <c r="J110" s="36"/>
      <c r="K110" s="36"/>
      <c r="L110" s="36"/>
      <c r="M110" s="36"/>
      <c r="N110" s="36"/>
      <c r="O110" s="36"/>
      <c r="P110" s="36"/>
      <c r="Q110" s="36"/>
    </row>
    <row r="111" spans="1:17">
      <c r="A111" s="36"/>
      <c r="B111" s="36"/>
      <c r="C111" s="36"/>
      <c r="D111" s="36"/>
      <c r="E111" s="36"/>
      <c r="F111" s="36"/>
      <c r="G111" s="36"/>
      <c r="H111" s="36"/>
      <c r="I111" s="36"/>
      <c r="J111" s="36"/>
      <c r="K111" s="36"/>
      <c r="L111" s="36"/>
      <c r="M111" s="36"/>
      <c r="N111" s="36"/>
      <c r="O111" s="36"/>
      <c r="P111" s="36"/>
      <c r="Q111" s="36"/>
    </row>
    <row r="112" spans="1:17">
      <c r="A112" s="36"/>
      <c r="B112" s="36"/>
      <c r="C112" s="36"/>
      <c r="D112" s="36"/>
      <c r="E112" s="36"/>
      <c r="F112" s="36"/>
      <c r="G112" s="36"/>
      <c r="H112" s="36"/>
      <c r="I112" s="36"/>
      <c r="J112" s="36"/>
      <c r="K112" s="36"/>
      <c r="L112" s="36"/>
      <c r="M112" s="36"/>
      <c r="N112" s="36"/>
      <c r="O112" s="36"/>
      <c r="P112" s="36"/>
      <c r="Q112" s="36"/>
    </row>
    <row r="113" spans="1:17">
      <c r="A113" s="36"/>
      <c r="B113" s="36"/>
      <c r="C113" s="36"/>
      <c r="D113" s="36"/>
      <c r="E113" s="36"/>
      <c r="F113" s="36"/>
      <c r="G113" s="36"/>
      <c r="H113" s="36"/>
      <c r="I113" s="36"/>
      <c r="J113" s="36"/>
      <c r="K113" s="36"/>
      <c r="L113" s="36"/>
      <c r="M113" s="36"/>
      <c r="N113" s="36"/>
      <c r="O113" s="36"/>
      <c r="P113" s="36"/>
      <c r="Q113" s="36"/>
    </row>
    <row r="114" spans="1:17">
      <c r="A114" s="36"/>
      <c r="B114" s="36"/>
      <c r="C114" s="36"/>
      <c r="D114" s="36"/>
      <c r="E114" s="36"/>
      <c r="F114" s="36"/>
      <c r="G114" s="36"/>
      <c r="H114" s="36"/>
      <c r="I114" s="36"/>
      <c r="J114" s="36"/>
      <c r="K114" s="36"/>
      <c r="L114" s="36"/>
      <c r="M114" s="36"/>
      <c r="N114" s="36"/>
      <c r="O114" s="36"/>
      <c r="P114" s="36"/>
      <c r="Q114" s="36"/>
    </row>
    <row r="115" spans="1:17">
      <c r="A115" s="36"/>
      <c r="B115" s="36"/>
      <c r="C115" s="36"/>
      <c r="D115" s="36"/>
      <c r="E115" s="36"/>
      <c r="F115" s="36"/>
      <c r="G115" s="36"/>
      <c r="H115" s="36"/>
      <c r="I115" s="36"/>
      <c r="J115" s="36"/>
      <c r="K115" s="36"/>
      <c r="L115" s="36"/>
      <c r="M115" s="36"/>
      <c r="N115" s="36"/>
      <c r="O115" s="36"/>
      <c r="P115" s="36"/>
      <c r="Q115" s="36"/>
    </row>
    <row r="116" spans="1:17">
      <c r="A116" s="36"/>
      <c r="B116" s="36"/>
      <c r="C116" s="36"/>
      <c r="D116" s="36"/>
      <c r="E116" s="36"/>
      <c r="F116" s="36"/>
      <c r="G116" s="36"/>
      <c r="H116" s="36"/>
      <c r="I116" s="36"/>
      <c r="J116" s="36"/>
      <c r="K116" s="36"/>
      <c r="L116" s="36"/>
      <c r="M116" s="36"/>
      <c r="N116" s="36"/>
      <c r="O116" s="36"/>
      <c r="P116" s="36"/>
      <c r="Q116" s="36"/>
    </row>
    <row r="117" spans="1:17">
      <c r="A117" s="36"/>
      <c r="B117" s="36"/>
      <c r="C117" s="36"/>
      <c r="D117" s="36"/>
      <c r="E117" s="36"/>
      <c r="F117" s="36"/>
      <c r="G117" s="36"/>
      <c r="H117" s="36"/>
      <c r="I117" s="36"/>
      <c r="J117" s="36"/>
      <c r="K117" s="36"/>
      <c r="L117" s="36"/>
      <c r="M117" s="36"/>
      <c r="N117" s="36"/>
      <c r="O117" s="36"/>
      <c r="P117" s="36"/>
      <c r="Q117" s="36"/>
    </row>
    <row r="118" spans="1:17">
      <c r="A118" s="36"/>
      <c r="B118" s="36"/>
      <c r="C118" s="36"/>
      <c r="D118" s="36"/>
      <c r="E118" s="36"/>
      <c r="F118" s="36"/>
      <c r="G118" s="36"/>
      <c r="H118" s="36"/>
      <c r="I118" s="36"/>
      <c r="J118" s="36"/>
      <c r="K118" s="36"/>
      <c r="L118" s="36"/>
      <c r="M118" s="36"/>
      <c r="N118" s="36"/>
      <c r="O118" s="36"/>
      <c r="P118" s="36"/>
      <c r="Q118" s="36"/>
    </row>
    <row r="119" spans="1:17">
      <c r="A119" s="36"/>
      <c r="B119" s="36"/>
      <c r="C119" s="36"/>
      <c r="D119" s="36"/>
      <c r="E119" s="36"/>
      <c r="F119" s="36"/>
      <c r="G119" s="36"/>
      <c r="H119" s="36"/>
      <c r="I119" s="36"/>
      <c r="J119" s="36"/>
      <c r="K119" s="36"/>
      <c r="L119" s="36"/>
      <c r="M119" s="36"/>
      <c r="N119" s="36"/>
      <c r="O119" s="36"/>
      <c r="P119" s="36"/>
      <c r="Q119" s="36"/>
    </row>
    <row r="120" spans="1:17">
      <c r="A120" s="36"/>
      <c r="B120" s="36"/>
      <c r="C120" s="36"/>
      <c r="D120" s="36"/>
      <c r="E120" s="36"/>
      <c r="F120" s="36"/>
      <c r="G120" s="36"/>
      <c r="H120" s="36"/>
      <c r="I120" s="36"/>
      <c r="J120" s="36"/>
      <c r="K120" s="36"/>
      <c r="L120" s="36"/>
      <c r="M120" s="36"/>
      <c r="N120" s="36"/>
      <c r="O120" s="36"/>
      <c r="P120" s="36"/>
      <c r="Q120" s="36"/>
    </row>
    <row r="121" spans="1:17">
      <c r="A121" s="36"/>
      <c r="B121" s="36"/>
      <c r="C121" s="36"/>
      <c r="D121" s="36"/>
      <c r="E121" s="36"/>
      <c r="F121" s="36"/>
      <c r="G121" s="36"/>
      <c r="H121" s="36"/>
      <c r="I121" s="36"/>
      <c r="J121" s="36"/>
      <c r="K121" s="36"/>
      <c r="L121" s="36"/>
      <c r="M121" s="36"/>
      <c r="N121" s="36"/>
      <c r="O121" s="36"/>
      <c r="P121" s="36"/>
      <c r="Q121" s="36"/>
    </row>
    <row r="122" spans="1:17">
      <c r="A122" s="36"/>
      <c r="B122" s="36"/>
      <c r="C122" s="36"/>
      <c r="D122" s="36"/>
      <c r="E122" s="36"/>
      <c r="F122" s="36"/>
      <c r="G122" s="36"/>
      <c r="H122" s="36"/>
      <c r="I122" s="36"/>
      <c r="J122" s="36"/>
      <c r="K122" s="36"/>
      <c r="L122" s="36"/>
      <c r="M122" s="36"/>
      <c r="N122" s="36"/>
      <c r="O122" s="36"/>
      <c r="P122" s="36"/>
      <c r="Q122" s="36"/>
    </row>
    <row r="123" spans="1:17">
      <c r="A123" s="36"/>
      <c r="B123" s="36"/>
      <c r="C123" s="36"/>
      <c r="D123" s="36"/>
      <c r="E123" s="36"/>
      <c r="F123" s="36"/>
      <c r="G123" s="36"/>
      <c r="H123" s="36"/>
      <c r="I123" s="36"/>
      <c r="J123" s="36"/>
      <c r="K123" s="36"/>
      <c r="L123" s="36"/>
      <c r="M123" s="36"/>
      <c r="N123" s="36"/>
      <c r="O123" s="36"/>
      <c r="P123" s="36"/>
      <c r="Q123" s="36"/>
    </row>
    <row r="124" spans="1:17">
      <c r="A124" s="36"/>
      <c r="B124" s="36"/>
      <c r="C124" s="36"/>
      <c r="D124" s="36"/>
      <c r="E124" s="36"/>
      <c r="F124" s="36"/>
      <c r="G124" s="36"/>
      <c r="H124" s="36"/>
      <c r="I124" s="36"/>
      <c r="J124" s="36"/>
      <c r="K124" s="36"/>
      <c r="L124" s="36"/>
      <c r="M124" s="36"/>
      <c r="N124" s="36"/>
      <c r="O124" s="36"/>
      <c r="P124" s="36"/>
      <c r="Q124" s="36"/>
    </row>
    <row r="125" spans="1:17">
      <c r="A125" s="36"/>
      <c r="B125" s="36"/>
      <c r="C125" s="36"/>
      <c r="D125" s="36"/>
      <c r="E125" s="36"/>
      <c r="F125" s="36"/>
      <c r="G125" s="36"/>
      <c r="H125" s="36"/>
      <c r="I125" s="36"/>
      <c r="J125" s="36"/>
      <c r="K125" s="36"/>
      <c r="L125" s="36"/>
      <c r="M125" s="36"/>
      <c r="N125" s="36"/>
      <c r="O125" s="36"/>
      <c r="P125" s="36"/>
      <c r="Q125" s="36"/>
    </row>
    <row r="126" spans="1:17">
      <c r="A126" s="36"/>
      <c r="B126" s="36"/>
      <c r="C126" s="36"/>
      <c r="D126" s="36"/>
      <c r="E126" s="36"/>
      <c r="F126" s="36"/>
      <c r="G126" s="36"/>
      <c r="H126" s="36"/>
      <c r="I126" s="36"/>
      <c r="J126" s="36"/>
      <c r="K126" s="36"/>
      <c r="L126" s="36"/>
      <c r="M126" s="36"/>
      <c r="N126" s="36"/>
      <c r="O126" s="36"/>
      <c r="P126" s="36"/>
      <c r="Q126" s="36"/>
    </row>
    <row r="127" spans="1:17">
      <c r="A127" s="36"/>
      <c r="B127" s="36"/>
      <c r="C127" s="36"/>
      <c r="D127" s="36"/>
      <c r="E127" s="36"/>
      <c r="F127" s="36"/>
      <c r="G127" s="36"/>
      <c r="H127" s="36"/>
      <c r="I127" s="36"/>
      <c r="J127" s="36"/>
      <c r="K127" s="36"/>
      <c r="L127" s="36"/>
      <c r="M127" s="36"/>
      <c r="N127" s="36"/>
      <c r="O127" s="36"/>
      <c r="P127" s="36"/>
      <c r="Q127" s="36"/>
    </row>
    <row r="128" spans="1:17">
      <c r="A128" s="36"/>
      <c r="B128" s="36"/>
      <c r="C128" s="36"/>
      <c r="D128" s="36"/>
      <c r="E128" s="36"/>
      <c r="F128" s="36"/>
      <c r="G128" s="36"/>
      <c r="H128" s="36"/>
      <c r="I128" s="36"/>
      <c r="J128" s="36"/>
      <c r="K128" s="36"/>
      <c r="L128" s="36"/>
      <c r="M128" s="36"/>
      <c r="N128" s="36"/>
      <c r="O128" s="36"/>
      <c r="P128" s="36"/>
      <c r="Q128" s="36"/>
    </row>
    <row r="129" spans="1:17">
      <c r="A129" s="36"/>
      <c r="B129" s="36"/>
      <c r="C129" s="36"/>
      <c r="D129" s="36"/>
      <c r="E129" s="36"/>
      <c r="F129" s="36"/>
      <c r="G129" s="36"/>
      <c r="H129" s="36"/>
      <c r="I129" s="36"/>
      <c r="J129" s="36"/>
      <c r="K129" s="36"/>
      <c r="L129" s="36"/>
      <c r="M129" s="36"/>
      <c r="N129" s="36"/>
      <c r="O129" s="36"/>
      <c r="P129" s="36"/>
      <c r="Q129" s="36"/>
    </row>
    <row r="130" spans="1:17">
      <c r="A130" s="36"/>
      <c r="B130" s="36"/>
      <c r="C130" s="36"/>
      <c r="D130" s="36"/>
      <c r="E130" s="36"/>
      <c r="F130" s="36"/>
      <c r="G130" s="36"/>
      <c r="H130" s="36"/>
      <c r="I130" s="36"/>
      <c r="J130" s="36"/>
      <c r="K130" s="36"/>
      <c r="L130" s="36"/>
      <c r="M130" s="36"/>
      <c r="N130" s="36"/>
      <c r="O130" s="36"/>
      <c r="P130" s="36"/>
      <c r="Q130" s="36"/>
    </row>
    <row r="131" spans="1:17">
      <c r="A131" s="36"/>
      <c r="B131" s="36"/>
      <c r="C131" s="36"/>
      <c r="D131" s="36"/>
      <c r="E131" s="36"/>
      <c r="F131" s="36"/>
      <c r="G131" s="36"/>
      <c r="H131" s="36"/>
      <c r="I131" s="36"/>
      <c r="J131" s="36"/>
      <c r="K131" s="36"/>
      <c r="L131" s="36"/>
      <c r="M131" s="36"/>
      <c r="N131" s="36"/>
      <c r="O131" s="36"/>
      <c r="P131" s="36"/>
      <c r="Q131" s="36"/>
    </row>
    <row r="132" spans="1:17">
      <c r="A132" s="36"/>
      <c r="B132" s="36"/>
      <c r="C132" s="36"/>
      <c r="D132" s="36"/>
      <c r="E132" s="36"/>
      <c r="F132" s="36"/>
      <c r="G132" s="36"/>
      <c r="H132" s="36"/>
      <c r="I132" s="36"/>
      <c r="J132" s="36"/>
      <c r="K132" s="36"/>
      <c r="L132" s="36"/>
      <c r="M132" s="36"/>
      <c r="N132" s="36"/>
      <c r="O132" s="36"/>
      <c r="P132" s="36"/>
      <c r="Q132" s="36"/>
    </row>
    <row r="133" spans="1:17">
      <c r="A133" s="36"/>
      <c r="B133" s="36"/>
      <c r="C133" s="36"/>
      <c r="D133" s="36"/>
      <c r="E133" s="36"/>
      <c r="F133" s="36"/>
      <c r="G133" s="36"/>
      <c r="H133" s="36"/>
      <c r="I133" s="36"/>
      <c r="J133" s="36"/>
      <c r="K133" s="36"/>
      <c r="L133" s="36"/>
      <c r="M133" s="36"/>
      <c r="N133" s="36"/>
      <c r="O133" s="36"/>
      <c r="P133" s="36"/>
      <c r="Q133" s="36"/>
    </row>
    <row r="134" spans="1:17">
      <c r="A134" s="36"/>
      <c r="B134" s="36"/>
      <c r="C134" s="36"/>
      <c r="D134" s="36"/>
      <c r="E134" s="36"/>
      <c r="F134" s="36"/>
      <c r="G134" s="36"/>
      <c r="H134" s="36"/>
      <c r="I134" s="36"/>
      <c r="J134" s="36"/>
      <c r="K134" s="36"/>
      <c r="L134" s="36"/>
      <c r="M134" s="36"/>
      <c r="N134" s="36"/>
      <c r="O134" s="36"/>
      <c r="P134" s="36"/>
      <c r="Q134" s="36"/>
    </row>
    <row r="135" spans="1:17">
      <c r="A135" s="36"/>
      <c r="B135" s="36"/>
      <c r="C135" s="36"/>
      <c r="D135" s="36"/>
      <c r="E135" s="36"/>
      <c r="F135" s="36"/>
      <c r="G135" s="36"/>
      <c r="H135" s="36"/>
      <c r="I135" s="36"/>
      <c r="J135" s="36"/>
      <c r="K135" s="36"/>
      <c r="L135" s="36"/>
      <c r="M135" s="36"/>
      <c r="N135" s="36"/>
      <c r="O135" s="36"/>
      <c r="P135" s="36"/>
      <c r="Q135" s="36"/>
    </row>
    <row r="136" spans="1:17">
      <c r="A136" s="36"/>
      <c r="B136" s="36"/>
      <c r="C136" s="36"/>
      <c r="D136" s="36"/>
      <c r="E136" s="36"/>
      <c r="F136" s="36"/>
      <c r="G136" s="36"/>
      <c r="H136" s="36"/>
      <c r="I136" s="36"/>
      <c r="J136" s="36"/>
      <c r="K136" s="36"/>
      <c r="L136" s="36"/>
      <c r="M136" s="36"/>
      <c r="N136" s="36"/>
      <c r="O136" s="36"/>
      <c r="P136" s="36"/>
      <c r="Q136" s="36"/>
    </row>
    <row r="137" spans="1:17">
      <c r="A137" s="36"/>
      <c r="B137" s="36"/>
      <c r="C137" s="36"/>
      <c r="D137" s="36"/>
      <c r="E137" s="36"/>
      <c r="F137" s="36"/>
      <c r="G137" s="36"/>
      <c r="H137" s="36"/>
      <c r="I137" s="36"/>
      <c r="J137" s="36"/>
      <c r="K137" s="36"/>
      <c r="L137" s="36"/>
      <c r="M137" s="36"/>
      <c r="N137" s="36"/>
      <c r="O137" s="36"/>
      <c r="P137" s="36"/>
      <c r="Q137" s="36"/>
    </row>
    <row r="138" spans="1:17">
      <c r="A138" s="36"/>
      <c r="B138" s="36"/>
      <c r="C138" s="36"/>
      <c r="D138" s="36"/>
      <c r="E138" s="36"/>
      <c r="F138" s="36"/>
      <c r="G138" s="36"/>
      <c r="H138" s="36"/>
      <c r="I138" s="36"/>
      <c r="J138" s="36"/>
      <c r="K138" s="36"/>
      <c r="L138" s="36"/>
      <c r="M138" s="36"/>
      <c r="N138" s="36"/>
      <c r="O138" s="36"/>
      <c r="P138" s="36"/>
      <c r="Q138" s="36"/>
    </row>
    <row r="139" spans="1:17">
      <c r="A139" s="36"/>
      <c r="B139" s="36"/>
      <c r="C139" s="36"/>
      <c r="D139" s="36"/>
      <c r="E139" s="36"/>
      <c r="F139" s="36"/>
      <c r="G139" s="36"/>
      <c r="H139" s="36"/>
      <c r="I139" s="36"/>
      <c r="J139" s="36"/>
      <c r="K139" s="36"/>
      <c r="L139" s="36"/>
      <c r="M139" s="36"/>
      <c r="N139" s="36"/>
      <c r="O139" s="36"/>
      <c r="P139" s="36"/>
      <c r="Q139" s="36"/>
    </row>
    <row r="140" spans="1:17">
      <c r="A140" s="36"/>
      <c r="B140" s="36"/>
      <c r="C140" s="36"/>
      <c r="D140" s="36"/>
      <c r="E140" s="36"/>
      <c r="F140" s="36"/>
      <c r="G140" s="36"/>
      <c r="H140" s="36"/>
      <c r="I140" s="36"/>
      <c r="J140" s="36"/>
      <c r="K140" s="36"/>
      <c r="L140" s="36"/>
      <c r="M140" s="36"/>
      <c r="N140" s="36"/>
      <c r="O140" s="36"/>
      <c r="P140" s="36"/>
      <c r="Q140" s="36"/>
    </row>
    <row r="141" spans="1:17">
      <c r="A141" s="36"/>
      <c r="B141" s="36"/>
      <c r="C141" s="36"/>
      <c r="D141" s="36"/>
      <c r="E141" s="36"/>
      <c r="F141" s="36"/>
      <c r="G141" s="36"/>
      <c r="H141" s="36"/>
      <c r="I141" s="36"/>
      <c r="J141" s="36"/>
      <c r="K141" s="36"/>
      <c r="L141" s="36"/>
      <c r="M141" s="36"/>
      <c r="N141" s="36"/>
      <c r="O141" s="36"/>
      <c r="P141" s="36"/>
      <c r="Q141" s="36"/>
    </row>
    <row r="142" spans="1:17">
      <c r="A142" s="36"/>
      <c r="B142" s="36"/>
      <c r="C142" s="36"/>
      <c r="D142" s="36"/>
      <c r="E142" s="36"/>
      <c r="F142" s="36"/>
      <c r="G142" s="36"/>
      <c r="H142" s="36"/>
      <c r="I142" s="36"/>
      <c r="J142" s="36"/>
      <c r="K142" s="36"/>
      <c r="L142" s="36"/>
      <c r="M142" s="36"/>
      <c r="N142" s="36"/>
      <c r="O142" s="36"/>
      <c r="P142" s="36"/>
      <c r="Q142" s="36"/>
    </row>
    <row r="143" spans="1:17">
      <c r="A143" s="36"/>
      <c r="B143" s="36"/>
      <c r="C143" s="36"/>
      <c r="D143" s="36"/>
      <c r="E143" s="36"/>
      <c r="F143" s="36"/>
      <c r="G143" s="36"/>
      <c r="H143" s="36"/>
      <c r="I143" s="36"/>
      <c r="J143" s="36"/>
      <c r="K143" s="36"/>
      <c r="L143" s="36"/>
      <c r="M143" s="36"/>
      <c r="N143" s="36"/>
      <c r="O143" s="36"/>
      <c r="P143" s="36"/>
      <c r="Q143" s="36"/>
    </row>
    <row r="144" spans="1:17">
      <c r="A144" s="36"/>
      <c r="B144" s="36"/>
      <c r="C144" s="36"/>
      <c r="D144" s="36"/>
      <c r="E144" s="36"/>
      <c r="F144" s="36"/>
      <c r="G144" s="36"/>
      <c r="H144" s="36"/>
      <c r="I144" s="36"/>
      <c r="J144" s="36"/>
      <c r="K144" s="36"/>
      <c r="L144" s="36"/>
      <c r="M144" s="36"/>
      <c r="N144" s="36"/>
      <c r="O144" s="36"/>
      <c r="P144" s="36"/>
      <c r="Q144" s="36"/>
    </row>
    <row r="145" spans="1:17">
      <c r="A145" s="36"/>
      <c r="B145" s="36"/>
      <c r="C145" s="36"/>
      <c r="D145" s="36"/>
      <c r="E145" s="36"/>
      <c r="F145" s="36"/>
      <c r="G145" s="36"/>
      <c r="H145" s="36"/>
      <c r="I145" s="36"/>
      <c r="J145" s="36"/>
      <c r="K145" s="36"/>
      <c r="L145" s="36"/>
      <c r="M145" s="36"/>
      <c r="N145" s="36"/>
      <c r="O145" s="36"/>
      <c r="P145" s="36"/>
      <c r="Q145" s="36"/>
    </row>
    <row r="146" spans="1:17">
      <c r="A146" s="36"/>
      <c r="B146" s="36"/>
      <c r="C146" s="36"/>
      <c r="D146" s="36"/>
      <c r="E146" s="36"/>
      <c r="F146" s="36"/>
      <c r="G146" s="36"/>
      <c r="H146" s="36"/>
      <c r="I146" s="36"/>
      <c r="J146" s="36"/>
      <c r="K146" s="36"/>
      <c r="L146" s="36"/>
      <c r="M146" s="36"/>
      <c r="N146" s="36"/>
      <c r="O146" s="36"/>
      <c r="P146" s="36"/>
      <c r="Q146" s="36"/>
    </row>
    <row r="147" spans="1:17">
      <c r="A147" s="36"/>
      <c r="B147" s="36"/>
      <c r="C147" s="36"/>
      <c r="D147" s="36"/>
      <c r="E147" s="36"/>
      <c r="F147" s="36"/>
      <c r="G147" s="36"/>
      <c r="H147" s="36"/>
      <c r="I147" s="36"/>
      <c r="J147" s="36"/>
      <c r="K147" s="36"/>
      <c r="L147" s="36"/>
      <c r="M147" s="36"/>
      <c r="N147" s="36"/>
      <c r="O147" s="36"/>
      <c r="P147" s="36"/>
      <c r="Q147" s="36"/>
    </row>
    <row r="148" spans="1:17">
      <c r="A148" s="36"/>
      <c r="B148" s="36"/>
      <c r="C148" s="36"/>
      <c r="D148" s="36"/>
      <c r="E148" s="36"/>
      <c r="F148" s="36"/>
      <c r="G148" s="36"/>
      <c r="H148" s="36"/>
      <c r="I148" s="36"/>
      <c r="J148" s="36"/>
      <c r="K148" s="36"/>
      <c r="L148" s="36"/>
      <c r="M148" s="36"/>
      <c r="N148" s="36"/>
      <c r="O148" s="36"/>
      <c r="P148" s="36"/>
      <c r="Q148" s="36"/>
    </row>
    <row r="149" spans="1:17">
      <c r="A149" s="36"/>
      <c r="B149" s="36"/>
      <c r="C149" s="36"/>
      <c r="D149" s="36"/>
      <c r="E149" s="36"/>
      <c r="F149" s="36"/>
      <c r="G149" s="36"/>
      <c r="H149" s="36"/>
      <c r="I149" s="36"/>
      <c r="J149" s="36"/>
      <c r="K149" s="36"/>
      <c r="L149" s="36"/>
      <c r="M149" s="36"/>
      <c r="N149" s="36"/>
      <c r="O149" s="36"/>
      <c r="P149" s="36"/>
      <c r="Q149" s="36"/>
    </row>
    <row r="150" spans="1:17">
      <c r="A150" s="36"/>
      <c r="B150" s="36"/>
      <c r="C150" s="36"/>
      <c r="D150" s="36"/>
      <c r="E150" s="36"/>
      <c r="F150" s="36"/>
      <c r="G150" s="36"/>
      <c r="H150" s="36"/>
      <c r="I150" s="36"/>
      <c r="J150" s="36"/>
      <c r="K150" s="36"/>
      <c r="L150" s="36"/>
      <c r="M150" s="36"/>
      <c r="N150" s="36"/>
      <c r="O150" s="36"/>
      <c r="P150" s="36"/>
      <c r="Q150" s="36"/>
    </row>
    <row r="151" spans="1:17">
      <c r="A151" s="36"/>
      <c r="B151" s="36"/>
      <c r="C151" s="36"/>
      <c r="D151" s="36"/>
      <c r="E151" s="36"/>
      <c r="F151" s="36"/>
      <c r="G151" s="36"/>
      <c r="H151" s="36"/>
      <c r="I151" s="36"/>
      <c r="J151" s="36"/>
      <c r="K151" s="36"/>
      <c r="L151" s="36"/>
      <c r="M151" s="36"/>
      <c r="N151" s="36"/>
      <c r="O151" s="36"/>
      <c r="P151" s="36"/>
      <c r="Q151" s="36"/>
    </row>
    <row r="152" spans="1:17">
      <c r="A152" s="36"/>
      <c r="B152" s="36"/>
      <c r="C152" s="36"/>
      <c r="D152" s="36"/>
      <c r="E152" s="36"/>
      <c r="F152" s="36"/>
      <c r="G152" s="36"/>
      <c r="H152" s="36"/>
      <c r="I152" s="36"/>
      <c r="J152" s="36"/>
      <c r="K152" s="36"/>
      <c r="L152" s="36"/>
      <c r="M152" s="36"/>
      <c r="N152" s="36"/>
      <c r="O152" s="36"/>
      <c r="P152" s="36"/>
      <c r="Q152" s="36"/>
    </row>
    <row r="153" spans="1:17">
      <c r="A153" s="36"/>
      <c r="B153" s="36"/>
      <c r="C153" s="36"/>
      <c r="D153" s="36"/>
      <c r="E153" s="36"/>
      <c r="F153" s="36"/>
      <c r="G153" s="36"/>
      <c r="H153" s="36"/>
      <c r="I153" s="36"/>
      <c r="J153" s="36"/>
      <c r="K153" s="36"/>
      <c r="L153" s="36"/>
      <c r="M153" s="36"/>
      <c r="N153" s="36"/>
      <c r="O153" s="36"/>
      <c r="P153" s="36"/>
      <c r="Q153" s="36"/>
    </row>
    <row r="154" spans="1:17">
      <c r="A154" s="36"/>
      <c r="B154" s="36"/>
      <c r="C154" s="36"/>
      <c r="D154" s="36"/>
      <c r="E154" s="36"/>
      <c r="F154" s="36"/>
      <c r="G154" s="36"/>
      <c r="H154" s="36"/>
      <c r="I154" s="36"/>
      <c r="J154" s="36"/>
      <c r="K154" s="36"/>
      <c r="L154" s="36"/>
      <c r="M154" s="36"/>
      <c r="N154" s="36"/>
      <c r="O154" s="36"/>
      <c r="P154" s="36"/>
      <c r="Q154" s="36"/>
    </row>
    <row r="155" spans="1:17">
      <c r="A155" s="36"/>
      <c r="B155" s="36"/>
      <c r="C155" s="36"/>
      <c r="D155" s="36"/>
      <c r="E155" s="36"/>
      <c r="F155" s="36"/>
      <c r="G155" s="36"/>
      <c r="H155" s="36"/>
      <c r="I155" s="36"/>
      <c r="J155" s="36"/>
      <c r="K155" s="36"/>
      <c r="L155" s="36"/>
      <c r="M155" s="36"/>
      <c r="N155" s="36"/>
      <c r="O155" s="36"/>
      <c r="P155" s="36"/>
      <c r="Q155" s="36"/>
    </row>
    <row r="156" spans="1:17">
      <c r="A156" s="36"/>
      <c r="B156" s="36"/>
      <c r="C156" s="36"/>
      <c r="D156" s="36"/>
      <c r="E156" s="36"/>
      <c r="F156" s="36"/>
      <c r="G156" s="36"/>
      <c r="H156" s="36"/>
      <c r="I156" s="36"/>
      <c r="J156" s="36"/>
      <c r="K156" s="36"/>
      <c r="L156" s="36"/>
      <c r="M156" s="36"/>
      <c r="N156" s="36"/>
      <c r="O156" s="36"/>
      <c r="P156" s="36"/>
      <c r="Q156" s="36"/>
    </row>
    <row r="157" spans="1:17">
      <c r="A157" s="36"/>
      <c r="B157" s="36"/>
      <c r="C157" s="36"/>
      <c r="D157" s="36"/>
      <c r="E157" s="36"/>
      <c r="F157" s="36"/>
      <c r="G157" s="36"/>
      <c r="H157" s="36"/>
      <c r="I157" s="36"/>
      <c r="J157" s="36"/>
      <c r="K157" s="36"/>
      <c r="L157" s="36"/>
      <c r="M157" s="36"/>
      <c r="N157" s="36"/>
      <c r="O157" s="36"/>
      <c r="P157" s="36"/>
      <c r="Q157" s="36"/>
    </row>
    <row r="158" spans="1:17">
      <c r="A158" s="36"/>
      <c r="B158" s="36"/>
      <c r="C158" s="36"/>
      <c r="D158" s="36"/>
      <c r="E158" s="36"/>
      <c r="F158" s="36"/>
      <c r="G158" s="36"/>
      <c r="H158" s="36"/>
      <c r="I158" s="36"/>
      <c r="J158" s="36"/>
      <c r="K158" s="36"/>
      <c r="L158" s="36"/>
      <c r="M158" s="36"/>
      <c r="N158" s="36"/>
      <c r="O158" s="36"/>
      <c r="P158" s="36"/>
      <c r="Q158" s="36"/>
    </row>
    <row r="159" spans="1:17">
      <c r="A159" s="36"/>
      <c r="B159" s="36"/>
      <c r="C159" s="36"/>
      <c r="D159" s="36"/>
      <c r="E159" s="36"/>
      <c r="F159" s="36"/>
      <c r="G159" s="36"/>
      <c r="H159" s="36"/>
      <c r="I159" s="36"/>
      <c r="J159" s="36"/>
      <c r="K159" s="36"/>
      <c r="L159" s="36"/>
      <c r="M159" s="36"/>
      <c r="N159" s="36"/>
      <c r="O159" s="36"/>
      <c r="P159" s="36"/>
      <c r="Q159" s="36"/>
    </row>
    <row r="160" spans="1:17">
      <c r="A160" s="36"/>
      <c r="B160" s="36"/>
      <c r="C160" s="36"/>
      <c r="D160" s="36"/>
      <c r="E160" s="36"/>
      <c r="F160" s="36"/>
      <c r="G160" s="36"/>
      <c r="H160" s="36"/>
      <c r="I160" s="36"/>
      <c r="J160" s="36"/>
      <c r="K160" s="36"/>
      <c r="L160" s="36"/>
      <c r="M160" s="36"/>
      <c r="N160" s="36"/>
      <c r="O160" s="36"/>
      <c r="P160" s="36"/>
      <c r="Q160" s="36"/>
    </row>
    <row r="161" spans="1:17">
      <c r="A161" s="36"/>
      <c r="B161" s="36"/>
      <c r="C161" s="36"/>
      <c r="D161" s="36"/>
      <c r="E161" s="36"/>
      <c r="F161" s="36"/>
      <c r="G161" s="36"/>
      <c r="H161" s="36"/>
      <c r="I161" s="36"/>
      <c r="J161" s="36"/>
      <c r="K161" s="36"/>
      <c r="L161" s="36"/>
      <c r="M161" s="36"/>
      <c r="N161" s="36"/>
      <c r="O161" s="36"/>
      <c r="P161" s="36"/>
      <c r="Q161" s="36"/>
    </row>
    <row r="162" spans="1:17">
      <c r="A162" s="36"/>
      <c r="B162" s="36"/>
      <c r="C162" s="36"/>
      <c r="D162" s="36"/>
      <c r="E162" s="36"/>
      <c r="F162" s="36"/>
      <c r="G162" s="36"/>
      <c r="H162" s="36"/>
      <c r="I162" s="36"/>
      <c r="J162" s="36"/>
      <c r="K162" s="36"/>
      <c r="L162" s="36"/>
      <c r="M162" s="36"/>
      <c r="N162" s="36"/>
      <c r="O162" s="36"/>
      <c r="P162" s="36"/>
      <c r="Q162" s="36"/>
    </row>
    <row r="163" spans="1:17">
      <c r="A163" s="36"/>
      <c r="B163" s="36"/>
      <c r="C163" s="36"/>
      <c r="D163" s="36"/>
      <c r="E163" s="36"/>
      <c r="F163" s="36"/>
      <c r="G163" s="36"/>
      <c r="H163" s="36"/>
      <c r="I163" s="36"/>
      <c r="J163" s="36"/>
      <c r="K163" s="36"/>
      <c r="L163" s="36"/>
      <c r="M163" s="36"/>
      <c r="N163" s="36"/>
      <c r="O163" s="36"/>
      <c r="P163" s="36"/>
      <c r="Q163" s="36"/>
    </row>
    <row r="164" spans="1:17">
      <c r="A164" s="36"/>
      <c r="B164" s="36"/>
      <c r="C164" s="36"/>
      <c r="D164" s="36"/>
      <c r="E164" s="36"/>
      <c r="F164" s="36"/>
      <c r="G164" s="36"/>
      <c r="H164" s="36"/>
      <c r="I164" s="36"/>
      <c r="J164" s="36"/>
      <c r="K164" s="36"/>
      <c r="L164" s="36"/>
      <c r="M164" s="36"/>
      <c r="N164" s="36"/>
      <c r="O164" s="36"/>
      <c r="P164" s="36"/>
      <c r="Q164" s="36"/>
    </row>
    <row r="165" spans="1:17">
      <c r="A165" s="36"/>
      <c r="B165" s="36"/>
      <c r="C165" s="36"/>
      <c r="D165" s="36"/>
      <c r="E165" s="36"/>
      <c r="F165" s="36"/>
      <c r="G165" s="36"/>
      <c r="H165" s="36"/>
      <c r="I165" s="36"/>
      <c r="J165" s="36"/>
      <c r="K165" s="36"/>
      <c r="L165" s="36"/>
      <c r="M165" s="36"/>
      <c r="N165" s="36"/>
      <c r="O165" s="36"/>
      <c r="P165" s="36"/>
      <c r="Q165" s="36"/>
    </row>
    <row r="166" spans="1:17">
      <c r="A166" s="36"/>
      <c r="B166" s="36"/>
      <c r="C166" s="36"/>
      <c r="D166" s="36"/>
      <c r="E166" s="36"/>
      <c r="F166" s="36"/>
      <c r="G166" s="36"/>
      <c r="H166" s="36"/>
      <c r="I166" s="36"/>
      <c r="J166" s="36"/>
      <c r="K166" s="36"/>
      <c r="L166" s="36"/>
      <c r="M166" s="36"/>
      <c r="N166" s="36"/>
      <c r="O166" s="36"/>
      <c r="P166" s="36"/>
      <c r="Q166" s="36"/>
    </row>
    <row r="167" spans="1:17">
      <c r="A167" s="36"/>
      <c r="B167" s="36"/>
      <c r="C167" s="36"/>
      <c r="D167" s="36"/>
      <c r="E167" s="36"/>
      <c r="F167" s="36"/>
      <c r="G167" s="36"/>
      <c r="H167" s="36"/>
      <c r="I167" s="36"/>
      <c r="J167" s="36"/>
      <c r="K167" s="36"/>
      <c r="L167" s="36"/>
      <c r="M167" s="36"/>
      <c r="N167" s="36"/>
      <c r="O167" s="36"/>
      <c r="P167" s="36"/>
      <c r="Q167" s="36"/>
    </row>
    <row r="168" spans="1:17">
      <c r="A168" s="36"/>
      <c r="B168" s="36"/>
      <c r="C168" s="36"/>
      <c r="D168" s="36"/>
      <c r="E168" s="36"/>
      <c r="F168" s="36"/>
      <c r="G168" s="36"/>
      <c r="H168" s="36"/>
      <c r="I168" s="36"/>
      <c r="J168" s="36"/>
      <c r="K168" s="36"/>
      <c r="L168" s="36"/>
      <c r="M168" s="36"/>
      <c r="N168" s="36"/>
      <c r="O168" s="36"/>
      <c r="P168" s="36"/>
      <c r="Q168" s="36"/>
    </row>
    <row r="169" spans="1:17">
      <c r="A169" s="36"/>
      <c r="B169" s="36"/>
      <c r="C169" s="36"/>
      <c r="D169" s="36"/>
      <c r="E169" s="36"/>
      <c r="F169" s="36"/>
      <c r="G169" s="36"/>
      <c r="H169" s="36"/>
      <c r="I169" s="36"/>
      <c r="J169" s="36"/>
      <c r="K169" s="36"/>
      <c r="L169" s="36"/>
      <c r="M169" s="36"/>
      <c r="N169" s="36"/>
      <c r="O169" s="36"/>
      <c r="P169" s="36"/>
      <c r="Q169" s="36"/>
    </row>
    <row r="170" spans="1:17">
      <c r="A170" s="36"/>
      <c r="B170" s="36"/>
      <c r="C170" s="36"/>
      <c r="D170" s="36"/>
      <c r="E170" s="36"/>
      <c r="F170" s="36"/>
      <c r="G170" s="36"/>
      <c r="H170" s="36"/>
      <c r="I170" s="36"/>
      <c r="J170" s="36"/>
      <c r="K170" s="36"/>
      <c r="L170" s="36"/>
      <c r="M170" s="36"/>
      <c r="N170" s="36"/>
      <c r="O170" s="36"/>
      <c r="P170" s="36"/>
      <c r="Q170" s="36"/>
    </row>
    <row r="171" spans="1:17">
      <c r="A171" s="36"/>
      <c r="B171" s="36"/>
      <c r="C171" s="36"/>
      <c r="D171" s="36"/>
      <c r="E171" s="36"/>
      <c r="F171" s="36"/>
      <c r="G171" s="36"/>
      <c r="H171" s="36"/>
      <c r="I171" s="36"/>
      <c r="J171" s="36"/>
      <c r="K171" s="36"/>
      <c r="L171" s="36"/>
      <c r="M171" s="36"/>
      <c r="N171" s="36"/>
      <c r="O171" s="36"/>
      <c r="P171" s="36"/>
      <c r="Q171" s="36"/>
    </row>
    <row r="172" spans="1:17">
      <c r="A172" s="36"/>
      <c r="B172" s="36"/>
      <c r="C172" s="36"/>
      <c r="D172" s="36"/>
      <c r="E172" s="36"/>
      <c r="F172" s="36"/>
      <c r="G172" s="36"/>
      <c r="H172" s="36"/>
      <c r="I172" s="36"/>
      <c r="J172" s="36"/>
      <c r="K172" s="36"/>
      <c r="L172" s="36"/>
      <c r="M172" s="36"/>
      <c r="N172" s="36"/>
      <c r="O172" s="36"/>
      <c r="P172" s="36"/>
      <c r="Q172" s="36"/>
    </row>
    <row r="173" spans="1:17">
      <c r="A173" s="36"/>
      <c r="B173" s="36"/>
      <c r="C173" s="36"/>
      <c r="D173" s="36"/>
      <c r="E173" s="36"/>
      <c r="F173" s="36"/>
      <c r="G173" s="36"/>
      <c r="H173" s="36"/>
      <c r="I173" s="36"/>
      <c r="J173" s="36"/>
      <c r="K173" s="36"/>
      <c r="L173" s="36"/>
      <c r="M173" s="36"/>
      <c r="N173" s="36"/>
      <c r="O173" s="36"/>
      <c r="P173" s="36"/>
      <c r="Q173" s="36"/>
    </row>
    <row r="174" spans="1:17">
      <c r="A174" s="36"/>
      <c r="B174" s="36"/>
      <c r="C174" s="36"/>
      <c r="D174" s="36"/>
      <c r="E174" s="36"/>
      <c r="F174" s="36"/>
      <c r="G174" s="36"/>
      <c r="H174" s="36"/>
      <c r="I174" s="36"/>
      <c r="J174" s="36"/>
      <c r="K174" s="36"/>
      <c r="L174" s="36"/>
      <c r="M174" s="36"/>
      <c r="N174" s="36"/>
      <c r="O174" s="36"/>
      <c r="P174" s="36"/>
      <c r="Q174" s="36"/>
    </row>
    <row r="175" spans="1:17">
      <c r="A175" s="36"/>
      <c r="B175" s="36"/>
      <c r="C175" s="36"/>
      <c r="D175" s="36"/>
      <c r="E175" s="36"/>
      <c r="F175" s="36"/>
      <c r="G175" s="36"/>
      <c r="H175" s="36"/>
      <c r="I175" s="36"/>
      <c r="J175" s="36"/>
      <c r="K175" s="36"/>
      <c r="L175" s="36"/>
      <c r="M175" s="36"/>
      <c r="N175" s="36"/>
      <c r="O175" s="36"/>
      <c r="P175" s="36"/>
      <c r="Q175" s="36"/>
    </row>
    <row r="176" spans="1:17">
      <c r="A176" s="36"/>
      <c r="B176" s="36"/>
      <c r="C176" s="36"/>
      <c r="D176" s="36"/>
      <c r="E176" s="36"/>
      <c r="F176" s="36"/>
      <c r="G176" s="36"/>
      <c r="H176" s="36"/>
      <c r="I176" s="36"/>
      <c r="J176" s="36"/>
      <c r="K176" s="36"/>
      <c r="L176" s="36"/>
      <c r="M176" s="36"/>
      <c r="N176" s="36"/>
      <c r="O176" s="36"/>
      <c r="P176" s="36"/>
      <c r="Q176" s="36"/>
    </row>
    <row r="177" spans="1:17">
      <c r="A177" s="36"/>
      <c r="B177" s="36"/>
      <c r="C177" s="36"/>
      <c r="D177" s="36"/>
      <c r="E177" s="36"/>
      <c r="F177" s="36"/>
      <c r="G177" s="36"/>
      <c r="H177" s="36"/>
      <c r="I177" s="36"/>
      <c r="J177" s="36"/>
      <c r="K177" s="36"/>
      <c r="L177" s="36"/>
      <c r="M177" s="36"/>
      <c r="N177" s="36"/>
      <c r="O177" s="36"/>
      <c r="P177" s="36"/>
      <c r="Q177" s="36"/>
    </row>
    <row r="178" spans="1:17">
      <c r="A178" s="36"/>
      <c r="B178" s="36"/>
      <c r="C178" s="36"/>
      <c r="D178" s="36"/>
      <c r="E178" s="36"/>
      <c r="F178" s="36"/>
      <c r="G178" s="36"/>
      <c r="H178" s="36"/>
      <c r="I178" s="36"/>
      <c r="J178" s="36"/>
      <c r="K178" s="36"/>
      <c r="L178" s="36"/>
      <c r="M178" s="36"/>
      <c r="N178" s="36"/>
      <c r="O178" s="36"/>
      <c r="P178" s="36"/>
      <c r="Q178" s="36"/>
    </row>
    <row r="179" spans="1:17">
      <c r="A179" s="36"/>
      <c r="B179" s="36"/>
      <c r="C179" s="36"/>
      <c r="D179" s="36"/>
      <c r="E179" s="36"/>
      <c r="F179" s="36"/>
      <c r="G179" s="36"/>
      <c r="H179" s="36"/>
      <c r="I179" s="36"/>
      <c r="J179" s="36"/>
      <c r="K179" s="36"/>
      <c r="L179" s="36"/>
      <c r="M179" s="36"/>
      <c r="N179" s="36"/>
      <c r="O179" s="36"/>
      <c r="P179" s="36"/>
      <c r="Q179" s="36"/>
    </row>
    <row r="180" spans="1:17">
      <c r="A180" s="36"/>
      <c r="B180" s="36"/>
      <c r="C180" s="36"/>
      <c r="D180" s="36"/>
      <c r="E180" s="36"/>
      <c r="F180" s="36"/>
      <c r="G180" s="36"/>
      <c r="H180" s="36"/>
      <c r="I180" s="36"/>
      <c r="J180" s="36"/>
      <c r="K180" s="36"/>
      <c r="L180" s="36"/>
      <c r="M180" s="36"/>
      <c r="N180" s="36"/>
      <c r="O180" s="36"/>
      <c r="P180" s="36"/>
      <c r="Q180" s="36"/>
    </row>
    <row r="181" spans="1:17">
      <c r="A181" s="36"/>
      <c r="B181" s="36"/>
      <c r="C181" s="36"/>
      <c r="D181" s="36"/>
      <c r="E181" s="36"/>
      <c r="F181" s="36"/>
      <c r="G181" s="36"/>
      <c r="H181" s="36"/>
      <c r="I181" s="36"/>
      <c r="J181" s="36"/>
      <c r="K181" s="36"/>
      <c r="L181" s="36"/>
      <c r="M181" s="36"/>
      <c r="N181" s="36"/>
      <c r="O181" s="36"/>
      <c r="P181" s="36"/>
      <c r="Q181" s="36"/>
    </row>
    <row r="182" spans="1:17">
      <c r="A182" s="36"/>
      <c r="B182" s="36"/>
      <c r="C182" s="36"/>
      <c r="D182" s="36"/>
      <c r="E182" s="36"/>
      <c r="F182" s="36"/>
      <c r="G182" s="36"/>
      <c r="H182" s="36"/>
      <c r="I182" s="36"/>
      <c r="J182" s="36"/>
      <c r="K182" s="36"/>
      <c r="L182" s="36"/>
      <c r="M182" s="36"/>
      <c r="N182" s="36"/>
      <c r="O182" s="36"/>
      <c r="P182" s="36"/>
      <c r="Q182" s="36"/>
    </row>
    <row r="183" spans="1:17">
      <c r="A183" s="36"/>
      <c r="B183" s="36"/>
      <c r="C183" s="36"/>
      <c r="D183" s="36"/>
      <c r="E183" s="36"/>
      <c r="F183" s="36"/>
      <c r="G183" s="36"/>
      <c r="H183" s="36"/>
      <c r="I183" s="36"/>
      <c r="J183" s="36"/>
      <c r="K183" s="36"/>
      <c r="L183" s="36"/>
      <c r="M183" s="36"/>
      <c r="N183" s="36"/>
      <c r="O183" s="36"/>
      <c r="P183" s="36"/>
      <c r="Q183" s="36"/>
    </row>
    <row r="184" spans="1:17">
      <c r="A184" s="36"/>
      <c r="B184" s="36"/>
      <c r="C184" s="36"/>
      <c r="D184" s="36"/>
      <c r="E184" s="36"/>
      <c r="F184" s="36"/>
      <c r="G184" s="36"/>
      <c r="H184" s="36"/>
      <c r="I184" s="36"/>
      <c r="J184" s="36"/>
      <c r="K184" s="36"/>
      <c r="L184" s="36"/>
      <c r="M184" s="36"/>
      <c r="N184" s="36"/>
      <c r="O184" s="36"/>
      <c r="P184" s="36"/>
      <c r="Q184" s="36"/>
    </row>
    <row r="185" spans="1:17">
      <c r="A185" s="36"/>
      <c r="B185" s="36"/>
      <c r="C185" s="36"/>
      <c r="D185" s="36"/>
      <c r="E185" s="36"/>
      <c r="F185" s="36"/>
      <c r="G185" s="36"/>
      <c r="H185" s="36"/>
      <c r="I185" s="36"/>
      <c r="J185" s="36"/>
      <c r="K185" s="36"/>
      <c r="L185" s="36"/>
      <c r="M185" s="36"/>
      <c r="N185" s="36"/>
      <c r="O185" s="36"/>
      <c r="P185" s="36"/>
      <c r="Q185" s="36"/>
    </row>
    <row r="186" spans="1:17">
      <c r="A186" s="36"/>
      <c r="B186" s="36"/>
      <c r="C186" s="36"/>
      <c r="D186" s="36"/>
      <c r="E186" s="36"/>
      <c r="F186" s="36"/>
      <c r="G186" s="36"/>
      <c r="H186" s="36"/>
      <c r="I186" s="36"/>
      <c r="J186" s="36"/>
      <c r="K186" s="36"/>
      <c r="L186" s="36"/>
      <c r="M186" s="36"/>
      <c r="N186" s="36"/>
      <c r="O186" s="36"/>
      <c r="P186" s="36"/>
      <c r="Q186" s="36"/>
    </row>
    <row r="187" spans="1:17">
      <c r="A187" s="36"/>
      <c r="B187" s="36"/>
      <c r="C187" s="36"/>
      <c r="D187" s="36"/>
      <c r="E187" s="36"/>
      <c r="F187" s="36"/>
      <c r="G187" s="36"/>
      <c r="H187" s="36"/>
      <c r="I187" s="36"/>
      <c r="J187" s="36"/>
      <c r="K187" s="36"/>
      <c r="L187" s="36"/>
      <c r="M187" s="36"/>
      <c r="N187" s="36"/>
      <c r="O187" s="36"/>
      <c r="P187" s="36"/>
      <c r="Q187" s="36"/>
    </row>
    <row r="188" spans="1:17">
      <c r="A188" s="36"/>
      <c r="B188" s="36"/>
      <c r="C188" s="36"/>
      <c r="D188" s="36"/>
      <c r="E188" s="36"/>
      <c r="F188" s="36"/>
      <c r="G188" s="36"/>
      <c r="H188" s="36"/>
      <c r="I188" s="36"/>
      <c r="J188" s="36"/>
      <c r="K188" s="36"/>
      <c r="L188" s="36"/>
      <c r="M188" s="36"/>
      <c r="N188" s="36"/>
      <c r="O188" s="36"/>
      <c r="P188" s="36"/>
      <c r="Q188" s="36"/>
    </row>
    <row r="189" spans="1:17">
      <c r="A189" s="36"/>
      <c r="B189" s="36"/>
      <c r="C189" s="36"/>
      <c r="D189" s="36"/>
      <c r="E189" s="36"/>
      <c r="F189" s="36"/>
      <c r="G189" s="36"/>
      <c r="H189" s="36"/>
      <c r="I189" s="36"/>
      <c r="J189" s="36"/>
      <c r="K189" s="36"/>
      <c r="L189" s="36"/>
      <c r="M189" s="36"/>
      <c r="N189" s="36"/>
      <c r="O189" s="36"/>
      <c r="P189" s="36"/>
      <c r="Q189" s="36"/>
    </row>
    <row r="190" spans="1:17">
      <c r="A190" s="36"/>
      <c r="B190" s="36"/>
      <c r="C190" s="36"/>
      <c r="D190" s="36"/>
      <c r="E190" s="36"/>
      <c r="F190" s="36"/>
      <c r="G190" s="36"/>
      <c r="H190" s="36"/>
      <c r="I190" s="36"/>
      <c r="J190" s="36"/>
      <c r="K190" s="36"/>
      <c r="L190" s="36"/>
      <c r="M190" s="36"/>
      <c r="N190" s="36"/>
      <c r="O190" s="36"/>
      <c r="P190" s="36"/>
      <c r="Q190" s="36"/>
    </row>
    <row r="191" spans="1:17">
      <c r="A191" s="36"/>
      <c r="B191" s="36"/>
      <c r="C191" s="36"/>
      <c r="D191" s="36"/>
      <c r="E191" s="36"/>
      <c r="F191" s="36"/>
      <c r="G191" s="36"/>
      <c r="H191" s="36"/>
      <c r="I191" s="36"/>
      <c r="J191" s="36"/>
      <c r="K191" s="36"/>
      <c r="L191" s="36"/>
      <c r="M191" s="36"/>
      <c r="N191" s="36"/>
      <c r="O191" s="36"/>
      <c r="P191" s="36"/>
      <c r="Q191" s="36"/>
    </row>
    <row r="192" spans="1:17">
      <c r="A192" s="36"/>
      <c r="B192" s="36"/>
      <c r="C192" s="36"/>
      <c r="D192" s="36"/>
      <c r="E192" s="36"/>
      <c r="F192" s="36"/>
      <c r="G192" s="36"/>
      <c r="H192" s="36"/>
      <c r="I192" s="36"/>
      <c r="J192" s="36"/>
      <c r="K192" s="36"/>
      <c r="L192" s="36"/>
      <c r="M192" s="36"/>
      <c r="N192" s="36"/>
      <c r="O192" s="36"/>
      <c r="P192" s="36"/>
      <c r="Q192" s="36"/>
    </row>
    <row r="193" spans="1:17">
      <c r="A193" s="36"/>
      <c r="B193" s="36"/>
      <c r="C193" s="36"/>
      <c r="D193" s="36"/>
      <c r="E193" s="36"/>
      <c r="F193" s="36"/>
      <c r="G193" s="36"/>
      <c r="H193" s="36"/>
      <c r="I193" s="36"/>
      <c r="J193" s="36"/>
      <c r="K193" s="36"/>
      <c r="L193" s="36"/>
      <c r="M193" s="36"/>
      <c r="N193" s="36"/>
      <c r="O193" s="36"/>
      <c r="P193" s="36"/>
      <c r="Q193" s="36"/>
    </row>
    <row r="194" spans="1:17">
      <c r="A194" s="36"/>
      <c r="B194" s="36"/>
      <c r="C194" s="36"/>
      <c r="D194" s="36"/>
      <c r="E194" s="36"/>
      <c r="F194" s="36"/>
      <c r="G194" s="36"/>
      <c r="H194" s="36"/>
      <c r="I194" s="36"/>
      <c r="J194" s="36"/>
      <c r="K194" s="36"/>
      <c r="L194" s="36"/>
      <c r="M194" s="36"/>
      <c r="N194" s="36"/>
      <c r="O194" s="36"/>
      <c r="P194" s="36"/>
      <c r="Q194" s="36"/>
    </row>
    <row r="195" spans="1:17">
      <c r="A195" s="36"/>
      <c r="B195" s="36"/>
      <c r="C195" s="36"/>
      <c r="D195" s="36"/>
      <c r="E195" s="36"/>
      <c r="F195" s="36"/>
      <c r="G195" s="36"/>
      <c r="H195" s="36"/>
      <c r="I195" s="36"/>
      <c r="J195" s="36"/>
      <c r="K195" s="36"/>
      <c r="L195" s="36"/>
      <c r="M195" s="36"/>
      <c r="N195" s="36"/>
      <c r="O195" s="36"/>
      <c r="P195" s="36"/>
      <c r="Q195" s="36"/>
    </row>
    <row r="196" spans="1:17">
      <c r="A196" s="36"/>
      <c r="B196" s="36"/>
      <c r="C196" s="36"/>
      <c r="D196" s="36"/>
      <c r="E196" s="36"/>
      <c r="F196" s="36"/>
      <c r="G196" s="36"/>
      <c r="H196" s="36"/>
      <c r="I196" s="36"/>
      <c r="J196" s="36"/>
      <c r="K196" s="36"/>
      <c r="L196" s="36"/>
      <c r="M196" s="36"/>
      <c r="N196" s="36"/>
      <c r="O196" s="36"/>
      <c r="P196" s="36"/>
      <c r="Q196" s="36"/>
    </row>
    <row r="197" spans="1:17">
      <c r="A197" s="36"/>
      <c r="B197" s="36"/>
      <c r="C197" s="36"/>
      <c r="D197" s="36"/>
      <c r="E197" s="36"/>
      <c r="F197" s="36"/>
      <c r="G197" s="36"/>
      <c r="H197" s="36"/>
      <c r="I197" s="36"/>
      <c r="J197" s="36"/>
      <c r="K197" s="36"/>
      <c r="L197" s="36"/>
      <c r="M197" s="36"/>
      <c r="N197" s="36"/>
      <c r="O197" s="36"/>
      <c r="P197" s="36"/>
      <c r="Q197" s="36"/>
    </row>
    <row r="198" spans="1:17">
      <c r="A198" s="36"/>
      <c r="B198" s="36"/>
      <c r="C198" s="36"/>
      <c r="D198" s="36"/>
      <c r="E198" s="36"/>
      <c r="F198" s="36"/>
      <c r="G198" s="36"/>
      <c r="H198" s="36"/>
      <c r="I198" s="36"/>
      <c r="J198" s="36"/>
      <c r="K198" s="36"/>
      <c r="L198" s="36"/>
      <c r="M198" s="36"/>
      <c r="N198" s="36"/>
      <c r="O198" s="36"/>
      <c r="P198" s="36"/>
      <c r="Q198" s="36"/>
    </row>
    <row r="199" spans="1:17">
      <c r="A199" s="36"/>
      <c r="B199" s="36"/>
      <c r="C199" s="36"/>
      <c r="D199" s="36"/>
      <c r="E199" s="36"/>
      <c r="F199" s="36"/>
      <c r="G199" s="36"/>
      <c r="H199" s="36"/>
      <c r="I199" s="36"/>
      <c r="J199" s="36"/>
      <c r="K199" s="36"/>
      <c r="L199" s="36"/>
      <c r="M199" s="36"/>
      <c r="N199" s="36"/>
      <c r="O199" s="36"/>
      <c r="P199" s="36"/>
      <c r="Q199" s="36"/>
    </row>
    <row r="200" spans="1:17">
      <c r="A200" s="36"/>
      <c r="B200" s="36"/>
      <c r="C200" s="36"/>
      <c r="D200" s="36"/>
      <c r="E200" s="36"/>
      <c r="F200" s="36"/>
      <c r="G200" s="36"/>
      <c r="H200" s="36"/>
      <c r="I200" s="36"/>
      <c r="J200" s="36"/>
      <c r="K200" s="36"/>
      <c r="L200" s="36"/>
      <c r="M200" s="36"/>
      <c r="N200" s="36"/>
      <c r="O200" s="36"/>
      <c r="P200" s="36"/>
      <c r="Q200" s="36"/>
    </row>
    <row r="201" spans="1:17">
      <c r="A201" s="36"/>
      <c r="B201" s="36"/>
      <c r="C201" s="36"/>
      <c r="D201" s="36"/>
      <c r="E201" s="36"/>
      <c r="F201" s="36"/>
      <c r="G201" s="36"/>
      <c r="H201" s="36"/>
      <c r="I201" s="36"/>
      <c r="J201" s="36"/>
      <c r="K201" s="36"/>
      <c r="L201" s="36"/>
      <c r="M201" s="36"/>
      <c r="N201" s="36"/>
      <c r="O201" s="36"/>
      <c r="P201" s="36"/>
      <c r="Q201" s="36"/>
    </row>
  </sheetData>
  <mergeCells count="14">
    <mergeCell ref="A2:P2"/>
    <mergeCell ref="A3:P3"/>
    <mergeCell ref="D5:F5"/>
    <mergeCell ref="H5:J5"/>
    <mergeCell ref="K5:M5"/>
    <mergeCell ref="A26:B26"/>
    <mergeCell ref="A5:A6"/>
    <mergeCell ref="B5:B6"/>
    <mergeCell ref="C5:C6"/>
    <mergeCell ref="G5:G6"/>
    <mergeCell ref="N5:N6"/>
    <mergeCell ref="O5:O6"/>
    <mergeCell ref="P5:P6"/>
    <mergeCell ref="Q5:Q6"/>
  </mergeCells>
  <hyperlinks>
    <hyperlink ref="A1" location="'索引目录'!E20" display="返回索引页"/>
    <hyperlink ref="B1" location="'存货汇总'!B8" display="返回"/>
  </hyperlink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1"/>
  <sheetViews>
    <sheetView workbookViewId="0">
      <selection activeCell="A1" sqref="A1"/>
    </sheetView>
  </sheetViews>
  <sheetFormatPr defaultColWidth="9.81481481481481" defaultRowHeight="14.4"/>
  <cols>
    <col min="1" max="1" width="6" customWidth="1"/>
    <col min="2" max="2" width="18" customWidth="1"/>
    <col min="3" max="3" width="12" customWidth="1"/>
    <col min="4" max="4" width="5" customWidth="1"/>
    <col min="5" max="6" width="10" customWidth="1"/>
    <col min="7" max="8" width="11" customWidth="1"/>
    <col min="9" max="9" width="7" customWidth="1"/>
    <col min="10" max="10" width="14" customWidth="1"/>
    <col min="11" max="11" width="10" customWidth="1"/>
    <col min="12" max="12" width="8" customWidth="1"/>
    <col min="13" max="14" width="14" customWidth="1"/>
    <col min="15" max="15" width="7" customWidth="1"/>
    <col min="16" max="16" width="9" customWidth="1"/>
  </cols>
  <sheetData>
    <row r="1" ht="15.6" spans="1:16">
      <c r="A1" s="13" t="s">
        <v>86</v>
      </c>
      <c r="B1" s="37" t="s">
        <v>250</v>
      </c>
      <c r="C1" s="38"/>
      <c r="D1" s="38"/>
      <c r="E1" s="38"/>
      <c r="F1" s="38"/>
      <c r="G1" s="38"/>
      <c r="H1" s="38"/>
      <c r="I1" s="38"/>
      <c r="J1" s="38"/>
      <c r="K1" s="38"/>
      <c r="L1" s="38"/>
      <c r="M1" s="38"/>
      <c r="N1" s="38"/>
      <c r="O1" s="38"/>
      <c r="P1" s="38"/>
    </row>
    <row r="2" ht="30" customHeight="1" spans="1:16">
      <c r="A2" s="16" t="s">
        <v>517</v>
      </c>
      <c r="B2" s="39"/>
      <c r="C2" s="39"/>
      <c r="D2" s="39"/>
      <c r="E2" s="39"/>
      <c r="F2" s="39"/>
      <c r="G2" s="39"/>
      <c r="H2" s="39"/>
      <c r="I2" s="39"/>
      <c r="J2" s="39"/>
      <c r="K2" s="39"/>
      <c r="L2" s="39"/>
      <c r="M2" s="39"/>
      <c r="N2" s="39"/>
      <c r="O2" s="39"/>
      <c r="P2" s="39"/>
    </row>
    <row r="3" ht="14.25" customHeight="1" spans="1:16">
      <c r="A3" s="40" t="e">
        <f>CONCATENATE(#REF!,#REF!,#REF!,#REF!,#REF!,#REF!,#REF!)</f>
        <v>#REF!</v>
      </c>
      <c r="B3" s="40"/>
      <c r="C3" s="40"/>
      <c r="D3" s="40"/>
      <c r="E3" s="40"/>
      <c r="F3" s="40"/>
      <c r="G3" s="40"/>
      <c r="H3" s="40"/>
      <c r="I3" s="40"/>
      <c r="J3" s="38"/>
      <c r="K3" s="38"/>
      <c r="L3" s="38"/>
      <c r="M3" s="38"/>
      <c r="N3" s="38"/>
      <c r="O3" s="38"/>
      <c r="P3" s="38"/>
    </row>
    <row r="4" ht="15.75" customHeight="1" spans="1:16">
      <c r="A4" s="41" t="e">
        <f>#REF!&amp;#REF!</f>
        <v>#REF!</v>
      </c>
      <c r="B4" s="36"/>
      <c r="C4" s="36"/>
      <c r="D4" s="36"/>
      <c r="E4" s="36"/>
      <c r="F4" s="642"/>
      <c r="G4" s="642"/>
      <c r="H4" s="642"/>
      <c r="I4" s="642"/>
      <c r="J4" s="642"/>
      <c r="K4" s="36"/>
      <c r="L4" s="642"/>
      <c r="M4" s="642"/>
      <c r="N4" s="642"/>
      <c r="O4" s="642"/>
      <c r="P4" s="42" t="s">
        <v>119</v>
      </c>
    </row>
    <row r="5" ht="15.75" customHeight="1" spans="1:16">
      <c r="A5" s="43" t="s">
        <v>183</v>
      </c>
      <c r="B5" s="43" t="s">
        <v>477</v>
      </c>
      <c r="C5" s="43" t="s">
        <v>518</v>
      </c>
      <c r="D5" s="185" t="s">
        <v>478</v>
      </c>
      <c r="E5" s="43" t="s">
        <v>333</v>
      </c>
      <c r="F5" s="46"/>
      <c r="G5" s="70"/>
      <c r="H5" s="71" t="s">
        <v>334</v>
      </c>
      <c r="I5" s="71"/>
      <c r="J5" s="71"/>
      <c r="K5" s="43" t="s">
        <v>335</v>
      </c>
      <c r="L5" s="661"/>
      <c r="M5" s="72"/>
      <c r="N5" s="43" t="s">
        <v>336</v>
      </c>
      <c r="O5" s="647" t="s">
        <v>358</v>
      </c>
      <c r="P5" s="43" t="s">
        <v>186</v>
      </c>
    </row>
    <row r="6" ht="15.75" customHeight="1" spans="1:16">
      <c r="A6" s="46"/>
      <c r="B6" s="46"/>
      <c r="C6" s="46"/>
      <c r="D6" s="623"/>
      <c r="E6" s="43" t="s">
        <v>479</v>
      </c>
      <c r="F6" s="643" t="s">
        <v>480</v>
      </c>
      <c r="G6" s="644" t="s">
        <v>154</v>
      </c>
      <c r="H6" s="72" t="s">
        <v>479</v>
      </c>
      <c r="I6" s="43" t="s">
        <v>480</v>
      </c>
      <c r="J6" s="43" t="s">
        <v>154</v>
      </c>
      <c r="K6" s="43" t="s">
        <v>481</v>
      </c>
      <c r="L6" s="43" t="s">
        <v>482</v>
      </c>
      <c r="M6" s="43" t="s">
        <v>154</v>
      </c>
      <c r="N6" s="442"/>
      <c r="O6" s="629"/>
      <c r="P6" s="46"/>
    </row>
    <row r="7" ht="15.75" customHeight="1" spans="1:16">
      <c r="A7" s="426"/>
      <c r="B7" s="431"/>
      <c r="C7" s="46"/>
      <c r="D7" s="645"/>
      <c r="E7" s="75"/>
      <c r="F7" s="56" t="str">
        <f t="shared" ref="F7:F25" si="0">IF(E7=0,"",G7/E7)</f>
        <v/>
      </c>
      <c r="G7" s="55"/>
      <c r="H7" s="646"/>
      <c r="I7" s="56" t="str">
        <f t="shared" ref="I7:I25" si="1">IF(H7=0,"",J7/H7)</f>
        <v/>
      </c>
      <c r="J7" s="648"/>
      <c r="K7" s="75"/>
      <c r="L7" s="56"/>
      <c r="M7" s="56"/>
      <c r="N7" s="56" t="str">
        <f t="shared" ref="N7:N27" si="2">IF(M7-J7=0,"",(M7-J7))</f>
        <v/>
      </c>
      <c r="O7" s="56" t="str">
        <f t="shared" ref="O7:O27" si="3">IF(J7=0,"",(M7-J7)/J7*100)</f>
        <v/>
      </c>
      <c r="P7" s="47"/>
    </row>
    <row r="8" ht="15.75" customHeight="1" spans="1:16">
      <c r="A8" s="46"/>
      <c r="B8" s="109"/>
      <c r="C8" s="46"/>
      <c r="D8" s="47"/>
      <c r="E8" s="75"/>
      <c r="F8" s="56" t="str">
        <f t="shared" si="0"/>
        <v/>
      </c>
      <c r="G8" s="55"/>
      <c r="H8" s="76"/>
      <c r="I8" s="56" t="str">
        <f t="shared" si="1"/>
        <v/>
      </c>
      <c r="J8" s="56"/>
      <c r="K8" s="75"/>
      <c r="L8" s="56"/>
      <c r="M8" s="56"/>
      <c r="N8" s="56" t="str">
        <f t="shared" si="2"/>
        <v/>
      </c>
      <c r="O8" s="56" t="str">
        <f t="shared" si="3"/>
        <v/>
      </c>
      <c r="P8" s="47"/>
    </row>
    <row r="9" ht="15.75" customHeight="1" spans="1:16">
      <c r="A9" s="46"/>
      <c r="B9" s="47"/>
      <c r="C9" s="46"/>
      <c r="D9" s="47"/>
      <c r="E9" s="75"/>
      <c r="F9" s="56" t="str">
        <f t="shared" si="0"/>
        <v/>
      </c>
      <c r="G9" s="55"/>
      <c r="H9" s="76"/>
      <c r="I9" s="56" t="str">
        <f t="shared" si="1"/>
        <v/>
      </c>
      <c r="J9" s="56"/>
      <c r="K9" s="75"/>
      <c r="L9" s="56"/>
      <c r="M9" s="56"/>
      <c r="N9" s="56" t="str">
        <f t="shared" si="2"/>
        <v/>
      </c>
      <c r="O9" s="56" t="str">
        <f t="shared" si="3"/>
        <v/>
      </c>
      <c r="P9" s="47"/>
    </row>
    <row r="10" ht="15.75" customHeight="1" spans="1:16">
      <c r="A10" s="46"/>
      <c r="B10" s="47"/>
      <c r="C10" s="46"/>
      <c r="D10" s="47"/>
      <c r="E10" s="75"/>
      <c r="F10" s="56" t="str">
        <f t="shared" si="0"/>
        <v/>
      </c>
      <c r="G10" s="55"/>
      <c r="H10" s="76"/>
      <c r="I10" s="56" t="str">
        <f t="shared" si="1"/>
        <v/>
      </c>
      <c r="J10" s="56"/>
      <c r="K10" s="75"/>
      <c r="L10" s="56"/>
      <c r="M10" s="56"/>
      <c r="N10" s="56" t="str">
        <f t="shared" si="2"/>
        <v/>
      </c>
      <c r="O10" s="56" t="str">
        <f t="shared" si="3"/>
        <v/>
      </c>
      <c r="P10" s="47"/>
    </row>
    <row r="11" ht="15.75" customHeight="1" spans="1:16">
      <c r="A11" s="46"/>
      <c r="B11" s="47"/>
      <c r="C11" s="46"/>
      <c r="D11" s="47"/>
      <c r="E11" s="75"/>
      <c r="F11" s="56" t="str">
        <f t="shared" si="0"/>
        <v/>
      </c>
      <c r="G11" s="55"/>
      <c r="H11" s="76"/>
      <c r="I11" s="56" t="str">
        <f t="shared" si="1"/>
        <v/>
      </c>
      <c r="J11" s="56"/>
      <c r="K11" s="75"/>
      <c r="L11" s="56"/>
      <c r="M11" s="56"/>
      <c r="N11" s="56" t="str">
        <f t="shared" si="2"/>
        <v/>
      </c>
      <c r="O11" s="56" t="str">
        <f t="shared" si="3"/>
        <v/>
      </c>
      <c r="P11" s="47"/>
    </row>
    <row r="12" ht="15.75" customHeight="1" spans="1:16">
      <c r="A12" s="46"/>
      <c r="B12" s="47"/>
      <c r="C12" s="46"/>
      <c r="D12" s="47"/>
      <c r="E12" s="75"/>
      <c r="F12" s="56" t="str">
        <f t="shared" si="0"/>
        <v/>
      </c>
      <c r="G12" s="55"/>
      <c r="H12" s="76"/>
      <c r="I12" s="56" t="str">
        <f t="shared" si="1"/>
        <v/>
      </c>
      <c r="J12" s="56"/>
      <c r="K12" s="75"/>
      <c r="L12" s="56"/>
      <c r="M12" s="56"/>
      <c r="N12" s="56" t="str">
        <f t="shared" si="2"/>
        <v/>
      </c>
      <c r="O12" s="56" t="str">
        <f t="shared" si="3"/>
        <v/>
      </c>
      <c r="P12" s="47"/>
    </row>
    <row r="13" ht="15.75" customHeight="1" spans="1:16">
      <c r="A13" s="46"/>
      <c r="B13" s="47"/>
      <c r="C13" s="46"/>
      <c r="D13" s="47"/>
      <c r="E13" s="75"/>
      <c r="F13" s="56" t="str">
        <f t="shared" si="0"/>
        <v/>
      </c>
      <c r="G13" s="55"/>
      <c r="H13" s="76"/>
      <c r="I13" s="56" t="str">
        <f t="shared" si="1"/>
        <v/>
      </c>
      <c r="J13" s="56"/>
      <c r="K13" s="75"/>
      <c r="L13" s="56"/>
      <c r="M13" s="56"/>
      <c r="N13" s="56" t="str">
        <f t="shared" si="2"/>
        <v/>
      </c>
      <c r="O13" s="56" t="str">
        <f t="shared" si="3"/>
        <v/>
      </c>
      <c r="P13" s="47"/>
    </row>
    <row r="14" ht="15.75" customHeight="1" spans="1:16">
      <c r="A14" s="46"/>
      <c r="B14" s="109"/>
      <c r="C14" s="46"/>
      <c r="D14" s="47"/>
      <c r="E14" s="75"/>
      <c r="F14" s="56" t="str">
        <f t="shared" si="0"/>
        <v/>
      </c>
      <c r="G14" s="55"/>
      <c r="H14" s="76"/>
      <c r="I14" s="56" t="str">
        <f t="shared" si="1"/>
        <v/>
      </c>
      <c r="J14" s="56"/>
      <c r="K14" s="75"/>
      <c r="L14" s="56"/>
      <c r="M14" s="56"/>
      <c r="N14" s="56" t="str">
        <f t="shared" si="2"/>
        <v/>
      </c>
      <c r="O14" s="56" t="str">
        <f t="shared" si="3"/>
        <v/>
      </c>
      <c r="P14" s="47"/>
    </row>
    <row r="15" ht="15.75" customHeight="1" spans="1:16">
      <c r="A15" s="46"/>
      <c r="B15" s="109"/>
      <c r="C15" s="46"/>
      <c r="D15" s="47"/>
      <c r="E15" s="75"/>
      <c r="F15" s="56" t="str">
        <f t="shared" si="0"/>
        <v/>
      </c>
      <c r="G15" s="55"/>
      <c r="H15" s="76"/>
      <c r="I15" s="56" t="str">
        <f t="shared" si="1"/>
        <v/>
      </c>
      <c r="J15" s="56"/>
      <c r="K15" s="75"/>
      <c r="L15" s="56"/>
      <c r="M15" s="56"/>
      <c r="N15" s="56" t="str">
        <f t="shared" si="2"/>
        <v/>
      </c>
      <c r="O15" s="56" t="str">
        <f t="shared" si="3"/>
        <v/>
      </c>
      <c r="P15" s="47"/>
    </row>
    <row r="16" ht="15.75" customHeight="1" spans="1:16">
      <c r="A16" s="46"/>
      <c r="B16" s="47"/>
      <c r="C16" s="46"/>
      <c r="D16" s="47"/>
      <c r="E16" s="75"/>
      <c r="F16" s="56" t="str">
        <f t="shared" si="0"/>
        <v/>
      </c>
      <c r="G16" s="55"/>
      <c r="H16" s="76"/>
      <c r="I16" s="56" t="str">
        <f t="shared" si="1"/>
        <v/>
      </c>
      <c r="J16" s="56"/>
      <c r="K16" s="75"/>
      <c r="L16" s="56"/>
      <c r="M16" s="56"/>
      <c r="N16" s="56" t="str">
        <f t="shared" si="2"/>
        <v/>
      </c>
      <c r="O16" s="56" t="str">
        <f t="shared" si="3"/>
        <v/>
      </c>
      <c r="P16" s="47"/>
    </row>
    <row r="17" ht="15.75" customHeight="1" spans="1:16">
      <c r="A17" s="46"/>
      <c r="B17" s="47"/>
      <c r="C17" s="46"/>
      <c r="D17" s="47"/>
      <c r="E17" s="75"/>
      <c r="F17" s="56" t="str">
        <f t="shared" si="0"/>
        <v/>
      </c>
      <c r="G17" s="55"/>
      <c r="H17" s="76"/>
      <c r="I17" s="56" t="str">
        <f t="shared" si="1"/>
        <v/>
      </c>
      <c r="J17" s="56"/>
      <c r="K17" s="75"/>
      <c r="L17" s="56"/>
      <c r="M17" s="56"/>
      <c r="N17" s="56" t="str">
        <f t="shared" si="2"/>
        <v/>
      </c>
      <c r="O17" s="56" t="str">
        <f t="shared" si="3"/>
        <v/>
      </c>
      <c r="P17" s="47"/>
    </row>
    <row r="18" ht="15.75" customHeight="1" spans="1:16">
      <c r="A18" s="46"/>
      <c r="B18" s="47"/>
      <c r="C18" s="46"/>
      <c r="D18" s="47"/>
      <c r="E18" s="75"/>
      <c r="F18" s="56" t="str">
        <f t="shared" si="0"/>
        <v/>
      </c>
      <c r="G18" s="55"/>
      <c r="H18" s="76"/>
      <c r="I18" s="56" t="str">
        <f t="shared" si="1"/>
        <v/>
      </c>
      <c r="J18" s="56"/>
      <c r="K18" s="75"/>
      <c r="L18" s="56"/>
      <c r="M18" s="56"/>
      <c r="N18" s="56" t="str">
        <f t="shared" si="2"/>
        <v/>
      </c>
      <c r="O18" s="56" t="str">
        <f t="shared" si="3"/>
        <v/>
      </c>
      <c r="P18" s="47"/>
    </row>
    <row r="19" ht="15.75" customHeight="1" spans="1:16">
      <c r="A19" s="46"/>
      <c r="B19" s="47"/>
      <c r="C19" s="46"/>
      <c r="D19" s="47"/>
      <c r="E19" s="75"/>
      <c r="F19" s="56" t="str">
        <f t="shared" si="0"/>
        <v/>
      </c>
      <c r="G19" s="55"/>
      <c r="H19" s="76"/>
      <c r="I19" s="56" t="str">
        <f t="shared" si="1"/>
        <v/>
      </c>
      <c r="J19" s="56"/>
      <c r="K19" s="75"/>
      <c r="L19" s="56"/>
      <c r="M19" s="56"/>
      <c r="N19" s="56" t="str">
        <f t="shared" si="2"/>
        <v/>
      </c>
      <c r="O19" s="56" t="str">
        <f t="shared" si="3"/>
        <v/>
      </c>
      <c r="P19" s="47"/>
    </row>
    <row r="20" ht="15.75" customHeight="1" spans="1:16">
      <c r="A20" s="46"/>
      <c r="B20" s="47"/>
      <c r="C20" s="46"/>
      <c r="D20" s="47"/>
      <c r="E20" s="75"/>
      <c r="F20" s="56" t="str">
        <f t="shared" si="0"/>
        <v/>
      </c>
      <c r="G20" s="55"/>
      <c r="H20" s="76"/>
      <c r="I20" s="56" t="str">
        <f t="shared" si="1"/>
        <v/>
      </c>
      <c r="J20" s="56"/>
      <c r="K20" s="75"/>
      <c r="L20" s="56"/>
      <c r="M20" s="56"/>
      <c r="N20" s="56" t="str">
        <f t="shared" si="2"/>
        <v/>
      </c>
      <c r="O20" s="56" t="str">
        <f t="shared" si="3"/>
        <v/>
      </c>
      <c r="P20" s="47"/>
    </row>
    <row r="21" ht="15.75" customHeight="1" spans="1:16">
      <c r="A21" s="46"/>
      <c r="B21" s="47"/>
      <c r="C21" s="46"/>
      <c r="D21" s="47"/>
      <c r="E21" s="75"/>
      <c r="F21" s="56" t="str">
        <f t="shared" si="0"/>
        <v/>
      </c>
      <c r="G21" s="55"/>
      <c r="H21" s="76"/>
      <c r="I21" s="56" t="str">
        <f t="shared" si="1"/>
        <v/>
      </c>
      <c r="J21" s="56"/>
      <c r="K21" s="75"/>
      <c r="L21" s="56"/>
      <c r="M21" s="56"/>
      <c r="N21" s="56" t="str">
        <f t="shared" si="2"/>
        <v/>
      </c>
      <c r="O21" s="56" t="str">
        <f t="shared" si="3"/>
        <v/>
      </c>
      <c r="P21" s="47"/>
    </row>
    <row r="22" ht="15.75" customHeight="1" spans="1:16">
      <c r="A22" s="46"/>
      <c r="B22" s="109"/>
      <c r="C22" s="46"/>
      <c r="D22" s="47"/>
      <c r="E22" s="75"/>
      <c r="F22" s="56" t="str">
        <f t="shared" si="0"/>
        <v/>
      </c>
      <c r="G22" s="55"/>
      <c r="H22" s="76"/>
      <c r="I22" s="56" t="str">
        <f t="shared" si="1"/>
        <v/>
      </c>
      <c r="J22" s="56"/>
      <c r="K22" s="75"/>
      <c r="L22" s="56"/>
      <c r="M22" s="56"/>
      <c r="N22" s="56" t="str">
        <f t="shared" si="2"/>
        <v/>
      </c>
      <c r="O22" s="56" t="str">
        <f t="shared" si="3"/>
        <v/>
      </c>
      <c r="P22" s="47"/>
    </row>
    <row r="23" ht="15.75" customHeight="1" spans="1:16">
      <c r="A23" s="46"/>
      <c r="B23" s="109"/>
      <c r="C23" s="46"/>
      <c r="D23" s="47"/>
      <c r="E23" s="75"/>
      <c r="F23" s="56" t="str">
        <f t="shared" si="0"/>
        <v/>
      </c>
      <c r="G23" s="55"/>
      <c r="H23" s="76"/>
      <c r="I23" s="56" t="str">
        <f t="shared" si="1"/>
        <v/>
      </c>
      <c r="J23" s="56"/>
      <c r="K23" s="75"/>
      <c r="L23" s="56"/>
      <c r="M23" s="56"/>
      <c r="N23" s="56" t="str">
        <f t="shared" si="2"/>
        <v/>
      </c>
      <c r="O23" s="56" t="str">
        <f t="shared" si="3"/>
        <v/>
      </c>
      <c r="P23" s="47"/>
    </row>
    <row r="24" ht="15.75" customHeight="1" spans="1:16">
      <c r="A24" s="46"/>
      <c r="B24" s="47"/>
      <c r="C24" s="46"/>
      <c r="D24" s="47"/>
      <c r="E24" s="75"/>
      <c r="F24" s="56" t="str">
        <f t="shared" si="0"/>
        <v/>
      </c>
      <c r="G24" s="55"/>
      <c r="H24" s="76"/>
      <c r="I24" s="56" t="str">
        <f t="shared" si="1"/>
        <v/>
      </c>
      <c r="J24" s="56"/>
      <c r="K24" s="75"/>
      <c r="L24" s="56"/>
      <c r="M24" s="56"/>
      <c r="N24" s="56" t="str">
        <f t="shared" si="2"/>
        <v/>
      </c>
      <c r="O24" s="56" t="str">
        <f t="shared" si="3"/>
        <v/>
      </c>
      <c r="P24" s="47"/>
    </row>
    <row r="25" ht="15.75" customHeight="1" spans="1:16">
      <c r="A25" s="46"/>
      <c r="B25" s="47"/>
      <c r="C25" s="46"/>
      <c r="D25" s="47"/>
      <c r="E25" s="75"/>
      <c r="F25" s="56" t="str">
        <f t="shared" si="0"/>
        <v/>
      </c>
      <c r="G25" s="55"/>
      <c r="H25" s="76"/>
      <c r="I25" s="56" t="str">
        <f t="shared" si="1"/>
        <v/>
      </c>
      <c r="J25" s="56"/>
      <c r="K25" s="75"/>
      <c r="L25" s="56"/>
      <c r="M25" s="56"/>
      <c r="N25" s="56" t="str">
        <f t="shared" si="2"/>
        <v/>
      </c>
      <c r="O25" s="56" t="str">
        <f t="shared" si="3"/>
        <v/>
      </c>
      <c r="P25" s="47"/>
    </row>
    <row r="26" ht="15.75" customHeight="1" spans="1:16">
      <c r="A26" s="46"/>
      <c r="B26" s="47"/>
      <c r="C26" s="46"/>
      <c r="D26" s="47"/>
      <c r="E26" s="75"/>
      <c r="F26" s="56"/>
      <c r="G26" s="55"/>
      <c r="H26" s="76"/>
      <c r="I26" s="56"/>
      <c r="J26" s="56"/>
      <c r="K26" s="75"/>
      <c r="L26" s="56"/>
      <c r="M26" s="56"/>
      <c r="N26" s="56" t="str">
        <f t="shared" si="2"/>
        <v/>
      </c>
      <c r="O26" s="56" t="str">
        <f t="shared" si="3"/>
        <v/>
      </c>
      <c r="P26" s="47"/>
    </row>
    <row r="27" ht="15.75" customHeight="1" spans="1:16">
      <c r="A27" s="52" t="s">
        <v>395</v>
      </c>
      <c r="B27" s="72"/>
      <c r="C27" s="46"/>
      <c r="D27" s="47"/>
      <c r="E27" s="75"/>
      <c r="F27" s="56"/>
      <c r="G27" s="55">
        <f>SUM(G7:G26)</f>
        <v>0</v>
      </c>
      <c r="H27" s="76"/>
      <c r="I27" s="56"/>
      <c r="J27" s="56">
        <f>SUM(J7:J26)</f>
        <v>0</v>
      </c>
      <c r="K27" s="75"/>
      <c r="L27" s="56"/>
      <c r="M27" s="56">
        <f>SUM(M7:M26)</f>
        <v>0</v>
      </c>
      <c r="N27" s="56" t="str">
        <f t="shared" si="2"/>
        <v/>
      </c>
      <c r="O27" s="56" t="str">
        <f t="shared" si="3"/>
        <v/>
      </c>
      <c r="P27" s="47"/>
    </row>
    <row r="28" ht="15.75" customHeight="1" spans="1:16">
      <c r="A28" s="54" t="e">
        <f>#REF!&amp;#REF!</f>
        <v>#REF!</v>
      </c>
      <c r="B28" s="36"/>
      <c r="C28" s="36"/>
      <c r="D28" s="36"/>
      <c r="E28" s="36"/>
      <c r="F28" s="642"/>
      <c r="G28" s="642"/>
      <c r="H28" s="642"/>
      <c r="I28" s="642"/>
      <c r="J28" s="642"/>
      <c r="K28" s="36"/>
      <c r="L28" s="642"/>
      <c r="M28" s="41" t="e">
        <f>"评估人员："&amp;#REF!</f>
        <v>#REF!</v>
      </c>
      <c r="N28" s="642"/>
      <c r="O28" s="642"/>
      <c r="P28" s="36"/>
    </row>
    <row r="29" ht="15.75" customHeight="1" spans="1:16">
      <c r="A29" s="54" t="e">
        <f>CONCATENATE(#REF!,#REF!,#REF!,#REF!,#REF!,#REF!,#REF!)</f>
        <v>#REF!</v>
      </c>
      <c r="B29" s="36"/>
      <c r="C29" s="36"/>
      <c r="D29" s="36"/>
      <c r="E29" s="36"/>
      <c r="F29" s="642"/>
      <c r="G29" s="642"/>
      <c r="H29" s="642"/>
      <c r="I29" s="642"/>
      <c r="J29" s="642"/>
      <c r="K29" s="36"/>
      <c r="L29" s="642"/>
      <c r="M29" s="642"/>
      <c r="N29" s="642"/>
      <c r="O29" s="642"/>
      <c r="P29" s="36"/>
    </row>
    <row r="30" spans="1:16">
      <c r="A30" s="36"/>
      <c r="B30" s="36"/>
      <c r="C30" s="36"/>
      <c r="D30" s="36"/>
      <c r="E30" s="36"/>
      <c r="F30" s="642"/>
      <c r="G30" s="642"/>
      <c r="H30" s="642"/>
      <c r="I30" s="642"/>
      <c r="J30" s="642"/>
      <c r="K30" s="36"/>
      <c r="L30" s="642"/>
      <c r="M30" s="642"/>
      <c r="N30" s="642"/>
      <c r="O30" s="642"/>
      <c r="P30" s="36"/>
    </row>
    <row r="31" spans="1:16">
      <c r="A31" s="36"/>
      <c r="B31" s="36"/>
      <c r="C31" s="36"/>
      <c r="D31" s="36"/>
      <c r="E31" s="36"/>
      <c r="F31" s="642"/>
      <c r="G31" s="642"/>
      <c r="H31" s="642"/>
      <c r="I31" s="642"/>
      <c r="J31" s="642"/>
      <c r="K31" s="36"/>
      <c r="L31" s="642"/>
      <c r="M31" s="642"/>
      <c r="N31" s="642"/>
      <c r="O31" s="642"/>
      <c r="P31" s="36"/>
    </row>
    <row r="32" spans="1:16">
      <c r="A32" s="36"/>
      <c r="B32" s="36"/>
      <c r="C32" s="36"/>
      <c r="D32" s="36"/>
      <c r="E32" s="36"/>
      <c r="F32" s="642"/>
      <c r="G32" s="642"/>
      <c r="H32" s="642"/>
      <c r="I32" s="642"/>
      <c r="J32" s="642"/>
      <c r="K32" s="36"/>
      <c r="L32" s="642"/>
      <c r="M32" s="642"/>
      <c r="N32" s="642"/>
      <c r="O32" s="642"/>
      <c r="P32" s="36"/>
    </row>
    <row r="33" spans="1:16">
      <c r="A33" s="36"/>
      <c r="B33" s="36"/>
      <c r="C33" s="36"/>
      <c r="D33" s="36"/>
      <c r="E33" s="36"/>
      <c r="F33" s="642"/>
      <c r="G33" s="642"/>
      <c r="H33" s="642"/>
      <c r="I33" s="642"/>
      <c r="J33" s="642"/>
      <c r="K33" s="36"/>
      <c r="L33" s="642"/>
      <c r="M33" s="642"/>
      <c r="N33" s="642"/>
      <c r="O33" s="642"/>
      <c r="P33" s="36"/>
    </row>
    <row r="34" spans="1:16">
      <c r="A34" s="36"/>
      <c r="B34" s="36"/>
      <c r="C34" s="36"/>
      <c r="D34" s="36"/>
      <c r="E34" s="36"/>
      <c r="F34" s="642"/>
      <c r="G34" s="642"/>
      <c r="H34" s="642"/>
      <c r="I34" s="642"/>
      <c r="J34" s="642"/>
      <c r="K34" s="36"/>
      <c r="L34" s="642"/>
      <c r="M34" s="642"/>
      <c r="N34" s="642"/>
      <c r="O34" s="642"/>
      <c r="P34" s="36"/>
    </row>
    <row r="35" spans="1:16">
      <c r="A35" s="36"/>
      <c r="B35" s="36"/>
      <c r="C35" s="36"/>
      <c r="D35" s="36"/>
      <c r="E35" s="36"/>
      <c r="F35" s="642"/>
      <c r="G35" s="642"/>
      <c r="H35" s="642"/>
      <c r="I35" s="642"/>
      <c r="J35" s="642"/>
      <c r="K35" s="36"/>
      <c r="L35" s="642"/>
      <c r="M35" s="642"/>
      <c r="N35" s="642"/>
      <c r="O35" s="642"/>
      <c r="P35" s="36"/>
    </row>
    <row r="36" spans="1:16">
      <c r="A36" s="36"/>
      <c r="B36" s="36"/>
      <c r="C36" s="36"/>
      <c r="D36" s="36"/>
      <c r="E36" s="36"/>
      <c r="F36" s="642"/>
      <c r="G36" s="642"/>
      <c r="H36" s="642"/>
      <c r="I36" s="642"/>
      <c r="J36" s="642"/>
      <c r="K36" s="36"/>
      <c r="L36" s="642"/>
      <c r="M36" s="642"/>
      <c r="N36" s="642"/>
      <c r="O36" s="642"/>
      <c r="P36" s="36"/>
    </row>
    <row r="37" spans="1:16">
      <c r="A37" s="36"/>
      <c r="B37" s="36"/>
      <c r="C37" s="36"/>
      <c r="D37" s="36"/>
      <c r="E37" s="36"/>
      <c r="F37" s="642"/>
      <c r="G37" s="642"/>
      <c r="H37" s="642"/>
      <c r="I37" s="642"/>
      <c r="J37" s="642"/>
      <c r="K37" s="36"/>
      <c r="L37" s="642"/>
      <c r="M37" s="642"/>
      <c r="N37" s="642"/>
      <c r="O37" s="642"/>
      <c r="P37" s="36"/>
    </row>
    <row r="38" spans="1:16">
      <c r="A38" s="36"/>
      <c r="B38" s="36"/>
      <c r="C38" s="36"/>
      <c r="D38" s="36"/>
      <c r="E38" s="36"/>
      <c r="F38" s="642"/>
      <c r="G38" s="642"/>
      <c r="H38" s="642"/>
      <c r="I38" s="642"/>
      <c r="J38" s="642"/>
      <c r="K38" s="36"/>
      <c r="L38" s="642"/>
      <c r="M38" s="642"/>
      <c r="N38" s="642"/>
      <c r="O38" s="642"/>
      <c r="P38" s="36"/>
    </row>
    <row r="39" spans="1:16">
      <c r="A39" s="36"/>
      <c r="B39" s="36"/>
      <c r="C39" s="36"/>
      <c r="D39" s="36"/>
      <c r="E39" s="36"/>
      <c r="F39" s="642"/>
      <c r="G39" s="642"/>
      <c r="H39" s="642"/>
      <c r="I39" s="642"/>
      <c r="J39" s="642"/>
      <c r="K39" s="36"/>
      <c r="L39" s="642"/>
      <c r="M39" s="642"/>
      <c r="N39" s="642"/>
      <c r="O39" s="642"/>
      <c r="P39" s="36"/>
    </row>
    <row r="40" spans="1:16">
      <c r="A40" s="36"/>
      <c r="B40" s="36"/>
      <c r="C40" s="36"/>
      <c r="D40" s="36"/>
      <c r="E40" s="36"/>
      <c r="F40" s="642"/>
      <c r="G40" s="642"/>
      <c r="H40" s="642"/>
      <c r="I40" s="642"/>
      <c r="J40" s="642"/>
      <c r="K40" s="36"/>
      <c r="L40" s="642"/>
      <c r="M40" s="642"/>
      <c r="N40" s="642"/>
      <c r="O40" s="642"/>
      <c r="P40" s="36"/>
    </row>
    <row r="41" spans="1:16">
      <c r="A41" s="36"/>
      <c r="B41" s="36"/>
      <c r="C41" s="36"/>
      <c r="D41" s="36"/>
      <c r="E41" s="36"/>
      <c r="F41" s="642"/>
      <c r="G41" s="642"/>
      <c r="H41" s="642"/>
      <c r="I41" s="642"/>
      <c r="J41" s="642"/>
      <c r="K41" s="36"/>
      <c r="L41" s="642"/>
      <c r="M41" s="642"/>
      <c r="N41" s="642"/>
      <c r="O41" s="642"/>
      <c r="P41" s="36"/>
    </row>
    <row r="42" spans="1:16">
      <c r="A42" s="36"/>
      <c r="B42" s="36"/>
      <c r="C42" s="36"/>
      <c r="D42" s="36"/>
      <c r="E42" s="36"/>
      <c r="F42" s="642"/>
      <c r="G42" s="642"/>
      <c r="H42" s="642"/>
      <c r="I42" s="642"/>
      <c r="J42" s="642"/>
      <c r="K42" s="36"/>
      <c r="L42" s="642"/>
      <c r="M42" s="642"/>
      <c r="N42" s="642"/>
      <c r="O42" s="642"/>
      <c r="P42" s="36"/>
    </row>
    <row r="43" spans="1:16">
      <c r="A43" s="36"/>
      <c r="B43" s="36"/>
      <c r="C43" s="36"/>
      <c r="D43" s="36"/>
      <c r="E43" s="36"/>
      <c r="F43" s="642"/>
      <c r="G43" s="642"/>
      <c r="H43" s="642"/>
      <c r="I43" s="642"/>
      <c r="J43" s="642"/>
      <c r="K43" s="36"/>
      <c r="L43" s="642"/>
      <c r="M43" s="642"/>
      <c r="N43" s="642"/>
      <c r="O43" s="642"/>
      <c r="P43" s="36"/>
    </row>
    <row r="44" spans="1:16">
      <c r="A44" s="36"/>
      <c r="B44" s="36"/>
      <c r="C44" s="36"/>
      <c r="D44" s="36"/>
      <c r="E44" s="36"/>
      <c r="F44" s="642"/>
      <c r="G44" s="642"/>
      <c r="H44" s="642"/>
      <c r="I44" s="642"/>
      <c r="J44" s="642"/>
      <c r="K44" s="36"/>
      <c r="L44" s="642"/>
      <c r="M44" s="642"/>
      <c r="N44" s="642"/>
      <c r="O44" s="642"/>
      <c r="P44" s="36"/>
    </row>
    <row r="45" spans="1:16">
      <c r="A45" s="36"/>
      <c r="B45" s="36"/>
      <c r="C45" s="36"/>
      <c r="D45" s="36"/>
      <c r="E45" s="36"/>
      <c r="F45" s="642"/>
      <c r="G45" s="642"/>
      <c r="H45" s="642"/>
      <c r="I45" s="642"/>
      <c r="J45" s="642"/>
      <c r="K45" s="36"/>
      <c r="L45" s="642"/>
      <c r="M45" s="642"/>
      <c r="N45" s="642"/>
      <c r="O45" s="642"/>
      <c r="P45" s="36"/>
    </row>
    <row r="46" spans="1:16">
      <c r="A46" s="36"/>
      <c r="B46" s="36"/>
      <c r="C46" s="36"/>
      <c r="D46" s="36"/>
      <c r="E46" s="36"/>
      <c r="F46" s="642"/>
      <c r="G46" s="642"/>
      <c r="H46" s="642"/>
      <c r="I46" s="642"/>
      <c r="J46" s="642"/>
      <c r="K46" s="36"/>
      <c r="L46" s="642"/>
      <c r="M46" s="642"/>
      <c r="N46" s="642"/>
      <c r="O46" s="642"/>
      <c r="P46" s="36"/>
    </row>
    <row r="47" spans="1:16">
      <c r="A47" s="36"/>
      <c r="B47" s="36"/>
      <c r="C47" s="36"/>
      <c r="D47" s="36"/>
      <c r="E47" s="36"/>
      <c r="F47" s="642"/>
      <c r="G47" s="642"/>
      <c r="H47" s="642"/>
      <c r="I47" s="642"/>
      <c r="J47" s="642"/>
      <c r="K47" s="36"/>
      <c r="L47" s="642"/>
      <c r="M47" s="642"/>
      <c r="N47" s="642"/>
      <c r="O47" s="642"/>
      <c r="P47" s="36"/>
    </row>
    <row r="48" spans="1:16">
      <c r="A48" s="36"/>
      <c r="B48" s="36"/>
      <c r="C48" s="36"/>
      <c r="D48" s="36"/>
      <c r="E48" s="36"/>
      <c r="F48" s="642"/>
      <c r="G48" s="642"/>
      <c r="H48" s="642"/>
      <c r="I48" s="642"/>
      <c r="J48" s="642"/>
      <c r="K48" s="36"/>
      <c r="L48" s="642"/>
      <c r="M48" s="642"/>
      <c r="N48" s="642"/>
      <c r="O48" s="642"/>
      <c r="P48" s="36"/>
    </row>
    <row r="49" spans="1:16">
      <c r="A49" s="36"/>
      <c r="B49" s="36"/>
      <c r="C49" s="36"/>
      <c r="D49" s="36"/>
      <c r="E49" s="36"/>
      <c r="F49" s="642"/>
      <c r="G49" s="642"/>
      <c r="H49" s="642"/>
      <c r="I49" s="642"/>
      <c r="J49" s="642"/>
      <c r="K49" s="36"/>
      <c r="L49" s="642"/>
      <c r="M49" s="642"/>
      <c r="N49" s="642"/>
      <c r="O49" s="642"/>
      <c r="P49" s="36"/>
    </row>
    <row r="50" spans="1:16">
      <c r="A50" s="36"/>
      <c r="B50" s="36"/>
      <c r="C50" s="36"/>
      <c r="D50" s="36"/>
      <c r="E50" s="36"/>
      <c r="F50" s="642"/>
      <c r="G50" s="642"/>
      <c r="H50" s="642"/>
      <c r="I50" s="642"/>
      <c r="J50" s="642"/>
      <c r="K50" s="36"/>
      <c r="L50" s="642"/>
      <c r="M50" s="642"/>
      <c r="N50" s="642"/>
      <c r="O50" s="642"/>
      <c r="P50" s="36"/>
    </row>
    <row r="51" spans="1:16">
      <c r="A51" s="36"/>
      <c r="B51" s="36"/>
      <c r="C51" s="36"/>
      <c r="D51" s="36"/>
      <c r="E51" s="36"/>
      <c r="F51" s="642"/>
      <c r="G51" s="642"/>
      <c r="H51" s="642"/>
      <c r="I51" s="642"/>
      <c r="J51" s="642"/>
      <c r="K51" s="36"/>
      <c r="L51" s="642"/>
      <c r="M51" s="642"/>
      <c r="N51" s="642"/>
      <c r="O51" s="642"/>
      <c r="P51" s="36"/>
    </row>
    <row r="52" spans="1:16">
      <c r="A52" s="36"/>
      <c r="B52" s="36"/>
      <c r="C52" s="36"/>
      <c r="D52" s="36"/>
      <c r="E52" s="36"/>
      <c r="F52" s="642"/>
      <c r="G52" s="642"/>
      <c r="H52" s="642"/>
      <c r="I52" s="642"/>
      <c r="J52" s="642"/>
      <c r="K52" s="36"/>
      <c r="L52" s="642"/>
      <c r="M52" s="642"/>
      <c r="N52" s="642"/>
      <c r="O52" s="642"/>
      <c r="P52" s="36"/>
    </row>
    <row r="53" spans="1:16">
      <c r="A53" s="36"/>
      <c r="B53" s="36"/>
      <c r="C53" s="36"/>
      <c r="D53" s="36"/>
      <c r="E53" s="36"/>
      <c r="F53" s="642"/>
      <c r="G53" s="642"/>
      <c r="H53" s="642"/>
      <c r="I53" s="642"/>
      <c r="J53" s="642"/>
      <c r="K53" s="36"/>
      <c r="L53" s="642"/>
      <c r="M53" s="642"/>
      <c r="N53" s="642"/>
      <c r="O53" s="642"/>
      <c r="P53" s="36"/>
    </row>
    <row r="54" spans="1:16">
      <c r="A54" s="36"/>
      <c r="B54" s="36"/>
      <c r="C54" s="36"/>
      <c r="D54" s="36"/>
      <c r="E54" s="36"/>
      <c r="F54" s="642"/>
      <c r="G54" s="642"/>
      <c r="H54" s="642"/>
      <c r="I54" s="642"/>
      <c r="J54" s="642"/>
      <c r="K54" s="36"/>
      <c r="L54" s="642"/>
      <c r="M54" s="642"/>
      <c r="N54" s="642"/>
      <c r="O54" s="642"/>
      <c r="P54" s="36"/>
    </row>
    <row r="55" spans="1:16">
      <c r="A55" s="36"/>
      <c r="B55" s="36"/>
      <c r="C55" s="36"/>
      <c r="D55" s="36"/>
      <c r="E55" s="36"/>
      <c r="F55" s="642"/>
      <c r="G55" s="642"/>
      <c r="H55" s="642"/>
      <c r="I55" s="642"/>
      <c r="J55" s="642"/>
      <c r="K55" s="36"/>
      <c r="L55" s="642"/>
      <c r="M55" s="642"/>
      <c r="N55" s="642"/>
      <c r="O55" s="642"/>
      <c r="P55" s="36"/>
    </row>
    <row r="56" spans="1:16">
      <c r="A56" s="36"/>
      <c r="B56" s="36"/>
      <c r="C56" s="36"/>
      <c r="D56" s="36"/>
      <c r="E56" s="36"/>
      <c r="F56" s="642"/>
      <c r="G56" s="642"/>
      <c r="H56" s="642"/>
      <c r="I56" s="642"/>
      <c r="J56" s="642"/>
      <c r="K56" s="36"/>
      <c r="L56" s="642"/>
      <c r="M56" s="642"/>
      <c r="N56" s="642"/>
      <c r="O56" s="642"/>
      <c r="P56" s="36"/>
    </row>
    <row r="57" spans="1:16">
      <c r="A57" s="36"/>
      <c r="B57" s="36"/>
      <c r="C57" s="36"/>
      <c r="D57" s="36"/>
      <c r="E57" s="36"/>
      <c r="F57" s="642"/>
      <c r="G57" s="642"/>
      <c r="H57" s="642"/>
      <c r="I57" s="642"/>
      <c r="J57" s="642"/>
      <c r="K57" s="36"/>
      <c r="L57" s="642"/>
      <c r="M57" s="642"/>
      <c r="N57" s="642"/>
      <c r="O57" s="642"/>
      <c r="P57" s="36"/>
    </row>
    <row r="58" spans="1:16">
      <c r="A58" s="36"/>
      <c r="B58" s="36"/>
      <c r="C58" s="36"/>
      <c r="D58" s="36"/>
      <c r="E58" s="36"/>
      <c r="F58" s="642"/>
      <c r="G58" s="642"/>
      <c r="H58" s="642"/>
      <c r="I58" s="642"/>
      <c r="J58" s="642"/>
      <c r="K58" s="36"/>
      <c r="L58" s="642"/>
      <c r="M58" s="642"/>
      <c r="N58" s="642"/>
      <c r="O58" s="642"/>
      <c r="P58" s="36"/>
    </row>
    <row r="59" spans="1:16">
      <c r="A59" s="36"/>
      <c r="B59" s="36"/>
      <c r="C59" s="36"/>
      <c r="D59" s="36"/>
      <c r="E59" s="36"/>
      <c r="F59" s="642"/>
      <c r="G59" s="642"/>
      <c r="H59" s="642"/>
      <c r="I59" s="642"/>
      <c r="J59" s="642"/>
      <c r="K59" s="36"/>
      <c r="L59" s="642"/>
      <c r="M59" s="642"/>
      <c r="N59" s="642"/>
      <c r="O59" s="642"/>
      <c r="P59" s="36"/>
    </row>
    <row r="60" spans="1:16">
      <c r="A60" s="36"/>
      <c r="B60" s="36"/>
      <c r="C60" s="36"/>
      <c r="D60" s="36"/>
      <c r="E60" s="36"/>
      <c r="F60" s="642"/>
      <c r="G60" s="642"/>
      <c r="H60" s="642"/>
      <c r="I60" s="642"/>
      <c r="J60" s="642"/>
      <c r="K60" s="36"/>
      <c r="L60" s="642"/>
      <c r="M60" s="642"/>
      <c r="N60" s="642"/>
      <c r="O60" s="642"/>
      <c r="P60" s="36"/>
    </row>
    <row r="61" spans="1:16">
      <c r="A61" s="36"/>
      <c r="B61" s="36"/>
      <c r="C61" s="36"/>
      <c r="D61" s="36"/>
      <c r="E61" s="36"/>
      <c r="F61" s="642"/>
      <c r="G61" s="642"/>
      <c r="H61" s="642"/>
      <c r="I61" s="642"/>
      <c r="J61" s="642"/>
      <c r="K61" s="36"/>
      <c r="L61" s="642"/>
      <c r="M61" s="642"/>
      <c r="N61" s="642"/>
      <c r="O61" s="642"/>
      <c r="P61" s="36"/>
    </row>
    <row r="62" spans="1:16">
      <c r="A62" s="36"/>
      <c r="B62" s="36"/>
      <c r="C62" s="36"/>
      <c r="D62" s="36"/>
      <c r="E62" s="36"/>
      <c r="F62" s="642"/>
      <c r="G62" s="642"/>
      <c r="H62" s="642"/>
      <c r="I62" s="642"/>
      <c r="J62" s="642"/>
      <c r="K62" s="36"/>
      <c r="L62" s="642"/>
      <c r="M62" s="642"/>
      <c r="N62" s="642"/>
      <c r="O62" s="642"/>
      <c r="P62" s="36"/>
    </row>
    <row r="63" spans="1:16">
      <c r="A63" s="36"/>
      <c r="B63" s="36"/>
      <c r="C63" s="36"/>
      <c r="D63" s="36"/>
      <c r="E63" s="36"/>
      <c r="F63" s="642"/>
      <c r="G63" s="642"/>
      <c r="H63" s="642"/>
      <c r="I63" s="642"/>
      <c r="J63" s="642"/>
      <c r="K63" s="36"/>
      <c r="L63" s="642"/>
      <c r="M63" s="642"/>
      <c r="N63" s="642"/>
      <c r="O63" s="642"/>
      <c r="P63" s="36"/>
    </row>
    <row r="64" spans="1:16">
      <c r="A64" s="36"/>
      <c r="B64" s="36"/>
      <c r="C64" s="36"/>
      <c r="D64" s="36"/>
      <c r="E64" s="36"/>
      <c r="F64" s="642"/>
      <c r="G64" s="642"/>
      <c r="H64" s="642"/>
      <c r="I64" s="642"/>
      <c r="J64" s="642"/>
      <c r="K64" s="36"/>
      <c r="L64" s="642"/>
      <c r="M64" s="642"/>
      <c r="N64" s="642"/>
      <c r="O64" s="642"/>
      <c r="P64" s="36"/>
    </row>
    <row r="65" spans="1:16">
      <c r="A65" s="36"/>
      <c r="B65" s="36"/>
      <c r="C65" s="36"/>
      <c r="D65" s="36"/>
      <c r="E65" s="36"/>
      <c r="F65" s="642"/>
      <c r="G65" s="642"/>
      <c r="H65" s="642"/>
      <c r="I65" s="642"/>
      <c r="J65" s="642"/>
      <c r="K65" s="36"/>
      <c r="L65" s="642"/>
      <c r="M65" s="642"/>
      <c r="N65" s="642"/>
      <c r="O65" s="642"/>
      <c r="P65" s="36"/>
    </row>
    <row r="66" spans="1:16">
      <c r="A66" s="36"/>
      <c r="B66" s="36"/>
      <c r="C66" s="36"/>
      <c r="D66" s="36"/>
      <c r="E66" s="36"/>
      <c r="F66" s="642"/>
      <c r="G66" s="642"/>
      <c r="H66" s="642"/>
      <c r="I66" s="642"/>
      <c r="J66" s="642"/>
      <c r="K66" s="36"/>
      <c r="L66" s="642"/>
      <c r="M66" s="642"/>
      <c r="N66" s="642"/>
      <c r="O66" s="642"/>
      <c r="P66" s="36"/>
    </row>
    <row r="67" spans="1:16">
      <c r="A67" s="36"/>
      <c r="B67" s="36"/>
      <c r="C67" s="36"/>
      <c r="D67" s="36"/>
      <c r="E67" s="36"/>
      <c r="F67" s="642"/>
      <c r="G67" s="642"/>
      <c r="H67" s="642"/>
      <c r="I67" s="642"/>
      <c r="J67" s="642"/>
      <c r="K67" s="36"/>
      <c r="L67" s="642"/>
      <c r="M67" s="642"/>
      <c r="N67" s="642"/>
      <c r="O67" s="642"/>
      <c r="P67" s="36"/>
    </row>
    <row r="68" spans="1:16">
      <c r="A68" s="36"/>
      <c r="B68" s="36"/>
      <c r="C68" s="36"/>
      <c r="D68" s="36"/>
      <c r="E68" s="36"/>
      <c r="F68" s="642"/>
      <c r="G68" s="642"/>
      <c r="H68" s="642"/>
      <c r="I68" s="642"/>
      <c r="J68" s="642"/>
      <c r="K68" s="36"/>
      <c r="L68" s="642"/>
      <c r="M68" s="642"/>
      <c r="N68" s="642"/>
      <c r="O68" s="642"/>
      <c r="P68" s="36"/>
    </row>
    <row r="69" spans="1:16">
      <c r="A69" s="36"/>
      <c r="B69" s="36"/>
      <c r="C69" s="36"/>
      <c r="D69" s="36"/>
      <c r="E69" s="36"/>
      <c r="F69" s="642"/>
      <c r="G69" s="642"/>
      <c r="H69" s="642"/>
      <c r="I69" s="642"/>
      <c r="J69" s="642"/>
      <c r="K69" s="36"/>
      <c r="L69" s="642"/>
      <c r="M69" s="642"/>
      <c r="N69" s="642"/>
      <c r="O69" s="642"/>
      <c r="P69" s="36"/>
    </row>
    <row r="70" spans="1:16">
      <c r="A70" s="36"/>
      <c r="B70" s="36"/>
      <c r="C70" s="36"/>
      <c r="D70" s="36"/>
      <c r="E70" s="36"/>
      <c r="F70" s="642"/>
      <c r="G70" s="642"/>
      <c r="H70" s="642"/>
      <c r="I70" s="642"/>
      <c r="J70" s="642"/>
      <c r="K70" s="36"/>
      <c r="L70" s="642"/>
      <c r="M70" s="642"/>
      <c r="N70" s="642"/>
      <c r="O70" s="642"/>
      <c r="P70" s="36"/>
    </row>
    <row r="71" spans="1:16">
      <c r="A71" s="36"/>
      <c r="B71" s="36"/>
      <c r="C71" s="36"/>
      <c r="D71" s="36"/>
      <c r="E71" s="36"/>
      <c r="F71" s="642"/>
      <c r="G71" s="642"/>
      <c r="H71" s="642"/>
      <c r="I71" s="642"/>
      <c r="J71" s="642"/>
      <c r="K71" s="36"/>
      <c r="L71" s="642"/>
      <c r="M71" s="642"/>
      <c r="N71" s="642"/>
      <c r="O71" s="642"/>
      <c r="P71" s="36"/>
    </row>
    <row r="72" spans="1:16">
      <c r="A72" s="36"/>
      <c r="B72" s="36"/>
      <c r="C72" s="36"/>
      <c r="D72" s="36"/>
      <c r="E72" s="36"/>
      <c r="F72" s="642"/>
      <c r="G72" s="642"/>
      <c r="H72" s="642"/>
      <c r="I72" s="642"/>
      <c r="J72" s="642"/>
      <c r="K72" s="36"/>
      <c r="L72" s="642"/>
      <c r="M72" s="642"/>
      <c r="N72" s="642"/>
      <c r="O72" s="642"/>
      <c r="P72" s="36"/>
    </row>
    <row r="73" spans="1:16">
      <c r="A73" s="36"/>
      <c r="B73" s="36"/>
      <c r="C73" s="36"/>
      <c r="D73" s="36"/>
      <c r="E73" s="36"/>
      <c r="F73" s="642"/>
      <c r="G73" s="642"/>
      <c r="H73" s="642"/>
      <c r="I73" s="642"/>
      <c r="J73" s="642"/>
      <c r="K73" s="36"/>
      <c r="L73" s="642"/>
      <c r="M73" s="642"/>
      <c r="N73" s="642"/>
      <c r="O73" s="642"/>
      <c r="P73" s="36"/>
    </row>
    <row r="74" spans="1:16">
      <c r="A74" s="36"/>
      <c r="B74" s="36"/>
      <c r="C74" s="36"/>
      <c r="D74" s="36"/>
      <c r="E74" s="36"/>
      <c r="F74" s="642"/>
      <c r="G74" s="642"/>
      <c r="H74" s="642"/>
      <c r="I74" s="642"/>
      <c r="J74" s="642"/>
      <c r="K74" s="36"/>
      <c r="L74" s="642"/>
      <c r="M74" s="642"/>
      <c r="N74" s="642"/>
      <c r="O74" s="642"/>
      <c r="P74" s="36"/>
    </row>
    <row r="75" spans="1:16">
      <c r="A75" s="36"/>
      <c r="B75" s="36"/>
      <c r="C75" s="36"/>
      <c r="D75" s="36"/>
      <c r="E75" s="36"/>
      <c r="F75" s="642"/>
      <c r="G75" s="642"/>
      <c r="H75" s="642"/>
      <c r="I75" s="642"/>
      <c r="J75" s="642"/>
      <c r="K75" s="36"/>
      <c r="L75" s="642"/>
      <c r="M75" s="642"/>
      <c r="N75" s="642"/>
      <c r="O75" s="642"/>
      <c r="P75" s="36"/>
    </row>
    <row r="76" spans="1:16">
      <c r="A76" s="36"/>
      <c r="B76" s="36"/>
      <c r="C76" s="36"/>
      <c r="D76" s="36"/>
      <c r="E76" s="36"/>
      <c r="F76" s="642"/>
      <c r="G76" s="642"/>
      <c r="H76" s="642"/>
      <c r="I76" s="642"/>
      <c r="J76" s="642"/>
      <c r="K76" s="36"/>
      <c r="L76" s="642"/>
      <c r="M76" s="642"/>
      <c r="N76" s="642"/>
      <c r="O76" s="642"/>
      <c r="P76" s="36"/>
    </row>
    <row r="77" spans="1:16">
      <c r="A77" s="36"/>
      <c r="B77" s="36"/>
      <c r="C77" s="36"/>
      <c r="D77" s="36"/>
      <c r="E77" s="36"/>
      <c r="F77" s="642"/>
      <c r="G77" s="642"/>
      <c r="H77" s="642"/>
      <c r="I77" s="642"/>
      <c r="J77" s="642"/>
      <c r="K77" s="36"/>
      <c r="L77" s="642"/>
      <c r="M77" s="642"/>
      <c r="N77" s="642"/>
      <c r="O77" s="642"/>
      <c r="P77" s="36"/>
    </row>
    <row r="78" spans="1:16">
      <c r="A78" s="36"/>
      <c r="B78" s="36"/>
      <c r="C78" s="36"/>
      <c r="D78" s="36"/>
      <c r="E78" s="36"/>
      <c r="F78" s="642"/>
      <c r="G78" s="642"/>
      <c r="H78" s="642"/>
      <c r="I78" s="642"/>
      <c r="J78" s="642"/>
      <c r="K78" s="36"/>
      <c r="L78" s="642"/>
      <c r="M78" s="642"/>
      <c r="N78" s="642"/>
      <c r="O78" s="642"/>
      <c r="P78" s="36"/>
    </row>
    <row r="79" spans="1:16">
      <c r="A79" s="36"/>
      <c r="B79" s="36"/>
      <c r="C79" s="36"/>
      <c r="D79" s="36"/>
      <c r="E79" s="36"/>
      <c r="F79" s="642"/>
      <c r="G79" s="642"/>
      <c r="H79" s="642"/>
      <c r="I79" s="642"/>
      <c r="J79" s="642"/>
      <c r="K79" s="36"/>
      <c r="L79" s="642"/>
      <c r="M79" s="642"/>
      <c r="N79" s="642"/>
      <c r="O79" s="642"/>
      <c r="P79" s="36"/>
    </row>
    <row r="80" spans="1:16">
      <c r="A80" s="36"/>
      <c r="B80" s="36"/>
      <c r="C80" s="36"/>
      <c r="D80" s="36"/>
      <c r="E80" s="36"/>
      <c r="F80" s="642"/>
      <c r="G80" s="642"/>
      <c r="H80" s="642"/>
      <c r="I80" s="642"/>
      <c r="J80" s="642"/>
      <c r="K80" s="36"/>
      <c r="L80" s="642"/>
      <c r="M80" s="642"/>
      <c r="N80" s="642"/>
      <c r="O80" s="642"/>
      <c r="P80" s="36"/>
    </row>
    <row r="81" spans="1:16">
      <c r="A81" s="36"/>
      <c r="B81" s="36"/>
      <c r="C81" s="36"/>
      <c r="D81" s="36"/>
      <c r="E81" s="36"/>
      <c r="F81" s="642"/>
      <c r="G81" s="642"/>
      <c r="H81" s="642"/>
      <c r="I81" s="642"/>
      <c r="J81" s="642"/>
      <c r="K81" s="36"/>
      <c r="L81" s="642"/>
      <c r="M81" s="642"/>
      <c r="N81" s="642"/>
      <c r="O81" s="642"/>
      <c r="P81" s="36"/>
    </row>
    <row r="82" spans="1:16">
      <c r="A82" s="36"/>
      <c r="B82" s="36"/>
      <c r="C82" s="36"/>
      <c r="D82" s="36"/>
      <c r="E82" s="36"/>
      <c r="F82" s="642"/>
      <c r="G82" s="642"/>
      <c r="H82" s="642"/>
      <c r="I82" s="642"/>
      <c r="J82" s="642"/>
      <c r="K82" s="36"/>
      <c r="L82" s="642"/>
      <c r="M82" s="642"/>
      <c r="N82" s="642"/>
      <c r="O82" s="642"/>
      <c r="P82" s="36"/>
    </row>
    <row r="83" spans="1:16">
      <c r="A83" s="36"/>
      <c r="B83" s="36"/>
      <c r="C83" s="36"/>
      <c r="D83" s="36"/>
      <c r="E83" s="36"/>
      <c r="F83" s="642"/>
      <c r="G83" s="642"/>
      <c r="H83" s="642"/>
      <c r="I83" s="642"/>
      <c r="J83" s="642"/>
      <c r="K83" s="36"/>
      <c r="L83" s="642"/>
      <c r="M83" s="642"/>
      <c r="N83" s="642"/>
      <c r="O83" s="642"/>
      <c r="P83" s="36"/>
    </row>
    <row r="84" spans="1:16">
      <c r="A84" s="36"/>
      <c r="B84" s="36"/>
      <c r="C84" s="36"/>
      <c r="D84" s="36"/>
      <c r="E84" s="36"/>
      <c r="F84" s="642"/>
      <c r="G84" s="642"/>
      <c r="H84" s="642"/>
      <c r="I84" s="642"/>
      <c r="J84" s="642"/>
      <c r="K84" s="36"/>
      <c r="L84" s="642"/>
      <c r="M84" s="642"/>
      <c r="N84" s="642"/>
      <c r="O84" s="642"/>
      <c r="P84" s="36"/>
    </row>
    <row r="85" spans="1:16">
      <c r="A85" s="36"/>
      <c r="B85" s="36"/>
      <c r="C85" s="36"/>
      <c r="D85" s="36"/>
      <c r="E85" s="36"/>
      <c r="F85" s="642"/>
      <c r="G85" s="642"/>
      <c r="H85" s="642"/>
      <c r="I85" s="642"/>
      <c r="J85" s="642"/>
      <c r="K85" s="36"/>
      <c r="L85" s="642"/>
      <c r="M85" s="642"/>
      <c r="N85" s="642"/>
      <c r="O85" s="642"/>
      <c r="P85" s="36"/>
    </row>
    <row r="86" spans="1:16">
      <c r="A86" s="36"/>
      <c r="B86" s="36"/>
      <c r="C86" s="36"/>
      <c r="D86" s="36"/>
      <c r="E86" s="36"/>
      <c r="F86" s="642"/>
      <c r="G86" s="642"/>
      <c r="H86" s="642"/>
      <c r="I86" s="642"/>
      <c r="J86" s="642"/>
      <c r="K86" s="36"/>
      <c r="L86" s="642"/>
      <c r="M86" s="642"/>
      <c r="N86" s="642"/>
      <c r="O86" s="642"/>
      <c r="P86" s="36"/>
    </row>
    <row r="87" spans="1:16">
      <c r="A87" s="36"/>
      <c r="B87" s="36"/>
      <c r="C87" s="36"/>
      <c r="D87" s="36"/>
      <c r="E87" s="36"/>
      <c r="F87" s="642"/>
      <c r="G87" s="642"/>
      <c r="H87" s="642"/>
      <c r="I87" s="642"/>
      <c r="J87" s="642"/>
      <c r="K87" s="36"/>
      <c r="L87" s="642"/>
      <c r="M87" s="642"/>
      <c r="N87" s="642"/>
      <c r="O87" s="642"/>
      <c r="P87" s="36"/>
    </row>
    <row r="88" spans="1:16">
      <c r="A88" s="36"/>
      <c r="B88" s="36"/>
      <c r="C88" s="36"/>
      <c r="D88" s="36"/>
      <c r="E88" s="36"/>
      <c r="F88" s="642"/>
      <c r="G88" s="642"/>
      <c r="H88" s="642"/>
      <c r="I88" s="642"/>
      <c r="J88" s="642"/>
      <c r="K88" s="36"/>
      <c r="L88" s="642"/>
      <c r="M88" s="642"/>
      <c r="N88" s="642"/>
      <c r="O88" s="642"/>
      <c r="P88" s="36"/>
    </row>
    <row r="89" spans="1:16">
      <c r="A89" s="36"/>
      <c r="B89" s="36"/>
      <c r="C89" s="36"/>
      <c r="D89" s="36"/>
      <c r="E89" s="36"/>
      <c r="F89" s="642"/>
      <c r="G89" s="642"/>
      <c r="H89" s="642"/>
      <c r="I89" s="642"/>
      <c r="J89" s="642"/>
      <c r="K89" s="36"/>
      <c r="L89" s="642"/>
      <c r="M89" s="642"/>
      <c r="N89" s="642"/>
      <c r="O89" s="642"/>
      <c r="P89" s="36"/>
    </row>
    <row r="90" spans="1:16">
      <c r="A90" s="36"/>
      <c r="B90" s="36"/>
      <c r="C90" s="36"/>
      <c r="D90" s="36"/>
      <c r="E90" s="36"/>
      <c r="F90" s="642"/>
      <c r="G90" s="642"/>
      <c r="H90" s="642"/>
      <c r="I90" s="642"/>
      <c r="J90" s="642"/>
      <c r="K90" s="36"/>
      <c r="L90" s="642"/>
      <c r="M90" s="642"/>
      <c r="N90" s="642"/>
      <c r="O90" s="642"/>
      <c r="P90" s="36"/>
    </row>
    <row r="91" spans="1:16">
      <c r="A91" s="36"/>
      <c r="B91" s="36"/>
      <c r="C91" s="36"/>
      <c r="D91" s="36"/>
      <c r="E91" s="36"/>
      <c r="F91" s="642"/>
      <c r="G91" s="642"/>
      <c r="H91" s="642"/>
      <c r="I91" s="642"/>
      <c r="J91" s="642"/>
      <c r="K91" s="36"/>
      <c r="L91" s="642"/>
      <c r="M91" s="642"/>
      <c r="N91" s="642"/>
      <c r="O91" s="642"/>
      <c r="P91" s="36"/>
    </row>
    <row r="92" spans="1:16">
      <c r="A92" s="36"/>
      <c r="B92" s="36"/>
      <c r="C92" s="36"/>
      <c r="D92" s="36"/>
      <c r="E92" s="36"/>
      <c r="F92" s="642"/>
      <c r="G92" s="642"/>
      <c r="H92" s="642"/>
      <c r="I92" s="642"/>
      <c r="J92" s="642"/>
      <c r="K92" s="36"/>
      <c r="L92" s="642"/>
      <c r="M92" s="642"/>
      <c r="N92" s="642"/>
      <c r="O92" s="642"/>
      <c r="P92" s="36"/>
    </row>
    <row r="93" spans="1:16">
      <c r="A93" s="36"/>
      <c r="B93" s="36"/>
      <c r="C93" s="36"/>
      <c r="D93" s="36"/>
      <c r="E93" s="36"/>
      <c r="F93" s="642"/>
      <c r="G93" s="642"/>
      <c r="H93" s="642"/>
      <c r="I93" s="642"/>
      <c r="J93" s="642"/>
      <c r="K93" s="36"/>
      <c r="L93" s="642"/>
      <c r="M93" s="642"/>
      <c r="N93" s="642"/>
      <c r="O93" s="642"/>
      <c r="P93" s="36"/>
    </row>
    <row r="94" spans="1:16">
      <c r="A94" s="36"/>
      <c r="B94" s="36"/>
      <c r="C94" s="36"/>
      <c r="D94" s="36"/>
      <c r="E94" s="36"/>
      <c r="F94" s="642"/>
      <c r="G94" s="642"/>
      <c r="H94" s="642"/>
      <c r="I94" s="642"/>
      <c r="J94" s="642"/>
      <c r="K94" s="36"/>
      <c r="L94" s="642"/>
      <c r="M94" s="642"/>
      <c r="N94" s="642"/>
      <c r="O94" s="642"/>
      <c r="P94" s="36"/>
    </row>
    <row r="95" spans="1:16">
      <c r="A95" s="36"/>
      <c r="B95" s="36"/>
      <c r="C95" s="36"/>
      <c r="D95" s="36"/>
      <c r="E95" s="36"/>
      <c r="F95" s="642"/>
      <c r="G95" s="642"/>
      <c r="H95" s="642"/>
      <c r="I95" s="642"/>
      <c r="J95" s="642"/>
      <c r="K95" s="36"/>
      <c r="L95" s="642"/>
      <c r="M95" s="642"/>
      <c r="N95" s="642"/>
      <c r="O95" s="642"/>
      <c r="P95" s="36"/>
    </row>
    <row r="96" spans="1:16">
      <c r="A96" s="36"/>
      <c r="B96" s="36"/>
      <c r="C96" s="36"/>
      <c r="D96" s="36"/>
      <c r="E96" s="36"/>
      <c r="F96" s="642"/>
      <c r="G96" s="642"/>
      <c r="H96" s="642"/>
      <c r="I96" s="642"/>
      <c r="J96" s="642"/>
      <c r="K96" s="36"/>
      <c r="L96" s="642"/>
      <c r="M96" s="642"/>
      <c r="N96" s="642"/>
      <c r="O96" s="642"/>
      <c r="P96" s="36"/>
    </row>
    <row r="97" spans="1:16">
      <c r="A97" s="36"/>
      <c r="B97" s="36"/>
      <c r="C97" s="36"/>
      <c r="D97" s="36"/>
      <c r="E97" s="36"/>
      <c r="F97" s="642"/>
      <c r="G97" s="642"/>
      <c r="H97" s="642"/>
      <c r="I97" s="642"/>
      <c r="J97" s="642"/>
      <c r="K97" s="36"/>
      <c r="L97" s="642"/>
      <c r="M97" s="642"/>
      <c r="N97" s="642"/>
      <c r="O97" s="642"/>
      <c r="P97" s="36"/>
    </row>
    <row r="98" spans="1:16">
      <c r="A98" s="36"/>
      <c r="B98" s="36"/>
      <c r="C98" s="36"/>
      <c r="D98" s="36"/>
      <c r="E98" s="36"/>
      <c r="F98" s="642"/>
      <c r="G98" s="642"/>
      <c r="H98" s="642"/>
      <c r="I98" s="642"/>
      <c r="J98" s="642"/>
      <c r="K98" s="36"/>
      <c r="L98" s="642"/>
      <c r="M98" s="642"/>
      <c r="N98" s="642"/>
      <c r="O98" s="642"/>
      <c r="P98" s="36"/>
    </row>
    <row r="99" spans="1:16">
      <c r="A99" s="36"/>
      <c r="B99" s="36"/>
      <c r="C99" s="36"/>
      <c r="D99" s="36"/>
      <c r="E99" s="36"/>
      <c r="F99" s="642"/>
      <c r="G99" s="642"/>
      <c r="H99" s="642"/>
      <c r="I99" s="642"/>
      <c r="J99" s="642"/>
      <c r="K99" s="36"/>
      <c r="L99" s="642"/>
      <c r="M99" s="642"/>
      <c r="N99" s="642"/>
      <c r="O99" s="642"/>
      <c r="P99" s="36"/>
    </row>
    <row r="100" spans="1:16">
      <c r="A100" s="36"/>
      <c r="B100" s="36"/>
      <c r="C100" s="36"/>
      <c r="D100" s="36"/>
      <c r="E100" s="36"/>
      <c r="F100" s="642"/>
      <c r="G100" s="642"/>
      <c r="H100" s="642"/>
      <c r="I100" s="642"/>
      <c r="J100" s="642"/>
      <c r="K100" s="36"/>
      <c r="L100" s="642"/>
      <c r="M100" s="642"/>
      <c r="N100" s="642"/>
      <c r="O100" s="642"/>
      <c r="P100" s="36"/>
    </row>
    <row r="101" spans="1:16">
      <c r="A101" s="36"/>
      <c r="B101" s="36"/>
      <c r="C101" s="36"/>
      <c r="D101" s="36"/>
      <c r="E101" s="36"/>
      <c r="F101" s="642"/>
      <c r="G101" s="642"/>
      <c r="H101" s="642"/>
      <c r="I101" s="642"/>
      <c r="J101" s="642"/>
      <c r="K101" s="36"/>
      <c r="L101" s="642"/>
      <c r="M101" s="642"/>
      <c r="N101" s="642"/>
      <c r="O101" s="642"/>
      <c r="P101" s="36"/>
    </row>
    <row r="102" spans="1:16">
      <c r="A102" s="36"/>
      <c r="B102" s="36"/>
      <c r="C102" s="36"/>
      <c r="D102" s="36"/>
      <c r="E102" s="36"/>
      <c r="F102" s="642"/>
      <c r="G102" s="642"/>
      <c r="H102" s="642"/>
      <c r="I102" s="642"/>
      <c r="J102" s="642"/>
      <c r="K102" s="36"/>
      <c r="L102" s="642"/>
      <c r="M102" s="642"/>
      <c r="N102" s="642"/>
      <c r="O102" s="642"/>
      <c r="P102" s="36"/>
    </row>
    <row r="103" spans="1:16">
      <c r="A103" s="36"/>
      <c r="B103" s="36"/>
      <c r="C103" s="36"/>
      <c r="D103" s="36"/>
      <c r="E103" s="36"/>
      <c r="F103" s="642"/>
      <c r="G103" s="642"/>
      <c r="H103" s="642"/>
      <c r="I103" s="642"/>
      <c r="J103" s="642"/>
      <c r="K103" s="36"/>
      <c r="L103" s="642"/>
      <c r="M103" s="642"/>
      <c r="N103" s="642"/>
      <c r="O103" s="642"/>
      <c r="P103" s="36"/>
    </row>
    <row r="104" spans="1:16">
      <c r="A104" s="36"/>
      <c r="B104" s="36"/>
      <c r="C104" s="36"/>
      <c r="D104" s="36"/>
      <c r="E104" s="36"/>
      <c r="F104" s="642"/>
      <c r="G104" s="642"/>
      <c r="H104" s="642"/>
      <c r="I104" s="642"/>
      <c r="J104" s="642"/>
      <c r="K104" s="36"/>
      <c r="L104" s="642"/>
      <c r="M104" s="642"/>
      <c r="N104" s="642"/>
      <c r="O104" s="642"/>
      <c r="P104" s="36"/>
    </row>
    <row r="105" spans="1:16">
      <c r="A105" s="36"/>
      <c r="B105" s="36"/>
      <c r="C105" s="36"/>
      <c r="D105" s="36"/>
      <c r="E105" s="36"/>
      <c r="F105" s="642"/>
      <c r="G105" s="642"/>
      <c r="H105" s="642"/>
      <c r="I105" s="642"/>
      <c r="J105" s="642"/>
      <c r="K105" s="36"/>
      <c r="L105" s="642"/>
      <c r="M105" s="642"/>
      <c r="N105" s="642"/>
      <c r="O105" s="642"/>
      <c r="P105" s="36"/>
    </row>
    <row r="106" spans="1:16">
      <c r="A106" s="36"/>
      <c r="B106" s="36"/>
      <c r="C106" s="36"/>
      <c r="D106" s="36"/>
      <c r="E106" s="36"/>
      <c r="F106" s="642"/>
      <c r="G106" s="642"/>
      <c r="H106" s="642"/>
      <c r="I106" s="642"/>
      <c r="J106" s="642"/>
      <c r="K106" s="36"/>
      <c r="L106" s="642"/>
      <c r="M106" s="642"/>
      <c r="N106" s="642"/>
      <c r="O106" s="642"/>
      <c r="P106" s="36"/>
    </row>
    <row r="107" spans="1:16">
      <c r="A107" s="36"/>
      <c r="B107" s="36"/>
      <c r="C107" s="36"/>
      <c r="D107" s="36"/>
      <c r="E107" s="36"/>
      <c r="F107" s="642"/>
      <c r="G107" s="642"/>
      <c r="H107" s="642"/>
      <c r="I107" s="642"/>
      <c r="J107" s="642"/>
      <c r="K107" s="36"/>
      <c r="L107" s="642"/>
      <c r="M107" s="642"/>
      <c r="N107" s="642"/>
      <c r="O107" s="642"/>
      <c r="P107" s="36"/>
    </row>
    <row r="108" spans="1:16">
      <c r="A108" s="36"/>
      <c r="B108" s="36"/>
      <c r="C108" s="36"/>
      <c r="D108" s="36"/>
      <c r="E108" s="36"/>
      <c r="F108" s="642"/>
      <c r="G108" s="642"/>
      <c r="H108" s="642"/>
      <c r="I108" s="642"/>
      <c r="J108" s="642"/>
      <c r="K108" s="36"/>
      <c r="L108" s="642"/>
      <c r="M108" s="642"/>
      <c r="N108" s="642"/>
      <c r="O108" s="642"/>
      <c r="P108" s="36"/>
    </row>
    <row r="109" spans="1:16">
      <c r="A109" s="36"/>
      <c r="B109" s="36"/>
      <c r="C109" s="36"/>
      <c r="D109" s="36"/>
      <c r="E109" s="36"/>
      <c r="F109" s="642"/>
      <c r="G109" s="642"/>
      <c r="H109" s="642"/>
      <c r="I109" s="642"/>
      <c r="J109" s="642"/>
      <c r="K109" s="36"/>
      <c r="L109" s="642"/>
      <c r="M109" s="642"/>
      <c r="N109" s="642"/>
      <c r="O109" s="642"/>
      <c r="P109" s="36"/>
    </row>
    <row r="110" spans="1:16">
      <c r="A110" s="36"/>
      <c r="B110" s="36"/>
      <c r="C110" s="36"/>
      <c r="D110" s="36"/>
      <c r="E110" s="36"/>
      <c r="F110" s="642"/>
      <c r="G110" s="642"/>
      <c r="H110" s="642"/>
      <c r="I110" s="642"/>
      <c r="J110" s="642"/>
      <c r="K110" s="36"/>
      <c r="L110" s="642"/>
      <c r="M110" s="642"/>
      <c r="N110" s="642"/>
      <c r="O110" s="642"/>
      <c r="P110" s="36"/>
    </row>
    <row r="111" spans="1:16">
      <c r="A111" s="36"/>
      <c r="B111" s="36"/>
      <c r="C111" s="36"/>
      <c r="D111" s="36"/>
      <c r="E111" s="36"/>
      <c r="F111" s="642"/>
      <c r="G111" s="642"/>
      <c r="H111" s="642"/>
      <c r="I111" s="642"/>
      <c r="J111" s="642"/>
      <c r="K111" s="36"/>
      <c r="L111" s="642"/>
      <c r="M111" s="642"/>
      <c r="N111" s="642"/>
      <c r="O111" s="642"/>
      <c r="P111" s="36"/>
    </row>
    <row r="112" spans="1:16">
      <c r="A112" s="36"/>
      <c r="B112" s="36"/>
      <c r="C112" s="36"/>
      <c r="D112" s="36"/>
      <c r="E112" s="36"/>
      <c r="F112" s="642"/>
      <c r="G112" s="642"/>
      <c r="H112" s="642"/>
      <c r="I112" s="642"/>
      <c r="J112" s="642"/>
      <c r="K112" s="36"/>
      <c r="L112" s="642"/>
      <c r="M112" s="642"/>
      <c r="N112" s="642"/>
      <c r="O112" s="642"/>
      <c r="P112" s="36"/>
    </row>
    <row r="113" spans="1:16">
      <c r="A113" s="36"/>
      <c r="B113" s="36"/>
      <c r="C113" s="36"/>
      <c r="D113" s="36"/>
      <c r="E113" s="36"/>
      <c r="F113" s="642"/>
      <c r="G113" s="642"/>
      <c r="H113" s="642"/>
      <c r="I113" s="642"/>
      <c r="J113" s="642"/>
      <c r="K113" s="36"/>
      <c r="L113" s="642"/>
      <c r="M113" s="642"/>
      <c r="N113" s="642"/>
      <c r="O113" s="642"/>
      <c r="P113" s="36"/>
    </row>
    <row r="114" spans="1:16">
      <c r="A114" s="36"/>
      <c r="B114" s="36"/>
      <c r="C114" s="36"/>
      <c r="D114" s="36"/>
      <c r="E114" s="36"/>
      <c r="F114" s="642"/>
      <c r="G114" s="642"/>
      <c r="H114" s="642"/>
      <c r="I114" s="642"/>
      <c r="J114" s="642"/>
      <c r="K114" s="36"/>
      <c r="L114" s="642"/>
      <c r="M114" s="642"/>
      <c r="N114" s="642"/>
      <c r="O114" s="642"/>
      <c r="P114" s="36"/>
    </row>
    <row r="115" spans="1:16">
      <c r="A115" s="36"/>
      <c r="B115" s="36"/>
      <c r="C115" s="36"/>
      <c r="D115" s="36"/>
      <c r="E115" s="36"/>
      <c r="F115" s="642"/>
      <c r="G115" s="642"/>
      <c r="H115" s="642"/>
      <c r="I115" s="642"/>
      <c r="J115" s="642"/>
      <c r="K115" s="36"/>
      <c r="L115" s="642"/>
      <c r="M115" s="642"/>
      <c r="N115" s="642"/>
      <c r="O115" s="642"/>
      <c r="P115" s="36"/>
    </row>
    <row r="116" spans="1:16">
      <c r="A116" s="36"/>
      <c r="B116" s="36"/>
      <c r="C116" s="36"/>
      <c r="D116" s="36"/>
      <c r="E116" s="36"/>
      <c r="F116" s="642"/>
      <c r="G116" s="642"/>
      <c r="H116" s="642"/>
      <c r="I116" s="642"/>
      <c r="J116" s="642"/>
      <c r="K116" s="36"/>
      <c r="L116" s="642"/>
      <c r="M116" s="642"/>
      <c r="N116" s="642"/>
      <c r="O116" s="642"/>
      <c r="P116" s="36"/>
    </row>
    <row r="117" spans="1:16">
      <c r="A117" s="36"/>
      <c r="B117" s="36"/>
      <c r="C117" s="36"/>
      <c r="D117" s="36"/>
      <c r="E117" s="36"/>
      <c r="F117" s="642"/>
      <c r="G117" s="642"/>
      <c r="H117" s="642"/>
      <c r="I117" s="642"/>
      <c r="J117" s="642"/>
      <c r="K117" s="36"/>
      <c r="L117" s="642"/>
      <c r="M117" s="642"/>
      <c r="N117" s="642"/>
      <c r="O117" s="642"/>
      <c r="P117" s="36"/>
    </row>
    <row r="118" spans="1:16">
      <c r="A118" s="36"/>
      <c r="B118" s="36"/>
      <c r="C118" s="36"/>
      <c r="D118" s="36"/>
      <c r="E118" s="36"/>
      <c r="F118" s="642"/>
      <c r="G118" s="642"/>
      <c r="H118" s="642"/>
      <c r="I118" s="642"/>
      <c r="J118" s="642"/>
      <c r="K118" s="36"/>
      <c r="L118" s="642"/>
      <c r="M118" s="642"/>
      <c r="N118" s="642"/>
      <c r="O118" s="642"/>
      <c r="P118" s="36"/>
    </row>
    <row r="119" spans="1:16">
      <c r="A119" s="36"/>
      <c r="B119" s="36"/>
      <c r="C119" s="36"/>
      <c r="D119" s="36"/>
      <c r="E119" s="36"/>
      <c r="F119" s="642"/>
      <c r="G119" s="642"/>
      <c r="H119" s="642"/>
      <c r="I119" s="642"/>
      <c r="J119" s="642"/>
      <c r="K119" s="36"/>
      <c r="L119" s="642"/>
      <c r="M119" s="642"/>
      <c r="N119" s="642"/>
      <c r="O119" s="642"/>
      <c r="P119" s="36"/>
    </row>
    <row r="120" spans="1:16">
      <c r="A120" s="36"/>
      <c r="B120" s="36"/>
      <c r="C120" s="36"/>
      <c r="D120" s="36"/>
      <c r="E120" s="36"/>
      <c r="F120" s="642"/>
      <c r="G120" s="642"/>
      <c r="H120" s="642"/>
      <c r="I120" s="642"/>
      <c r="J120" s="642"/>
      <c r="K120" s="36"/>
      <c r="L120" s="642"/>
      <c r="M120" s="642"/>
      <c r="N120" s="642"/>
      <c r="O120" s="642"/>
      <c r="P120" s="36"/>
    </row>
    <row r="121" spans="1:16">
      <c r="A121" s="36"/>
      <c r="B121" s="36"/>
      <c r="C121" s="36"/>
      <c r="D121" s="36"/>
      <c r="E121" s="36"/>
      <c r="F121" s="642"/>
      <c r="G121" s="642"/>
      <c r="H121" s="642"/>
      <c r="I121" s="642"/>
      <c r="J121" s="642"/>
      <c r="K121" s="36"/>
      <c r="L121" s="642"/>
      <c r="M121" s="642"/>
      <c r="N121" s="642"/>
      <c r="O121" s="642"/>
      <c r="P121" s="36"/>
    </row>
    <row r="122" spans="1:16">
      <c r="A122" s="36"/>
      <c r="B122" s="36"/>
      <c r="C122" s="36"/>
      <c r="D122" s="36"/>
      <c r="E122" s="36"/>
      <c r="F122" s="642"/>
      <c r="G122" s="642"/>
      <c r="H122" s="642"/>
      <c r="I122" s="642"/>
      <c r="J122" s="642"/>
      <c r="K122" s="36"/>
      <c r="L122" s="642"/>
      <c r="M122" s="642"/>
      <c r="N122" s="642"/>
      <c r="O122" s="642"/>
      <c r="P122" s="36"/>
    </row>
    <row r="123" spans="1:16">
      <c r="A123" s="36"/>
      <c r="B123" s="36"/>
      <c r="C123" s="36"/>
      <c r="D123" s="36"/>
      <c r="E123" s="36"/>
      <c r="F123" s="642"/>
      <c r="G123" s="642"/>
      <c r="H123" s="642"/>
      <c r="I123" s="642"/>
      <c r="J123" s="642"/>
      <c r="K123" s="36"/>
      <c r="L123" s="642"/>
      <c r="M123" s="642"/>
      <c r="N123" s="642"/>
      <c r="O123" s="642"/>
      <c r="P123" s="36"/>
    </row>
    <row r="124" spans="1:16">
      <c r="A124" s="36"/>
      <c r="B124" s="36"/>
      <c r="C124" s="36"/>
      <c r="D124" s="36"/>
      <c r="E124" s="36"/>
      <c r="F124" s="642"/>
      <c r="G124" s="642"/>
      <c r="H124" s="642"/>
      <c r="I124" s="642"/>
      <c r="J124" s="642"/>
      <c r="K124" s="36"/>
      <c r="L124" s="642"/>
      <c r="M124" s="642"/>
      <c r="N124" s="642"/>
      <c r="O124" s="642"/>
      <c r="P124" s="36"/>
    </row>
    <row r="125" spans="1:16">
      <c r="A125" s="36"/>
      <c r="B125" s="36"/>
      <c r="C125" s="36"/>
      <c r="D125" s="36"/>
      <c r="E125" s="36"/>
      <c r="F125" s="642"/>
      <c r="G125" s="642"/>
      <c r="H125" s="642"/>
      <c r="I125" s="642"/>
      <c r="J125" s="642"/>
      <c r="K125" s="36"/>
      <c r="L125" s="642"/>
      <c r="M125" s="642"/>
      <c r="N125" s="642"/>
      <c r="O125" s="642"/>
      <c r="P125" s="36"/>
    </row>
    <row r="126" spans="1:16">
      <c r="A126" s="36"/>
      <c r="B126" s="36"/>
      <c r="C126" s="36"/>
      <c r="D126" s="36"/>
      <c r="E126" s="36"/>
      <c r="F126" s="642"/>
      <c r="G126" s="642"/>
      <c r="H126" s="642"/>
      <c r="I126" s="642"/>
      <c r="J126" s="642"/>
      <c r="K126" s="36"/>
      <c r="L126" s="642"/>
      <c r="M126" s="642"/>
      <c r="N126" s="642"/>
      <c r="O126" s="642"/>
      <c r="P126" s="36"/>
    </row>
    <row r="127" spans="1:16">
      <c r="A127" s="36"/>
      <c r="B127" s="36"/>
      <c r="C127" s="36"/>
      <c r="D127" s="36"/>
      <c r="E127" s="36"/>
      <c r="F127" s="642"/>
      <c r="G127" s="642"/>
      <c r="H127" s="642"/>
      <c r="I127" s="642"/>
      <c r="J127" s="642"/>
      <c r="K127" s="36"/>
      <c r="L127" s="642"/>
      <c r="M127" s="642"/>
      <c r="N127" s="642"/>
      <c r="O127" s="642"/>
      <c r="P127" s="36"/>
    </row>
    <row r="128" spans="1:16">
      <c r="A128" s="36"/>
      <c r="B128" s="36"/>
      <c r="C128" s="36"/>
      <c r="D128" s="36"/>
      <c r="E128" s="36"/>
      <c r="F128" s="642"/>
      <c r="G128" s="642"/>
      <c r="H128" s="642"/>
      <c r="I128" s="642"/>
      <c r="J128" s="642"/>
      <c r="K128" s="36"/>
      <c r="L128" s="642"/>
      <c r="M128" s="642"/>
      <c r="N128" s="642"/>
      <c r="O128" s="642"/>
      <c r="P128" s="36"/>
    </row>
    <row r="129" spans="1:16">
      <c r="A129" s="36"/>
      <c r="B129" s="36"/>
      <c r="C129" s="36"/>
      <c r="D129" s="36"/>
      <c r="E129" s="36"/>
      <c r="F129" s="642"/>
      <c r="G129" s="642"/>
      <c r="H129" s="642"/>
      <c r="I129" s="642"/>
      <c r="J129" s="642"/>
      <c r="K129" s="36"/>
      <c r="L129" s="642"/>
      <c r="M129" s="642"/>
      <c r="N129" s="642"/>
      <c r="O129" s="642"/>
      <c r="P129" s="36"/>
    </row>
    <row r="130" spans="1:16">
      <c r="A130" s="36"/>
      <c r="B130" s="36"/>
      <c r="C130" s="36"/>
      <c r="D130" s="36"/>
      <c r="E130" s="36"/>
      <c r="F130" s="642"/>
      <c r="G130" s="642"/>
      <c r="H130" s="642"/>
      <c r="I130" s="642"/>
      <c r="J130" s="642"/>
      <c r="K130" s="36"/>
      <c r="L130" s="642"/>
      <c r="M130" s="642"/>
      <c r="N130" s="642"/>
      <c r="O130" s="642"/>
      <c r="P130" s="36"/>
    </row>
    <row r="131" spans="1:16">
      <c r="A131" s="36"/>
      <c r="B131" s="36"/>
      <c r="C131" s="36"/>
      <c r="D131" s="36"/>
      <c r="E131" s="36"/>
      <c r="F131" s="642"/>
      <c r="G131" s="642"/>
      <c r="H131" s="642"/>
      <c r="I131" s="642"/>
      <c r="J131" s="642"/>
      <c r="K131" s="36"/>
      <c r="L131" s="642"/>
      <c r="M131" s="642"/>
      <c r="N131" s="642"/>
      <c r="O131" s="642"/>
      <c r="P131" s="36"/>
    </row>
    <row r="132" spans="1:16">
      <c r="A132" s="36"/>
      <c r="B132" s="36"/>
      <c r="C132" s="36"/>
      <c r="D132" s="36"/>
      <c r="E132" s="36"/>
      <c r="F132" s="642"/>
      <c r="G132" s="642"/>
      <c r="H132" s="642"/>
      <c r="I132" s="642"/>
      <c r="J132" s="642"/>
      <c r="K132" s="36"/>
      <c r="L132" s="642"/>
      <c r="M132" s="642"/>
      <c r="N132" s="642"/>
      <c r="O132" s="642"/>
      <c r="P132" s="36"/>
    </row>
    <row r="133" spans="1:16">
      <c r="A133" s="36"/>
      <c r="B133" s="36"/>
      <c r="C133" s="36"/>
      <c r="D133" s="36"/>
      <c r="E133" s="36"/>
      <c r="F133" s="642"/>
      <c r="G133" s="642"/>
      <c r="H133" s="642"/>
      <c r="I133" s="642"/>
      <c r="J133" s="642"/>
      <c r="K133" s="36"/>
      <c r="L133" s="642"/>
      <c r="M133" s="642"/>
      <c r="N133" s="642"/>
      <c r="O133" s="642"/>
      <c r="P133" s="36"/>
    </row>
    <row r="134" spans="1:16">
      <c r="A134" s="36"/>
      <c r="B134" s="36"/>
      <c r="C134" s="36"/>
      <c r="D134" s="36"/>
      <c r="E134" s="36"/>
      <c r="F134" s="642"/>
      <c r="G134" s="642"/>
      <c r="H134" s="642"/>
      <c r="I134" s="642"/>
      <c r="J134" s="642"/>
      <c r="K134" s="36"/>
      <c r="L134" s="642"/>
      <c r="M134" s="642"/>
      <c r="N134" s="642"/>
      <c r="O134" s="642"/>
      <c r="P134" s="36"/>
    </row>
    <row r="135" spans="1:16">
      <c r="A135" s="36"/>
      <c r="B135" s="36"/>
      <c r="C135" s="36"/>
      <c r="D135" s="36"/>
      <c r="E135" s="36"/>
      <c r="F135" s="642"/>
      <c r="G135" s="642"/>
      <c r="H135" s="642"/>
      <c r="I135" s="642"/>
      <c r="J135" s="642"/>
      <c r="K135" s="36"/>
      <c r="L135" s="642"/>
      <c r="M135" s="642"/>
      <c r="N135" s="642"/>
      <c r="O135" s="642"/>
      <c r="P135" s="36"/>
    </row>
    <row r="136" spans="1:16">
      <c r="A136" s="36"/>
      <c r="B136" s="36"/>
      <c r="C136" s="36"/>
      <c r="D136" s="36"/>
      <c r="E136" s="36"/>
      <c r="F136" s="642"/>
      <c r="G136" s="642"/>
      <c r="H136" s="642"/>
      <c r="I136" s="642"/>
      <c r="J136" s="642"/>
      <c r="K136" s="36"/>
      <c r="L136" s="642"/>
      <c r="M136" s="642"/>
      <c r="N136" s="642"/>
      <c r="O136" s="642"/>
      <c r="P136" s="36"/>
    </row>
    <row r="137" spans="1:16">
      <c r="A137" s="36"/>
      <c r="B137" s="36"/>
      <c r="C137" s="36"/>
      <c r="D137" s="36"/>
      <c r="E137" s="36"/>
      <c r="F137" s="642"/>
      <c r="G137" s="642"/>
      <c r="H137" s="642"/>
      <c r="I137" s="642"/>
      <c r="J137" s="642"/>
      <c r="K137" s="36"/>
      <c r="L137" s="642"/>
      <c r="M137" s="642"/>
      <c r="N137" s="642"/>
      <c r="O137" s="642"/>
      <c r="P137" s="36"/>
    </row>
    <row r="138" spans="1:16">
      <c r="A138" s="36"/>
      <c r="B138" s="36"/>
      <c r="C138" s="36"/>
      <c r="D138" s="36"/>
      <c r="E138" s="36"/>
      <c r="F138" s="642"/>
      <c r="G138" s="642"/>
      <c r="H138" s="642"/>
      <c r="I138" s="642"/>
      <c r="J138" s="642"/>
      <c r="K138" s="36"/>
      <c r="L138" s="642"/>
      <c r="M138" s="642"/>
      <c r="N138" s="642"/>
      <c r="O138" s="642"/>
      <c r="P138" s="36"/>
    </row>
    <row r="139" spans="1:16">
      <c r="A139" s="36"/>
      <c r="B139" s="36"/>
      <c r="C139" s="36"/>
      <c r="D139" s="36"/>
      <c r="E139" s="36"/>
      <c r="F139" s="642"/>
      <c r="G139" s="642"/>
      <c r="H139" s="642"/>
      <c r="I139" s="642"/>
      <c r="J139" s="642"/>
      <c r="K139" s="36"/>
      <c r="L139" s="642"/>
      <c r="M139" s="642"/>
      <c r="N139" s="642"/>
      <c r="O139" s="642"/>
      <c r="P139" s="36"/>
    </row>
    <row r="140" spans="1:16">
      <c r="A140" s="36"/>
      <c r="B140" s="36"/>
      <c r="C140" s="36"/>
      <c r="D140" s="36"/>
      <c r="E140" s="36"/>
      <c r="F140" s="642"/>
      <c r="G140" s="642"/>
      <c r="H140" s="642"/>
      <c r="I140" s="642"/>
      <c r="J140" s="642"/>
      <c r="K140" s="36"/>
      <c r="L140" s="642"/>
      <c r="M140" s="642"/>
      <c r="N140" s="642"/>
      <c r="O140" s="642"/>
      <c r="P140" s="36"/>
    </row>
    <row r="141" spans="1:16">
      <c r="A141" s="36"/>
      <c r="B141" s="36"/>
      <c r="C141" s="36"/>
      <c r="D141" s="36"/>
      <c r="E141" s="36"/>
      <c r="F141" s="642"/>
      <c r="G141" s="642"/>
      <c r="H141" s="642"/>
      <c r="I141" s="642"/>
      <c r="J141" s="642"/>
      <c r="K141" s="36"/>
      <c r="L141" s="642"/>
      <c r="M141" s="642"/>
      <c r="N141" s="642"/>
      <c r="O141" s="642"/>
      <c r="P141" s="36"/>
    </row>
    <row r="142" spans="1:16">
      <c r="A142" s="36"/>
      <c r="B142" s="36"/>
      <c r="C142" s="36"/>
      <c r="D142" s="36"/>
      <c r="E142" s="36"/>
      <c r="F142" s="642"/>
      <c r="G142" s="642"/>
      <c r="H142" s="642"/>
      <c r="I142" s="642"/>
      <c r="J142" s="642"/>
      <c r="K142" s="36"/>
      <c r="L142" s="642"/>
      <c r="M142" s="642"/>
      <c r="N142" s="642"/>
      <c r="O142" s="642"/>
      <c r="P142" s="36"/>
    </row>
    <row r="143" spans="1:16">
      <c r="A143" s="36"/>
      <c r="B143" s="36"/>
      <c r="C143" s="36"/>
      <c r="D143" s="36"/>
      <c r="E143" s="36"/>
      <c r="F143" s="642"/>
      <c r="G143" s="642"/>
      <c r="H143" s="642"/>
      <c r="I143" s="642"/>
      <c r="J143" s="642"/>
      <c r="K143" s="36"/>
      <c r="L143" s="642"/>
      <c r="M143" s="642"/>
      <c r="N143" s="642"/>
      <c r="O143" s="642"/>
      <c r="P143" s="36"/>
    </row>
    <row r="144" spans="1:16">
      <c r="A144" s="36"/>
      <c r="B144" s="36"/>
      <c r="C144" s="36"/>
      <c r="D144" s="36"/>
      <c r="E144" s="36"/>
      <c r="F144" s="642"/>
      <c r="G144" s="642"/>
      <c r="H144" s="642"/>
      <c r="I144" s="642"/>
      <c r="J144" s="642"/>
      <c r="K144" s="36"/>
      <c r="L144" s="642"/>
      <c r="M144" s="642"/>
      <c r="N144" s="642"/>
      <c r="O144" s="642"/>
      <c r="P144" s="36"/>
    </row>
    <row r="145" spans="1:16">
      <c r="A145" s="36"/>
      <c r="B145" s="36"/>
      <c r="C145" s="36"/>
      <c r="D145" s="36"/>
      <c r="E145" s="36"/>
      <c r="F145" s="642"/>
      <c r="G145" s="642"/>
      <c r="H145" s="642"/>
      <c r="I145" s="642"/>
      <c r="J145" s="642"/>
      <c r="K145" s="36"/>
      <c r="L145" s="642"/>
      <c r="M145" s="642"/>
      <c r="N145" s="642"/>
      <c r="O145" s="642"/>
      <c r="P145" s="36"/>
    </row>
    <row r="146" spans="1:16">
      <c r="A146" s="36"/>
      <c r="B146" s="36"/>
      <c r="C146" s="36"/>
      <c r="D146" s="36"/>
      <c r="E146" s="36"/>
      <c r="F146" s="642"/>
      <c r="G146" s="642"/>
      <c r="H146" s="642"/>
      <c r="I146" s="642"/>
      <c r="J146" s="642"/>
      <c r="K146" s="36"/>
      <c r="L146" s="642"/>
      <c r="M146" s="642"/>
      <c r="N146" s="642"/>
      <c r="O146" s="642"/>
      <c r="P146" s="36"/>
    </row>
    <row r="147" spans="1:16">
      <c r="A147" s="36"/>
      <c r="B147" s="36"/>
      <c r="C147" s="36"/>
      <c r="D147" s="36"/>
      <c r="E147" s="36"/>
      <c r="F147" s="642"/>
      <c r="G147" s="642"/>
      <c r="H147" s="642"/>
      <c r="I147" s="642"/>
      <c r="J147" s="642"/>
      <c r="K147" s="36"/>
      <c r="L147" s="642"/>
      <c r="M147" s="642"/>
      <c r="N147" s="642"/>
      <c r="O147" s="642"/>
      <c r="P147" s="36"/>
    </row>
    <row r="148" spans="1:16">
      <c r="A148" s="36"/>
      <c r="B148" s="36"/>
      <c r="C148" s="36"/>
      <c r="D148" s="36"/>
      <c r="E148" s="36"/>
      <c r="F148" s="642"/>
      <c r="G148" s="642"/>
      <c r="H148" s="642"/>
      <c r="I148" s="642"/>
      <c r="J148" s="642"/>
      <c r="K148" s="36"/>
      <c r="L148" s="642"/>
      <c r="M148" s="642"/>
      <c r="N148" s="642"/>
      <c r="O148" s="642"/>
      <c r="P148" s="36"/>
    </row>
    <row r="149" spans="1:16">
      <c r="A149" s="36"/>
      <c r="B149" s="36"/>
      <c r="C149" s="36"/>
      <c r="D149" s="36"/>
      <c r="E149" s="36"/>
      <c r="F149" s="642"/>
      <c r="G149" s="642"/>
      <c r="H149" s="642"/>
      <c r="I149" s="642"/>
      <c r="J149" s="642"/>
      <c r="K149" s="36"/>
      <c r="L149" s="642"/>
      <c r="M149" s="642"/>
      <c r="N149" s="642"/>
      <c r="O149" s="642"/>
      <c r="P149" s="36"/>
    </row>
    <row r="150" spans="1:16">
      <c r="A150" s="36"/>
      <c r="B150" s="36"/>
      <c r="C150" s="36"/>
      <c r="D150" s="36"/>
      <c r="E150" s="36"/>
      <c r="F150" s="642"/>
      <c r="G150" s="642"/>
      <c r="H150" s="642"/>
      <c r="I150" s="642"/>
      <c r="J150" s="642"/>
      <c r="K150" s="36"/>
      <c r="L150" s="642"/>
      <c r="M150" s="642"/>
      <c r="N150" s="642"/>
      <c r="O150" s="642"/>
      <c r="P150" s="36"/>
    </row>
    <row r="151" spans="1:16">
      <c r="A151" s="36"/>
      <c r="B151" s="36"/>
      <c r="C151" s="36"/>
      <c r="D151" s="36"/>
      <c r="E151" s="36"/>
      <c r="F151" s="642"/>
      <c r="G151" s="642"/>
      <c r="H151" s="642"/>
      <c r="I151" s="642"/>
      <c r="J151" s="642"/>
      <c r="K151" s="36"/>
      <c r="L151" s="642"/>
      <c r="M151" s="642"/>
      <c r="N151" s="642"/>
      <c r="O151" s="642"/>
      <c r="P151" s="36"/>
    </row>
    <row r="152" spans="1:16">
      <c r="A152" s="36"/>
      <c r="B152" s="36"/>
      <c r="C152" s="36"/>
      <c r="D152" s="36"/>
      <c r="E152" s="36"/>
      <c r="F152" s="642"/>
      <c r="G152" s="642"/>
      <c r="H152" s="642"/>
      <c r="I152" s="642"/>
      <c r="J152" s="642"/>
      <c r="K152" s="36"/>
      <c r="L152" s="642"/>
      <c r="M152" s="642"/>
      <c r="N152" s="642"/>
      <c r="O152" s="642"/>
      <c r="P152" s="36"/>
    </row>
    <row r="153" spans="1:16">
      <c r="A153" s="36"/>
      <c r="B153" s="36"/>
      <c r="C153" s="36"/>
      <c r="D153" s="36"/>
      <c r="E153" s="36"/>
      <c r="F153" s="642"/>
      <c r="G153" s="642"/>
      <c r="H153" s="642"/>
      <c r="I153" s="642"/>
      <c r="J153" s="642"/>
      <c r="K153" s="36"/>
      <c r="L153" s="642"/>
      <c r="M153" s="642"/>
      <c r="N153" s="642"/>
      <c r="O153" s="642"/>
      <c r="P153" s="36"/>
    </row>
    <row r="154" spans="1:16">
      <c r="A154" s="36"/>
      <c r="B154" s="36"/>
      <c r="C154" s="36"/>
      <c r="D154" s="36"/>
      <c r="E154" s="36"/>
      <c r="F154" s="642"/>
      <c r="G154" s="642"/>
      <c r="H154" s="642"/>
      <c r="I154" s="642"/>
      <c r="J154" s="642"/>
      <c r="K154" s="36"/>
      <c r="L154" s="642"/>
      <c r="M154" s="642"/>
      <c r="N154" s="642"/>
      <c r="O154" s="642"/>
      <c r="P154" s="36"/>
    </row>
    <row r="155" spans="1:16">
      <c r="A155" s="36"/>
      <c r="B155" s="36"/>
      <c r="C155" s="36"/>
      <c r="D155" s="36"/>
      <c r="E155" s="36"/>
      <c r="F155" s="642"/>
      <c r="G155" s="642"/>
      <c r="H155" s="642"/>
      <c r="I155" s="642"/>
      <c r="J155" s="642"/>
      <c r="K155" s="36"/>
      <c r="L155" s="642"/>
      <c r="M155" s="642"/>
      <c r="N155" s="642"/>
      <c r="O155" s="642"/>
      <c r="P155" s="36"/>
    </row>
    <row r="156" spans="1:16">
      <c r="A156" s="36"/>
      <c r="B156" s="36"/>
      <c r="C156" s="36"/>
      <c r="D156" s="36"/>
      <c r="E156" s="36"/>
      <c r="F156" s="642"/>
      <c r="G156" s="642"/>
      <c r="H156" s="642"/>
      <c r="I156" s="642"/>
      <c r="J156" s="642"/>
      <c r="K156" s="36"/>
      <c r="L156" s="642"/>
      <c r="M156" s="642"/>
      <c r="N156" s="642"/>
      <c r="O156" s="642"/>
      <c r="P156" s="36"/>
    </row>
    <row r="157" spans="1:16">
      <c r="A157" s="36"/>
      <c r="B157" s="36"/>
      <c r="C157" s="36"/>
      <c r="D157" s="36"/>
      <c r="E157" s="36"/>
      <c r="F157" s="642"/>
      <c r="G157" s="642"/>
      <c r="H157" s="642"/>
      <c r="I157" s="642"/>
      <c r="J157" s="642"/>
      <c r="K157" s="36"/>
      <c r="L157" s="642"/>
      <c r="M157" s="642"/>
      <c r="N157" s="642"/>
      <c r="O157" s="642"/>
      <c r="P157" s="36"/>
    </row>
    <row r="158" spans="1:16">
      <c r="A158" s="36"/>
      <c r="B158" s="36"/>
      <c r="C158" s="36"/>
      <c r="D158" s="36"/>
      <c r="E158" s="36"/>
      <c r="F158" s="642"/>
      <c r="G158" s="642"/>
      <c r="H158" s="642"/>
      <c r="I158" s="642"/>
      <c r="J158" s="642"/>
      <c r="K158" s="36"/>
      <c r="L158" s="642"/>
      <c r="M158" s="642"/>
      <c r="N158" s="642"/>
      <c r="O158" s="642"/>
      <c r="P158" s="36"/>
    </row>
    <row r="159" spans="1:16">
      <c r="A159" s="36"/>
      <c r="B159" s="36"/>
      <c r="C159" s="36"/>
      <c r="D159" s="36"/>
      <c r="E159" s="36"/>
      <c r="F159" s="642"/>
      <c r="G159" s="642"/>
      <c r="H159" s="642"/>
      <c r="I159" s="642"/>
      <c r="J159" s="642"/>
      <c r="K159" s="36"/>
      <c r="L159" s="642"/>
      <c r="M159" s="642"/>
      <c r="N159" s="642"/>
      <c r="O159" s="642"/>
      <c r="P159" s="36"/>
    </row>
    <row r="160" spans="1:16">
      <c r="A160" s="36"/>
      <c r="B160" s="36"/>
      <c r="C160" s="36"/>
      <c r="D160" s="36"/>
      <c r="E160" s="36"/>
      <c r="F160" s="642"/>
      <c r="G160" s="642"/>
      <c r="H160" s="642"/>
      <c r="I160" s="642"/>
      <c r="J160" s="642"/>
      <c r="K160" s="36"/>
      <c r="L160" s="642"/>
      <c r="M160" s="642"/>
      <c r="N160" s="642"/>
      <c r="O160" s="642"/>
      <c r="P160" s="36"/>
    </row>
    <row r="161" spans="1:16">
      <c r="A161" s="36"/>
      <c r="B161" s="36"/>
      <c r="C161" s="36"/>
      <c r="D161" s="36"/>
      <c r="E161" s="36"/>
      <c r="F161" s="642"/>
      <c r="G161" s="642"/>
      <c r="H161" s="642"/>
      <c r="I161" s="642"/>
      <c r="J161" s="642"/>
      <c r="K161" s="36"/>
      <c r="L161" s="642"/>
      <c r="M161" s="642"/>
      <c r="N161" s="642"/>
      <c r="O161" s="642"/>
      <c r="P161" s="36"/>
    </row>
    <row r="162" spans="1:16">
      <c r="A162" s="36"/>
      <c r="B162" s="36"/>
      <c r="C162" s="36"/>
      <c r="D162" s="36"/>
      <c r="E162" s="36"/>
      <c r="F162" s="642"/>
      <c r="G162" s="642"/>
      <c r="H162" s="642"/>
      <c r="I162" s="642"/>
      <c r="J162" s="642"/>
      <c r="K162" s="36"/>
      <c r="L162" s="642"/>
      <c r="M162" s="642"/>
      <c r="N162" s="642"/>
      <c r="O162" s="642"/>
      <c r="P162" s="36"/>
    </row>
    <row r="163" spans="1:16">
      <c r="A163" s="36"/>
      <c r="B163" s="36"/>
      <c r="C163" s="36"/>
      <c r="D163" s="36"/>
      <c r="E163" s="36"/>
      <c r="F163" s="642"/>
      <c r="G163" s="642"/>
      <c r="H163" s="642"/>
      <c r="I163" s="642"/>
      <c r="J163" s="642"/>
      <c r="K163" s="36"/>
      <c r="L163" s="642"/>
      <c r="M163" s="642"/>
      <c r="N163" s="642"/>
      <c r="O163" s="642"/>
      <c r="P163" s="36"/>
    </row>
    <row r="164" spans="1:16">
      <c r="A164" s="36"/>
      <c r="B164" s="36"/>
      <c r="C164" s="36"/>
      <c r="D164" s="36"/>
      <c r="E164" s="36"/>
      <c r="F164" s="642"/>
      <c r="G164" s="642"/>
      <c r="H164" s="642"/>
      <c r="I164" s="642"/>
      <c r="J164" s="642"/>
      <c r="K164" s="36"/>
      <c r="L164" s="642"/>
      <c r="M164" s="642"/>
      <c r="N164" s="642"/>
      <c r="O164" s="642"/>
      <c r="P164" s="36"/>
    </row>
    <row r="165" spans="1:16">
      <c r="A165" s="36"/>
      <c r="B165" s="36"/>
      <c r="C165" s="36"/>
      <c r="D165" s="36"/>
      <c r="E165" s="36"/>
      <c r="F165" s="642"/>
      <c r="G165" s="642"/>
      <c r="H165" s="642"/>
      <c r="I165" s="642"/>
      <c r="J165" s="642"/>
      <c r="K165" s="36"/>
      <c r="L165" s="642"/>
      <c r="M165" s="642"/>
      <c r="N165" s="642"/>
      <c r="O165" s="642"/>
      <c r="P165" s="36"/>
    </row>
    <row r="166" spans="1:16">
      <c r="A166" s="36"/>
      <c r="B166" s="36"/>
      <c r="C166" s="36"/>
      <c r="D166" s="36"/>
      <c r="E166" s="36"/>
      <c r="F166" s="642"/>
      <c r="G166" s="642"/>
      <c r="H166" s="642"/>
      <c r="I166" s="642"/>
      <c r="J166" s="642"/>
      <c r="K166" s="36"/>
      <c r="L166" s="642"/>
      <c r="M166" s="642"/>
      <c r="N166" s="642"/>
      <c r="O166" s="642"/>
      <c r="P166" s="36"/>
    </row>
    <row r="167" spans="1:16">
      <c r="A167" s="36"/>
      <c r="B167" s="36"/>
      <c r="C167" s="36"/>
      <c r="D167" s="36"/>
      <c r="E167" s="36"/>
      <c r="F167" s="642"/>
      <c r="G167" s="642"/>
      <c r="H167" s="642"/>
      <c r="I167" s="642"/>
      <c r="J167" s="642"/>
      <c r="K167" s="36"/>
      <c r="L167" s="642"/>
      <c r="M167" s="642"/>
      <c r="N167" s="642"/>
      <c r="O167" s="642"/>
      <c r="P167" s="36"/>
    </row>
    <row r="168" spans="1:16">
      <c r="A168" s="36"/>
      <c r="B168" s="36"/>
      <c r="C168" s="36"/>
      <c r="D168" s="36"/>
      <c r="E168" s="36"/>
      <c r="F168" s="642"/>
      <c r="G168" s="642"/>
      <c r="H168" s="642"/>
      <c r="I168" s="642"/>
      <c r="J168" s="642"/>
      <c r="K168" s="36"/>
      <c r="L168" s="642"/>
      <c r="M168" s="642"/>
      <c r="N168" s="642"/>
      <c r="O168" s="642"/>
      <c r="P168" s="36"/>
    </row>
    <row r="169" spans="1:16">
      <c r="A169" s="36"/>
      <c r="B169" s="36"/>
      <c r="C169" s="36"/>
      <c r="D169" s="36"/>
      <c r="E169" s="36"/>
      <c r="F169" s="642"/>
      <c r="G169" s="642"/>
      <c r="H169" s="642"/>
      <c r="I169" s="642"/>
      <c r="J169" s="642"/>
      <c r="K169" s="36"/>
      <c r="L169" s="642"/>
      <c r="M169" s="642"/>
      <c r="N169" s="642"/>
      <c r="O169" s="642"/>
      <c r="P169" s="36"/>
    </row>
    <row r="170" spans="1:16">
      <c r="A170" s="36"/>
      <c r="B170" s="36"/>
      <c r="C170" s="36"/>
      <c r="D170" s="36"/>
      <c r="E170" s="36"/>
      <c r="F170" s="642"/>
      <c r="G170" s="642"/>
      <c r="H170" s="642"/>
      <c r="I170" s="642"/>
      <c r="J170" s="642"/>
      <c r="K170" s="36"/>
      <c r="L170" s="642"/>
      <c r="M170" s="642"/>
      <c r="N170" s="642"/>
      <c r="O170" s="642"/>
      <c r="P170" s="36"/>
    </row>
    <row r="171" spans="1:16">
      <c r="A171" s="36"/>
      <c r="B171" s="36"/>
      <c r="C171" s="36"/>
      <c r="D171" s="36"/>
      <c r="E171" s="36"/>
      <c r="F171" s="642"/>
      <c r="G171" s="642"/>
      <c r="H171" s="642"/>
      <c r="I171" s="642"/>
      <c r="J171" s="642"/>
      <c r="K171" s="36"/>
      <c r="L171" s="642"/>
      <c r="M171" s="642"/>
      <c r="N171" s="642"/>
      <c r="O171" s="642"/>
      <c r="P171" s="36"/>
    </row>
    <row r="172" spans="1:16">
      <c r="A172" s="36"/>
      <c r="B172" s="36"/>
      <c r="C172" s="36"/>
      <c r="D172" s="36"/>
      <c r="E172" s="36"/>
      <c r="F172" s="642"/>
      <c r="G172" s="642"/>
      <c r="H172" s="642"/>
      <c r="I172" s="642"/>
      <c r="J172" s="642"/>
      <c r="K172" s="36"/>
      <c r="L172" s="642"/>
      <c r="M172" s="642"/>
      <c r="N172" s="642"/>
      <c r="O172" s="642"/>
      <c r="P172" s="36"/>
    </row>
    <row r="173" spans="1:16">
      <c r="A173" s="36"/>
      <c r="B173" s="36"/>
      <c r="C173" s="36"/>
      <c r="D173" s="36"/>
      <c r="E173" s="36"/>
      <c r="F173" s="642"/>
      <c r="G173" s="642"/>
      <c r="H173" s="642"/>
      <c r="I173" s="642"/>
      <c r="J173" s="642"/>
      <c r="K173" s="36"/>
      <c r="L173" s="642"/>
      <c r="M173" s="642"/>
      <c r="N173" s="642"/>
      <c r="O173" s="642"/>
      <c r="P173" s="36"/>
    </row>
    <row r="174" spans="1:16">
      <c r="A174" s="36"/>
      <c r="B174" s="36"/>
      <c r="C174" s="36"/>
      <c r="D174" s="36"/>
      <c r="E174" s="36"/>
      <c r="F174" s="642"/>
      <c r="G174" s="642"/>
      <c r="H174" s="642"/>
      <c r="I174" s="642"/>
      <c r="J174" s="642"/>
      <c r="K174" s="36"/>
      <c r="L174" s="642"/>
      <c r="M174" s="642"/>
      <c r="N174" s="642"/>
      <c r="O174" s="642"/>
      <c r="P174" s="36"/>
    </row>
    <row r="175" spans="1:16">
      <c r="A175" s="36"/>
      <c r="B175" s="36"/>
      <c r="C175" s="36"/>
      <c r="D175" s="36"/>
      <c r="E175" s="36"/>
      <c r="F175" s="642"/>
      <c r="G175" s="642"/>
      <c r="H175" s="642"/>
      <c r="I175" s="642"/>
      <c r="J175" s="642"/>
      <c r="K175" s="36"/>
      <c r="L175" s="642"/>
      <c r="M175" s="642"/>
      <c r="N175" s="642"/>
      <c r="O175" s="642"/>
      <c r="P175" s="36"/>
    </row>
    <row r="176" spans="1:16">
      <c r="A176" s="36"/>
      <c r="B176" s="36"/>
      <c r="C176" s="36"/>
      <c r="D176" s="36"/>
      <c r="E176" s="36"/>
      <c r="F176" s="642"/>
      <c r="G176" s="642"/>
      <c r="H176" s="642"/>
      <c r="I176" s="642"/>
      <c r="J176" s="642"/>
      <c r="K176" s="36"/>
      <c r="L176" s="642"/>
      <c r="M176" s="642"/>
      <c r="N176" s="642"/>
      <c r="O176" s="642"/>
      <c r="P176" s="36"/>
    </row>
    <row r="177" spans="1:16">
      <c r="A177" s="36"/>
      <c r="B177" s="36"/>
      <c r="C177" s="36"/>
      <c r="D177" s="36"/>
      <c r="E177" s="36"/>
      <c r="F177" s="642"/>
      <c r="G177" s="642"/>
      <c r="H177" s="642"/>
      <c r="I177" s="642"/>
      <c r="J177" s="642"/>
      <c r="K177" s="36"/>
      <c r="L177" s="642"/>
      <c r="M177" s="642"/>
      <c r="N177" s="642"/>
      <c r="O177" s="642"/>
      <c r="P177" s="36"/>
    </row>
    <row r="178" spans="1:16">
      <c r="A178" s="36"/>
      <c r="B178" s="36"/>
      <c r="C178" s="36"/>
      <c r="D178" s="36"/>
      <c r="E178" s="36"/>
      <c r="F178" s="642"/>
      <c r="G178" s="642"/>
      <c r="H178" s="642"/>
      <c r="I178" s="642"/>
      <c r="J178" s="642"/>
      <c r="K178" s="36"/>
      <c r="L178" s="642"/>
      <c r="M178" s="642"/>
      <c r="N178" s="642"/>
      <c r="O178" s="642"/>
      <c r="P178" s="36"/>
    </row>
    <row r="179" spans="1:16">
      <c r="A179" s="36"/>
      <c r="B179" s="36"/>
      <c r="C179" s="36"/>
      <c r="D179" s="36"/>
      <c r="E179" s="36"/>
      <c r="F179" s="642"/>
      <c r="G179" s="642"/>
      <c r="H179" s="642"/>
      <c r="I179" s="642"/>
      <c r="J179" s="642"/>
      <c r="K179" s="36"/>
      <c r="L179" s="642"/>
      <c r="M179" s="642"/>
      <c r="N179" s="642"/>
      <c r="O179" s="642"/>
      <c r="P179" s="36"/>
    </row>
    <row r="180" spans="1:16">
      <c r="A180" s="36"/>
      <c r="B180" s="36"/>
      <c r="C180" s="36"/>
      <c r="D180" s="36"/>
      <c r="E180" s="36"/>
      <c r="F180" s="642"/>
      <c r="G180" s="642"/>
      <c r="H180" s="642"/>
      <c r="I180" s="642"/>
      <c r="J180" s="642"/>
      <c r="K180" s="36"/>
      <c r="L180" s="642"/>
      <c r="M180" s="642"/>
      <c r="N180" s="642"/>
      <c r="O180" s="642"/>
      <c r="P180" s="36"/>
    </row>
    <row r="181" spans="1:16">
      <c r="A181" s="36"/>
      <c r="B181" s="36"/>
      <c r="C181" s="36"/>
      <c r="D181" s="36"/>
      <c r="E181" s="36"/>
      <c r="F181" s="642"/>
      <c r="G181" s="642"/>
      <c r="H181" s="642"/>
      <c r="I181" s="642"/>
      <c r="J181" s="642"/>
      <c r="K181" s="36"/>
      <c r="L181" s="642"/>
      <c r="M181" s="642"/>
      <c r="N181" s="642"/>
      <c r="O181" s="642"/>
      <c r="P181" s="36"/>
    </row>
    <row r="182" spans="1:16">
      <c r="A182" s="36"/>
      <c r="B182" s="36"/>
      <c r="C182" s="36"/>
      <c r="D182" s="36"/>
      <c r="E182" s="36"/>
      <c r="F182" s="642"/>
      <c r="G182" s="642"/>
      <c r="H182" s="642"/>
      <c r="I182" s="642"/>
      <c r="J182" s="642"/>
      <c r="K182" s="36"/>
      <c r="L182" s="642"/>
      <c r="M182" s="642"/>
      <c r="N182" s="642"/>
      <c r="O182" s="642"/>
      <c r="P182" s="36"/>
    </row>
    <row r="183" spans="1:16">
      <c r="A183" s="36"/>
      <c r="B183" s="36"/>
      <c r="C183" s="36"/>
      <c r="D183" s="36"/>
      <c r="E183" s="36"/>
      <c r="F183" s="642"/>
      <c r="G183" s="642"/>
      <c r="H183" s="642"/>
      <c r="I183" s="642"/>
      <c r="J183" s="642"/>
      <c r="K183" s="36"/>
      <c r="L183" s="642"/>
      <c r="M183" s="642"/>
      <c r="N183" s="642"/>
      <c r="O183" s="642"/>
      <c r="P183" s="36"/>
    </row>
    <row r="184" spans="1:16">
      <c r="A184" s="36"/>
      <c r="B184" s="36"/>
      <c r="C184" s="36"/>
      <c r="D184" s="36"/>
      <c r="E184" s="36"/>
      <c r="F184" s="642"/>
      <c r="G184" s="642"/>
      <c r="H184" s="642"/>
      <c r="I184" s="642"/>
      <c r="J184" s="642"/>
      <c r="K184" s="36"/>
      <c r="L184" s="642"/>
      <c r="M184" s="642"/>
      <c r="N184" s="642"/>
      <c r="O184" s="642"/>
      <c r="P184" s="36"/>
    </row>
    <row r="185" spans="1:16">
      <c r="A185" s="36"/>
      <c r="B185" s="36"/>
      <c r="C185" s="36"/>
      <c r="D185" s="36"/>
      <c r="E185" s="36"/>
      <c r="F185" s="642"/>
      <c r="G185" s="642"/>
      <c r="H185" s="642"/>
      <c r="I185" s="642"/>
      <c r="J185" s="642"/>
      <c r="K185" s="36"/>
      <c r="L185" s="642"/>
      <c r="M185" s="642"/>
      <c r="N185" s="642"/>
      <c r="O185" s="642"/>
      <c r="P185" s="36"/>
    </row>
    <row r="186" spans="1:16">
      <c r="A186" s="36"/>
      <c r="B186" s="36"/>
      <c r="C186" s="36"/>
      <c r="D186" s="36"/>
      <c r="E186" s="36"/>
      <c r="F186" s="642"/>
      <c r="G186" s="642"/>
      <c r="H186" s="642"/>
      <c r="I186" s="642"/>
      <c r="J186" s="642"/>
      <c r="K186" s="36"/>
      <c r="L186" s="642"/>
      <c r="M186" s="642"/>
      <c r="N186" s="642"/>
      <c r="O186" s="642"/>
      <c r="P186" s="36"/>
    </row>
    <row r="187" spans="1:16">
      <c r="A187" s="36"/>
      <c r="B187" s="36"/>
      <c r="C187" s="36"/>
      <c r="D187" s="36"/>
      <c r="E187" s="36"/>
      <c r="F187" s="642"/>
      <c r="G187" s="642"/>
      <c r="H187" s="642"/>
      <c r="I187" s="642"/>
      <c r="J187" s="642"/>
      <c r="K187" s="36"/>
      <c r="L187" s="642"/>
      <c r="M187" s="642"/>
      <c r="N187" s="642"/>
      <c r="O187" s="642"/>
      <c r="P187" s="36"/>
    </row>
    <row r="188" spans="1:16">
      <c r="A188" s="36"/>
      <c r="B188" s="36"/>
      <c r="C188" s="36"/>
      <c r="D188" s="36"/>
      <c r="E188" s="36"/>
      <c r="F188" s="642"/>
      <c r="G188" s="642"/>
      <c r="H188" s="642"/>
      <c r="I188" s="642"/>
      <c r="J188" s="642"/>
      <c r="K188" s="36"/>
      <c r="L188" s="642"/>
      <c r="M188" s="642"/>
      <c r="N188" s="642"/>
      <c r="O188" s="642"/>
      <c r="P188" s="36"/>
    </row>
    <row r="189" spans="1:16">
      <c r="A189" s="36"/>
      <c r="B189" s="36"/>
      <c r="C189" s="36"/>
      <c r="D189" s="36"/>
      <c r="E189" s="36"/>
      <c r="F189" s="642"/>
      <c r="G189" s="642"/>
      <c r="H189" s="642"/>
      <c r="I189" s="642"/>
      <c r="J189" s="642"/>
      <c r="K189" s="36"/>
      <c r="L189" s="642"/>
      <c r="M189" s="642"/>
      <c r="N189" s="642"/>
      <c r="O189" s="642"/>
      <c r="P189" s="36"/>
    </row>
    <row r="190" spans="1:16">
      <c r="A190" s="36"/>
      <c r="B190" s="36"/>
      <c r="C190" s="36"/>
      <c r="D190" s="36"/>
      <c r="E190" s="36"/>
      <c r="F190" s="642"/>
      <c r="G190" s="642"/>
      <c r="H190" s="642"/>
      <c r="I190" s="642"/>
      <c r="J190" s="642"/>
      <c r="K190" s="36"/>
      <c r="L190" s="642"/>
      <c r="M190" s="642"/>
      <c r="N190" s="642"/>
      <c r="O190" s="642"/>
      <c r="P190" s="36"/>
    </row>
    <row r="191" spans="1:16">
      <c r="A191" s="36"/>
      <c r="B191" s="36"/>
      <c r="C191" s="36"/>
      <c r="D191" s="36"/>
      <c r="E191" s="36"/>
      <c r="F191" s="642"/>
      <c r="G191" s="642"/>
      <c r="H191" s="642"/>
      <c r="I191" s="642"/>
      <c r="J191" s="642"/>
      <c r="K191" s="36"/>
      <c r="L191" s="642"/>
      <c r="M191" s="642"/>
      <c r="N191" s="642"/>
      <c r="O191" s="642"/>
      <c r="P191" s="36"/>
    </row>
    <row r="192" spans="1:16">
      <c r="A192" s="36"/>
      <c r="B192" s="36"/>
      <c r="C192" s="36"/>
      <c r="D192" s="36"/>
      <c r="E192" s="36"/>
      <c r="F192" s="642"/>
      <c r="G192" s="642"/>
      <c r="H192" s="642"/>
      <c r="I192" s="642"/>
      <c r="J192" s="642"/>
      <c r="K192" s="36"/>
      <c r="L192" s="642"/>
      <c r="M192" s="642"/>
      <c r="N192" s="642"/>
      <c r="O192" s="642"/>
      <c r="P192" s="36"/>
    </row>
    <row r="193" spans="1:16">
      <c r="A193" s="36"/>
      <c r="B193" s="36"/>
      <c r="C193" s="36"/>
      <c r="D193" s="36"/>
      <c r="E193" s="36"/>
      <c r="F193" s="642"/>
      <c r="G193" s="642"/>
      <c r="H193" s="642"/>
      <c r="I193" s="642"/>
      <c r="J193" s="642"/>
      <c r="K193" s="36"/>
      <c r="L193" s="642"/>
      <c r="M193" s="642"/>
      <c r="N193" s="642"/>
      <c r="O193" s="642"/>
      <c r="P193" s="36"/>
    </row>
    <row r="194" spans="1:16">
      <c r="A194" s="36"/>
      <c r="B194" s="36"/>
      <c r="C194" s="36"/>
      <c r="D194" s="36"/>
      <c r="E194" s="36"/>
      <c r="F194" s="642"/>
      <c r="G194" s="642"/>
      <c r="H194" s="642"/>
      <c r="I194" s="642"/>
      <c r="J194" s="642"/>
      <c r="K194" s="36"/>
      <c r="L194" s="642"/>
      <c r="M194" s="642"/>
      <c r="N194" s="642"/>
      <c r="O194" s="642"/>
      <c r="P194" s="36"/>
    </row>
    <row r="195" spans="1:16">
      <c r="A195" s="36"/>
      <c r="B195" s="36"/>
      <c r="C195" s="36"/>
      <c r="D195" s="36"/>
      <c r="E195" s="36"/>
      <c r="F195" s="642"/>
      <c r="G195" s="642"/>
      <c r="H195" s="642"/>
      <c r="I195" s="642"/>
      <c r="J195" s="642"/>
      <c r="K195" s="36"/>
      <c r="L195" s="642"/>
      <c r="M195" s="642"/>
      <c r="N195" s="642"/>
      <c r="O195" s="642"/>
      <c r="P195" s="36"/>
    </row>
    <row r="196" spans="1:16">
      <c r="A196" s="36"/>
      <c r="B196" s="36"/>
      <c r="C196" s="36"/>
      <c r="D196" s="36"/>
      <c r="E196" s="36"/>
      <c r="F196" s="642"/>
      <c r="G196" s="642"/>
      <c r="H196" s="642"/>
      <c r="I196" s="642"/>
      <c r="J196" s="642"/>
      <c r="K196" s="36"/>
      <c r="L196" s="642"/>
      <c r="M196" s="642"/>
      <c r="N196" s="642"/>
      <c r="O196" s="642"/>
      <c r="P196" s="36"/>
    </row>
    <row r="197" spans="1:16">
      <c r="A197" s="36"/>
      <c r="B197" s="36"/>
      <c r="C197" s="36"/>
      <c r="D197" s="36"/>
      <c r="E197" s="36"/>
      <c r="F197" s="642"/>
      <c r="G197" s="642"/>
      <c r="H197" s="642"/>
      <c r="I197" s="642"/>
      <c r="J197" s="642"/>
      <c r="K197" s="36"/>
      <c r="L197" s="642"/>
      <c r="M197" s="642"/>
      <c r="N197" s="642"/>
      <c r="O197" s="642"/>
      <c r="P197" s="36"/>
    </row>
    <row r="198" spans="1:16">
      <c r="A198" s="36"/>
      <c r="B198" s="36"/>
      <c r="C198" s="36"/>
      <c r="D198" s="36"/>
      <c r="E198" s="36"/>
      <c r="F198" s="642"/>
      <c r="G198" s="642"/>
      <c r="H198" s="642"/>
      <c r="I198" s="642"/>
      <c r="J198" s="642"/>
      <c r="K198" s="36"/>
      <c r="L198" s="642"/>
      <c r="M198" s="642"/>
      <c r="N198" s="642"/>
      <c r="O198" s="642"/>
      <c r="P198" s="36"/>
    </row>
    <row r="199" spans="1:16">
      <c r="A199" s="36"/>
      <c r="B199" s="36"/>
      <c r="C199" s="36"/>
      <c r="D199" s="36"/>
      <c r="E199" s="36"/>
      <c r="F199" s="642"/>
      <c r="G199" s="642"/>
      <c r="H199" s="642"/>
      <c r="I199" s="642"/>
      <c r="J199" s="642"/>
      <c r="K199" s="36"/>
      <c r="L199" s="642"/>
      <c r="M199" s="642"/>
      <c r="N199" s="642"/>
      <c r="O199" s="642"/>
      <c r="P199" s="36"/>
    </row>
    <row r="200" spans="1:16">
      <c r="A200" s="36"/>
      <c r="B200" s="36"/>
      <c r="C200" s="36"/>
      <c r="D200" s="36"/>
      <c r="E200" s="36"/>
      <c r="F200" s="642"/>
      <c r="G200" s="642"/>
      <c r="H200" s="642"/>
      <c r="I200" s="642"/>
      <c r="J200" s="642"/>
      <c r="K200" s="36"/>
      <c r="L200" s="642"/>
      <c r="M200" s="642"/>
      <c r="N200" s="642"/>
      <c r="O200" s="642"/>
      <c r="P200" s="36"/>
    </row>
    <row r="201" spans="1:16">
      <c r="A201" s="36"/>
      <c r="B201" s="36"/>
      <c r="C201" s="36"/>
      <c r="D201" s="36"/>
      <c r="E201" s="36"/>
      <c r="F201" s="642"/>
      <c r="G201" s="642"/>
      <c r="H201" s="642"/>
      <c r="I201" s="642"/>
      <c r="J201" s="642"/>
      <c r="K201" s="36"/>
      <c r="L201" s="642"/>
      <c r="M201" s="642"/>
      <c r="N201" s="642"/>
      <c r="O201" s="642"/>
      <c r="P201" s="36"/>
    </row>
  </sheetData>
  <mergeCells count="13">
    <mergeCell ref="A2:P2"/>
    <mergeCell ref="A3:P3"/>
    <mergeCell ref="E5:G5"/>
    <mergeCell ref="H5:J5"/>
    <mergeCell ref="K5:M5"/>
    <mergeCell ref="A27:B27"/>
    <mergeCell ref="A5:A6"/>
    <mergeCell ref="B5:B6"/>
    <mergeCell ref="C5:C6"/>
    <mergeCell ref="D5:D6"/>
    <mergeCell ref="N5:N6"/>
    <mergeCell ref="O5:O6"/>
    <mergeCell ref="P5:P6"/>
  </mergeCells>
  <hyperlinks>
    <hyperlink ref="A1" location="'索引目录'!E21" display="返回索引页"/>
    <hyperlink ref="B1" location="'存货汇总'!B9" display="返回"/>
  </hyperlink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08"/>
  <sheetViews>
    <sheetView view="pageBreakPreview" zoomScaleNormal="100" topLeftCell="A4" workbookViewId="0">
      <selection activeCell="E25" sqref="E25"/>
    </sheetView>
  </sheetViews>
  <sheetFormatPr defaultColWidth="9.81481481481481" defaultRowHeight="14.4"/>
  <cols>
    <col min="1" max="1" width="4" customWidth="1"/>
    <col min="2" max="2" width="19.1851851851852" customWidth="1"/>
    <col min="3" max="3" width="8.81481481481481" customWidth="1"/>
    <col min="4" max="4" width="4.36111111111111" customWidth="1"/>
    <col min="5" max="5" width="9" hidden="1" customWidth="1"/>
    <col min="6" max="6" width="8" hidden="1" customWidth="1"/>
    <col min="7" max="7" width="11" hidden="1" customWidth="1"/>
    <col min="8" max="8" width="10.2777777777778" style="117" customWidth="1"/>
    <col min="9" max="9" width="5" style="117" hidden="1" customWidth="1"/>
    <col min="10" max="12" width="10.2777777777778" style="117" customWidth="1"/>
    <col min="13" max="13" width="10.6388888888889" style="117" hidden="1" customWidth="1" outlineLevel="1"/>
    <col min="14" max="18" width="10.2777777777778" style="117" hidden="1" customWidth="1" outlineLevel="1"/>
    <col min="19" max="19" width="10.2777777777778" style="117" customWidth="1" collapsed="1"/>
    <col min="20" max="21" width="10.2777777777778" style="117" customWidth="1"/>
    <col min="22" max="24" width="10.2777777777778" customWidth="1"/>
  </cols>
  <sheetData>
    <row r="1" ht="15.6" spans="1:24">
      <c r="A1" s="13" t="s">
        <v>86</v>
      </c>
      <c r="B1" s="14" t="s">
        <v>250</v>
      </c>
      <c r="C1" s="14"/>
      <c r="D1" s="15"/>
      <c r="E1" s="15"/>
      <c r="F1" s="15"/>
      <c r="G1" s="15"/>
      <c r="H1" s="405"/>
      <c r="I1" s="405"/>
      <c r="J1" s="405"/>
      <c r="K1" s="405"/>
      <c r="L1" s="405"/>
      <c r="M1" s="405"/>
      <c r="N1" s="405"/>
      <c r="O1" s="405"/>
      <c r="P1" s="405"/>
      <c r="Q1" s="405"/>
      <c r="R1" s="405"/>
      <c r="S1" s="405"/>
      <c r="T1" s="405"/>
      <c r="U1" s="405"/>
      <c r="V1" s="15"/>
      <c r="W1" s="15"/>
      <c r="X1" s="36"/>
    </row>
    <row r="2" ht="30" customHeight="1" spans="1:24">
      <c r="A2" s="406" t="s">
        <v>519</v>
      </c>
      <c r="B2" s="17"/>
      <c r="C2" s="17"/>
      <c r="D2" s="17"/>
      <c r="E2" s="17"/>
      <c r="F2" s="17"/>
      <c r="G2" s="17"/>
      <c r="H2" s="407"/>
      <c r="I2" s="407"/>
      <c r="J2" s="407"/>
      <c r="K2" s="407"/>
      <c r="L2" s="407"/>
      <c r="M2" s="407"/>
      <c r="N2" s="407"/>
      <c r="O2" s="407"/>
      <c r="P2" s="407"/>
      <c r="Q2" s="407"/>
      <c r="R2" s="407"/>
      <c r="S2" s="407"/>
      <c r="T2" s="407"/>
      <c r="U2" s="407"/>
      <c r="V2" s="17"/>
      <c r="W2" s="17"/>
      <c r="X2" s="36"/>
    </row>
    <row r="3" s="12" customFormat="1" ht="16" customHeight="1" spans="1:24">
      <c r="A3" s="18" t="e">
        <f>CONCATENATE(#REF!,#REF!,#REF!,#REF!,#REF!,#REF!,#REF!)</f>
        <v>#REF!</v>
      </c>
      <c r="B3" s="19"/>
      <c r="C3" s="19"/>
      <c r="D3" s="19"/>
      <c r="E3" s="19"/>
      <c r="F3" s="19"/>
      <c r="G3" s="19"/>
      <c r="H3" s="123"/>
      <c r="I3" s="123"/>
      <c r="J3" s="123"/>
      <c r="K3" s="123"/>
      <c r="L3" s="123"/>
      <c r="M3" s="123"/>
      <c r="N3" s="123"/>
      <c r="O3" s="123"/>
      <c r="P3" s="123"/>
      <c r="Q3" s="123"/>
      <c r="R3" s="123"/>
      <c r="S3" s="123"/>
      <c r="T3" s="123"/>
      <c r="U3" s="123"/>
      <c r="V3" s="20"/>
      <c r="W3" s="20"/>
      <c r="X3" s="22"/>
    </row>
    <row r="4" s="12" customFormat="1" ht="16" customHeight="1" spans="1:24">
      <c r="A4" s="21" t="e">
        <f>#REF!&amp;#REF!</f>
        <v>#REF!</v>
      </c>
      <c r="B4" s="22"/>
      <c r="C4" s="22"/>
      <c r="D4" s="22"/>
      <c r="E4" s="22"/>
      <c r="F4" s="22"/>
      <c r="G4" s="22"/>
      <c r="H4" s="120"/>
      <c r="I4" s="120"/>
      <c r="J4" s="120"/>
      <c r="K4" s="120"/>
      <c r="L4" s="120"/>
      <c r="M4" s="120"/>
      <c r="N4" s="120"/>
      <c r="O4" s="120"/>
      <c r="P4" s="120"/>
      <c r="Q4" s="120"/>
      <c r="R4" s="120"/>
      <c r="S4" s="120"/>
      <c r="T4" s="120"/>
      <c r="U4" s="120"/>
      <c r="V4" s="22"/>
      <c r="W4" s="23" t="s">
        <v>119</v>
      </c>
      <c r="X4" s="22"/>
    </row>
    <row r="5" s="12" customFormat="1" ht="16" customHeight="1" spans="1:24">
      <c r="A5" s="24" t="s">
        <v>183</v>
      </c>
      <c r="B5" s="24" t="s">
        <v>520</v>
      </c>
      <c r="C5" s="24" t="s">
        <v>521</v>
      </c>
      <c r="D5" s="183" t="s">
        <v>478</v>
      </c>
      <c r="E5" s="24" t="s">
        <v>333</v>
      </c>
      <c r="F5" s="27"/>
      <c r="G5" s="65"/>
      <c r="H5" s="654" t="s">
        <v>334</v>
      </c>
      <c r="I5" s="654"/>
      <c r="J5" s="654"/>
      <c r="K5" s="654"/>
      <c r="L5" s="658" t="s">
        <v>335</v>
      </c>
      <c r="M5" s="658"/>
      <c r="N5" s="658"/>
      <c r="O5" s="658"/>
      <c r="P5" s="658"/>
      <c r="Q5" s="658"/>
      <c r="R5" s="658"/>
      <c r="S5" s="658"/>
      <c r="T5" s="658"/>
      <c r="U5" s="658" t="s">
        <v>336</v>
      </c>
      <c r="V5" s="183" t="s">
        <v>255</v>
      </c>
      <c r="W5" s="24" t="s">
        <v>186</v>
      </c>
      <c r="X5" s="24" t="s">
        <v>484</v>
      </c>
    </row>
    <row r="6" s="12" customFormat="1" ht="16" customHeight="1" spans="1:24">
      <c r="A6" s="27"/>
      <c r="B6" s="27"/>
      <c r="C6" s="27"/>
      <c r="D6" s="137"/>
      <c r="E6" s="24" t="s">
        <v>479</v>
      </c>
      <c r="F6" s="24" t="s">
        <v>480</v>
      </c>
      <c r="G6" s="25" t="s">
        <v>154</v>
      </c>
      <c r="H6" s="655" t="s">
        <v>479</v>
      </c>
      <c r="I6" s="408" t="s">
        <v>522</v>
      </c>
      <c r="J6" s="408" t="s">
        <v>480</v>
      </c>
      <c r="K6" s="658" t="s">
        <v>154</v>
      </c>
      <c r="L6" s="408" t="s">
        <v>481</v>
      </c>
      <c r="M6" s="408" t="s">
        <v>523</v>
      </c>
      <c r="N6" s="408" t="s">
        <v>524</v>
      </c>
      <c r="O6" s="408" t="s">
        <v>525</v>
      </c>
      <c r="P6" s="408" t="s">
        <v>526</v>
      </c>
      <c r="Q6" s="408" t="s">
        <v>527</v>
      </c>
      <c r="R6" s="408" t="s">
        <v>528</v>
      </c>
      <c r="S6" s="408" t="s">
        <v>480</v>
      </c>
      <c r="T6" s="658" t="s">
        <v>154</v>
      </c>
      <c r="U6" s="659"/>
      <c r="V6" s="135"/>
      <c r="W6" s="27"/>
      <c r="X6" s="27"/>
    </row>
    <row r="7" s="12" customFormat="1" ht="16" customHeight="1" spans="1:25">
      <c r="A7" s="27">
        <v>1</v>
      </c>
      <c r="B7" s="28" t="s">
        <v>505</v>
      </c>
      <c r="C7" s="32" t="s">
        <v>529</v>
      </c>
      <c r="D7" s="28" t="s">
        <v>486</v>
      </c>
      <c r="E7" s="82"/>
      <c r="F7" s="31" t="str">
        <f>IF(E7=0,"",G7/E7)</f>
        <v/>
      </c>
      <c r="G7" s="30"/>
      <c r="H7" s="423">
        <v>37950</v>
      </c>
      <c r="I7" s="423"/>
      <c r="J7" s="422">
        <v>2.06</v>
      </c>
      <c r="K7" s="422">
        <f>H7*J7</f>
        <v>78177</v>
      </c>
      <c r="L7" s="422">
        <f>H7</f>
        <v>37950</v>
      </c>
      <c r="M7" s="422">
        <v>3</v>
      </c>
      <c r="N7" s="422"/>
      <c r="O7" s="422">
        <f>(M7-N7)*0.0661</f>
        <v>0.1983</v>
      </c>
      <c r="P7" s="422"/>
      <c r="Q7" s="422"/>
      <c r="R7" s="422"/>
      <c r="S7" s="422">
        <f>M7-SUM(N7:R7)</f>
        <v>2.8017</v>
      </c>
      <c r="T7" s="422">
        <f>L7*S7</f>
        <v>106324.515</v>
      </c>
      <c r="U7" s="422">
        <f>IF(T7-K7=0,"",(T7-K7))</f>
        <v>28147.515</v>
      </c>
      <c r="V7" s="31">
        <f>IF(K7=0,"",(T7-K7)/K7*100)</f>
        <v>36.004854368932</v>
      </c>
      <c r="W7" s="32"/>
      <c r="X7" s="28" t="s">
        <v>487</v>
      </c>
      <c r="Y7" s="12" t="s">
        <v>530</v>
      </c>
    </row>
    <row r="8" s="12" customFormat="1" ht="16" customHeight="1" spans="1:25">
      <c r="A8" s="27">
        <v>2</v>
      </c>
      <c r="B8" s="28" t="s">
        <v>505</v>
      </c>
      <c r="C8" s="32" t="s">
        <v>531</v>
      </c>
      <c r="D8" s="28" t="s">
        <v>486</v>
      </c>
      <c r="E8" s="82"/>
      <c r="F8" s="31"/>
      <c r="G8" s="30"/>
      <c r="H8" s="423">
        <v>1030</v>
      </c>
      <c r="I8" s="423"/>
      <c r="J8" s="422">
        <v>2.06</v>
      </c>
      <c r="K8" s="422">
        <f t="shared" ref="K8:K29" si="0">H8*J8</f>
        <v>2121.8</v>
      </c>
      <c r="L8" s="422">
        <f t="shared" ref="L8:L21" si="1">H8</f>
        <v>1030</v>
      </c>
      <c r="M8" s="422">
        <v>3</v>
      </c>
      <c r="N8" s="422"/>
      <c r="O8" s="422">
        <f t="shared" ref="O8:O30" si="2">(M8-N8)*0.0661</f>
        <v>0.1983</v>
      </c>
      <c r="P8" s="422"/>
      <c r="Q8" s="422"/>
      <c r="R8" s="422"/>
      <c r="S8" s="422">
        <f>M8-SUM(N8:R8)</f>
        <v>2.8017</v>
      </c>
      <c r="T8" s="422">
        <f t="shared" ref="T8:T30" si="3">L8*S8</f>
        <v>2885.751</v>
      </c>
      <c r="U8" s="422">
        <f t="shared" ref="U8:U31" si="4">IF(T8-K8=0,"",(T8-K8))</f>
        <v>763.951</v>
      </c>
      <c r="V8" s="31">
        <f t="shared" ref="V8:V31" si="5">IF(K8=0,"",(T8-K8)/K8*100)</f>
        <v>36.004854368932</v>
      </c>
      <c r="W8" s="32"/>
      <c r="X8" s="28" t="s">
        <v>487</v>
      </c>
      <c r="Y8" s="12" t="s">
        <v>530</v>
      </c>
    </row>
    <row r="9" s="12" customFormat="1" ht="16" customHeight="1" spans="1:25">
      <c r="A9" s="27">
        <v>3</v>
      </c>
      <c r="B9" s="28" t="s">
        <v>505</v>
      </c>
      <c r="C9" s="32" t="s">
        <v>532</v>
      </c>
      <c r="D9" s="28" t="s">
        <v>486</v>
      </c>
      <c r="E9" s="82"/>
      <c r="F9" s="31"/>
      <c r="G9" s="30"/>
      <c r="H9" s="423">
        <v>1040</v>
      </c>
      <c r="I9" s="423"/>
      <c r="J9" s="422">
        <v>2.06</v>
      </c>
      <c r="K9" s="422">
        <f t="shared" si="0"/>
        <v>2142.4</v>
      </c>
      <c r="L9" s="422">
        <f t="shared" si="1"/>
        <v>1040</v>
      </c>
      <c r="M9" s="422">
        <v>3</v>
      </c>
      <c r="N9" s="422"/>
      <c r="O9" s="422">
        <f t="shared" si="2"/>
        <v>0.1983</v>
      </c>
      <c r="P9" s="422"/>
      <c r="Q9" s="422"/>
      <c r="R9" s="422"/>
      <c r="S9" s="422">
        <f t="shared" ref="S8:S30" si="6">M9-SUM(N9:R9)</f>
        <v>2.8017</v>
      </c>
      <c r="T9" s="422">
        <f t="shared" si="3"/>
        <v>2913.768</v>
      </c>
      <c r="U9" s="422">
        <f t="shared" si="4"/>
        <v>771.368</v>
      </c>
      <c r="V9" s="31">
        <f t="shared" si="5"/>
        <v>36.004854368932</v>
      </c>
      <c r="W9" s="32"/>
      <c r="X9" s="28" t="s">
        <v>487</v>
      </c>
      <c r="Y9" s="12" t="s">
        <v>530</v>
      </c>
    </row>
    <row r="10" s="12" customFormat="1" ht="16" customHeight="1" spans="1:25">
      <c r="A10" s="27">
        <v>4</v>
      </c>
      <c r="B10" s="28" t="s">
        <v>533</v>
      </c>
      <c r="C10" s="32"/>
      <c r="D10" s="28" t="s">
        <v>486</v>
      </c>
      <c r="E10" s="82"/>
      <c r="F10" s="31"/>
      <c r="G10" s="30"/>
      <c r="H10" s="423">
        <v>639</v>
      </c>
      <c r="I10" s="423"/>
      <c r="J10" s="422">
        <v>3.56</v>
      </c>
      <c r="K10" s="422">
        <f t="shared" si="0"/>
        <v>2274.84</v>
      </c>
      <c r="L10" s="422">
        <f t="shared" si="1"/>
        <v>639</v>
      </c>
      <c r="M10" s="422">
        <v>10</v>
      </c>
      <c r="N10" s="422"/>
      <c r="O10" s="422">
        <f t="shared" si="2"/>
        <v>0.661</v>
      </c>
      <c r="P10" s="422"/>
      <c r="Q10" s="422"/>
      <c r="R10" s="422"/>
      <c r="S10" s="422">
        <f t="shared" si="6"/>
        <v>9.339</v>
      </c>
      <c r="T10" s="422">
        <f t="shared" si="3"/>
        <v>5967.621</v>
      </c>
      <c r="U10" s="422">
        <f t="shared" si="4"/>
        <v>3692.781</v>
      </c>
      <c r="V10" s="31">
        <f t="shared" si="5"/>
        <v>162.331460674157</v>
      </c>
      <c r="W10" s="32"/>
      <c r="X10" s="28" t="s">
        <v>487</v>
      </c>
      <c r="Y10" s="12" t="s">
        <v>530</v>
      </c>
    </row>
    <row r="11" s="12" customFormat="1" ht="16" customHeight="1" spans="1:25">
      <c r="A11" s="27">
        <v>5</v>
      </c>
      <c r="B11" s="28" t="s">
        <v>534</v>
      </c>
      <c r="C11" s="32" t="s">
        <v>529</v>
      </c>
      <c r="D11" s="28" t="s">
        <v>486</v>
      </c>
      <c r="E11" s="82"/>
      <c r="F11" s="31"/>
      <c r="G11" s="30"/>
      <c r="H11" s="423">
        <v>6000</v>
      </c>
      <c r="I11" s="423"/>
      <c r="J11" s="422">
        <v>2.5</v>
      </c>
      <c r="K11" s="422">
        <f t="shared" si="0"/>
        <v>15000</v>
      </c>
      <c r="L11" s="422">
        <f t="shared" si="1"/>
        <v>6000</v>
      </c>
      <c r="M11" s="422">
        <v>2.8</v>
      </c>
      <c r="N11" s="422"/>
      <c r="O11" s="422">
        <f t="shared" si="2"/>
        <v>0.18508</v>
      </c>
      <c r="P11" s="422"/>
      <c r="Q11" s="422"/>
      <c r="R11" s="422"/>
      <c r="S11" s="422">
        <f t="shared" si="6"/>
        <v>2.61492</v>
      </c>
      <c r="T11" s="422">
        <f t="shared" si="3"/>
        <v>15689.52</v>
      </c>
      <c r="U11" s="422">
        <f t="shared" si="4"/>
        <v>689.519999999999</v>
      </c>
      <c r="V11" s="31">
        <f t="shared" si="5"/>
        <v>4.59679999999999</v>
      </c>
      <c r="W11" s="32"/>
      <c r="X11" s="28" t="s">
        <v>487</v>
      </c>
      <c r="Y11" s="12" t="s">
        <v>530</v>
      </c>
    </row>
    <row r="12" s="12" customFormat="1" ht="16" customHeight="1" spans="1:25">
      <c r="A12" s="27">
        <v>6</v>
      </c>
      <c r="B12" s="28" t="s">
        <v>535</v>
      </c>
      <c r="C12" s="32" t="s">
        <v>536</v>
      </c>
      <c r="D12" s="28" t="s">
        <v>537</v>
      </c>
      <c r="E12" s="82"/>
      <c r="F12" s="31"/>
      <c r="G12" s="30"/>
      <c r="H12" s="423">
        <v>81</v>
      </c>
      <c r="I12" s="423"/>
      <c r="J12" s="422">
        <v>2.3</v>
      </c>
      <c r="K12" s="422">
        <f t="shared" si="0"/>
        <v>186.3</v>
      </c>
      <c r="L12" s="422">
        <f t="shared" si="1"/>
        <v>81</v>
      </c>
      <c r="M12" s="422">
        <v>12</v>
      </c>
      <c r="N12" s="422"/>
      <c r="O12" s="422">
        <f t="shared" si="2"/>
        <v>0.7932</v>
      </c>
      <c r="P12" s="422"/>
      <c r="Q12" s="422"/>
      <c r="R12" s="422"/>
      <c r="S12" s="422">
        <f t="shared" si="6"/>
        <v>11.2068</v>
      </c>
      <c r="T12" s="422">
        <f t="shared" si="3"/>
        <v>907.7508</v>
      </c>
      <c r="U12" s="422">
        <f t="shared" si="4"/>
        <v>721.4508</v>
      </c>
      <c r="V12" s="31">
        <f t="shared" si="5"/>
        <v>387.252173913044</v>
      </c>
      <c r="W12" s="32"/>
      <c r="X12" s="28" t="s">
        <v>487</v>
      </c>
      <c r="Y12" s="12" t="s">
        <v>530</v>
      </c>
    </row>
    <row r="13" s="12" customFormat="1" ht="16" customHeight="1" spans="1:25">
      <c r="A13" s="27">
        <v>7</v>
      </c>
      <c r="B13" s="28" t="s">
        <v>535</v>
      </c>
      <c r="C13" s="32" t="s">
        <v>538</v>
      </c>
      <c r="D13" s="28" t="s">
        <v>539</v>
      </c>
      <c r="E13" s="82"/>
      <c r="F13" s="31"/>
      <c r="G13" s="30"/>
      <c r="H13" s="423">
        <v>254</v>
      </c>
      <c r="I13" s="423"/>
      <c r="J13" s="422">
        <v>7.5</v>
      </c>
      <c r="K13" s="422">
        <f t="shared" si="0"/>
        <v>1905</v>
      </c>
      <c r="L13" s="422">
        <f t="shared" si="1"/>
        <v>254</v>
      </c>
      <c r="M13" s="422">
        <v>20</v>
      </c>
      <c r="N13" s="422"/>
      <c r="O13" s="422">
        <f t="shared" si="2"/>
        <v>1.322</v>
      </c>
      <c r="P13" s="422"/>
      <c r="Q13" s="422"/>
      <c r="R13" s="422"/>
      <c r="S13" s="422">
        <f t="shared" si="6"/>
        <v>18.678</v>
      </c>
      <c r="T13" s="422">
        <f t="shared" si="3"/>
        <v>4744.212</v>
      </c>
      <c r="U13" s="422">
        <f t="shared" si="4"/>
        <v>2839.212</v>
      </c>
      <c r="V13" s="31">
        <f t="shared" si="5"/>
        <v>149.04</v>
      </c>
      <c r="W13" s="32"/>
      <c r="X13" s="28" t="s">
        <v>487</v>
      </c>
      <c r="Y13" s="12" t="s">
        <v>530</v>
      </c>
    </row>
    <row r="14" s="12" customFormat="1" ht="16" customHeight="1" spans="1:25">
      <c r="A14" s="27">
        <v>8</v>
      </c>
      <c r="B14" s="28" t="s">
        <v>540</v>
      </c>
      <c r="C14" s="32" t="s">
        <v>531</v>
      </c>
      <c r="D14" s="28" t="s">
        <v>541</v>
      </c>
      <c r="E14" s="82"/>
      <c r="F14" s="31"/>
      <c r="G14" s="30"/>
      <c r="H14" s="423">
        <v>174</v>
      </c>
      <c r="I14" s="423"/>
      <c r="J14" s="422">
        <v>73</v>
      </c>
      <c r="K14" s="422">
        <f t="shared" si="0"/>
        <v>12702</v>
      </c>
      <c r="L14" s="422">
        <f t="shared" si="1"/>
        <v>174</v>
      </c>
      <c r="M14" s="422">
        <v>85</v>
      </c>
      <c r="N14" s="422"/>
      <c r="O14" s="422">
        <f t="shared" si="2"/>
        <v>5.6185</v>
      </c>
      <c r="P14" s="422"/>
      <c r="Q14" s="422"/>
      <c r="R14" s="422"/>
      <c r="S14" s="422">
        <f t="shared" si="6"/>
        <v>79.3815</v>
      </c>
      <c r="T14" s="422">
        <f t="shared" si="3"/>
        <v>13812.381</v>
      </c>
      <c r="U14" s="422">
        <f t="shared" si="4"/>
        <v>1110.381</v>
      </c>
      <c r="V14" s="31">
        <f t="shared" si="5"/>
        <v>8.74178082191782</v>
      </c>
      <c r="W14" s="32"/>
      <c r="X14" s="28" t="s">
        <v>487</v>
      </c>
      <c r="Y14" s="12" t="s">
        <v>530</v>
      </c>
    </row>
    <row r="15" s="12" customFormat="1" ht="16" customHeight="1" spans="1:25">
      <c r="A15" s="27">
        <v>9</v>
      </c>
      <c r="B15" s="28" t="s">
        <v>542</v>
      </c>
      <c r="C15" s="32"/>
      <c r="D15" s="28" t="s">
        <v>537</v>
      </c>
      <c r="E15" s="82"/>
      <c r="F15" s="31"/>
      <c r="G15" s="30"/>
      <c r="H15" s="423">
        <v>374</v>
      </c>
      <c r="I15" s="423"/>
      <c r="J15" s="422">
        <v>56</v>
      </c>
      <c r="K15" s="422">
        <f t="shared" si="0"/>
        <v>20944</v>
      </c>
      <c r="L15" s="422">
        <f t="shared" si="1"/>
        <v>374</v>
      </c>
      <c r="M15" s="422">
        <v>180</v>
      </c>
      <c r="N15" s="422"/>
      <c r="O15" s="422">
        <f t="shared" si="2"/>
        <v>11.898</v>
      </c>
      <c r="P15" s="422"/>
      <c r="Q15" s="422"/>
      <c r="R15" s="422"/>
      <c r="S15" s="422">
        <f t="shared" si="6"/>
        <v>168.102</v>
      </c>
      <c r="T15" s="422">
        <f t="shared" si="3"/>
        <v>62870.148</v>
      </c>
      <c r="U15" s="422">
        <f t="shared" si="4"/>
        <v>41926.148</v>
      </c>
      <c r="V15" s="31">
        <f t="shared" si="5"/>
        <v>200.182142857143</v>
      </c>
      <c r="W15" s="32"/>
      <c r="X15" s="28" t="s">
        <v>487</v>
      </c>
      <c r="Y15" s="12" t="s">
        <v>530</v>
      </c>
    </row>
    <row r="16" s="12" customFormat="1" ht="16" customHeight="1" spans="1:25">
      <c r="A16" s="27">
        <v>10</v>
      </c>
      <c r="B16" s="28" t="s">
        <v>506</v>
      </c>
      <c r="C16" s="32"/>
      <c r="D16" s="28" t="s">
        <v>543</v>
      </c>
      <c r="E16" s="82"/>
      <c r="F16" s="31"/>
      <c r="G16" s="30"/>
      <c r="H16" s="423">
        <v>107</v>
      </c>
      <c r="I16" s="423"/>
      <c r="J16" s="422">
        <v>1.75</v>
      </c>
      <c r="K16" s="422">
        <f t="shared" si="0"/>
        <v>187.25</v>
      </c>
      <c r="L16" s="422">
        <f t="shared" si="1"/>
        <v>107</v>
      </c>
      <c r="M16" s="422">
        <v>10</v>
      </c>
      <c r="N16" s="422"/>
      <c r="O16" s="422">
        <f t="shared" si="2"/>
        <v>0.661</v>
      </c>
      <c r="P16" s="422"/>
      <c r="Q16" s="422"/>
      <c r="R16" s="422"/>
      <c r="S16" s="422">
        <f t="shared" si="6"/>
        <v>9.339</v>
      </c>
      <c r="T16" s="422">
        <f t="shared" si="3"/>
        <v>999.273</v>
      </c>
      <c r="U16" s="422">
        <f t="shared" si="4"/>
        <v>812.023</v>
      </c>
      <c r="V16" s="31">
        <f t="shared" si="5"/>
        <v>433.657142857143</v>
      </c>
      <c r="W16" s="32"/>
      <c r="X16" s="28" t="s">
        <v>487</v>
      </c>
      <c r="Y16" s="12" t="s">
        <v>530</v>
      </c>
    </row>
    <row r="17" s="12" customFormat="1" ht="16" customHeight="1" spans="1:25">
      <c r="A17" s="27">
        <v>11</v>
      </c>
      <c r="B17" s="28" t="s">
        <v>544</v>
      </c>
      <c r="C17" s="32"/>
      <c r="D17" s="28" t="s">
        <v>545</v>
      </c>
      <c r="E17" s="82"/>
      <c r="F17" s="31"/>
      <c r="G17" s="30"/>
      <c r="H17" s="423">
        <v>57</v>
      </c>
      <c r="I17" s="423"/>
      <c r="J17" s="422">
        <v>7.5</v>
      </c>
      <c r="K17" s="422">
        <f t="shared" si="0"/>
        <v>427.5</v>
      </c>
      <c r="L17" s="422">
        <f t="shared" si="1"/>
        <v>57</v>
      </c>
      <c r="M17" s="422">
        <v>80</v>
      </c>
      <c r="N17" s="422">
        <f t="shared" ref="N17:N28" si="7">M17/1.13*0.13</f>
        <v>9.20353982300885</v>
      </c>
      <c r="O17" s="422">
        <f t="shared" si="2"/>
        <v>4.67964601769912</v>
      </c>
      <c r="P17" s="422">
        <f t="shared" ref="P17:P28" si="8">N17*0.1</f>
        <v>0.920353982300885</v>
      </c>
      <c r="Q17" s="422"/>
      <c r="R17" s="422"/>
      <c r="S17" s="422">
        <f t="shared" si="6"/>
        <v>65.1964601769912</v>
      </c>
      <c r="T17" s="422">
        <f t="shared" si="3"/>
        <v>3716.1982300885</v>
      </c>
      <c r="U17" s="422">
        <f t="shared" si="4"/>
        <v>3288.6982300885</v>
      </c>
      <c r="V17" s="31">
        <f t="shared" si="5"/>
        <v>769.286135693215</v>
      </c>
      <c r="W17" s="32"/>
      <c r="X17" s="28" t="s">
        <v>487</v>
      </c>
      <c r="Y17" s="12" t="s">
        <v>530</v>
      </c>
    </row>
    <row r="18" s="12" customFormat="1" ht="16" customHeight="1" spans="1:25">
      <c r="A18" s="27">
        <v>12</v>
      </c>
      <c r="B18" s="28" t="s">
        <v>546</v>
      </c>
      <c r="C18" s="32"/>
      <c r="D18" s="28" t="s">
        <v>545</v>
      </c>
      <c r="E18" s="82"/>
      <c r="F18" s="31"/>
      <c r="G18" s="30"/>
      <c r="H18" s="423">
        <v>32</v>
      </c>
      <c r="I18" s="423"/>
      <c r="J18" s="422">
        <v>7.5</v>
      </c>
      <c r="K18" s="422">
        <f t="shared" si="0"/>
        <v>240</v>
      </c>
      <c r="L18" s="422">
        <f t="shared" si="1"/>
        <v>32</v>
      </c>
      <c r="M18" s="422">
        <v>70</v>
      </c>
      <c r="N18" s="422">
        <f t="shared" si="7"/>
        <v>8.05309734513274</v>
      </c>
      <c r="O18" s="422">
        <f t="shared" si="2"/>
        <v>4.09469026548673</v>
      </c>
      <c r="P18" s="422">
        <f t="shared" si="8"/>
        <v>0.805309734513274</v>
      </c>
      <c r="Q18" s="422"/>
      <c r="R18" s="422"/>
      <c r="S18" s="422">
        <f t="shared" si="6"/>
        <v>57.0469026548673</v>
      </c>
      <c r="T18" s="422">
        <f t="shared" si="3"/>
        <v>1825.50088495575</v>
      </c>
      <c r="U18" s="422">
        <f t="shared" si="4"/>
        <v>1585.50088495575</v>
      </c>
      <c r="V18" s="31">
        <f t="shared" si="5"/>
        <v>660.625368731563</v>
      </c>
      <c r="W18" s="32"/>
      <c r="X18" s="28" t="s">
        <v>487</v>
      </c>
      <c r="Y18" s="12" t="s">
        <v>530</v>
      </c>
    </row>
    <row r="19" s="12" customFormat="1" ht="16" customHeight="1" spans="1:25">
      <c r="A19" s="27">
        <v>13</v>
      </c>
      <c r="B19" s="28" t="s">
        <v>547</v>
      </c>
      <c r="C19" s="32"/>
      <c r="D19" s="28" t="s">
        <v>539</v>
      </c>
      <c r="E19" s="82"/>
      <c r="F19" s="31"/>
      <c r="G19" s="30"/>
      <c r="H19" s="423">
        <v>1</v>
      </c>
      <c r="I19" s="423"/>
      <c r="J19" s="422">
        <v>45</v>
      </c>
      <c r="K19" s="422">
        <f t="shared" si="0"/>
        <v>45</v>
      </c>
      <c r="L19" s="422">
        <f t="shared" si="1"/>
        <v>1</v>
      </c>
      <c r="M19" s="422">
        <v>50</v>
      </c>
      <c r="N19" s="422"/>
      <c r="O19" s="422">
        <f t="shared" si="2"/>
        <v>3.305</v>
      </c>
      <c r="P19" s="422"/>
      <c r="Q19" s="422"/>
      <c r="R19" s="422"/>
      <c r="S19" s="422">
        <f t="shared" si="6"/>
        <v>46.695</v>
      </c>
      <c r="T19" s="422">
        <f t="shared" si="3"/>
        <v>46.695</v>
      </c>
      <c r="U19" s="422">
        <f t="shared" si="4"/>
        <v>1.695</v>
      </c>
      <c r="V19" s="31">
        <f t="shared" si="5"/>
        <v>3.76666666666667</v>
      </c>
      <c r="W19" s="32"/>
      <c r="X19" s="28" t="s">
        <v>487</v>
      </c>
      <c r="Y19" s="12" t="s">
        <v>530</v>
      </c>
    </row>
    <row r="20" s="12" customFormat="1" ht="16" customHeight="1" spans="1:25">
      <c r="A20" s="27">
        <v>14</v>
      </c>
      <c r="B20" s="28" t="s">
        <v>548</v>
      </c>
      <c r="C20" s="32"/>
      <c r="D20" s="28" t="s">
        <v>545</v>
      </c>
      <c r="E20" s="82"/>
      <c r="F20" s="31"/>
      <c r="G20" s="30"/>
      <c r="H20" s="423">
        <v>210</v>
      </c>
      <c r="I20" s="423"/>
      <c r="J20" s="422">
        <v>7.5</v>
      </c>
      <c r="K20" s="422">
        <f t="shared" si="0"/>
        <v>1575</v>
      </c>
      <c r="L20" s="422">
        <f t="shared" si="1"/>
        <v>210</v>
      </c>
      <c r="M20" s="422">
        <v>100</v>
      </c>
      <c r="N20" s="422">
        <f t="shared" si="7"/>
        <v>11.5044247787611</v>
      </c>
      <c r="O20" s="422">
        <f t="shared" si="2"/>
        <v>5.84955752212389</v>
      </c>
      <c r="P20" s="422">
        <f t="shared" si="8"/>
        <v>1.15044247787611</v>
      </c>
      <c r="Q20" s="422"/>
      <c r="R20" s="422"/>
      <c r="S20" s="422">
        <f t="shared" si="6"/>
        <v>81.4955752212389</v>
      </c>
      <c r="T20" s="422">
        <f t="shared" si="3"/>
        <v>17114.0707964602</v>
      </c>
      <c r="U20" s="422">
        <f t="shared" si="4"/>
        <v>15539.0707964602</v>
      </c>
      <c r="V20" s="31">
        <f t="shared" si="5"/>
        <v>986.607669616519</v>
      </c>
      <c r="W20" s="32"/>
      <c r="X20" s="28" t="s">
        <v>487</v>
      </c>
      <c r="Y20" s="12" t="s">
        <v>530</v>
      </c>
    </row>
    <row r="21" s="12" customFormat="1" ht="16" customHeight="1" spans="1:25">
      <c r="A21" s="27">
        <v>15</v>
      </c>
      <c r="B21" s="28" t="s">
        <v>549</v>
      </c>
      <c r="C21" s="32"/>
      <c r="D21" s="28" t="s">
        <v>510</v>
      </c>
      <c r="E21" s="82"/>
      <c r="F21" s="31"/>
      <c r="G21" s="30"/>
      <c r="H21" s="423">
        <v>48</v>
      </c>
      <c r="I21" s="423"/>
      <c r="J21" s="422">
        <v>39.5</v>
      </c>
      <c r="K21" s="422">
        <f t="shared" si="0"/>
        <v>1896</v>
      </c>
      <c r="L21" s="422">
        <f t="shared" si="1"/>
        <v>48</v>
      </c>
      <c r="M21" s="422">
        <v>218</v>
      </c>
      <c r="N21" s="422">
        <f t="shared" si="7"/>
        <v>25.0796460176991</v>
      </c>
      <c r="O21" s="422">
        <f t="shared" si="2"/>
        <v>12.7520353982301</v>
      </c>
      <c r="P21" s="422">
        <f t="shared" si="8"/>
        <v>2.50796460176991</v>
      </c>
      <c r="Q21" s="422"/>
      <c r="R21" s="422"/>
      <c r="S21" s="422">
        <f t="shared" si="6"/>
        <v>177.660353982301</v>
      </c>
      <c r="T21" s="422">
        <f t="shared" si="3"/>
        <v>8527.69699115044</v>
      </c>
      <c r="U21" s="422">
        <f t="shared" si="4"/>
        <v>6631.69699115044</v>
      </c>
      <c r="V21" s="31">
        <f t="shared" si="5"/>
        <v>349.773048056458</v>
      </c>
      <c r="W21" s="32"/>
      <c r="X21" s="28" t="s">
        <v>487</v>
      </c>
      <c r="Y21" s="12" t="s">
        <v>351</v>
      </c>
    </row>
    <row r="22" s="12" customFormat="1" ht="16" customHeight="1" spans="1:25">
      <c r="A22" s="27">
        <v>16</v>
      </c>
      <c r="B22" s="28" t="s">
        <v>550</v>
      </c>
      <c r="C22" s="32"/>
      <c r="D22" s="28" t="s">
        <v>510</v>
      </c>
      <c r="E22" s="82"/>
      <c r="F22" s="31" t="str">
        <f t="shared" ref="F22:F28" si="9">IF(E22=0,"",G22/E22)</f>
        <v/>
      </c>
      <c r="G22" s="30"/>
      <c r="H22" s="423">
        <v>52</v>
      </c>
      <c r="I22" s="423"/>
      <c r="J22" s="422">
        <v>39.5</v>
      </c>
      <c r="K22" s="422">
        <f t="shared" si="0"/>
        <v>2054</v>
      </c>
      <c r="L22" s="422">
        <f t="shared" ref="L22:L30" si="10">H22</f>
        <v>52</v>
      </c>
      <c r="M22" s="422">
        <v>128</v>
      </c>
      <c r="N22" s="422">
        <f t="shared" si="7"/>
        <v>14.7256637168142</v>
      </c>
      <c r="O22" s="422">
        <f t="shared" si="2"/>
        <v>7.48743362831858</v>
      </c>
      <c r="P22" s="422">
        <f t="shared" si="8"/>
        <v>1.47256637168142</v>
      </c>
      <c r="Q22" s="422"/>
      <c r="R22" s="422"/>
      <c r="S22" s="422">
        <f t="shared" si="6"/>
        <v>104.314336283186</v>
      </c>
      <c r="T22" s="422">
        <f t="shared" si="3"/>
        <v>5424.34548672566</v>
      </c>
      <c r="U22" s="422">
        <f t="shared" si="4"/>
        <v>3370.34548672566</v>
      </c>
      <c r="V22" s="31">
        <f t="shared" si="5"/>
        <v>164.086927299205</v>
      </c>
      <c r="W22" s="32"/>
      <c r="X22" s="28" t="s">
        <v>487</v>
      </c>
      <c r="Y22" s="12" t="s">
        <v>351</v>
      </c>
    </row>
    <row r="23" s="12" customFormat="1" ht="16" customHeight="1" spans="1:25">
      <c r="A23" s="27">
        <v>17</v>
      </c>
      <c r="B23" s="28" t="s">
        <v>551</v>
      </c>
      <c r="C23" s="28" t="s">
        <v>552</v>
      </c>
      <c r="D23" s="28" t="s">
        <v>510</v>
      </c>
      <c r="E23" s="82"/>
      <c r="F23" s="31" t="str">
        <f t="shared" si="9"/>
        <v/>
      </c>
      <c r="G23" s="30"/>
      <c r="H23" s="423">
        <v>72</v>
      </c>
      <c r="I23" s="423"/>
      <c r="J23" s="422">
        <v>39.5</v>
      </c>
      <c r="K23" s="422">
        <f t="shared" si="0"/>
        <v>2844</v>
      </c>
      <c r="L23" s="422">
        <f t="shared" si="10"/>
        <v>72</v>
      </c>
      <c r="M23" s="422">
        <v>138</v>
      </c>
      <c r="N23" s="422">
        <f t="shared" si="7"/>
        <v>15.8761061946903</v>
      </c>
      <c r="O23" s="422">
        <f t="shared" si="2"/>
        <v>8.07238938053097</v>
      </c>
      <c r="P23" s="422">
        <f t="shared" si="8"/>
        <v>1.58761061946903</v>
      </c>
      <c r="Q23" s="422"/>
      <c r="R23" s="422"/>
      <c r="S23" s="422">
        <f t="shared" si="6"/>
        <v>112.46389380531</v>
      </c>
      <c r="T23" s="422">
        <f t="shared" si="3"/>
        <v>8097.4003539823</v>
      </c>
      <c r="U23" s="422">
        <f t="shared" si="4"/>
        <v>5253.4003539823</v>
      </c>
      <c r="V23" s="31">
        <f t="shared" si="5"/>
        <v>184.718718494455</v>
      </c>
      <c r="W23" s="32"/>
      <c r="X23" s="28" t="s">
        <v>487</v>
      </c>
      <c r="Y23" s="12" t="s">
        <v>351</v>
      </c>
    </row>
    <row r="24" s="12" customFormat="1" ht="16" customHeight="1" spans="1:25">
      <c r="A24" s="27">
        <v>18</v>
      </c>
      <c r="B24" s="28" t="s">
        <v>551</v>
      </c>
      <c r="C24" s="28" t="s">
        <v>553</v>
      </c>
      <c r="D24" s="28" t="s">
        <v>510</v>
      </c>
      <c r="E24" s="82"/>
      <c r="F24" s="31" t="str">
        <f t="shared" si="9"/>
        <v/>
      </c>
      <c r="G24" s="30"/>
      <c r="H24" s="423">
        <v>817</v>
      </c>
      <c r="I24" s="423"/>
      <c r="J24" s="422">
        <v>4.37</v>
      </c>
      <c r="K24" s="422">
        <f t="shared" si="0"/>
        <v>3570.29</v>
      </c>
      <c r="L24" s="422">
        <f t="shared" si="10"/>
        <v>817</v>
      </c>
      <c r="M24" s="422">
        <v>15</v>
      </c>
      <c r="N24" s="422">
        <f t="shared" si="7"/>
        <v>1.72566371681416</v>
      </c>
      <c r="O24" s="422">
        <f t="shared" si="2"/>
        <v>0.877433628318584</v>
      </c>
      <c r="P24" s="422">
        <f t="shared" si="8"/>
        <v>0.172566371681416</v>
      </c>
      <c r="Q24" s="422"/>
      <c r="R24" s="422"/>
      <c r="S24" s="422">
        <f t="shared" si="6"/>
        <v>12.2243362831858</v>
      </c>
      <c r="T24" s="422">
        <f t="shared" si="3"/>
        <v>9987.28274336283</v>
      </c>
      <c r="U24" s="422">
        <f t="shared" si="4"/>
        <v>6416.99274336283</v>
      </c>
      <c r="V24" s="31">
        <f t="shared" si="5"/>
        <v>179.733095725076</v>
      </c>
      <c r="W24" s="32"/>
      <c r="X24" s="28" t="s">
        <v>487</v>
      </c>
      <c r="Y24" s="12" t="s">
        <v>351</v>
      </c>
    </row>
    <row r="25" s="12" customFormat="1" ht="16" customHeight="1" spans="1:25">
      <c r="A25" s="27">
        <v>19</v>
      </c>
      <c r="B25" s="28" t="s">
        <v>554</v>
      </c>
      <c r="C25" s="28"/>
      <c r="D25" s="28" t="s">
        <v>510</v>
      </c>
      <c r="E25" s="82"/>
      <c r="F25" s="31" t="str">
        <f t="shared" si="9"/>
        <v/>
      </c>
      <c r="G25" s="30"/>
      <c r="H25" s="423">
        <v>127</v>
      </c>
      <c r="I25" s="423"/>
      <c r="J25" s="422">
        <v>39.5</v>
      </c>
      <c r="K25" s="422">
        <f t="shared" si="0"/>
        <v>5016.5</v>
      </c>
      <c r="L25" s="422">
        <f t="shared" si="10"/>
        <v>127</v>
      </c>
      <c r="M25" s="422">
        <v>78</v>
      </c>
      <c r="N25" s="422">
        <f t="shared" si="7"/>
        <v>8.97345132743363</v>
      </c>
      <c r="O25" s="422">
        <f t="shared" si="2"/>
        <v>4.56265486725664</v>
      </c>
      <c r="P25" s="422">
        <f t="shared" si="8"/>
        <v>0.897345132743363</v>
      </c>
      <c r="Q25" s="422"/>
      <c r="R25" s="422"/>
      <c r="S25" s="422">
        <f t="shared" si="6"/>
        <v>63.5665486725664</v>
      </c>
      <c r="T25" s="422">
        <f t="shared" si="3"/>
        <v>8072.95168141593</v>
      </c>
      <c r="U25" s="422">
        <f t="shared" si="4"/>
        <v>3056.45168141593</v>
      </c>
      <c r="V25" s="31">
        <f t="shared" si="5"/>
        <v>60.9279713229528</v>
      </c>
      <c r="W25" s="32"/>
      <c r="X25" s="28" t="s">
        <v>487</v>
      </c>
      <c r="Y25" s="12" t="s">
        <v>351</v>
      </c>
    </row>
    <row r="26" s="12" customFormat="1" ht="16" customHeight="1" spans="1:25">
      <c r="A26" s="27">
        <v>20</v>
      </c>
      <c r="B26" s="28" t="s">
        <v>530</v>
      </c>
      <c r="C26" s="28" t="s">
        <v>552</v>
      </c>
      <c r="D26" s="28" t="s">
        <v>510</v>
      </c>
      <c r="E26" s="82"/>
      <c r="F26" s="31" t="str">
        <f t="shared" si="9"/>
        <v/>
      </c>
      <c r="G26" s="30"/>
      <c r="H26" s="423">
        <v>37</v>
      </c>
      <c r="I26" s="423"/>
      <c r="J26" s="422">
        <v>39.5</v>
      </c>
      <c r="K26" s="422">
        <f t="shared" si="0"/>
        <v>1461.5</v>
      </c>
      <c r="L26" s="422">
        <f t="shared" si="10"/>
        <v>37</v>
      </c>
      <c r="M26" s="422">
        <v>138</v>
      </c>
      <c r="N26" s="422">
        <f t="shared" si="7"/>
        <v>15.8761061946903</v>
      </c>
      <c r="O26" s="422">
        <f t="shared" si="2"/>
        <v>8.07238938053097</v>
      </c>
      <c r="P26" s="422">
        <f t="shared" si="8"/>
        <v>1.58761061946903</v>
      </c>
      <c r="Q26" s="422"/>
      <c r="R26" s="422"/>
      <c r="S26" s="422">
        <f t="shared" si="6"/>
        <v>112.46389380531</v>
      </c>
      <c r="T26" s="422">
        <f t="shared" si="3"/>
        <v>4161.16407079646</v>
      </c>
      <c r="U26" s="422">
        <f t="shared" si="4"/>
        <v>2699.66407079646</v>
      </c>
      <c r="V26" s="31">
        <f t="shared" si="5"/>
        <v>184.718718494455</v>
      </c>
      <c r="W26" s="32"/>
      <c r="X26" s="28" t="s">
        <v>487</v>
      </c>
      <c r="Y26" s="12" t="s">
        <v>351</v>
      </c>
    </row>
    <row r="27" s="12" customFormat="1" ht="16" customHeight="1" spans="1:25">
      <c r="A27" s="27">
        <v>21</v>
      </c>
      <c r="B27" s="28" t="s">
        <v>530</v>
      </c>
      <c r="C27" s="28" t="s">
        <v>553</v>
      </c>
      <c r="D27" s="28" t="s">
        <v>510</v>
      </c>
      <c r="E27" s="82"/>
      <c r="F27" s="31" t="str">
        <f t="shared" si="9"/>
        <v/>
      </c>
      <c r="G27" s="30"/>
      <c r="H27" s="423">
        <v>296</v>
      </c>
      <c r="I27" s="423"/>
      <c r="J27" s="422">
        <v>6.54</v>
      </c>
      <c r="K27" s="422">
        <f t="shared" si="0"/>
        <v>1935.84</v>
      </c>
      <c r="L27" s="422">
        <f t="shared" si="10"/>
        <v>296</v>
      </c>
      <c r="M27" s="422">
        <v>29.5</v>
      </c>
      <c r="N27" s="422">
        <f t="shared" si="7"/>
        <v>3.39380530973451</v>
      </c>
      <c r="O27" s="422">
        <f t="shared" si="2"/>
        <v>1.72561946902655</v>
      </c>
      <c r="P27" s="422">
        <f t="shared" si="8"/>
        <v>0.339380530973451</v>
      </c>
      <c r="Q27" s="422"/>
      <c r="R27" s="422"/>
      <c r="S27" s="422">
        <f t="shared" si="6"/>
        <v>24.0411946902655</v>
      </c>
      <c r="T27" s="422">
        <f t="shared" si="3"/>
        <v>7116.19362831858</v>
      </c>
      <c r="U27" s="422">
        <f t="shared" si="4"/>
        <v>5180.35362831858</v>
      </c>
      <c r="V27" s="31">
        <f t="shared" si="5"/>
        <v>267.602365294579</v>
      </c>
      <c r="W27" s="32"/>
      <c r="X27" s="28" t="s">
        <v>487</v>
      </c>
      <c r="Y27" s="12" t="s">
        <v>351</v>
      </c>
    </row>
    <row r="28" s="12" customFormat="1" ht="16" customHeight="1" spans="1:25">
      <c r="A28" s="27">
        <v>22</v>
      </c>
      <c r="B28" s="28" t="s">
        <v>555</v>
      </c>
      <c r="C28" s="32" t="s">
        <v>556</v>
      </c>
      <c r="D28" s="28" t="s">
        <v>557</v>
      </c>
      <c r="E28" s="82"/>
      <c r="F28" s="31" t="str">
        <f t="shared" si="9"/>
        <v/>
      </c>
      <c r="G28" s="30"/>
      <c r="H28" s="423">
        <v>51</v>
      </c>
      <c r="I28" s="423"/>
      <c r="J28" s="422">
        <v>82.61</v>
      </c>
      <c r="K28" s="422">
        <f t="shared" si="0"/>
        <v>4213.11</v>
      </c>
      <c r="L28" s="422">
        <f t="shared" si="10"/>
        <v>51</v>
      </c>
      <c r="M28" s="422">
        <f>24*5</f>
        <v>120</v>
      </c>
      <c r="N28" s="422">
        <f t="shared" si="7"/>
        <v>13.8053097345133</v>
      </c>
      <c r="O28" s="422">
        <f t="shared" si="2"/>
        <v>7.01946902654867</v>
      </c>
      <c r="P28" s="422">
        <f t="shared" si="8"/>
        <v>1.38053097345133</v>
      </c>
      <c r="Q28" s="422"/>
      <c r="R28" s="422"/>
      <c r="S28" s="422">
        <f t="shared" si="6"/>
        <v>97.7946902654867</v>
      </c>
      <c r="T28" s="422">
        <f t="shared" si="3"/>
        <v>4987.52920353982</v>
      </c>
      <c r="U28" s="422">
        <f t="shared" si="4"/>
        <v>774.419203539823</v>
      </c>
      <c r="V28" s="31">
        <f t="shared" si="5"/>
        <v>18.3811769343744</v>
      </c>
      <c r="W28" s="32"/>
      <c r="X28" s="28" t="s">
        <v>487</v>
      </c>
      <c r="Y28" s="12" t="s">
        <v>351</v>
      </c>
    </row>
    <row r="29" s="12" customFormat="1" ht="16" customHeight="1" spans="1:25">
      <c r="A29" s="27">
        <v>23</v>
      </c>
      <c r="B29" s="656" t="s">
        <v>558</v>
      </c>
      <c r="C29" s="657"/>
      <c r="D29" s="656" t="s">
        <v>539</v>
      </c>
      <c r="E29" s="82"/>
      <c r="F29" s="31"/>
      <c r="G29" s="30"/>
      <c r="H29" s="422">
        <v>1240</v>
      </c>
      <c r="I29" s="422">
        <v>195.75</v>
      </c>
      <c r="J29" s="422">
        <v>195.75</v>
      </c>
      <c r="K29" s="422">
        <v>242724</v>
      </c>
      <c r="L29" s="422">
        <f t="shared" si="10"/>
        <v>1240</v>
      </c>
      <c r="M29" s="422">
        <f>3.6*50</f>
        <v>180</v>
      </c>
      <c r="N29" s="422"/>
      <c r="O29" s="422">
        <f t="shared" si="2"/>
        <v>11.898</v>
      </c>
      <c r="P29" s="422"/>
      <c r="Q29" s="422"/>
      <c r="R29" s="422"/>
      <c r="S29" s="422">
        <f t="shared" si="6"/>
        <v>168.102</v>
      </c>
      <c r="T29" s="422">
        <f t="shared" si="3"/>
        <v>208446.48</v>
      </c>
      <c r="U29" s="422">
        <f t="shared" si="4"/>
        <v>-34277.52</v>
      </c>
      <c r="V29" s="31">
        <f t="shared" si="5"/>
        <v>-14.1220151282939</v>
      </c>
      <c r="W29" s="32"/>
      <c r="X29" s="28" t="s">
        <v>559</v>
      </c>
      <c r="Y29" s="12" t="s">
        <v>530</v>
      </c>
    </row>
    <row r="30" s="12" customFormat="1" ht="16" customHeight="1" spans="1:25">
      <c r="A30" s="27">
        <v>24</v>
      </c>
      <c r="B30" s="656" t="s">
        <v>560</v>
      </c>
      <c r="C30" s="657"/>
      <c r="D30" s="656" t="s">
        <v>486</v>
      </c>
      <c r="E30" s="82"/>
      <c r="F30" s="31"/>
      <c r="G30" s="30"/>
      <c r="H30" s="422">
        <v>100000</v>
      </c>
      <c r="I30" s="422">
        <v>1.4</v>
      </c>
      <c r="J30" s="422">
        <v>1.4</v>
      </c>
      <c r="K30" s="422">
        <f>H30*J30</f>
        <v>140000</v>
      </c>
      <c r="L30" s="422">
        <f t="shared" si="10"/>
        <v>100000</v>
      </c>
      <c r="M30" s="422">
        <v>4</v>
      </c>
      <c r="N30" s="422"/>
      <c r="O30" s="422">
        <f t="shared" si="2"/>
        <v>0.2644</v>
      </c>
      <c r="P30" s="422"/>
      <c r="Q30" s="422"/>
      <c r="R30" s="422"/>
      <c r="S30" s="422">
        <f t="shared" si="6"/>
        <v>3.7356</v>
      </c>
      <c r="T30" s="422">
        <f t="shared" si="3"/>
        <v>373560</v>
      </c>
      <c r="U30" s="422">
        <f t="shared" si="4"/>
        <v>233560</v>
      </c>
      <c r="V30" s="31">
        <f t="shared" si="5"/>
        <v>166.828571428571</v>
      </c>
      <c r="W30" s="32"/>
      <c r="X30" s="28" t="s">
        <v>559</v>
      </c>
      <c r="Y30" s="12" t="s">
        <v>530</v>
      </c>
    </row>
    <row r="31" s="12" customFormat="1" ht="16" customHeight="1" spans="1:24">
      <c r="A31" s="24" t="s">
        <v>418</v>
      </c>
      <c r="B31" s="81"/>
      <c r="C31" s="81"/>
      <c r="D31" s="32"/>
      <c r="E31" s="82"/>
      <c r="F31" s="31"/>
      <c r="G31" s="30">
        <f>SUM(G7:G28)</f>
        <v>0</v>
      </c>
      <c r="H31" s="423"/>
      <c r="I31" s="423"/>
      <c r="J31" s="422"/>
      <c r="K31" s="422">
        <f>SUM(K7:K30)</f>
        <v>543643.33</v>
      </c>
      <c r="L31" s="422"/>
      <c r="M31" s="422"/>
      <c r="N31" s="422"/>
      <c r="O31" s="422"/>
      <c r="P31" s="422"/>
      <c r="Q31" s="422"/>
      <c r="R31" s="422"/>
      <c r="S31" s="422"/>
      <c r="T31" s="422">
        <f>SUM(T7:T30)</f>
        <v>878198.448870796</v>
      </c>
      <c r="U31" s="422">
        <f t="shared" si="4"/>
        <v>334555.118870797</v>
      </c>
      <c r="V31" s="31">
        <f t="shared" si="5"/>
        <v>61.5394506671859</v>
      </c>
      <c r="W31" s="32"/>
      <c r="X31" s="32"/>
    </row>
    <row r="32" s="12" customFormat="1" ht="16" customHeight="1" spans="1:24">
      <c r="A32" s="35" t="e">
        <f>#REF!&amp;#REF!</f>
        <v>#REF!</v>
      </c>
      <c r="B32" s="22"/>
      <c r="C32" s="22"/>
      <c r="D32" s="22"/>
      <c r="E32" s="22"/>
      <c r="F32" s="22"/>
      <c r="G32" s="22"/>
      <c r="H32" s="120"/>
      <c r="I32" s="120"/>
      <c r="J32" s="120"/>
      <c r="K32" s="120"/>
      <c r="L32" s="120"/>
      <c r="M32" s="120"/>
      <c r="N32" s="120"/>
      <c r="O32" s="120"/>
      <c r="P32" s="120"/>
      <c r="Q32" s="120"/>
      <c r="R32" s="120"/>
      <c r="S32" s="660" t="e">
        <f>"评估人员："&amp;#REF!</f>
        <v>#REF!</v>
      </c>
      <c r="T32" s="120"/>
      <c r="U32" s="120"/>
      <c r="V32" s="22"/>
      <c r="W32" s="22"/>
      <c r="X32" s="22"/>
    </row>
    <row r="33" s="12" customFormat="1" ht="16" customHeight="1" spans="1:24">
      <c r="A33" s="83" t="e">
        <f>CONCATENATE(#REF!,#REF!,#REF!,#REF!,#REF!,#REF!,#REF!)</f>
        <v>#REF!</v>
      </c>
      <c r="B33" s="22"/>
      <c r="C33" s="22"/>
      <c r="D33" s="22"/>
      <c r="E33" s="22"/>
      <c r="F33" s="22"/>
      <c r="G33" s="22"/>
      <c r="H33" s="120"/>
      <c r="I33" s="120"/>
      <c r="J33" s="120"/>
      <c r="K33" s="120"/>
      <c r="L33" s="120"/>
      <c r="M33" s="120"/>
      <c r="N33" s="120"/>
      <c r="O33" s="120"/>
      <c r="P33" s="120"/>
      <c r="Q33" s="120"/>
      <c r="R33" s="120"/>
      <c r="S33" s="660" t="str">
        <f>原材料!N32</f>
        <v>评估机构：四川正磊房地产土地资产评估有限责任公司</v>
      </c>
      <c r="T33" s="120"/>
      <c r="U33" s="120"/>
      <c r="V33" s="22"/>
      <c r="W33" s="22"/>
      <c r="X33" s="22"/>
    </row>
    <row r="34" ht="15.75" customHeight="1" spans="1:24">
      <c r="A34" s="38"/>
      <c r="B34" s="42" t="s">
        <v>513</v>
      </c>
      <c r="C34" s="42"/>
      <c r="D34" s="633" t="s">
        <v>514</v>
      </c>
      <c r="E34" s="36"/>
      <c r="F34" s="36"/>
      <c r="G34" s="36"/>
      <c r="H34" s="119"/>
      <c r="I34" s="119"/>
      <c r="J34" s="119"/>
      <c r="K34" s="119"/>
      <c r="L34" s="119"/>
      <c r="M34" s="119"/>
      <c r="N34" s="119"/>
      <c r="O34" s="119"/>
      <c r="P34" s="119"/>
      <c r="Q34" s="119"/>
      <c r="R34" s="119"/>
      <c r="S34" s="119"/>
      <c r="T34" s="119"/>
      <c r="U34" s="119"/>
      <c r="V34" s="36"/>
      <c r="W34" s="36"/>
      <c r="X34" s="36"/>
    </row>
    <row r="35" ht="15.75" customHeight="1" spans="1:24">
      <c r="A35" s="38"/>
      <c r="B35" s="36"/>
      <c r="C35" s="36"/>
      <c r="D35" s="633" t="s">
        <v>515</v>
      </c>
      <c r="E35" s="36"/>
      <c r="F35" s="36"/>
      <c r="G35" s="36"/>
      <c r="H35" s="119"/>
      <c r="I35" s="119"/>
      <c r="J35" s="119"/>
      <c r="K35" s="119"/>
      <c r="L35" s="119"/>
      <c r="M35" s="119"/>
      <c r="N35" s="119"/>
      <c r="O35" s="119"/>
      <c r="P35" s="119"/>
      <c r="Q35" s="119"/>
      <c r="R35" s="119"/>
      <c r="S35" s="119"/>
      <c r="T35" s="119"/>
      <c r="U35" s="119"/>
      <c r="V35" s="36"/>
      <c r="W35" s="36"/>
      <c r="X35" s="36"/>
    </row>
    <row r="36" spans="1:24">
      <c r="A36" s="36"/>
      <c r="B36" s="36"/>
      <c r="C36" s="36"/>
      <c r="D36" s="36"/>
      <c r="E36" s="36"/>
      <c r="F36" s="36"/>
      <c r="G36" s="36"/>
      <c r="H36" s="119"/>
      <c r="I36" s="119"/>
      <c r="J36" s="119"/>
      <c r="K36" s="119">
        <f>K31-'[2]存货汇总表-表14'!$H$8-'[2]存货汇总表-表14'!$H$7</f>
        <v>0</v>
      </c>
      <c r="L36" s="119"/>
      <c r="M36" s="119"/>
      <c r="N36" s="119"/>
      <c r="O36" s="119"/>
      <c r="P36" s="119"/>
      <c r="Q36" s="119"/>
      <c r="R36" s="119"/>
      <c r="S36" s="119"/>
      <c r="T36" s="119"/>
      <c r="U36" s="119"/>
      <c r="V36" s="36"/>
      <c r="W36" s="36"/>
      <c r="X36" s="36"/>
    </row>
    <row r="37" spans="1:24">
      <c r="A37" s="36"/>
      <c r="B37" s="36"/>
      <c r="C37" s="36"/>
      <c r="D37" s="36"/>
      <c r="E37" s="36"/>
      <c r="F37" s="36"/>
      <c r="G37" s="36"/>
      <c r="H37" s="119"/>
      <c r="I37" s="119"/>
      <c r="J37" s="119"/>
      <c r="K37" s="119"/>
      <c r="L37" s="119"/>
      <c r="M37" s="119"/>
      <c r="N37" s="119"/>
      <c r="O37" s="119"/>
      <c r="P37" s="119"/>
      <c r="Q37" s="119"/>
      <c r="R37" s="119"/>
      <c r="S37" s="119"/>
      <c r="T37" s="119"/>
      <c r="U37" s="119"/>
      <c r="V37" s="36"/>
      <c r="W37" s="36"/>
      <c r="X37" s="36"/>
    </row>
    <row r="38" spans="1:24">
      <c r="A38" s="36"/>
      <c r="B38" s="36"/>
      <c r="C38" s="36"/>
      <c r="D38" s="36"/>
      <c r="E38" s="36"/>
      <c r="F38" s="36"/>
      <c r="G38" s="36"/>
      <c r="H38" s="119"/>
      <c r="I38" s="119"/>
      <c r="J38" s="119"/>
      <c r="K38" s="119"/>
      <c r="L38" s="119"/>
      <c r="M38" s="119"/>
      <c r="N38" s="119"/>
      <c r="O38" s="119"/>
      <c r="P38" s="119"/>
      <c r="Q38" s="119"/>
      <c r="R38" s="119"/>
      <c r="S38" s="119"/>
      <c r="T38" s="119"/>
      <c r="U38" s="119"/>
      <c r="V38" s="36"/>
      <c r="W38" s="36"/>
      <c r="X38" s="36"/>
    </row>
    <row r="39" spans="1:24">
      <c r="A39" s="36"/>
      <c r="B39" s="36"/>
      <c r="C39" s="36"/>
      <c r="D39" s="36"/>
      <c r="E39" s="36"/>
      <c r="F39" s="36"/>
      <c r="G39" s="36"/>
      <c r="H39" s="119"/>
      <c r="I39" s="119"/>
      <c r="J39" s="119"/>
      <c r="K39" s="119"/>
      <c r="L39" s="119"/>
      <c r="M39" s="119"/>
      <c r="N39" s="119"/>
      <c r="O39" s="119"/>
      <c r="P39" s="119"/>
      <c r="Q39" s="119"/>
      <c r="R39" s="119"/>
      <c r="S39" s="119"/>
      <c r="T39" s="119"/>
      <c r="U39" s="119"/>
      <c r="V39" s="36"/>
      <c r="W39" s="36"/>
      <c r="X39" s="36"/>
    </row>
    <row r="40" spans="1:24">
      <c r="A40" s="36"/>
      <c r="B40" s="36"/>
      <c r="C40" s="36"/>
      <c r="D40" s="36"/>
      <c r="E40" s="36"/>
      <c r="F40" s="36"/>
      <c r="G40" s="36"/>
      <c r="H40" s="119"/>
      <c r="I40" s="119"/>
      <c r="J40" s="119"/>
      <c r="K40" s="119"/>
      <c r="L40" s="119"/>
      <c r="M40" s="119"/>
      <c r="N40" s="119"/>
      <c r="O40" s="119"/>
      <c r="P40" s="119"/>
      <c r="Q40" s="119"/>
      <c r="R40" s="119"/>
      <c r="S40" s="119"/>
      <c r="T40" s="119"/>
      <c r="U40" s="119"/>
      <c r="V40" s="36"/>
      <c r="W40" s="36"/>
      <c r="X40" s="36"/>
    </row>
    <row r="41" spans="1:24">
      <c r="A41" s="36"/>
      <c r="B41" s="36"/>
      <c r="C41" s="36"/>
      <c r="D41" s="36"/>
      <c r="E41" s="36"/>
      <c r="F41" s="36"/>
      <c r="G41" s="36"/>
      <c r="H41" s="119"/>
      <c r="I41" s="119"/>
      <c r="J41" s="119"/>
      <c r="K41" s="119"/>
      <c r="L41" s="119"/>
      <c r="M41" s="119"/>
      <c r="N41" s="119"/>
      <c r="O41" s="119"/>
      <c r="P41" s="119"/>
      <c r="Q41" s="119"/>
      <c r="R41" s="119"/>
      <c r="S41" s="119"/>
      <c r="T41" s="119"/>
      <c r="U41" s="119"/>
      <c r="V41" s="36"/>
      <c r="W41" s="36"/>
      <c r="X41" s="36"/>
    </row>
    <row r="42" spans="1:24">
      <c r="A42" s="36"/>
      <c r="B42" s="36"/>
      <c r="C42" s="36"/>
      <c r="D42" s="36"/>
      <c r="E42" s="36"/>
      <c r="F42" s="36"/>
      <c r="G42" s="36"/>
      <c r="H42" s="119"/>
      <c r="I42" s="119"/>
      <c r="J42" s="119"/>
      <c r="K42" s="119"/>
      <c r="L42" s="119"/>
      <c r="M42" s="119"/>
      <c r="N42" s="119"/>
      <c r="O42" s="119"/>
      <c r="P42" s="119"/>
      <c r="Q42" s="119"/>
      <c r="R42" s="119"/>
      <c r="S42" s="119"/>
      <c r="T42" s="119"/>
      <c r="U42" s="119"/>
      <c r="V42" s="36"/>
      <c r="W42" s="36"/>
      <c r="X42" s="36"/>
    </row>
    <row r="43" spans="1:24">
      <c r="A43" s="36"/>
      <c r="B43" s="36"/>
      <c r="C43" s="36"/>
      <c r="D43" s="36"/>
      <c r="E43" s="36"/>
      <c r="F43" s="36"/>
      <c r="G43" s="36"/>
      <c r="H43" s="119"/>
      <c r="I43" s="119"/>
      <c r="J43" s="119"/>
      <c r="K43" s="119"/>
      <c r="L43" s="119"/>
      <c r="M43" s="119"/>
      <c r="N43" s="119"/>
      <c r="O43" s="119"/>
      <c r="P43" s="119"/>
      <c r="Q43" s="119"/>
      <c r="R43" s="119"/>
      <c r="S43" s="119"/>
      <c r="T43" s="119"/>
      <c r="U43" s="119"/>
      <c r="V43" s="36"/>
      <c r="W43" s="36"/>
      <c r="X43" s="36"/>
    </row>
    <row r="44" spans="1:24">
      <c r="A44" s="36"/>
      <c r="B44" s="36"/>
      <c r="C44" s="36"/>
      <c r="D44" s="36"/>
      <c r="E44" s="36"/>
      <c r="F44" s="36"/>
      <c r="G44" s="36"/>
      <c r="H44" s="119"/>
      <c r="I44" s="119"/>
      <c r="J44" s="119"/>
      <c r="K44" s="119"/>
      <c r="L44" s="119"/>
      <c r="M44" s="119"/>
      <c r="N44" s="119"/>
      <c r="O44" s="119"/>
      <c r="P44" s="119"/>
      <c r="Q44" s="119"/>
      <c r="R44" s="119"/>
      <c r="S44" s="119"/>
      <c r="T44" s="119"/>
      <c r="U44" s="119"/>
      <c r="V44" s="36"/>
      <c r="W44" s="36"/>
      <c r="X44" s="36"/>
    </row>
    <row r="45" spans="1:24">
      <c r="A45" s="36"/>
      <c r="B45" s="36"/>
      <c r="C45" s="36"/>
      <c r="D45" s="36"/>
      <c r="E45" s="36"/>
      <c r="F45" s="36"/>
      <c r="G45" s="36"/>
      <c r="H45" s="119"/>
      <c r="I45" s="119"/>
      <c r="J45" s="119"/>
      <c r="K45" s="119"/>
      <c r="L45" s="119"/>
      <c r="M45" s="119"/>
      <c r="N45" s="119"/>
      <c r="O45" s="119"/>
      <c r="P45" s="119"/>
      <c r="Q45" s="119"/>
      <c r="R45" s="119"/>
      <c r="S45" s="119"/>
      <c r="T45" s="119"/>
      <c r="U45" s="119"/>
      <c r="V45" s="36"/>
      <c r="W45" s="36"/>
      <c r="X45" s="36"/>
    </row>
    <row r="46" spans="1:24">
      <c r="A46" s="36"/>
      <c r="B46" s="36"/>
      <c r="C46" s="36"/>
      <c r="D46" s="36"/>
      <c r="E46" s="36"/>
      <c r="F46" s="36"/>
      <c r="G46" s="36"/>
      <c r="H46" s="119"/>
      <c r="I46" s="119"/>
      <c r="J46" s="119"/>
      <c r="K46" s="119"/>
      <c r="L46" s="119"/>
      <c r="M46" s="119"/>
      <c r="N46" s="119"/>
      <c r="O46" s="119"/>
      <c r="P46" s="119"/>
      <c r="Q46" s="119"/>
      <c r="R46" s="119"/>
      <c r="S46" s="119"/>
      <c r="T46" s="119"/>
      <c r="U46" s="119"/>
      <c r="V46" s="36"/>
      <c r="W46" s="36"/>
      <c r="X46" s="36"/>
    </row>
    <row r="47" spans="1:24">
      <c r="A47" s="36"/>
      <c r="B47" s="36"/>
      <c r="C47" s="36"/>
      <c r="D47" s="36"/>
      <c r="E47" s="36"/>
      <c r="F47" s="36"/>
      <c r="G47" s="36"/>
      <c r="H47" s="119"/>
      <c r="I47" s="119"/>
      <c r="J47" s="119"/>
      <c r="K47" s="119"/>
      <c r="L47" s="119"/>
      <c r="M47" s="119"/>
      <c r="N47" s="119"/>
      <c r="O47" s="119"/>
      <c r="P47" s="119"/>
      <c r="Q47" s="119"/>
      <c r="R47" s="119"/>
      <c r="S47" s="119"/>
      <c r="T47" s="119"/>
      <c r="U47" s="119"/>
      <c r="V47" s="36"/>
      <c r="W47" s="36"/>
      <c r="X47" s="36"/>
    </row>
    <row r="48" spans="1:24">
      <c r="A48" s="36"/>
      <c r="B48" s="36"/>
      <c r="C48" s="36"/>
      <c r="D48" s="36"/>
      <c r="E48" s="36"/>
      <c r="F48" s="36"/>
      <c r="G48" s="36"/>
      <c r="H48" s="119"/>
      <c r="I48" s="119"/>
      <c r="J48" s="119"/>
      <c r="K48" s="119"/>
      <c r="L48" s="119"/>
      <c r="M48" s="119"/>
      <c r="N48" s="119"/>
      <c r="O48" s="119"/>
      <c r="P48" s="119"/>
      <c r="Q48" s="119"/>
      <c r="R48" s="119"/>
      <c r="S48" s="119"/>
      <c r="T48" s="119"/>
      <c r="U48" s="119"/>
      <c r="V48" s="36"/>
      <c r="W48" s="36"/>
      <c r="X48" s="36"/>
    </row>
    <row r="49" spans="1:24">
      <c r="A49" s="36"/>
      <c r="B49" s="36"/>
      <c r="C49" s="36"/>
      <c r="D49" s="36"/>
      <c r="E49" s="36"/>
      <c r="F49" s="36"/>
      <c r="G49" s="36"/>
      <c r="H49" s="119"/>
      <c r="I49" s="119"/>
      <c r="J49" s="119"/>
      <c r="K49" s="119"/>
      <c r="L49" s="119"/>
      <c r="M49" s="119"/>
      <c r="N49" s="119"/>
      <c r="O49" s="119"/>
      <c r="P49" s="119"/>
      <c r="Q49" s="119"/>
      <c r="R49" s="119"/>
      <c r="S49" s="119"/>
      <c r="T49" s="119"/>
      <c r="U49" s="119"/>
      <c r="V49" s="36"/>
      <c r="W49" s="36"/>
      <c r="X49" s="36"/>
    </row>
    <row r="50" spans="1:24">
      <c r="A50" s="36"/>
      <c r="B50" s="36"/>
      <c r="C50" s="36"/>
      <c r="D50" s="36"/>
      <c r="E50" s="36"/>
      <c r="F50" s="36"/>
      <c r="G50" s="36"/>
      <c r="H50" s="119"/>
      <c r="I50" s="119"/>
      <c r="J50" s="119"/>
      <c r="K50" s="119"/>
      <c r="L50" s="119"/>
      <c r="M50" s="119"/>
      <c r="N50" s="119"/>
      <c r="O50" s="119"/>
      <c r="P50" s="119"/>
      <c r="Q50" s="119"/>
      <c r="R50" s="119"/>
      <c r="S50" s="119"/>
      <c r="T50" s="119"/>
      <c r="U50" s="119"/>
      <c r="V50" s="36"/>
      <c r="W50" s="36"/>
      <c r="X50" s="36"/>
    </row>
    <row r="51" spans="1:24">
      <c r="A51" s="36"/>
      <c r="B51" s="36"/>
      <c r="C51" s="36"/>
      <c r="D51" s="36"/>
      <c r="E51" s="36"/>
      <c r="F51" s="36"/>
      <c r="G51" s="36"/>
      <c r="H51" s="119"/>
      <c r="I51" s="119"/>
      <c r="J51" s="119"/>
      <c r="K51" s="119"/>
      <c r="L51" s="119"/>
      <c r="M51" s="119"/>
      <c r="N51" s="119"/>
      <c r="O51" s="119"/>
      <c r="P51" s="119"/>
      <c r="Q51" s="119"/>
      <c r="R51" s="119"/>
      <c r="S51" s="119"/>
      <c r="T51" s="119"/>
      <c r="U51" s="119"/>
      <c r="V51" s="36"/>
      <c r="W51" s="36"/>
      <c r="X51" s="36"/>
    </row>
    <row r="52" spans="1:24">
      <c r="A52" s="36"/>
      <c r="B52" s="36"/>
      <c r="C52" s="36"/>
      <c r="D52" s="36"/>
      <c r="E52" s="36"/>
      <c r="F52" s="36"/>
      <c r="G52" s="36"/>
      <c r="H52" s="119"/>
      <c r="I52" s="119"/>
      <c r="J52" s="119"/>
      <c r="K52" s="119"/>
      <c r="L52" s="119"/>
      <c r="M52" s="119"/>
      <c r="N52" s="119"/>
      <c r="O52" s="119"/>
      <c r="P52" s="119"/>
      <c r="Q52" s="119"/>
      <c r="R52" s="119"/>
      <c r="S52" s="119"/>
      <c r="T52" s="119"/>
      <c r="U52" s="119"/>
      <c r="V52" s="36"/>
      <c r="W52" s="36"/>
      <c r="X52" s="36"/>
    </row>
    <row r="53" spans="1:24">
      <c r="A53" s="36"/>
      <c r="B53" s="36"/>
      <c r="C53" s="36"/>
      <c r="D53" s="36"/>
      <c r="E53" s="36"/>
      <c r="F53" s="36"/>
      <c r="G53" s="36"/>
      <c r="H53" s="119"/>
      <c r="I53" s="119"/>
      <c r="J53" s="119"/>
      <c r="K53" s="119"/>
      <c r="L53" s="119"/>
      <c r="M53" s="119"/>
      <c r="N53" s="119"/>
      <c r="O53" s="119"/>
      <c r="P53" s="119"/>
      <c r="Q53" s="119"/>
      <c r="R53" s="119"/>
      <c r="S53" s="119"/>
      <c r="T53" s="119"/>
      <c r="U53" s="119"/>
      <c r="V53" s="36"/>
      <c r="W53" s="36"/>
      <c r="X53" s="36"/>
    </row>
    <row r="54" spans="1:24">
      <c r="A54" s="36"/>
      <c r="B54" s="36"/>
      <c r="C54" s="36"/>
      <c r="D54" s="36"/>
      <c r="E54" s="36"/>
      <c r="F54" s="36"/>
      <c r="G54" s="36"/>
      <c r="H54" s="119"/>
      <c r="I54" s="119"/>
      <c r="J54" s="119"/>
      <c r="K54" s="119"/>
      <c r="L54" s="119"/>
      <c r="M54" s="119"/>
      <c r="N54" s="119"/>
      <c r="O54" s="119"/>
      <c r="P54" s="119"/>
      <c r="Q54" s="119"/>
      <c r="R54" s="119"/>
      <c r="S54" s="119"/>
      <c r="T54" s="119"/>
      <c r="U54" s="119"/>
      <c r="V54" s="36"/>
      <c r="W54" s="36"/>
      <c r="X54" s="36"/>
    </row>
    <row r="55" spans="1:24">
      <c r="A55" s="36"/>
      <c r="B55" s="36"/>
      <c r="C55" s="36"/>
      <c r="D55" s="36"/>
      <c r="E55" s="36"/>
      <c r="F55" s="36"/>
      <c r="G55" s="36"/>
      <c r="H55" s="119"/>
      <c r="I55" s="119"/>
      <c r="J55" s="119"/>
      <c r="K55" s="119"/>
      <c r="L55" s="119"/>
      <c r="M55" s="119"/>
      <c r="N55" s="119"/>
      <c r="O55" s="119"/>
      <c r="P55" s="119"/>
      <c r="Q55" s="119"/>
      <c r="R55" s="119"/>
      <c r="S55" s="119"/>
      <c r="T55" s="119"/>
      <c r="U55" s="119"/>
      <c r="V55" s="36"/>
      <c r="W55" s="36"/>
      <c r="X55" s="36"/>
    </row>
    <row r="56" spans="1:24">
      <c r="A56" s="36"/>
      <c r="B56" s="36"/>
      <c r="C56" s="36"/>
      <c r="D56" s="36"/>
      <c r="E56" s="36"/>
      <c r="F56" s="36"/>
      <c r="G56" s="36"/>
      <c r="H56" s="119"/>
      <c r="I56" s="119"/>
      <c r="J56" s="119"/>
      <c r="K56" s="119"/>
      <c r="L56" s="119"/>
      <c r="M56" s="119"/>
      <c r="N56" s="119"/>
      <c r="O56" s="119"/>
      <c r="P56" s="119"/>
      <c r="Q56" s="119"/>
      <c r="R56" s="119"/>
      <c r="S56" s="119"/>
      <c r="T56" s="119"/>
      <c r="U56" s="119"/>
      <c r="V56" s="36"/>
      <c r="W56" s="36"/>
      <c r="X56" s="36"/>
    </row>
    <row r="57" spans="1:24">
      <c r="A57" s="36"/>
      <c r="B57" s="36"/>
      <c r="C57" s="36"/>
      <c r="D57" s="36"/>
      <c r="E57" s="36"/>
      <c r="F57" s="36"/>
      <c r="G57" s="36"/>
      <c r="H57" s="119"/>
      <c r="I57" s="119"/>
      <c r="J57" s="119"/>
      <c r="K57" s="119"/>
      <c r="L57" s="119"/>
      <c r="M57" s="119"/>
      <c r="N57" s="119"/>
      <c r="O57" s="119"/>
      <c r="P57" s="119"/>
      <c r="Q57" s="119"/>
      <c r="R57" s="119"/>
      <c r="S57" s="119"/>
      <c r="T57" s="119"/>
      <c r="U57" s="119"/>
      <c r="V57" s="36"/>
      <c r="W57" s="36"/>
      <c r="X57" s="36"/>
    </row>
    <row r="58" spans="1:24">
      <c r="A58" s="36"/>
      <c r="B58" s="36"/>
      <c r="C58" s="36"/>
      <c r="D58" s="36"/>
      <c r="E58" s="36"/>
      <c r="F58" s="36"/>
      <c r="G58" s="36"/>
      <c r="H58" s="119"/>
      <c r="I58" s="119"/>
      <c r="J58" s="119"/>
      <c r="K58" s="119"/>
      <c r="L58" s="119"/>
      <c r="M58" s="119"/>
      <c r="N58" s="119"/>
      <c r="O58" s="119"/>
      <c r="P58" s="119"/>
      <c r="Q58" s="119"/>
      <c r="R58" s="119"/>
      <c r="S58" s="119"/>
      <c r="T58" s="119"/>
      <c r="U58" s="119"/>
      <c r="V58" s="36"/>
      <c r="W58" s="36"/>
      <c r="X58" s="36"/>
    </row>
    <row r="59" spans="1:24">
      <c r="A59" s="36"/>
      <c r="B59" s="36"/>
      <c r="C59" s="36"/>
      <c r="D59" s="36"/>
      <c r="E59" s="36"/>
      <c r="F59" s="36"/>
      <c r="G59" s="36"/>
      <c r="H59" s="119"/>
      <c r="I59" s="119"/>
      <c r="J59" s="119"/>
      <c r="K59" s="119"/>
      <c r="L59" s="119"/>
      <c r="M59" s="119"/>
      <c r="N59" s="119"/>
      <c r="O59" s="119"/>
      <c r="P59" s="119"/>
      <c r="Q59" s="119"/>
      <c r="R59" s="119"/>
      <c r="S59" s="119"/>
      <c r="T59" s="119"/>
      <c r="U59" s="119"/>
      <c r="V59" s="36"/>
      <c r="W59" s="36"/>
      <c r="X59" s="36"/>
    </row>
    <row r="60" spans="1:24">
      <c r="A60" s="36"/>
      <c r="B60" s="36"/>
      <c r="C60" s="36"/>
      <c r="D60" s="36"/>
      <c r="E60" s="36"/>
      <c r="F60" s="36"/>
      <c r="G60" s="36"/>
      <c r="H60" s="119"/>
      <c r="I60" s="119"/>
      <c r="J60" s="119"/>
      <c r="K60" s="119"/>
      <c r="L60" s="119"/>
      <c r="M60" s="119"/>
      <c r="N60" s="119"/>
      <c r="O60" s="119"/>
      <c r="P60" s="119"/>
      <c r="Q60" s="119"/>
      <c r="R60" s="119"/>
      <c r="S60" s="119"/>
      <c r="T60" s="119"/>
      <c r="U60" s="119"/>
      <c r="V60" s="36"/>
      <c r="W60" s="36"/>
      <c r="X60" s="36"/>
    </row>
    <row r="61" spans="1:24">
      <c r="A61" s="36"/>
      <c r="B61" s="36"/>
      <c r="C61" s="36"/>
      <c r="D61" s="36"/>
      <c r="E61" s="36"/>
      <c r="F61" s="36"/>
      <c r="G61" s="36"/>
      <c r="H61" s="119"/>
      <c r="I61" s="119"/>
      <c r="J61" s="119"/>
      <c r="K61" s="119"/>
      <c r="L61" s="119"/>
      <c r="M61" s="119"/>
      <c r="N61" s="119"/>
      <c r="O61" s="119"/>
      <c r="P61" s="119"/>
      <c r="Q61" s="119"/>
      <c r="R61" s="119"/>
      <c r="S61" s="119"/>
      <c r="T61" s="119"/>
      <c r="U61" s="119"/>
      <c r="V61" s="36"/>
      <c r="W61" s="36"/>
      <c r="X61" s="36"/>
    </row>
    <row r="62" spans="1:24">
      <c r="A62" s="36"/>
      <c r="B62" s="36"/>
      <c r="C62" s="36"/>
      <c r="D62" s="36"/>
      <c r="E62" s="36"/>
      <c r="F62" s="36"/>
      <c r="G62" s="36"/>
      <c r="H62" s="119"/>
      <c r="I62" s="119"/>
      <c r="J62" s="119"/>
      <c r="K62" s="119"/>
      <c r="L62" s="119"/>
      <c r="M62" s="119"/>
      <c r="N62" s="119"/>
      <c r="O62" s="119"/>
      <c r="P62" s="119"/>
      <c r="Q62" s="119"/>
      <c r="R62" s="119"/>
      <c r="S62" s="119"/>
      <c r="T62" s="119"/>
      <c r="U62" s="119"/>
      <c r="V62" s="36"/>
      <c r="W62" s="36"/>
      <c r="X62" s="36"/>
    </row>
    <row r="63" spans="1:24">
      <c r="A63" s="36"/>
      <c r="B63" s="36"/>
      <c r="C63" s="36"/>
      <c r="D63" s="36"/>
      <c r="E63" s="36"/>
      <c r="F63" s="36"/>
      <c r="G63" s="36"/>
      <c r="H63" s="119"/>
      <c r="I63" s="119"/>
      <c r="J63" s="119"/>
      <c r="K63" s="119"/>
      <c r="L63" s="119"/>
      <c r="M63" s="119"/>
      <c r="N63" s="119"/>
      <c r="O63" s="119"/>
      <c r="P63" s="119"/>
      <c r="Q63" s="119"/>
      <c r="R63" s="119"/>
      <c r="S63" s="119"/>
      <c r="T63" s="119"/>
      <c r="U63" s="119"/>
      <c r="V63" s="36"/>
      <c r="W63" s="36"/>
      <c r="X63" s="36"/>
    </row>
    <row r="64" spans="1:24">
      <c r="A64" s="36"/>
      <c r="B64" s="36"/>
      <c r="C64" s="36"/>
      <c r="D64" s="36"/>
      <c r="E64" s="36"/>
      <c r="F64" s="36"/>
      <c r="G64" s="36"/>
      <c r="H64" s="119"/>
      <c r="I64" s="119"/>
      <c r="J64" s="119"/>
      <c r="K64" s="119"/>
      <c r="L64" s="119"/>
      <c r="M64" s="119"/>
      <c r="N64" s="119"/>
      <c r="O64" s="119"/>
      <c r="P64" s="119"/>
      <c r="Q64" s="119"/>
      <c r="R64" s="119"/>
      <c r="S64" s="119"/>
      <c r="T64" s="119"/>
      <c r="U64" s="119"/>
      <c r="V64" s="36"/>
      <c r="W64" s="36"/>
      <c r="X64" s="36"/>
    </row>
    <row r="65" spans="1:24">
      <c r="A65" s="36"/>
      <c r="B65" s="36"/>
      <c r="C65" s="36"/>
      <c r="D65" s="36"/>
      <c r="E65" s="36"/>
      <c r="F65" s="36"/>
      <c r="G65" s="36"/>
      <c r="H65" s="119"/>
      <c r="I65" s="119"/>
      <c r="J65" s="119"/>
      <c r="K65" s="119"/>
      <c r="L65" s="119"/>
      <c r="M65" s="119"/>
      <c r="N65" s="119"/>
      <c r="O65" s="119"/>
      <c r="P65" s="119"/>
      <c r="Q65" s="119"/>
      <c r="R65" s="119"/>
      <c r="S65" s="119"/>
      <c r="T65" s="119"/>
      <c r="U65" s="119"/>
      <c r="V65" s="36"/>
      <c r="W65" s="36"/>
      <c r="X65" s="36"/>
    </row>
    <row r="66" spans="1:24">
      <c r="A66" s="36"/>
      <c r="B66" s="36"/>
      <c r="C66" s="36"/>
      <c r="D66" s="36"/>
      <c r="E66" s="36"/>
      <c r="F66" s="36"/>
      <c r="G66" s="36"/>
      <c r="H66" s="119"/>
      <c r="I66" s="119"/>
      <c r="J66" s="119"/>
      <c r="K66" s="119"/>
      <c r="L66" s="119"/>
      <c r="M66" s="119"/>
      <c r="N66" s="119"/>
      <c r="O66" s="119"/>
      <c r="P66" s="119"/>
      <c r="Q66" s="119"/>
      <c r="R66" s="119"/>
      <c r="S66" s="119"/>
      <c r="T66" s="119"/>
      <c r="U66" s="119"/>
      <c r="V66" s="36"/>
      <c r="W66" s="36"/>
      <c r="X66" s="36"/>
    </row>
    <row r="67" spans="1:24">
      <c r="A67" s="36"/>
      <c r="B67" s="36"/>
      <c r="C67" s="36"/>
      <c r="D67" s="36"/>
      <c r="E67" s="36"/>
      <c r="F67" s="36"/>
      <c r="G67" s="36"/>
      <c r="H67" s="119"/>
      <c r="I67" s="119"/>
      <c r="J67" s="119"/>
      <c r="K67" s="119"/>
      <c r="L67" s="119"/>
      <c r="M67" s="119"/>
      <c r="N67" s="119"/>
      <c r="O67" s="119"/>
      <c r="P67" s="119"/>
      <c r="Q67" s="119"/>
      <c r="R67" s="119"/>
      <c r="S67" s="119"/>
      <c r="T67" s="119"/>
      <c r="U67" s="119"/>
      <c r="V67" s="36"/>
      <c r="W67" s="36"/>
      <c r="X67" s="36"/>
    </row>
    <row r="68" spans="1:24">
      <c r="A68" s="36"/>
      <c r="B68" s="36"/>
      <c r="C68" s="36"/>
      <c r="D68" s="36"/>
      <c r="E68" s="36"/>
      <c r="F68" s="36"/>
      <c r="G68" s="36"/>
      <c r="H68" s="119"/>
      <c r="I68" s="119"/>
      <c r="J68" s="119"/>
      <c r="K68" s="119"/>
      <c r="L68" s="119"/>
      <c r="M68" s="119"/>
      <c r="N68" s="119"/>
      <c r="O68" s="119"/>
      <c r="P68" s="119"/>
      <c r="Q68" s="119"/>
      <c r="R68" s="119"/>
      <c r="S68" s="119"/>
      <c r="T68" s="119"/>
      <c r="U68" s="119"/>
      <c r="V68" s="36"/>
      <c r="W68" s="36"/>
      <c r="X68" s="36"/>
    </row>
    <row r="69" spans="1:24">
      <c r="A69" s="36"/>
      <c r="B69" s="36"/>
      <c r="C69" s="36"/>
      <c r="D69" s="36"/>
      <c r="E69" s="36"/>
      <c r="F69" s="36"/>
      <c r="G69" s="36"/>
      <c r="H69" s="119"/>
      <c r="I69" s="119"/>
      <c r="J69" s="119"/>
      <c r="K69" s="119"/>
      <c r="L69" s="119"/>
      <c r="M69" s="119"/>
      <c r="N69" s="119"/>
      <c r="O69" s="119"/>
      <c r="P69" s="119"/>
      <c r="Q69" s="119"/>
      <c r="R69" s="119"/>
      <c r="S69" s="119"/>
      <c r="T69" s="119"/>
      <c r="U69" s="119"/>
      <c r="V69" s="36"/>
      <c r="W69" s="36"/>
      <c r="X69" s="36"/>
    </row>
    <row r="70" spans="1:24">
      <c r="A70" s="36"/>
      <c r="B70" s="36"/>
      <c r="C70" s="36"/>
      <c r="D70" s="36"/>
      <c r="E70" s="36"/>
      <c r="F70" s="36"/>
      <c r="G70" s="36"/>
      <c r="H70" s="119"/>
      <c r="I70" s="119"/>
      <c r="J70" s="119"/>
      <c r="K70" s="119"/>
      <c r="L70" s="119"/>
      <c r="M70" s="119"/>
      <c r="N70" s="119"/>
      <c r="O70" s="119"/>
      <c r="P70" s="119"/>
      <c r="Q70" s="119"/>
      <c r="R70" s="119"/>
      <c r="S70" s="119"/>
      <c r="T70" s="119"/>
      <c r="U70" s="119"/>
      <c r="V70" s="36"/>
      <c r="W70" s="36"/>
      <c r="X70" s="36"/>
    </row>
    <row r="71" spans="1:24">
      <c r="A71" s="36"/>
      <c r="B71" s="36"/>
      <c r="C71" s="36"/>
      <c r="D71" s="36"/>
      <c r="E71" s="36"/>
      <c r="F71" s="36"/>
      <c r="G71" s="36"/>
      <c r="H71" s="119"/>
      <c r="I71" s="119"/>
      <c r="J71" s="119"/>
      <c r="K71" s="119"/>
      <c r="L71" s="119"/>
      <c r="M71" s="119"/>
      <c r="N71" s="119"/>
      <c r="O71" s="119"/>
      <c r="P71" s="119"/>
      <c r="Q71" s="119"/>
      <c r="R71" s="119"/>
      <c r="S71" s="119"/>
      <c r="T71" s="119"/>
      <c r="U71" s="119"/>
      <c r="V71" s="36"/>
      <c r="W71" s="36"/>
      <c r="X71" s="36"/>
    </row>
    <row r="72" spans="1:24">
      <c r="A72" s="36"/>
      <c r="B72" s="36"/>
      <c r="C72" s="36"/>
      <c r="D72" s="36"/>
      <c r="E72" s="36"/>
      <c r="F72" s="36"/>
      <c r="G72" s="36"/>
      <c r="H72" s="119"/>
      <c r="I72" s="119"/>
      <c r="J72" s="119"/>
      <c r="K72" s="119"/>
      <c r="L72" s="119"/>
      <c r="M72" s="119"/>
      <c r="N72" s="119"/>
      <c r="O72" s="119"/>
      <c r="P72" s="119"/>
      <c r="Q72" s="119"/>
      <c r="R72" s="119"/>
      <c r="S72" s="119"/>
      <c r="T72" s="119"/>
      <c r="U72" s="119"/>
      <c r="V72" s="36"/>
      <c r="W72" s="36"/>
      <c r="X72" s="36"/>
    </row>
    <row r="73" spans="1:24">
      <c r="A73" s="36"/>
      <c r="B73" s="36"/>
      <c r="C73" s="36"/>
      <c r="D73" s="36"/>
      <c r="E73" s="36"/>
      <c r="F73" s="36"/>
      <c r="G73" s="36"/>
      <c r="H73" s="119"/>
      <c r="I73" s="119"/>
      <c r="J73" s="119"/>
      <c r="K73" s="119"/>
      <c r="L73" s="119"/>
      <c r="M73" s="119"/>
      <c r="N73" s="119"/>
      <c r="O73" s="119"/>
      <c r="P73" s="119"/>
      <c r="Q73" s="119"/>
      <c r="R73" s="119"/>
      <c r="S73" s="119"/>
      <c r="T73" s="119"/>
      <c r="U73" s="119"/>
      <c r="V73" s="36"/>
      <c r="W73" s="36"/>
      <c r="X73" s="36"/>
    </row>
    <row r="74" spans="1:24">
      <c r="A74" s="36"/>
      <c r="B74" s="36"/>
      <c r="C74" s="36"/>
      <c r="D74" s="36"/>
      <c r="E74" s="36"/>
      <c r="F74" s="36"/>
      <c r="G74" s="36"/>
      <c r="H74" s="119"/>
      <c r="I74" s="119"/>
      <c r="J74" s="119"/>
      <c r="K74" s="119"/>
      <c r="L74" s="119"/>
      <c r="M74" s="119"/>
      <c r="N74" s="119"/>
      <c r="O74" s="119"/>
      <c r="P74" s="119"/>
      <c r="Q74" s="119"/>
      <c r="R74" s="119"/>
      <c r="S74" s="119"/>
      <c r="T74" s="119"/>
      <c r="U74" s="119"/>
      <c r="V74" s="36"/>
      <c r="W74" s="36"/>
      <c r="X74" s="36"/>
    </row>
    <row r="75" spans="1:24">
      <c r="A75" s="36"/>
      <c r="B75" s="36"/>
      <c r="C75" s="36"/>
      <c r="D75" s="36"/>
      <c r="E75" s="36"/>
      <c r="F75" s="36"/>
      <c r="G75" s="36"/>
      <c r="H75" s="119"/>
      <c r="I75" s="119"/>
      <c r="J75" s="119"/>
      <c r="K75" s="119"/>
      <c r="L75" s="119"/>
      <c r="M75" s="119"/>
      <c r="N75" s="119"/>
      <c r="O75" s="119"/>
      <c r="P75" s="119"/>
      <c r="Q75" s="119"/>
      <c r="R75" s="119"/>
      <c r="S75" s="119"/>
      <c r="T75" s="119"/>
      <c r="U75" s="119"/>
      <c r="V75" s="36"/>
      <c r="W75" s="36"/>
      <c r="X75" s="36"/>
    </row>
    <row r="76" spans="1:24">
      <c r="A76" s="36"/>
      <c r="B76" s="36"/>
      <c r="C76" s="36"/>
      <c r="D76" s="36"/>
      <c r="E76" s="36"/>
      <c r="F76" s="36"/>
      <c r="G76" s="36"/>
      <c r="H76" s="119"/>
      <c r="I76" s="119"/>
      <c r="J76" s="119"/>
      <c r="K76" s="119"/>
      <c r="L76" s="119"/>
      <c r="M76" s="119"/>
      <c r="N76" s="119"/>
      <c r="O76" s="119"/>
      <c r="P76" s="119"/>
      <c r="Q76" s="119"/>
      <c r="R76" s="119"/>
      <c r="S76" s="119"/>
      <c r="T76" s="119"/>
      <c r="U76" s="119"/>
      <c r="V76" s="36"/>
      <c r="W76" s="36"/>
      <c r="X76" s="36"/>
    </row>
    <row r="77" spans="1:24">
      <c r="A77" s="36"/>
      <c r="B77" s="36"/>
      <c r="C77" s="36"/>
      <c r="D77" s="36"/>
      <c r="E77" s="36"/>
      <c r="F77" s="36"/>
      <c r="G77" s="36"/>
      <c r="H77" s="119"/>
      <c r="I77" s="119"/>
      <c r="J77" s="119"/>
      <c r="K77" s="119"/>
      <c r="L77" s="119"/>
      <c r="M77" s="119"/>
      <c r="N77" s="119"/>
      <c r="O77" s="119"/>
      <c r="P77" s="119"/>
      <c r="Q77" s="119"/>
      <c r="R77" s="119"/>
      <c r="S77" s="119"/>
      <c r="T77" s="119"/>
      <c r="U77" s="119"/>
      <c r="V77" s="36"/>
      <c r="W77" s="36"/>
      <c r="X77" s="36"/>
    </row>
    <row r="78" spans="1:24">
      <c r="A78" s="36"/>
      <c r="B78" s="36"/>
      <c r="C78" s="36"/>
      <c r="D78" s="36"/>
      <c r="E78" s="36"/>
      <c r="F78" s="36"/>
      <c r="G78" s="36"/>
      <c r="H78" s="119"/>
      <c r="I78" s="119"/>
      <c r="J78" s="119"/>
      <c r="K78" s="119"/>
      <c r="L78" s="119"/>
      <c r="M78" s="119"/>
      <c r="N78" s="119"/>
      <c r="O78" s="119"/>
      <c r="P78" s="119"/>
      <c r="Q78" s="119"/>
      <c r="R78" s="119"/>
      <c r="S78" s="119"/>
      <c r="T78" s="119"/>
      <c r="U78" s="119"/>
      <c r="V78" s="36"/>
      <c r="W78" s="36"/>
      <c r="X78" s="36"/>
    </row>
    <row r="79" spans="1:24">
      <c r="A79" s="36"/>
      <c r="B79" s="36"/>
      <c r="C79" s="36"/>
      <c r="D79" s="36"/>
      <c r="E79" s="36"/>
      <c r="F79" s="36"/>
      <c r="G79" s="36"/>
      <c r="H79" s="119"/>
      <c r="I79" s="119"/>
      <c r="J79" s="119"/>
      <c r="K79" s="119"/>
      <c r="L79" s="119"/>
      <c r="M79" s="119"/>
      <c r="N79" s="119"/>
      <c r="O79" s="119"/>
      <c r="P79" s="119"/>
      <c r="Q79" s="119"/>
      <c r="R79" s="119"/>
      <c r="S79" s="119"/>
      <c r="T79" s="119"/>
      <c r="U79" s="119"/>
      <c r="V79" s="36"/>
      <c r="W79" s="36"/>
      <c r="X79" s="36"/>
    </row>
    <row r="80" spans="1:24">
      <c r="A80" s="36"/>
      <c r="B80" s="36"/>
      <c r="C80" s="36"/>
      <c r="D80" s="36"/>
      <c r="E80" s="36"/>
      <c r="F80" s="36"/>
      <c r="G80" s="36"/>
      <c r="H80" s="119"/>
      <c r="I80" s="119"/>
      <c r="J80" s="119"/>
      <c r="K80" s="119"/>
      <c r="L80" s="119"/>
      <c r="M80" s="119"/>
      <c r="N80" s="119"/>
      <c r="O80" s="119"/>
      <c r="P80" s="119"/>
      <c r="Q80" s="119"/>
      <c r="R80" s="119"/>
      <c r="S80" s="119"/>
      <c r="T80" s="119"/>
      <c r="U80" s="119"/>
      <c r="V80" s="36"/>
      <c r="W80" s="36"/>
      <c r="X80" s="36"/>
    </row>
    <row r="81" spans="1:24">
      <c r="A81" s="36"/>
      <c r="B81" s="36"/>
      <c r="C81" s="36"/>
      <c r="D81" s="36"/>
      <c r="E81" s="36"/>
      <c r="F81" s="36"/>
      <c r="G81" s="36"/>
      <c r="H81" s="119"/>
      <c r="I81" s="119"/>
      <c r="J81" s="119"/>
      <c r="K81" s="119"/>
      <c r="L81" s="119"/>
      <c r="M81" s="119"/>
      <c r="N81" s="119"/>
      <c r="O81" s="119"/>
      <c r="P81" s="119"/>
      <c r="Q81" s="119"/>
      <c r="R81" s="119"/>
      <c r="S81" s="119"/>
      <c r="T81" s="119"/>
      <c r="U81" s="119"/>
      <c r="V81" s="36"/>
      <c r="W81" s="36"/>
      <c r="X81" s="36"/>
    </row>
    <row r="82" spans="1:24">
      <c r="A82" s="36"/>
      <c r="B82" s="36"/>
      <c r="C82" s="36"/>
      <c r="D82" s="36"/>
      <c r="E82" s="36"/>
      <c r="F82" s="36"/>
      <c r="G82" s="36"/>
      <c r="H82" s="119"/>
      <c r="I82" s="119"/>
      <c r="J82" s="119"/>
      <c r="K82" s="119"/>
      <c r="L82" s="119"/>
      <c r="M82" s="119"/>
      <c r="N82" s="119"/>
      <c r="O82" s="119"/>
      <c r="P82" s="119"/>
      <c r="Q82" s="119"/>
      <c r="R82" s="119"/>
      <c r="S82" s="119"/>
      <c r="T82" s="119"/>
      <c r="U82" s="119"/>
      <c r="V82" s="36"/>
      <c r="W82" s="36"/>
      <c r="X82" s="36"/>
    </row>
    <row r="83" spans="1:24">
      <c r="A83" s="36"/>
      <c r="B83" s="36"/>
      <c r="C83" s="36"/>
      <c r="D83" s="36"/>
      <c r="E83" s="36"/>
      <c r="F83" s="36"/>
      <c r="G83" s="36"/>
      <c r="H83" s="119"/>
      <c r="I83" s="119"/>
      <c r="J83" s="119"/>
      <c r="K83" s="119"/>
      <c r="L83" s="119"/>
      <c r="M83" s="119"/>
      <c r="N83" s="119"/>
      <c r="O83" s="119"/>
      <c r="P83" s="119"/>
      <c r="Q83" s="119"/>
      <c r="R83" s="119"/>
      <c r="S83" s="119"/>
      <c r="T83" s="119"/>
      <c r="U83" s="119"/>
      <c r="V83" s="36"/>
      <c r="W83" s="36"/>
      <c r="X83" s="36"/>
    </row>
    <row r="84" spans="1:24">
      <c r="A84" s="36"/>
      <c r="B84" s="36"/>
      <c r="C84" s="36"/>
      <c r="D84" s="36"/>
      <c r="E84" s="36"/>
      <c r="F84" s="36"/>
      <c r="G84" s="36"/>
      <c r="H84" s="119"/>
      <c r="I84" s="119"/>
      <c r="J84" s="119"/>
      <c r="K84" s="119"/>
      <c r="L84" s="119"/>
      <c r="M84" s="119"/>
      <c r="N84" s="119"/>
      <c r="O84" s="119"/>
      <c r="P84" s="119"/>
      <c r="Q84" s="119"/>
      <c r="R84" s="119"/>
      <c r="S84" s="119"/>
      <c r="T84" s="119"/>
      <c r="U84" s="119"/>
      <c r="V84" s="36"/>
      <c r="W84" s="36"/>
      <c r="X84" s="36"/>
    </row>
    <row r="85" spans="1:24">
      <c r="A85" s="36"/>
      <c r="B85" s="36"/>
      <c r="C85" s="36"/>
      <c r="D85" s="36"/>
      <c r="E85" s="36"/>
      <c r="F85" s="36"/>
      <c r="G85" s="36"/>
      <c r="H85" s="119"/>
      <c r="I85" s="119"/>
      <c r="J85" s="119"/>
      <c r="K85" s="119"/>
      <c r="L85" s="119"/>
      <c r="M85" s="119"/>
      <c r="N85" s="119"/>
      <c r="O85" s="119"/>
      <c r="P85" s="119"/>
      <c r="Q85" s="119"/>
      <c r="R85" s="119"/>
      <c r="S85" s="119"/>
      <c r="T85" s="119"/>
      <c r="U85" s="119"/>
      <c r="V85" s="36"/>
      <c r="W85" s="36"/>
      <c r="X85" s="36"/>
    </row>
    <row r="86" spans="1:24">
      <c r="A86" s="36"/>
      <c r="B86" s="36"/>
      <c r="C86" s="36"/>
      <c r="D86" s="36"/>
      <c r="E86" s="36"/>
      <c r="F86" s="36"/>
      <c r="G86" s="36"/>
      <c r="H86" s="119"/>
      <c r="I86" s="119"/>
      <c r="J86" s="119"/>
      <c r="K86" s="119"/>
      <c r="L86" s="119"/>
      <c r="M86" s="119"/>
      <c r="N86" s="119"/>
      <c r="O86" s="119"/>
      <c r="P86" s="119"/>
      <c r="Q86" s="119"/>
      <c r="R86" s="119"/>
      <c r="S86" s="119"/>
      <c r="T86" s="119"/>
      <c r="U86" s="119"/>
      <c r="V86" s="36"/>
      <c r="W86" s="36"/>
      <c r="X86" s="36"/>
    </row>
    <row r="87" spans="1:24">
      <c r="A87" s="36"/>
      <c r="B87" s="36"/>
      <c r="C87" s="36"/>
      <c r="D87" s="36"/>
      <c r="E87" s="36"/>
      <c r="F87" s="36"/>
      <c r="G87" s="36"/>
      <c r="H87" s="119"/>
      <c r="I87" s="119"/>
      <c r="J87" s="119"/>
      <c r="K87" s="119"/>
      <c r="L87" s="119"/>
      <c r="M87" s="119"/>
      <c r="N87" s="119"/>
      <c r="O87" s="119"/>
      <c r="P87" s="119"/>
      <c r="Q87" s="119"/>
      <c r="R87" s="119"/>
      <c r="S87" s="119"/>
      <c r="T87" s="119"/>
      <c r="U87" s="119"/>
      <c r="V87" s="36"/>
      <c r="W87" s="36"/>
      <c r="X87" s="36"/>
    </row>
    <row r="88" spans="1:24">
      <c r="A88" s="36"/>
      <c r="B88" s="36"/>
      <c r="C88" s="36"/>
      <c r="D88" s="36"/>
      <c r="E88" s="36"/>
      <c r="F88" s="36"/>
      <c r="G88" s="36"/>
      <c r="H88" s="119"/>
      <c r="I88" s="119"/>
      <c r="J88" s="119"/>
      <c r="K88" s="119"/>
      <c r="L88" s="119"/>
      <c r="M88" s="119"/>
      <c r="N88" s="119"/>
      <c r="O88" s="119"/>
      <c r="P88" s="119"/>
      <c r="Q88" s="119"/>
      <c r="R88" s="119"/>
      <c r="S88" s="119"/>
      <c r="T88" s="119"/>
      <c r="U88" s="119"/>
      <c r="V88" s="36"/>
      <c r="W88" s="36"/>
      <c r="X88" s="36"/>
    </row>
    <row r="89" spans="1:24">
      <c r="A89" s="36"/>
      <c r="B89" s="36"/>
      <c r="C89" s="36"/>
      <c r="D89" s="36"/>
      <c r="E89" s="36"/>
      <c r="F89" s="36"/>
      <c r="G89" s="36"/>
      <c r="H89" s="119"/>
      <c r="I89" s="119"/>
      <c r="J89" s="119"/>
      <c r="K89" s="119"/>
      <c r="L89" s="119"/>
      <c r="M89" s="119"/>
      <c r="N89" s="119"/>
      <c r="O89" s="119"/>
      <c r="P89" s="119"/>
      <c r="Q89" s="119"/>
      <c r="R89" s="119"/>
      <c r="S89" s="119"/>
      <c r="T89" s="119"/>
      <c r="U89" s="119"/>
      <c r="V89" s="36"/>
      <c r="W89" s="36"/>
      <c r="X89" s="36"/>
    </row>
    <row r="90" spans="1:24">
      <c r="A90" s="36"/>
      <c r="B90" s="36"/>
      <c r="C90" s="36"/>
      <c r="D90" s="36"/>
      <c r="E90" s="36"/>
      <c r="F90" s="36"/>
      <c r="G90" s="36"/>
      <c r="H90" s="119"/>
      <c r="I90" s="119"/>
      <c r="J90" s="119"/>
      <c r="K90" s="119"/>
      <c r="L90" s="119"/>
      <c r="M90" s="119"/>
      <c r="N90" s="119"/>
      <c r="O90" s="119"/>
      <c r="P90" s="119"/>
      <c r="Q90" s="119"/>
      <c r="R90" s="119"/>
      <c r="S90" s="119"/>
      <c r="T90" s="119"/>
      <c r="U90" s="119"/>
      <c r="V90" s="36"/>
      <c r="W90" s="36"/>
      <c r="X90" s="36"/>
    </row>
    <row r="91" spans="1:24">
      <c r="A91" s="36"/>
      <c r="B91" s="36"/>
      <c r="C91" s="36"/>
      <c r="D91" s="36"/>
      <c r="E91" s="36"/>
      <c r="F91" s="36"/>
      <c r="G91" s="36"/>
      <c r="H91" s="119"/>
      <c r="I91" s="119"/>
      <c r="J91" s="119"/>
      <c r="K91" s="119"/>
      <c r="L91" s="119"/>
      <c r="M91" s="119"/>
      <c r="N91" s="119"/>
      <c r="O91" s="119"/>
      <c r="P91" s="119"/>
      <c r="Q91" s="119"/>
      <c r="R91" s="119"/>
      <c r="S91" s="119"/>
      <c r="T91" s="119"/>
      <c r="U91" s="119"/>
      <c r="V91" s="36"/>
      <c r="W91" s="36"/>
      <c r="X91" s="36"/>
    </row>
    <row r="92" spans="1:24">
      <c r="A92" s="36"/>
      <c r="B92" s="36"/>
      <c r="C92" s="36"/>
      <c r="D92" s="36"/>
      <c r="E92" s="36"/>
      <c r="F92" s="36"/>
      <c r="G92" s="36"/>
      <c r="H92" s="119"/>
      <c r="I92" s="119"/>
      <c r="J92" s="119"/>
      <c r="K92" s="119"/>
      <c r="L92" s="119"/>
      <c r="M92" s="119"/>
      <c r="N92" s="119"/>
      <c r="O92" s="119"/>
      <c r="P92" s="119"/>
      <c r="Q92" s="119"/>
      <c r="R92" s="119"/>
      <c r="S92" s="119"/>
      <c r="T92" s="119"/>
      <c r="U92" s="119"/>
      <c r="V92" s="36"/>
      <c r="W92" s="36"/>
      <c r="X92" s="36"/>
    </row>
    <row r="93" spans="1:24">
      <c r="A93" s="36"/>
      <c r="B93" s="36"/>
      <c r="C93" s="36"/>
      <c r="D93" s="36"/>
      <c r="E93" s="36"/>
      <c r="F93" s="36"/>
      <c r="G93" s="36"/>
      <c r="H93" s="119"/>
      <c r="I93" s="119"/>
      <c r="J93" s="119"/>
      <c r="K93" s="119"/>
      <c r="L93" s="119"/>
      <c r="M93" s="119"/>
      <c r="N93" s="119"/>
      <c r="O93" s="119"/>
      <c r="P93" s="119"/>
      <c r="Q93" s="119"/>
      <c r="R93" s="119"/>
      <c r="S93" s="119"/>
      <c r="T93" s="119"/>
      <c r="U93" s="119"/>
      <c r="V93" s="36"/>
      <c r="W93" s="36"/>
      <c r="X93" s="36"/>
    </row>
    <row r="94" spans="1:24">
      <c r="A94" s="36"/>
      <c r="B94" s="36"/>
      <c r="C94" s="36"/>
      <c r="D94" s="36"/>
      <c r="E94" s="36"/>
      <c r="F94" s="36"/>
      <c r="G94" s="36"/>
      <c r="H94" s="119"/>
      <c r="I94" s="119"/>
      <c r="J94" s="119"/>
      <c r="K94" s="119"/>
      <c r="L94" s="119"/>
      <c r="M94" s="119"/>
      <c r="N94" s="119"/>
      <c r="O94" s="119"/>
      <c r="P94" s="119"/>
      <c r="Q94" s="119"/>
      <c r="R94" s="119"/>
      <c r="S94" s="119"/>
      <c r="T94" s="119"/>
      <c r="U94" s="119"/>
      <c r="V94" s="36"/>
      <c r="W94" s="36"/>
      <c r="X94" s="36"/>
    </row>
    <row r="95" spans="1:24">
      <c r="A95" s="36"/>
      <c r="B95" s="36"/>
      <c r="C95" s="36"/>
      <c r="D95" s="36"/>
      <c r="E95" s="36"/>
      <c r="F95" s="36"/>
      <c r="G95" s="36"/>
      <c r="H95" s="119"/>
      <c r="I95" s="119"/>
      <c r="J95" s="119"/>
      <c r="K95" s="119"/>
      <c r="L95" s="119"/>
      <c r="M95" s="119"/>
      <c r="N95" s="119"/>
      <c r="O95" s="119"/>
      <c r="P95" s="119"/>
      <c r="Q95" s="119"/>
      <c r="R95" s="119"/>
      <c r="S95" s="119"/>
      <c r="T95" s="119"/>
      <c r="U95" s="119"/>
      <c r="V95" s="36"/>
      <c r="W95" s="36"/>
      <c r="X95" s="36"/>
    </row>
    <row r="96" spans="1:24">
      <c r="A96" s="36"/>
      <c r="B96" s="36"/>
      <c r="C96" s="36"/>
      <c r="D96" s="36"/>
      <c r="E96" s="36"/>
      <c r="F96" s="36"/>
      <c r="G96" s="36"/>
      <c r="H96" s="119"/>
      <c r="I96" s="119"/>
      <c r="J96" s="119"/>
      <c r="K96" s="119"/>
      <c r="L96" s="119"/>
      <c r="M96" s="119"/>
      <c r="N96" s="119"/>
      <c r="O96" s="119"/>
      <c r="P96" s="119"/>
      <c r="Q96" s="119"/>
      <c r="R96" s="119"/>
      <c r="S96" s="119"/>
      <c r="T96" s="119"/>
      <c r="U96" s="119"/>
      <c r="V96" s="36"/>
      <c r="W96" s="36"/>
      <c r="X96" s="36"/>
    </row>
    <row r="97" spans="1:24">
      <c r="A97" s="36"/>
      <c r="B97" s="36"/>
      <c r="C97" s="36"/>
      <c r="D97" s="36"/>
      <c r="E97" s="36"/>
      <c r="F97" s="36"/>
      <c r="G97" s="36"/>
      <c r="H97" s="119"/>
      <c r="I97" s="119"/>
      <c r="J97" s="119"/>
      <c r="K97" s="119"/>
      <c r="L97" s="119"/>
      <c r="M97" s="119"/>
      <c r="N97" s="119"/>
      <c r="O97" s="119"/>
      <c r="P97" s="119"/>
      <c r="Q97" s="119"/>
      <c r="R97" s="119"/>
      <c r="S97" s="119"/>
      <c r="T97" s="119"/>
      <c r="U97" s="119"/>
      <c r="V97" s="36"/>
      <c r="W97" s="36"/>
      <c r="X97" s="36"/>
    </row>
    <row r="98" spans="1:24">
      <c r="A98" s="36"/>
      <c r="B98" s="36"/>
      <c r="C98" s="36"/>
      <c r="D98" s="36"/>
      <c r="E98" s="36"/>
      <c r="F98" s="36"/>
      <c r="G98" s="36"/>
      <c r="H98" s="119"/>
      <c r="I98" s="119"/>
      <c r="J98" s="119"/>
      <c r="K98" s="119"/>
      <c r="L98" s="119"/>
      <c r="M98" s="119"/>
      <c r="N98" s="119"/>
      <c r="O98" s="119"/>
      <c r="P98" s="119"/>
      <c r="Q98" s="119"/>
      <c r="R98" s="119"/>
      <c r="S98" s="119"/>
      <c r="T98" s="119"/>
      <c r="U98" s="119"/>
      <c r="V98" s="36"/>
      <c r="W98" s="36"/>
      <c r="X98" s="36"/>
    </row>
    <row r="99" spans="1:24">
      <c r="A99" s="36"/>
      <c r="B99" s="36"/>
      <c r="C99" s="36"/>
      <c r="D99" s="36"/>
      <c r="E99" s="36"/>
      <c r="F99" s="36"/>
      <c r="G99" s="36"/>
      <c r="H99" s="119"/>
      <c r="I99" s="119"/>
      <c r="J99" s="119"/>
      <c r="K99" s="119"/>
      <c r="L99" s="119"/>
      <c r="M99" s="119"/>
      <c r="N99" s="119"/>
      <c r="O99" s="119"/>
      <c r="P99" s="119"/>
      <c r="Q99" s="119"/>
      <c r="R99" s="119"/>
      <c r="S99" s="119"/>
      <c r="T99" s="119"/>
      <c r="U99" s="119"/>
      <c r="V99" s="36"/>
      <c r="W99" s="36"/>
      <c r="X99" s="36"/>
    </row>
    <row r="100" spans="1:24">
      <c r="A100" s="36"/>
      <c r="B100" s="36"/>
      <c r="C100" s="36"/>
      <c r="D100" s="36"/>
      <c r="E100" s="36"/>
      <c r="F100" s="36"/>
      <c r="G100" s="36"/>
      <c r="H100" s="119"/>
      <c r="I100" s="119"/>
      <c r="J100" s="119"/>
      <c r="K100" s="119"/>
      <c r="L100" s="119"/>
      <c r="M100" s="119"/>
      <c r="N100" s="119"/>
      <c r="O100" s="119"/>
      <c r="P100" s="119"/>
      <c r="Q100" s="119"/>
      <c r="R100" s="119"/>
      <c r="S100" s="119"/>
      <c r="T100" s="119"/>
      <c r="U100" s="119"/>
      <c r="V100" s="36"/>
      <c r="W100" s="36"/>
      <c r="X100" s="36"/>
    </row>
    <row r="101" spans="1:24">
      <c r="A101" s="36"/>
      <c r="B101" s="36"/>
      <c r="C101" s="36"/>
      <c r="D101" s="36"/>
      <c r="E101" s="36"/>
      <c r="F101" s="36"/>
      <c r="G101" s="36"/>
      <c r="H101" s="119"/>
      <c r="I101" s="119"/>
      <c r="J101" s="119"/>
      <c r="K101" s="119"/>
      <c r="L101" s="119"/>
      <c r="M101" s="119"/>
      <c r="N101" s="119"/>
      <c r="O101" s="119"/>
      <c r="P101" s="119"/>
      <c r="Q101" s="119"/>
      <c r="R101" s="119"/>
      <c r="S101" s="119"/>
      <c r="T101" s="119"/>
      <c r="U101" s="119"/>
      <c r="V101" s="36"/>
      <c r="W101" s="36"/>
      <c r="X101" s="36"/>
    </row>
    <row r="102" spans="1:24">
      <c r="A102" s="36"/>
      <c r="B102" s="36"/>
      <c r="C102" s="36"/>
      <c r="D102" s="36"/>
      <c r="E102" s="36"/>
      <c r="F102" s="36"/>
      <c r="G102" s="36"/>
      <c r="H102" s="119"/>
      <c r="I102" s="119"/>
      <c r="J102" s="119"/>
      <c r="K102" s="119"/>
      <c r="L102" s="119"/>
      <c r="M102" s="119"/>
      <c r="N102" s="119"/>
      <c r="O102" s="119"/>
      <c r="P102" s="119"/>
      <c r="Q102" s="119"/>
      <c r="R102" s="119"/>
      <c r="S102" s="119"/>
      <c r="T102" s="119"/>
      <c r="U102" s="119"/>
      <c r="V102" s="36"/>
      <c r="W102" s="36"/>
      <c r="X102" s="36"/>
    </row>
    <row r="103" spans="1:24">
      <c r="A103" s="36"/>
      <c r="B103" s="36"/>
      <c r="C103" s="36"/>
      <c r="D103" s="36"/>
      <c r="E103" s="36"/>
      <c r="F103" s="36"/>
      <c r="G103" s="36"/>
      <c r="H103" s="119"/>
      <c r="I103" s="119"/>
      <c r="J103" s="119"/>
      <c r="K103" s="119"/>
      <c r="L103" s="119"/>
      <c r="M103" s="119"/>
      <c r="N103" s="119"/>
      <c r="O103" s="119"/>
      <c r="P103" s="119"/>
      <c r="Q103" s="119"/>
      <c r="R103" s="119"/>
      <c r="S103" s="119"/>
      <c r="T103" s="119"/>
      <c r="U103" s="119"/>
      <c r="V103" s="36"/>
      <c r="W103" s="36"/>
      <c r="X103" s="36"/>
    </row>
    <row r="104" spans="1:24">
      <c r="A104" s="36"/>
      <c r="B104" s="36"/>
      <c r="C104" s="36"/>
      <c r="D104" s="36"/>
      <c r="E104" s="36"/>
      <c r="F104" s="36"/>
      <c r="G104" s="36"/>
      <c r="H104" s="119"/>
      <c r="I104" s="119"/>
      <c r="J104" s="119"/>
      <c r="K104" s="119"/>
      <c r="L104" s="119"/>
      <c r="M104" s="119"/>
      <c r="N104" s="119"/>
      <c r="O104" s="119"/>
      <c r="P104" s="119"/>
      <c r="Q104" s="119"/>
      <c r="R104" s="119"/>
      <c r="S104" s="119"/>
      <c r="T104" s="119"/>
      <c r="U104" s="119"/>
      <c r="V104" s="36"/>
      <c r="W104" s="36"/>
      <c r="X104" s="36"/>
    </row>
    <row r="105" spans="1:24">
      <c r="A105" s="36"/>
      <c r="B105" s="36"/>
      <c r="C105" s="36"/>
      <c r="D105" s="36"/>
      <c r="E105" s="36"/>
      <c r="F105" s="36"/>
      <c r="G105" s="36"/>
      <c r="H105" s="119"/>
      <c r="I105" s="119"/>
      <c r="J105" s="119"/>
      <c r="K105" s="119"/>
      <c r="L105" s="119"/>
      <c r="M105" s="119"/>
      <c r="N105" s="119"/>
      <c r="O105" s="119"/>
      <c r="P105" s="119"/>
      <c r="Q105" s="119"/>
      <c r="R105" s="119"/>
      <c r="S105" s="119"/>
      <c r="T105" s="119"/>
      <c r="U105" s="119"/>
      <c r="V105" s="36"/>
      <c r="W105" s="36"/>
      <c r="X105" s="36"/>
    </row>
    <row r="106" spans="1:24">
      <c r="A106" s="36"/>
      <c r="B106" s="36"/>
      <c r="C106" s="36"/>
      <c r="D106" s="36"/>
      <c r="E106" s="36"/>
      <c r="F106" s="36"/>
      <c r="G106" s="36"/>
      <c r="H106" s="119"/>
      <c r="I106" s="119"/>
      <c r="J106" s="119"/>
      <c r="K106" s="119"/>
      <c r="L106" s="119"/>
      <c r="M106" s="119"/>
      <c r="N106" s="119"/>
      <c r="O106" s="119"/>
      <c r="P106" s="119"/>
      <c r="Q106" s="119"/>
      <c r="R106" s="119"/>
      <c r="S106" s="119"/>
      <c r="T106" s="119"/>
      <c r="U106" s="119"/>
      <c r="V106" s="36"/>
      <c r="W106" s="36"/>
      <c r="X106" s="36"/>
    </row>
    <row r="107" spans="1:24">
      <c r="A107" s="36"/>
      <c r="B107" s="36"/>
      <c r="C107" s="36"/>
      <c r="D107" s="36"/>
      <c r="E107" s="36"/>
      <c r="F107" s="36"/>
      <c r="G107" s="36"/>
      <c r="H107" s="119"/>
      <c r="I107" s="119"/>
      <c r="J107" s="119"/>
      <c r="K107" s="119"/>
      <c r="L107" s="119"/>
      <c r="M107" s="119"/>
      <c r="N107" s="119"/>
      <c r="O107" s="119"/>
      <c r="P107" s="119"/>
      <c r="Q107" s="119"/>
      <c r="R107" s="119"/>
      <c r="S107" s="119"/>
      <c r="T107" s="119"/>
      <c r="U107" s="119"/>
      <c r="V107" s="36"/>
      <c r="W107" s="36"/>
      <c r="X107" s="36"/>
    </row>
    <row r="108" spans="1:24">
      <c r="A108" s="36"/>
      <c r="B108" s="36"/>
      <c r="C108" s="36"/>
      <c r="D108" s="36"/>
      <c r="E108" s="36"/>
      <c r="F108" s="36"/>
      <c r="G108" s="36"/>
      <c r="H108" s="119"/>
      <c r="I108" s="119"/>
      <c r="J108" s="119"/>
      <c r="K108" s="119"/>
      <c r="L108" s="119"/>
      <c r="M108" s="119"/>
      <c r="N108" s="119"/>
      <c r="O108" s="119"/>
      <c r="P108" s="119"/>
      <c r="Q108" s="119"/>
      <c r="R108" s="119"/>
      <c r="S108" s="119"/>
      <c r="T108" s="119"/>
      <c r="U108" s="119"/>
      <c r="V108" s="36"/>
      <c r="W108" s="36"/>
      <c r="X108" s="36"/>
    </row>
    <row r="109" spans="1:24">
      <c r="A109" s="36"/>
      <c r="B109" s="36"/>
      <c r="C109" s="36"/>
      <c r="D109" s="36"/>
      <c r="E109" s="36"/>
      <c r="F109" s="36"/>
      <c r="G109" s="36"/>
      <c r="H109" s="119"/>
      <c r="I109" s="119"/>
      <c r="J109" s="119"/>
      <c r="K109" s="119"/>
      <c r="L109" s="119"/>
      <c r="M109" s="119"/>
      <c r="N109" s="119"/>
      <c r="O109" s="119"/>
      <c r="P109" s="119"/>
      <c r="Q109" s="119"/>
      <c r="R109" s="119"/>
      <c r="S109" s="119"/>
      <c r="T109" s="119"/>
      <c r="U109" s="119"/>
      <c r="V109" s="36"/>
      <c r="W109" s="36"/>
      <c r="X109" s="36"/>
    </row>
    <row r="110" spans="1:24">
      <c r="A110" s="36"/>
      <c r="B110" s="36"/>
      <c r="C110" s="36"/>
      <c r="D110" s="36"/>
      <c r="E110" s="36"/>
      <c r="F110" s="36"/>
      <c r="G110" s="36"/>
      <c r="H110" s="119"/>
      <c r="I110" s="119"/>
      <c r="J110" s="119"/>
      <c r="K110" s="119"/>
      <c r="L110" s="119"/>
      <c r="M110" s="119"/>
      <c r="N110" s="119"/>
      <c r="O110" s="119"/>
      <c r="P110" s="119"/>
      <c r="Q110" s="119"/>
      <c r="R110" s="119"/>
      <c r="S110" s="119"/>
      <c r="T110" s="119"/>
      <c r="U110" s="119"/>
      <c r="V110" s="36"/>
      <c r="W110" s="36"/>
      <c r="X110" s="36"/>
    </row>
    <row r="111" spans="1:24">
      <c r="A111" s="36"/>
      <c r="B111" s="36"/>
      <c r="C111" s="36"/>
      <c r="D111" s="36"/>
      <c r="E111" s="36"/>
      <c r="F111" s="36"/>
      <c r="G111" s="36"/>
      <c r="H111" s="119"/>
      <c r="I111" s="119"/>
      <c r="J111" s="119"/>
      <c r="K111" s="119"/>
      <c r="L111" s="119"/>
      <c r="M111" s="119"/>
      <c r="N111" s="119"/>
      <c r="O111" s="119"/>
      <c r="P111" s="119"/>
      <c r="Q111" s="119"/>
      <c r="R111" s="119"/>
      <c r="S111" s="119"/>
      <c r="T111" s="119"/>
      <c r="U111" s="119"/>
      <c r="V111" s="36"/>
      <c r="W111" s="36"/>
      <c r="X111" s="36"/>
    </row>
    <row r="112" spans="1:24">
      <c r="A112" s="36"/>
      <c r="B112" s="36"/>
      <c r="C112" s="36"/>
      <c r="D112" s="36"/>
      <c r="E112" s="36"/>
      <c r="F112" s="36"/>
      <c r="G112" s="36"/>
      <c r="H112" s="119"/>
      <c r="I112" s="119"/>
      <c r="J112" s="119"/>
      <c r="K112" s="119"/>
      <c r="L112" s="119"/>
      <c r="M112" s="119"/>
      <c r="N112" s="119"/>
      <c r="O112" s="119"/>
      <c r="P112" s="119"/>
      <c r="Q112" s="119"/>
      <c r="R112" s="119"/>
      <c r="S112" s="119"/>
      <c r="T112" s="119"/>
      <c r="U112" s="119"/>
      <c r="V112" s="36"/>
      <c r="W112" s="36"/>
      <c r="X112" s="36"/>
    </row>
    <row r="113" spans="1:24">
      <c r="A113" s="36"/>
      <c r="B113" s="36"/>
      <c r="C113" s="36"/>
      <c r="D113" s="36"/>
      <c r="E113" s="36"/>
      <c r="F113" s="36"/>
      <c r="G113" s="36"/>
      <c r="H113" s="119"/>
      <c r="I113" s="119"/>
      <c r="J113" s="119"/>
      <c r="K113" s="119"/>
      <c r="L113" s="119"/>
      <c r="M113" s="119"/>
      <c r="N113" s="119"/>
      <c r="O113" s="119"/>
      <c r="P113" s="119"/>
      <c r="Q113" s="119"/>
      <c r="R113" s="119"/>
      <c r="S113" s="119"/>
      <c r="T113" s="119"/>
      <c r="U113" s="119"/>
      <c r="V113" s="36"/>
      <c r="W113" s="36"/>
      <c r="X113" s="36"/>
    </row>
    <row r="114" spans="1:24">
      <c r="A114" s="36"/>
      <c r="B114" s="36"/>
      <c r="C114" s="36"/>
      <c r="D114" s="36"/>
      <c r="E114" s="36"/>
      <c r="F114" s="36"/>
      <c r="G114" s="36"/>
      <c r="H114" s="119"/>
      <c r="I114" s="119"/>
      <c r="J114" s="119"/>
      <c r="K114" s="119"/>
      <c r="L114" s="119"/>
      <c r="M114" s="119"/>
      <c r="N114" s="119"/>
      <c r="O114" s="119"/>
      <c r="P114" s="119"/>
      <c r="Q114" s="119"/>
      <c r="R114" s="119"/>
      <c r="S114" s="119"/>
      <c r="T114" s="119"/>
      <c r="U114" s="119"/>
      <c r="V114" s="36"/>
      <c r="W114" s="36"/>
      <c r="X114" s="36"/>
    </row>
    <row r="115" spans="1:24">
      <c r="A115" s="36"/>
      <c r="B115" s="36"/>
      <c r="C115" s="36"/>
      <c r="D115" s="36"/>
      <c r="E115" s="36"/>
      <c r="F115" s="36"/>
      <c r="G115" s="36"/>
      <c r="H115" s="119"/>
      <c r="I115" s="119"/>
      <c r="J115" s="119"/>
      <c r="K115" s="119"/>
      <c r="L115" s="119"/>
      <c r="M115" s="119"/>
      <c r="N115" s="119"/>
      <c r="O115" s="119"/>
      <c r="P115" s="119"/>
      <c r="Q115" s="119"/>
      <c r="R115" s="119"/>
      <c r="S115" s="119"/>
      <c r="T115" s="119"/>
      <c r="U115" s="119"/>
      <c r="V115" s="36"/>
      <c r="W115" s="36"/>
      <c r="X115" s="36"/>
    </row>
    <row r="116" spans="1:24">
      <c r="A116" s="36"/>
      <c r="B116" s="36"/>
      <c r="C116" s="36"/>
      <c r="D116" s="36"/>
      <c r="E116" s="36"/>
      <c r="F116" s="36"/>
      <c r="G116" s="36"/>
      <c r="H116" s="119"/>
      <c r="I116" s="119"/>
      <c r="J116" s="119"/>
      <c r="K116" s="119"/>
      <c r="L116" s="119"/>
      <c r="M116" s="119"/>
      <c r="N116" s="119"/>
      <c r="O116" s="119"/>
      <c r="P116" s="119"/>
      <c r="Q116" s="119"/>
      <c r="R116" s="119"/>
      <c r="S116" s="119"/>
      <c r="T116" s="119"/>
      <c r="U116" s="119"/>
      <c r="V116" s="36"/>
      <c r="W116" s="36"/>
      <c r="X116" s="36"/>
    </row>
    <row r="117" spans="1:24">
      <c r="A117" s="36"/>
      <c r="B117" s="36"/>
      <c r="C117" s="36"/>
      <c r="D117" s="36"/>
      <c r="E117" s="36"/>
      <c r="F117" s="36"/>
      <c r="G117" s="36"/>
      <c r="H117" s="119"/>
      <c r="I117" s="119"/>
      <c r="J117" s="119"/>
      <c r="K117" s="119"/>
      <c r="L117" s="119"/>
      <c r="M117" s="119"/>
      <c r="N117" s="119"/>
      <c r="O117" s="119"/>
      <c r="P117" s="119"/>
      <c r="Q117" s="119"/>
      <c r="R117" s="119"/>
      <c r="S117" s="119"/>
      <c r="T117" s="119"/>
      <c r="U117" s="119"/>
      <c r="V117" s="36"/>
      <c r="W117" s="36"/>
      <c r="X117" s="36"/>
    </row>
    <row r="118" spans="1:24">
      <c r="A118" s="36"/>
      <c r="B118" s="36"/>
      <c r="C118" s="36"/>
      <c r="D118" s="36"/>
      <c r="E118" s="36"/>
      <c r="F118" s="36"/>
      <c r="G118" s="36"/>
      <c r="H118" s="119"/>
      <c r="I118" s="119"/>
      <c r="J118" s="119"/>
      <c r="K118" s="119"/>
      <c r="L118" s="119"/>
      <c r="M118" s="119"/>
      <c r="N118" s="119"/>
      <c r="O118" s="119"/>
      <c r="P118" s="119"/>
      <c r="Q118" s="119"/>
      <c r="R118" s="119"/>
      <c r="S118" s="119"/>
      <c r="T118" s="119"/>
      <c r="U118" s="119"/>
      <c r="V118" s="36"/>
      <c r="W118" s="36"/>
      <c r="X118" s="36"/>
    </row>
    <row r="119" spans="1:24">
      <c r="A119" s="36"/>
      <c r="B119" s="36"/>
      <c r="C119" s="36"/>
      <c r="D119" s="36"/>
      <c r="E119" s="36"/>
      <c r="F119" s="36"/>
      <c r="G119" s="36"/>
      <c r="H119" s="119"/>
      <c r="I119" s="119"/>
      <c r="J119" s="119"/>
      <c r="K119" s="119"/>
      <c r="L119" s="119"/>
      <c r="M119" s="119"/>
      <c r="N119" s="119"/>
      <c r="O119" s="119"/>
      <c r="P119" s="119"/>
      <c r="Q119" s="119"/>
      <c r="R119" s="119"/>
      <c r="S119" s="119"/>
      <c r="T119" s="119"/>
      <c r="U119" s="119"/>
      <c r="V119" s="36"/>
      <c r="W119" s="36"/>
      <c r="X119" s="36"/>
    </row>
    <row r="120" spans="1:24">
      <c r="A120" s="36"/>
      <c r="B120" s="36"/>
      <c r="C120" s="36"/>
      <c r="D120" s="36"/>
      <c r="E120" s="36"/>
      <c r="F120" s="36"/>
      <c r="G120" s="36"/>
      <c r="H120" s="119"/>
      <c r="I120" s="119"/>
      <c r="J120" s="119"/>
      <c r="K120" s="119"/>
      <c r="L120" s="119"/>
      <c r="M120" s="119"/>
      <c r="N120" s="119"/>
      <c r="O120" s="119"/>
      <c r="P120" s="119"/>
      <c r="Q120" s="119"/>
      <c r="R120" s="119"/>
      <c r="S120" s="119"/>
      <c r="T120" s="119"/>
      <c r="U120" s="119"/>
      <c r="V120" s="36"/>
      <c r="W120" s="36"/>
      <c r="X120" s="36"/>
    </row>
    <row r="121" spans="1:24">
      <c r="A121" s="36"/>
      <c r="B121" s="36"/>
      <c r="C121" s="36"/>
      <c r="D121" s="36"/>
      <c r="E121" s="36"/>
      <c r="F121" s="36"/>
      <c r="G121" s="36"/>
      <c r="H121" s="119"/>
      <c r="I121" s="119"/>
      <c r="J121" s="119"/>
      <c r="K121" s="119"/>
      <c r="L121" s="119"/>
      <c r="M121" s="119"/>
      <c r="N121" s="119"/>
      <c r="O121" s="119"/>
      <c r="P121" s="119"/>
      <c r="Q121" s="119"/>
      <c r="R121" s="119"/>
      <c r="S121" s="119"/>
      <c r="T121" s="119"/>
      <c r="U121" s="119"/>
      <c r="V121" s="36"/>
      <c r="W121" s="36"/>
      <c r="X121" s="36"/>
    </row>
    <row r="122" spans="1:24">
      <c r="A122" s="36"/>
      <c r="B122" s="36"/>
      <c r="C122" s="36"/>
      <c r="D122" s="36"/>
      <c r="E122" s="36"/>
      <c r="F122" s="36"/>
      <c r="G122" s="36"/>
      <c r="H122" s="119"/>
      <c r="I122" s="119"/>
      <c r="J122" s="119"/>
      <c r="K122" s="119"/>
      <c r="L122" s="119"/>
      <c r="M122" s="119"/>
      <c r="N122" s="119"/>
      <c r="O122" s="119"/>
      <c r="P122" s="119"/>
      <c r="Q122" s="119"/>
      <c r="R122" s="119"/>
      <c r="S122" s="119"/>
      <c r="T122" s="119"/>
      <c r="U122" s="119"/>
      <c r="V122" s="36"/>
      <c r="W122" s="36"/>
      <c r="X122" s="36"/>
    </row>
    <row r="123" spans="1:24">
      <c r="A123" s="36"/>
      <c r="B123" s="36"/>
      <c r="C123" s="36"/>
      <c r="D123" s="36"/>
      <c r="E123" s="36"/>
      <c r="F123" s="36"/>
      <c r="G123" s="36"/>
      <c r="H123" s="119"/>
      <c r="I123" s="119"/>
      <c r="J123" s="119"/>
      <c r="K123" s="119"/>
      <c r="L123" s="119"/>
      <c r="M123" s="119"/>
      <c r="N123" s="119"/>
      <c r="O123" s="119"/>
      <c r="P123" s="119"/>
      <c r="Q123" s="119"/>
      <c r="R123" s="119"/>
      <c r="S123" s="119"/>
      <c r="T123" s="119"/>
      <c r="U123" s="119"/>
      <c r="V123" s="36"/>
      <c r="W123" s="36"/>
      <c r="X123" s="36"/>
    </row>
    <row r="124" spans="1:24">
      <c r="A124" s="36"/>
      <c r="B124" s="36"/>
      <c r="C124" s="36"/>
      <c r="D124" s="36"/>
      <c r="E124" s="36"/>
      <c r="F124" s="36"/>
      <c r="G124" s="36"/>
      <c r="H124" s="119"/>
      <c r="I124" s="119"/>
      <c r="J124" s="119"/>
      <c r="K124" s="119"/>
      <c r="L124" s="119"/>
      <c r="M124" s="119"/>
      <c r="N124" s="119"/>
      <c r="O124" s="119"/>
      <c r="P124" s="119"/>
      <c r="Q124" s="119"/>
      <c r="R124" s="119"/>
      <c r="S124" s="119"/>
      <c r="T124" s="119"/>
      <c r="U124" s="119"/>
      <c r="V124" s="36"/>
      <c r="W124" s="36"/>
      <c r="X124" s="36"/>
    </row>
    <row r="125" spans="1:24">
      <c r="A125" s="36"/>
      <c r="B125" s="36"/>
      <c r="C125" s="36"/>
      <c r="D125" s="36"/>
      <c r="E125" s="36"/>
      <c r="F125" s="36"/>
      <c r="G125" s="36"/>
      <c r="H125" s="119"/>
      <c r="I125" s="119"/>
      <c r="J125" s="119"/>
      <c r="K125" s="119"/>
      <c r="L125" s="119"/>
      <c r="M125" s="119"/>
      <c r="N125" s="119"/>
      <c r="O125" s="119"/>
      <c r="P125" s="119"/>
      <c r="Q125" s="119"/>
      <c r="R125" s="119"/>
      <c r="S125" s="119"/>
      <c r="T125" s="119"/>
      <c r="U125" s="119"/>
      <c r="V125" s="36"/>
      <c r="W125" s="36"/>
      <c r="X125" s="36"/>
    </row>
    <row r="126" spans="1:24">
      <c r="A126" s="36"/>
      <c r="B126" s="36"/>
      <c r="C126" s="36"/>
      <c r="D126" s="36"/>
      <c r="E126" s="36"/>
      <c r="F126" s="36"/>
      <c r="G126" s="36"/>
      <c r="H126" s="119"/>
      <c r="I126" s="119"/>
      <c r="J126" s="119"/>
      <c r="K126" s="119"/>
      <c r="L126" s="119"/>
      <c r="M126" s="119"/>
      <c r="N126" s="119"/>
      <c r="O126" s="119"/>
      <c r="P126" s="119"/>
      <c r="Q126" s="119"/>
      <c r="R126" s="119"/>
      <c r="S126" s="119"/>
      <c r="T126" s="119"/>
      <c r="U126" s="119"/>
      <c r="V126" s="36"/>
      <c r="W126" s="36"/>
      <c r="X126" s="36"/>
    </row>
    <row r="127" spans="1:24">
      <c r="A127" s="36"/>
      <c r="B127" s="36"/>
      <c r="C127" s="36"/>
      <c r="D127" s="36"/>
      <c r="E127" s="36"/>
      <c r="F127" s="36"/>
      <c r="G127" s="36"/>
      <c r="H127" s="119"/>
      <c r="I127" s="119"/>
      <c r="J127" s="119"/>
      <c r="K127" s="119"/>
      <c r="L127" s="119"/>
      <c r="M127" s="119"/>
      <c r="N127" s="119"/>
      <c r="O127" s="119"/>
      <c r="P127" s="119"/>
      <c r="Q127" s="119"/>
      <c r="R127" s="119"/>
      <c r="S127" s="119"/>
      <c r="T127" s="119"/>
      <c r="U127" s="119"/>
      <c r="V127" s="36"/>
      <c r="W127" s="36"/>
      <c r="X127" s="36"/>
    </row>
    <row r="128" spans="1:24">
      <c r="A128" s="36"/>
      <c r="B128" s="36"/>
      <c r="C128" s="36"/>
      <c r="D128" s="36"/>
      <c r="E128" s="36"/>
      <c r="F128" s="36"/>
      <c r="G128" s="36"/>
      <c r="H128" s="119"/>
      <c r="I128" s="119"/>
      <c r="J128" s="119"/>
      <c r="K128" s="119"/>
      <c r="L128" s="119"/>
      <c r="M128" s="119"/>
      <c r="N128" s="119"/>
      <c r="O128" s="119"/>
      <c r="P128" s="119"/>
      <c r="Q128" s="119"/>
      <c r="R128" s="119"/>
      <c r="S128" s="119"/>
      <c r="T128" s="119"/>
      <c r="U128" s="119"/>
      <c r="V128" s="36"/>
      <c r="W128" s="36"/>
      <c r="X128" s="36"/>
    </row>
    <row r="129" spans="1:24">
      <c r="A129" s="36"/>
      <c r="B129" s="36"/>
      <c r="C129" s="36"/>
      <c r="D129" s="36"/>
      <c r="E129" s="36"/>
      <c r="F129" s="36"/>
      <c r="G129" s="36"/>
      <c r="H129" s="119"/>
      <c r="I129" s="119"/>
      <c r="J129" s="119"/>
      <c r="K129" s="119"/>
      <c r="L129" s="119"/>
      <c r="M129" s="119"/>
      <c r="N129" s="119"/>
      <c r="O129" s="119"/>
      <c r="P129" s="119"/>
      <c r="Q129" s="119"/>
      <c r="R129" s="119"/>
      <c r="S129" s="119"/>
      <c r="T129" s="119"/>
      <c r="U129" s="119"/>
      <c r="V129" s="36"/>
      <c r="W129" s="36"/>
      <c r="X129" s="36"/>
    </row>
    <row r="130" spans="1:24">
      <c r="A130" s="36"/>
      <c r="B130" s="36"/>
      <c r="C130" s="36"/>
      <c r="D130" s="36"/>
      <c r="E130" s="36"/>
      <c r="F130" s="36"/>
      <c r="G130" s="36"/>
      <c r="H130" s="119"/>
      <c r="I130" s="119"/>
      <c r="J130" s="119"/>
      <c r="K130" s="119"/>
      <c r="L130" s="119"/>
      <c r="M130" s="119"/>
      <c r="N130" s="119"/>
      <c r="O130" s="119"/>
      <c r="P130" s="119"/>
      <c r="Q130" s="119"/>
      <c r="R130" s="119"/>
      <c r="S130" s="119"/>
      <c r="T130" s="119"/>
      <c r="U130" s="119"/>
      <c r="V130" s="36"/>
      <c r="W130" s="36"/>
      <c r="X130" s="36"/>
    </row>
    <row r="131" spans="1:24">
      <c r="A131" s="36"/>
      <c r="B131" s="36"/>
      <c r="C131" s="36"/>
      <c r="D131" s="36"/>
      <c r="E131" s="36"/>
      <c r="F131" s="36"/>
      <c r="G131" s="36"/>
      <c r="H131" s="119"/>
      <c r="I131" s="119"/>
      <c r="J131" s="119"/>
      <c r="K131" s="119"/>
      <c r="L131" s="119"/>
      <c r="M131" s="119"/>
      <c r="N131" s="119"/>
      <c r="O131" s="119"/>
      <c r="P131" s="119"/>
      <c r="Q131" s="119"/>
      <c r="R131" s="119"/>
      <c r="S131" s="119"/>
      <c r="T131" s="119"/>
      <c r="U131" s="119"/>
      <c r="V131" s="36"/>
      <c r="W131" s="36"/>
      <c r="X131" s="36"/>
    </row>
    <row r="132" spans="1:24">
      <c r="A132" s="36"/>
      <c r="B132" s="36"/>
      <c r="C132" s="36"/>
      <c r="D132" s="36"/>
      <c r="E132" s="36"/>
      <c r="F132" s="36"/>
      <c r="G132" s="36"/>
      <c r="H132" s="119"/>
      <c r="I132" s="119"/>
      <c r="J132" s="119"/>
      <c r="K132" s="119"/>
      <c r="L132" s="119"/>
      <c r="M132" s="119"/>
      <c r="N132" s="119"/>
      <c r="O132" s="119"/>
      <c r="P132" s="119"/>
      <c r="Q132" s="119"/>
      <c r="R132" s="119"/>
      <c r="S132" s="119"/>
      <c r="T132" s="119"/>
      <c r="U132" s="119"/>
      <c r="V132" s="36"/>
      <c r="W132" s="36"/>
      <c r="X132" s="36"/>
    </row>
    <row r="133" spans="1:24">
      <c r="A133" s="36"/>
      <c r="B133" s="36"/>
      <c r="C133" s="36"/>
      <c r="D133" s="36"/>
      <c r="E133" s="36"/>
      <c r="F133" s="36"/>
      <c r="G133" s="36"/>
      <c r="H133" s="119"/>
      <c r="I133" s="119"/>
      <c r="J133" s="119"/>
      <c r="K133" s="119"/>
      <c r="L133" s="119"/>
      <c r="M133" s="119"/>
      <c r="N133" s="119"/>
      <c r="O133" s="119"/>
      <c r="P133" s="119"/>
      <c r="Q133" s="119"/>
      <c r="R133" s="119"/>
      <c r="S133" s="119"/>
      <c r="T133" s="119"/>
      <c r="U133" s="119"/>
      <c r="V133" s="36"/>
      <c r="W133" s="36"/>
      <c r="X133" s="36"/>
    </row>
    <row r="134" spans="1:24">
      <c r="A134" s="36"/>
      <c r="B134" s="36"/>
      <c r="C134" s="36"/>
      <c r="D134" s="36"/>
      <c r="E134" s="36"/>
      <c r="F134" s="36"/>
      <c r="G134" s="36"/>
      <c r="H134" s="119"/>
      <c r="I134" s="119"/>
      <c r="J134" s="119"/>
      <c r="K134" s="119"/>
      <c r="L134" s="119"/>
      <c r="M134" s="119"/>
      <c r="N134" s="119"/>
      <c r="O134" s="119"/>
      <c r="P134" s="119"/>
      <c r="Q134" s="119"/>
      <c r="R134" s="119"/>
      <c r="S134" s="119"/>
      <c r="T134" s="119"/>
      <c r="U134" s="119"/>
      <c r="V134" s="36"/>
      <c r="W134" s="36"/>
      <c r="X134" s="36"/>
    </row>
    <row r="135" spans="1:24">
      <c r="A135" s="36"/>
      <c r="B135" s="36"/>
      <c r="C135" s="36"/>
      <c r="D135" s="36"/>
      <c r="E135" s="36"/>
      <c r="F135" s="36"/>
      <c r="G135" s="36"/>
      <c r="H135" s="119"/>
      <c r="I135" s="119"/>
      <c r="J135" s="119"/>
      <c r="K135" s="119"/>
      <c r="L135" s="119"/>
      <c r="M135" s="119"/>
      <c r="N135" s="119"/>
      <c r="O135" s="119"/>
      <c r="P135" s="119"/>
      <c r="Q135" s="119"/>
      <c r="R135" s="119"/>
      <c r="S135" s="119"/>
      <c r="T135" s="119"/>
      <c r="U135" s="119"/>
      <c r="V135" s="36"/>
      <c r="W135" s="36"/>
      <c r="X135" s="36"/>
    </row>
    <row r="136" spans="1:24">
      <c r="A136" s="36"/>
      <c r="B136" s="36"/>
      <c r="C136" s="36"/>
      <c r="D136" s="36"/>
      <c r="E136" s="36"/>
      <c r="F136" s="36"/>
      <c r="G136" s="36"/>
      <c r="H136" s="119"/>
      <c r="I136" s="119"/>
      <c r="J136" s="119"/>
      <c r="K136" s="119"/>
      <c r="L136" s="119"/>
      <c r="M136" s="119"/>
      <c r="N136" s="119"/>
      <c r="O136" s="119"/>
      <c r="P136" s="119"/>
      <c r="Q136" s="119"/>
      <c r="R136" s="119"/>
      <c r="S136" s="119"/>
      <c r="T136" s="119"/>
      <c r="U136" s="119"/>
      <c r="V136" s="36"/>
      <c r="W136" s="36"/>
      <c r="X136" s="36"/>
    </row>
    <row r="137" spans="1:24">
      <c r="A137" s="36"/>
      <c r="B137" s="36"/>
      <c r="C137" s="36"/>
      <c r="D137" s="36"/>
      <c r="E137" s="36"/>
      <c r="F137" s="36"/>
      <c r="G137" s="36"/>
      <c r="H137" s="119"/>
      <c r="I137" s="119"/>
      <c r="J137" s="119"/>
      <c r="K137" s="119"/>
      <c r="L137" s="119"/>
      <c r="M137" s="119"/>
      <c r="N137" s="119"/>
      <c r="O137" s="119"/>
      <c r="P137" s="119"/>
      <c r="Q137" s="119"/>
      <c r="R137" s="119"/>
      <c r="S137" s="119"/>
      <c r="T137" s="119"/>
      <c r="U137" s="119"/>
      <c r="V137" s="36"/>
      <c r="W137" s="36"/>
      <c r="X137" s="36"/>
    </row>
    <row r="138" spans="1:24">
      <c r="A138" s="36"/>
      <c r="B138" s="36"/>
      <c r="C138" s="36"/>
      <c r="D138" s="36"/>
      <c r="E138" s="36"/>
      <c r="F138" s="36"/>
      <c r="G138" s="36"/>
      <c r="H138" s="119"/>
      <c r="I138" s="119"/>
      <c r="J138" s="119"/>
      <c r="K138" s="119"/>
      <c r="L138" s="119"/>
      <c r="M138" s="119"/>
      <c r="N138" s="119"/>
      <c r="O138" s="119"/>
      <c r="P138" s="119"/>
      <c r="Q138" s="119"/>
      <c r="R138" s="119"/>
      <c r="S138" s="119"/>
      <c r="T138" s="119"/>
      <c r="U138" s="119"/>
      <c r="V138" s="36"/>
      <c r="W138" s="36"/>
      <c r="X138" s="36"/>
    </row>
    <row r="139" spans="1:24">
      <c r="A139" s="36"/>
      <c r="B139" s="36"/>
      <c r="C139" s="36"/>
      <c r="D139" s="36"/>
      <c r="E139" s="36"/>
      <c r="F139" s="36"/>
      <c r="G139" s="36"/>
      <c r="H139" s="119"/>
      <c r="I139" s="119"/>
      <c r="J139" s="119"/>
      <c r="K139" s="119"/>
      <c r="L139" s="119"/>
      <c r="M139" s="119"/>
      <c r="N139" s="119"/>
      <c r="O139" s="119"/>
      <c r="P139" s="119"/>
      <c r="Q139" s="119"/>
      <c r="R139" s="119"/>
      <c r="S139" s="119"/>
      <c r="T139" s="119"/>
      <c r="U139" s="119"/>
      <c r="V139" s="36"/>
      <c r="W139" s="36"/>
      <c r="X139" s="36"/>
    </row>
    <row r="140" spans="1:24">
      <c r="A140" s="36"/>
      <c r="B140" s="36"/>
      <c r="C140" s="36"/>
      <c r="D140" s="36"/>
      <c r="E140" s="36"/>
      <c r="F140" s="36"/>
      <c r="G140" s="36"/>
      <c r="H140" s="119"/>
      <c r="I140" s="119"/>
      <c r="J140" s="119"/>
      <c r="K140" s="119"/>
      <c r="L140" s="119"/>
      <c r="M140" s="119"/>
      <c r="N140" s="119"/>
      <c r="O140" s="119"/>
      <c r="P140" s="119"/>
      <c r="Q140" s="119"/>
      <c r="R140" s="119"/>
      <c r="S140" s="119"/>
      <c r="T140" s="119"/>
      <c r="U140" s="119"/>
      <c r="V140" s="36"/>
      <c r="W140" s="36"/>
      <c r="X140" s="36"/>
    </row>
    <row r="141" spans="1:24">
      <c r="A141" s="36"/>
      <c r="B141" s="36"/>
      <c r="C141" s="36"/>
      <c r="D141" s="36"/>
      <c r="E141" s="36"/>
      <c r="F141" s="36"/>
      <c r="G141" s="36"/>
      <c r="H141" s="119"/>
      <c r="I141" s="119"/>
      <c r="J141" s="119"/>
      <c r="K141" s="119"/>
      <c r="L141" s="119"/>
      <c r="M141" s="119"/>
      <c r="N141" s="119"/>
      <c r="O141" s="119"/>
      <c r="P141" s="119"/>
      <c r="Q141" s="119"/>
      <c r="R141" s="119"/>
      <c r="S141" s="119"/>
      <c r="T141" s="119"/>
      <c r="U141" s="119"/>
      <c r="V141" s="36"/>
      <c r="W141" s="36"/>
      <c r="X141" s="36"/>
    </row>
    <row r="142" spans="1:24">
      <c r="A142" s="36"/>
      <c r="B142" s="36"/>
      <c r="C142" s="36"/>
      <c r="D142" s="36"/>
      <c r="E142" s="36"/>
      <c r="F142" s="36"/>
      <c r="G142" s="36"/>
      <c r="H142" s="119"/>
      <c r="I142" s="119"/>
      <c r="J142" s="119"/>
      <c r="K142" s="119"/>
      <c r="L142" s="119"/>
      <c r="M142" s="119"/>
      <c r="N142" s="119"/>
      <c r="O142" s="119"/>
      <c r="P142" s="119"/>
      <c r="Q142" s="119"/>
      <c r="R142" s="119"/>
      <c r="S142" s="119"/>
      <c r="T142" s="119"/>
      <c r="U142" s="119"/>
      <c r="V142" s="36"/>
      <c r="W142" s="36"/>
      <c r="X142" s="36"/>
    </row>
    <row r="143" spans="1:24">
      <c r="A143" s="36"/>
      <c r="B143" s="36"/>
      <c r="C143" s="36"/>
      <c r="D143" s="36"/>
      <c r="E143" s="36"/>
      <c r="F143" s="36"/>
      <c r="G143" s="36"/>
      <c r="H143" s="119"/>
      <c r="I143" s="119"/>
      <c r="J143" s="119"/>
      <c r="K143" s="119"/>
      <c r="L143" s="119"/>
      <c r="M143" s="119"/>
      <c r="N143" s="119"/>
      <c r="O143" s="119"/>
      <c r="P143" s="119"/>
      <c r="Q143" s="119"/>
      <c r="R143" s="119"/>
      <c r="S143" s="119"/>
      <c r="T143" s="119"/>
      <c r="U143" s="119"/>
      <c r="V143" s="36"/>
      <c r="W143" s="36"/>
      <c r="X143" s="36"/>
    </row>
    <row r="144" spans="1:24">
      <c r="A144" s="36"/>
      <c r="B144" s="36"/>
      <c r="C144" s="36"/>
      <c r="D144" s="36"/>
      <c r="E144" s="36"/>
      <c r="F144" s="36"/>
      <c r="G144" s="36"/>
      <c r="H144" s="119"/>
      <c r="I144" s="119"/>
      <c r="J144" s="119"/>
      <c r="K144" s="119"/>
      <c r="L144" s="119"/>
      <c r="M144" s="119"/>
      <c r="N144" s="119"/>
      <c r="O144" s="119"/>
      <c r="P144" s="119"/>
      <c r="Q144" s="119"/>
      <c r="R144" s="119"/>
      <c r="S144" s="119"/>
      <c r="T144" s="119"/>
      <c r="U144" s="119"/>
      <c r="V144" s="36"/>
      <c r="W144" s="36"/>
      <c r="X144" s="36"/>
    </row>
    <row r="145" spans="1:24">
      <c r="A145" s="36"/>
      <c r="B145" s="36"/>
      <c r="C145" s="36"/>
      <c r="D145" s="36"/>
      <c r="E145" s="36"/>
      <c r="F145" s="36"/>
      <c r="G145" s="36"/>
      <c r="H145" s="119"/>
      <c r="I145" s="119"/>
      <c r="J145" s="119"/>
      <c r="K145" s="119"/>
      <c r="L145" s="119"/>
      <c r="M145" s="119"/>
      <c r="N145" s="119"/>
      <c r="O145" s="119"/>
      <c r="P145" s="119"/>
      <c r="Q145" s="119"/>
      <c r="R145" s="119"/>
      <c r="S145" s="119"/>
      <c r="T145" s="119"/>
      <c r="U145" s="119"/>
      <c r="V145" s="36"/>
      <c r="W145" s="36"/>
      <c r="X145" s="36"/>
    </row>
    <row r="146" spans="1:24">
      <c r="A146" s="36"/>
      <c r="B146" s="36"/>
      <c r="C146" s="36"/>
      <c r="D146" s="36"/>
      <c r="E146" s="36"/>
      <c r="F146" s="36"/>
      <c r="G146" s="36"/>
      <c r="H146" s="119"/>
      <c r="I146" s="119"/>
      <c r="J146" s="119"/>
      <c r="K146" s="119"/>
      <c r="L146" s="119"/>
      <c r="M146" s="119"/>
      <c r="N146" s="119"/>
      <c r="O146" s="119"/>
      <c r="P146" s="119"/>
      <c r="Q146" s="119"/>
      <c r="R146" s="119"/>
      <c r="S146" s="119"/>
      <c r="T146" s="119"/>
      <c r="U146" s="119"/>
      <c r="V146" s="36"/>
      <c r="W146" s="36"/>
      <c r="X146" s="36"/>
    </row>
    <row r="147" spans="1:24">
      <c r="A147" s="36"/>
      <c r="B147" s="36"/>
      <c r="C147" s="36"/>
      <c r="D147" s="36"/>
      <c r="E147" s="36"/>
      <c r="F147" s="36"/>
      <c r="G147" s="36"/>
      <c r="H147" s="119"/>
      <c r="I147" s="119"/>
      <c r="J147" s="119"/>
      <c r="K147" s="119"/>
      <c r="L147" s="119"/>
      <c r="M147" s="119"/>
      <c r="N147" s="119"/>
      <c r="O147" s="119"/>
      <c r="P147" s="119"/>
      <c r="Q147" s="119"/>
      <c r="R147" s="119"/>
      <c r="S147" s="119"/>
      <c r="T147" s="119"/>
      <c r="U147" s="119"/>
      <c r="V147" s="36"/>
      <c r="W147" s="36"/>
      <c r="X147" s="36"/>
    </row>
    <row r="148" spans="1:24">
      <c r="A148" s="36"/>
      <c r="B148" s="36"/>
      <c r="C148" s="36"/>
      <c r="D148" s="36"/>
      <c r="E148" s="36"/>
      <c r="F148" s="36"/>
      <c r="G148" s="36"/>
      <c r="H148" s="119"/>
      <c r="I148" s="119"/>
      <c r="J148" s="119"/>
      <c r="K148" s="119"/>
      <c r="L148" s="119"/>
      <c r="M148" s="119"/>
      <c r="N148" s="119"/>
      <c r="O148" s="119"/>
      <c r="P148" s="119"/>
      <c r="Q148" s="119"/>
      <c r="R148" s="119"/>
      <c r="S148" s="119"/>
      <c r="T148" s="119"/>
      <c r="U148" s="119"/>
      <c r="V148" s="36"/>
      <c r="W148" s="36"/>
      <c r="X148" s="36"/>
    </row>
    <row r="149" spans="1:24">
      <c r="A149" s="36"/>
      <c r="B149" s="36"/>
      <c r="C149" s="36"/>
      <c r="D149" s="36"/>
      <c r="E149" s="36"/>
      <c r="F149" s="36"/>
      <c r="G149" s="36"/>
      <c r="H149" s="119"/>
      <c r="I149" s="119"/>
      <c r="J149" s="119"/>
      <c r="K149" s="119"/>
      <c r="L149" s="119"/>
      <c r="M149" s="119"/>
      <c r="N149" s="119"/>
      <c r="O149" s="119"/>
      <c r="P149" s="119"/>
      <c r="Q149" s="119"/>
      <c r="R149" s="119"/>
      <c r="S149" s="119"/>
      <c r="T149" s="119"/>
      <c r="U149" s="119"/>
      <c r="V149" s="36"/>
      <c r="W149" s="36"/>
      <c r="X149" s="36"/>
    </row>
    <row r="150" spans="1:24">
      <c r="A150" s="36"/>
      <c r="B150" s="36"/>
      <c r="C150" s="36"/>
      <c r="D150" s="36"/>
      <c r="E150" s="36"/>
      <c r="F150" s="36"/>
      <c r="G150" s="36"/>
      <c r="H150" s="119"/>
      <c r="I150" s="119"/>
      <c r="J150" s="119"/>
      <c r="K150" s="119"/>
      <c r="L150" s="119"/>
      <c r="M150" s="119"/>
      <c r="N150" s="119"/>
      <c r="O150" s="119"/>
      <c r="P150" s="119"/>
      <c r="Q150" s="119"/>
      <c r="R150" s="119"/>
      <c r="S150" s="119"/>
      <c r="T150" s="119"/>
      <c r="U150" s="119"/>
      <c r="V150" s="36"/>
      <c r="W150" s="36"/>
      <c r="X150" s="36"/>
    </row>
    <row r="151" spans="1:24">
      <c r="A151" s="36"/>
      <c r="B151" s="36"/>
      <c r="C151" s="36"/>
      <c r="D151" s="36"/>
      <c r="E151" s="36"/>
      <c r="F151" s="36"/>
      <c r="G151" s="36"/>
      <c r="H151" s="119"/>
      <c r="I151" s="119"/>
      <c r="J151" s="119"/>
      <c r="K151" s="119"/>
      <c r="L151" s="119"/>
      <c r="M151" s="119"/>
      <c r="N151" s="119"/>
      <c r="O151" s="119"/>
      <c r="P151" s="119"/>
      <c r="Q151" s="119"/>
      <c r="R151" s="119"/>
      <c r="S151" s="119"/>
      <c r="T151" s="119"/>
      <c r="U151" s="119"/>
      <c r="V151" s="36"/>
      <c r="W151" s="36"/>
      <c r="X151" s="36"/>
    </row>
    <row r="152" spans="1:24">
      <c r="A152" s="36"/>
      <c r="B152" s="36"/>
      <c r="C152" s="36"/>
      <c r="D152" s="36"/>
      <c r="E152" s="36"/>
      <c r="F152" s="36"/>
      <c r="G152" s="36"/>
      <c r="H152" s="119"/>
      <c r="I152" s="119"/>
      <c r="J152" s="119"/>
      <c r="K152" s="119"/>
      <c r="L152" s="119"/>
      <c r="M152" s="119"/>
      <c r="N152" s="119"/>
      <c r="O152" s="119"/>
      <c r="P152" s="119"/>
      <c r="Q152" s="119"/>
      <c r="R152" s="119"/>
      <c r="S152" s="119"/>
      <c r="T152" s="119"/>
      <c r="U152" s="119"/>
      <c r="V152" s="36"/>
      <c r="W152" s="36"/>
      <c r="X152" s="36"/>
    </row>
    <row r="153" spans="1:24">
      <c r="A153" s="36"/>
      <c r="B153" s="36"/>
      <c r="C153" s="36"/>
      <c r="D153" s="36"/>
      <c r="E153" s="36"/>
      <c r="F153" s="36"/>
      <c r="G153" s="36"/>
      <c r="H153" s="119"/>
      <c r="I153" s="119"/>
      <c r="J153" s="119"/>
      <c r="K153" s="119"/>
      <c r="L153" s="119"/>
      <c r="M153" s="119"/>
      <c r="N153" s="119"/>
      <c r="O153" s="119"/>
      <c r="P153" s="119"/>
      <c r="Q153" s="119"/>
      <c r="R153" s="119"/>
      <c r="S153" s="119"/>
      <c r="T153" s="119"/>
      <c r="U153" s="119"/>
      <c r="V153" s="36"/>
      <c r="W153" s="36"/>
      <c r="X153" s="36"/>
    </row>
    <row r="154" spans="1:24">
      <c r="A154" s="36"/>
      <c r="B154" s="36"/>
      <c r="C154" s="36"/>
      <c r="D154" s="36"/>
      <c r="E154" s="36"/>
      <c r="F154" s="36"/>
      <c r="G154" s="36"/>
      <c r="H154" s="119"/>
      <c r="I154" s="119"/>
      <c r="J154" s="119"/>
      <c r="K154" s="119"/>
      <c r="L154" s="119"/>
      <c r="M154" s="119"/>
      <c r="N154" s="119"/>
      <c r="O154" s="119"/>
      <c r="P154" s="119"/>
      <c r="Q154" s="119"/>
      <c r="R154" s="119"/>
      <c r="S154" s="119"/>
      <c r="T154" s="119"/>
      <c r="U154" s="119"/>
      <c r="V154" s="36"/>
      <c r="W154" s="36"/>
      <c r="X154" s="36"/>
    </row>
    <row r="155" spans="1:24">
      <c r="A155" s="36"/>
      <c r="B155" s="36"/>
      <c r="C155" s="36"/>
      <c r="D155" s="36"/>
      <c r="E155" s="36"/>
      <c r="F155" s="36"/>
      <c r="G155" s="36"/>
      <c r="H155" s="119"/>
      <c r="I155" s="119"/>
      <c r="J155" s="119"/>
      <c r="K155" s="119"/>
      <c r="L155" s="119"/>
      <c r="M155" s="119"/>
      <c r="N155" s="119"/>
      <c r="O155" s="119"/>
      <c r="P155" s="119"/>
      <c r="Q155" s="119"/>
      <c r="R155" s="119"/>
      <c r="S155" s="119"/>
      <c r="T155" s="119"/>
      <c r="U155" s="119"/>
      <c r="V155" s="36"/>
      <c r="W155" s="36"/>
      <c r="X155" s="36"/>
    </row>
    <row r="156" spans="1:24">
      <c r="A156" s="36"/>
      <c r="B156" s="36"/>
      <c r="C156" s="36"/>
      <c r="D156" s="36"/>
      <c r="E156" s="36"/>
      <c r="F156" s="36"/>
      <c r="G156" s="36"/>
      <c r="H156" s="119"/>
      <c r="I156" s="119"/>
      <c r="J156" s="119"/>
      <c r="K156" s="119"/>
      <c r="L156" s="119"/>
      <c r="M156" s="119"/>
      <c r="N156" s="119"/>
      <c r="O156" s="119"/>
      <c r="P156" s="119"/>
      <c r="Q156" s="119"/>
      <c r="R156" s="119"/>
      <c r="S156" s="119"/>
      <c r="T156" s="119"/>
      <c r="U156" s="119"/>
      <c r="V156" s="36"/>
      <c r="W156" s="36"/>
      <c r="X156" s="36"/>
    </row>
    <row r="157" spans="1:24">
      <c r="A157" s="36"/>
      <c r="B157" s="36"/>
      <c r="C157" s="36"/>
      <c r="D157" s="36"/>
      <c r="E157" s="36"/>
      <c r="F157" s="36"/>
      <c r="G157" s="36"/>
      <c r="H157" s="119"/>
      <c r="I157" s="119"/>
      <c r="J157" s="119"/>
      <c r="K157" s="119"/>
      <c r="L157" s="119"/>
      <c r="M157" s="119"/>
      <c r="N157" s="119"/>
      <c r="O157" s="119"/>
      <c r="P157" s="119"/>
      <c r="Q157" s="119"/>
      <c r="R157" s="119"/>
      <c r="S157" s="119"/>
      <c r="T157" s="119"/>
      <c r="U157" s="119"/>
      <c r="V157" s="36"/>
      <c r="W157" s="36"/>
      <c r="X157" s="36"/>
    </row>
    <row r="158" spans="1:24">
      <c r="A158" s="36"/>
      <c r="B158" s="36"/>
      <c r="C158" s="36"/>
      <c r="D158" s="36"/>
      <c r="E158" s="36"/>
      <c r="F158" s="36"/>
      <c r="G158" s="36"/>
      <c r="H158" s="119"/>
      <c r="I158" s="119"/>
      <c r="J158" s="119"/>
      <c r="K158" s="119"/>
      <c r="L158" s="119"/>
      <c r="M158" s="119"/>
      <c r="N158" s="119"/>
      <c r="O158" s="119"/>
      <c r="P158" s="119"/>
      <c r="Q158" s="119"/>
      <c r="R158" s="119"/>
      <c r="S158" s="119"/>
      <c r="T158" s="119"/>
      <c r="U158" s="119"/>
      <c r="V158" s="36"/>
      <c r="W158" s="36"/>
      <c r="X158" s="36"/>
    </row>
    <row r="159" spans="1:24">
      <c r="A159" s="36"/>
      <c r="B159" s="36"/>
      <c r="C159" s="36"/>
      <c r="D159" s="36"/>
      <c r="E159" s="36"/>
      <c r="F159" s="36"/>
      <c r="G159" s="36"/>
      <c r="H159" s="119"/>
      <c r="I159" s="119"/>
      <c r="J159" s="119"/>
      <c r="K159" s="119"/>
      <c r="L159" s="119"/>
      <c r="M159" s="119"/>
      <c r="N159" s="119"/>
      <c r="O159" s="119"/>
      <c r="P159" s="119"/>
      <c r="Q159" s="119"/>
      <c r="R159" s="119"/>
      <c r="S159" s="119"/>
      <c r="T159" s="119"/>
      <c r="U159" s="119"/>
      <c r="V159" s="36"/>
      <c r="W159" s="36"/>
      <c r="X159" s="36"/>
    </row>
    <row r="160" spans="1:24">
      <c r="A160" s="36"/>
      <c r="B160" s="36"/>
      <c r="C160" s="36"/>
      <c r="D160" s="36"/>
      <c r="E160" s="36"/>
      <c r="F160" s="36"/>
      <c r="G160" s="36"/>
      <c r="H160" s="119"/>
      <c r="I160" s="119"/>
      <c r="J160" s="119"/>
      <c r="K160" s="119"/>
      <c r="L160" s="119"/>
      <c r="M160" s="119"/>
      <c r="N160" s="119"/>
      <c r="O160" s="119"/>
      <c r="P160" s="119"/>
      <c r="Q160" s="119"/>
      <c r="R160" s="119"/>
      <c r="S160" s="119"/>
      <c r="T160" s="119"/>
      <c r="U160" s="119"/>
      <c r="V160" s="36"/>
      <c r="W160" s="36"/>
      <c r="X160" s="36"/>
    </row>
    <row r="161" spans="1:24">
      <c r="A161" s="36"/>
      <c r="B161" s="36"/>
      <c r="C161" s="36"/>
      <c r="D161" s="36"/>
      <c r="E161" s="36"/>
      <c r="F161" s="36"/>
      <c r="G161" s="36"/>
      <c r="H161" s="119"/>
      <c r="I161" s="119"/>
      <c r="J161" s="119"/>
      <c r="K161" s="119"/>
      <c r="L161" s="119"/>
      <c r="M161" s="119"/>
      <c r="N161" s="119"/>
      <c r="O161" s="119"/>
      <c r="P161" s="119"/>
      <c r="Q161" s="119"/>
      <c r="R161" s="119"/>
      <c r="S161" s="119"/>
      <c r="T161" s="119"/>
      <c r="U161" s="119"/>
      <c r="V161" s="36"/>
      <c r="W161" s="36"/>
      <c r="X161" s="36"/>
    </row>
    <row r="162" spans="1:24">
      <c r="A162" s="36"/>
      <c r="B162" s="36"/>
      <c r="C162" s="36"/>
      <c r="D162" s="36"/>
      <c r="E162" s="36"/>
      <c r="F162" s="36"/>
      <c r="G162" s="36"/>
      <c r="H162" s="119"/>
      <c r="I162" s="119"/>
      <c r="J162" s="119"/>
      <c r="K162" s="119"/>
      <c r="L162" s="119"/>
      <c r="M162" s="119"/>
      <c r="N162" s="119"/>
      <c r="O162" s="119"/>
      <c r="P162" s="119"/>
      <c r="Q162" s="119"/>
      <c r="R162" s="119"/>
      <c r="S162" s="119"/>
      <c r="T162" s="119"/>
      <c r="U162" s="119"/>
      <c r="V162" s="36"/>
      <c r="W162" s="36"/>
      <c r="X162" s="36"/>
    </row>
    <row r="163" spans="1:24">
      <c r="A163" s="36"/>
      <c r="B163" s="36"/>
      <c r="C163" s="36"/>
      <c r="D163" s="36"/>
      <c r="E163" s="36"/>
      <c r="F163" s="36"/>
      <c r="G163" s="36"/>
      <c r="H163" s="119"/>
      <c r="I163" s="119"/>
      <c r="J163" s="119"/>
      <c r="K163" s="119"/>
      <c r="L163" s="119"/>
      <c r="M163" s="119"/>
      <c r="N163" s="119"/>
      <c r="O163" s="119"/>
      <c r="P163" s="119"/>
      <c r="Q163" s="119"/>
      <c r="R163" s="119"/>
      <c r="S163" s="119"/>
      <c r="T163" s="119"/>
      <c r="U163" s="119"/>
      <c r="V163" s="36"/>
      <c r="W163" s="36"/>
      <c r="X163" s="36"/>
    </row>
    <row r="164" spans="1:24">
      <c r="A164" s="36"/>
      <c r="B164" s="36"/>
      <c r="C164" s="36"/>
      <c r="D164" s="36"/>
      <c r="E164" s="36"/>
      <c r="F164" s="36"/>
      <c r="G164" s="36"/>
      <c r="H164" s="119"/>
      <c r="I164" s="119"/>
      <c r="J164" s="119"/>
      <c r="K164" s="119"/>
      <c r="L164" s="119"/>
      <c r="M164" s="119"/>
      <c r="N164" s="119"/>
      <c r="O164" s="119"/>
      <c r="P164" s="119"/>
      <c r="Q164" s="119"/>
      <c r="R164" s="119"/>
      <c r="S164" s="119"/>
      <c r="T164" s="119"/>
      <c r="U164" s="119"/>
      <c r="V164" s="36"/>
      <c r="W164" s="36"/>
      <c r="X164" s="36"/>
    </row>
    <row r="165" spans="1:24">
      <c r="A165" s="36"/>
      <c r="B165" s="36"/>
      <c r="C165" s="36"/>
      <c r="D165" s="36"/>
      <c r="E165" s="36"/>
      <c r="F165" s="36"/>
      <c r="G165" s="36"/>
      <c r="H165" s="119"/>
      <c r="I165" s="119"/>
      <c r="J165" s="119"/>
      <c r="K165" s="119"/>
      <c r="L165" s="119"/>
      <c r="M165" s="119"/>
      <c r="N165" s="119"/>
      <c r="O165" s="119"/>
      <c r="P165" s="119"/>
      <c r="Q165" s="119"/>
      <c r="R165" s="119"/>
      <c r="S165" s="119"/>
      <c r="T165" s="119"/>
      <c r="U165" s="119"/>
      <c r="V165" s="36"/>
      <c r="W165" s="36"/>
      <c r="X165" s="36"/>
    </row>
    <row r="166" spans="1:24">
      <c r="A166" s="36"/>
      <c r="B166" s="36"/>
      <c r="C166" s="36"/>
      <c r="D166" s="36"/>
      <c r="E166" s="36"/>
      <c r="F166" s="36"/>
      <c r="G166" s="36"/>
      <c r="H166" s="119"/>
      <c r="I166" s="119"/>
      <c r="J166" s="119"/>
      <c r="K166" s="119"/>
      <c r="L166" s="119"/>
      <c r="M166" s="119"/>
      <c r="N166" s="119"/>
      <c r="O166" s="119"/>
      <c r="P166" s="119"/>
      <c r="Q166" s="119"/>
      <c r="R166" s="119"/>
      <c r="S166" s="119"/>
      <c r="T166" s="119"/>
      <c r="U166" s="119"/>
      <c r="V166" s="36"/>
      <c r="W166" s="36"/>
      <c r="X166" s="36"/>
    </row>
    <row r="167" spans="1:24">
      <c r="A167" s="36"/>
      <c r="B167" s="36"/>
      <c r="C167" s="36"/>
      <c r="D167" s="36"/>
      <c r="E167" s="36"/>
      <c r="F167" s="36"/>
      <c r="G167" s="36"/>
      <c r="H167" s="119"/>
      <c r="I167" s="119"/>
      <c r="J167" s="119"/>
      <c r="K167" s="119"/>
      <c r="L167" s="119"/>
      <c r="M167" s="119"/>
      <c r="N167" s="119"/>
      <c r="O167" s="119"/>
      <c r="P167" s="119"/>
      <c r="Q167" s="119"/>
      <c r="R167" s="119"/>
      <c r="S167" s="119"/>
      <c r="T167" s="119"/>
      <c r="U167" s="119"/>
      <c r="V167" s="36"/>
      <c r="W167" s="36"/>
      <c r="X167" s="36"/>
    </row>
    <row r="168" spans="1:24">
      <c r="A168" s="36"/>
      <c r="B168" s="36"/>
      <c r="C168" s="36"/>
      <c r="D168" s="36"/>
      <c r="E168" s="36"/>
      <c r="F168" s="36"/>
      <c r="G168" s="36"/>
      <c r="H168" s="119"/>
      <c r="I168" s="119"/>
      <c r="J168" s="119"/>
      <c r="K168" s="119"/>
      <c r="L168" s="119"/>
      <c r="M168" s="119"/>
      <c r="N168" s="119"/>
      <c r="O168" s="119"/>
      <c r="P168" s="119"/>
      <c r="Q168" s="119"/>
      <c r="R168" s="119"/>
      <c r="S168" s="119"/>
      <c r="T168" s="119"/>
      <c r="U168" s="119"/>
      <c r="V168" s="36"/>
      <c r="W168" s="36"/>
      <c r="X168" s="36"/>
    </row>
    <row r="169" spans="1:24">
      <c r="A169" s="36"/>
      <c r="B169" s="36"/>
      <c r="C169" s="36"/>
      <c r="D169" s="36"/>
      <c r="E169" s="36"/>
      <c r="F169" s="36"/>
      <c r="G169" s="36"/>
      <c r="H169" s="119"/>
      <c r="I169" s="119"/>
      <c r="J169" s="119"/>
      <c r="K169" s="119"/>
      <c r="L169" s="119"/>
      <c r="M169" s="119"/>
      <c r="N169" s="119"/>
      <c r="O169" s="119"/>
      <c r="P169" s="119"/>
      <c r="Q169" s="119"/>
      <c r="R169" s="119"/>
      <c r="S169" s="119"/>
      <c r="T169" s="119"/>
      <c r="U169" s="119"/>
      <c r="V169" s="36"/>
      <c r="W169" s="36"/>
      <c r="X169" s="36"/>
    </row>
    <row r="170" spans="1:24">
      <c r="A170" s="36"/>
      <c r="B170" s="36"/>
      <c r="C170" s="36"/>
      <c r="D170" s="36"/>
      <c r="E170" s="36"/>
      <c r="F170" s="36"/>
      <c r="G170" s="36"/>
      <c r="H170" s="119"/>
      <c r="I170" s="119"/>
      <c r="J170" s="119"/>
      <c r="K170" s="119"/>
      <c r="L170" s="119"/>
      <c r="M170" s="119"/>
      <c r="N170" s="119"/>
      <c r="O170" s="119"/>
      <c r="P170" s="119"/>
      <c r="Q170" s="119"/>
      <c r="R170" s="119"/>
      <c r="S170" s="119"/>
      <c r="T170" s="119"/>
      <c r="U170" s="119"/>
      <c r="V170" s="36"/>
      <c r="W170" s="36"/>
      <c r="X170" s="36"/>
    </row>
    <row r="171" spans="1:24">
      <c r="A171" s="36"/>
      <c r="B171" s="36"/>
      <c r="C171" s="36"/>
      <c r="D171" s="36"/>
      <c r="E171" s="36"/>
      <c r="F171" s="36"/>
      <c r="G171" s="36"/>
      <c r="H171" s="119"/>
      <c r="I171" s="119"/>
      <c r="J171" s="119"/>
      <c r="K171" s="119"/>
      <c r="L171" s="119"/>
      <c r="M171" s="119"/>
      <c r="N171" s="119"/>
      <c r="O171" s="119"/>
      <c r="P171" s="119"/>
      <c r="Q171" s="119"/>
      <c r="R171" s="119"/>
      <c r="S171" s="119"/>
      <c r="T171" s="119"/>
      <c r="U171" s="119"/>
      <c r="V171" s="36"/>
      <c r="W171" s="36"/>
      <c r="X171" s="36"/>
    </row>
    <row r="172" spans="1:24">
      <c r="A172" s="36"/>
      <c r="B172" s="36"/>
      <c r="C172" s="36"/>
      <c r="D172" s="36"/>
      <c r="E172" s="36"/>
      <c r="F172" s="36"/>
      <c r="G172" s="36"/>
      <c r="H172" s="119"/>
      <c r="I172" s="119"/>
      <c r="J172" s="119"/>
      <c r="K172" s="119"/>
      <c r="L172" s="119"/>
      <c r="M172" s="119"/>
      <c r="N172" s="119"/>
      <c r="O172" s="119"/>
      <c r="P172" s="119"/>
      <c r="Q172" s="119"/>
      <c r="R172" s="119"/>
      <c r="S172" s="119"/>
      <c r="T172" s="119"/>
      <c r="U172" s="119"/>
      <c r="V172" s="36"/>
      <c r="W172" s="36"/>
      <c r="X172" s="36"/>
    </row>
    <row r="173" spans="1:24">
      <c r="A173" s="36"/>
      <c r="B173" s="36"/>
      <c r="C173" s="36"/>
      <c r="D173" s="36"/>
      <c r="E173" s="36"/>
      <c r="F173" s="36"/>
      <c r="G173" s="36"/>
      <c r="H173" s="119"/>
      <c r="I173" s="119"/>
      <c r="J173" s="119"/>
      <c r="K173" s="119"/>
      <c r="L173" s="119"/>
      <c r="M173" s="119"/>
      <c r="N173" s="119"/>
      <c r="O173" s="119"/>
      <c r="P173" s="119"/>
      <c r="Q173" s="119"/>
      <c r="R173" s="119"/>
      <c r="S173" s="119"/>
      <c r="T173" s="119"/>
      <c r="U173" s="119"/>
      <c r="V173" s="36"/>
      <c r="W173" s="36"/>
      <c r="X173" s="36"/>
    </row>
    <row r="174" spans="1:24">
      <c r="A174" s="36"/>
      <c r="B174" s="36"/>
      <c r="C174" s="36"/>
      <c r="D174" s="36"/>
      <c r="E174" s="36"/>
      <c r="F174" s="36"/>
      <c r="G174" s="36"/>
      <c r="H174" s="119"/>
      <c r="I174" s="119"/>
      <c r="J174" s="119"/>
      <c r="K174" s="119"/>
      <c r="L174" s="119"/>
      <c r="M174" s="119"/>
      <c r="N174" s="119"/>
      <c r="O174" s="119"/>
      <c r="P174" s="119"/>
      <c r="Q174" s="119"/>
      <c r="R174" s="119"/>
      <c r="S174" s="119"/>
      <c r="T174" s="119"/>
      <c r="U174" s="119"/>
      <c r="V174" s="36"/>
      <c r="W174" s="36"/>
      <c r="X174" s="36"/>
    </row>
    <row r="175" spans="1:24">
      <c r="A175" s="36"/>
      <c r="B175" s="36"/>
      <c r="C175" s="36"/>
      <c r="D175" s="36"/>
      <c r="E175" s="36"/>
      <c r="F175" s="36"/>
      <c r="G175" s="36"/>
      <c r="H175" s="119"/>
      <c r="I175" s="119"/>
      <c r="J175" s="119"/>
      <c r="K175" s="119"/>
      <c r="L175" s="119"/>
      <c r="M175" s="119"/>
      <c r="N175" s="119"/>
      <c r="O175" s="119"/>
      <c r="P175" s="119"/>
      <c r="Q175" s="119"/>
      <c r="R175" s="119"/>
      <c r="S175" s="119"/>
      <c r="T175" s="119"/>
      <c r="U175" s="119"/>
      <c r="V175" s="36"/>
      <c r="W175" s="36"/>
      <c r="X175" s="36"/>
    </row>
    <row r="176" spans="1:24">
      <c r="A176" s="36"/>
      <c r="B176" s="36"/>
      <c r="C176" s="36"/>
      <c r="D176" s="36"/>
      <c r="E176" s="36"/>
      <c r="F176" s="36"/>
      <c r="G176" s="36"/>
      <c r="H176" s="119"/>
      <c r="I176" s="119"/>
      <c r="J176" s="119"/>
      <c r="K176" s="119"/>
      <c r="L176" s="119"/>
      <c r="M176" s="119"/>
      <c r="N176" s="119"/>
      <c r="O176" s="119"/>
      <c r="P176" s="119"/>
      <c r="Q176" s="119"/>
      <c r="R176" s="119"/>
      <c r="S176" s="119"/>
      <c r="T176" s="119"/>
      <c r="U176" s="119"/>
      <c r="V176" s="36"/>
      <c r="W176" s="36"/>
      <c r="X176" s="36"/>
    </row>
    <row r="177" spans="1:24">
      <c r="A177" s="36"/>
      <c r="B177" s="36"/>
      <c r="C177" s="36"/>
      <c r="D177" s="36"/>
      <c r="E177" s="36"/>
      <c r="F177" s="36"/>
      <c r="G177" s="36"/>
      <c r="H177" s="119"/>
      <c r="I177" s="119"/>
      <c r="J177" s="119"/>
      <c r="K177" s="119"/>
      <c r="L177" s="119"/>
      <c r="M177" s="119"/>
      <c r="N177" s="119"/>
      <c r="O177" s="119"/>
      <c r="P177" s="119"/>
      <c r="Q177" s="119"/>
      <c r="R177" s="119"/>
      <c r="S177" s="119"/>
      <c r="T177" s="119"/>
      <c r="U177" s="119"/>
      <c r="V177" s="36"/>
      <c r="W177" s="36"/>
      <c r="X177" s="36"/>
    </row>
    <row r="178" spans="1:24">
      <c r="A178" s="36"/>
      <c r="B178" s="36"/>
      <c r="C178" s="36"/>
      <c r="D178" s="36"/>
      <c r="E178" s="36"/>
      <c r="F178" s="36"/>
      <c r="G178" s="36"/>
      <c r="H178" s="119"/>
      <c r="I178" s="119"/>
      <c r="J178" s="119"/>
      <c r="K178" s="119"/>
      <c r="L178" s="119"/>
      <c r="M178" s="119"/>
      <c r="N178" s="119"/>
      <c r="O178" s="119"/>
      <c r="P178" s="119"/>
      <c r="Q178" s="119"/>
      <c r="R178" s="119"/>
      <c r="S178" s="119"/>
      <c r="T178" s="119"/>
      <c r="U178" s="119"/>
      <c r="V178" s="36"/>
      <c r="W178" s="36"/>
      <c r="X178" s="36"/>
    </row>
    <row r="179" spans="1:24">
      <c r="A179" s="36"/>
      <c r="B179" s="36"/>
      <c r="C179" s="36"/>
      <c r="D179" s="36"/>
      <c r="E179" s="36"/>
      <c r="F179" s="36"/>
      <c r="G179" s="36"/>
      <c r="H179" s="119"/>
      <c r="I179" s="119"/>
      <c r="J179" s="119"/>
      <c r="K179" s="119"/>
      <c r="L179" s="119"/>
      <c r="M179" s="119"/>
      <c r="N179" s="119"/>
      <c r="O179" s="119"/>
      <c r="P179" s="119"/>
      <c r="Q179" s="119"/>
      <c r="R179" s="119"/>
      <c r="S179" s="119"/>
      <c r="T179" s="119"/>
      <c r="U179" s="119"/>
      <c r="V179" s="36"/>
      <c r="W179" s="36"/>
      <c r="X179" s="36"/>
    </row>
    <row r="180" spans="1:24">
      <c r="A180" s="36"/>
      <c r="B180" s="36"/>
      <c r="C180" s="36"/>
      <c r="D180" s="36"/>
      <c r="E180" s="36"/>
      <c r="F180" s="36"/>
      <c r="G180" s="36"/>
      <c r="H180" s="119"/>
      <c r="I180" s="119"/>
      <c r="J180" s="119"/>
      <c r="K180" s="119"/>
      <c r="L180" s="119"/>
      <c r="M180" s="119"/>
      <c r="N180" s="119"/>
      <c r="O180" s="119"/>
      <c r="P180" s="119"/>
      <c r="Q180" s="119"/>
      <c r="R180" s="119"/>
      <c r="S180" s="119"/>
      <c r="T180" s="119"/>
      <c r="U180" s="119"/>
      <c r="V180" s="36"/>
      <c r="W180" s="36"/>
      <c r="X180" s="36"/>
    </row>
    <row r="181" spans="1:24">
      <c r="A181" s="36"/>
      <c r="B181" s="36"/>
      <c r="C181" s="36"/>
      <c r="D181" s="36"/>
      <c r="E181" s="36"/>
      <c r="F181" s="36"/>
      <c r="G181" s="36"/>
      <c r="H181" s="119"/>
      <c r="I181" s="119"/>
      <c r="J181" s="119"/>
      <c r="K181" s="119"/>
      <c r="L181" s="119"/>
      <c r="M181" s="119"/>
      <c r="N181" s="119"/>
      <c r="O181" s="119"/>
      <c r="P181" s="119"/>
      <c r="Q181" s="119"/>
      <c r="R181" s="119"/>
      <c r="S181" s="119"/>
      <c r="T181" s="119"/>
      <c r="U181" s="119"/>
      <c r="V181" s="36"/>
      <c r="W181" s="36"/>
      <c r="X181" s="36"/>
    </row>
    <row r="182" spans="1:24">
      <c r="A182" s="36"/>
      <c r="B182" s="36"/>
      <c r="C182" s="36"/>
      <c r="D182" s="36"/>
      <c r="E182" s="36"/>
      <c r="F182" s="36"/>
      <c r="G182" s="36"/>
      <c r="H182" s="119"/>
      <c r="I182" s="119"/>
      <c r="J182" s="119"/>
      <c r="K182" s="119"/>
      <c r="L182" s="119"/>
      <c r="M182" s="119"/>
      <c r="N182" s="119"/>
      <c r="O182" s="119"/>
      <c r="P182" s="119"/>
      <c r="Q182" s="119"/>
      <c r="R182" s="119"/>
      <c r="S182" s="119"/>
      <c r="T182" s="119"/>
      <c r="U182" s="119"/>
      <c r="V182" s="36"/>
      <c r="W182" s="36"/>
      <c r="X182" s="36"/>
    </row>
    <row r="183" spans="1:24">
      <c r="A183" s="36"/>
      <c r="B183" s="36"/>
      <c r="C183" s="36"/>
      <c r="D183" s="36"/>
      <c r="E183" s="36"/>
      <c r="F183" s="36"/>
      <c r="G183" s="36"/>
      <c r="H183" s="119"/>
      <c r="I183" s="119"/>
      <c r="J183" s="119"/>
      <c r="K183" s="119"/>
      <c r="L183" s="119"/>
      <c r="M183" s="119"/>
      <c r="N183" s="119"/>
      <c r="O183" s="119"/>
      <c r="P183" s="119"/>
      <c r="Q183" s="119"/>
      <c r="R183" s="119"/>
      <c r="S183" s="119"/>
      <c r="T183" s="119"/>
      <c r="U183" s="119"/>
      <c r="V183" s="36"/>
      <c r="W183" s="36"/>
      <c r="X183" s="36"/>
    </row>
    <row r="184" spans="1:24">
      <c r="A184" s="36"/>
      <c r="B184" s="36"/>
      <c r="C184" s="36"/>
      <c r="D184" s="36"/>
      <c r="E184" s="36"/>
      <c r="F184" s="36"/>
      <c r="G184" s="36"/>
      <c r="H184" s="119"/>
      <c r="I184" s="119"/>
      <c r="J184" s="119"/>
      <c r="K184" s="119"/>
      <c r="L184" s="119"/>
      <c r="M184" s="119"/>
      <c r="N184" s="119"/>
      <c r="O184" s="119"/>
      <c r="P184" s="119"/>
      <c r="Q184" s="119"/>
      <c r="R184" s="119"/>
      <c r="S184" s="119"/>
      <c r="T184" s="119"/>
      <c r="U184" s="119"/>
      <c r="V184" s="36"/>
      <c r="W184" s="36"/>
      <c r="X184" s="36"/>
    </row>
    <row r="185" spans="1:24">
      <c r="A185" s="36"/>
      <c r="B185" s="36"/>
      <c r="C185" s="36"/>
      <c r="D185" s="36"/>
      <c r="E185" s="36"/>
      <c r="F185" s="36"/>
      <c r="G185" s="36"/>
      <c r="H185" s="119"/>
      <c r="I185" s="119"/>
      <c r="J185" s="119"/>
      <c r="K185" s="119"/>
      <c r="L185" s="119"/>
      <c r="M185" s="119"/>
      <c r="N185" s="119"/>
      <c r="O185" s="119"/>
      <c r="P185" s="119"/>
      <c r="Q185" s="119"/>
      <c r="R185" s="119"/>
      <c r="S185" s="119"/>
      <c r="T185" s="119"/>
      <c r="U185" s="119"/>
      <c r="V185" s="36"/>
      <c r="W185" s="36"/>
      <c r="X185" s="36"/>
    </row>
    <row r="186" spans="1:24">
      <c r="A186" s="36"/>
      <c r="B186" s="36"/>
      <c r="C186" s="36"/>
      <c r="D186" s="36"/>
      <c r="E186" s="36"/>
      <c r="F186" s="36"/>
      <c r="G186" s="36"/>
      <c r="H186" s="119"/>
      <c r="I186" s="119"/>
      <c r="J186" s="119"/>
      <c r="K186" s="119"/>
      <c r="L186" s="119"/>
      <c r="M186" s="119"/>
      <c r="N186" s="119"/>
      <c r="O186" s="119"/>
      <c r="P186" s="119"/>
      <c r="Q186" s="119"/>
      <c r="R186" s="119"/>
      <c r="S186" s="119"/>
      <c r="T186" s="119"/>
      <c r="U186" s="119"/>
      <c r="V186" s="36"/>
      <c r="W186" s="36"/>
      <c r="X186" s="36"/>
    </row>
    <row r="187" spans="1:24">
      <c r="A187" s="36"/>
      <c r="B187" s="36"/>
      <c r="C187" s="36"/>
      <c r="D187" s="36"/>
      <c r="E187" s="36"/>
      <c r="F187" s="36"/>
      <c r="G187" s="36"/>
      <c r="H187" s="119"/>
      <c r="I187" s="119"/>
      <c r="J187" s="119"/>
      <c r="K187" s="119"/>
      <c r="L187" s="119"/>
      <c r="M187" s="119"/>
      <c r="N187" s="119"/>
      <c r="O187" s="119"/>
      <c r="P187" s="119"/>
      <c r="Q187" s="119"/>
      <c r="R187" s="119"/>
      <c r="S187" s="119"/>
      <c r="T187" s="119"/>
      <c r="U187" s="119"/>
      <c r="V187" s="36"/>
      <c r="W187" s="36"/>
      <c r="X187" s="36"/>
    </row>
    <row r="188" spans="1:24">
      <c r="A188" s="36"/>
      <c r="B188" s="36"/>
      <c r="C188" s="36"/>
      <c r="D188" s="36"/>
      <c r="E188" s="36"/>
      <c r="F188" s="36"/>
      <c r="G188" s="36"/>
      <c r="H188" s="119"/>
      <c r="I188" s="119"/>
      <c r="J188" s="119"/>
      <c r="K188" s="119"/>
      <c r="L188" s="119"/>
      <c r="M188" s="119"/>
      <c r="N188" s="119"/>
      <c r="O188" s="119"/>
      <c r="P188" s="119"/>
      <c r="Q188" s="119"/>
      <c r="R188" s="119"/>
      <c r="S188" s="119"/>
      <c r="T188" s="119"/>
      <c r="U188" s="119"/>
      <c r="V188" s="36"/>
      <c r="W188" s="36"/>
      <c r="X188" s="36"/>
    </row>
    <row r="189" spans="1:24">
      <c r="A189" s="36"/>
      <c r="B189" s="36"/>
      <c r="C189" s="36"/>
      <c r="D189" s="36"/>
      <c r="E189" s="36"/>
      <c r="F189" s="36"/>
      <c r="G189" s="36"/>
      <c r="H189" s="119"/>
      <c r="I189" s="119"/>
      <c r="J189" s="119"/>
      <c r="K189" s="119"/>
      <c r="L189" s="119"/>
      <c r="M189" s="119"/>
      <c r="N189" s="119"/>
      <c r="O189" s="119"/>
      <c r="P189" s="119"/>
      <c r="Q189" s="119"/>
      <c r="R189" s="119"/>
      <c r="S189" s="119"/>
      <c r="T189" s="119"/>
      <c r="U189" s="119"/>
      <c r="V189" s="36"/>
      <c r="W189" s="36"/>
      <c r="X189" s="36"/>
    </row>
    <row r="190" spans="1:24">
      <c r="A190" s="36"/>
      <c r="B190" s="36"/>
      <c r="C190" s="36"/>
      <c r="D190" s="36"/>
      <c r="E190" s="36"/>
      <c r="F190" s="36"/>
      <c r="G190" s="36"/>
      <c r="H190" s="119"/>
      <c r="I190" s="119"/>
      <c r="J190" s="119"/>
      <c r="K190" s="119"/>
      <c r="L190" s="119"/>
      <c r="M190" s="119"/>
      <c r="N190" s="119"/>
      <c r="O190" s="119"/>
      <c r="P190" s="119"/>
      <c r="Q190" s="119"/>
      <c r="R190" s="119"/>
      <c r="S190" s="119"/>
      <c r="T190" s="119"/>
      <c r="U190" s="119"/>
      <c r="V190" s="36"/>
      <c r="W190" s="36"/>
      <c r="X190" s="36"/>
    </row>
    <row r="191" spans="1:24">
      <c r="A191" s="36"/>
      <c r="B191" s="36"/>
      <c r="C191" s="36"/>
      <c r="D191" s="36"/>
      <c r="E191" s="36"/>
      <c r="F191" s="36"/>
      <c r="G191" s="36"/>
      <c r="H191" s="119"/>
      <c r="I191" s="119"/>
      <c r="J191" s="119"/>
      <c r="K191" s="119"/>
      <c r="L191" s="119"/>
      <c r="M191" s="119"/>
      <c r="N191" s="119"/>
      <c r="O191" s="119"/>
      <c r="P191" s="119"/>
      <c r="Q191" s="119"/>
      <c r="R191" s="119"/>
      <c r="S191" s="119"/>
      <c r="T191" s="119"/>
      <c r="U191" s="119"/>
      <c r="V191" s="36"/>
      <c r="W191" s="36"/>
      <c r="X191" s="36"/>
    </row>
    <row r="192" spans="1:24">
      <c r="A192" s="36"/>
      <c r="B192" s="36"/>
      <c r="C192" s="36"/>
      <c r="D192" s="36"/>
      <c r="E192" s="36"/>
      <c r="F192" s="36"/>
      <c r="G192" s="36"/>
      <c r="H192" s="119"/>
      <c r="I192" s="119"/>
      <c r="J192" s="119"/>
      <c r="K192" s="119"/>
      <c r="L192" s="119"/>
      <c r="M192" s="119"/>
      <c r="N192" s="119"/>
      <c r="O192" s="119"/>
      <c r="P192" s="119"/>
      <c r="Q192" s="119"/>
      <c r="R192" s="119"/>
      <c r="S192" s="119"/>
      <c r="T192" s="119"/>
      <c r="U192" s="119"/>
      <c r="V192" s="36"/>
      <c r="W192" s="36"/>
      <c r="X192" s="36"/>
    </row>
    <row r="193" spans="1:24">
      <c r="A193" s="36"/>
      <c r="B193" s="36"/>
      <c r="C193" s="36"/>
      <c r="D193" s="36"/>
      <c r="E193" s="36"/>
      <c r="F193" s="36"/>
      <c r="G193" s="36"/>
      <c r="H193" s="119"/>
      <c r="I193" s="119"/>
      <c r="J193" s="119"/>
      <c r="K193" s="119"/>
      <c r="L193" s="119"/>
      <c r="M193" s="119"/>
      <c r="N193" s="119"/>
      <c r="O193" s="119"/>
      <c r="P193" s="119"/>
      <c r="Q193" s="119"/>
      <c r="R193" s="119"/>
      <c r="S193" s="119"/>
      <c r="T193" s="119"/>
      <c r="U193" s="119"/>
      <c r="V193" s="36"/>
      <c r="W193" s="36"/>
      <c r="X193" s="36"/>
    </row>
    <row r="194" spans="1:24">
      <c r="A194" s="36"/>
      <c r="B194" s="36"/>
      <c r="C194" s="36"/>
      <c r="D194" s="36"/>
      <c r="E194" s="36"/>
      <c r="F194" s="36"/>
      <c r="G194" s="36"/>
      <c r="H194" s="119"/>
      <c r="I194" s="119"/>
      <c r="J194" s="119"/>
      <c r="K194" s="119"/>
      <c r="L194" s="119"/>
      <c r="M194" s="119"/>
      <c r="N194" s="119"/>
      <c r="O194" s="119"/>
      <c r="P194" s="119"/>
      <c r="Q194" s="119"/>
      <c r="R194" s="119"/>
      <c r="S194" s="119"/>
      <c r="T194" s="119"/>
      <c r="U194" s="119"/>
      <c r="V194" s="36"/>
      <c r="W194" s="36"/>
      <c r="X194" s="36"/>
    </row>
    <row r="195" spans="1:24">
      <c r="A195" s="36"/>
      <c r="B195" s="36"/>
      <c r="C195" s="36"/>
      <c r="D195" s="36"/>
      <c r="E195" s="36"/>
      <c r="F195" s="36"/>
      <c r="G195" s="36"/>
      <c r="H195" s="119"/>
      <c r="I195" s="119"/>
      <c r="J195" s="119"/>
      <c r="K195" s="119"/>
      <c r="L195" s="119"/>
      <c r="M195" s="119"/>
      <c r="N195" s="119"/>
      <c r="O195" s="119"/>
      <c r="P195" s="119"/>
      <c r="Q195" s="119"/>
      <c r="R195" s="119"/>
      <c r="S195" s="119"/>
      <c r="T195" s="119"/>
      <c r="U195" s="119"/>
      <c r="V195" s="36"/>
      <c r="W195" s="36"/>
      <c r="X195" s="36"/>
    </row>
    <row r="196" spans="1:24">
      <c r="A196" s="36"/>
      <c r="B196" s="36"/>
      <c r="C196" s="36"/>
      <c r="D196" s="36"/>
      <c r="E196" s="36"/>
      <c r="F196" s="36"/>
      <c r="G196" s="36"/>
      <c r="H196" s="119"/>
      <c r="I196" s="119"/>
      <c r="J196" s="119"/>
      <c r="K196" s="119"/>
      <c r="L196" s="119"/>
      <c r="M196" s="119"/>
      <c r="N196" s="119"/>
      <c r="O196" s="119"/>
      <c r="P196" s="119"/>
      <c r="Q196" s="119"/>
      <c r="R196" s="119"/>
      <c r="S196" s="119"/>
      <c r="T196" s="119"/>
      <c r="U196" s="119"/>
      <c r="V196" s="36"/>
      <c r="W196" s="36"/>
      <c r="X196" s="36"/>
    </row>
    <row r="197" spans="1:24">
      <c r="A197" s="36"/>
      <c r="B197" s="36"/>
      <c r="C197" s="36"/>
      <c r="D197" s="36"/>
      <c r="E197" s="36"/>
      <c r="F197" s="36"/>
      <c r="G197" s="36"/>
      <c r="H197" s="119"/>
      <c r="I197" s="119"/>
      <c r="J197" s="119"/>
      <c r="K197" s="119"/>
      <c r="L197" s="119"/>
      <c r="M197" s="119"/>
      <c r="N197" s="119"/>
      <c r="O197" s="119"/>
      <c r="P197" s="119"/>
      <c r="Q197" s="119"/>
      <c r="R197" s="119"/>
      <c r="S197" s="119"/>
      <c r="T197" s="119"/>
      <c r="U197" s="119"/>
      <c r="V197" s="36"/>
      <c r="W197" s="36"/>
      <c r="X197" s="36"/>
    </row>
    <row r="198" spans="1:24">
      <c r="A198" s="36"/>
      <c r="B198" s="36"/>
      <c r="C198" s="36"/>
      <c r="D198" s="36"/>
      <c r="E198" s="36"/>
      <c r="F198" s="36"/>
      <c r="G198" s="36"/>
      <c r="H198" s="119"/>
      <c r="I198" s="119"/>
      <c r="J198" s="119"/>
      <c r="K198" s="119"/>
      <c r="L198" s="119"/>
      <c r="M198" s="119"/>
      <c r="N198" s="119"/>
      <c r="O198" s="119"/>
      <c r="P198" s="119"/>
      <c r="Q198" s="119"/>
      <c r="R198" s="119"/>
      <c r="S198" s="119"/>
      <c r="T198" s="119"/>
      <c r="U198" s="119"/>
      <c r="V198" s="36"/>
      <c r="W198" s="36"/>
      <c r="X198" s="36"/>
    </row>
    <row r="199" spans="1:24">
      <c r="A199" s="36"/>
      <c r="B199" s="36"/>
      <c r="C199" s="36"/>
      <c r="D199" s="36"/>
      <c r="E199" s="36"/>
      <c r="F199" s="36"/>
      <c r="G199" s="36"/>
      <c r="H199" s="119"/>
      <c r="I199" s="119"/>
      <c r="J199" s="119"/>
      <c r="K199" s="119"/>
      <c r="L199" s="119"/>
      <c r="M199" s="119"/>
      <c r="N199" s="119"/>
      <c r="O199" s="119"/>
      <c r="P199" s="119"/>
      <c r="Q199" s="119"/>
      <c r="R199" s="119"/>
      <c r="S199" s="119"/>
      <c r="T199" s="119"/>
      <c r="U199" s="119"/>
      <c r="V199" s="36"/>
      <c r="W199" s="36"/>
      <c r="X199" s="36"/>
    </row>
    <row r="200" spans="1:24">
      <c r="A200" s="36"/>
      <c r="B200" s="36"/>
      <c r="C200" s="36"/>
      <c r="D200" s="36"/>
      <c r="E200" s="36"/>
      <c r="F200" s="36"/>
      <c r="G200" s="36"/>
      <c r="H200" s="119"/>
      <c r="I200" s="119"/>
      <c r="J200" s="119"/>
      <c r="K200" s="119"/>
      <c r="L200" s="119"/>
      <c r="M200" s="119"/>
      <c r="N200" s="119"/>
      <c r="O200" s="119"/>
      <c r="P200" s="119"/>
      <c r="Q200" s="119"/>
      <c r="R200" s="119"/>
      <c r="S200" s="119"/>
      <c r="T200" s="119"/>
      <c r="U200" s="119"/>
      <c r="V200" s="36"/>
      <c r="W200" s="36"/>
      <c r="X200" s="36"/>
    </row>
    <row r="201" spans="1:24">
      <c r="A201" s="36"/>
      <c r="B201" s="36"/>
      <c r="C201" s="36"/>
      <c r="D201" s="36"/>
      <c r="E201" s="36"/>
      <c r="F201" s="36"/>
      <c r="G201" s="36"/>
      <c r="H201" s="119"/>
      <c r="I201" s="119"/>
      <c r="J201" s="119"/>
      <c r="K201" s="119"/>
      <c r="L201" s="119"/>
      <c r="M201" s="119"/>
      <c r="N201" s="119"/>
      <c r="O201" s="119"/>
      <c r="P201" s="119"/>
      <c r="Q201" s="119"/>
      <c r="R201" s="119"/>
      <c r="S201" s="119"/>
      <c r="T201" s="119"/>
      <c r="U201" s="119"/>
      <c r="V201" s="36"/>
      <c r="W201" s="36"/>
      <c r="X201" s="36"/>
    </row>
    <row r="202" spans="1:24">
      <c r="A202" s="36"/>
      <c r="B202" s="36"/>
      <c r="C202" s="36"/>
      <c r="D202" s="36"/>
      <c r="E202" s="36"/>
      <c r="F202" s="36"/>
      <c r="G202" s="36"/>
      <c r="H202" s="119"/>
      <c r="I202" s="119"/>
      <c r="J202" s="119"/>
      <c r="K202" s="119"/>
      <c r="L202" s="119"/>
      <c r="M202" s="119"/>
      <c r="N202" s="119"/>
      <c r="O202" s="119"/>
      <c r="P202" s="119"/>
      <c r="Q202" s="119"/>
      <c r="R202" s="119"/>
      <c r="S202" s="119"/>
      <c r="T202" s="119"/>
      <c r="U202" s="119"/>
      <c r="V202" s="36"/>
      <c r="W202" s="36"/>
      <c r="X202" s="36"/>
    </row>
    <row r="203" spans="1:24">
      <c r="A203" s="36"/>
      <c r="B203" s="36"/>
      <c r="C203" s="36"/>
      <c r="D203" s="36"/>
      <c r="E203" s="36"/>
      <c r="F203" s="36"/>
      <c r="G203" s="36"/>
      <c r="H203" s="119"/>
      <c r="I203" s="119"/>
      <c r="J203" s="119"/>
      <c r="K203" s="119"/>
      <c r="L203" s="119"/>
      <c r="M203" s="119"/>
      <c r="N203" s="119"/>
      <c r="O203" s="119"/>
      <c r="P203" s="119"/>
      <c r="Q203" s="119"/>
      <c r="R203" s="119"/>
      <c r="S203" s="119"/>
      <c r="T203" s="119"/>
      <c r="U203" s="119"/>
      <c r="V203" s="36"/>
      <c r="W203" s="36"/>
      <c r="X203" s="36"/>
    </row>
    <row r="204" spans="1:24">
      <c r="A204" s="36"/>
      <c r="B204" s="36"/>
      <c r="C204" s="36"/>
      <c r="D204" s="36"/>
      <c r="E204" s="36"/>
      <c r="F204" s="36"/>
      <c r="G204" s="36"/>
      <c r="H204" s="119"/>
      <c r="I204" s="119"/>
      <c r="J204" s="119"/>
      <c r="K204" s="119"/>
      <c r="L204" s="119"/>
      <c r="M204" s="119"/>
      <c r="N204" s="119"/>
      <c r="O204" s="119"/>
      <c r="P204" s="119"/>
      <c r="Q204" s="119"/>
      <c r="R204" s="119"/>
      <c r="S204" s="119"/>
      <c r="T204" s="119"/>
      <c r="U204" s="119"/>
      <c r="V204" s="36"/>
      <c r="W204" s="36"/>
      <c r="X204" s="36"/>
    </row>
    <row r="205" spans="1:24">
      <c r="A205" s="36"/>
      <c r="B205" s="36"/>
      <c r="C205" s="36"/>
      <c r="D205" s="36"/>
      <c r="E205" s="36"/>
      <c r="F205" s="36"/>
      <c r="G205" s="36"/>
      <c r="H205" s="119"/>
      <c r="I205" s="119"/>
      <c r="J205" s="119"/>
      <c r="K205" s="119"/>
      <c r="L205" s="119"/>
      <c r="M205" s="119"/>
      <c r="N205" s="119"/>
      <c r="O205" s="119"/>
      <c r="P205" s="119"/>
      <c r="Q205" s="119"/>
      <c r="R205" s="119"/>
      <c r="S205" s="119"/>
      <c r="T205" s="119"/>
      <c r="U205" s="119"/>
      <c r="V205" s="36"/>
      <c r="W205" s="36"/>
      <c r="X205" s="36"/>
    </row>
    <row r="206" spans="1:24">
      <c r="A206" s="36"/>
      <c r="B206" s="36"/>
      <c r="C206" s="36"/>
      <c r="D206" s="36"/>
      <c r="E206" s="36"/>
      <c r="F206" s="36"/>
      <c r="G206" s="36"/>
      <c r="H206" s="119"/>
      <c r="I206" s="119"/>
      <c r="J206" s="119"/>
      <c r="K206" s="119"/>
      <c r="L206" s="119"/>
      <c r="M206" s="119"/>
      <c r="N206" s="119"/>
      <c r="O206" s="119"/>
      <c r="P206" s="119"/>
      <c r="Q206" s="119"/>
      <c r="R206" s="119"/>
      <c r="S206" s="119"/>
      <c r="T206" s="119"/>
      <c r="U206" s="119"/>
      <c r="V206" s="36"/>
      <c r="W206" s="36"/>
      <c r="X206" s="36"/>
    </row>
    <row r="207" spans="1:24">
      <c r="A207" s="36"/>
      <c r="B207" s="36"/>
      <c r="C207" s="36"/>
      <c r="D207" s="36"/>
      <c r="E207" s="36"/>
      <c r="F207" s="36"/>
      <c r="G207" s="36"/>
      <c r="H207" s="119"/>
      <c r="I207" s="119"/>
      <c r="J207" s="119"/>
      <c r="K207" s="119"/>
      <c r="L207" s="119"/>
      <c r="M207" s="119"/>
      <c r="N207" s="119"/>
      <c r="O207" s="119"/>
      <c r="P207" s="119"/>
      <c r="Q207" s="119"/>
      <c r="R207" s="119"/>
      <c r="S207" s="119"/>
      <c r="T207" s="119"/>
      <c r="U207" s="119"/>
      <c r="V207" s="36"/>
      <c r="W207" s="36"/>
      <c r="X207" s="36"/>
    </row>
    <row r="208" spans="1:24">
      <c r="A208" s="36"/>
      <c r="B208" s="36"/>
      <c r="C208" s="36"/>
      <c r="D208" s="36"/>
      <c r="E208" s="36"/>
      <c r="F208" s="36"/>
      <c r="G208" s="36"/>
      <c r="H208" s="119"/>
      <c r="I208" s="119"/>
      <c r="J208" s="119"/>
      <c r="K208" s="119"/>
      <c r="L208" s="119"/>
      <c r="M208" s="119"/>
      <c r="N208" s="119"/>
      <c r="O208" s="119"/>
      <c r="P208" s="119"/>
      <c r="Q208" s="119"/>
      <c r="R208" s="119"/>
      <c r="S208" s="119"/>
      <c r="T208" s="119"/>
      <c r="U208" s="119"/>
      <c r="V208" s="36"/>
      <c r="W208" s="36"/>
      <c r="X208" s="36"/>
    </row>
  </sheetData>
  <mergeCells count="14">
    <mergeCell ref="A2:W2"/>
    <mergeCell ref="A3:W3"/>
    <mergeCell ref="E5:G5"/>
    <mergeCell ref="H5:K5"/>
    <mergeCell ref="L5:T5"/>
    <mergeCell ref="A31:B31"/>
    <mergeCell ref="A5:A6"/>
    <mergeCell ref="B5:B6"/>
    <mergeCell ref="C5:C6"/>
    <mergeCell ref="D5:D6"/>
    <mergeCell ref="U5:U6"/>
    <mergeCell ref="V5:V6"/>
    <mergeCell ref="W5:W6"/>
    <mergeCell ref="X5:X6"/>
  </mergeCells>
  <hyperlinks>
    <hyperlink ref="A1" location="'索引目录'!E22" display="返回索引页"/>
    <hyperlink ref="B1" location="'存货汇总'!B10" display="返回"/>
  </hyperlinks>
  <pageMargins left="0.7" right="0.7" top="0.75" bottom="0.75" header="0.3" footer="0.3"/>
  <pageSetup paperSize="9" scale="93"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1"/>
  <sheetViews>
    <sheetView workbookViewId="0">
      <selection activeCell="A1" sqref="A1:M1"/>
    </sheetView>
  </sheetViews>
  <sheetFormatPr defaultColWidth="9.81481481481481" defaultRowHeight="14.4"/>
  <cols>
    <col min="1" max="2" width="11" customWidth="1"/>
    <col min="3" max="3" width="16" customWidth="1"/>
    <col min="4" max="15" width="11" customWidth="1"/>
  </cols>
  <sheetData>
    <row r="1" ht="28.95" spans="1:15">
      <c r="A1" s="854" t="s">
        <v>85</v>
      </c>
      <c r="B1" s="854"/>
      <c r="C1" s="854"/>
      <c r="D1" s="854"/>
      <c r="E1" s="854"/>
      <c r="F1" s="854"/>
      <c r="G1" s="854"/>
      <c r="H1" s="854"/>
      <c r="I1" s="854"/>
      <c r="J1" s="854"/>
      <c r="K1" s="854"/>
      <c r="L1" s="854"/>
      <c r="M1" s="854"/>
      <c r="N1" s="871"/>
      <c r="O1" s="871"/>
    </row>
    <row r="2" ht="15.15" spans="1:15">
      <c r="A2" s="855" t="s">
        <v>86</v>
      </c>
      <c r="B2" s="1"/>
      <c r="C2" s="1"/>
      <c r="D2" s="1"/>
      <c r="E2" s="1"/>
      <c r="F2" s="1"/>
      <c r="G2" s="1"/>
      <c r="H2" s="1"/>
      <c r="I2" s="1"/>
      <c r="J2" s="1"/>
      <c r="K2" s="1"/>
      <c r="L2" s="1"/>
      <c r="M2" s="1"/>
      <c r="N2" s="1"/>
      <c r="O2" s="1"/>
    </row>
    <row r="3" ht="18" customHeight="1" spans="1:15">
      <c r="A3" s="856" t="s">
        <v>87</v>
      </c>
      <c r="B3" s="857" t="s">
        <v>88</v>
      </c>
      <c r="C3" s="857"/>
      <c r="D3" s="857"/>
      <c r="E3" s="857"/>
      <c r="F3" s="857"/>
      <c r="G3" s="857"/>
      <c r="H3" s="857"/>
      <c r="I3" s="857"/>
      <c r="J3" s="857"/>
      <c r="K3" s="857"/>
      <c r="L3" s="857"/>
      <c r="M3" s="857"/>
      <c r="N3" s="857"/>
      <c r="O3" s="1"/>
    </row>
    <row r="4" ht="18" customHeight="1" spans="1:15">
      <c r="A4" s="858"/>
      <c r="B4" s="857" t="s">
        <v>89</v>
      </c>
      <c r="C4" s="857"/>
      <c r="D4" s="857"/>
      <c r="E4" s="857"/>
      <c r="F4" s="857"/>
      <c r="G4" s="857"/>
      <c r="H4" s="857"/>
      <c r="I4" s="857"/>
      <c r="J4" s="857"/>
      <c r="K4" s="857"/>
      <c r="L4" s="857"/>
      <c r="M4" s="857"/>
      <c r="N4" s="857"/>
      <c r="O4" s="1"/>
    </row>
    <row r="5" ht="18" customHeight="1" spans="1:15">
      <c r="A5" s="858"/>
      <c r="B5" s="857" t="s">
        <v>90</v>
      </c>
      <c r="C5" s="857"/>
      <c r="D5" s="857"/>
      <c r="E5" s="857"/>
      <c r="F5" s="857"/>
      <c r="G5" s="857"/>
      <c r="H5" s="857"/>
      <c r="I5" s="857"/>
      <c r="J5" s="857"/>
      <c r="K5" s="857"/>
      <c r="L5" s="857"/>
      <c r="M5" s="857"/>
      <c r="N5" s="857"/>
      <c r="O5" s="1"/>
    </row>
    <row r="6" ht="18" customHeight="1" spans="1:15">
      <c r="A6" s="856" t="s">
        <v>91</v>
      </c>
      <c r="B6" s="857" t="s">
        <v>92</v>
      </c>
      <c r="C6" s="857"/>
      <c r="D6" s="857"/>
      <c r="E6" s="857"/>
      <c r="F6" s="857"/>
      <c r="G6" s="857"/>
      <c r="H6" s="857"/>
      <c r="I6" s="857"/>
      <c r="J6" s="857"/>
      <c r="K6" s="857"/>
      <c r="L6" s="857"/>
      <c r="M6" s="857"/>
      <c r="N6" s="857"/>
      <c r="O6" s="1"/>
    </row>
    <row r="7" ht="18" customHeight="1" spans="1:15">
      <c r="A7" s="856" t="s">
        <v>93</v>
      </c>
      <c r="B7" s="857" t="s">
        <v>94</v>
      </c>
      <c r="C7" s="857"/>
      <c r="D7" s="857"/>
      <c r="E7" s="857"/>
      <c r="F7" s="857"/>
      <c r="G7" s="857"/>
      <c r="H7" s="857"/>
      <c r="I7" s="857"/>
      <c r="J7" s="857"/>
      <c r="K7" s="857"/>
      <c r="L7" s="857"/>
      <c r="M7" s="857"/>
      <c r="N7" s="857"/>
      <c r="O7" s="1"/>
    </row>
    <row r="8" ht="18" customHeight="1" spans="1:15">
      <c r="A8" s="856" t="s">
        <v>95</v>
      </c>
      <c r="B8" s="859" t="s">
        <v>96</v>
      </c>
      <c r="C8" s="857"/>
      <c r="D8" s="857"/>
      <c r="E8" s="857"/>
      <c r="F8" s="857"/>
      <c r="G8" s="857"/>
      <c r="H8" s="857"/>
      <c r="I8" s="857"/>
      <c r="J8" s="857"/>
      <c r="K8" s="857"/>
      <c r="L8" s="857"/>
      <c r="M8" s="857"/>
      <c r="N8" s="857"/>
      <c r="O8" s="1"/>
    </row>
    <row r="9" ht="18" customHeight="1" spans="1:15">
      <c r="A9" s="860"/>
      <c r="B9" s="857" t="s">
        <v>97</v>
      </c>
      <c r="C9" s="857"/>
      <c r="D9" s="857"/>
      <c r="E9" s="857"/>
      <c r="F9" s="857"/>
      <c r="G9" s="857"/>
      <c r="H9" s="857"/>
      <c r="I9" s="857"/>
      <c r="J9" s="857"/>
      <c r="K9" s="857"/>
      <c r="L9" s="857"/>
      <c r="M9" s="857"/>
      <c r="N9" s="857"/>
      <c r="O9" s="1"/>
    </row>
    <row r="10" ht="18" customHeight="1" spans="1:15">
      <c r="A10" s="860"/>
      <c r="B10" s="857" t="s">
        <v>98</v>
      </c>
      <c r="C10" s="857"/>
      <c r="D10" s="857"/>
      <c r="E10" s="857"/>
      <c r="F10" s="857"/>
      <c r="G10" s="857"/>
      <c r="H10" s="857"/>
      <c r="I10" s="857"/>
      <c r="J10" s="857"/>
      <c r="K10" s="857"/>
      <c r="L10" s="857"/>
      <c r="M10" s="857"/>
      <c r="N10" s="857"/>
      <c r="O10" s="1"/>
    </row>
    <row r="11" ht="18" customHeight="1" spans="1:15">
      <c r="A11" s="861"/>
      <c r="B11" s="857" t="s">
        <v>99</v>
      </c>
      <c r="C11" s="857"/>
      <c r="D11" s="857"/>
      <c r="E11" s="857"/>
      <c r="F11" s="857"/>
      <c r="G11" s="857"/>
      <c r="H11" s="857"/>
      <c r="I11" s="857"/>
      <c r="J11" s="857"/>
      <c r="K11" s="857"/>
      <c r="L11" s="857"/>
      <c r="M11" s="857"/>
      <c r="N11" s="857"/>
      <c r="O11" s="1"/>
    </row>
    <row r="12" ht="18" customHeight="1" spans="1:15">
      <c r="A12" s="860"/>
      <c r="B12" s="857" t="s">
        <v>100</v>
      </c>
      <c r="C12" s="857"/>
      <c r="D12" s="857"/>
      <c r="E12" s="857"/>
      <c r="F12" s="857"/>
      <c r="G12" s="857"/>
      <c r="H12" s="857"/>
      <c r="I12" s="857"/>
      <c r="J12" s="857"/>
      <c r="K12" s="857"/>
      <c r="L12" s="857"/>
      <c r="M12" s="857"/>
      <c r="N12" s="857"/>
      <c r="O12" s="1"/>
    </row>
    <row r="13" ht="18" customHeight="1" spans="1:15">
      <c r="A13" s="856" t="s">
        <v>101</v>
      </c>
      <c r="B13" s="859" t="s">
        <v>102</v>
      </c>
      <c r="C13" s="857"/>
      <c r="D13" s="857"/>
      <c r="E13" s="857"/>
      <c r="F13" s="857"/>
      <c r="G13" s="857"/>
      <c r="H13" s="857"/>
      <c r="I13" s="857"/>
      <c r="J13" s="857"/>
      <c r="K13" s="857"/>
      <c r="L13" s="857"/>
      <c r="M13" s="857"/>
      <c r="N13" s="857"/>
      <c r="O13" s="1"/>
    </row>
    <row r="14" ht="18" customHeight="1" spans="1:15">
      <c r="A14" s="856" t="s">
        <v>103</v>
      </c>
      <c r="B14" s="857" t="s">
        <v>104</v>
      </c>
      <c r="C14" s="857"/>
      <c r="D14" s="857"/>
      <c r="E14" s="857"/>
      <c r="F14" s="857"/>
      <c r="G14" s="857"/>
      <c r="H14" s="857"/>
      <c r="I14" s="857"/>
      <c r="J14" s="857"/>
      <c r="K14" s="857"/>
      <c r="L14" s="857"/>
      <c r="M14" s="857"/>
      <c r="N14" s="857"/>
      <c r="O14" s="1"/>
    </row>
    <row r="15" ht="18" customHeight="1" spans="1:15">
      <c r="A15" s="856" t="s">
        <v>105</v>
      </c>
      <c r="B15" s="857" t="s">
        <v>106</v>
      </c>
      <c r="C15" s="857"/>
      <c r="D15" s="857"/>
      <c r="E15" s="857"/>
      <c r="F15" s="857"/>
      <c r="G15" s="857"/>
      <c r="H15" s="857"/>
      <c r="I15" s="857"/>
      <c r="J15" s="857"/>
      <c r="K15" s="857"/>
      <c r="L15" s="857"/>
      <c r="M15" s="857"/>
      <c r="N15" s="857"/>
      <c r="O15" s="1"/>
    </row>
    <row r="16" ht="18" customHeight="1" spans="1:15">
      <c r="A16" s="862" t="s">
        <v>107</v>
      </c>
      <c r="B16" s="863" t="s">
        <v>108</v>
      </c>
      <c r="C16" s="863"/>
      <c r="D16" s="863"/>
      <c r="E16" s="863"/>
      <c r="F16" s="863"/>
      <c r="G16" s="863"/>
      <c r="H16" s="863"/>
      <c r="I16" s="863"/>
      <c r="J16" s="863"/>
      <c r="K16" s="863"/>
      <c r="L16" s="863"/>
      <c r="M16" s="863"/>
      <c r="N16" s="1"/>
      <c r="O16" s="1"/>
    </row>
    <row r="17" ht="18" customHeight="1" spans="1:15">
      <c r="A17" s="864"/>
      <c r="B17" s="863" t="s">
        <v>109</v>
      </c>
      <c r="C17" s="863"/>
      <c r="D17" s="863"/>
      <c r="E17" s="863"/>
      <c r="F17" s="863"/>
      <c r="G17" s="863"/>
      <c r="H17" s="863"/>
      <c r="I17" s="863"/>
      <c r="J17" s="863"/>
      <c r="K17" s="863"/>
      <c r="L17" s="863"/>
      <c r="M17" s="863"/>
      <c r="N17" s="871"/>
      <c r="O17" s="871"/>
    </row>
    <row r="18" ht="18" customHeight="1" spans="1:15">
      <c r="A18" s="858"/>
      <c r="B18" s="1"/>
      <c r="C18" s="1"/>
      <c r="D18" s="1"/>
      <c r="E18" s="1"/>
      <c r="F18" s="1"/>
      <c r="G18" s="1"/>
      <c r="H18" s="1"/>
      <c r="I18" s="1"/>
      <c r="J18" s="1"/>
      <c r="K18" s="1"/>
      <c r="L18" s="1"/>
      <c r="M18" s="1"/>
      <c r="N18" s="1"/>
      <c r="O18" s="1"/>
    </row>
    <row r="19" ht="25.8" spans="1:15">
      <c r="A19" s="865" t="s">
        <v>110</v>
      </c>
      <c r="B19" s="866"/>
      <c r="C19" s="865"/>
      <c r="D19" s="865"/>
      <c r="E19" s="865"/>
      <c r="F19" s="865"/>
      <c r="G19" s="865"/>
      <c r="H19" s="865"/>
      <c r="I19" s="865"/>
      <c r="J19" s="865"/>
      <c r="K19" s="865"/>
      <c r="L19" s="865"/>
      <c r="M19" s="865"/>
      <c r="N19" s="872"/>
      <c r="O19" s="872"/>
    </row>
    <row r="20" ht="25.8" spans="1:15">
      <c r="A20" s="865"/>
      <c r="B20" s="866"/>
      <c r="C20" s="865" t="s">
        <v>111</v>
      </c>
      <c r="D20" s="865"/>
      <c r="E20" s="865"/>
      <c r="F20" s="865"/>
      <c r="G20" s="865"/>
      <c r="H20" s="865"/>
      <c r="I20" s="865"/>
      <c r="J20" s="865"/>
      <c r="K20" s="865"/>
      <c r="L20" s="865"/>
      <c r="M20" s="865"/>
      <c r="N20" s="872"/>
      <c r="O20" s="872"/>
    </row>
    <row r="21" spans="1:15">
      <c r="A21" s="1"/>
      <c r="B21" s="1"/>
      <c r="C21" s="1"/>
      <c r="D21" s="1"/>
      <c r="E21" s="1"/>
      <c r="F21" s="1"/>
      <c r="G21" s="1"/>
      <c r="H21" s="1"/>
      <c r="I21" s="1"/>
      <c r="J21" s="1"/>
      <c r="K21" s="1"/>
      <c r="L21" s="1"/>
      <c r="M21" s="1"/>
      <c r="N21" s="1"/>
      <c r="O21" s="1"/>
    </row>
    <row r="22" ht="15.6" spans="1:15">
      <c r="A22" s="1"/>
      <c r="B22" s="867" t="s">
        <v>112</v>
      </c>
      <c r="C22" s="868"/>
      <c r="D22" s="868"/>
      <c r="E22" s="868"/>
      <c r="F22" s="868"/>
      <c r="G22" s="868"/>
      <c r="H22" s="868"/>
      <c r="I22" s="868"/>
      <c r="J22" s="868"/>
      <c r="K22" s="868"/>
      <c r="L22" s="868"/>
      <c r="M22" s="868"/>
      <c r="N22" s="1"/>
      <c r="O22" s="1"/>
    </row>
    <row r="23" ht="15.6" spans="1:15">
      <c r="A23" s="1"/>
      <c r="B23" s="867" t="s">
        <v>113</v>
      </c>
      <c r="C23" s="868">
        <v>18008077658</v>
      </c>
      <c r="D23" s="868" t="s">
        <v>114</v>
      </c>
      <c r="E23" s="869" t="s">
        <v>115</v>
      </c>
      <c r="F23" s="868"/>
      <c r="G23" s="868"/>
      <c r="H23" s="868"/>
      <c r="I23" s="868"/>
      <c r="J23" s="868"/>
      <c r="K23" s="868"/>
      <c r="L23" s="868"/>
      <c r="M23" s="868"/>
      <c r="N23" s="1"/>
      <c r="O23" s="1"/>
    </row>
    <row r="24" ht="15.6" spans="1:15">
      <c r="A24" s="1"/>
      <c r="B24" s="867" t="s">
        <v>116</v>
      </c>
      <c r="C24" s="870" t="s">
        <v>117</v>
      </c>
      <c r="D24" s="1"/>
      <c r="E24" s="1"/>
      <c r="F24" s="1"/>
      <c r="G24" s="1"/>
      <c r="H24" s="1"/>
      <c r="I24" s="1"/>
      <c r="J24" s="1"/>
      <c r="K24" s="1"/>
      <c r="L24" s="1"/>
      <c r="M24" s="1"/>
      <c r="N24" s="1"/>
      <c r="O24" s="1"/>
    </row>
    <row r="25" spans="1:15">
      <c r="A25" s="1"/>
      <c r="B25" s="1"/>
      <c r="C25" s="1"/>
      <c r="D25" s="1"/>
      <c r="E25" s="1"/>
      <c r="F25" s="1"/>
      <c r="G25" s="1"/>
      <c r="H25" s="1"/>
      <c r="I25" s="1"/>
      <c r="J25" s="1"/>
      <c r="K25" s="1"/>
      <c r="L25" s="1"/>
      <c r="M25" s="1"/>
      <c r="N25" s="1"/>
      <c r="O25" s="1"/>
    </row>
    <row r="26" spans="1:15">
      <c r="A26" s="1"/>
      <c r="B26" s="1"/>
      <c r="C26" s="1"/>
      <c r="D26" s="1"/>
      <c r="E26" s="1"/>
      <c r="F26" s="1"/>
      <c r="G26" s="1"/>
      <c r="H26" s="1"/>
      <c r="I26" s="1"/>
      <c r="J26" s="1"/>
      <c r="K26" s="1"/>
      <c r="L26" s="1"/>
      <c r="M26" s="1"/>
      <c r="N26" s="1"/>
      <c r="O26" s="1"/>
    </row>
    <row r="27" spans="1:15">
      <c r="A27" s="1"/>
      <c r="B27" s="1"/>
      <c r="C27" s="1"/>
      <c r="D27" s="1"/>
      <c r="E27" s="1"/>
      <c r="F27" s="1"/>
      <c r="G27" s="1"/>
      <c r="H27" s="1"/>
      <c r="I27" s="1"/>
      <c r="J27" s="1"/>
      <c r="K27" s="1"/>
      <c r="L27" s="1"/>
      <c r="M27" s="1"/>
      <c r="N27" s="1"/>
      <c r="O27" s="1"/>
    </row>
    <row r="28" spans="1:15">
      <c r="A28" s="1"/>
      <c r="B28" s="1"/>
      <c r="C28" s="1"/>
      <c r="D28" s="1"/>
      <c r="E28" s="1"/>
      <c r="F28" s="1"/>
      <c r="G28" s="1"/>
      <c r="H28" s="1"/>
      <c r="I28" s="1"/>
      <c r="J28" s="1"/>
      <c r="K28" s="1"/>
      <c r="L28" s="1"/>
      <c r="M28" s="1"/>
      <c r="N28" s="1"/>
      <c r="O28" s="1"/>
    </row>
    <row r="29" spans="1:15">
      <c r="A29" s="1"/>
      <c r="B29" s="1"/>
      <c r="C29" s="1"/>
      <c r="D29" s="1"/>
      <c r="E29" s="1"/>
      <c r="F29" s="1"/>
      <c r="G29" s="1"/>
      <c r="H29" s="1"/>
      <c r="I29" s="1"/>
      <c r="J29" s="1"/>
      <c r="K29" s="1"/>
      <c r="L29" s="1"/>
      <c r="M29" s="1"/>
      <c r="N29" s="1"/>
      <c r="O29" s="1"/>
    </row>
    <row r="30" spans="1:15">
      <c r="A30" s="1"/>
      <c r="B30" s="1"/>
      <c r="C30" s="1"/>
      <c r="D30" s="1"/>
      <c r="E30" s="1"/>
      <c r="F30" s="1"/>
      <c r="G30" s="1"/>
      <c r="H30" s="1"/>
      <c r="I30" s="1"/>
      <c r="J30" s="1"/>
      <c r="K30" s="1"/>
      <c r="L30" s="1"/>
      <c r="M30" s="1"/>
      <c r="N30" s="1"/>
      <c r="O30" s="1"/>
    </row>
    <row r="31" spans="1:15">
      <c r="A31" s="1"/>
      <c r="B31" s="1"/>
      <c r="C31" s="1"/>
      <c r="D31" s="1"/>
      <c r="E31" s="1"/>
      <c r="F31" s="1"/>
      <c r="G31" s="1"/>
      <c r="H31" s="1"/>
      <c r="I31" s="1"/>
      <c r="J31" s="1"/>
      <c r="K31" s="1"/>
      <c r="L31" s="1"/>
      <c r="M31" s="1"/>
      <c r="N31" s="1"/>
      <c r="O31" s="1"/>
    </row>
    <row r="32" spans="1:15">
      <c r="A32" s="1"/>
      <c r="B32" s="1"/>
      <c r="C32" s="1"/>
      <c r="D32" s="1"/>
      <c r="E32" s="1"/>
      <c r="F32" s="1"/>
      <c r="G32" s="1"/>
      <c r="H32" s="1"/>
      <c r="I32" s="1"/>
      <c r="J32" s="1"/>
      <c r="K32" s="1"/>
      <c r="L32" s="1"/>
      <c r="M32" s="1"/>
      <c r="N32" s="1"/>
      <c r="O32" s="1"/>
    </row>
    <row r="33" spans="1:15">
      <c r="A33" s="1"/>
      <c r="B33" s="1"/>
      <c r="C33" s="1"/>
      <c r="D33" s="1"/>
      <c r="E33" s="1"/>
      <c r="F33" s="1"/>
      <c r="G33" s="1"/>
      <c r="H33" s="1"/>
      <c r="I33" s="1"/>
      <c r="J33" s="1"/>
      <c r="K33" s="1"/>
      <c r="L33" s="1"/>
      <c r="M33" s="1"/>
      <c r="N33" s="1"/>
      <c r="O33" s="1"/>
    </row>
    <row r="34" spans="1:15">
      <c r="A34" s="1"/>
      <c r="B34" s="1"/>
      <c r="C34" s="1"/>
      <c r="D34" s="1"/>
      <c r="E34" s="1"/>
      <c r="F34" s="1"/>
      <c r="G34" s="1"/>
      <c r="H34" s="1"/>
      <c r="I34" s="1"/>
      <c r="J34" s="1"/>
      <c r="K34" s="1"/>
      <c r="L34" s="1"/>
      <c r="M34" s="1"/>
      <c r="N34" s="1"/>
      <c r="O34" s="1"/>
    </row>
    <row r="35" spans="1:15">
      <c r="A35" s="1"/>
      <c r="B35" s="1"/>
      <c r="C35" s="1"/>
      <c r="D35" s="1"/>
      <c r="E35" s="1"/>
      <c r="F35" s="1"/>
      <c r="G35" s="1"/>
      <c r="H35" s="1"/>
      <c r="I35" s="1"/>
      <c r="J35" s="1"/>
      <c r="K35" s="1"/>
      <c r="L35" s="1"/>
      <c r="M35" s="1"/>
      <c r="N35" s="1"/>
      <c r="O35" s="1"/>
    </row>
    <row r="36" spans="1:15">
      <c r="A36" s="1"/>
      <c r="B36" s="1"/>
      <c r="C36" s="1"/>
      <c r="D36" s="1"/>
      <c r="E36" s="1"/>
      <c r="F36" s="1"/>
      <c r="G36" s="1"/>
      <c r="H36" s="1"/>
      <c r="I36" s="1"/>
      <c r="J36" s="1"/>
      <c r="K36" s="1"/>
      <c r="L36" s="1"/>
      <c r="M36" s="1"/>
      <c r="N36" s="1"/>
      <c r="O36" s="1"/>
    </row>
    <row r="37" spans="1:15">
      <c r="A37" s="1"/>
      <c r="B37" s="1"/>
      <c r="C37" s="1"/>
      <c r="D37" s="1"/>
      <c r="E37" s="1"/>
      <c r="F37" s="1"/>
      <c r="G37" s="1"/>
      <c r="H37" s="1"/>
      <c r="I37" s="1"/>
      <c r="J37" s="1"/>
      <c r="K37" s="1"/>
      <c r="L37" s="1"/>
      <c r="M37" s="1"/>
      <c r="N37" s="1"/>
      <c r="O37" s="1"/>
    </row>
    <row r="38" spans="1:15">
      <c r="A38" s="1"/>
      <c r="B38" s="1"/>
      <c r="C38" s="1"/>
      <c r="D38" s="1"/>
      <c r="E38" s="1"/>
      <c r="F38" s="1"/>
      <c r="G38" s="1"/>
      <c r="H38" s="1"/>
      <c r="I38" s="1"/>
      <c r="J38" s="1"/>
      <c r="K38" s="1"/>
      <c r="L38" s="1"/>
      <c r="M38" s="1"/>
      <c r="N38" s="1"/>
      <c r="O38" s="1"/>
    </row>
    <row r="39" spans="1:15">
      <c r="A39" s="1"/>
      <c r="B39" s="1"/>
      <c r="C39" s="1"/>
      <c r="D39" s="1"/>
      <c r="E39" s="1"/>
      <c r="F39" s="1"/>
      <c r="G39" s="1"/>
      <c r="H39" s="1"/>
      <c r="I39" s="1"/>
      <c r="J39" s="1"/>
      <c r="K39" s="1"/>
      <c r="L39" s="1"/>
      <c r="M39" s="1"/>
      <c r="N39" s="1"/>
      <c r="O39" s="1"/>
    </row>
    <row r="40" spans="1:15">
      <c r="A40" s="1"/>
      <c r="B40" s="1"/>
      <c r="C40" s="1"/>
      <c r="D40" s="1"/>
      <c r="E40" s="1"/>
      <c r="F40" s="1"/>
      <c r="G40" s="1"/>
      <c r="H40" s="1"/>
      <c r="I40" s="1"/>
      <c r="J40" s="1"/>
      <c r="K40" s="1"/>
      <c r="L40" s="1"/>
      <c r="M40" s="1"/>
      <c r="N40" s="1"/>
      <c r="O40" s="1"/>
    </row>
    <row r="41" spans="1:15">
      <c r="A41" s="1"/>
      <c r="B41" s="1"/>
      <c r="C41" s="1"/>
      <c r="D41" s="1"/>
      <c r="E41" s="1"/>
      <c r="F41" s="1"/>
      <c r="G41" s="1"/>
      <c r="H41" s="1"/>
      <c r="I41" s="1"/>
      <c r="J41" s="1"/>
      <c r="K41" s="1"/>
      <c r="L41" s="1"/>
      <c r="M41" s="1"/>
      <c r="N41" s="1"/>
      <c r="O41" s="1"/>
    </row>
    <row r="42" spans="1:15">
      <c r="A42" s="1"/>
      <c r="B42" s="1"/>
      <c r="C42" s="1"/>
      <c r="D42" s="1"/>
      <c r="E42" s="1"/>
      <c r="F42" s="1"/>
      <c r="G42" s="1"/>
      <c r="H42" s="1"/>
      <c r="I42" s="1"/>
      <c r="J42" s="1"/>
      <c r="K42" s="1"/>
      <c r="L42" s="1"/>
      <c r="M42" s="1"/>
      <c r="N42" s="1"/>
      <c r="O42" s="1"/>
    </row>
    <row r="43" spans="1:15">
      <c r="A43" s="1"/>
      <c r="B43" s="1"/>
      <c r="C43" s="1"/>
      <c r="D43" s="1"/>
      <c r="E43" s="1"/>
      <c r="F43" s="1"/>
      <c r="G43" s="1"/>
      <c r="H43" s="1"/>
      <c r="I43" s="1"/>
      <c r="J43" s="1"/>
      <c r="K43" s="1"/>
      <c r="L43" s="1"/>
      <c r="M43" s="1"/>
      <c r="N43" s="1"/>
      <c r="O43" s="1"/>
    </row>
    <row r="44" spans="1:15">
      <c r="A44" s="1"/>
      <c r="B44" s="1"/>
      <c r="C44" s="1"/>
      <c r="D44" s="1"/>
      <c r="E44" s="1"/>
      <c r="F44" s="1"/>
      <c r="G44" s="1"/>
      <c r="H44" s="1"/>
      <c r="I44" s="1"/>
      <c r="J44" s="1"/>
      <c r="K44" s="1"/>
      <c r="L44" s="1"/>
      <c r="M44" s="1"/>
      <c r="N44" s="1"/>
      <c r="O44" s="1"/>
    </row>
    <row r="45" spans="1:15">
      <c r="A45" s="1"/>
      <c r="B45" s="1"/>
      <c r="C45" s="1"/>
      <c r="D45" s="1"/>
      <c r="E45" s="1"/>
      <c r="F45" s="1"/>
      <c r="G45" s="1"/>
      <c r="H45" s="1"/>
      <c r="I45" s="1"/>
      <c r="J45" s="1"/>
      <c r="K45" s="1"/>
      <c r="L45" s="1"/>
      <c r="M45" s="1"/>
      <c r="N45" s="1"/>
      <c r="O45" s="1"/>
    </row>
    <row r="46" spans="1:15">
      <c r="A46" s="1"/>
      <c r="B46" s="1"/>
      <c r="C46" s="1"/>
      <c r="D46" s="1"/>
      <c r="E46" s="1"/>
      <c r="F46" s="1"/>
      <c r="G46" s="1"/>
      <c r="H46" s="1"/>
      <c r="I46" s="1"/>
      <c r="J46" s="1"/>
      <c r="K46" s="1"/>
      <c r="L46" s="1"/>
      <c r="M46" s="1"/>
      <c r="N46" s="1"/>
      <c r="O46" s="1"/>
    </row>
    <row r="47" spans="1:15">
      <c r="A47" s="1"/>
      <c r="B47" s="1"/>
      <c r="C47" s="1"/>
      <c r="D47" s="1"/>
      <c r="E47" s="1"/>
      <c r="F47" s="1"/>
      <c r="G47" s="1"/>
      <c r="H47" s="1"/>
      <c r="I47" s="1"/>
      <c r="J47" s="1"/>
      <c r="K47" s="1"/>
      <c r="L47" s="1"/>
      <c r="M47" s="1"/>
      <c r="N47" s="1"/>
      <c r="O47" s="1"/>
    </row>
    <row r="48" spans="1:15">
      <c r="A48" s="1"/>
      <c r="B48" s="1"/>
      <c r="C48" s="1"/>
      <c r="D48" s="1"/>
      <c r="E48" s="1"/>
      <c r="F48" s="1"/>
      <c r="G48" s="1"/>
      <c r="H48" s="1"/>
      <c r="I48" s="1"/>
      <c r="J48" s="1"/>
      <c r="K48" s="1"/>
      <c r="L48" s="1"/>
      <c r="M48" s="1"/>
      <c r="N48" s="1"/>
      <c r="O48" s="1"/>
    </row>
    <row r="49" spans="1:15">
      <c r="A49" s="1"/>
      <c r="B49" s="1"/>
      <c r="C49" s="1"/>
      <c r="D49" s="1"/>
      <c r="E49" s="1"/>
      <c r="F49" s="1"/>
      <c r="G49" s="1"/>
      <c r="H49" s="1"/>
      <c r="I49" s="1"/>
      <c r="J49" s="1"/>
      <c r="K49" s="1"/>
      <c r="L49" s="1"/>
      <c r="M49" s="1"/>
      <c r="N49" s="1"/>
      <c r="O49" s="1"/>
    </row>
    <row r="50" spans="1:15">
      <c r="A50" s="1"/>
      <c r="B50" s="1"/>
      <c r="C50" s="1"/>
      <c r="D50" s="1"/>
      <c r="E50" s="1"/>
      <c r="F50" s="1"/>
      <c r="G50" s="1"/>
      <c r="H50" s="1"/>
      <c r="I50" s="1"/>
      <c r="J50" s="1"/>
      <c r="K50" s="1"/>
      <c r="L50" s="1"/>
      <c r="M50" s="1"/>
      <c r="N50" s="1"/>
      <c r="O50" s="1"/>
    </row>
    <row r="51" spans="1:15">
      <c r="A51" s="1"/>
      <c r="B51" s="1"/>
      <c r="C51" s="1"/>
      <c r="D51" s="1"/>
      <c r="E51" s="1"/>
      <c r="F51" s="1"/>
      <c r="G51" s="1"/>
      <c r="H51" s="1"/>
      <c r="I51" s="1"/>
      <c r="J51" s="1"/>
      <c r="K51" s="1"/>
      <c r="L51" s="1"/>
      <c r="M51" s="1"/>
      <c r="N51" s="1"/>
      <c r="O51" s="1"/>
    </row>
    <row r="52" spans="1:15">
      <c r="A52" s="1"/>
      <c r="B52" s="1"/>
      <c r="C52" s="1"/>
      <c r="D52" s="1"/>
      <c r="E52" s="1"/>
      <c r="F52" s="1"/>
      <c r="G52" s="1"/>
      <c r="H52" s="1"/>
      <c r="I52" s="1"/>
      <c r="J52" s="1"/>
      <c r="K52" s="1"/>
      <c r="L52" s="1"/>
      <c r="M52" s="1"/>
      <c r="N52" s="1"/>
      <c r="O52" s="1"/>
    </row>
    <row r="53" spans="1:15">
      <c r="A53" s="1"/>
      <c r="B53" s="1"/>
      <c r="C53" s="1"/>
      <c r="D53" s="1"/>
      <c r="E53" s="1"/>
      <c r="F53" s="1"/>
      <c r="G53" s="1"/>
      <c r="H53" s="1"/>
      <c r="I53" s="1"/>
      <c r="J53" s="1"/>
      <c r="K53" s="1"/>
      <c r="L53" s="1"/>
      <c r="M53" s="1"/>
      <c r="N53" s="1"/>
      <c r="O53" s="1"/>
    </row>
    <row r="54" spans="1:15">
      <c r="A54" s="1"/>
      <c r="B54" s="1"/>
      <c r="C54" s="1"/>
      <c r="D54" s="1"/>
      <c r="E54" s="1"/>
      <c r="F54" s="1"/>
      <c r="G54" s="1"/>
      <c r="H54" s="1"/>
      <c r="I54" s="1"/>
      <c r="J54" s="1"/>
      <c r="K54" s="1"/>
      <c r="L54" s="1"/>
      <c r="M54" s="1"/>
      <c r="N54" s="1"/>
      <c r="O54" s="1"/>
    </row>
    <row r="55" spans="1:15">
      <c r="A55" s="1"/>
      <c r="B55" s="1"/>
      <c r="C55" s="1"/>
      <c r="D55" s="1"/>
      <c r="E55" s="1"/>
      <c r="F55" s="1"/>
      <c r="G55" s="1"/>
      <c r="H55" s="1"/>
      <c r="I55" s="1"/>
      <c r="J55" s="1"/>
      <c r="K55" s="1"/>
      <c r="L55" s="1"/>
      <c r="M55" s="1"/>
      <c r="N55" s="1"/>
      <c r="O55" s="1"/>
    </row>
    <row r="56" spans="1:15">
      <c r="A56" s="1"/>
      <c r="B56" s="1"/>
      <c r="C56" s="1"/>
      <c r="D56" s="1"/>
      <c r="E56" s="1"/>
      <c r="F56" s="1"/>
      <c r="G56" s="1"/>
      <c r="H56" s="1"/>
      <c r="I56" s="1"/>
      <c r="J56" s="1"/>
      <c r="K56" s="1"/>
      <c r="L56" s="1"/>
      <c r="M56" s="1"/>
      <c r="N56" s="1"/>
      <c r="O56" s="1"/>
    </row>
    <row r="57" spans="1:15">
      <c r="A57" s="1"/>
      <c r="B57" s="1"/>
      <c r="C57" s="1"/>
      <c r="D57" s="1"/>
      <c r="E57" s="1"/>
      <c r="F57" s="1"/>
      <c r="G57" s="1"/>
      <c r="H57" s="1"/>
      <c r="I57" s="1"/>
      <c r="J57" s="1"/>
      <c r="K57" s="1"/>
      <c r="L57" s="1"/>
      <c r="M57" s="1"/>
      <c r="N57" s="1"/>
      <c r="O57" s="1"/>
    </row>
    <row r="58" spans="1:15">
      <c r="A58" s="1"/>
      <c r="B58" s="1"/>
      <c r="C58" s="1"/>
      <c r="D58" s="1"/>
      <c r="E58" s="1"/>
      <c r="F58" s="1"/>
      <c r="G58" s="1"/>
      <c r="H58" s="1"/>
      <c r="I58" s="1"/>
      <c r="J58" s="1"/>
      <c r="K58" s="1"/>
      <c r="L58" s="1"/>
      <c r="M58" s="1"/>
      <c r="N58" s="1"/>
      <c r="O58" s="1"/>
    </row>
    <row r="59" spans="1:15">
      <c r="A59" s="1"/>
      <c r="B59" s="1"/>
      <c r="C59" s="1"/>
      <c r="D59" s="1"/>
      <c r="E59" s="1"/>
      <c r="F59" s="1"/>
      <c r="G59" s="1"/>
      <c r="H59" s="1"/>
      <c r="I59" s="1"/>
      <c r="J59" s="1"/>
      <c r="K59" s="1"/>
      <c r="L59" s="1"/>
      <c r="M59" s="1"/>
      <c r="N59" s="1"/>
      <c r="O59" s="1"/>
    </row>
    <row r="60" spans="1:15">
      <c r="A60" s="1"/>
      <c r="B60" s="1"/>
      <c r="C60" s="1"/>
      <c r="D60" s="1"/>
      <c r="E60" s="1"/>
      <c r="F60" s="1"/>
      <c r="G60" s="1"/>
      <c r="H60" s="1"/>
      <c r="I60" s="1"/>
      <c r="J60" s="1"/>
      <c r="K60" s="1"/>
      <c r="L60" s="1"/>
      <c r="M60" s="1"/>
      <c r="N60" s="1"/>
      <c r="O60" s="1"/>
    </row>
    <row r="61" spans="1:15">
      <c r="A61" s="1"/>
      <c r="B61" s="1"/>
      <c r="C61" s="1"/>
      <c r="D61" s="1"/>
      <c r="E61" s="1"/>
      <c r="F61" s="1"/>
      <c r="G61" s="1"/>
      <c r="H61" s="1"/>
      <c r="I61" s="1"/>
      <c r="J61" s="1"/>
      <c r="K61" s="1"/>
      <c r="L61" s="1"/>
      <c r="M61" s="1"/>
      <c r="N61" s="1"/>
      <c r="O61" s="1"/>
    </row>
    <row r="62" spans="1:15">
      <c r="A62" s="1"/>
      <c r="B62" s="1"/>
      <c r="C62" s="1"/>
      <c r="D62" s="1"/>
      <c r="E62" s="1"/>
      <c r="F62" s="1"/>
      <c r="G62" s="1"/>
      <c r="H62" s="1"/>
      <c r="I62" s="1"/>
      <c r="J62" s="1"/>
      <c r="K62" s="1"/>
      <c r="L62" s="1"/>
      <c r="M62" s="1"/>
      <c r="N62" s="1"/>
      <c r="O62" s="1"/>
    </row>
    <row r="63" spans="1:15">
      <c r="A63" s="1"/>
      <c r="B63" s="1"/>
      <c r="C63" s="1"/>
      <c r="D63" s="1"/>
      <c r="E63" s="1"/>
      <c r="F63" s="1"/>
      <c r="G63" s="1"/>
      <c r="H63" s="1"/>
      <c r="I63" s="1"/>
      <c r="J63" s="1"/>
      <c r="K63" s="1"/>
      <c r="L63" s="1"/>
      <c r="M63" s="1"/>
      <c r="N63" s="1"/>
      <c r="O63" s="1"/>
    </row>
    <row r="64" spans="1:15">
      <c r="A64" s="1"/>
      <c r="B64" s="1"/>
      <c r="C64" s="1"/>
      <c r="D64" s="1"/>
      <c r="E64" s="1"/>
      <c r="F64" s="1"/>
      <c r="G64" s="1"/>
      <c r="H64" s="1"/>
      <c r="I64" s="1"/>
      <c r="J64" s="1"/>
      <c r="K64" s="1"/>
      <c r="L64" s="1"/>
      <c r="M64" s="1"/>
      <c r="N64" s="1"/>
      <c r="O64" s="1"/>
    </row>
    <row r="65" spans="1:15">
      <c r="A65" s="1"/>
      <c r="B65" s="1"/>
      <c r="C65" s="1"/>
      <c r="D65" s="1"/>
      <c r="E65" s="1"/>
      <c r="F65" s="1"/>
      <c r="G65" s="1"/>
      <c r="H65" s="1"/>
      <c r="I65" s="1"/>
      <c r="J65" s="1"/>
      <c r="K65" s="1"/>
      <c r="L65" s="1"/>
      <c r="M65" s="1"/>
      <c r="N65" s="1"/>
      <c r="O65" s="1"/>
    </row>
    <row r="66" spans="1:15">
      <c r="A66" s="1"/>
      <c r="B66" s="1"/>
      <c r="C66" s="1"/>
      <c r="D66" s="1"/>
      <c r="E66" s="1"/>
      <c r="F66" s="1"/>
      <c r="G66" s="1"/>
      <c r="H66" s="1"/>
      <c r="I66" s="1"/>
      <c r="J66" s="1"/>
      <c r="K66" s="1"/>
      <c r="L66" s="1"/>
      <c r="M66" s="1"/>
      <c r="N66" s="1"/>
      <c r="O66" s="1"/>
    </row>
    <row r="67" spans="1:15">
      <c r="A67" s="1"/>
      <c r="B67" s="1"/>
      <c r="C67" s="1"/>
      <c r="D67" s="1"/>
      <c r="E67" s="1"/>
      <c r="F67" s="1"/>
      <c r="G67" s="1"/>
      <c r="H67" s="1"/>
      <c r="I67" s="1"/>
      <c r="J67" s="1"/>
      <c r="K67" s="1"/>
      <c r="L67" s="1"/>
      <c r="M67" s="1"/>
      <c r="N67" s="1"/>
      <c r="O67" s="1"/>
    </row>
    <row r="68" spans="1:15">
      <c r="A68" s="1"/>
      <c r="B68" s="1"/>
      <c r="C68" s="1"/>
      <c r="D68" s="1"/>
      <c r="E68" s="1"/>
      <c r="F68" s="1"/>
      <c r="G68" s="1"/>
      <c r="H68" s="1"/>
      <c r="I68" s="1"/>
      <c r="J68" s="1"/>
      <c r="K68" s="1"/>
      <c r="L68" s="1"/>
      <c r="M68" s="1"/>
      <c r="N68" s="1"/>
      <c r="O68" s="1"/>
    </row>
    <row r="69" spans="1:15">
      <c r="A69" s="1"/>
      <c r="B69" s="1"/>
      <c r="C69" s="1"/>
      <c r="D69" s="1"/>
      <c r="E69" s="1"/>
      <c r="F69" s="1"/>
      <c r="G69" s="1"/>
      <c r="H69" s="1"/>
      <c r="I69" s="1"/>
      <c r="J69" s="1"/>
      <c r="K69" s="1"/>
      <c r="L69" s="1"/>
      <c r="M69" s="1"/>
      <c r="N69" s="1"/>
      <c r="O69" s="1"/>
    </row>
    <row r="70" spans="1:15">
      <c r="A70" s="1"/>
      <c r="B70" s="1"/>
      <c r="C70" s="1"/>
      <c r="D70" s="1"/>
      <c r="E70" s="1"/>
      <c r="F70" s="1"/>
      <c r="G70" s="1"/>
      <c r="H70" s="1"/>
      <c r="I70" s="1"/>
      <c r="J70" s="1"/>
      <c r="K70" s="1"/>
      <c r="L70" s="1"/>
      <c r="M70" s="1"/>
      <c r="N70" s="1"/>
      <c r="O70" s="1"/>
    </row>
    <row r="71" spans="1:15">
      <c r="A71" s="1"/>
      <c r="B71" s="1"/>
      <c r="C71" s="1"/>
      <c r="D71" s="1"/>
      <c r="E71" s="1"/>
      <c r="F71" s="1"/>
      <c r="G71" s="1"/>
      <c r="H71" s="1"/>
      <c r="I71" s="1"/>
      <c r="J71" s="1"/>
      <c r="K71" s="1"/>
      <c r="L71" s="1"/>
      <c r="M71" s="1"/>
      <c r="N71" s="1"/>
      <c r="O71" s="1"/>
    </row>
    <row r="72" spans="1:15">
      <c r="A72" s="1"/>
      <c r="B72" s="1"/>
      <c r="C72" s="1"/>
      <c r="D72" s="1"/>
      <c r="E72" s="1"/>
      <c r="F72" s="1"/>
      <c r="G72" s="1"/>
      <c r="H72" s="1"/>
      <c r="I72" s="1"/>
      <c r="J72" s="1"/>
      <c r="K72" s="1"/>
      <c r="L72" s="1"/>
      <c r="M72" s="1"/>
      <c r="N72" s="1"/>
      <c r="O72" s="1"/>
    </row>
    <row r="73" spans="1:15">
      <c r="A73" s="1"/>
      <c r="B73" s="1"/>
      <c r="C73" s="1"/>
      <c r="D73" s="1"/>
      <c r="E73" s="1"/>
      <c r="F73" s="1"/>
      <c r="G73" s="1"/>
      <c r="H73" s="1"/>
      <c r="I73" s="1"/>
      <c r="J73" s="1"/>
      <c r="K73" s="1"/>
      <c r="L73" s="1"/>
      <c r="M73" s="1"/>
      <c r="N73" s="1"/>
      <c r="O73" s="1"/>
    </row>
    <row r="74" spans="1:15">
      <c r="A74" s="1"/>
      <c r="B74" s="1"/>
      <c r="C74" s="1"/>
      <c r="D74" s="1"/>
      <c r="E74" s="1"/>
      <c r="F74" s="1"/>
      <c r="G74" s="1"/>
      <c r="H74" s="1"/>
      <c r="I74" s="1"/>
      <c r="J74" s="1"/>
      <c r="K74" s="1"/>
      <c r="L74" s="1"/>
      <c r="M74" s="1"/>
      <c r="N74" s="1"/>
      <c r="O74" s="1"/>
    </row>
    <row r="75" spans="1:15">
      <c r="A75" s="1"/>
      <c r="B75" s="1"/>
      <c r="C75" s="1"/>
      <c r="D75" s="1"/>
      <c r="E75" s="1"/>
      <c r="F75" s="1"/>
      <c r="G75" s="1"/>
      <c r="H75" s="1"/>
      <c r="I75" s="1"/>
      <c r="J75" s="1"/>
      <c r="K75" s="1"/>
      <c r="L75" s="1"/>
      <c r="M75" s="1"/>
      <c r="N75" s="1"/>
      <c r="O75" s="1"/>
    </row>
    <row r="76" spans="1:15">
      <c r="A76" s="1"/>
      <c r="B76" s="1"/>
      <c r="C76" s="1"/>
      <c r="D76" s="1"/>
      <c r="E76" s="1"/>
      <c r="F76" s="1"/>
      <c r="G76" s="1"/>
      <c r="H76" s="1"/>
      <c r="I76" s="1"/>
      <c r="J76" s="1"/>
      <c r="K76" s="1"/>
      <c r="L76" s="1"/>
      <c r="M76" s="1"/>
      <c r="N76" s="1"/>
      <c r="O76" s="1"/>
    </row>
    <row r="77" spans="1:15">
      <c r="A77" s="1"/>
      <c r="B77" s="1"/>
      <c r="C77" s="1"/>
      <c r="D77" s="1"/>
      <c r="E77" s="1"/>
      <c r="F77" s="1"/>
      <c r="G77" s="1"/>
      <c r="H77" s="1"/>
      <c r="I77" s="1"/>
      <c r="J77" s="1"/>
      <c r="K77" s="1"/>
      <c r="L77" s="1"/>
      <c r="M77" s="1"/>
      <c r="N77" s="1"/>
      <c r="O77" s="1"/>
    </row>
    <row r="78" spans="1:15">
      <c r="A78" s="1"/>
      <c r="B78" s="1"/>
      <c r="C78" s="1"/>
      <c r="D78" s="1"/>
      <c r="E78" s="1"/>
      <c r="F78" s="1"/>
      <c r="G78" s="1"/>
      <c r="H78" s="1"/>
      <c r="I78" s="1"/>
      <c r="J78" s="1"/>
      <c r="K78" s="1"/>
      <c r="L78" s="1"/>
      <c r="M78" s="1"/>
      <c r="N78" s="1"/>
      <c r="O78" s="1"/>
    </row>
    <row r="79" spans="1:15">
      <c r="A79" s="1"/>
      <c r="B79" s="1"/>
      <c r="C79" s="1"/>
      <c r="D79" s="1"/>
      <c r="E79" s="1"/>
      <c r="F79" s="1"/>
      <c r="G79" s="1"/>
      <c r="H79" s="1"/>
      <c r="I79" s="1"/>
      <c r="J79" s="1"/>
      <c r="K79" s="1"/>
      <c r="L79" s="1"/>
      <c r="M79" s="1"/>
      <c r="N79" s="1"/>
      <c r="O79" s="1"/>
    </row>
    <row r="80" spans="1:15">
      <c r="A80" s="1"/>
      <c r="B80" s="1"/>
      <c r="C80" s="1"/>
      <c r="D80" s="1"/>
      <c r="E80" s="1"/>
      <c r="F80" s="1"/>
      <c r="G80" s="1"/>
      <c r="H80" s="1"/>
      <c r="I80" s="1"/>
      <c r="J80" s="1"/>
      <c r="K80" s="1"/>
      <c r="L80" s="1"/>
      <c r="M80" s="1"/>
      <c r="N80" s="1"/>
      <c r="O80" s="1"/>
    </row>
    <row r="81" spans="1:15">
      <c r="A81" s="1"/>
      <c r="B81" s="1"/>
      <c r="C81" s="1"/>
      <c r="D81" s="1"/>
      <c r="E81" s="1"/>
      <c r="F81" s="1"/>
      <c r="G81" s="1"/>
      <c r="H81" s="1"/>
      <c r="I81" s="1"/>
      <c r="J81" s="1"/>
      <c r="K81" s="1"/>
      <c r="L81" s="1"/>
      <c r="M81" s="1"/>
      <c r="N81" s="1"/>
      <c r="O81" s="1"/>
    </row>
    <row r="82" spans="1:15">
      <c r="A82" s="1"/>
      <c r="B82" s="1"/>
      <c r="C82" s="1"/>
      <c r="D82" s="1"/>
      <c r="E82" s="1"/>
      <c r="F82" s="1"/>
      <c r="G82" s="1"/>
      <c r="H82" s="1"/>
      <c r="I82" s="1"/>
      <c r="J82" s="1"/>
      <c r="K82" s="1"/>
      <c r="L82" s="1"/>
      <c r="M82" s="1"/>
      <c r="N82" s="1"/>
      <c r="O82" s="1"/>
    </row>
    <row r="83" spans="1:15">
      <c r="A83" s="1"/>
      <c r="B83" s="1"/>
      <c r="C83" s="1"/>
      <c r="D83" s="1"/>
      <c r="E83" s="1"/>
      <c r="F83" s="1"/>
      <c r="G83" s="1"/>
      <c r="H83" s="1"/>
      <c r="I83" s="1"/>
      <c r="J83" s="1"/>
      <c r="K83" s="1"/>
      <c r="L83" s="1"/>
      <c r="M83" s="1"/>
      <c r="N83" s="1"/>
      <c r="O83" s="1"/>
    </row>
    <row r="84" spans="1:15">
      <c r="A84" s="1"/>
      <c r="B84" s="1"/>
      <c r="C84" s="1"/>
      <c r="D84" s="1"/>
      <c r="E84" s="1"/>
      <c r="F84" s="1"/>
      <c r="G84" s="1"/>
      <c r="H84" s="1"/>
      <c r="I84" s="1"/>
      <c r="J84" s="1"/>
      <c r="K84" s="1"/>
      <c r="L84" s="1"/>
      <c r="M84" s="1"/>
      <c r="N84" s="1"/>
      <c r="O84" s="1"/>
    </row>
    <row r="85" spans="1:15">
      <c r="A85" s="1"/>
      <c r="B85" s="1"/>
      <c r="C85" s="1"/>
      <c r="D85" s="1"/>
      <c r="E85" s="1"/>
      <c r="F85" s="1"/>
      <c r="G85" s="1"/>
      <c r="H85" s="1"/>
      <c r="I85" s="1"/>
      <c r="J85" s="1"/>
      <c r="K85" s="1"/>
      <c r="L85" s="1"/>
      <c r="M85" s="1"/>
      <c r="N85" s="1"/>
      <c r="O85" s="1"/>
    </row>
    <row r="86" spans="1:15">
      <c r="A86" s="1"/>
      <c r="B86" s="1"/>
      <c r="C86" s="1"/>
      <c r="D86" s="1"/>
      <c r="E86" s="1"/>
      <c r="F86" s="1"/>
      <c r="G86" s="1"/>
      <c r="H86" s="1"/>
      <c r="I86" s="1"/>
      <c r="J86" s="1"/>
      <c r="K86" s="1"/>
      <c r="L86" s="1"/>
      <c r="M86" s="1"/>
      <c r="N86" s="1"/>
      <c r="O86" s="1"/>
    </row>
    <row r="87" spans="1:15">
      <c r="A87" s="1"/>
      <c r="B87" s="1"/>
      <c r="C87" s="1"/>
      <c r="D87" s="1"/>
      <c r="E87" s="1"/>
      <c r="F87" s="1"/>
      <c r="G87" s="1"/>
      <c r="H87" s="1"/>
      <c r="I87" s="1"/>
      <c r="J87" s="1"/>
      <c r="K87" s="1"/>
      <c r="L87" s="1"/>
      <c r="M87" s="1"/>
      <c r="N87" s="1"/>
      <c r="O87" s="1"/>
    </row>
    <row r="88" spans="1:15">
      <c r="A88" s="1"/>
      <c r="B88" s="1"/>
      <c r="C88" s="1"/>
      <c r="D88" s="1"/>
      <c r="E88" s="1"/>
      <c r="F88" s="1"/>
      <c r="G88" s="1"/>
      <c r="H88" s="1"/>
      <c r="I88" s="1"/>
      <c r="J88" s="1"/>
      <c r="K88" s="1"/>
      <c r="L88" s="1"/>
      <c r="M88" s="1"/>
      <c r="N88" s="1"/>
      <c r="O88" s="1"/>
    </row>
    <row r="89" spans="1:15">
      <c r="A89" s="1"/>
      <c r="B89" s="1"/>
      <c r="C89" s="1"/>
      <c r="D89" s="1"/>
      <c r="E89" s="1"/>
      <c r="F89" s="1"/>
      <c r="G89" s="1"/>
      <c r="H89" s="1"/>
      <c r="I89" s="1"/>
      <c r="J89" s="1"/>
      <c r="K89" s="1"/>
      <c r="L89" s="1"/>
      <c r="M89" s="1"/>
      <c r="N89" s="1"/>
      <c r="O89" s="1"/>
    </row>
    <row r="90" spans="1:15">
      <c r="A90" s="1"/>
      <c r="B90" s="1"/>
      <c r="C90" s="1"/>
      <c r="D90" s="1"/>
      <c r="E90" s="1"/>
      <c r="F90" s="1"/>
      <c r="G90" s="1"/>
      <c r="H90" s="1"/>
      <c r="I90" s="1"/>
      <c r="J90" s="1"/>
      <c r="K90" s="1"/>
      <c r="L90" s="1"/>
      <c r="M90" s="1"/>
      <c r="N90" s="1"/>
      <c r="O90" s="1"/>
    </row>
    <row r="91" spans="1:15">
      <c r="A91" s="1"/>
      <c r="B91" s="1"/>
      <c r="C91" s="1"/>
      <c r="D91" s="1"/>
      <c r="E91" s="1"/>
      <c r="F91" s="1"/>
      <c r="G91" s="1"/>
      <c r="H91" s="1"/>
      <c r="I91" s="1"/>
      <c r="J91" s="1"/>
      <c r="K91" s="1"/>
      <c r="L91" s="1"/>
      <c r="M91" s="1"/>
      <c r="N91" s="1"/>
      <c r="O91" s="1"/>
    </row>
    <row r="92" spans="1:15">
      <c r="A92" s="1"/>
      <c r="B92" s="1"/>
      <c r="C92" s="1"/>
      <c r="D92" s="1"/>
      <c r="E92" s="1"/>
      <c r="F92" s="1"/>
      <c r="G92" s="1"/>
      <c r="H92" s="1"/>
      <c r="I92" s="1"/>
      <c r="J92" s="1"/>
      <c r="K92" s="1"/>
      <c r="L92" s="1"/>
      <c r="M92" s="1"/>
      <c r="N92" s="1"/>
      <c r="O92" s="1"/>
    </row>
    <row r="93" spans="1:15">
      <c r="A93" s="1"/>
      <c r="B93" s="1"/>
      <c r="C93" s="1"/>
      <c r="D93" s="1"/>
      <c r="E93" s="1"/>
      <c r="F93" s="1"/>
      <c r="G93" s="1"/>
      <c r="H93" s="1"/>
      <c r="I93" s="1"/>
      <c r="J93" s="1"/>
      <c r="K93" s="1"/>
      <c r="L93" s="1"/>
      <c r="M93" s="1"/>
      <c r="N93" s="1"/>
      <c r="O93" s="1"/>
    </row>
    <row r="94" spans="1:15">
      <c r="A94" s="1"/>
      <c r="B94" s="1"/>
      <c r="C94" s="1"/>
      <c r="D94" s="1"/>
      <c r="E94" s="1"/>
      <c r="F94" s="1"/>
      <c r="G94" s="1"/>
      <c r="H94" s="1"/>
      <c r="I94" s="1"/>
      <c r="J94" s="1"/>
      <c r="K94" s="1"/>
      <c r="L94" s="1"/>
      <c r="M94" s="1"/>
      <c r="N94" s="1"/>
      <c r="O94" s="1"/>
    </row>
    <row r="95" spans="1:15">
      <c r="A95" s="1"/>
      <c r="B95" s="1"/>
      <c r="C95" s="1"/>
      <c r="D95" s="1"/>
      <c r="E95" s="1"/>
      <c r="F95" s="1"/>
      <c r="G95" s="1"/>
      <c r="H95" s="1"/>
      <c r="I95" s="1"/>
      <c r="J95" s="1"/>
      <c r="K95" s="1"/>
      <c r="L95" s="1"/>
      <c r="M95" s="1"/>
      <c r="N95" s="1"/>
      <c r="O95" s="1"/>
    </row>
    <row r="96" spans="1:15">
      <c r="A96" s="1"/>
      <c r="B96" s="1"/>
      <c r="C96" s="1"/>
      <c r="D96" s="1"/>
      <c r="E96" s="1"/>
      <c r="F96" s="1"/>
      <c r="G96" s="1"/>
      <c r="H96" s="1"/>
      <c r="I96" s="1"/>
      <c r="J96" s="1"/>
      <c r="K96" s="1"/>
      <c r="L96" s="1"/>
      <c r="M96" s="1"/>
      <c r="N96" s="1"/>
      <c r="O96" s="1"/>
    </row>
    <row r="97" spans="1:15">
      <c r="A97" s="1"/>
      <c r="B97" s="1"/>
      <c r="C97" s="1"/>
      <c r="D97" s="1"/>
      <c r="E97" s="1"/>
      <c r="F97" s="1"/>
      <c r="G97" s="1"/>
      <c r="H97" s="1"/>
      <c r="I97" s="1"/>
      <c r="J97" s="1"/>
      <c r="K97" s="1"/>
      <c r="L97" s="1"/>
      <c r="M97" s="1"/>
      <c r="N97" s="1"/>
      <c r="O97" s="1"/>
    </row>
    <row r="98" spans="1:15">
      <c r="A98" s="1"/>
      <c r="B98" s="1"/>
      <c r="C98" s="1"/>
      <c r="D98" s="1"/>
      <c r="E98" s="1"/>
      <c r="F98" s="1"/>
      <c r="G98" s="1"/>
      <c r="H98" s="1"/>
      <c r="I98" s="1"/>
      <c r="J98" s="1"/>
      <c r="K98" s="1"/>
      <c r="L98" s="1"/>
      <c r="M98" s="1"/>
      <c r="N98" s="1"/>
      <c r="O98" s="1"/>
    </row>
    <row r="99" spans="1:15">
      <c r="A99" s="1"/>
      <c r="B99" s="1"/>
      <c r="C99" s="1"/>
      <c r="D99" s="1"/>
      <c r="E99" s="1"/>
      <c r="F99" s="1"/>
      <c r="G99" s="1"/>
      <c r="H99" s="1"/>
      <c r="I99" s="1"/>
      <c r="J99" s="1"/>
      <c r="K99" s="1"/>
      <c r="L99" s="1"/>
      <c r="M99" s="1"/>
      <c r="N99" s="1"/>
      <c r="O99" s="1"/>
    </row>
    <row r="100" spans="1:15">
      <c r="A100" s="1"/>
      <c r="B100" s="1"/>
      <c r="C100" s="1"/>
      <c r="D100" s="1"/>
      <c r="E100" s="1"/>
      <c r="F100" s="1"/>
      <c r="G100" s="1"/>
      <c r="H100" s="1"/>
      <c r="I100" s="1"/>
      <c r="J100" s="1"/>
      <c r="K100" s="1"/>
      <c r="L100" s="1"/>
      <c r="M100" s="1"/>
      <c r="N100" s="1"/>
      <c r="O100" s="1"/>
    </row>
    <row r="101" spans="1:15">
      <c r="A101" s="1"/>
      <c r="B101" s="1"/>
      <c r="C101" s="1"/>
      <c r="D101" s="1"/>
      <c r="E101" s="1"/>
      <c r="F101" s="1"/>
      <c r="G101" s="1"/>
      <c r="H101" s="1"/>
      <c r="I101" s="1"/>
      <c r="J101" s="1"/>
      <c r="K101" s="1"/>
      <c r="L101" s="1"/>
      <c r="M101" s="1"/>
      <c r="N101" s="1"/>
      <c r="O101" s="1"/>
    </row>
    <row r="102" spans="1:15">
      <c r="A102" s="1"/>
      <c r="B102" s="1"/>
      <c r="C102" s="1"/>
      <c r="D102" s="1"/>
      <c r="E102" s="1"/>
      <c r="F102" s="1"/>
      <c r="G102" s="1"/>
      <c r="H102" s="1"/>
      <c r="I102" s="1"/>
      <c r="J102" s="1"/>
      <c r="K102" s="1"/>
      <c r="L102" s="1"/>
      <c r="M102" s="1"/>
      <c r="N102" s="1"/>
      <c r="O102" s="1"/>
    </row>
    <row r="103" spans="1:15">
      <c r="A103" s="1"/>
      <c r="B103" s="1"/>
      <c r="C103" s="1"/>
      <c r="D103" s="1"/>
      <c r="E103" s="1"/>
      <c r="F103" s="1"/>
      <c r="G103" s="1"/>
      <c r="H103" s="1"/>
      <c r="I103" s="1"/>
      <c r="J103" s="1"/>
      <c r="K103" s="1"/>
      <c r="L103" s="1"/>
      <c r="M103" s="1"/>
      <c r="N103" s="1"/>
      <c r="O103" s="1"/>
    </row>
    <row r="104" spans="1:15">
      <c r="A104" s="1"/>
      <c r="B104" s="1"/>
      <c r="C104" s="1"/>
      <c r="D104" s="1"/>
      <c r="E104" s="1"/>
      <c r="F104" s="1"/>
      <c r="G104" s="1"/>
      <c r="H104" s="1"/>
      <c r="I104" s="1"/>
      <c r="J104" s="1"/>
      <c r="K104" s="1"/>
      <c r="L104" s="1"/>
      <c r="M104" s="1"/>
      <c r="N104" s="1"/>
      <c r="O104" s="1"/>
    </row>
    <row r="105" spans="1:15">
      <c r="A105" s="1"/>
      <c r="B105" s="1"/>
      <c r="C105" s="1"/>
      <c r="D105" s="1"/>
      <c r="E105" s="1"/>
      <c r="F105" s="1"/>
      <c r="G105" s="1"/>
      <c r="H105" s="1"/>
      <c r="I105" s="1"/>
      <c r="J105" s="1"/>
      <c r="K105" s="1"/>
      <c r="L105" s="1"/>
      <c r="M105" s="1"/>
      <c r="N105" s="1"/>
      <c r="O105" s="1"/>
    </row>
    <row r="106" spans="1:15">
      <c r="A106" s="1"/>
      <c r="B106" s="1"/>
      <c r="C106" s="1"/>
      <c r="D106" s="1"/>
      <c r="E106" s="1"/>
      <c r="F106" s="1"/>
      <c r="G106" s="1"/>
      <c r="H106" s="1"/>
      <c r="I106" s="1"/>
      <c r="J106" s="1"/>
      <c r="K106" s="1"/>
      <c r="L106" s="1"/>
      <c r="M106" s="1"/>
      <c r="N106" s="1"/>
      <c r="O106" s="1"/>
    </row>
    <row r="107" spans="1:15">
      <c r="A107" s="1"/>
      <c r="B107" s="1"/>
      <c r="C107" s="1"/>
      <c r="D107" s="1"/>
      <c r="E107" s="1"/>
      <c r="F107" s="1"/>
      <c r="G107" s="1"/>
      <c r="H107" s="1"/>
      <c r="I107" s="1"/>
      <c r="J107" s="1"/>
      <c r="K107" s="1"/>
      <c r="L107" s="1"/>
      <c r="M107" s="1"/>
      <c r="N107" s="1"/>
      <c r="O107" s="1"/>
    </row>
    <row r="108" spans="1:15">
      <c r="A108" s="1"/>
      <c r="B108" s="1"/>
      <c r="C108" s="1"/>
      <c r="D108" s="1"/>
      <c r="E108" s="1"/>
      <c r="F108" s="1"/>
      <c r="G108" s="1"/>
      <c r="H108" s="1"/>
      <c r="I108" s="1"/>
      <c r="J108" s="1"/>
      <c r="K108" s="1"/>
      <c r="L108" s="1"/>
      <c r="M108" s="1"/>
      <c r="N108" s="1"/>
      <c r="O108" s="1"/>
    </row>
    <row r="109" spans="1:15">
      <c r="A109" s="1"/>
      <c r="B109" s="1"/>
      <c r="C109" s="1"/>
      <c r="D109" s="1"/>
      <c r="E109" s="1"/>
      <c r="F109" s="1"/>
      <c r="G109" s="1"/>
      <c r="H109" s="1"/>
      <c r="I109" s="1"/>
      <c r="J109" s="1"/>
      <c r="K109" s="1"/>
      <c r="L109" s="1"/>
      <c r="M109" s="1"/>
      <c r="N109" s="1"/>
      <c r="O109" s="1"/>
    </row>
    <row r="110" spans="1:15">
      <c r="A110" s="1"/>
      <c r="B110" s="1"/>
      <c r="C110" s="1"/>
      <c r="D110" s="1"/>
      <c r="E110" s="1"/>
      <c r="F110" s="1"/>
      <c r="G110" s="1"/>
      <c r="H110" s="1"/>
      <c r="I110" s="1"/>
      <c r="J110" s="1"/>
      <c r="K110" s="1"/>
      <c r="L110" s="1"/>
      <c r="M110" s="1"/>
      <c r="N110" s="1"/>
      <c r="O110" s="1"/>
    </row>
    <row r="111" spans="1:15">
      <c r="A111" s="1"/>
      <c r="B111" s="1"/>
      <c r="C111" s="1"/>
      <c r="D111" s="1"/>
      <c r="E111" s="1"/>
      <c r="F111" s="1"/>
      <c r="G111" s="1"/>
      <c r="H111" s="1"/>
      <c r="I111" s="1"/>
      <c r="J111" s="1"/>
      <c r="K111" s="1"/>
      <c r="L111" s="1"/>
      <c r="M111" s="1"/>
      <c r="N111" s="1"/>
      <c r="O111" s="1"/>
    </row>
    <row r="112" spans="1:15">
      <c r="A112" s="1"/>
      <c r="B112" s="1"/>
      <c r="C112" s="1"/>
      <c r="D112" s="1"/>
      <c r="E112" s="1"/>
      <c r="F112" s="1"/>
      <c r="G112" s="1"/>
      <c r="H112" s="1"/>
      <c r="I112" s="1"/>
      <c r="J112" s="1"/>
      <c r="K112" s="1"/>
      <c r="L112" s="1"/>
      <c r="M112" s="1"/>
      <c r="N112" s="1"/>
      <c r="O112" s="1"/>
    </row>
    <row r="113" spans="1:15">
      <c r="A113" s="1"/>
      <c r="B113" s="1"/>
      <c r="C113" s="1"/>
      <c r="D113" s="1"/>
      <c r="E113" s="1"/>
      <c r="F113" s="1"/>
      <c r="G113" s="1"/>
      <c r="H113" s="1"/>
      <c r="I113" s="1"/>
      <c r="J113" s="1"/>
      <c r="K113" s="1"/>
      <c r="L113" s="1"/>
      <c r="M113" s="1"/>
      <c r="N113" s="1"/>
      <c r="O113" s="1"/>
    </row>
    <row r="114" spans="1:15">
      <c r="A114" s="1"/>
      <c r="B114" s="1"/>
      <c r="C114" s="1"/>
      <c r="D114" s="1"/>
      <c r="E114" s="1"/>
      <c r="F114" s="1"/>
      <c r="G114" s="1"/>
      <c r="H114" s="1"/>
      <c r="I114" s="1"/>
      <c r="J114" s="1"/>
      <c r="K114" s="1"/>
      <c r="L114" s="1"/>
      <c r="M114" s="1"/>
      <c r="N114" s="1"/>
      <c r="O114" s="1"/>
    </row>
    <row r="115" spans="1:15">
      <c r="A115" s="1"/>
      <c r="B115" s="1"/>
      <c r="C115" s="1"/>
      <c r="D115" s="1"/>
      <c r="E115" s="1"/>
      <c r="F115" s="1"/>
      <c r="G115" s="1"/>
      <c r="H115" s="1"/>
      <c r="I115" s="1"/>
      <c r="J115" s="1"/>
      <c r="K115" s="1"/>
      <c r="L115" s="1"/>
      <c r="M115" s="1"/>
      <c r="N115" s="1"/>
      <c r="O115" s="1"/>
    </row>
    <row r="116" spans="1:15">
      <c r="A116" s="1"/>
      <c r="B116" s="1"/>
      <c r="C116" s="1"/>
      <c r="D116" s="1"/>
      <c r="E116" s="1"/>
      <c r="F116" s="1"/>
      <c r="G116" s="1"/>
      <c r="H116" s="1"/>
      <c r="I116" s="1"/>
      <c r="J116" s="1"/>
      <c r="K116" s="1"/>
      <c r="L116" s="1"/>
      <c r="M116" s="1"/>
      <c r="N116" s="1"/>
      <c r="O116" s="1"/>
    </row>
    <row r="117" spans="1:15">
      <c r="A117" s="1"/>
      <c r="B117" s="1"/>
      <c r="C117" s="1"/>
      <c r="D117" s="1"/>
      <c r="E117" s="1"/>
      <c r="F117" s="1"/>
      <c r="G117" s="1"/>
      <c r="H117" s="1"/>
      <c r="I117" s="1"/>
      <c r="J117" s="1"/>
      <c r="K117" s="1"/>
      <c r="L117" s="1"/>
      <c r="M117" s="1"/>
      <c r="N117" s="1"/>
      <c r="O117" s="1"/>
    </row>
    <row r="118" spans="1:15">
      <c r="A118" s="1"/>
      <c r="B118" s="1"/>
      <c r="C118" s="1"/>
      <c r="D118" s="1"/>
      <c r="E118" s="1"/>
      <c r="F118" s="1"/>
      <c r="G118" s="1"/>
      <c r="H118" s="1"/>
      <c r="I118" s="1"/>
      <c r="J118" s="1"/>
      <c r="K118" s="1"/>
      <c r="L118" s="1"/>
      <c r="M118" s="1"/>
      <c r="N118" s="1"/>
      <c r="O118" s="1"/>
    </row>
    <row r="119" spans="1:15">
      <c r="A119" s="1"/>
      <c r="B119" s="1"/>
      <c r="C119" s="1"/>
      <c r="D119" s="1"/>
      <c r="E119" s="1"/>
      <c r="F119" s="1"/>
      <c r="G119" s="1"/>
      <c r="H119" s="1"/>
      <c r="I119" s="1"/>
      <c r="J119" s="1"/>
      <c r="K119" s="1"/>
      <c r="L119" s="1"/>
      <c r="M119" s="1"/>
      <c r="N119" s="1"/>
      <c r="O119" s="1"/>
    </row>
    <row r="120" spans="1:15">
      <c r="A120" s="1"/>
      <c r="B120" s="1"/>
      <c r="C120" s="1"/>
      <c r="D120" s="1"/>
      <c r="E120" s="1"/>
      <c r="F120" s="1"/>
      <c r="G120" s="1"/>
      <c r="H120" s="1"/>
      <c r="I120" s="1"/>
      <c r="J120" s="1"/>
      <c r="K120" s="1"/>
      <c r="L120" s="1"/>
      <c r="M120" s="1"/>
      <c r="N120" s="1"/>
      <c r="O120" s="1"/>
    </row>
    <row r="121" spans="1:15">
      <c r="A121" s="1"/>
      <c r="B121" s="1"/>
      <c r="C121" s="1"/>
      <c r="D121" s="1"/>
      <c r="E121" s="1"/>
      <c r="F121" s="1"/>
      <c r="G121" s="1"/>
      <c r="H121" s="1"/>
      <c r="I121" s="1"/>
      <c r="J121" s="1"/>
      <c r="K121" s="1"/>
      <c r="L121" s="1"/>
      <c r="M121" s="1"/>
      <c r="N121" s="1"/>
      <c r="O121" s="1"/>
    </row>
    <row r="122" spans="1:15">
      <c r="A122" s="1"/>
      <c r="B122" s="1"/>
      <c r="C122" s="1"/>
      <c r="D122" s="1"/>
      <c r="E122" s="1"/>
      <c r="F122" s="1"/>
      <c r="G122" s="1"/>
      <c r="H122" s="1"/>
      <c r="I122" s="1"/>
      <c r="J122" s="1"/>
      <c r="K122" s="1"/>
      <c r="L122" s="1"/>
      <c r="M122" s="1"/>
      <c r="N122" s="1"/>
      <c r="O122" s="1"/>
    </row>
    <row r="123" spans="1:15">
      <c r="A123" s="1"/>
      <c r="B123" s="1"/>
      <c r="C123" s="1"/>
      <c r="D123" s="1"/>
      <c r="E123" s="1"/>
      <c r="F123" s="1"/>
      <c r="G123" s="1"/>
      <c r="H123" s="1"/>
      <c r="I123" s="1"/>
      <c r="J123" s="1"/>
      <c r="K123" s="1"/>
      <c r="L123" s="1"/>
      <c r="M123" s="1"/>
      <c r="N123" s="1"/>
      <c r="O123" s="1"/>
    </row>
    <row r="124" spans="1:15">
      <c r="A124" s="1"/>
      <c r="B124" s="1"/>
      <c r="C124" s="1"/>
      <c r="D124" s="1"/>
      <c r="E124" s="1"/>
      <c r="F124" s="1"/>
      <c r="G124" s="1"/>
      <c r="H124" s="1"/>
      <c r="I124" s="1"/>
      <c r="J124" s="1"/>
      <c r="K124" s="1"/>
      <c r="L124" s="1"/>
      <c r="M124" s="1"/>
      <c r="N124" s="1"/>
      <c r="O124" s="1"/>
    </row>
    <row r="125" spans="1:15">
      <c r="A125" s="1"/>
      <c r="B125" s="1"/>
      <c r="C125" s="1"/>
      <c r="D125" s="1"/>
      <c r="E125" s="1"/>
      <c r="F125" s="1"/>
      <c r="G125" s="1"/>
      <c r="H125" s="1"/>
      <c r="I125" s="1"/>
      <c r="J125" s="1"/>
      <c r="K125" s="1"/>
      <c r="L125" s="1"/>
      <c r="M125" s="1"/>
      <c r="N125" s="1"/>
      <c r="O125" s="1"/>
    </row>
    <row r="126" spans="1:15">
      <c r="A126" s="1"/>
      <c r="B126" s="1"/>
      <c r="C126" s="1"/>
      <c r="D126" s="1"/>
      <c r="E126" s="1"/>
      <c r="F126" s="1"/>
      <c r="G126" s="1"/>
      <c r="H126" s="1"/>
      <c r="I126" s="1"/>
      <c r="J126" s="1"/>
      <c r="K126" s="1"/>
      <c r="L126" s="1"/>
      <c r="M126" s="1"/>
      <c r="N126" s="1"/>
      <c r="O126" s="1"/>
    </row>
    <row r="127" spans="1:15">
      <c r="A127" s="1"/>
      <c r="B127" s="1"/>
      <c r="C127" s="1"/>
      <c r="D127" s="1"/>
      <c r="E127" s="1"/>
      <c r="F127" s="1"/>
      <c r="G127" s="1"/>
      <c r="H127" s="1"/>
      <c r="I127" s="1"/>
      <c r="J127" s="1"/>
      <c r="K127" s="1"/>
      <c r="L127" s="1"/>
      <c r="M127" s="1"/>
      <c r="N127" s="1"/>
      <c r="O127" s="1"/>
    </row>
    <row r="128" spans="1:15">
      <c r="A128" s="1"/>
      <c r="B128" s="1"/>
      <c r="C128" s="1"/>
      <c r="D128" s="1"/>
      <c r="E128" s="1"/>
      <c r="F128" s="1"/>
      <c r="G128" s="1"/>
      <c r="H128" s="1"/>
      <c r="I128" s="1"/>
      <c r="J128" s="1"/>
      <c r="K128" s="1"/>
      <c r="L128" s="1"/>
      <c r="M128" s="1"/>
      <c r="N128" s="1"/>
      <c r="O128" s="1"/>
    </row>
    <row r="129" spans="1:15">
      <c r="A129" s="1"/>
      <c r="B129" s="1"/>
      <c r="C129" s="1"/>
      <c r="D129" s="1"/>
      <c r="E129" s="1"/>
      <c r="F129" s="1"/>
      <c r="G129" s="1"/>
      <c r="H129" s="1"/>
      <c r="I129" s="1"/>
      <c r="J129" s="1"/>
      <c r="K129" s="1"/>
      <c r="L129" s="1"/>
      <c r="M129" s="1"/>
      <c r="N129" s="1"/>
      <c r="O129" s="1"/>
    </row>
    <row r="130" spans="1:15">
      <c r="A130" s="1"/>
      <c r="B130" s="1"/>
      <c r="C130" s="1"/>
      <c r="D130" s="1"/>
      <c r="E130" s="1"/>
      <c r="F130" s="1"/>
      <c r="G130" s="1"/>
      <c r="H130" s="1"/>
      <c r="I130" s="1"/>
      <c r="J130" s="1"/>
      <c r="K130" s="1"/>
      <c r="L130" s="1"/>
      <c r="M130" s="1"/>
      <c r="N130" s="1"/>
      <c r="O130" s="1"/>
    </row>
    <row r="131" spans="1:15">
      <c r="A131" s="1"/>
      <c r="B131" s="1"/>
      <c r="C131" s="1"/>
      <c r="D131" s="1"/>
      <c r="E131" s="1"/>
      <c r="F131" s="1"/>
      <c r="G131" s="1"/>
      <c r="H131" s="1"/>
      <c r="I131" s="1"/>
      <c r="J131" s="1"/>
      <c r="K131" s="1"/>
      <c r="L131" s="1"/>
      <c r="M131" s="1"/>
      <c r="N131" s="1"/>
      <c r="O131" s="1"/>
    </row>
    <row r="132" spans="1:15">
      <c r="A132" s="1"/>
      <c r="B132" s="1"/>
      <c r="C132" s="1"/>
      <c r="D132" s="1"/>
      <c r="E132" s="1"/>
      <c r="F132" s="1"/>
      <c r="G132" s="1"/>
      <c r="H132" s="1"/>
      <c r="I132" s="1"/>
      <c r="J132" s="1"/>
      <c r="K132" s="1"/>
      <c r="L132" s="1"/>
      <c r="M132" s="1"/>
      <c r="N132" s="1"/>
      <c r="O132" s="1"/>
    </row>
    <row r="133" spans="1:15">
      <c r="A133" s="1"/>
      <c r="B133" s="1"/>
      <c r="C133" s="1"/>
      <c r="D133" s="1"/>
      <c r="E133" s="1"/>
      <c r="F133" s="1"/>
      <c r="G133" s="1"/>
      <c r="H133" s="1"/>
      <c r="I133" s="1"/>
      <c r="J133" s="1"/>
      <c r="K133" s="1"/>
      <c r="L133" s="1"/>
      <c r="M133" s="1"/>
      <c r="N133" s="1"/>
      <c r="O133" s="1"/>
    </row>
    <row r="134" spans="1:15">
      <c r="A134" s="1"/>
      <c r="B134" s="1"/>
      <c r="C134" s="1"/>
      <c r="D134" s="1"/>
      <c r="E134" s="1"/>
      <c r="F134" s="1"/>
      <c r="G134" s="1"/>
      <c r="H134" s="1"/>
      <c r="I134" s="1"/>
      <c r="J134" s="1"/>
      <c r="K134" s="1"/>
      <c r="L134" s="1"/>
      <c r="M134" s="1"/>
      <c r="N134" s="1"/>
      <c r="O134" s="1"/>
    </row>
    <row r="135" spans="1:15">
      <c r="A135" s="1"/>
      <c r="B135" s="1"/>
      <c r="C135" s="1"/>
      <c r="D135" s="1"/>
      <c r="E135" s="1"/>
      <c r="F135" s="1"/>
      <c r="G135" s="1"/>
      <c r="H135" s="1"/>
      <c r="I135" s="1"/>
      <c r="J135" s="1"/>
      <c r="K135" s="1"/>
      <c r="L135" s="1"/>
      <c r="M135" s="1"/>
      <c r="N135" s="1"/>
      <c r="O135" s="1"/>
    </row>
    <row r="136" spans="1:15">
      <c r="A136" s="1"/>
      <c r="B136" s="1"/>
      <c r="C136" s="1"/>
      <c r="D136" s="1"/>
      <c r="E136" s="1"/>
      <c r="F136" s="1"/>
      <c r="G136" s="1"/>
      <c r="H136" s="1"/>
      <c r="I136" s="1"/>
      <c r="J136" s="1"/>
      <c r="K136" s="1"/>
      <c r="L136" s="1"/>
      <c r="M136" s="1"/>
      <c r="N136" s="1"/>
      <c r="O136" s="1"/>
    </row>
    <row r="137" spans="1:15">
      <c r="A137" s="1"/>
      <c r="B137" s="1"/>
      <c r="C137" s="1"/>
      <c r="D137" s="1"/>
      <c r="E137" s="1"/>
      <c r="F137" s="1"/>
      <c r="G137" s="1"/>
      <c r="H137" s="1"/>
      <c r="I137" s="1"/>
      <c r="J137" s="1"/>
      <c r="K137" s="1"/>
      <c r="L137" s="1"/>
      <c r="M137" s="1"/>
      <c r="N137" s="1"/>
      <c r="O137" s="1"/>
    </row>
    <row r="138" spans="1:15">
      <c r="A138" s="1"/>
      <c r="B138" s="1"/>
      <c r="C138" s="1"/>
      <c r="D138" s="1"/>
      <c r="E138" s="1"/>
      <c r="F138" s="1"/>
      <c r="G138" s="1"/>
      <c r="H138" s="1"/>
      <c r="I138" s="1"/>
      <c r="J138" s="1"/>
      <c r="K138" s="1"/>
      <c r="L138" s="1"/>
      <c r="M138" s="1"/>
      <c r="N138" s="1"/>
      <c r="O138" s="1"/>
    </row>
    <row r="139" spans="1:15">
      <c r="A139" s="1"/>
      <c r="B139" s="1"/>
      <c r="C139" s="1"/>
      <c r="D139" s="1"/>
      <c r="E139" s="1"/>
      <c r="F139" s="1"/>
      <c r="G139" s="1"/>
      <c r="H139" s="1"/>
      <c r="I139" s="1"/>
      <c r="J139" s="1"/>
      <c r="K139" s="1"/>
      <c r="L139" s="1"/>
      <c r="M139" s="1"/>
      <c r="N139" s="1"/>
      <c r="O139" s="1"/>
    </row>
    <row r="140" spans="1:15">
      <c r="A140" s="1"/>
      <c r="B140" s="1"/>
      <c r="C140" s="1"/>
      <c r="D140" s="1"/>
      <c r="E140" s="1"/>
      <c r="F140" s="1"/>
      <c r="G140" s="1"/>
      <c r="H140" s="1"/>
      <c r="I140" s="1"/>
      <c r="J140" s="1"/>
      <c r="K140" s="1"/>
      <c r="L140" s="1"/>
      <c r="M140" s="1"/>
      <c r="N140" s="1"/>
      <c r="O140" s="1"/>
    </row>
    <row r="141" spans="1:15">
      <c r="A141" s="1"/>
      <c r="B141" s="1"/>
      <c r="C141" s="1"/>
      <c r="D141" s="1"/>
      <c r="E141" s="1"/>
      <c r="F141" s="1"/>
      <c r="G141" s="1"/>
      <c r="H141" s="1"/>
      <c r="I141" s="1"/>
      <c r="J141" s="1"/>
      <c r="K141" s="1"/>
      <c r="L141" s="1"/>
      <c r="M141" s="1"/>
      <c r="N141" s="1"/>
      <c r="O141" s="1"/>
    </row>
    <row r="142" spans="1:15">
      <c r="A142" s="1"/>
      <c r="B142" s="1"/>
      <c r="C142" s="1"/>
      <c r="D142" s="1"/>
      <c r="E142" s="1"/>
      <c r="F142" s="1"/>
      <c r="G142" s="1"/>
      <c r="H142" s="1"/>
      <c r="I142" s="1"/>
      <c r="J142" s="1"/>
      <c r="K142" s="1"/>
      <c r="L142" s="1"/>
      <c r="M142" s="1"/>
      <c r="N142" s="1"/>
      <c r="O142" s="1"/>
    </row>
    <row r="143" spans="1:15">
      <c r="A143" s="1"/>
      <c r="B143" s="1"/>
      <c r="C143" s="1"/>
      <c r="D143" s="1"/>
      <c r="E143" s="1"/>
      <c r="F143" s="1"/>
      <c r="G143" s="1"/>
      <c r="H143" s="1"/>
      <c r="I143" s="1"/>
      <c r="J143" s="1"/>
      <c r="K143" s="1"/>
      <c r="L143" s="1"/>
      <c r="M143" s="1"/>
      <c r="N143" s="1"/>
      <c r="O143" s="1"/>
    </row>
    <row r="144" spans="1:15">
      <c r="A144" s="1"/>
      <c r="B144" s="1"/>
      <c r="C144" s="1"/>
      <c r="D144" s="1"/>
      <c r="E144" s="1"/>
      <c r="F144" s="1"/>
      <c r="G144" s="1"/>
      <c r="H144" s="1"/>
      <c r="I144" s="1"/>
      <c r="J144" s="1"/>
      <c r="K144" s="1"/>
      <c r="L144" s="1"/>
      <c r="M144" s="1"/>
      <c r="N144" s="1"/>
      <c r="O144" s="1"/>
    </row>
    <row r="145" spans="1:15">
      <c r="A145" s="1"/>
      <c r="B145" s="1"/>
      <c r="C145" s="1"/>
      <c r="D145" s="1"/>
      <c r="E145" s="1"/>
      <c r="F145" s="1"/>
      <c r="G145" s="1"/>
      <c r="H145" s="1"/>
      <c r="I145" s="1"/>
      <c r="J145" s="1"/>
      <c r="K145" s="1"/>
      <c r="L145" s="1"/>
      <c r="M145" s="1"/>
      <c r="N145" s="1"/>
      <c r="O145" s="1"/>
    </row>
    <row r="146" spans="1:15">
      <c r="A146" s="1"/>
      <c r="B146" s="1"/>
      <c r="C146" s="1"/>
      <c r="D146" s="1"/>
      <c r="E146" s="1"/>
      <c r="F146" s="1"/>
      <c r="G146" s="1"/>
      <c r="H146" s="1"/>
      <c r="I146" s="1"/>
      <c r="J146" s="1"/>
      <c r="K146" s="1"/>
      <c r="L146" s="1"/>
      <c r="M146" s="1"/>
      <c r="N146" s="1"/>
      <c r="O146" s="1"/>
    </row>
    <row r="147" spans="1:15">
      <c r="A147" s="1"/>
      <c r="B147" s="1"/>
      <c r="C147" s="1"/>
      <c r="D147" s="1"/>
      <c r="E147" s="1"/>
      <c r="F147" s="1"/>
      <c r="G147" s="1"/>
      <c r="H147" s="1"/>
      <c r="I147" s="1"/>
      <c r="J147" s="1"/>
      <c r="K147" s="1"/>
      <c r="L147" s="1"/>
      <c r="M147" s="1"/>
      <c r="N147" s="1"/>
      <c r="O147" s="1"/>
    </row>
    <row r="148" spans="1:15">
      <c r="A148" s="1"/>
      <c r="B148" s="1"/>
      <c r="C148" s="1"/>
      <c r="D148" s="1"/>
      <c r="E148" s="1"/>
      <c r="F148" s="1"/>
      <c r="G148" s="1"/>
      <c r="H148" s="1"/>
      <c r="I148" s="1"/>
      <c r="J148" s="1"/>
      <c r="K148" s="1"/>
      <c r="L148" s="1"/>
      <c r="M148" s="1"/>
      <c r="N148" s="1"/>
      <c r="O148" s="1"/>
    </row>
    <row r="149" spans="1:15">
      <c r="A149" s="1"/>
      <c r="B149" s="1"/>
      <c r="C149" s="1"/>
      <c r="D149" s="1"/>
      <c r="E149" s="1"/>
      <c r="F149" s="1"/>
      <c r="G149" s="1"/>
      <c r="H149" s="1"/>
      <c r="I149" s="1"/>
      <c r="J149" s="1"/>
      <c r="K149" s="1"/>
      <c r="L149" s="1"/>
      <c r="M149" s="1"/>
      <c r="N149" s="1"/>
      <c r="O149" s="1"/>
    </row>
    <row r="150" spans="1:15">
      <c r="A150" s="1"/>
      <c r="B150" s="1"/>
      <c r="C150" s="1"/>
      <c r="D150" s="1"/>
      <c r="E150" s="1"/>
      <c r="F150" s="1"/>
      <c r="G150" s="1"/>
      <c r="H150" s="1"/>
      <c r="I150" s="1"/>
      <c r="J150" s="1"/>
      <c r="K150" s="1"/>
      <c r="L150" s="1"/>
      <c r="M150" s="1"/>
      <c r="N150" s="1"/>
      <c r="O150" s="1"/>
    </row>
    <row r="151" spans="1:15">
      <c r="A151" s="1"/>
      <c r="B151" s="1"/>
      <c r="C151" s="1"/>
      <c r="D151" s="1"/>
      <c r="E151" s="1"/>
      <c r="F151" s="1"/>
      <c r="G151" s="1"/>
      <c r="H151" s="1"/>
      <c r="I151" s="1"/>
      <c r="J151" s="1"/>
      <c r="K151" s="1"/>
      <c r="L151" s="1"/>
      <c r="M151" s="1"/>
      <c r="N151" s="1"/>
      <c r="O151" s="1"/>
    </row>
    <row r="152" spans="1:15">
      <c r="A152" s="1"/>
      <c r="B152" s="1"/>
      <c r="C152" s="1"/>
      <c r="D152" s="1"/>
      <c r="E152" s="1"/>
      <c r="F152" s="1"/>
      <c r="G152" s="1"/>
      <c r="H152" s="1"/>
      <c r="I152" s="1"/>
      <c r="J152" s="1"/>
      <c r="K152" s="1"/>
      <c r="L152" s="1"/>
      <c r="M152" s="1"/>
      <c r="N152" s="1"/>
      <c r="O152" s="1"/>
    </row>
    <row r="153" spans="1:15">
      <c r="A153" s="1"/>
      <c r="B153" s="1"/>
      <c r="C153" s="1"/>
      <c r="D153" s="1"/>
      <c r="E153" s="1"/>
      <c r="F153" s="1"/>
      <c r="G153" s="1"/>
      <c r="H153" s="1"/>
      <c r="I153" s="1"/>
      <c r="J153" s="1"/>
      <c r="K153" s="1"/>
      <c r="L153" s="1"/>
      <c r="M153" s="1"/>
      <c r="N153" s="1"/>
      <c r="O153" s="1"/>
    </row>
    <row r="154" spans="1:15">
      <c r="A154" s="1"/>
      <c r="B154" s="1"/>
      <c r="C154" s="1"/>
      <c r="D154" s="1"/>
      <c r="E154" s="1"/>
      <c r="F154" s="1"/>
      <c r="G154" s="1"/>
      <c r="H154" s="1"/>
      <c r="I154" s="1"/>
      <c r="J154" s="1"/>
      <c r="K154" s="1"/>
      <c r="L154" s="1"/>
      <c r="M154" s="1"/>
      <c r="N154" s="1"/>
      <c r="O154" s="1"/>
    </row>
    <row r="155" spans="1:15">
      <c r="A155" s="1"/>
      <c r="B155" s="1"/>
      <c r="C155" s="1"/>
      <c r="D155" s="1"/>
      <c r="E155" s="1"/>
      <c r="F155" s="1"/>
      <c r="G155" s="1"/>
      <c r="H155" s="1"/>
      <c r="I155" s="1"/>
      <c r="J155" s="1"/>
      <c r="K155" s="1"/>
      <c r="L155" s="1"/>
      <c r="M155" s="1"/>
      <c r="N155" s="1"/>
      <c r="O155" s="1"/>
    </row>
    <row r="156" spans="1:15">
      <c r="A156" s="1"/>
      <c r="B156" s="1"/>
      <c r="C156" s="1"/>
      <c r="D156" s="1"/>
      <c r="E156" s="1"/>
      <c r="F156" s="1"/>
      <c r="G156" s="1"/>
      <c r="H156" s="1"/>
      <c r="I156" s="1"/>
      <c r="J156" s="1"/>
      <c r="K156" s="1"/>
      <c r="L156" s="1"/>
      <c r="M156" s="1"/>
      <c r="N156" s="1"/>
      <c r="O156" s="1"/>
    </row>
    <row r="157" spans="1:15">
      <c r="A157" s="1"/>
      <c r="B157" s="1"/>
      <c r="C157" s="1"/>
      <c r="D157" s="1"/>
      <c r="E157" s="1"/>
      <c r="F157" s="1"/>
      <c r="G157" s="1"/>
      <c r="H157" s="1"/>
      <c r="I157" s="1"/>
      <c r="J157" s="1"/>
      <c r="K157" s="1"/>
      <c r="L157" s="1"/>
      <c r="M157" s="1"/>
      <c r="N157" s="1"/>
      <c r="O157" s="1"/>
    </row>
    <row r="158" spans="1:15">
      <c r="A158" s="1"/>
      <c r="B158" s="1"/>
      <c r="C158" s="1"/>
      <c r="D158" s="1"/>
      <c r="E158" s="1"/>
      <c r="F158" s="1"/>
      <c r="G158" s="1"/>
      <c r="H158" s="1"/>
      <c r="I158" s="1"/>
      <c r="J158" s="1"/>
      <c r="K158" s="1"/>
      <c r="L158" s="1"/>
      <c r="M158" s="1"/>
      <c r="N158" s="1"/>
      <c r="O158" s="1"/>
    </row>
    <row r="159" spans="1:15">
      <c r="A159" s="1"/>
      <c r="B159" s="1"/>
      <c r="C159" s="1"/>
      <c r="D159" s="1"/>
      <c r="E159" s="1"/>
      <c r="F159" s="1"/>
      <c r="G159" s="1"/>
      <c r="H159" s="1"/>
      <c r="I159" s="1"/>
      <c r="J159" s="1"/>
      <c r="K159" s="1"/>
      <c r="L159" s="1"/>
      <c r="M159" s="1"/>
      <c r="N159" s="1"/>
      <c r="O159" s="1"/>
    </row>
    <row r="160" spans="1:15">
      <c r="A160" s="1"/>
      <c r="B160" s="1"/>
      <c r="C160" s="1"/>
      <c r="D160" s="1"/>
      <c r="E160" s="1"/>
      <c r="F160" s="1"/>
      <c r="G160" s="1"/>
      <c r="H160" s="1"/>
      <c r="I160" s="1"/>
      <c r="J160" s="1"/>
      <c r="K160" s="1"/>
      <c r="L160" s="1"/>
      <c r="M160" s="1"/>
      <c r="N160" s="1"/>
      <c r="O160" s="1"/>
    </row>
    <row r="161" spans="1:15">
      <c r="A161" s="1"/>
      <c r="B161" s="1"/>
      <c r="C161" s="1"/>
      <c r="D161" s="1"/>
      <c r="E161" s="1"/>
      <c r="F161" s="1"/>
      <c r="G161" s="1"/>
      <c r="H161" s="1"/>
      <c r="I161" s="1"/>
      <c r="J161" s="1"/>
      <c r="K161" s="1"/>
      <c r="L161" s="1"/>
      <c r="M161" s="1"/>
      <c r="N161" s="1"/>
      <c r="O161" s="1"/>
    </row>
    <row r="162" spans="1:15">
      <c r="A162" s="1"/>
      <c r="B162" s="1"/>
      <c r="C162" s="1"/>
      <c r="D162" s="1"/>
      <c r="E162" s="1"/>
      <c r="F162" s="1"/>
      <c r="G162" s="1"/>
      <c r="H162" s="1"/>
      <c r="I162" s="1"/>
      <c r="J162" s="1"/>
      <c r="K162" s="1"/>
      <c r="L162" s="1"/>
      <c r="M162" s="1"/>
      <c r="N162" s="1"/>
      <c r="O162" s="1"/>
    </row>
    <row r="163" spans="1:15">
      <c r="A163" s="1"/>
      <c r="B163" s="1"/>
      <c r="C163" s="1"/>
      <c r="D163" s="1"/>
      <c r="E163" s="1"/>
      <c r="F163" s="1"/>
      <c r="G163" s="1"/>
      <c r="H163" s="1"/>
      <c r="I163" s="1"/>
      <c r="J163" s="1"/>
      <c r="K163" s="1"/>
      <c r="L163" s="1"/>
      <c r="M163" s="1"/>
      <c r="N163" s="1"/>
      <c r="O163" s="1"/>
    </row>
    <row r="164" spans="1:15">
      <c r="A164" s="1"/>
      <c r="B164" s="1"/>
      <c r="C164" s="1"/>
      <c r="D164" s="1"/>
      <c r="E164" s="1"/>
      <c r="F164" s="1"/>
      <c r="G164" s="1"/>
      <c r="H164" s="1"/>
      <c r="I164" s="1"/>
      <c r="J164" s="1"/>
      <c r="K164" s="1"/>
      <c r="L164" s="1"/>
      <c r="M164" s="1"/>
      <c r="N164" s="1"/>
      <c r="O164" s="1"/>
    </row>
    <row r="165" spans="1:15">
      <c r="A165" s="1"/>
      <c r="B165" s="1"/>
      <c r="C165" s="1"/>
      <c r="D165" s="1"/>
      <c r="E165" s="1"/>
      <c r="F165" s="1"/>
      <c r="G165" s="1"/>
      <c r="H165" s="1"/>
      <c r="I165" s="1"/>
      <c r="J165" s="1"/>
      <c r="K165" s="1"/>
      <c r="L165" s="1"/>
      <c r="M165" s="1"/>
      <c r="N165" s="1"/>
      <c r="O165" s="1"/>
    </row>
    <row r="166" spans="1:15">
      <c r="A166" s="1"/>
      <c r="B166" s="1"/>
      <c r="C166" s="1"/>
      <c r="D166" s="1"/>
      <c r="E166" s="1"/>
      <c r="F166" s="1"/>
      <c r="G166" s="1"/>
      <c r="H166" s="1"/>
      <c r="I166" s="1"/>
      <c r="J166" s="1"/>
      <c r="K166" s="1"/>
      <c r="L166" s="1"/>
      <c r="M166" s="1"/>
      <c r="N166" s="1"/>
      <c r="O166" s="1"/>
    </row>
    <row r="167" spans="1:15">
      <c r="A167" s="1"/>
      <c r="B167" s="1"/>
      <c r="C167" s="1"/>
      <c r="D167" s="1"/>
      <c r="E167" s="1"/>
      <c r="F167" s="1"/>
      <c r="G167" s="1"/>
      <c r="H167" s="1"/>
      <c r="I167" s="1"/>
      <c r="J167" s="1"/>
      <c r="K167" s="1"/>
      <c r="L167" s="1"/>
      <c r="M167" s="1"/>
      <c r="N167" s="1"/>
      <c r="O167" s="1"/>
    </row>
    <row r="168" spans="1:15">
      <c r="A168" s="1"/>
      <c r="B168" s="1"/>
      <c r="C168" s="1"/>
      <c r="D168" s="1"/>
      <c r="E168" s="1"/>
      <c r="F168" s="1"/>
      <c r="G168" s="1"/>
      <c r="H168" s="1"/>
      <c r="I168" s="1"/>
      <c r="J168" s="1"/>
      <c r="K168" s="1"/>
      <c r="L168" s="1"/>
      <c r="M168" s="1"/>
      <c r="N168" s="1"/>
      <c r="O168" s="1"/>
    </row>
    <row r="169" spans="1:15">
      <c r="A169" s="1"/>
      <c r="B169" s="1"/>
      <c r="C169" s="1"/>
      <c r="D169" s="1"/>
      <c r="E169" s="1"/>
      <c r="F169" s="1"/>
      <c r="G169" s="1"/>
      <c r="H169" s="1"/>
      <c r="I169" s="1"/>
      <c r="J169" s="1"/>
      <c r="K169" s="1"/>
      <c r="L169" s="1"/>
      <c r="M169" s="1"/>
      <c r="N169" s="1"/>
      <c r="O169" s="1"/>
    </row>
    <row r="170" spans="1:15">
      <c r="A170" s="1"/>
      <c r="B170" s="1"/>
      <c r="C170" s="1"/>
      <c r="D170" s="1"/>
      <c r="E170" s="1"/>
      <c r="F170" s="1"/>
      <c r="G170" s="1"/>
      <c r="H170" s="1"/>
      <c r="I170" s="1"/>
      <c r="J170" s="1"/>
      <c r="K170" s="1"/>
      <c r="L170" s="1"/>
      <c r="M170" s="1"/>
      <c r="N170" s="1"/>
      <c r="O170" s="1"/>
    </row>
    <row r="171" spans="1:15">
      <c r="A171" s="1"/>
      <c r="B171" s="1"/>
      <c r="C171" s="1"/>
      <c r="D171" s="1"/>
      <c r="E171" s="1"/>
      <c r="F171" s="1"/>
      <c r="G171" s="1"/>
      <c r="H171" s="1"/>
      <c r="I171" s="1"/>
      <c r="J171" s="1"/>
      <c r="K171" s="1"/>
      <c r="L171" s="1"/>
      <c r="M171" s="1"/>
      <c r="N171" s="1"/>
      <c r="O171" s="1"/>
    </row>
    <row r="172" spans="1:15">
      <c r="A172" s="1"/>
      <c r="B172" s="1"/>
      <c r="C172" s="1"/>
      <c r="D172" s="1"/>
      <c r="E172" s="1"/>
      <c r="F172" s="1"/>
      <c r="G172" s="1"/>
      <c r="H172" s="1"/>
      <c r="I172" s="1"/>
      <c r="J172" s="1"/>
      <c r="K172" s="1"/>
      <c r="L172" s="1"/>
      <c r="M172" s="1"/>
      <c r="N172" s="1"/>
      <c r="O172" s="1"/>
    </row>
    <row r="173" spans="1:15">
      <c r="A173" s="1"/>
      <c r="B173" s="1"/>
      <c r="C173" s="1"/>
      <c r="D173" s="1"/>
      <c r="E173" s="1"/>
      <c r="F173" s="1"/>
      <c r="G173" s="1"/>
      <c r="H173" s="1"/>
      <c r="I173" s="1"/>
      <c r="J173" s="1"/>
      <c r="K173" s="1"/>
      <c r="L173" s="1"/>
      <c r="M173" s="1"/>
      <c r="N173" s="1"/>
      <c r="O173" s="1"/>
    </row>
    <row r="174" spans="1:15">
      <c r="A174" s="1"/>
      <c r="B174" s="1"/>
      <c r="C174" s="1"/>
      <c r="D174" s="1"/>
      <c r="E174" s="1"/>
      <c r="F174" s="1"/>
      <c r="G174" s="1"/>
      <c r="H174" s="1"/>
      <c r="I174" s="1"/>
      <c r="J174" s="1"/>
      <c r="K174" s="1"/>
      <c r="L174" s="1"/>
      <c r="M174" s="1"/>
      <c r="N174" s="1"/>
      <c r="O174" s="1"/>
    </row>
    <row r="175" spans="1:15">
      <c r="A175" s="1"/>
      <c r="B175" s="1"/>
      <c r="C175" s="1"/>
      <c r="D175" s="1"/>
      <c r="E175" s="1"/>
      <c r="F175" s="1"/>
      <c r="G175" s="1"/>
      <c r="H175" s="1"/>
      <c r="I175" s="1"/>
      <c r="J175" s="1"/>
      <c r="K175" s="1"/>
      <c r="L175" s="1"/>
      <c r="M175" s="1"/>
      <c r="N175" s="1"/>
      <c r="O175" s="1"/>
    </row>
    <row r="176" spans="1:15">
      <c r="A176" s="1"/>
      <c r="B176" s="1"/>
      <c r="C176" s="1"/>
      <c r="D176" s="1"/>
      <c r="E176" s="1"/>
      <c r="F176" s="1"/>
      <c r="G176" s="1"/>
      <c r="H176" s="1"/>
      <c r="I176" s="1"/>
      <c r="J176" s="1"/>
      <c r="K176" s="1"/>
      <c r="L176" s="1"/>
      <c r="M176" s="1"/>
      <c r="N176" s="1"/>
      <c r="O176" s="1"/>
    </row>
    <row r="177" spans="1:15">
      <c r="A177" s="1"/>
      <c r="B177" s="1"/>
      <c r="C177" s="1"/>
      <c r="D177" s="1"/>
      <c r="E177" s="1"/>
      <c r="F177" s="1"/>
      <c r="G177" s="1"/>
      <c r="H177" s="1"/>
      <c r="I177" s="1"/>
      <c r="J177" s="1"/>
      <c r="K177" s="1"/>
      <c r="L177" s="1"/>
      <c r="M177" s="1"/>
      <c r="N177" s="1"/>
      <c r="O177" s="1"/>
    </row>
    <row r="178" spans="1:15">
      <c r="A178" s="1"/>
      <c r="B178" s="1"/>
      <c r="C178" s="1"/>
      <c r="D178" s="1"/>
      <c r="E178" s="1"/>
      <c r="F178" s="1"/>
      <c r="G178" s="1"/>
      <c r="H178" s="1"/>
      <c r="I178" s="1"/>
      <c r="J178" s="1"/>
      <c r="K178" s="1"/>
      <c r="L178" s="1"/>
      <c r="M178" s="1"/>
      <c r="N178" s="1"/>
      <c r="O178" s="1"/>
    </row>
    <row r="179" spans="1:15">
      <c r="A179" s="1"/>
      <c r="B179" s="1"/>
      <c r="C179" s="1"/>
      <c r="D179" s="1"/>
      <c r="E179" s="1"/>
      <c r="F179" s="1"/>
      <c r="G179" s="1"/>
      <c r="H179" s="1"/>
      <c r="I179" s="1"/>
      <c r="J179" s="1"/>
      <c r="K179" s="1"/>
      <c r="L179" s="1"/>
      <c r="M179" s="1"/>
      <c r="N179" s="1"/>
      <c r="O179" s="1"/>
    </row>
    <row r="180" spans="1:15">
      <c r="A180" s="1"/>
      <c r="B180" s="1"/>
      <c r="C180" s="1"/>
      <c r="D180" s="1"/>
      <c r="E180" s="1"/>
      <c r="F180" s="1"/>
      <c r="G180" s="1"/>
      <c r="H180" s="1"/>
      <c r="I180" s="1"/>
      <c r="J180" s="1"/>
      <c r="K180" s="1"/>
      <c r="L180" s="1"/>
      <c r="M180" s="1"/>
      <c r="N180" s="1"/>
      <c r="O180" s="1"/>
    </row>
    <row r="181" spans="1:15">
      <c r="A181" s="1"/>
      <c r="B181" s="1"/>
      <c r="C181" s="1"/>
      <c r="D181" s="1"/>
      <c r="E181" s="1"/>
      <c r="F181" s="1"/>
      <c r="G181" s="1"/>
      <c r="H181" s="1"/>
      <c r="I181" s="1"/>
      <c r="J181" s="1"/>
      <c r="K181" s="1"/>
      <c r="L181" s="1"/>
      <c r="M181" s="1"/>
      <c r="N181" s="1"/>
      <c r="O181" s="1"/>
    </row>
    <row r="182" spans="1:15">
      <c r="A182" s="1"/>
      <c r="B182" s="1"/>
      <c r="C182" s="1"/>
      <c r="D182" s="1"/>
      <c r="E182" s="1"/>
      <c r="F182" s="1"/>
      <c r="G182" s="1"/>
      <c r="H182" s="1"/>
      <c r="I182" s="1"/>
      <c r="J182" s="1"/>
      <c r="K182" s="1"/>
      <c r="L182" s="1"/>
      <c r="M182" s="1"/>
      <c r="N182" s="1"/>
      <c r="O182" s="1"/>
    </row>
    <row r="183" spans="1:15">
      <c r="A183" s="1"/>
      <c r="B183" s="1"/>
      <c r="C183" s="1"/>
      <c r="D183" s="1"/>
      <c r="E183" s="1"/>
      <c r="F183" s="1"/>
      <c r="G183" s="1"/>
      <c r="H183" s="1"/>
      <c r="I183" s="1"/>
      <c r="J183" s="1"/>
      <c r="K183" s="1"/>
      <c r="L183" s="1"/>
      <c r="M183" s="1"/>
      <c r="N183" s="1"/>
      <c r="O183" s="1"/>
    </row>
    <row r="184" spans="1:15">
      <c r="A184" s="1"/>
      <c r="B184" s="1"/>
      <c r="C184" s="1"/>
      <c r="D184" s="1"/>
      <c r="E184" s="1"/>
      <c r="F184" s="1"/>
      <c r="G184" s="1"/>
      <c r="H184" s="1"/>
      <c r="I184" s="1"/>
      <c r="J184" s="1"/>
      <c r="K184" s="1"/>
      <c r="L184" s="1"/>
      <c r="M184" s="1"/>
      <c r="N184" s="1"/>
      <c r="O184" s="1"/>
    </row>
    <row r="185" spans="1:15">
      <c r="A185" s="1"/>
      <c r="B185" s="1"/>
      <c r="C185" s="1"/>
      <c r="D185" s="1"/>
      <c r="E185" s="1"/>
      <c r="F185" s="1"/>
      <c r="G185" s="1"/>
      <c r="H185" s="1"/>
      <c r="I185" s="1"/>
      <c r="J185" s="1"/>
      <c r="K185" s="1"/>
      <c r="L185" s="1"/>
      <c r="M185" s="1"/>
      <c r="N185" s="1"/>
      <c r="O185" s="1"/>
    </row>
    <row r="186" spans="1:15">
      <c r="A186" s="1"/>
      <c r="B186" s="1"/>
      <c r="C186" s="1"/>
      <c r="D186" s="1"/>
      <c r="E186" s="1"/>
      <c r="F186" s="1"/>
      <c r="G186" s="1"/>
      <c r="H186" s="1"/>
      <c r="I186" s="1"/>
      <c r="J186" s="1"/>
      <c r="K186" s="1"/>
      <c r="L186" s="1"/>
      <c r="M186" s="1"/>
      <c r="N186" s="1"/>
      <c r="O186" s="1"/>
    </row>
    <row r="187" spans="1:15">
      <c r="A187" s="1"/>
      <c r="B187" s="1"/>
      <c r="C187" s="1"/>
      <c r="D187" s="1"/>
      <c r="E187" s="1"/>
      <c r="F187" s="1"/>
      <c r="G187" s="1"/>
      <c r="H187" s="1"/>
      <c r="I187" s="1"/>
      <c r="J187" s="1"/>
      <c r="K187" s="1"/>
      <c r="L187" s="1"/>
      <c r="M187" s="1"/>
      <c r="N187" s="1"/>
      <c r="O187" s="1"/>
    </row>
    <row r="188" spans="1:15">
      <c r="A188" s="1"/>
      <c r="B188" s="1"/>
      <c r="C188" s="1"/>
      <c r="D188" s="1"/>
      <c r="E188" s="1"/>
      <c r="F188" s="1"/>
      <c r="G188" s="1"/>
      <c r="H188" s="1"/>
      <c r="I188" s="1"/>
      <c r="J188" s="1"/>
      <c r="K188" s="1"/>
      <c r="L188" s="1"/>
      <c r="M188" s="1"/>
      <c r="N188" s="1"/>
      <c r="O188" s="1"/>
    </row>
    <row r="189" spans="1:15">
      <c r="A189" s="1"/>
      <c r="B189" s="1"/>
      <c r="C189" s="1"/>
      <c r="D189" s="1"/>
      <c r="E189" s="1"/>
      <c r="F189" s="1"/>
      <c r="G189" s="1"/>
      <c r="H189" s="1"/>
      <c r="I189" s="1"/>
      <c r="J189" s="1"/>
      <c r="K189" s="1"/>
      <c r="L189" s="1"/>
      <c r="M189" s="1"/>
      <c r="N189" s="1"/>
      <c r="O189" s="1"/>
    </row>
    <row r="190" spans="1:15">
      <c r="A190" s="1"/>
      <c r="B190" s="1"/>
      <c r="C190" s="1"/>
      <c r="D190" s="1"/>
      <c r="E190" s="1"/>
      <c r="F190" s="1"/>
      <c r="G190" s="1"/>
      <c r="H190" s="1"/>
      <c r="I190" s="1"/>
      <c r="J190" s="1"/>
      <c r="K190" s="1"/>
      <c r="L190" s="1"/>
      <c r="M190" s="1"/>
      <c r="N190" s="1"/>
      <c r="O190" s="1"/>
    </row>
    <row r="191" spans="1:15">
      <c r="A191" s="1"/>
      <c r="B191" s="1"/>
      <c r="C191" s="1"/>
      <c r="D191" s="1"/>
      <c r="E191" s="1"/>
      <c r="F191" s="1"/>
      <c r="G191" s="1"/>
      <c r="H191" s="1"/>
      <c r="I191" s="1"/>
      <c r="J191" s="1"/>
      <c r="K191" s="1"/>
      <c r="L191" s="1"/>
      <c r="M191" s="1"/>
      <c r="N191" s="1"/>
      <c r="O191" s="1"/>
    </row>
    <row r="192" spans="1:15">
      <c r="A192" s="1"/>
      <c r="B192" s="1"/>
      <c r="C192" s="1"/>
      <c r="D192" s="1"/>
      <c r="E192" s="1"/>
      <c r="F192" s="1"/>
      <c r="G192" s="1"/>
      <c r="H192" s="1"/>
      <c r="I192" s="1"/>
      <c r="J192" s="1"/>
      <c r="K192" s="1"/>
      <c r="L192" s="1"/>
      <c r="M192" s="1"/>
      <c r="N192" s="1"/>
      <c r="O192" s="1"/>
    </row>
    <row r="193" spans="1:15">
      <c r="A193" s="1"/>
      <c r="B193" s="1"/>
      <c r="C193" s="1"/>
      <c r="D193" s="1"/>
      <c r="E193" s="1"/>
      <c r="F193" s="1"/>
      <c r="G193" s="1"/>
      <c r="H193" s="1"/>
      <c r="I193" s="1"/>
      <c r="J193" s="1"/>
      <c r="K193" s="1"/>
      <c r="L193" s="1"/>
      <c r="M193" s="1"/>
      <c r="N193" s="1"/>
      <c r="O193" s="1"/>
    </row>
    <row r="194" spans="1:15">
      <c r="A194" s="1"/>
      <c r="B194" s="1"/>
      <c r="C194" s="1"/>
      <c r="D194" s="1"/>
      <c r="E194" s="1"/>
      <c r="F194" s="1"/>
      <c r="G194" s="1"/>
      <c r="H194" s="1"/>
      <c r="I194" s="1"/>
      <c r="J194" s="1"/>
      <c r="K194" s="1"/>
      <c r="L194" s="1"/>
      <c r="M194" s="1"/>
      <c r="N194" s="1"/>
      <c r="O194" s="1"/>
    </row>
    <row r="195" spans="1:15">
      <c r="A195" s="1"/>
      <c r="B195" s="1"/>
      <c r="C195" s="1"/>
      <c r="D195" s="1"/>
      <c r="E195" s="1"/>
      <c r="F195" s="1"/>
      <c r="G195" s="1"/>
      <c r="H195" s="1"/>
      <c r="I195" s="1"/>
      <c r="J195" s="1"/>
      <c r="K195" s="1"/>
      <c r="L195" s="1"/>
      <c r="M195" s="1"/>
      <c r="N195" s="1"/>
      <c r="O195" s="1"/>
    </row>
    <row r="196" spans="1:15">
      <c r="A196" s="1"/>
      <c r="B196" s="1"/>
      <c r="C196" s="1"/>
      <c r="D196" s="1"/>
      <c r="E196" s="1"/>
      <c r="F196" s="1"/>
      <c r="G196" s="1"/>
      <c r="H196" s="1"/>
      <c r="I196" s="1"/>
      <c r="J196" s="1"/>
      <c r="K196" s="1"/>
      <c r="L196" s="1"/>
      <c r="M196" s="1"/>
      <c r="N196" s="1"/>
      <c r="O196" s="1"/>
    </row>
    <row r="197" spans="1:15">
      <c r="A197" s="1"/>
      <c r="B197" s="1"/>
      <c r="C197" s="1"/>
      <c r="D197" s="1"/>
      <c r="E197" s="1"/>
      <c r="F197" s="1"/>
      <c r="G197" s="1"/>
      <c r="H197" s="1"/>
      <c r="I197" s="1"/>
      <c r="J197" s="1"/>
      <c r="K197" s="1"/>
      <c r="L197" s="1"/>
      <c r="M197" s="1"/>
      <c r="N197" s="1"/>
      <c r="O197" s="1"/>
    </row>
    <row r="198" spans="1:15">
      <c r="A198" s="1"/>
      <c r="B198" s="1"/>
      <c r="C198" s="1"/>
      <c r="D198" s="1"/>
      <c r="E198" s="1"/>
      <c r="F198" s="1"/>
      <c r="G198" s="1"/>
      <c r="H198" s="1"/>
      <c r="I198" s="1"/>
      <c r="J198" s="1"/>
      <c r="K198" s="1"/>
      <c r="L198" s="1"/>
      <c r="M198" s="1"/>
      <c r="N198" s="1"/>
      <c r="O198" s="1"/>
    </row>
    <row r="199" spans="1:15">
      <c r="A199" s="1"/>
      <c r="B199" s="1"/>
      <c r="C199" s="1"/>
      <c r="D199" s="1"/>
      <c r="E199" s="1"/>
      <c r="F199" s="1"/>
      <c r="G199" s="1"/>
      <c r="H199" s="1"/>
      <c r="I199" s="1"/>
      <c r="J199" s="1"/>
      <c r="K199" s="1"/>
      <c r="L199" s="1"/>
      <c r="M199" s="1"/>
      <c r="N199" s="1"/>
      <c r="O199" s="1"/>
    </row>
    <row r="200" spans="1:15">
      <c r="A200" s="1"/>
      <c r="B200" s="1"/>
      <c r="C200" s="1"/>
      <c r="D200" s="1"/>
      <c r="E200" s="1"/>
      <c r="F200" s="1"/>
      <c r="G200" s="1"/>
      <c r="H200" s="1"/>
      <c r="I200" s="1"/>
      <c r="J200" s="1"/>
      <c r="K200" s="1"/>
      <c r="L200" s="1"/>
      <c r="M200" s="1"/>
      <c r="N200" s="1"/>
      <c r="O200" s="1"/>
    </row>
    <row r="201" spans="1:15">
      <c r="A201" s="1"/>
      <c r="B201" s="1"/>
      <c r="C201" s="1"/>
      <c r="D201" s="1"/>
      <c r="E201" s="1"/>
      <c r="F201" s="1"/>
      <c r="G201" s="1"/>
      <c r="H201" s="1"/>
      <c r="I201" s="1"/>
      <c r="J201" s="1"/>
      <c r="K201" s="1"/>
      <c r="L201" s="1"/>
      <c r="M201" s="1"/>
      <c r="N201" s="1"/>
      <c r="O201" s="1"/>
    </row>
  </sheetData>
  <mergeCells count="1">
    <mergeCell ref="A1:M1"/>
  </mergeCells>
  <hyperlinks>
    <hyperlink ref="A2" location="'索引目录'!B3" display="返回索引页"/>
    <hyperlink ref="C24" r:id="rId1" display="452541773@qq.com"/>
  </hyperlinks>
  <pageMargins left="0.7" right="0.7" top="0.75" bottom="0.75" header="0.3" footer="0.3"/>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98"/>
  <sheetViews>
    <sheetView view="pageBreakPreview" zoomScaleNormal="100" workbookViewId="0">
      <selection activeCell="E25" sqref="E25"/>
    </sheetView>
  </sheetViews>
  <sheetFormatPr defaultColWidth="9.81481481481481" defaultRowHeight="14.4"/>
  <cols>
    <col min="1" max="1" width="4" customWidth="1"/>
    <col min="2" max="2" width="23" customWidth="1"/>
    <col min="3" max="3" width="4" customWidth="1"/>
    <col min="4" max="5" width="9" hidden="1" customWidth="1"/>
    <col min="6" max="6" width="11" hidden="1" customWidth="1"/>
    <col min="7" max="7" width="11" customWidth="1"/>
    <col min="8" max="8" width="10" customWidth="1"/>
    <col min="9" max="9" width="15" customWidth="1"/>
    <col min="10" max="10" width="11" customWidth="1"/>
    <col min="11" max="11" width="10" customWidth="1"/>
    <col min="12" max="12" width="15" customWidth="1"/>
    <col min="13" max="13" width="13" customWidth="1"/>
    <col min="14" max="14" width="7" customWidth="1"/>
    <col min="15" max="15" width="12" customWidth="1"/>
  </cols>
  <sheetData>
    <row r="1" s="58" customFormat="1" ht="15.6" spans="1:15">
      <c r="A1" s="60" t="s">
        <v>86</v>
      </c>
      <c r="B1" s="61" t="s">
        <v>250</v>
      </c>
      <c r="C1" s="62"/>
      <c r="D1" s="62"/>
      <c r="E1" s="62"/>
      <c r="F1" s="62"/>
      <c r="G1" s="62"/>
      <c r="H1" s="62"/>
      <c r="I1" s="62"/>
      <c r="J1" s="62"/>
      <c r="K1" s="62"/>
      <c r="L1" s="62"/>
      <c r="M1" s="62"/>
      <c r="N1" s="62"/>
      <c r="O1" s="62"/>
    </row>
    <row r="2" ht="30" customHeight="1" spans="1:15">
      <c r="A2" s="406" t="s">
        <v>561</v>
      </c>
      <c r="B2" s="17"/>
      <c r="C2" s="17"/>
      <c r="D2" s="17"/>
      <c r="E2" s="17"/>
      <c r="F2" s="17"/>
      <c r="G2" s="17"/>
      <c r="H2" s="17"/>
      <c r="I2" s="17"/>
      <c r="J2" s="17"/>
      <c r="K2" s="17"/>
      <c r="L2" s="17"/>
      <c r="M2" s="17"/>
      <c r="N2" s="17"/>
      <c r="O2" s="17"/>
    </row>
    <row r="3" s="59" customFormat="1" ht="20" customHeight="1" spans="1:15">
      <c r="A3" s="19" t="e">
        <f>CONCATENATE(#REF!,#REF!,#REF!,#REF!,#REF!,#REF!,#REF!)</f>
        <v>#REF!</v>
      </c>
      <c r="B3" s="19"/>
      <c r="C3" s="19"/>
      <c r="D3" s="19"/>
      <c r="E3" s="19"/>
      <c r="F3" s="19"/>
      <c r="G3" s="19"/>
      <c r="H3" s="19"/>
      <c r="I3" s="19"/>
      <c r="J3" s="20"/>
      <c r="K3" s="20"/>
      <c r="L3" s="20"/>
      <c r="M3" s="20"/>
      <c r="N3" s="20"/>
      <c r="O3" s="20"/>
    </row>
    <row r="4" s="59" customFormat="1" ht="20" customHeight="1" spans="1:15">
      <c r="A4" s="63" t="e">
        <f>#REF!&amp;#REF!</f>
        <v>#REF!</v>
      </c>
      <c r="B4" s="22"/>
      <c r="C4" s="22"/>
      <c r="D4" s="22"/>
      <c r="E4" s="105"/>
      <c r="F4" s="105"/>
      <c r="G4" s="105"/>
      <c r="H4" s="105"/>
      <c r="I4" s="105"/>
      <c r="J4" s="22"/>
      <c r="K4" s="105"/>
      <c r="L4" s="105"/>
      <c r="M4" s="105"/>
      <c r="N4" s="105"/>
      <c r="O4" s="64" t="s">
        <v>252</v>
      </c>
    </row>
    <row r="5" s="59" customFormat="1" ht="20" customHeight="1" spans="1:15">
      <c r="A5" s="27" t="s">
        <v>253</v>
      </c>
      <c r="B5" s="27" t="s">
        <v>562</v>
      </c>
      <c r="C5" s="412" t="s">
        <v>563</v>
      </c>
      <c r="D5" s="27" t="s">
        <v>216</v>
      </c>
      <c r="E5" s="27"/>
      <c r="F5" s="65"/>
      <c r="G5" s="649" t="s">
        <v>217</v>
      </c>
      <c r="H5" s="649"/>
      <c r="I5" s="649"/>
      <c r="J5" s="27" t="s">
        <v>218</v>
      </c>
      <c r="K5" s="27"/>
      <c r="L5" s="27"/>
      <c r="M5" s="27" t="s">
        <v>219</v>
      </c>
      <c r="N5" s="27" t="s">
        <v>255</v>
      </c>
      <c r="O5" s="27" t="s">
        <v>411</v>
      </c>
    </row>
    <row r="6" s="59" customFormat="1" ht="20" customHeight="1" spans="1:15">
      <c r="A6" s="27"/>
      <c r="B6" s="27"/>
      <c r="C6" s="137"/>
      <c r="D6" s="27" t="s">
        <v>564</v>
      </c>
      <c r="E6" s="27" t="s">
        <v>565</v>
      </c>
      <c r="F6" s="65" t="s">
        <v>566</v>
      </c>
      <c r="G6" s="34" t="s">
        <v>564</v>
      </c>
      <c r="H6" s="27" t="s">
        <v>565</v>
      </c>
      <c r="I6" s="27" t="s">
        <v>566</v>
      </c>
      <c r="J6" s="27" t="s">
        <v>567</v>
      </c>
      <c r="K6" s="27" t="s">
        <v>568</v>
      </c>
      <c r="L6" s="27" t="s">
        <v>566</v>
      </c>
      <c r="M6" s="140"/>
      <c r="N6" s="27"/>
      <c r="O6" s="27"/>
    </row>
    <row r="7" s="59" customFormat="1" ht="20" customHeight="1" spans="1:16">
      <c r="A7" s="102" t="s">
        <v>569</v>
      </c>
      <c r="B7" s="94" t="s">
        <v>570</v>
      </c>
      <c r="C7" s="650"/>
      <c r="D7" s="82"/>
      <c r="E7" s="31" t="str">
        <f>IF(D7=0,"",F7/D7)</f>
        <v/>
      </c>
      <c r="F7" s="30"/>
      <c r="G7" s="651">
        <v>46</v>
      </c>
      <c r="H7" s="31">
        <v>3295.49</v>
      </c>
      <c r="I7" s="652">
        <f>G7*H7</f>
        <v>151592.54</v>
      </c>
      <c r="J7" s="82">
        <f>G7</f>
        <v>46</v>
      </c>
      <c r="K7" s="422">
        <f>H7</f>
        <v>3295.49</v>
      </c>
      <c r="L7" s="422">
        <f>I7</f>
        <v>151592.54</v>
      </c>
      <c r="M7" s="31" t="str">
        <f>IF(L7-I7=0,"",(L7-I7))</f>
        <v/>
      </c>
      <c r="N7" s="31">
        <f>IF(I7=0,"",(L7-I7)/I7*100)</f>
        <v>0</v>
      </c>
      <c r="O7" s="32"/>
      <c r="P7" s="653" t="s">
        <v>351</v>
      </c>
    </row>
    <row r="8" s="59" customFormat="1" ht="20" customHeight="1" spans="1:16">
      <c r="A8" s="27">
        <v>2</v>
      </c>
      <c r="B8" s="94" t="s">
        <v>571</v>
      </c>
      <c r="C8" s="520"/>
      <c r="D8" s="82"/>
      <c r="E8" s="31" t="str">
        <f>IF(D8=0,"",F8/D8)</f>
        <v/>
      </c>
      <c r="F8" s="30"/>
      <c r="G8" s="641">
        <v>1</v>
      </c>
      <c r="H8" s="31">
        <v>73860</v>
      </c>
      <c r="I8" s="31">
        <f>H8</f>
        <v>73860</v>
      </c>
      <c r="J8" s="82">
        <f>G8</f>
        <v>1</v>
      </c>
      <c r="K8" s="422">
        <f>H8</f>
        <v>73860</v>
      </c>
      <c r="L8" s="422">
        <f>I8</f>
        <v>73860</v>
      </c>
      <c r="M8" s="31" t="str">
        <f>IF(L8-I8=0,"",(L8-I8))</f>
        <v/>
      </c>
      <c r="N8" s="31">
        <f>IF(I8=0,"",(L8-I8)/I8*100)</f>
        <v>0</v>
      </c>
      <c r="O8" s="32"/>
      <c r="P8" s="653" t="s">
        <v>351</v>
      </c>
    </row>
    <row r="9" s="59" customFormat="1" ht="20" customHeight="1" spans="1:15">
      <c r="A9" s="27"/>
      <c r="B9" s="32"/>
      <c r="C9" s="32"/>
      <c r="D9" s="82"/>
      <c r="E9" s="31"/>
      <c r="F9" s="30"/>
      <c r="G9" s="641"/>
      <c r="H9" s="31"/>
      <c r="I9" s="31"/>
      <c r="J9" s="82"/>
      <c r="K9" s="31"/>
      <c r="L9" s="31"/>
      <c r="M9" s="31"/>
      <c r="N9" s="31"/>
      <c r="O9" s="32"/>
    </row>
    <row r="10" s="59" customFormat="1" ht="20" customHeight="1" spans="1:15">
      <c r="A10" s="27"/>
      <c r="B10" s="32"/>
      <c r="C10" s="32"/>
      <c r="D10" s="82"/>
      <c r="E10" s="31"/>
      <c r="F10" s="30"/>
      <c r="G10" s="641"/>
      <c r="H10" s="31"/>
      <c r="I10" s="31"/>
      <c r="J10" s="82"/>
      <c r="K10" s="31"/>
      <c r="L10" s="31"/>
      <c r="M10" s="31"/>
      <c r="N10" s="31"/>
      <c r="O10" s="32"/>
    </row>
    <row r="11" s="59" customFormat="1" ht="20" customHeight="1" spans="1:15">
      <c r="A11" s="27"/>
      <c r="B11" s="32"/>
      <c r="C11" s="32"/>
      <c r="D11" s="82"/>
      <c r="E11" s="31"/>
      <c r="F11" s="30"/>
      <c r="G11" s="641"/>
      <c r="H11" s="31"/>
      <c r="I11" s="31"/>
      <c r="J11" s="82"/>
      <c r="K11" s="31"/>
      <c r="L11" s="31"/>
      <c r="M11" s="31"/>
      <c r="N11" s="31"/>
      <c r="O11" s="32"/>
    </row>
    <row r="12" s="59" customFormat="1" ht="20" customHeight="1" spans="1:15">
      <c r="A12" s="27"/>
      <c r="B12" s="32"/>
      <c r="C12" s="32"/>
      <c r="D12" s="82"/>
      <c r="E12" s="31"/>
      <c r="F12" s="30"/>
      <c r="G12" s="641"/>
      <c r="H12" s="31"/>
      <c r="I12" s="31"/>
      <c r="J12" s="82"/>
      <c r="K12" s="31"/>
      <c r="L12" s="31"/>
      <c r="M12" s="31"/>
      <c r="N12" s="31"/>
      <c r="O12" s="32"/>
    </row>
    <row r="13" s="59" customFormat="1" ht="20" customHeight="1" spans="1:15">
      <c r="A13" s="27"/>
      <c r="B13" s="32"/>
      <c r="C13" s="32"/>
      <c r="D13" s="82"/>
      <c r="E13" s="31"/>
      <c r="F13" s="30"/>
      <c r="G13" s="641"/>
      <c r="H13" s="31"/>
      <c r="I13" s="31"/>
      <c r="J13" s="82"/>
      <c r="K13" s="31"/>
      <c r="L13" s="31"/>
      <c r="M13" s="31"/>
      <c r="N13" s="31"/>
      <c r="O13" s="32"/>
    </row>
    <row r="14" s="59" customFormat="1" ht="20" customHeight="1" spans="1:15">
      <c r="A14" s="27"/>
      <c r="B14" s="32"/>
      <c r="C14" s="32"/>
      <c r="D14" s="82"/>
      <c r="E14" s="31"/>
      <c r="F14" s="30"/>
      <c r="G14" s="641"/>
      <c r="H14" s="31"/>
      <c r="I14" s="31"/>
      <c r="J14" s="82"/>
      <c r="K14" s="31"/>
      <c r="L14" s="31"/>
      <c r="M14" s="31"/>
      <c r="N14" s="31"/>
      <c r="O14" s="32"/>
    </row>
    <row r="15" s="59" customFormat="1" ht="20" customHeight="1" spans="1:15">
      <c r="A15" s="27"/>
      <c r="B15" s="32"/>
      <c r="C15" s="32"/>
      <c r="D15" s="82"/>
      <c r="E15" s="31"/>
      <c r="F15" s="30"/>
      <c r="G15" s="641"/>
      <c r="H15" s="31"/>
      <c r="I15" s="31"/>
      <c r="J15" s="82"/>
      <c r="K15" s="31"/>
      <c r="L15" s="31"/>
      <c r="M15" s="31"/>
      <c r="N15" s="31"/>
      <c r="O15" s="32"/>
    </row>
    <row r="16" s="59" customFormat="1" ht="20" customHeight="1" spans="1:15">
      <c r="A16" s="27"/>
      <c r="B16" s="32"/>
      <c r="C16" s="32"/>
      <c r="D16" s="82"/>
      <c r="E16" s="31"/>
      <c r="F16" s="30"/>
      <c r="G16" s="641"/>
      <c r="H16" s="31"/>
      <c r="I16" s="31"/>
      <c r="J16" s="82"/>
      <c r="K16" s="31"/>
      <c r="L16" s="31"/>
      <c r="M16" s="31"/>
      <c r="N16" s="31"/>
      <c r="O16" s="32"/>
    </row>
    <row r="17" s="59" customFormat="1" ht="20" customHeight="1" spans="1:15">
      <c r="A17" s="27"/>
      <c r="B17" s="32"/>
      <c r="C17" s="32"/>
      <c r="D17" s="82"/>
      <c r="E17" s="31"/>
      <c r="F17" s="30"/>
      <c r="G17" s="641"/>
      <c r="H17" s="31"/>
      <c r="I17" s="31"/>
      <c r="J17" s="82"/>
      <c r="K17" s="31"/>
      <c r="L17" s="31"/>
      <c r="M17" s="31"/>
      <c r="N17" s="31"/>
      <c r="O17" s="32"/>
    </row>
    <row r="18" s="59" customFormat="1" ht="20" customHeight="1" spans="1:15">
      <c r="A18" s="27"/>
      <c r="B18" s="32"/>
      <c r="C18" s="32"/>
      <c r="D18" s="82"/>
      <c r="E18" s="31"/>
      <c r="F18" s="30"/>
      <c r="G18" s="641"/>
      <c r="H18" s="31"/>
      <c r="I18" s="31"/>
      <c r="J18" s="82"/>
      <c r="K18" s="31"/>
      <c r="L18" s="31"/>
      <c r="M18" s="31"/>
      <c r="N18" s="31"/>
      <c r="O18" s="32"/>
    </row>
    <row r="19" s="59" customFormat="1" ht="20" customHeight="1" spans="1:15">
      <c r="A19" s="27"/>
      <c r="B19" s="32"/>
      <c r="C19" s="32"/>
      <c r="D19" s="82"/>
      <c r="E19" s="31"/>
      <c r="F19" s="30"/>
      <c r="G19" s="641"/>
      <c r="H19" s="31"/>
      <c r="I19" s="31"/>
      <c r="J19" s="82"/>
      <c r="K19" s="31"/>
      <c r="L19" s="31"/>
      <c r="M19" s="31"/>
      <c r="N19" s="31"/>
      <c r="O19" s="32"/>
    </row>
    <row r="20" s="59" customFormat="1" ht="20" customHeight="1" spans="1:15">
      <c r="A20" s="27"/>
      <c r="B20" s="32"/>
      <c r="C20" s="32"/>
      <c r="D20" s="82"/>
      <c r="E20" s="31"/>
      <c r="F20" s="30"/>
      <c r="G20" s="641"/>
      <c r="H20" s="31"/>
      <c r="I20" s="31"/>
      <c r="J20" s="82"/>
      <c r="K20" s="31"/>
      <c r="L20" s="31"/>
      <c r="M20" s="31"/>
      <c r="N20" s="31"/>
      <c r="O20" s="32"/>
    </row>
    <row r="21" s="59" customFormat="1" ht="20" customHeight="1" spans="1:15">
      <c r="A21" s="27"/>
      <c r="B21" s="32"/>
      <c r="C21" s="32"/>
      <c r="D21" s="82"/>
      <c r="E21" s="31"/>
      <c r="F21" s="30"/>
      <c r="G21" s="641"/>
      <c r="H21" s="31"/>
      <c r="I21" s="31"/>
      <c r="J21" s="82"/>
      <c r="K21" s="31"/>
      <c r="L21" s="31"/>
      <c r="M21" s="31"/>
      <c r="N21" s="31"/>
      <c r="O21" s="32"/>
    </row>
    <row r="22" s="59" customFormat="1" ht="20" customHeight="1" spans="1:15">
      <c r="A22" s="27"/>
      <c r="B22" s="32"/>
      <c r="C22" s="32"/>
      <c r="D22" s="82"/>
      <c r="E22" s="31"/>
      <c r="F22" s="30"/>
      <c r="G22" s="641"/>
      <c r="H22" s="31"/>
      <c r="I22" s="31"/>
      <c r="J22" s="82"/>
      <c r="K22" s="31"/>
      <c r="L22" s="31"/>
      <c r="M22" s="31"/>
      <c r="N22" s="31"/>
      <c r="O22" s="32"/>
    </row>
    <row r="23" s="59" customFormat="1" ht="20" customHeight="1" spans="1:15">
      <c r="A23" s="27" t="s">
        <v>418</v>
      </c>
      <c r="B23" s="34"/>
      <c r="C23" s="32"/>
      <c r="D23" s="82"/>
      <c r="E23" s="31"/>
      <c r="F23" s="30">
        <f>SUM(F7:F22)</f>
        <v>0</v>
      </c>
      <c r="G23" s="641"/>
      <c r="H23" s="31"/>
      <c r="I23" s="31">
        <f>SUM(I7:I22)</f>
        <v>225452.54</v>
      </c>
      <c r="J23" s="82"/>
      <c r="K23" s="31"/>
      <c r="L23" s="31">
        <f>SUM(L7:L22)</f>
        <v>225452.54</v>
      </c>
      <c r="M23" s="31" t="str">
        <f>IF(L23-I23=0,"",(L23-I23))</f>
        <v/>
      </c>
      <c r="N23" s="31">
        <f>IF(I23=0,"",(L23-I23)/I23*100)</f>
        <v>0</v>
      </c>
      <c r="O23" s="32"/>
    </row>
    <row r="24" s="59" customFormat="1" ht="20" customHeight="1" spans="1:15">
      <c r="A24" s="68" t="e">
        <f>#REF!&amp;#REF!</f>
        <v>#REF!</v>
      </c>
      <c r="B24" s="22"/>
      <c r="C24" s="22"/>
      <c r="D24" s="22"/>
      <c r="E24" s="22"/>
      <c r="F24" s="22"/>
      <c r="G24" s="22"/>
      <c r="H24" s="63"/>
      <c r="I24" s="63"/>
      <c r="J24" s="22"/>
      <c r="K24" s="22"/>
      <c r="L24" s="63" t="e">
        <f>"评估人员："&amp;#REF!</f>
        <v>#REF!</v>
      </c>
      <c r="M24" s="22"/>
      <c r="N24" s="22"/>
      <c r="O24" s="22"/>
    </row>
    <row r="25" s="59" customFormat="1" ht="20" customHeight="1" spans="1:15">
      <c r="A25" s="22" t="e">
        <f>CONCATENATE(#REF!,#REF!,#REF!,#REF!,#REF!,#REF!,#REF!)</f>
        <v>#REF!</v>
      </c>
      <c r="B25" s="22"/>
      <c r="C25" s="22"/>
      <c r="D25" s="22"/>
      <c r="E25" s="22"/>
      <c r="F25" s="22"/>
      <c r="G25" s="22"/>
      <c r="H25" s="22"/>
      <c r="I25" s="22"/>
      <c r="J25" s="22"/>
      <c r="K25" s="22"/>
      <c r="L25" s="22" t="str">
        <f>其他应收款!P27</f>
        <v>评估机构：四川正磊房地产土地资产评估有限责任公司</v>
      </c>
      <c r="M25" s="22"/>
      <c r="N25" s="22"/>
      <c r="O25" s="22"/>
    </row>
    <row r="26" s="59" customFormat="1" ht="20" customHeight="1" spans="1:15">
      <c r="A26" s="22"/>
      <c r="B26" s="22"/>
      <c r="C26" s="22"/>
      <c r="D26" s="22"/>
      <c r="E26" s="105"/>
      <c r="F26" s="105"/>
      <c r="G26" s="105"/>
      <c r="H26" s="105"/>
      <c r="I26" s="105"/>
      <c r="J26" s="22"/>
      <c r="K26" s="105"/>
      <c r="L26" s="418">
        <f>I23-'[2]存货汇总表-表14'!$H$14</f>
        <v>0</v>
      </c>
      <c r="M26" s="105"/>
      <c r="N26" s="105"/>
      <c r="O26" s="22"/>
    </row>
    <row r="27" s="59" customFormat="1" ht="20" customHeight="1" spans="1:15">
      <c r="A27" s="22"/>
      <c r="B27" s="22"/>
      <c r="C27" s="22"/>
      <c r="D27" s="22"/>
      <c r="E27" s="105"/>
      <c r="F27" s="105"/>
      <c r="G27" s="105"/>
      <c r="H27" s="105"/>
      <c r="I27" s="105"/>
      <c r="J27" s="22"/>
      <c r="K27" s="105"/>
      <c r="L27" s="105"/>
      <c r="M27" s="105"/>
      <c r="N27" s="105"/>
      <c r="O27" s="22"/>
    </row>
    <row r="28" s="59" customFormat="1" ht="20" customHeight="1" spans="1:15">
      <c r="A28" s="22"/>
      <c r="B28" s="22"/>
      <c r="C28" s="22"/>
      <c r="D28" s="22"/>
      <c r="E28" s="105"/>
      <c r="F28" s="105"/>
      <c r="G28" s="105"/>
      <c r="H28" s="105"/>
      <c r="I28" s="105"/>
      <c r="J28" s="22"/>
      <c r="K28" s="105"/>
      <c r="L28" s="105"/>
      <c r="M28" s="105"/>
      <c r="N28" s="105"/>
      <c r="O28" s="22"/>
    </row>
    <row r="29" s="59" customFormat="1" ht="20" customHeight="1" spans="1:15">
      <c r="A29" s="22"/>
      <c r="B29" s="22"/>
      <c r="C29" s="22"/>
      <c r="D29" s="22"/>
      <c r="E29" s="105"/>
      <c r="F29" s="105"/>
      <c r="G29" s="105"/>
      <c r="H29" s="105"/>
      <c r="I29" s="105"/>
      <c r="J29" s="22"/>
      <c r="K29" s="105"/>
      <c r="L29" s="105"/>
      <c r="M29" s="105"/>
      <c r="N29" s="105"/>
      <c r="O29" s="22"/>
    </row>
    <row r="30" s="59" customFormat="1" ht="20" customHeight="1" spans="1:15">
      <c r="A30" s="22"/>
      <c r="B30" s="22"/>
      <c r="C30" s="22"/>
      <c r="D30" s="22"/>
      <c r="E30" s="105"/>
      <c r="F30" s="105"/>
      <c r="G30" s="105"/>
      <c r="H30" s="105"/>
      <c r="I30" s="105"/>
      <c r="J30" s="22"/>
      <c r="K30" s="105"/>
      <c r="L30" s="105"/>
      <c r="M30" s="105"/>
      <c r="N30" s="105"/>
      <c r="O30" s="22"/>
    </row>
    <row r="31" s="59" customFormat="1" ht="20" customHeight="1" spans="1:15">
      <c r="A31" s="22"/>
      <c r="B31" s="22"/>
      <c r="C31" s="22"/>
      <c r="D31" s="22"/>
      <c r="E31" s="105"/>
      <c r="F31" s="105"/>
      <c r="G31" s="105"/>
      <c r="H31" s="105"/>
      <c r="I31" s="105"/>
      <c r="J31" s="22"/>
      <c r="K31" s="105"/>
      <c r="L31" s="105"/>
      <c r="M31" s="105"/>
      <c r="N31" s="105"/>
      <c r="O31" s="22"/>
    </row>
    <row r="32" s="59" customFormat="1" ht="20" customHeight="1" spans="1:15">
      <c r="A32" s="22"/>
      <c r="B32" s="22"/>
      <c r="C32" s="22"/>
      <c r="D32" s="22"/>
      <c r="E32" s="105"/>
      <c r="F32" s="105"/>
      <c r="G32" s="105"/>
      <c r="H32" s="105"/>
      <c r="I32" s="105"/>
      <c r="J32" s="22"/>
      <c r="K32" s="105"/>
      <c r="L32" s="105"/>
      <c r="M32" s="105"/>
      <c r="N32" s="105"/>
      <c r="O32" s="22"/>
    </row>
    <row r="33" s="59" customFormat="1" ht="20" customHeight="1" spans="1:15">
      <c r="A33" s="22"/>
      <c r="B33" s="22"/>
      <c r="C33" s="22"/>
      <c r="D33" s="22"/>
      <c r="E33" s="105"/>
      <c r="F33" s="105"/>
      <c r="G33" s="105"/>
      <c r="H33" s="105"/>
      <c r="I33" s="105"/>
      <c r="J33" s="22"/>
      <c r="K33" s="105"/>
      <c r="L33" s="105"/>
      <c r="M33" s="105"/>
      <c r="N33" s="105"/>
      <c r="O33" s="22"/>
    </row>
    <row r="34" s="59" customFormat="1" ht="20" customHeight="1" spans="1:15">
      <c r="A34" s="22"/>
      <c r="B34" s="22"/>
      <c r="C34" s="22"/>
      <c r="D34" s="22"/>
      <c r="E34" s="105"/>
      <c r="F34" s="105"/>
      <c r="G34" s="105"/>
      <c r="H34" s="105"/>
      <c r="I34" s="105"/>
      <c r="J34" s="22"/>
      <c r="K34" s="105"/>
      <c r="L34" s="105"/>
      <c r="M34" s="105"/>
      <c r="N34" s="105"/>
      <c r="O34" s="22"/>
    </row>
    <row r="35" s="59" customFormat="1" ht="20" customHeight="1" spans="1:15">
      <c r="A35" s="22"/>
      <c r="B35" s="22"/>
      <c r="C35" s="22"/>
      <c r="D35" s="22"/>
      <c r="E35" s="105"/>
      <c r="F35" s="105"/>
      <c r="G35" s="105"/>
      <c r="H35" s="105"/>
      <c r="I35" s="105"/>
      <c r="J35" s="22"/>
      <c r="K35" s="105"/>
      <c r="L35" s="105"/>
      <c r="M35" s="105"/>
      <c r="N35" s="105"/>
      <c r="O35" s="22"/>
    </row>
    <row r="36" s="59" customFormat="1" ht="20" customHeight="1" spans="1:15">
      <c r="A36" s="22"/>
      <c r="B36" s="22"/>
      <c r="C36" s="22"/>
      <c r="D36" s="22"/>
      <c r="E36" s="105"/>
      <c r="F36" s="105"/>
      <c r="G36" s="105"/>
      <c r="H36" s="105"/>
      <c r="I36" s="105"/>
      <c r="J36" s="22"/>
      <c r="K36" s="105"/>
      <c r="L36" s="105"/>
      <c r="M36" s="105"/>
      <c r="N36" s="105"/>
      <c r="O36" s="22"/>
    </row>
    <row r="37" s="59" customFormat="1" ht="20" customHeight="1" spans="1:15">
      <c r="A37" s="22"/>
      <c r="B37" s="22"/>
      <c r="C37" s="22"/>
      <c r="D37" s="22"/>
      <c r="E37" s="105"/>
      <c r="F37" s="105"/>
      <c r="G37" s="105"/>
      <c r="H37" s="105"/>
      <c r="I37" s="105"/>
      <c r="J37" s="22"/>
      <c r="K37" s="105"/>
      <c r="L37" s="105"/>
      <c r="M37" s="105"/>
      <c r="N37" s="105"/>
      <c r="O37" s="22"/>
    </row>
    <row r="38" s="59" customFormat="1" ht="20" customHeight="1" spans="1:15">
      <c r="A38" s="22"/>
      <c r="B38" s="22"/>
      <c r="C38" s="22"/>
      <c r="D38" s="22"/>
      <c r="E38" s="105"/>
      <c r="F38" s="105"/>
      <c r="G38" s="105"/>
      <c r="H38" s="105"/>
      <c r="I38" s="105"/>
      <c r="J38" s="22"/>
      <c r="K38" s="105"/>
      <c r="L38" s="105"/>
      <c r="M38" s="105"/>
      <c r="N38" s="105"/>
      <c r="O38" s="22"/>
    </row>
    <row r="39" s="59" customFormat="1" ht="20" customHeight="1" spans="1:15">
      <c r="A39" s="22"/>
      <c r="B39" s="22"/>
      <c r="C39" s="22"/>
      <c r="D39" s="22"/>
      <c r="E39" s="105"/>
      <c r="F39" s="105"/>
      <c r="G39" s="105"/>
      <c r="H39" s="105"/>
      <c r="I39" s="105"/>
      <c r="J39" s="22"/>
      <c r="K39" s="105"/>
      <c r="L39" s="105"/>
      <c r="M39" s="105"/>
      <c r="N39" s="105"/>
      <c r="O39" s="22"/>
    </row>
    <row r="40" s="59" customFormat="1" ht="20" customHeight="1" spans="1:15">
      <c r="A40" s="22"/>
      <c r="B40" s="22"/>
      <c r="C40" s="22"/>
      <c r="D40" s="22"/>
      <c r="E40" s="105"/>
      <c r="F40" s="105"/>
      <c r="G40" s="105"/>
      <c r="H40" s="105"/>
      <c r="I40" s="105"/>
      <c r="J40" s="22"/>
      <c r="K40" s="105"/>
      <c r="L40" s="105"/>
      <c r="M40" s="105"/>
      <c r="N40" s="105"/>
      <c r="O40" s="22"/>
    </row>
    <row r="41" s="59" customFormat="1" ht="20" customHeight="1" spans="1:15">
      <c r="A41" s="22"/>
      <c r="B41" s="22"/>
      <c r="C41" s="22"/>
      <c r="D41" s="22"/>
      <c r="E41" s="105"/>
      <c r="F41" s="105"/>
      <c r="G41" s="105"/>
      <c r="H41" s="105"/>
      <c r="I41" s="105"/>
      <c r="J41" s="22"/>
      <c r="K41" s="105"/>
      <c r="L41" s="105"/>
      <c r="M41" s="105"/>
      <c r="N41" s="105"/>
      <c r="O41" s="22"/>
    </row>
    <row r="42" s="59" customFormat="1" ht="20" customHeight="1" spans="1:15">
      <c r="A42" s="22"/>
      <c r="B42" s="22"/>
      <c r="C42" s="22"/>
      <c r="D42" s="22"/>
      <c r="E42" s="105"/>
      <c r="F42" s="105"/>
      <c r="G42" s="105"/>
      <c r="H42" s="105"/>
      <c r="I42" s="105"/>
      <c r="J42" s="22"/>
      <c r="K42" s="105"/>
      <c r="L42" s="105"/>
      <c r="M42" s="105"/>
      <c r="N42" s="105"/>
      <c r="O42" s="22"/>
    </row>
    <row r="43" s="59" customFormat="1" ht="20" customHeight="1" spans="1:15">
      <c r="A43" s="22"/>
      <c r="B43" s="22"/>
      <c r="C43" s="22"/>
      <c r="D43" s="22"/>
      <c r="E43" s="105"/>
      <c r="F43" s="105"/>
      <c r="G43" s="105"/>
      <c r="H43" s="105"/>
      <c r="I43" s="105"/>
      <c r="J43" s="22"/>
      <c r="K43" s="105"/>
      <c r="L43" s="105"/>
      <c r="M43" s="105"/>
      <c r="N43" s="105"/>
      <c r="O43" s="22"/>
    </row>
    <row r="44" s="59" customFormat="1" ht="20" customHeight="1" spans="1:15">
      <c r="A44" s="22"/>
      <c r="B44" s="22"/>
      <c r="C44" s="22"/>
      <c r="D44" s="22"/>
      <c r="E44" s="105"/>
      <c r="F44" s="105"/>
      <c r="G44" s="105"/>
      <c r="H44" s="105"/>
      <c r="I44" s="105"/>
      <c r="J44" s="22"/>
      <c r="K44" s="105"/>
      <c r="L44" s="105"/>
      <c r="M44" s="105"/>
      <c r="N44" s="105"/>
      <c r="O44" s="22"/>
    </row>
    <row r="45" s="59" customFormat="1" ht="20" customHeight="1" spans="1:15">
      <c r="A45" s="22"/>
      <c r="B45" s="22"/>
      <c r="C45" s="22"/>
      <c r="D45" s="22"/>
      <c r="E45" s="105"/>
      <c r="F45" s="105"/>
      <c r="G45" s="105"/>
      <c r="H45" s="105"/>
      <c r="I45" s="105"/>
      <c r="J45" s="22"/>
      <c r="K45" s="105"/>
      <c r="L45" s="105"/>
      <c r="M45" s="105"/>
      <c r="N45" s="105"/>
      <c r="O45" s="22"/>
    </row>
    <row r="46" s="59" customFormat="1" ht="20" customHeight="1" spans="1:15">
      <c r="A46" s="22"/>
      <c r="B46" s="22"/>
      <c r="C46" s="22"/>
      <c r="D46" s="22"/>
      <c r="E46" s="105"/>
      <c r="F46" s="105"/>
      <c r="G46" s="105"/>
      <c r="H46" s="105"/>
      <c r="I46" s="105"/>
      <c r="J46" s="22"/>
      <c r="K46" s="105"/>
      <c r="L46" s="105"/>
      <c r="M46" s="105"/>
      <c r="N46" s="105"/>
      <c r="O46" s="22"/>
    </row>
    <row r="47" s="59" customFormat="1" ht="20" customHeight="1" spans="1:15">
      <c r="A47" s="22"/>
      <c r="B47" s="22"/>
      <c r="C47" s="22"/>
      <c r="D47" s="22"/>
      <c r="E47" s="105"/>
      <c r="F47" s="105"/>
      <c r="G47" s="105"/>
      <c r="H47" s="105"/>
      <c r="I47" s="105"/>
      <c r="J47" s="22"/>
      <c r="K47" s="105"/>
      <c r="L47" s="105"/>
      <c r="M47" s="105"/>
      <c r="N47" s="105"/>
      <c r="O47" s="22"/>
    </row>
    <row r="48" s="59" customFormat="1" ht="20" customHeight="1" spans="1:15">
      <c r="A48" s="22"/>
      <c r="B48" s="22"/>
      <c r="C48" s="22"/>
      <c r="D48" s="22"/>
      <c r="E48" s="105"/>
      <c r="F48" s="105"/>
      <c r="G48" s="105"/>
      <c r="H48" s="105"/>
      <c r="I48" s="105"/>
      <c r="J48" s="22"/>
      <c r="K48" s="105"/>
      <c r="L48" s="105"/>
      <c r="M48" s="105"/>
      <c r="N48" s="105"/>
      <c r="O48" s="22"/>
    </row>
    <row r="49" s="59" customFormat="1" ht="20" customHeight="1" spans="1:15">
      <c r="A49" s="22"/>
      <c r="B49" s="22"/>
      <c r="C49" s="22"/>
      <c r="D49" s="22"/>
      <c r="E49" s="105"/>
      <c r="F49" s="105"/>
      <c r="G49" s="105"/>
      <c r="H49" s="105"/>
      <c r="I49" s="105"/>
      <c r="J49" s="22"/>
      <c r="K49" s="105"/>
      <c r="L49" s="105"/>
      <c r="M49" s="105"/>
      <c r="N49" s="105"/>
      <c r="O49" s="22"/>
    </row>
    <row r="50" s="59" customFormat="1" ht="20" customHeight="1" spans="1:15">
      <c r="A50" s="22"/>
      <c r="B50" s="22"/>
      <c r="C50" s="22"/>
      <c r="D50" s="22"/>
      <c r="E50" s="105"/>
      <c r="F50" s="105"/>
      <c r="G50" s="105"/>
      <c r="H50" s="105"/>
      <c r="I50" s="105"/>
      <c r="J50" s="22"/>
      <c r="K50" s="105"/>
      <c r="L50" s="105"/>
      <c r="M50" s="105"/>
      <c r="N50" s="105"/>
      <c r="O50" s="22"/>
    </row>
    <row r="51" s="59" customFormat="1" ht="20" customHeight="1" spans="1:15">
      <c r="A51" s="22"/>
      <c r="B51" s="22"/>
      <c r="C51" s="22"/>
      <c r="D51" s="22"/>
      <c r="E51" s="105"/>
      <c r="F51" s="105"/>
      <c r="G51" s="105"/>
      <c r="H51" s="105"/>
      <c r="I51" s="105"/>
      <c r="J51" s="22"/>
      <c r="K51" s="105"/>
      <c r="L51" s="105"/>
      <c r="M51" s="105"/>
      <c r="N51" s="105"/>
      <c r="O51" s="22"/>
    </row>
    <row r="52" s="59" customFormat="1" ht="20" customHeight="1" spans="1:15">
      <c r="A52" s="22"/>
      <c r="B52" s="22"/>
      <c r="C52" s="22"/>
      <c r="D52" s="22"/>
      <c r="E52" s="105"/>
      <c r="F52" s="105"/>
      <c r="G52" s="105"/>
      <c r="H52" s="105"/>
      <c r="I52" s="105"/>
      <c r="J52" s="22"/>
      <c r="K52" s="105"/>
      <c r="L52" s="105"/>
      <c r="M52" s="105"/>
      <c r="N52" s="105"/>
      <c r="O52" s="22"/>
    </row>
    <row r="53" s="59" customFormat="1" ht="20" customHeight="1" spans="1:15">
      <c r="A53" s="22"/>
      <c r="B53" s="22"/>
      <c r="C53" s="22"/>
      <c r="D53" s="22"/>
      <c r="E53" s="105"/>
      <c r="F53" s="105"/>
      <c r="G53" s="105"/>
      <c r="H53" s="105"/>
      <c r="I53" s="105"/>
      <c r="J53" s="22"/>
      <c r="K53" s="105"/>
      <c r="L53" s="105"/>
      <c r="M53" s="105"/>
      <c r="N53" s="105"/>
      <c r="O53" s="22"/>
    </row>
    <row r="54" s="59" customFormat="1" ht="20" customHeight="1" spans="1:15">
      <c r="A54" s="22"/>
      <c r="B54" s="22"/>
      <c r="C54" s="22"/>
      <c r="D54" s="22"/>
      <c r="E54" s="105"/>
      <c r="F54" s="105"/>
      <c r="G54" s="105"/>
      <c r="H54" s="105"/>
      <c r="I54" s="105"/>
      <c r="J54" s="22"/>
      <c r="K54" s="105"/>
      <c r="L54" s="105"/>
      <c r="M54" s="105"/>
      <c r="N54" s="105"/>
      <c r="O54" s="22"/>
    </row>
    <row r="55" s="59" customFormat="1" ht="20" customHeight="1" spans="1:15">
      <c r="A55" s="22"/>
      <c r="B55" s="22"/>
      <c r="C55" s="22"/>
      <c r="D55" s="22"/>
      <c r="E55" s="105"/>
      <c r="F55" s="105"/>
      <c r="G55" s="105"/>
      <c r="H55" s="105"/>
      <c r="I55" s="105"/>
      <c r="J55" s="22"/>
      <c r="K55" s="105"/>
      <c r="L55" s="105"/>
      <c r="M55" s="105"/>
      <c r="N55" s="105"/>
      <c r="O55" s="22"/>
    </row>
    <row r="56" s="59" customFormat="1" ht="20" customHeight="1" spans="1:15">
      <c r="A56" s="22"/>
      <c r="B56" s="22"/>
      <c r="C56" s="22"/>
      <c r="D56" s="22"/>
      <c r="E56" s="105"/>
      <c r="F56" s="105"/>
      <c r="G56" s="105"/>
      <c r="H56" s="105"/>
      <c r="I56" s="105"/>
      <c r="J56" s="22"/>
      <c r="K56" s="105"/>
      <c r="L56" s="105"/>
      <c r="M56" s="105"/>
      <c r="N56" s="105"/>
      <c r="O56" s="22"/>
    </row>
    <row r="57" s="59" customFormat="1" ht="20" customHeight="1" spans="1:15">
      <c r="A57" s="22"/>
      <c r="B57" s="22"/>
      <c r="C57" s="22"/>
      <c r="D57" s="22"/>
      <c r="E57" s="105"/>
      <c r="F57" s="105"/>
      <c r="G57" s="105"/>
      <c r="H57" s="105"/>
      <c r="I57" s="105"/>
      <c r="J57" s="22"/>
      <c r="K57" s="105"/>
      <c r="L57" s="105"/>
      <c r="M57" s="105"/>
      <c r="N57" s="105"/>
      <c r="O57" s="22"/>
    </row>
    <row r="58" s="59" customFormat="1" ht="20" customHeight="1" spans="1:15">
      <c r="A58" s="22"/>
      <c r="B58" s="22"/>
      <c r="C58" s="22"/>
      <c r="D58" s="22"/>
      <c r="E58" s="105"/>
      <c r="F58" s="105"/>
      <c r="G58" s="105"/>
      <c r="H58" s="105"/>
      <c r="I58" s="105"/>
      <c r="J58" s="22"/>
      <c r="K58" s="105"/>
      <c r="L58" s="105"/>
      <c r="M58" s="105"/>
      <c r="N58" s="105"/>
      <c r="O58" s="22"/>
    </row>
    <row r="59" s="59" customFormat="1" ht="20" customHeight="1" spans="1:15">
      <c r="A59" s="22"/>
      <c r="B59" s="22"/>
      <c r="C59" s="22"/>
      <c r="D59" s="22"/>
      <c r="E59" s="105"/>
      <c r="F59" s="105"/>
      <c r="G59" s="105"/>
      <c r="H59" s="105"/>
      <c r="I59" s="105"/>
      <c r="J59" s="22"/>
      <c r="K59" s="105"/>
      <c r="L59" s="105"/>
      <c r="M59" s="105"/>
      <c r="N59" s="105"/>
      <c r="O59" s="22"/>
    </row>
    <row r="60" s="59" customFormat="1" ht="20" customHeight="1" spans="1:15">
      <c r="A60" s="22"/>
      <c r="B60" s="22"/>
      <c r="C60" s="22"/>
      <c r="D60" s="22"/>
      <c r="E60" s="105"/>
      <c r="F60" s="105"/>
      <c r="G60" s="105"/>
      <c r="H60" s="105"/>
      <c r="I60" s="105"/>
      <c r="J60" s="22"/>
      <c r="K60" s="105"/>
      <c r="L60" s="105"/>
      <c r="M60" s="105"/>
      <c r="N60" s="105"/>
      <c r="O60" s="22"/>
    </row>
    <row r="61" s="59" customFormat="1" ht="20" customHeight="1" spans="1:15">
      <c r="A61" s="22"/>
      <c r="B61" s="22"/>
      <c r="C61" s="22"/>
      <c r="D61" s="22"/>
      <c r="E61" s="105"/>
      <c r="F61" s="105"/>
      <c r="G61" s="105"/>
      <c r="H61" s="105"/>
      <c r="I61" s="105"/>
      <c r="J61" s="22"/>
      <c r="K61" s="105"/>
      <c r="L61" s="105"/>
      <c r="M61" s="105"/>
      <c r="N61" s="105"/>
      <c r="O61" s="22"/>
    </row>
    <row r="62" s="59" customFormat="1" ht="20" customHeight="1" spans="1:15">
      <c r="A62" s="22"/>
      <c r="B62" s="22"/>
      <c r="C62" s="22"/>
      <c r="D62" s="22"/>
      <c r="E62" s="105"/>
      <c r="F62" s="105"/>
      <c r="G62" s="105"/>
      <c r="H62" s="105"/>
      <c r="I62" s="105"/>
      <c r="J62" s="22"/>
      <c r="K62" s="105"/>
      <c r="L62" s="105"/>
      <c r="M62" s="105"/>
      <c r="N62" s="105"/>
      <c r="O62" s="22"/>
    </row>
    <row r="63" s="59" customFormat="1" ht="20" customHeight="1" spans="1:15">
      <c r="A63" s="22"/>
      <c r="B63" s="22"/>
      <c r="C63" s="22"/>
      <c r="D63" s="22"/>
      <c r="E63" s="105"/>
      <c r="F63" s="105"/>
      <c r="G63" s="105"/>
      <c r="H63" s="105"/>
      <c r="I63" s="105"/>
      <c r="J63" s="22"/>
      <c r="K63" s="105"/>
      <c r="L63" s="105"/>
      <c r="M63" s="105"/>
      <c r="N63" s="105"/>
      <c r="O63" s="22"/>
    </row>
    <row r="64" s="59" customFormat="1" ht="20" customHeight="1" spans="1:15">
      <c r="A64" s="22"/>
      <c r="B64" s="22"/>
      <c r="C64" s="22"/>
      <c r="D64" s="22"/>
      <c r="E64" s="105"/>
      <c r="F64" s="105"/>
      <c r="G64" s="105"/>
      <c r="H64" s="105"/>
      <c r="I64" s="105"/>
      <c r="J64" s="22"/>
      <c r="K64" s="105"/>
      <c r="L64" s="105"/>
      <c r="M64" s="105"/>
      <c r="N64" s="105"/>
      <c r="O64" s="22"/>
    </row>
    <row r="65" s="59" customFormat="1" ht="20" customHeight="1" spans="1:15">
      <c r="A65" s="22"/>
      <c r="B65" s="22"/>
      <c r="C65" s="22"/>
      <c r="D65" s="22"/>
      <c r="E65" s="105"/>
      <c r="F65" s="105"/>
      <c r="G65" s="105"/>
      <c r="H65" s="105"/>
      <c r="I65" s="105"/>
      <c r="J65" s="22"/>
      <c r="K65" s="105"/>
      <c r="L65" s="105"/>
      <c r="M65" s="105"/>
      <c r="N65" s="105"/>
      <c r="O65" s="22"/>
    </row>
    <row r="66" s="59" customFormat="1" ht="20" customHeight="1" spans="1:15">
      <c r="A66" s="22"/>
      <c r="B66" s="22"/>
      <c r="C66" s="22"/>
      <c r="D66" s="22"/>
      <c r="E66" s="105"/>
      <c r="F66" s="105"/>
      <c r="G66" s="105"/>
      <c r="H66" s="105"/>
      <c r="I66" s="105"/>
      <c r="J66" s="22"/>
      <c r="K66" s="105"/>
      <c r="L66" s="105"/>
      <c r="M66" s="105"/>
      <c r="N66" s="105"/>
      <c r="O66" s="22"/>
    </row>
    <row r="67" s="59" customFormat="1" ht="20" customHeight="1" spans="1:15">
      <c r="A67" s="22"/>
      <c r="B67" s="22"/>
      <c r="C67" s="22"/>
      <c r="D67" s="22"/>
      <c r="E67" s="105"/>
      <c r="F67" s="105"/>
      <c r="G67" s="105"/>
      <c r="H67" s="105"/>
      <c r="I67" s="105"/>
      <c r="J67" s="22"/>
      <c r="K67" s="105"/>
      <c r="L67" s="105"/>
      <c r="M67" s="105"/>
      <c r="N67" s="105"/>
      <c r="O67" s="22"/>
    </row>
    <row r="68" s="59" customFormat="1" ht="20" customHeight="1" spans="1:15">
      <c r="A68" s="22"/>
      <c r="B68" s="22"/>
      <c r="C68" s="22"/>
      <c r="D68" s="22"/>
      <c r="E68" s="105"/>
      <c r="F68" s="105"/>
      <c r="G68" s="105"/>
      <c r="H68" s="105"/>
      <c r="I68" s="105"/>
      <c r="J68" s="22"/>
      <c r="K68" s="105"/>
      <c r="L68" s="105"/>
      <c r="M68" s="105"/>
      <c r="N68" s="105"/>
      <c r="O68" s="22"/>
    </row>
    <row r="69" s="59" customFormat="1" ht="20" customHeight="1" spans="1:15">
      <c r="A69" s="22"/>
      <c r="B69" s="22"/>
      <c r="C69" s="22"/>
      <c r="D69" s="22"/>
      <c r="E69" s="105"/>
      <c r="F69" s="105"/>
      <c r="G69" s="105"/>
      <c r="H69" s="105"/>
      <c r="I69" s="105"/>
      <c r="J69" s="22"/>
      <c r="K69" s="105"/>
      <c r="L69" s="105"/>
      <c r="M69" s="105"/>
      <c r="N69" s="105"/>
      <c r="O69" s="22"/>
    </row>
    <row r="70" s="59" customFormat="1" ht="20" customHeight="1" spans="1:15">
      <c r="A70" s="22"/>
      <c r="B70" s="22"/>
      <c r="C70" s="22"/>
      <c r="D70" s="22"/>
      <c r="E70" s="105"/>
      <c r="F70" s="105"/>
      <c r="G70" s="105"/>
      <c r="H70" s="105"/>
      <c r="I70" s="105"/>
      <c r="J70" s="22"/>
      <c r="K70" s="105"/>
      <c r="L70" s="105"/>
      <c r="M70" s="105"/>
      <c r="N70" s="105"/>
      <c r="O70" s="22"/>
    </row>
    <row r="71" s="59" customFormat="1" ht="20" customHeight="1" spans="1:15">
      <c r="A71" s="22"/>
      <c r="B71" s="22"/>
      <c r="C71" s="22"/>
      <c r="D71" s="22"/>
      <c r="E71" s="105"/>
      <c r="F71" s="105"/>
      <c r="G71" s="105"/>
      <c r="H71" s="105"/>
      <c r="I71" s="105"/>
      <c r="J71" s="22"/>
      <c r="K71" s="105"/>
      <c r="L71" s="105"/>
      <c r="M71" s="105"/>
      <c r="N71" s="105"/>
      <c r="O71" s="22"/>
    </row>
    <row r="72" s="59" customFormat="1" ht="20" customHeight="1" spans="1:15">
      <c r="A72" s="22"/>
      <c r="B72" s="22"/>
      <c r="C72" s="22"/>
      <c r="D72" s="22"/>
      <c r="E72" s="105"/>
      <c r="F72" s="105"/>
      <c r="G72" s="105"/>
      <c r="H72" s="105"/>
      <c r="I72" s="105"/>
      <c r="J72" s="22"/>
      <c r="K72" s="105"/>
      <c r="L72" s="105"/>
      <c r="M72" s="105"/>
      <c r="N72" s="105"/>
      <c r="O72" s="22"/>
    </row>
    <row r="73" s="59" customFormat="1" ht="20" customHeight="1" spans="1:15">
      <c r="A73" s="22"/>
      <c r="B73" s="22"/>
      <c r="C73" s="22"/>
      <c r="D73" s="22"/>
      <c r="E73" s="105"/>
      <c r="F73" s="105"/>
      <c r="G73" s="105"/>
      <c r="H73" s="105"/>
      <c r="I73" s="105"/>
      <c r="J73" s="22"/>
      <c r="K73" s="105"/>
      <c r="L73" s="105"/>
      <c r="M73" s="105"/>
      <c r="N73" s="105"/>
      <c r="O73" s="22"/>
    </row>
    <row r="74" s="59" customFormat="1" ht="20" customHeight="1" spans="1:15">
      <c r="A74" s="22"/>
      <c r="B74" s="22"/>
      <c r="C74" s="22"/>
      <c r="D74" s="22"/>
      <c r="E74" s="105"/>
      <c r="F74" s="105"/>
      <c r="G74" s="105"/>
      <c r="H74" s="105"/>
      <c r="I74" s="105"/>
      <c r="J74" s="22"/>
      <c r="K74" s="105"/>
      <c r="L74" s="105"/>
      <c r="M74" s="105"/>
      <c r="N74" s="105"/>
      <c r="O74" s="22"/>
    </row>
    <row r="75" s="59" customFormat="1" ht="20" customHeight="1" spans="1:15">
      <c r="A75" s="22"/>
      <c r="B75" s="22"/>
      <c r="C75" s="22"/>
      <c r="D75" s="22"/>
      <c r="E75" s="105"/>
      <c r="F75" s="105"/>
      <c r="G75" s="105"/>
      <c r="H75" s="105"/>
      <c r="I75" s="105"/>
      <c r="J75" s="22"/>
      <c r="K75" s="105"/>
      <c r="L75" s="105"/>
      <c r="M75" s="105"/>
      <c r="N75" s="105"/>
      <c r="O75" s="22"/>
    </row>
    <row r="76" s="59" customFormat="1" ht="20" customHeight="1" spans="1:15">
      <c r="A76" s="22"/>
      <c r="B76" s="22"/>
      <c r="C76" s="22"/>
      <c r="D76" s="22"/>
      <c r="E76" s="105"/>
      <c r="F76" s="105"/>
      <c r="G76" s="105"/>
      <c r="H76" s="105"/>
      <c r="I76" s="105"/>
      <c r="J76" s="22"/>
      <c r="K76" s="105"/>
      <c r="L76" s="105"/>
      <c r="M76" s="105"/>
      <c r="N76" s="105"/>
      <c r="O76" s="22"/>
    </row>
    <row r="77" s="59" customFormat="1" ht="20" customHeight="1" spans="1:15">
      <c r="A77" s="22"/>
      <c r="B77" s="22"/>
      <c r="C77" s="22"/>
      <c r="D77" s="22"/>
      <c r="E77" s="105"/>
      <c r="F77" s="105"/>
      <c r="G77" s="105"/>
      <c r="H77" s="105"/>
      <c r="I77" s="105"/>
      <c r="J77" s="22"/>
      <c r="K77" s="105"/>
      <c r="L77" s="105"/>
      <c r="M77" s="105"/>
      <c r="N77" s="105"/>
      <c r="O77" s="22"/>
    </row>
    <row r="78" s="59" customFormat="1" ht="20" customHeight="1" spans="1:15">
      <c r="A78" s="22"/>
      <c r="B78" s="22"/>
      <c r="C78" s="22"/>
      <c r="D78" s="22"/>
      <c r="E78" s="105"/>
      <c r="F78" s="105"/>
      <c r="G78" s="105"/>
      <c r="H78" s="105"/>
      <c r="I78" s="105"/>
      <c r="J78" s="22"/>
      <c r="K78" s="105"/>
      <c r="L78" s="105"/>
      <c r="M78" s="105"/>
      <c r="N78" s="105"/>
      <c r="O78" s="22"/>
    </row>
    <row r="79" s="59" customFormat="1" ht="20" customHeight="1" spans="1:15">
      <c r="A79" s="22"/>
      <c r="B79" s="22"/>
      <c r="C79" s="22"/>
      <c r="D79" s="22"/>
      <c r="E79" s="105"/>
      <c r="F79" s="105"/>
      <c r="G79" s="105"/>
      <c r="H79" s="105"/>
      <c r="I79" s="105"/>
      <c r="J79" s="22"/>
      <c r="K79" s="105"/>
      <c r="L79" s="105"/>
      <c r="M79" s="105"/>
      <c r="N79" s="105"/>
      <c r="O79" s="22"/>
    </row>
    <row r="80" s="59" customFormat="1" ht="20" customHeight="1" spans="1:15">
      <c r="A80" s="22"/>
      <c r="B80" s="22"/>
      <c r="C80" s="22"/>
      <c r="D80" s="22"/>
      <c r="E80" s="105"/>
      <c r="F80" s="105"/>
      <c r="G80" s="105"/>
      <c r="H80" s="105"/>
      <c r="I80" s="105"/>
      <c r="J80" s="22"/>
      <c r="K80" s="105"/>
      <c r="L80" s="105"/>
      <c r="M80" s="105"/>
      <c r="N80" s="105"/>
      <c r="O80" s="22"/>
    </row>
    <row r="81" s="59" customFormat="1" ht="20" customHeight="1" spans="1:15">
      <c r="A81" s="22"/>
      <c r="B81" s="22"/>
      <c r="C81" s="22"/>
      <c r="D81" s="22"/>
      <c r="E81" s="105"/>
      <c r="F81" s="105"/>
      <c r="G81" s="105"/>
      <c r="H81" s="105"/>
      <c r="I81" s="105"/>
      <c r="J81" s="22"/>
      <c r="K81" s="105"/>
      <c r="L81" s="105"/>
      <c r="M81" s="105"/>
      <c r="N81" s="105"/>
      <c r="O81" s="22"/>
    </row>
    <row r="82" s="59" customFormat="1" ht="20" customHeight="1" spans="1:15">
      <c r="A82" s="22"/>
      <c r="B82" s="22"/>
      <c r="C82" s="22"/>
      <c r="D82" s="22"/>
      <c r="E82" s="105"/>
      <c r="F82" s="105"/>
      <c r="G82" s="105"/>
      <c r="H82" s="105"/>
      <c r="I82" s="105"/>
      <c r="J82" s="22"/>
      <c r="K82" s="105"/>
      <c r="L82" s="105"/>
      <c r="M82" s="105"/>
      <c r="N82" s="105"/>
      <c r="O82" s="22"/>
    </row>
    <row r="83" s="59" customFormat="1" ht="20" customHeight="1" spans="1:15">
      <c r="A83" s="22"/>
      <c r="B83" s="22"/>
      <c r="C83" s="22"/>
      <c r="D83" s="22"/>
      <c r="E83" s="105"/>
      <c r="F83" s="105"/>
      <c r="G83" s="105"/>
      <c r="H83" s="105"/>
      <c r="I83" s="105"/>
      <c r="J83" s="22"/>
      <c r="K83" s="105"/>
      <c r="L83" s="105"/>
      <c r="M83" s="105"/>
      <c r="N83" s="105"/>
      <c r="O83" s="22"/>
    </row>
    <row r="84" s="59" customFormat="1" ht="20" customHeight="1" spans="1:15">
      <c r="A84" s="22"/>
      <c r="B84" s="22"/>
      <c r="C84" s="22"/>
      <c r="D84" s="22"/>
      <c r="E84" s="105"/>
      <c r="F84" s="105"/>
      <c r="G84" s="105"/>
      <c r="H84" s="105"/>
      <c r="I84" s="105"/>
      <c r="J84" s="22"/>
      <c r="K84" s="105"/>
      <c r="L84" s="105"/>
      <c r="M84" s="105"/>
      <c r="N84" s="105"/>
      <c r="O84" s="22"/>
    </row>
    <row r="85" s="59" customFormat="1" ht="20" customHeight="1" spans="1:15">
      <c r="A85" s="22"/>
      <c r="B85" s="22"/>
      <c r="C85" s="22"/>
      <c r="D85" s="22"/>
      <c r="E85" s="105"/>
      <c r="F85" s="105"/>
      <c r="G85" s="105"/>
      <c r="H85" s="105"/>
      <c r="I85" s="105"/>
      <c r="J85" s="22"/>
      <c r="K85" s="105"/>
      <c r="L85" s="105"/>
      <c r="M85" s="105"/>
      <c r="N85" s="105"/>
      <c r="O85" s="22"/>
    </row>
    <row r="86" s="59" customFormat="1" ht="20" customHeight="1" spans="1:15">
      <c r="A86" s="22"/>
      <c r="B86" s="22"/>
      <c r="C86" s="22"/>
      <c r="D86" s="22"/>
      <c r="E86" s="105"/>
      <c r="F86" s="105"/>
      <c r="G86" s="105"/>
      <c r="H86" s="105"/>
      <c r="I86" s="105"/>
      <c r="J86" s="22"/>
      <c r="K86" s="105"/>
      <c r="L86" s="105"/>
      <c r="M86" s="105"/>
      <c r="N86" s="105"/>
      <c r="O86" s="22"/>
    </row>
    <row r="87" s="59" customFormat="1" ht="20" customHeight="1" spans="1:15">
      <c r="A87" s="22"/>
      <c r="B87" s="22"/>
      <c r="C87" s="22"/>
      <c r="D87" s="22"/>
      <c r="E87" s="105"/>
      <c r="F87" s="105"/>
      <c r="G87" s="105"/>
      <c r="H87" s="105"/>
      <c r="I87" s="105"/>
      <c r="J87" s="22"/>
      <c r="K87" s="105"/>
      <c r="L87" s="105"/>
      <c r="M87" s="105"/>
      <c r="N87" s="105"/>
      <c r="O87" s="22"/>
    </row>
    <row r="88" s="59" customFormat="1" ht="20" customHeight="1" spans="1:15">
      <c r="A88" s="22"/>
      <c r="B88" s="22"/>
      <c r="C88" s="22"/>
      <c r="D88" s="22"/>
      <c r="E88" s="105"/>
      <c r="F88" s="105"/>
      <c r="G88" s="105"/>
      <c r="H88" s="105"/>
      <c r="I88" s="105"/>
      <c r="J88" s="22"/>
      <c r="K88" s="105"/>
      <c r="L88" s="105"/>
      <c r="M88" s="105"/>
      <c r="N88" s="105"/>
      <c r="O88" s="22"/>
    </row>
    <row r="89" s="59" customFormat="1" ht="20" customHeight="1" spans="1:15">
      <c r="A89" s="22"/>
      <c r="B89" s="22"/>
      <c r="C89" s="22"/>
      <c r="D89" s="22"/>
      <c r="E89" s="105"/>
      <c r="F89" s="105"/>
      <c r="G89" s="105"/>
      <c r="H89" s="105"/>
      <c r="I89" s="105"/>
      <c r="J89" s="22"/>
      <c r="K89" s="105"/>
      <c r="L89" s="105"/>
      <c r="M89" s="105"/>
      <c r="N89" s="105"/>
      <c r="O89" s="22"/>
    </row>
    <row r="90" s="59" customFormat="1" ht="20" customHeight="1" spans="1:15">
      <c r="A90" s="22"/>
      <c r="B90" s="22"/>
      <c r="C90" s="22"/>
      <c r="D90" s="22"/>
      <c r="E90" s="105"/>
      <c r="F90" s="105"/>
      <c r="G90" s="105"/>
      <c r="H90" s="105"/>
      <c r="I90" s="105"/>
      <c r="J90" s="22"/>
      <c r="K90" s="105"/>
      <c r="L90" s="105"/>
      <c r="M90" s="105"/>
      <c r="N90" s="105"/>
      <c r="O90" s="22"/>
    </row>
    <row r="91" s="59" customFormat="1" ht="20" customHeight="1" spans="1:15">
      <c r="A91" s="22"/>
      <c r="B91" s="22"/>
      <c r="C91" s="22"/>
      <c r="D91" s="22"/>
      <c r="E91" s="105"/>
      <c r="F91" s="105"/>
      <c r="G91" s="105"/>
      <c r="H91" s="105"/>
      <c r="I91" s="105"/>
      <c r="J91" s="22"/>
      <c r="K91" s="105"/>
      <c r="L91" s="105"/>
      <c r="M91" s="105"/>
      <c r="N91" s="105"/>
      <c r="O91" s="22"/>
    </row>
    <row r="92" s="59" customFormat="1" ht="20" customHeight="1" spans="1:15">
      <c r="A92" s="22"/>
      <c r="B92" s="22"/>
      <c r="C92" s="22"/>
      <c r="D92" s="22"/>
      <c r="E92" s="105"/>
      <c r="F92" s="105"/>
      <c r="G92" s="105"/>
      <c r="H92" s="105"/>
      <c r="I92" s="105"/>
      <c r="J92" s="22"/>
      <c r="K92" s="105"/>
      <c r="L92" s="105"/>
      <c r="M92" s="105"/>
      <c r="N92" s="105"/>
      <c r="O92" s="22"/>
    </row>
    <row r="93" s="59" customFormat="1" ht="20" customHeight="1" spans="1:15">
      <c r="A93" s="22"/>
      <c r="B93" s="22"/>
      <c r="C93" s="22"/>
      <c r="D93" s="22"/>
      <c r="E93" s="105"/>
      <c r="F93" s="105"/>
      <c r="G93" s="105"/>
      <c r="H93" s="105"/>
      <c r="I93" s="105"/>
      <c r="J93" s="22"/>
      <c r="K93" s="105"/>
      <c r="L93" s="105"/>
      <c r="M93" s="105"/>
      <c r="N93" s="105"/>
      <c r="O93" s="22"/>
    </row>
    <row r="94" s="59" customFormat="1" ht="20" customHeight="1" spans="1:15">
      <c r="A94" s="22"/>
      <c r="B94" s="22"/>
      <c r="C94" s="22"/>
      <c r="D94" s="22"/>
      <c r="E94" s="105"/>
      <c r="F94" s="105"/>
      <c r="G94" s="105"/>
      <c r="H94" s="105"/>
      <c r="I94" s="105"/>
      <c r="J94" s="22"/>
      <c r="K94" s="105"/>
      <c r="L94" s="105"/>
      <c r="M94" s="105"/>
      <c r="N94" s="105"/>
      <c r="O94" s="22"/>
    </row>
    <row r="95" s="59" customFormat="1" ht="20" customHeight="1" spans="1:15">
      <c r="A95" s="22"/>
      <c r="B95" s="22"/>
      <c r="C95" s="22"/>
      <c r="D95" s="22"/>
      <c r="E95" s="105"/>
      <c r="F95" s="105"/>
      <c r="G95" s="105"/>
      <c r="H95" s="105"/>
      <c r="I95" s="105"/>
      <c r="J95" s="22"/>
      <c r="K95" s="105"/>
      <c r="L95" s="105"/>
      <c r="M95" s="105"/>
      <c r="N95" s="105"/>
      <c r="O95" s="22"/>
    </row>
    <row r="96" s="59" customFormat="1" ht="20" customHeight="1" spans="1:15">
      <c r="A96" s="22"/>
      <c r="B96" s="22"/>
      <c r="C96" s="22"/>
      <c r="D96" s="22"/>
      <c r="E96" s="105"/>
      <c r="F96" s="105"/>
      <c r="G96" s="105"/>
      <c r="H96" s="105"/>
      <c r="I96" s="105"/>
      <c r="J96" s="22"/>
      <c r="K96" s="105"/>
      <c r="L96" s="105"/>
      <c r="M96" s="105"/>
      <c r="N96" s="105"/>
      <c r="O96" s="22"/>
    </row>
    <row r="97" s="59" customFormat="1" ht="20" customHeight="1" spans="1:15">
      <c r="A97" s="22"/>
      <c r="B97" s="22"/>
      <c r="C97" s="22"/>
      <c r="D97" s="22"/>
      <c r="E97" s="105"/>
      <c r="F97" s="105"/>
      <c r="G97" s="105"/>
      <c r="H97" s="105"/>
      <c r="I97" s="105"/>
      <c r="J97" s="22"/>
      <c r="K97" s="105"/>
      <c r="L97" s="105"/>
      <c r="M97" s="105"/>
      <c r="N97" s="105"/>
      <c r="O97" s="22"/>
    </row>
    <row r="98" s="59" customFormat="1" ht="20" customHeight="1" spans="1:15">
      <c r="A98" s="22"/>
      <c r="B98" s="22"/>
      <c r="C98" s="22"/>
      <c r="D98" s="22"/>
      <c r="E98" s="105"/>
      <c r="F98" s="105"/>
      <c r="G98" s="105"/>
      <c r="H98" s="105"/>
      <c r="I98" s="105"/>
      <c r="J98" s="22"/>
      <c r="K98" s="105"/>
      <c r="L98" s="105"/>
      <c r="M98" s="105"/>
      <c r="N98" s="105"/>
      <c r="O98" s="22"/>
    </row>
    <row r="99" s="59" customFormat="1" ht="20" customHeight="1" spans="1:15">
      <c r="A99" s="22"/>
      <c r="B99" s="22"/>
      <c r="C99" s="22"/>
      <c r="D99" s="22"/>
      <c r="E99" s="105"/>
      <c r="F99" s="105"/>
      <c r="G99" s="105"/>
      <c r="H99" s="105"/>
      <c r="I99" s="105"/>
      <c r="J99" s="22"/>
      <c r="K99" s="105"/>
      <c r="L99" s="105"/>
      <c r="M99" s="105"/>
      <c r="N99" s="105"/>
      <c r="O99" s="22"/>
    </row>
    <row r="100" s="59" customFormat="1" ht="20" customHeight="1" spans="1:15">
      <c r="A100" s="22"/>
      <c r="B100" s="22"/>
      <c r="C100" s="22"/>
      <c r="D100" s="22"/>
      <c r="E100" s="105"/>
      <c r="F100" s="105"/>
      <c r="G100" s="105"/>
      <c r="H100" s="105"/>
      <c r="I100" s="105"/>
      <c r="J100" s="22"/>
      <c r="K100" s="105"/>
      <c r="L100" s="105"/>
      <c r="M100" s="105"/>
      <c r="N100" s="105"/>
      <c r="O100" s="22"/>
    </row>
    <row r="101" s="59" customFormat="1" ht="20" customHeight="1" spans="1:15">
      <c r="A101" s="22"/>
      <c r="B101" s="22"/>
      <c r="C101" s="22"/>
      <c r="D101" s="22"/>
      <c r="E101" s="105"/>
      <c r="F101" s="105"/>
      <c r="G101" s="105"/>
      <c r="H101" s="105"/>
      <c r="I101" s="105"/>
      <c r="J101" s="22"/>
      <c r="K101" s="105"/>
      <c r="L101" s="105"/>
      <c r="M101" s="105"/>
      <c r="N101" s="105"/>
      <c r="O101" s="22"/>
    </row>
    <row r="102" s="59" customFormat="1" ht="20" customHeight="1" spans="1:15">
      <c r="A102" s="22"/>
      <c r="B102" s="22"/>
      <c r="C102" s="22"/>
      <c r="D102" s="22"/>
      <c r="E102" s="105"/>
      <c r="F102" s="105"/>
      <c r="G102" s="105"/>
      <c r="H102" s="105"/>
      <c r="I102" s="105"/>
      <c r="J102" s="22"/>
      <c r="K102" s="105"/>
      <c r="L102" s="105"/>
      <c r="M102" s="105"/>
      <c r="N102" s="105"/>
      <c r="O102" s="22"/>
    </row>
    <row r="103" s="59" customFormat="1" ht="20" customHeight="1" spans="1:15">
      <c r="A103" s="22"/>
      <c r="B103" s="22"/>
      <c r="C103" s="22"/>
      <c r="D103" s="22"/>
      <c r="E103" s="105"/>
      <c r="F103" s="105"/>
      <c r="G103" s="105"/>
      <c r="H103" s="105"/>
      <c r="I103" s="105"/>
      <c r="J103" s="22"/>
      <c r="K103" s="105"/>
      <c r="L103" s="105"/>
      <c r="M103" s="105"/>
      <c r="N103" s="105"/>
      <c r="O103" s="22"/>
    </row>
    <row r="104" s="59" customFormat="1" ht="20" customHeight="1" spans="1:15">
      <c r="A104" s="22"/>
      <c r="B104" s="22"/>
      <c r="C104" s="22"/>
      <c r="D104" s="22"/>
      <c r="E104" s="105"/>
      <c r="F104" s="105"/>
      <c r="G104" s="105"/>
      <c r="H104" s="105"/>
      <c r="I104" s="105"/>
      <c r="J104" s="22"/>
      <c r="K104" s="105"/>
      <c r="L104" s="105"/>
      <c r="M104" s="105"/>
      <c r="N104" s="105"/>
      <c r="O104" s="22"/>
    </row>
    <row r="105" s="59" customFormat="1" ht="20" customHeight="1" spans="1:15">
      <c r="A105" s="22"/>
      <c r="B105" s="22"/>
      <c r="C105" s="22"/>
      <c r="D105" s="22"/>
      <c r="E105" s="105"/>
      <c r="F105" s="105"/>
      <c r="G105" s="105"/>
      <c r="H105" s="105"/>
      <c r="I105" s="105"/>
      <c r="J105" s="22"/>
      <c r="K105" s="105"/>
      <c r="L105" s="105"/>
      <c r="M105" s="105"/>
      <c r="N105" s="105"/>
      <c r="O105" s="22"/>
    </row>
    <row r="106" s="59" customFormat="1" ht="20" customHeight="1" spans="1:15">
      <c r="A106" s="22"/>
      <c r="B106" s="22"/>
      <c r="C106" s="22"/>
      <c r="D106" s="22"/>
      <c r="E106" s="105"/>
      <c r="F106" s="105"/>
      <c r="G106" s="105"/>
      <c r="H106" s="105"/>
      <c r="I106" s="105"/>
      <c r="J106" s="22"/>
      <c r="K106" s="105"/>
      <c r="L106" s="105"/>
      <c r="M106" s="105"/>
      <c r="N106" s="105"/>
      <c r="O106" s="22"/>
    </row>
    <row r="107" s="59" customFormat="1" ht="20" customHeight="1" spans="1:15">
      <c r="A107" s="22"/>
      <c r="B107" s="22"/>
      <c r="C107" s="22"/>
      <c r="D107" s="22"/>
      <c r="E107" s="105"/>
      <c r="F107" s="105"/>
      <c r="G107" s="105"/>
      <c r="H107" s="105"/>
      <c r="I107" s="105"/>
      <c r="J107" s="22"/>
      <c r="K107" s="105"/>
      <c r="L107" s="105"/>
      <c r="M107" s="105"/>
      <c r="N107" s="105"/>
      <c r="O107" s="22"/>
    </row>
    <row r="108" s="59" customFormat="1" ht="20" customHeight="1" spans="1:15">
      <c r="A108" s="22"/>
      <c r="B108" s="22"/>
      <c r="C108" s="22"/>
      <c r="D108" s="22"/>
      <c r="E108" s="105"/>
      <c r="F108" s="105"/>
      <c r="G108" s="105"/>
      <c r="H108" s="105"/>
      <c r="I108" s="105"/>
      <c r="J108" s="22"/>
      <c r="K108" s="105"/>
      <c r="L108" s="105"/>
      <c r="M108" s="105"/>
      <c r="N108" s="105"/>
      <c r="O108" s="22"/>
    </row>
    <row r="109" s="59" customFormat="1" ht="20" customHeight="1" spans="1:15">
      <c r="A109" s="22"/>
      <c r="B109" s="22"/>
      <c r="C109" s="22"/>
      <c r="D109" s="22"/>
      <c r="E109" s="105"/>
      <c r="F109" s="105"/>
      <c r="G109" s="105"/>
      <c r="H109" s="105"/>
      <c r="I109" s="105"/>
      <c r="J109" s="22"/>
      <c r="K109" s="105"/>
      <c r="L109" s="105"/>
      <c r="M109" s="105"/>
      <c r="N109" s="105"/>
      <c r="O109" s="22"/>
    </row>
    <row r="110" s="59" customFormat="1" ht="20" customHeight="1" spans="1:15">
      <c r="A110" s="22"/>
      <c r="B110" s="22"/>
      <c r="C110" s="22"/>
      <c r="D110" s="22"/>
      <c r="E110" s="105"/>
      <c r="F110" s="105"/>
      <c r="G110" s="105"/>
      <c r="H110" s="105"/>
      <c r="I110" s="105"/>
      <c r="J110" s="22"/>
      <c r="K110" s="105"/>
      <c r="L110" s="105"/>
      <c r="M110" s="105"/>
      <c r="N110" s="105"/>
      <c r="O110" s="22"/>
    </row>
    <row r="111" s="59" customFormat="1" ht="20" customHeight="1" spans="1:15">
      <c r="A111" s="22"/>
      <c r="B111" s="22"/>
      <c r="C111" s="22"/>
      <c r="D111" s="22"/>
      <c r="E111" s="105"/>
      <c r="F111" s="105"/>
      <c r="G111" s="105"/>
      <c r="H111" s="105"/>
      <c r="I111" s="105"/>
      <c r="J111" s="22"/>
      <c r="K111" s="105"/>
      <c r="L111" s="105"/>
      <c r="M111" s="105"/>
      <c r="N111" s="105"/>
      <c r="O111" s="22"/>
    </row>
    <row r="112" s="59" customFormat="1" ht="20" customHeight="1" spans="1:15">
      <c r="A112" s="22"/>
      <c r="B112" s="22"/>
      <c r="C112" s="22"/>
      <c r="D112" s="22"/>
      <c r="E112" s="105"/>
      <c r="F112" s="105"/>
      <c r="G112" s="105"/>
      <c r="H112" s="105"/>
      <c r="I112" s="105"/>
      <c r="J112" s="22"/>
      <c r="K112" s="105"/>
      <c r="L112" s="105"/>
      <c r="M112" s="105"/>
      <c r="N112" s="105"/>
      <c r="O112" s="22"/>
    </row>
    <row r="113" s="59" customFormat="1" ht="20" customHeight="1" spans="1:15">
      <c r="A113" s="22"/>
      <c r="B113" s="22"/>
      <c r="C113" s="22"/>
      <c r="D113" s="22"/>
      <c r="E113" s="105"/>
      <c r="F113" s="105"/>
      <c r="G113" s="105"/>
      <c r="H113" s="105"/>
      <c r="I113" s="105"/>
      <c r="J113" s="22"/>
      <c r="K113" s="105"/>
      <c r="L113" s="105"/>
      <c r="M113" s="105"/>
      <c r="N113" s="105"/>
      <c r="O113" s="22"/>
    </row>
    <row r="114" s="59" customFormat="1" ht="20" customHeight="1" spans="1:15">
      <c r="A114" s="22"/>
      <c r="B114" s="22"/>
      <c r="C114" s="22"/>
      <c r="D114" s="22"/>
      <c r="E114" s="105"/>
      <c r="F114" s="105"/>
      <c r="G114" s="105"/>
      <c r="H114" s="105"/>
      <c r="I114" s="105"/>
      <c r="J114" s="22"/>
      <c r="K114" s="105"/>
      <c r="L114" s="105"/>
      <c r="M114" s="105"/>
      <c r="N114" s="105"/>
      <c r="O114" s="22"/>
    </row>
    <row r="115" s="59" customFormat="1" ht="20" customHeight="1" spans="1:15">
      <c r="A115" s="22"/>
      <c r="B115" s="22"/>
      <c r="C115" s="22"/>
      <c r="D115" s="22"/>
      <c r="E115" s="105"/>
      <c r="F115" s="105"/>
      <c r="G115" s="105"/>
      <c r="H115" s="105"/>
      <c r="I115" s="105"/>
      <c r="J115" s="22"/>
      <c r="K115" s="105"/>
      <c r="L115" s="105"/>
      <c r="M115" s="105"/>
      <c r="N115" s="105"/>
      <c r="O115" s="22"/>
    </row>
    <row r="116" s="59" customFormat="1" ht="20" customHeight="1" spans="1:15">
      <c r="A116" s="22"/>
      <c r="B116" s="22"/>
      <c r="C116" s="22"/>
      <c r="D116" s="22"/>
      <c r="E116" s="105"/>
      <c r="F116" s="105"/>
      <c r="G116" s="105"/>
      <c r="H116" s="105"/>
      <c r="I116" s="105"/>
      <c r="J116" s="22"/>
      <c r="K116" s="105"/>
      <c r="L116" s="105"/>
      <c r="M116" s="105"/>
      <c r="N116" s="105"/>
      <c r="O116" s="22"/>
    </row>
    <row r="117" s="59" customFormat="1" ht="20" customHeight="1" spans="1:15">
      <c r="A117" s="22"/>
      <c r="B117" s="22"/>
      <c r="C117" s="22"/>
      <c r="D117" s="22"/>
      <c r="E117" s="105"/>
      <c r="F117" s="105"/>
      <c r="G117" s="105"/>
      <c r="H117" s="105"/>
      <c r="I117" s="105"/>
      <c r="J117" s="22"/>
      <c r="K117" s="105"/>
      <c r="L117" s="105"/>
      <c r="M117" s="105"/>
      <c r="N117" s="105"/>
      <c r="O117" s="22"/>
    </row>
    <row r="118" s="59" customFormat="1" ht="20" customHeight="1" spans="1:15">
      <c r="A118" s="22"/>
      <c r="B118" s="22"/>
      <c r="C118" s="22"/>
      <c r="D118" s="22"/>
      <c r="E118" s="105"/>
      <c r="F118" s="105"/>
      <c r="G118" s="105"/>
      <c r="H118" s="105"/>
      <c r="I118" s="105"/>
      <c r="J118" s="22"/>
      <c r="K118" s="105"/>
      <c r="L118" s="105"/>
      <c r="M118" s="105"/>
      <c r="N118" s="105"/>
      <c r="O118" s="22"/>
    </row>
    <row r="119" s="59" customFormat="1" ht="20" customHeight="1" spans="1:15">
      <c r="A119" s="22"/>
      <c r="B119" s="22"/>
      <c r="C119" s="22"/>
      <c r="D119" s="22"/>
      <c r="E119" s="105"/>
      <c r="F119" s="105"/>
      <c r="G119" s="105"/>
      <c r="H119" s="105"/>
      <c r="I119" s="105"/>
      <c r="J119" s="22"/>
      <c r="K119" s="105"/>
      <c r="L119" s="105"/>
      <c r="M119" s="105"/>
      <c r="N119" s="105"/>
      <c r="O119" s="22"/>
    </row>
    <row r="120" s="59" customFormat="1" ht="20" customHeight="1" spans="1:15">
      <c r="A120" s="22"/>
      <c r="B120" s="22"/>
      <c r="C120" s="22"/>
      <c r="D120" s="22"/>
      <c r="E120" s="105"/>
      <c r="F120" s="105"/>
      <c r="G120" s="105"/>
      <c r="H120" s="105"/>
      <c r="I120" s="105"/>
      <c r="J120" s="22"/>
      <c r="K120" s="105"/>
      <c r="L120" s="105"/>
      <c r="M120" s="105"/>
      <c r="N120" s="105"/>
      <c r="O120" s="22"/>
    </row>
    <row r="121" s="59" customFormat="1" ht="20" customHeight="1" spans="1:15">
      <c r="A121" s="22"/>
      <c r="B121" s="22"/>
      <c r="C121" s="22"/>
      <c r="D121" s="22"/>
      <c r="E121" s="105"/>
      <c r="F121" s="105"/>
      <c r="G121" s="105"/>
      <c r="H121" s="105"/>
      <c r="I121" s="105"/>
      <c r="J121" s="22"/>
      <c r="K121" s="105"/>
      <c r="L121" s="105"/>
      <c r="M121" s="105"/>
      <c r="N121" s="105"/>
      <c r="O121" s="22"/>
    </row>
    <row r="122" s="59" customFormat="1" ht="20" customHeight="1" spans="1:15">
      <c r="A122" s="22"/>
      <c r="B122" s="22"/>
      <c r="C122" s="22"/>
      <c r="D122" s="22"/>
      <c r="E122" s="105"/>
      <c r="F122" s="105"/>
      <c r="G122" s="105"/>
      <c r="H122" s="105"/>
      <c r="I122" s="105"/>
      <c r="J122" s="22"/>
      <c r="K122" s="105"/>
      <c r="L122" s="105"/>
      <c r="M122" s="105"/>
      <c r="N122" s="105"/>
      <c r="O122" s="22"/>
    </row>
    <row r="123" s="59" customFormat="1" ht="20" customHeight="1" spans="1:15">
      <c r="A123" s="22"/>
      <c r="B123" s="22"/>
      <c r="C123" s="22"/>
      <c r="D123" s="22"/>
      <c r="E123" s="105"/>
      <c r="F123" s="105"/>
      <c r="G123" s="105"/>
      <c r="H123" s="105"/>
      <c r="I123" s="105"/>
      <c r="J123" s="22"/>
      <c r="K123" s="105"/>
      <c r="L123" s="105"/>
      <c r="M123" s="105"/>
      <c r="N123" s="105"/>
      <c r="O123" s="22"/>
    </row>
    <row r="124" s="59" customFormat="1" ht="20" customHeight="1" spans="1:15">
      <c r="A124" s="22"/>
      <c r="B124" s="22"/>
      <c r="C124" s="22"/>
      <c r="D124" s="22"/>
      <c r="E124" s="105"/>
      <c r="F124" s="105"/>
      <c r="G124" s="105"/>
      <c r="H124" s="105"/>
      <c r="I124" s="105"/>
      <c r="J124" s="22"/>
      <c r="K124" s="105"/>
      <c r="L124" s="105"/>
      <c r="M124" s="105"/>
      <c r="N124" s="105"/>
      <c r="O124" s="22"/>
    </row>
    <row r="125" s="59" customFormat="1" ht="20" customHeight="1" spans="1:15">
      <c r="A125" s="22"/>
      <c r="B125" s="22"/>
      <c r="C125" s="22"/>
      <c r="D125" s="22"/>
      <c r="E125" s="105"/>
      <c r="F125" s="105"/>
      <c r="G125" s="105"/>
      <c r="H125" s="105"/>
      <c r="I125" s="105"/>
      <c r="J125" s="22"/>
      <c r="K125" s="105"/>
      <c r="L125" s="105"/>
      <c r="M125" s="105"/>
      <c r="N125" s="105"/>
      <c r="O125" s="22"/>
    </row>
    <row r="126" s="59" customFormat="1" ht="20" customHeight="1" spans="1:15">
      <c r="A126" s="22"/>
      <c r="B126" s="22"/>
      <c r="C126" s="22"/>
      <c r="D126" s="22"/>
      <c r="E126" s="105"/>
      <c r="F126" s="105"/>
      <c r="G126" s="105"/>
      <c r="H126" s="105"/>
      <c r="I126" s="105"/>
      <c r="J126" s="22"/>
      <c r="K126" s="105"/>
      <c r="L126" s="105"/>
      <c r="M126" s="105"/>
      <c r="N126" s="105"/>
      <c r="O126" s="22"/>
    </row>
    <row r="127" s="59" customFormat="1" ht="20" customHeight="1" spans="1:15">
      <c r="A127" s="22"/>
      <c r="B127" s="22"/>
      <c r="C127" s="22"/>
      <c r="D127" s="22"/>
      <c r="E127" s="105"/>
      <c r="F127" s="105"/>
      <c r="G127" s="105"/>
      <c r="H127" s="105"/>
      <c r="I127" s="105"/>
      <c r="J127" s="22"/>
      <c r="K127" s="105"/>
      <c r="L127" s="105"/>
      <c r="M127" s="105"/>
      <c r="N127" s="105"/>
      <c r="O127" s="22"/>
    </row>
    <row r="128" s="59" customFormat="1" ht="20" customHeight="1" spans="1:15">
      <c r="A128" s="22"/>
      <c r="B128" s="22"/>
      <c r="C128" s="22"/>
      <c r="D128" s="22"/>
      <c r="E128" s="105"/>
      <c r="F128" s="105"/>
      <c r="G128" s="105"/>
      <c r="H128" s="105"/>
      <c r="I128" s="105"/>
      <c r="J128" s="22"/>
      <c r="K128" s="105"/>
      <c r="L128" s="105"/>
      <c r="M128" s="105"/>
      <c r="N128" s="105"/>
      <c r="O128" s="22"/>
    </row>
    <row r="129" s="59" customFormat="1" ht="20" customHeight="1" spans="1:15">
      <c r="A129" s="22"/>
      <c r="B129" s="22"/>
      <c r="C129" s="22"/>
      <c r="D129" s="22"/>
      <c r="E129" s="105"/>
      <c r="F129" s="105"/>
      <c r="G129" s="105"/>
      <c r="H129" s="105"/>
      <c r="I129" s="105"/>
      <c r="J129" s="22"/>
      <c r="K129" s="105"/>
      <c r="L129" s="105"/>
      <c r="M129" s="105"/>
      <c r="N129" s="105"/>
      <c r="O129" s="22"/>
    </row>
    <row r="130" s="59" customFormat="1" ht="20" customHeight="1" spans="1:15">
      <c r="A130" s="22"/>
      <c r="B130" s="22"/>
      <c r="C130" s="22"/>
      <c r="D130" s="22"/>
      <c r="E130" s="105"/>
      <c r="F130" s="105"/>
      <c r="G130" s="105"/>
      <c r="H130" s="105"/>
      <c r="I130" s="105"/>
      <c r="J130" s="22"/>
      <c r="K130" s="105"/>
      <c r="L130" s="105"/>
      <c r="M130" s="105"/>
      <c r="N130" s="105"/>
      <c r="O130" s="22"/>
    </row>
    <row r="131" s="59" customFormat="1" ht="20" customHeight="1" spans="1:15">
      <c r="A131" s="22"/>
      <c r="B131" s="22"/>
      <c r="C131" s="22"/>
      <c r="D131" s="22"/>
      <c r="E131" s="105"/>
      <c r="F131" s="105"/>
      <c r="G131" s="105"/>
      <c r="H131" s="105"/>
      <c r="I131" s="105"/>
      <c r="J131" s="22"/>
      <c r="K131" s="105"/>
      <c r="L131" s="105"/>
      <c r="M131" s="105"/>
      <c r="N131" s="105"/>
      <c r="O131" s="22"/>
    </row>
    <row r="132" s="59" customFormat="1" ht="20" customHeight="1" spans="1:15">
      <c r="A132" s="22"/>
      <c r="B132" s="22"/>
      <c r="C132" s="22"/>
      <c r="D132" s="22"/>
      <c r="E132" s="105"/>
      <c r="F132" s="105"/>
      <c r="G132" s="105"/>
      <c r="H132" s="105"/>
      <c r="I132" s="105"/>
      <c r="J132" s="22"/>
      <c r="K132" s="105"/>
      <c r="L132" s="105"/>
      <c r="M132" s="105"/>
      <c r="N132" s="105"/>
      <c r="O132" s="22"/>
    </row>
    <row r="133" s="59" customFormat="1" ht="20" customHeight="1" spans="1:15">
      <c r="A133" s="22"/>
      <c r="B133" s="22"/>
      <c r="C133" s="22"/>
      <c r="D133" s="22"/>
      <c r="E133" s="105"/>
      <c r="F133" s="105"/>
      <c r="G133" s="105"/>
      <c r="H133" s="105"/>
      <c r="I133" s="105"/>
      <c r="J133" s="22"/>
      <c r="K133" s="105"/>
      <c r="L133" s="105"/>
      <c r="M133" s="105"/>
      <c r="N133" s="105"/>
      <c r="O133" s="22"/>
    </row>
    <row r="134" s="59" customFormat="1" ht="20" customHeight="1" spans="1:15">
      <c r="A134" s="22"/>
      <c r="B134" s="22"/>
      <c r="C134" s="22"/>
      <c r="D134" s="22"/>
      <c r="E134" s="105"/>
      <c r="F134" s="105"/>
      <c r="G134" s="105"/>
      <c r="H134" s="105"/>
      <c r="I134" s="105"/>
      <c r="J134" s="22"/>
      <c r="K134" s="105"/>
      <c r="L134" s="105"/>
      <c r="M134" s="105"/>
      <c r="N134" s="105"/>
      <c r="O134" s="22"/>
    </row>
    <row r="135" s="59" customFormat="1" ht="20" customHeight="1" spans="1:15">
      <c r="A135" s="22"/>
      <c r="B135" s="22"/>
      <c r="C135" s="22"/>
      <c r="D135" s="22"/>
      <c r="E135" s="105"/>
      <c r="F135" s="105"/>
      <c r="G135" s="105"/>
      <c r="H135" s="105"/>
      <c r="I135" s="105"/>
      <c r="J135" s="22"/>
      <c r="K135" s="105"/>
      <c r="L135" s="105"/>
      <c r="M135" s="105"/>
      <c r="N135" s="105"/>
      <c r="O135" s="22"/>
    </row>
    <row r="136" s="59" customFormat="1" ht="20" customHeight="1" spans="1:15">
      <c r="A136" s="22"/>
      <c r="B136" s="22"/>
      <c r="C136" s="22"/>
      <c r="D136" s="22"/>
      <c r="E136" s="105"/>
      <c r="F136" s="105"/>
      <c r="G136" s="105"/>
      <c r="H136" s="105"/>
      <c r="I136" s="105"/>
      <c r="J136" s="22"/>
      <c r="K136" s="105"/>
      <c r="L136" s="105"/>
      <c r="M136" s="105"/>
      <c r="N136" s="105"/>
      <c r="O136" s="22"/>
    </row>
    <row r="137" s="59" customFormat="1" ht="20" customHeight="1" spans="1:15">
      <c r="A137" s="22"/>
      <c r="B137" s="22"/>
      <c r="C137" s="22"/>
      <c r="D137" s="22"/>
      <c r="E137" s="105"/>
      <c r="F137" s="105"/>
      <c r="G137" s="105"/>
      <c r="H137" s="105"/>
      <c r="I137" s="105"/>
      <c r="J137" s="22"/>
      <c r="K137" s="105"/>
      <c r="L137" s="105"/>
      <c r="M137" s="105"/>
      <c r="N137" s="105"/>
      <c r="O137" s="22"/>
    </row>
    <row r="138" s="59" customFormat="1" ht="20" customHeight="1" spans="1:15">
      <c r="A138" s="22"/>
      <c r="B138" s="22"/>
      <c r="C138" s="22"/>
      <c r="D138" s="22"/>
      <c r="E138" s="105"/>
      <c r="F138" s="105"/>
      <c r="G138" s="105"/>
      <c r="H138" s="105"/>
      <c r="I138" s="105"/>
      <c r="J138" s="22"/>
      <c r="K138" s="105"/>
      <c r="L138" s="105"/>
      <c r="M138" s="105"/>
      <c r="N138" s="105"/>
      <c r="O138" s="22"/>
    </row>
    <row r="139" s="59" customFormat="1" ht="20" customHeight="1" spans="1:15">
      <c r="A139" s="22"/>
      <c r="B139" s="22"/>
      <c r="C139" s="22"/>
      <c r="D139" s="22"/>
      <c r="E139" s="105"/>
      <c r="F139" s="105"/>
      <c r="G139" s="105"/>
      <c r="H139" s="105"/>
      <c r="I139" s="105"/>
      <c r="J139" s="22"/>
      <c r="K139" s="105"/>
      <c r="L139" s="105"/>
      <c r="M139" s="105"/>
      <c r="N139" s="105"/>
      <c r="O139" s="22"/>
    </row>
    <row r="140" s="59" customFormat="1" ht="20" customHeight="1" spans="1:15">
      <c r="A140" s="22"/>
      <c r="B140" s="22"/>
      <c r="C140" s="22"/>
      <c r="D140" s="22"/>
      <c r="E140" s="105"/>
      <c r="F140" s="105"/>
      <c r="G140" s="105"/>
      <c r="H140" s="105"/>
      <c r="I140" s="105"/>
      <c r="J140" s="22"/>
      <c r="K140" s="105"/>
      <c r="L140" s="105"/>
      <c r="M140" s="105"/>
      <c r="N140" s="105"/>
      <c r="O140" s="22"/>
    </row>
    <row r="141" s="59" customFormat="1" ht="20" customHeight="1" spans="1:15">
      <c r="A141" s="22"/>
      <c r="B141" s="22"/>
      <c r="C141" s="22"/>
      <c r="D141" s="22"/>
      <c r="E141" s="105"/>
      <c r="F141" s="105"/>
      <c r="G141" s="105"/>
      <c r="H141" s="105"/>
      <c r="I141" s="105"/>
      <c r="J141" s="22"/>
      <c r="K141" s="105"/>
      <c r="L141" s="105"/>
      <c r="M141" s="105"/>
      <c r="N141" s="105"/>
      <c r="O141" s="22"/>
    </row>
    <row r="142" s="59" customFormat="1" ht="20" customHeight="1" spans="1:15">
      <c r="A142" s="22"/>
      <c r="B142" s="22"/>
      <c r="C142" s="22"/>
      <c r="D142" s="22"/>
      <c r="E142" s="105"/>
      <c r="F142" s="105"/>
      <c r="G142" s="105"/>
      <c r="H142" s="105"/>
      <c r="I142" s="105"/>
      <c r="J142" s="22"/>
      <c r="K142" s="105"/>
      <c r="L142" s="105"/>
      <c r="M142" s="105"/>
      <c r="N142" s="105"/>
      <c r="O142" s="22"/>
    </row>
    <row r="143" s="59" customFormat="1" ht="20" customHeight="1" spans="1:15">
      <c r="A143" s="22"/>
      <c r="B143" s="22"/>
      <c r="C143" s="22"/>
      <c r="D143" s="22"/>
      <c r="E143" s="105"/>
      <c r="F143" s="105"/>
      <c r="G143" s="105"/>
      <c r="H143" s="105"/>
      <c r="I143" s="105"/>
      <c r="J143" s="22"/>
      <c r="K143" s="105"/>
      <c r="L143" s="105"/>
      <c r="M143" s="105"/>
      <c r="N143" s="105"/>
      <c r="O143" s="22"/>
    </row>
    <row r="144" s="59" customFormat="1" ht="20" customHeight="1" spans="1:15">
      <c r="A144" s="22"/>
      <c r="B144" s="22"/>
      <c r="C144" s="22"/>
      <c r="D144" s="22"/>
      <c r="E144" s="105"/>
      <c r="F144" s="105"/>
      <c r="G144" s="105"/>
      <c r="H144" s="105"/>
      <c r="I144" s="105"/>
      <c r="J144" s="22"/>
      <c r="K144" s="105"/>
      <c r="L144" s="105"/>
      <c r="M144" s="105"/>
      <c r="N144" s="105"/>
      <c r="O144" s="22"/>
    </row>
    <row r="145" s="59" customFormat="1" ht="20" customHeight="1" spans="1:15">
      <c r="A145" s="22"/>
      <c r="B145" s="22"/>
      <c r="C145" s="22"/>
      <c r="D145" s="22"/>
      <c r="E145" s="105"/>
      <c r="F145" s="105"/>
      <c r="G145" s="105"/>
      <c r="H145" s="105"/>
      <c r="I145" s="105"/>
      <c r="J145" s="22"/>
      <c r="K145" s="105"/>
      <c r="L145" s="105"/>
      <c r="M145" s="105"/>
      <c r="N145" s="105"/>
      <c r="O145" s="22"/>
    </row>
    <row r="146" s="59" customFormat="1" ht="20" customHeight="1" spans="1:15">
      <c r="A146" s="22"/>
      <c r="B146" s="22"/>
      <c r="C146" s="22"/>
      <c r="D146" s="22"/>
      <c r="E146" s="105"/>
      <c r="F146" s="105"/>
      <c r="G146" s="105"/>
      <c r="H146" s="105"/>
      <c r="I146" s="105"/>
      <c r="J146" s="22"/>
      <c r="K146" s="105"/>
      <c r="L146" s="105"/>
      <c r="M146" s="105"/>
      <c r="N146" s="105"/>
      <c r="O146" s="22"/>
    </row>
    <row r="147" s="59" customFormat="1" ht="20" customHeight="1" spans="1:15">
      <c r="A147" s="22"/>
      <c r="B147" s="22"/>
      <c r="C147" s="22"/>
      <c r="D147" s="22"/>
      <c r="E147" s="105"/>
      <c r="F147" s="105"/>
      <c r="G147" s="105"/>
      <c r="H147" s="105"/>
      <c r="I147" s="105"/>
      <c r="J147" s="22"/>
      <c r="K147" s="105"/>
      <c r="L147" s="105"/>
      <c r="M147" s="105"/>
      <c r="N147" s="105"/>
      <c r="O147" s="22"/>
    </row>
    <row r="148" s="59" customFormat="1" ht="20" customHeight="1" spans="1:15">
      <c r="A148" s="22"/>
      <c r="B148" s="22"/>
      <c r="C148" s="22"/>
      <c r="D148" s="22"/>
      <c r="E148" s="105"/>
      <c r="F148" s="105"/>
      <c r="G148" s="105"/>
      <c r="H148" s="105"/>
      <c r="I148" s="105"/>
      <c r="J148" s="22"/>
      <c r="K148" s="105"/>
      <c r="L148" s="105"/>
      <c r="M148" s="105"/>
      <c r="N148" s="105"/>
      <c r="O148" s="22"/>
    </row>
    <row r="149" s="59" customFormat="1" ht="20" customHeight="1" spans="1:15">
      <c r="A149" s="22"/>
      <c r="B149" s="22"/>
      <c r="C149" s="22"/>
      <c r="D149" s="22"/>
      <c r="E149" s="105"/>
      <c r="F149" s="105"/>
      <c r="G149" s="105"/>
      <c r="H149" s="105"/>
      <c r="I149" s="105"/>
      <c r="J149" s="22"/>
      <c r="K149" s="105"/>
      <c r="L149" s="105"/>
      <c r="M149" s="105"/>
      <c r="N149" s="105"/>
      <c r="O149" s="22"/>
    </row>
    <row r="150" s="59" customFormat="1" ht="20" customHeight="1" spans="1:15">
      <c r="A150" s="22"/>
      <c r="B150" s="22"/>
      <c r="C150" s="22"/>
      <c r="D150" s="22"/>
      <c r="E150" s="105"/>
      <c r="F150" s="105"/>
      <c r="G150" s="105"/>
      <c r="H150" s="105"/>
      <c r="I150" s="105"/>
      <c r="J150" s="22"/>
      <c r="K150" s="105"/>
      <c r="L150" s="105"/>
      <c r="M150" s="105"/>
      <c r="N150" s="105"/>
      <c r="O150" s="22"/>
    </row>
    <row r="151" s="59" customFormat="1" ht="20" customHeight="1" spans="1:15">
      <c r="A151" s="22"/>
      <c r="B151" s="22"/>
      <c r="C151" s="22"/>
      <c r="D151" s="22"/>
      <c r="E151" s="105"/>
      <c r="F151" s="105"/>
      <c r="G151" s="105"/>
      <c r="H151" s="105"/>
      <c r="I151" s="105"/>
      <c r="J151" s="22"/>
      <c r="K151" s="105"/>
      <c r="L151" s="105"/>
      <c r="M151" s="105"/>
      <c r="N151" s="105"/>
      <c r="O151" s="22"/>
    </row>
    <row r="152" s="59" customFormat="1" ht="20" customHeight="1" spans="1:15">
      <c r="A152" s="22"/>
      <c r="B152" s="22"/>
      <c r="C152" s="22"/>
      <c r="D152" s="22"/>
      <c r="E152" s="105"/>
      <c r="F152" s="105"/>
      <c r="G152" s="105"/>
      <c r="H152" s="105"/>
      <c r="I152" s="105"/>
      <c r="J152" s="22"/>
      <c r="K152" s="105"/>
      <c r="L152" s="105"/>
      <c r="M152" s="105"/>
      <c r="N152" s="105"/>
      <c r="O152" s="22"/>
    </row>
    <row r="153" s="59" customFormat="1" ht="20" customHeight="1" spans="1:15">
      <c r="A153" s="22"/>
      <c r="B153" s="22"/>
      <c r="C153" s="22"/>
      <c r="D153" s="22"/>
      <c r="E153" s="105"/>
      <c r="F153" s="105"/>
      <c r="G153" s="105"/>
      <c r="H153" s="105"/>
      <c r="I153" s="105"/>
      <c r="J153" s="22"/>
      <c r="K153" s="105"/>
      <c r="L153" s="105"/>
      <c r="M153" s="105"/>
      <c r="N153" s="105"/>
      <c r="O153" s="22"/>
    </row>
    <row r="154" s="59" customFormat="1" ht="20" customHeight="1" spans="1:15">
      <c r="A154" s="22"/>
      <c r="B154" s="22"/>
      <c r="C154" s="22"/>
      <c r="D154" s="22"/>
      <c r="E154" s="105"/>
      <c r="F154" s="105"/>
      <c r="G154" s="105"/>
      <c r="H154" s="105"/>
      <c r="I154" s="105"/>
      <c r="J154" s="22"/>
      <c r="K154" s="105"/>
      <c r="L154" s="105"/>
      <c r="M154" s="105"/>
      <c r="N154" s="105"/>
      <c r="O154" s="22"/>
    </row>
    <row r="155" s="59" customFormat="1" ht="20" customHeight="1" spans="1:15">
      <c r="A155" s="22"/>
      <c r="B155" s="22"/>
      <c r="C155" s="22"/>
      <c r="D155" s="22"/>
      <c r="E155" s="105"/>
      <c r="F155" s="105"/>
      <c r="G155" s="105"/>
      <c r="H155" s="105"/>
      <c r="I155" s="105"/>
      <c r="J155" s="22"/>
      <c r="K155" s="105"/>
      <c r="L155" s="105"/>
      <c r="M155" s="105"/>
      <c r="N155" s="105"/>
      <c r="O155" s="22"/>
    </row>
    <row r="156" s="59" customFormat="1" ht="20" customHeight="1" spans="1:15">
      <c r="A156" s="22"/>
      <c r="B156" s="22"/>
      <c r="C156" s="22"/>
      <c r="D156" s="22"/>
      <c r="E156" s="105"/>
      <c r="F156" s="105"/>
      <c r="G156" s="105"/>
      <c r="H156" s="105"/>
      <c r="I156" s="105"/>
      <c r="J156" s="22"/>
      <c r="K156" s="105"/>
      <c r="L156" s="105"/>
      <c r="M156" s="105"/>
      <c r="N156" s="105"/>
      <c r="O156" s="22"/>
    </row>
    <row r="157" s="59" customFormat="1" ht="20" customHeight="1" spans="1:15">
      <c r="A157" s="22"/>
      <c r="B157" s="22"/>
      <c r="C157" s="22"/>
      <c r="D157" s="22"/>
      <c r="E157" s="105"/>
      <c r="F157" s="105"/>
      <c r="G157" s="105"/>
      <c r="H157" s="105"/>
      <c r="I157" s="105"/>
      <c r="J157" s="22"/>
      <c r="K157" s="105"/>
      <c r="L157" s="105"/>
      <c r="M157" s="105"/>
      <c r="N157" s="105"/>
      <c r="O157" s="22"/>
    </row>
    <row r="158" s="59" customFormat="1" ht="20" customHeight="1" spans="1:15">
      <c r="A158" s="22"/>
      <c r="B158" s="22"/>
      <c r="C158" s="22"/>
      <c r="D158" s="22"/>
      <c r="E158" s="105"/>
      <c r="F158" s="105"/>
      <c r="G158" s="105"/>
      <c r="H158" s="105"/>
      <c r="I158" s="105"/>
      <c r="J158" s="22"/>
      <c r="K158" s="105"/>
      <c r="L158" s="105"/>
      <c r="M158" s="105"/>
      <c r="N158" s="105"/>
      <c r="O158" s="22"/>
    </row>
    <row r="159" s="59" customFormat="1" ht="20" customHeight="1" spans="1:15">
      <c r="A159" s="22"/>
      <c r="B159" s="22"/>
      <c r="C159" s="22"/>
      <c r="D159" s="22"/>
      <c r="E159" s="105"/>
      <c r="F159" s="105"/>
      <c r="G159" s="105"/>
      <c r="H159" s="105"/>
      <c r="I159" s="105"/>
      <c r="J159" s="22"/>
      <c r="K159" s="105"/>
      <c r="L159" s="105"/>
      <c r="M159" s="105"/>
      <c r="N159" s="105"/>
      <c r="O159" s="22"/>
    </row>
    <row r="160" s="59" customFormat="1" ht="20" customHeight="1" spans="1:15">
      <c r="A160" s="22"/>
      <c r="B160" s="22"/>
      <c r="C160" s="22"/>
      <c r="D160" s="22"/>
      <c r="E160" s="105"/>
      <c r="F160" s="105"/>
      <c r="G160" s="105"/>
      <c r="H160" s="105"/>
      <c r="I160" s="105"/>
      <c r="J160" s="22"/>
      <c r="K160" s="105"/>
      <c r="L160" s="105"/>
      <c r="M160" s="105"/>
      <c r="N160" s="105"/>
      <c r="O160" s="22"/>
    </row>
    <row r="161" s="59" customFormat="1" ht="20" customHeight="1" spans="1:15">
      <c r="A161" s="22"/>
      <c r="B161" s="22"/>
      <c r="C161" s="22"/>
      <c r="D161" s="22"/>
      <c r="E161" s="105"/>
      <c r="F161" s="105"/>
      <c r="G161" s="105"/>
      <c r="H161" s="105"/>
      <c r="I161" s="105"/>
      <c r="J161" s="22"/>
      <c r="K161" s="105"/>
      <c r="L161" s="105"/>
      <c r="M161" s="105"/>
      <c r="N161" s="105"/>
      <c r="O161" s="22"/>
    </row>
    <row r="162" s="59" customFormat="1" ht="20" customHeight="1" spans="1:15">
      <c r="A162" s="22"/>
      <c r="B162" s="22"/>
      <c r="C162" s="22"/>
      <c r="D162" s="22"/>
      <c r="E162" s="105"/>
      <c r="F162" s="105"/>
      <c r="G162" s="105"/>
      <c r="H162" s="105"/>
      <c r="I162" s="105"/>
      <c r="J162" s="22"/>
      <c r="K162" s="105"/>
      <c r="L162" s="105"/>
      <c r="M162" s="105"/>
      <c r="N162" s="105"/>
      <c r="O162" s="22"/>
    </row>
    <row r="163" s="59" customFormat="1" ht="20" customHeight="1" spans="1:15">
      <c r="A163" s="22"/>
      <c r="B163" s="22"/>
      <c r="C163" s="22"/>
      <c r="D163" s="22"/>
      <c r="E163" s="105"/>
      <c r="F163" s="105"/>
      <c r="G163" s="105"/>
      <c r="H163" s="105"/>
      <c r="I163" s="105"/>
      <c r="J163" s="22"/>
      <c r="K163" s="105"/>
      <c r="L163" s="105"/>
      <c r="M163" s="105"/>
      <c r="N163" s="105"/>
      <c r="O163" s="22"/>
    </row>
    <row r="164" s="59" customFormat="1" ht="20" customHeight="1" spans="1:15">
      <c r="A164" s="22"/>
      <c r="B164" s="22"/>
      <c r="C164" s="22"/>
      <c r="D164" s="22"/>
      <c r="E164" s="105"/>
      <c r="F164" s="105"/>
      <c r="G164" s="105"/>
      <c r="H164" s="105"/>
      <c r="I164" s="105"/>
      <c r="J164" s="22"/>
      <c r="K164" s="105"/>
      <c r="L164" s="105"/>
      <c r="M164" s="105"/>
      <c r="N164" s="105"/>
      <c r="O164" s="22"/>
    </row>
    <row r="165" s="59" customFormat="1" ht="20" customHeight="1" spans="1:15">
      <c r="A165" s="22"/>
      <c r="B165" s="22"/>
      <c r="C165" s="22"/>
      <c r="D165" s="22"/>
      <c r="E165" s="105"/>
      <c r="F165" s="105"/>
      <c r="G165" s="105"/>
      <c r="H165" s="105"/>
      <c r="I165" s="105"/>
      <c r="J165" s="22"/>
      <c r="K165" s="105"/>
      <c r="L165" s="105"/>
      <c r="M165" s="105"/>
      <c r="N165" s="105"/>
      <c r="O165" s="22"/>
    </row>
    <row r="166" s="59" customFormat="1" ht="20" customHeight="1" spans="1:15">
      <c r="A166" s="22"/>
      <c r="B166" s="22"/>
      <c r="C166" s="22"/>
      <c r="D166" s="22"/>
      <c r="E166" s="105"/>
      <c r="F166" s="105"/>
      <c r="G166" s="105"/>
      <c r="H166" s="105"/>
      <c r="I166" s="105"/>
      <c r="J166" s="22"/>
      <c r="K166" s="105"/>
      <c r="L166" s="105"/>
      <c r="M166" s="105"/>
      <c r="N166" s="105"/>
      <c r="O166" s="22"/>
    </row>
    <row r="167" s="59" customFormat="1" ht="20" customHeight="1" spans="1:15">
      <c r="A167" s="22"/>
      <c r="B167" s="22"/>
      <c r="C167" s="22"/>
      <c r="D167" s="22"/>
      <c r="E167" s="105"/>
      <c r="F167" s="105"/>
      <c r="G167" s="105"/>
      <c r="H167" s="105"/>
      <c r="I167" s="105"/>
      <c r="J167" s="22"/>
      <c r="K167" s="105"/>
      <c r="L167" s="105"/>
      <c r="M167" s="105"/>
      <c r="N167" s="105"/>
      <c r="O167" s="22"/>
    </row>
    <row r="168" s="59" customFormat="1" ht="20" customHeight="1" spans="1:15">
      <c r="A168" s="22"/>
      <c r="B168" s="22"/>
      <c r="C168" s="22"/>
      <c r="D168" s="22"/>
      <c r="E168" s="105"/>
      <c r="F168" s="105"/>
      <c r="G168" s="105"/>
      <c r="H168" s="105"/>
      <c r="I168" s="105"/>
      <c r="J168" s="22"/>
      <c r="K168" s="105"/>
      <c r="L168" s="105"/>
      <c r="M168" s="105"/>
      <c r="N168" s="105"/>
      <c r="O168" s="22"/>
    </row>
    <row r="169" s="59" customFormat="1" ht="20" customHeight="1" spans="1:15">
      <c r="A169" s="22"/>
      <c r="B169" s="22"/>
      <c r="C169" s="22"/>
      <c r="D169" s="22"/>
      <c r="E169" s="105"/>
      <c r="F169" s="105"/>
      <c r="G169" s="105"/>
      <c r="H169" s="105"/>
      <c r="I169" s="105"/>
      <c r="J169" s="22"/>
      <c r="K169" s="105"/>
      <c r="L169" s="105"/>
      <c r="M169" s="105"/>
      <c r="N169" s="105"/>
      <c r="O169" s="22"/>
    </row>
    <row r="170" s="59" customFormat="1" ht="20" customHeight="1" spans="1:15">
      <c r="A170" s="22"/>
      <c r="B170" s="22"/>
      <c r="C170" s="22"/>
      <c r="D170" s="22"/>
      <c r="E170" s="105"/>
      <c r="F170" s="105"/>
      <c r="G170" s="105"/>
      <c r="H170" s="105"/>
      <c r="I170" s="105"/>
      <c r="J170" s="22"/>
      <c r="K170" s="105"/>
      <c r="L170" s="105"/>
      <c r="M170" s="105"/>
      <c r="N170" s="105"/>
      <c r="O170" s="22"/>
    </row>
    <row r="171" s="59" customFormat="1" ht="20" customHeight="1" spans="1:15">
      <c r="A171" s="22"/>
      <c r="B171" s="22"/>
      <c r="C171" s="22"/>
      <c r="D171" s="22"/>
      <c r="E171" s="105"/>
      <c r="F171" s="105"/>
      <c r="G171" s="105"/>
      <c r="H171" s="105"/>
      <c r="I171" s="105"/>
      <c r="J171" s="22"/>
      <c r="K171" s="105"/>
      <c r="L171" s="105"/>
      <c r="M171" s="105"/>
      <c r="N171" s="105"/>
      <c r="O171" s="22"/>
    </row>
    <row r="172" s="59" customFormat="1" ht="20" customHeight="1" spans="1:15">
      <c r="A172" s="22"/>
      <c r="B172" s="22"/>
      <c r="C172" s="22"/>
      <c r="D172" s="22"/>
      <c r="E172" s="105"/>
      <c r="F172" s="105"/>
      <c r="G172" s="105"/>
      <c r="H172" s="105"/>
      <c r="I172" s="105"/>
      <c r="J172" s="22"/>
      <c r="K172" s="105"/>
      <c r="L172" s="105"/>
      <c r="M172" s="105"/>
      <c r="N172" s="105"/>
      <c r="O172" s="22"/>
    </row>
    <row r="173" s="59" customFormat="1" ht="20" customHeight="1" spans="1:15">
      <c r="A173" s="22"/>
      <c r="B173" s="22"/>
      <c r="C173" s="22"/>
      <c r="D173" s="22"/>
      <c r="E173" s="105"/>
      <c r="F173" s="105"/>
      <c r="G173" s="105"/>
      <c r="H173" s="105"/>
      <c r="I173" s="105"/>
      <c r="J173" s="22"/>
      <c r="K173" s="105"/>
      <c r="L173" s="105"/>
      <c r="M173" s="105"/>
      <c r="N173" s="105"/>
      <c r="O173" s="22"/>
    </row>
    <row r="174" s="59" customFormat="1" ht="20" customHeight="1" spans="1:15">
      <c r="A174" s="22"/>
      <c r="B174" s="22"/>
      <c r="C174" s="22"/>
      <c r="D174" s="22"/>
      <c r="E174" s="105"/>
      <c r="F174" s="105"/>
      <c r="G174" s="105"/>
      <c r="H174" s="105"/>
      <c r="I174" s="105"/>
      <c r="J174" s="22"/>
      <c r="K174" s="105"/>
      <c r="L174" s="105"/>
      <c r="M174" s="105"/>
      <c r="N174" s="105"/>
      <c r="O174" s="22"/>
    </row>
    <row r="175" s="59" customFormat="1" ht="20" customHeight="1" spans="1:15">
      <c r="A175" s="22"/>
      <c r="B175" s="22"/>
      <c r="C175" s="22"/>
      <c r="D175" s="22"/>
      <c r="E175" s="105"/>
      <c r="F175" s="105"/>
      <c r="G175" s="105"/>
      <c r="H175" s="105"/>
      <c r="I175" s="105"/>
      <c r="J175" s="22"/>
      <c r="K175" s="105"/>
      <c r="L175" s="105"/>
      <c r="M175" s="105"/>
      <c r="N175" s="105"/>
      <c r="O175" s="22"/>
    </row>
    <row r="176" s="59" customFormat="1" ht="20" customHeight="1" spans="1:15">
      <c r="A176" s="22"/>
      <c r="B176" s="22"/>
      <c r="C176" s="22"/>
      <c r="D176" s="22"/>
      <c r="E176" s="105"/>
      <c r="F176" s="105"/>
      <c r="G176" s="105"/>
      <c r="H176" s="105"/>
      <c r="I176" s="105"/>
      <c r="J176" s="22"/>
      <c r="K176" s="105"/>
      <c r="L176" s="105"/>
      <c r="M176" s="105"/>
      <c r="N176" s="105"/>
      <c r="O176" s="22"/>
    </row>
    <row r="177" s="59" customFormat="1" ht="20" customHeight="1" spans="1:15">
      <c r="A177" s="22"/>
      <c r="B177" s="22"/>
      <c r="C177" s="22"/>
      <c r="D177" s="22"/>
      <c r="E177" s="105"/>
      <c r="F177" s="105"/>
      <c r="G177" s="105"/>
      <c r="H177" s="105"/>
      <c r="I177" s="105"/>
      <c r="J177" s="22"/>
      <c r="K177" s="105"/>
      <c r="L177" s="105"/>
      <c r="M177" s="105"/>
      <c r="N177" s="105"/>
      <c r="O177" s="22"/>
    </row>
    <row r="178" s="59" customFormat="1" ht="20" customHeight="1" spans="1:15">
      <c r="A178" s="22"/>
      <c r="B178" s="22"/>
      <c r="C178" s="22"/>
      <c r="D178" s="22"/>
      <c r="E178" s="105"/>
      <c r="F178" s="105"/>
      <c r="G178" s="105"/>
      <c r="H178" s="105"/>
      <c r="I178" s="105"/>
      <c r="J178" s="22"/>
      <c r="K178" s="105"/>
      <c r="L178" s="105"/>
      <c r="M178" s="105"/>
      <c r="N178" s="105"/>
      <c r="O178" s="22"/>
    </row>
    <row r="179" s="59" customFormat="1" ht="20" customHeight="1" spans="1:15">
      <c r="A179" s="22"/>
      <c r="B179" s="22"/>
      <c r="C179" s="22"/>
      <c r="D179" s="22"/>
      <c r="E179" s="105"/>
      <c r="F179" s="105"/>
      <c r="G179" s="105"/>
      <c r="H179" s="105"/>
      <c r="I179" s="105"/>
      <c r="J179" s="22"/>
      <c r="K179" s="105"/>
      <c r="L179" s="105"/>
      <c r="M179" s="105"/>
      <c r="N179" s="105"/>
      <c r="O179" s="22"/>
    </row>
    <row r="180" s="59" customFormat="1" ht="20" customHeight="1" spans="1:15">
      <c r="A180" s="22"/>
      <c r="B180" s="22"/>
      <c r="C180" s="22"/>
      <c r="D180" s="22"/>
      <c r="E180" s="105"/>
      <c r="F180" s="105"/>
      <c r="G180" s="105"/>
      <c r="H180" s="105"/>
      <c r="I180" s="105"/>
      <c r="J180" s="22"/>
      <c r="K180" s="105"/>
      <c r="L180" s="105"/>
      <c r="M180" s="105"/>
      <c r="N180" s="105"/>
      <c r="O180" s="22"/>
    </row>
    <row r="181" s="59" customFormat="1" ht="20" customHeight="1" spans="1:15">
      <c r="A181" s="22"/>
      <c r="B181" s="22"/>
      <c r="C181" s="22"/>
      <c r="D181" s="22"/>
      <c r="E181" s="105"/>
      <c r="F181" s="105"/>
      <c r="G181" s="105"/>
      <c r="H181" s="105"/>
      <c r="I181" s="105"/>
      <c r="J181" s="22"/>
      <c r="K181" s="105"/>
      <c r="L181" s="105"/>
      <c r="M181" s="105"/>
      <c r="N181" s="105"/>
      <c r="O181" s="22"/>
    </row>
    <row r="182" s="59" customFormat="1" ht="20" customHeight="1" spans="1:15">
      <c r="A182" s="22"/>
      <c r="B182" s="22"/>
      <c r="C182" s="22"/>
      <c r="D182" s="22"/>
      <c r="E182" s="105"/>
      <c r="F182" s="105"/>
      <c r="G182" s="105"/>
      <c r="H182" s="105"/>
      <c r="I182" s="105"/>
      <c r="J182" s="22"/>
      <c r="K182" s="105"/>
      <c r="L182" s="105"/>
      <c r="M182" s="105"/>
      <c r="N182" s="105"/>
      <c r="O182" s="22"/>
    </row>
    <row r="183" s="59" customFormat="1" ht="20" customHeight="1" spans="1:15">
      <c r="A183" s="22"/>
      <c r="B183" s="22"/>
      <c r="C183" s="22"/>
      <c r="D183" s="22"/>
      <c r="E183" s="105"/>
      <c r="F183" s="105"/>
      <c r="G183" s="105"/>
      <c r="H183" s="105"/>
      <c r="I183" s="105"/>
      <c r="J183" s="22"/>
      <c r="K183" s="105"/>
      <c r="L183" s="105"/>
      <c r="M183" s="105"/>
      <c r="N183" s="105"/>
      <c r="O183" s="22"/>
    </row>
    <row r="184" s="59" customFormat="1" ht="20" customHeight="1" spans="1:15">
      <c r="A184" s="22"/>
      <c r="B184" s="22"/>
      <c r="C184" s="22"/>
      <c r="D184" s="22"/>
      <c r="E184" s="105"/>
      <c r="F184" s="105"/>
      <c r="G184" s="105"/>
      <c r="H184" s="105"/>
      <c r="I184" s="105"/>
      <c r="J184" s="22"/>
      <c r="K184" s="105"/>
      <c r="L184" s="105"/>
      <c r="M184" s="105"/>
      <c r="N184" s="105"/>
      <c r="O184" s="22"/>
    </row>
    <row r="185" s="59" customFormat="1" ht="20" customHeight="1" spans="1:15">
      <c r="A185" s="22"/>
      <c r="B185" s="22"/>
      <c r="C185" s="22"/>
      <c r="D185" s="22"/>
      <c r="E185" s="105"/>
      <c r="F185" s="105"/>
      <c r="G185" s="105"/>
      <c r="H185" s="105"/>
      <c r="I185" s="105"/>
      <c r="J185" s="22"/>
      <c r="K185" s="105"/>
      <c r="L185" s="105"/>
      <c r="M185" s="105"/>
      <c r="N185" s="105"/>
      <c r="O185" s="22"/>
    </row>
    <row r="186" s="59" customFormat="1" ht="20" customHeight="1" spans="1:15">
      <c r="A186" s="22"/>
      <c r="B186" s="22"/>
      <c r="C186" s="22"/>
      <c r="D186" s="22"/>
      <c r="E186" s="105"/>
      <c r="F186" s="105"/>
      <c r="G186" s="105"/>
      <c r="H186" s="105"/>
      <c r="I186" s="105"/>
      <c r="J186" s="22"/>
      <c r="K186" s="105"/>
      <c r="L186" s="105"/>
      <c r="M186" s="105"/>
      <c r="N186" s="105"/>
      <c r="O186" s="22"/>
    </row>
    <row r="187" s="59" customFormat="1" ht="20" customHeight="1" spans="1:15">
      <c r="A187" s="22"/>
      <c r="B187" s="22"/>
      <c r="C187" s="22"/>
      <c r="D187" s="22"/>
      <c r="E187" s="105"/>
      <c r="F187" s="105"/>
      <c r="G187" s="105"/>
      <c r="H187" s="105"/>
      <c r="I187" s="105"/>
      <c r="J187" s="22"/>
      <c r="K187" s="105"/>
      <c r="L187" s="105"/>
      <c r="M187" s="105"/>
      <c r="N187" s="105"/>
      <c r="O187" s="22"/>
    </row>
    <row r="188" s="59" customFormat="1" ht="20" customHeight="1" spans="1:15">
      <c r="A188" s="22"/>
      <c r="B188" s="22"/>
      <c r="C188" s="22"/>
      <c r="D188" s="22"/>
      <c r="E188" s="105"/>
      <c r="F188" s="105"/>
      <c r="G188" s="105"/>
      <c r="H188" s="105"/>
      <c r="I188" s="105"/>
      <c r="J188" s="22"/>
      <c r="K188" s="105"/>
      <c r="L188" s="105"/>
      <c r="M188" s="105"/>
      <c r="N188" s="105"/>
      <c r="O188" s="22"/>
    </row>
    <row r="189" s="59" customFormat="1" ht="20" customHeight="1" spans="1:15">
      <c r="A189" s="22"/>
      <c r="B189" s="22"/>
      <c r="C189" s="22"/>
      <c r="D189" s="22"/>
      <c r="E189" s="105"/>
      <c r="F189" s="105"/>
      <c r="G189" s="105"/>
      <c r="H189" s="105"/>
      <c r="I189" s="105"/>
      <c r="J189" s="22"/>
      <c r="K189" s="105"/>
      <c r="L189" s="105"/>
      <c r="M189" s="105"/>
      <c r="N189" s="105"/>
      <c r="O189" s="22"/>
    </row>
    <row r="190" s="59" customFormat="1" ht="20" customHeight="1" spans="1:15">
      <c r="A190" s="22"/>
      <c r="B190" s="22"/>
      <c r="C190" s="22"/>
      <c r="D190" s="22"/>
      <c r="E190" s="105"/>
      <c r="F190" s="105"/>
      <c r="G190" s="105"/>
      <c r="H190" s="105"/>
      <c r="I190" s="105"/>
      <c r="J190" s="22"/>
      <c r="K190" s="105"/>
      <c r="L190" s="105"/>
      <c r="M190" s="105"/>
      <c r="N190" s="105"/>
      <c r="O190" s="22"/>
    </row>
    <row r="191" s="59" customFormat="1" ht="20" customHeight="1" spans="1:15">
      <c r="A191" s="22"/>
      <c r="B191" s="22"/>
      <c r="C191" s="22"/>
      <c r="D191" s="22"/>
      <c r="E191" s="105"/>
      <c r="F191" s="105"/>
      <c r="G191" s="105"/>
      <c r="H191" s="105"/>
      <c r="I191" s="105"/>
      <c r="J191" s="22"/>
      <c r="K191" s="105"/>
      <c r="L191" s="105"/>
      <c r="M191" s="105"/>
      <c r="N191" s="105"/>
      <c r="O191" s="22"/>
    </row>
    <row r="192" s="59" customFormat="1" ht="20" customHeight="1" spans="1:15">
      <c r="A192" s="22"/>
      <c r="B192" s="22"/>
      <c r="C192" s="22"/>
      <c r="D192" s="22"/>
      <c r="E192" s="105"/>
      <c r="F192" s="105"/>
      <c r="G192" s="105"/>
      <c r="H192" s="105"/>
      <c r="I192" s="105"/>
      <c r="J192" s="22"/>
      <c r="K192" s="105"/>
      <c r="L192" s="105"/>
      <c r="M192" s="105"/>
      <c r="N192" s="105"/>
      <c r="O192" s="22"/>
    </row>
    <row r="193" s="59" customFormat="1" ht="20" customHeight="1" spans="1:15">
      <c r="A193" s="22"/>
      <c r="B193" s="22"/>
      <c r="C193" s="22"/>
      <c r="D193" s="22"/>
      <c r="E193" s="105"/>
      <c r="F193" s="105"/>
      <c r="G193" s="105"/>
      <c r="H193" s="105"/>
      <c r="I193" s="105"/>
      <c r="J193" s="22"/>
      <c r="K193" s="105"/>
      <c r="L193" s="105"/>
      <c r="M193" s="105"/>
      <c r="N193" s="105"/>
      <c r="O193" s="22"/>
    </row>
    <row r="194" s="59" customFormat="1" ht="20" customHeight="1" spans="1:15">
      <c r="A194" s="22"/>
      <c r="B194" s="22"/>
      <c r="C194" s="22"/>
      <c r="D194" s="22"/>
      <c r="E194" s="105"/>
      <c r="F194" s="105"/>
      <c r="G194" s="105"/>
      <c r="H194" s="105"/>
      <c r="I194" s="105"/>
      <c r="J194" s="22"/>
      <c r="K194" s="105"/>
      <c r="L194" s="105"/>
      <c r="M194" s="105"/>
      <c r="N194" s="105"/>
      <c r="O194" s="22"/>
    </row>
    <row r="195" s="59" customFormat="1" ht="20" customHeight="1" spans="1:15">
      <c r="A195" s="22"/>
      <c r="B195" s="22"/>
      <c r="C195" s="22"/>
      <c r="D195" s="22"/>
      <c r="E195" s="105"/>
      <c r="F195" s="105"/>
      <c r="G195" s="105"/>
      <c r="H195" s="105"/>
      <c r="I195" s="105"/>
      <c r="J195" s="22"/>
      <c r="K195" s="105"/>
      <c r="L195" s="105"/>
      <c r="M195" s="105"/>
      <c r="N195" s="105"/>
      <c r="O195" s="22"/>
    </row>
    <row r="196" s="59" customFormat="1" ht="20" customHeight="1" spans="1:15">
      <c r="A196" s="22"/>
      <c r="B196" s="22"/>
      <c r="C196" s="22"/>
      <c r="D196" s="22"/>
      <c r="E196" s="105"/>
      <c r="F196" s="105"/>
      <c r="G196" s="105"/>
      <c r="H196" s="105"/>
      <c r="I196" s="105"/>
      <c r="J196" s="22"/>
      <c r="K196" s="105"/>
      <c r="L196" s="105"/>
      <c r="M196" s="105"/>
      <c r="N196" s="105"/>
      <c r="O196" s="22"/>
    </row>
    <row r="197" s="59" customFormat="1" ht="20" customHeight="1" spans="1:15">
      <c r="A197" s="22"/>
      <c r="B197" s="22"/>
      <c r="C197" s="22"/>
      <c r="D197" s="22"/>
      <c r="E197" s="105"/>
      <c r="F197" s="105"/>
      <c r="G197" s="105"/>
      <c r="H197" s="105"/>
      <c r="I197" s="105"/>
      <c r="J197" s="22"/>
      <c r="K197" s="105"/>
      <c r="L197" s="105"/>
      <c r="M197" s="105"/>
      <c r="N197" s="105"/>
      <c r="O197" s="22"/>
    </row>
    <row r="198" s="59" customFormat="1" ht="20" customHeight="1"/>
  </sheetData>
  <mergeCells count="12">
    <mergeCell ref="A2:O2"/>
    <mergeCell ref="A3:O3"/>
    <mergeCell ref="D5:F5"/>
    <mergeCell ref="G5:I5"/>
    <mergeCell ref="J5:L5"/>
    <mergeCell ref="A23:B23"/>
    <mergeCell ref="A5:A6"/>
    <mergeCell ref="B5:B6"/>
    <mergeCell ref="C5:C6"/>
    <mergeCell ref="M5:M6"/>
    <mergeCell ref="N5:N6"/>
    <mergeCell ref="O5:O6"/>
  </mergeCells>
  <hyperlinks>
    <hyperlink ref="A1" location="'索引目录'!E23" display="返回索引页"/>
    <hyperlink ref="B1" location="'存货汇总'!B11" display="返回"/>
  </hyperlinks>
  <pageMargins left="0.7" right="0.7" top="0.75" bottom="0.75" header="0.3" footer="0.3"/>
  <pageSetup paperSize="9" scale="99" orientation="landscape"/>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1"/>
  <sheetViews>
    <sheetView workbookViewId="0">
      <selection activeCell="A1" sqref="A1"/>
    </sheetView>
  </sheetViews>
  <sheetFormatPr defaultColWidth="9.81481481481481" defaultRowHeight="14.4"/>
  <cols>
    <col min="1" max="1" width="4" customWidth="1"/>
    <col min="2" max="2" width="18" customWidth="1"/>
    <col min="3" max="3" width="16" customWidth="1"/>
    <col min="4" max="4" width="5" customWidth="1"/>
    <col min="5" max="6" width="10" customWidth="1"/>
    <col min="7" max="7" width="11" customWidth="1"/>
    <col min="8" max="8" width="10" customWidth="1"/>
    <col min="9" max="9" width="7" customWidth="1"/>
    <col min="10" max="10" width="14" customWidth="1"/>
    <col min="11" max="12" width="9" customWidth="1"/>
    <col min="13" max="13" width="15" customWidth="1"/>
    <col min="14" max="14" width="12" customWidth="1"/>
    <col min="15" max="15" width="7" customWidth="1"/>
    <col min="16" max="16" width="9" customWidth="1"/>
  </cols>
  <sheetData>
    <row r="1" ht="15.6" spans="1:16">
      <c r="A1" s="13" t="s">
        <v>86</v>
      </c>
      <c r="B1" s="37" t="s">
        <v>250</v>
      </c>
      <c r="C1" s="38"/>
      <c r="D1" s="38"/>
      <c r="E1" s="38"/>
      <c r="F1" s="38"/>
      <c r="G1" s="38"/>
      <c r="H1" s="38"/>
      <c r="I1" s="38"/>
      <c r="J1" s="38"/>
      <c r="K1" s="38"/>
      <c r="L1" s="38"/>
      <c r="M1" s="38"/>
      <c r="N1" s="38"/>
      <c r="O1" s="38"/>
      <c r="P1" s="38"/>
    </row>
    <row r="2" ht="30" customHeight="1" spans="1:16">
      <c r="A2" s="406" t="s">
        <v>572</v>
      </c>
      <c r="B2" s="39"/>
      <c r="C2" s="39"/>
      <c r="D2" s="39"/>
      <c r="E2" s="39"/>
      <c r="F2" s="39"/>
      <c r="G2" s="39"/>
      <c r="H2" s="39"/>
      <c r="I2" s="39"/>
      <c r="J2" s="39"/>
      <c r="K2" s="39"/>
      <c r="L2" s="39"/>
      <c r="M2" s="39"/>
      <c r="N2" s="39"/>
      <c r="O2" s="39"/>
      <c r="P2" s="39"/>
    </row>
    <row r="3" ht="14.25" customHeight="1" spans="1:16">
      <c r="A3" s="40" t="e">
        <f>CONCATENATE(#REF!,#REF!,#REF!,#REF!,#REF!,#REF!,#REF!)</f>
        <v>#REF!</v>
      </c>
      <c r="B3" s="40"/>
      <c r="C3" s="40"/>
      <c r="D3" s="40"/>
      <c r="E3" s="40"/>
      <c r="F3" s="40"/>
      <c r="G3" s="40"/>
      <c r="H3" s="40"/>
      <c r="I3" s="40"/>
      <c r="J3" s="38"/>
      <c r="K3" s="38"/>
      <c r="L3" s="38"/>
      <c r="M3" s="38"/>
      <c r="N3" s="38"/>
      <c r="O3" s="38"/>
      <c r="P3" s="38"/>
    </row>
    <row r="4" ht="15.75" customHeight="1" spans="1:16">
      <c r="A4" s="41" t="e">
        <f>#REF!&amp;#REF!</f>
        <v>#REF!</v>
      </c>
      <c r="B4" s="36"/>
      <c r="C4" s="36"/>
      <c r="D4" s="36"/>
      <c r="E4" s="36"/>
      <c r="F4" s="642"/>
      <c r="G4" s="642"/>
      <c r="H4" s="642"/>
      <c r="I4" s="642"/>
      <c r="J4" s="642"/>
      <c r="K4" s="36"/>
      <c r="L4" s="642"/>
      <c r="M4" s="642"/>
      <c r="N4" s="642"/>
      <c r="O4" s="642"/>
      <c r="P4" s="42" t="s">
        <v>119</v>
      </c>
    </row>
    <row r="5" ht="15.75" customHeight="1" spans="1:16">
      <c r="A5" s="43" t="s">
        <v>183</v>
      </c>
      <c r="B5" s="43" t="s">
        <v>573</v>
      </c>
      <c r="C5" s="43" t="s">
        <v>574</v>
      </c>
      <c r="D5" s="185" t="s">
        <v>478</v>
      </c>
      <c r="E5" s="43" t="s">
        <v>333</v>
      </c>
      <c r="F5" s="46"/>
      <c r="G5" s="70"/>
      <c r="H5" s="71" t="s">
        <v>334</v>
      </c>
      <c r="I5" s="71"/>
      <c r="J5" s="71"/>
      <c r="K5" s="643" t="s">
        <v>335</v>
      </c>
      <c r="L5" s="643"/>
      <c r="M5" s="629"/>
      <c r="N5" s="43" t="s">
        <v>336</v>
      </c>
      <c r="O5" s="647" t="s">
        <v>358</v>
      </c>
      <c r="P5" s="43" t="s">
        <v>186</v>
      </c>
    </row>
    <row r="6" ht="15.75" customHeight="1" spans="1:16">
      <c r="A6" s="46"/>
      <c r="B6" s="46"/>
      <c r="C6" s="46"/>
      <c r="D6" s="623"/>
      <c r="E6" s="43" t="s">
        <v>479</v>
      </c>
      <c r="F6" s="643" t="s">
        <v>480</v>
      </c>
      <c r="G6" s="644" t="s">
        <v>154</v>
      </c>
      <c r="H6" s="72" t="s">
        <v>479</v>
      </c>
      <c r="I6" s="43" t="s">
        <v>480</v>
      </c>
      <c r="J6" s="43" t="s">
        <v>154</v>
      </c>
      <c r="K6" s="643" t="s">
        <v>481</v>
      </c>
      <c r="L6" s="643" t="s">
        <v>482</v>
      </c>
      <c r="M6" s="643" t="s">
        <v>154</v>
      </c>
      <c r="N6" s="442"/>
      <c r="O6" s="629"/>
      <c r="P6" s="46"/>
    </row>
    <row r="7" ht="15.75" customHeight="1" spans="1:16">
      <c r="A7" s="426"/>
      <c r="B7" s="431"/>
      <c r="C7" s="46"/>
      <c r="D7" s="645"/>
      <c r="E7" s="75"/>
      <c r="F7" s="56" t="str">
        <f t="shared" ref="F7:F25" si="0">IF(E7=0,"",G7/E7)</f>
        <v/>
      </c>
      <c r="G7" s="55"/>
      <c r="H7" s="646"/>
      <c r="I7" s="56" t="str">
        <f t="shared" ref="I7:I25" si="1">IF(H7=0,"",J7/H7)</f>
        <v/>
      </c>
      <c r="J7" s="648"/>
      <c r="K7" s="75"/>
      <c r="L7" s="56"/>
      <c r="M7" s="56"/>
      <c r="N7" s="56" t="str">
        <f t="shared" ref="N7:N27" si="2">IF(M7-J7=0,"",(M7-J7))</f>
        <v/>
      </c>
      <c r="O7" s="56" t="str">
        <f t="shared" ref="O7:O27" si="3">IF(J7=0,"",(M7-J7)/J7*100)</f>
        <v/>
      </c>
      <c r="P7" s="47"/>
    </row>
    <row r="8" ht="15.75" customHeight="1" spans="1:16">
      <c r="A8" s="46"/>
      <c r="B8" s="109"/>
      <c r="C8" s="46"/>
      <c r="D8" s="47"/>
      <c r="E8" s="75"/>
      <c r="F8" s="56" t="str">
        <f t="shared" si="0"/>
        <v/>
      </c>
      <c r="G8" s="55"/>
      <c r="H8" s="76"/>
      <c r="I8" s="56" t="str">
        <f t="shared" si="1"/>
        <v/>
      </c>
      <c r="J8" s="56"/>
      <c r="K8" s="75"/>
      <c r="L8" s="56"/>
      <c r="M8" s="56"/>
      <c r="N8" s="56" t="str">
        <f t="shared" si="2"/>
        <v/>
      </c>
      <c r="O8" s="56" t="str">
        <f t="shared" si="3"/>
        <v/>
      </c>
      <c r="P8" s="47"/>
    </row>
    <row r="9" ht="15.75" customHeight="1" spans="1:16">
      <c r="A9" s="46"/>
      <c r="B9" s="47"/>
      <c r="C9" s="46"/>
      <c r="D9" s="47"/>
      <c r="E9" s="75"/>
      <c r="F9" s="56" t="str">
        <f t="shared" si="0"/>
        <v/>
      </c>
      <c r="G9" s="55"/>
      <c r="H9" s="76"/>
      <c r="I9" s="56" t="str">
        <f t="shared" si="1"/>
        <v/>
      </c>
      <c r="J9" s="56"/>
      <c r="K9" s="75"/>
      <c r="L9" s="56"/>
      <c r="M9" s="56"/>
      <c r="N9" s="56" t="str">
        <f t="shared" si="2"/>
        <v/>
      </c>
      <c r="O9" s="56" t="str">
        <f t="shared" si="3"/>
        <v/>
      </c>
      <c r="P9" s="47"/>
    </row>
    <row r="10" ht="15.75" customHeight="1" spans="1:16">
      <c r="A10" s="46"/>
      <c r="B10" s="47"/>
      <c r="C10" s="46"/>
      <c r="D10" s="47"/>
      <c r="E10" s="75"/>
      <c r="F10" s="56" t="str">
        <f t="shared" si="0"/>
        <v/>
      </c>
      <c r="G10" s="55"/>
      <c r="H10" s="76"/>
      <c r="I10" s="56" t="str">
        <f t="shared" si="1"/>
        <v/>
      </c>
      <c r="J10" s="56"/>
      <c r="K10" s="75"/>
      <c r="L10" s="56"/>
      <c r="M10" s="56"/>
      <c r="N10" s="56" t="str">
        <f t="shared" si="2"/>
        <v/>
      </c>
      <c r="O10" s="56" t="str">
        <f t="shared" si="3"/>
        <v/>
      </c>
      <c r="P10" s="47"/>
    </row>
    <row r="11" ht="15.75" customHeight="1" spans="1:16">
      <c r="A11" s="46"/>
      <c r="B11" s="47"/>
      <c r="C11" s="46"/>
      <c r="D11" s="47"/>
      <c r="E11" s="75"/>
      <c r="F11" s="56" t="str">
        <f t="shared" si="0"/>
        <v/>
      </c>
      <c r="G11" s="55"/>
      <c r="H11" s="76"/>
      <c r="I11" s="56" t="str">
        <f t="shared" si="1"/>
        <v/>
      </c>
      <c r="J11" s="56"/>
      <c r="K11" s="75"/>
      <c r="L11" s="56"/>
      <c r="M11" s="56"/>
      <c r="N11" s="56" t="str">
        <f t="shared" si="2"/>
        <v/>
      </c>
      <c r="O11" s="56" t="str">
        <f t="shared" si="3"/>
        <v/>
      </c>
      <c r="P11" s="47"/>
    </row>
    <row r="12" ht="15.75" customHeight="1" spans="1:16">
      <c r="A12" s="46"/>
      <c r="B12" s="47"/>
      <c r="C12" s="46"/>
      <c r="D12" s="47"/>
      <c r="E12" s="75"/>
      <c r="F12" s="56" t="str">
        <f t="shared" si="0"/>
        <v/>
      </c>
      <c r="G12" s="55"/>
      <c r="H12" s="76"/>
      <c r="I12" s="56" t="str">
        <f t="shared" si="1"/>
        <v/>
      </c>
      <c r="J12" s="56"/>
      <c r="K12" s="75"/>
      <c r="L12" s="56"/>
      <c r="M12" s="56"/>
      <c r="N12" s="56" t="str">
        <f t="shared" si="2"/>
        <v/>
      </c>
      <c r="O12" s="56" t="str">
        <f t="shared" si="3"/>
        <v/>
      </c>
      <c r="P12" s="47"/>
    </row>
    <row r="13" ht="15.75" customHeight="1" spans="1:16">
      <c r="A13" s="46"/>
      <c r="B13" s="47"/>
      <c r="C13" s="46"/>
      <c r="D13" s="47"/>
      <c r="E13" s="75"/>
      <c r="F13" s="56" t="str">
        <f t="shared" si="0"/>
        <v/>
      </c>
      <c r="G13" s="55"/>
      <c r="H13" s="76"/>
      <c r="I13" s="56" t="str">
        <f t="shared" si="1"/>
        <v/>
      </c>
      <c r="J13" s="56"/>
      <c r="K13" s="75"/>
      <c r="L13" s="56"/>
      <c r="M13" s="56"/>
      <c r="N13" s="56" t="str">
        <f t="shared" si="2"/>
        <v/>
      </c>
      <c r="O13" s="56" t="str">
        <f t="shared" si="3"/>
        <v/>
      </c>
      <c r="P13" s="47"/>
    </row>
    <row r="14" ht="15.75" customHeight="1" spans="1:16">
      <c r="A14" s="46"/>
      <c r="B14" s="109"/>
      <c r="C14" s="46"/>
      <c r="D14" s="47"/>
      <c r="E14" s="75"/>
      <c r="F14" s="56" t="str">
        <f t="shared" si="0"/>
        <v/>
      </c>
      <c r="G14" s="55"/>
      <c r="H14" s="76"/>
      <c r="I14" s="56" t="str">
        <f t="shared" si="1"/>
        <v/>
      </c>
      <c r="J14" s="56"/>
      <c r="K14" s="75"/>
      <c r="L14" s="56"/>
      <c r="M14" s="56"/>
      <c r="N14" s="56" t="str">
        <f t="shared" si="2"/>
        <v/>
      </c>
      <c r="O14" s="56" t="str">
        <f t="shared" si="3"/>
        <v/>
      </c>
      <c r="P14" s="47"/>
    </row>
    <row r="15" ht="15.75" customHeight="1" spans="1:16">
      <c r="A15" s="46"/>
      <c r="B15" s="109"/>
      <c r="C15" s="46"/>
      <c r="D15" s="47"/>
      <c r="E15" s="75"/>
      <c r="F15" s="56" t="str">
        <f t="shared" si="0"/>
        <v/>
      </c>
      <c r="G15" s="55"/>
      <c r="H15" s="76"/>
      <c r="I15" s="56" t="str">
        <f t="shared" si="1"/>
        <v/>
      </c>
      <c r="J15" s="56"/>
      <c r="K15" s="75"/>
      <c r="L15" s="56"/>
      <c r="M15" s="56"/>
      <c r="N15" s="56" t="str">
        <f t="shared" si="2"/>
        <v/>
      </c>
      <c r="O15" s="56" t="str">
        <f t="shared" si="3"/>
        <v/>
      </c>
      <c r="P15" s="47"/>
    </row>
    <row r="16" ht="15.75" customHeight="1" spans="1:16">
      <c r="A16" s="46"/>
      <c r="B16" s="47"/>
      <c r="C16" s="46"/>
      <c r="D16" s="47"/>
      <c r="E16" s="75"/>
      <c r="F16" s="56" t="str">
        <f t="shared" si="0"/>
        <v/>
      </c>
      <c r="G16" s="55"/>
      <c r="H16" s="76"/>
      <c r="I16" s="56" t="str">
        <f t="shared" si="1"/>
        <v/>
      </c>
      <c r="J16" s="56"/>
      <c r="K16" s="75"/>
      <c r="L16" s="56"/>
      <c r="M16" s="56"/>
      <c r="N16" s="56" t="str">
        <f t="shared" si="2"/>
        <v/>
      </c>
      <c r="O16" s="56" t="str">
        <f t="shared" si="3"/>
        <v/>
      </c>
      <c r="P16" s="47"/>
    </row>
    <row r="17" ht="15.75" customHeight="1" spans="1:16">
      <c r="A17" s="46"/>
      <c r="B17" s="47"/>
      <c r="C17" s="46"/>
      <c r="D17" s="47"/>
      <c r="E17" s="75"/>
      <c r="F17" s="56" t="str">
        <f t="shared" si="0"/>
        <v/>
      </c>
      <c r="G17" s="55"/>
      <c r="H17" s="76"/>
      <c r="I17" s="56" t="str">
        <f t="shared" si="1"/>
        <v/>
      </c>
      <c r="J17" s="56"/>
      <c r="K17" s="75"/>
      <c r="L17" s="56"/>
      <c r="M17" s="56"/>
      <c r="N17" s="56" t="str">
        <f t="shared" si="2"/>
        <v/>
      </c>
      <c r="O17" s="56" t="str">
        <f t="shared" si="3"/>
        <v/>
      </c>
      <c r="P17" s="47"/>
    </row>
    <row r="18" ht="15.75" customHeight="1" spans="1:16">
      <c r="A18" s="46"/>
      <c r="B18" s="47"/>
      <c r="C18" s="46"/>
      <c r="D18" s="47"/>
      <c r="E18" s="75"/>
      <c r="F18" s="56" t="str">
        <f t="shared" si="0"/>
        <v/>
      </c>
      <c r="G18" s="55"/>
      <c r="H18" s="76"/>
      <c r="I18" s="56" t="str">
        <f t="shared" si="1"/>
        <v/>
      </c>
      <c r="J18" s="56"/>
      <c r="K18" s="75"/>
      <c r="L18" s="56"/>
      <c r="M18" s="56"/>
      <c r="N18" s="56" t="str">
        <f t="shared" si="2"/>
        <v/>
      </c>
      <c r="O18" s="56" t="str">
        <f t="shared" si="3"/>
        <v/>
      </c>
      <c r="P18" s="47"/>
    </row>
    <row r="19" ht="15.75" customHeight="1" spans="1:16">
      <c r="A19" s="46"/>
      <c r="B19" s="47"/>
      <c r="C19" s="46"/>
      <c r="D19" s="47"/>
      <c r="E19" s="75"/>
      <c r="F19" s="56" t="str">
        <f t="shared" si="0"/>
        <v/>
      </c>
      <c r="G19" s="55"/>
      <c r="H19" s="76"/>
      <c r="I19" s="56" t="str">
        <f t="shared" si="1"/>
        <v/>
      </c>
      <c r="J19" s="56"/>
      <c r="K19" s="75"/>
      <c r="L19" s="56"/>
      <c r="M19" s="56"/>
      <c r="N19" s="56" t="str">
        <f t="shared" si="2"/>
        <v/>
      </c>
      <c r="O19" s="56" t="str">
        <f t="shared" si="3"/>
        <v/>
      </c>
      <c r="P19" s="47"/>
    </row>
    <row r="20" ht="15.75" customHeight="1" spans="1:16">
      <c r="A20" s="46"/>
      <c r="B20" s="47"/>
      <c r="C20" s="46"/>
      <c r="D20" s="47"/>
      <c r="E20" s="75"/>
      <c r="F20" s="56" t="str">
        <f t="shared" si="0"/>
        <v/>
      </c>
      <c r="G20" s="55"/>
      <c r="H20" s="76"/>
      <c r="I20" s="56" t="str">
        <f t="shared" si="1"/>
        <v/>
      </c>
      <c r="J20" s="56"/>
      <c r="K20" s="75"/>
      <c r="L20" s="56"/>
      <c r="M20" s="56"/>
      <c r="N20" s="56" t="str">
        <f t="shared" si="2"/>
        <v/>
      </c>
      <c r="O20" s="56" t="str">
        <f t="shared" si="3"/>
        <v/>
      </c>
      <c r="P20" s="47"/>
    </row>
    <row r="21" ht="15.75" customHeight="1" spans="1:16">
      <c r="A21" s="46"/>
      <c r="B21" s="47"/>
      <c r="C21" s="46"/>
      <c r="D21" s="47"/>
      <c r="E21" s="75"/>
      <c r="F21" s="56" t="str">
        <f t="shared" si="0"/>
        <v/>
      </c>
      <c r="G21" s="55"/>
      <c r="H21" s="76"/>
      <c r="I21" s="56" t="str">
        <f t="shared" si="1"/>
        <v/>
      </c>
      <c r="J21" s="56"/>
      <c r="K21" s="75"/>
      <c r="L21" s="56"/>
      <c r="M21" s="56"/>
      <c r="N21" s="56" t="str">
        <f t="shared" si="2"/>
        <v/>
      </c>
      <c r="O21" s="56" t="str">
        <f t="shared" si="3"/>
        <v/>
      </c>
      <c r="P21" s="47"/>
    </row>
    <row r="22" ht="15.75" customHeight="1" spans="1:16">
      <c r="A22" s="46"/>
      <c r="B22" s="109"/>
      <c r="C22" s="46"/>
      <c r="D22" s="47"/>
      <c r="E22" s="75"/>
      <c r="F22" s="56" t="str">
        <f t="shared" si="0"/>
        <v/>
      </c>
      <c r="G22" s="55"/>
      <c r="H22" s="76"/>
      <c r="I22" s="56" t="str">
        <f t="shared" si="1"/>
        <v/>
      </c>
      <c r="J22" s="56"/>
      <c r="K22" s="75"/>
      <c r="L22" s="56"/>
      <c r="M22" s="56"/>
      <c r="N22" s="56" t="str">
        <f t="shared" si="2"/>
        <v/>
      </c>
      <c r="O22" s="56" t="str">
        <f t="shared" si="3"/>
        <v/>
      </c>
      <c r="P22" s="47"/>
    </row>
    <row r="23" ht="15.75" customHeight="1" spans="1:16">
      <c r="A23" s="46"/>
      <c r="B23" s="109"/>
      <c r="C23" s="46"/>
      <c r="D23" s="47"/>
      <c r="E23" s="75"/>
      <c r="F23" s="56" t="str">
        <f t="shared" si="0"/>
        <v/>
      </c>
      <c r="G23" s="55"/>
      <c r="H23" s="76"/>
      <c r="I23" s="56" t="str">
        <f t="shared" si="1"/>
        <v/>
      </c>
      <c r="J23" s="56"/>
      <c r="K23" s="75"/>
      <c r="L23" s="56"/>
      <c r="M23" s="56"/>
      <c r="N23" s="56" t="str">
        <f t="shared" si="2"/>
        <v/>
      </c>
      <c r="O23" s="56" t="str">
        <f t="shared" si="3"/>
        <v/>
      </c>
      <c r="P23" s="47"/>
    </row>
    <row r="24" ht="15.75" customHeight="1" spans="1:16">
      <c r="A24" s="46"/>
      <c r="B24" s="47"/>
      <c r="C24" s="46"/>
      <c r="D24" s="47"/>
      <c r="E24" s="75"/>
      <c r="F24" s="56" t="str">
        <f t="shared" si="0"/>
        <v/>
      </c>
      <c r="G24" s="55"/>
      <c r="H24" s="76"/>
      <c r="I24" s="56" t="str">
        <f t="shared" si="1"/>
        <v/>
      </c>
      <c r="J24" s="56"/>
      <c r="K24" s="75"/>
      <c r="L24" s="56"/>
      <c r="M24" s="56"/>
      <c r="N24" s="56" t="str">
        <f t="shared" si="2"/>
        <v/>
      </c>
      <c r="O24" s="56" t="str">
        <f t="shared" si="3"/>
        <v/>
      </c>
      <c r="P24" s="47"/>
    </row>
    <row r="25" ht="15.75" customHeight="1" spans="1:16">
      <c r="A25" s="46"/>
      <c r="B25" s="47"/>
      <c r="C25" s="46"/>
      <c r="D25" s="47"/>
      <c r="E25" s="75"/>
      <c r="F25" s="56" t="str">
        <f t="shared" si="0"/>
        <v/>
      </c>
      <c r="G25" s="55"/>
      <c r="H25" s="76"/>
      <c r="I25" s="56" t="str">
        <f t="shared" si="1"/>
        <v/>
      </c>
      <c r="J25" s="56"/>
      <c r="K25" s="75"/>
      <c r="L25" s="56"/>
      <c r="M25" s="56"/>
      <c r="N25" s="56" t="str">
        <f t="shared" si="2"/>
        <v/>
      </c>
      <c r="O25" s="56" t="str">
        <f t="shared" si="3"/>
        <v/>
      </c>
      <c r="P25" s="47"/>
    </row>
    <row r="26" ht="15.75" customHeight="1" spans="1:16">
      <c r="A26" s="46"/>
      <c r="B26" s="47"/>
      <c r="C26" s="46"/>
      <c r="D26" s="47"/>
      <c r="E26" s="75"/>
      <c r="F26" s="56"/>
      <c r="G26" s="55"/>
      <c r="H26" s="76"/>
      <c r="I26" s="56"/>
      <c r="J26" s="56"/>
      <c r="K26" s="75"/>
      <c r="L26" s="56"/>
      <c r="M26" s="56"/>
      <c r="N26" s="56" t="str">
        <f t="shared" si="2"/>
        <v/>
      </c>
      <c r="O26" s="56" t="str">
        <f t="shared" si="3"/>
        <v/>
      </c>
      <c r="P26" s="47"/>
    </row>
    <row r="27" ht="15.75" customHeight="1" spans="1:16">
      <c r="A27" s="52" t="s">
        <v>395</v>
      </c>
      <c r="B27" s="72"/>
      <c r="C27" s="46"/>
      <c r="D27" s="47"/>
      <c r="E27" s="75"/>
      <c r="F27" s="56"/>
      <c r="G27" s="55">
        <f>SUM(G7:G26)</f>
        <v>0</v>
      </c>
      <c r="H27" s="76"/>
      <c r="I27" s="56"/>
      <c r="J27" s="56">
        <f>SUM(J7:J26)</f>
        <v>0</v>
      </c>
      <c r="K27" s="75"/>
      <c r="L27" s="56"/>
      <c r="M27" s="56">
        <f>SUM(M7:M26)</f>
        <v>0</v>
      </c>
      <c r="N27" s="56" t="str">
        <f t="shared" si="2"/>
        <v/>
      </c>
      <c r="O27" s="56" t="str">
        <f t="shared" si="3"/>
        <v/>
      </c>
      <c r="P27" s="47"/>
    </row>
    <row r="28" ht="15.75" customHeight="1" spans="1:16">
      <c r="A28" s="54" t="e">
        <f>#REF!&amp;#REF!</f>
        <v>#REF!</v>
      </c>
      <c r="B28" s="36"/>
      <c r="C28" s="36"/>
      <c r="D28" s="36"/>
      <c r="E28" s="36"/>
      <c r="F28" s="642"/>
      <c r="G28" s="642"/>
      <c r="H28" s="642"/>
      <c r="I28" s="642"/>
      <c r="J28" s="642"/>
      <c r="K28" s="36"/>
      <c r="L28" s="642"/>
      <c r="M28" s="41" t="e">
        <f>"评估人员："&amp;#REF!</f>
        <v>#REF!</v>
      </c>
      <c r="N28" s="642"/>
      <c r="O28" s="642"/>
      <c r="P28" s="36"/>
    </row>
    <row r="29" ht="15.75" customHeight="1" spans="1:16">
      <c r="A29" s="54" t="e">
        <f>CONCATENATE(#REF!,#REF!,#REF!,#REF!,#REF!,#REF!,#REF!)</f>
        <v>#REF!</v>
      </c>
      <c r="B29" s="36"/>
      <c r="C29" s="36"/>
      <c r="D29" s="36"/>
      <c r="E29" s="36"/>
      <c r="F29" s="642"/>
      <c r="G29" s="642"/>
      <c r="H29" s="642"/>
      <c r="I29" s="642"/>
      <c r="J29" s="642"/>
      <c r="K29" s="36"/>
      <c r="L29" s="642"/>
      <c r="M29" s="642"/>
      <c r="N29" s="642"/>
      <c r="O29" s="642"/>
      <c r="P29" s="36"/>
    </row>
    <row r="30" spans="1:16">
      <c r="A30" s="36"/>
      <c r="B30" s="36"/>
      <c r="C30" s="36"/>
      <c r="D30" s="36"/>
      <c r="E30" s="36"/>
      <c r="F30" s="642"/>
      <c r="G30" s="642"/>
      <c r="H30" s="642"/>
      <c r="I30" s="642"/>
      <c r="J30" s="642"/>
      <c r="K30" s="36"/>
      <c r="L30" s="642"/>
      <c r="M30" s="642"/>
      <c r="N30" s="642"/>
      <c r="O30" s="642"/>
      <c r="P30" s="36"/>
    </row>
    <row r="31" spans="1:16">
      <c r="A31" s="36"/>
      <c r="B31" s="36"/>
      <c r="C31" s="36"/>
      <c r="D31" s="36"/>
      <c r="E31" s="36"/>
      <c r="F31" s="642"/>
      <c r="G31" s="642"/>
      <c r="H31" s="642"/>
      <c r="I31" s="642"/>
      <c r="J31" s="642"/>
      <c r="K31" s="36"/>
      <c r="L31" s="642"/>
      <c r="M31" s="642"/>
      <c r="N31" s="642"/>
      <c r="O31" s="642"/>
      <c r="P31" s="36"/>
    </row>
    <row r="32" spans="1:16">
      <c r="A32" s="36"/>
      <c r="B32" s="36"/>
      <c r="C32" s="36"/>
      <c r="D32" s="36"/>
      <c r="E32" s="36"/>
      <c r="F32" s="642"/>
      <c r="G32" s="642"/>
      <c r="H32" s="642"/>
      <c r="I32" s="642"/>
      <c r="J32" s="642"/>
      <c r="K32" s="36"/>
      <c r="L32" s="642"/>
      <c r="M32" s="642"/>
      <c r="N32" s="642"/>
      <c r="O32" s="642"/>
      <c r="P32" s="36"/>
    </row>
    <row r="33" spans="1:16">
      <c r="A33" s="36"/>
      <c r="B33" s="36"/>
      <c r="C33" s="36"/>
      <c r="D33" s="36"/>
      <c r="E33" s="36"/>
      <c r="F33" s="642"/>
      <c r="G33" s="642"/>
      <c r="H33" s="642"/>
      <c r="I33" s="642"/>
      <c r="J33" s="642"/>
      <c r="K33" s="36"/>
      <c r="L33" s="642"/>
      <c r="M33" s="642"/>
      <c r="N33" s="642"/>
      <c r="O33" s="642"/>
      <c r="P33" s="36"/>
    </row>
    <row r="34" spans="1:16">
      <c r="A34" s="36"/>
      <c r="B34" s="36"/>
      <c r="C34" s="36"/>
      <c r="D34" s="36"/>
      <c r="E34" s="36"/>
      <c r="F34" s="642"/>
      <c r="G34" s="642"/>
      <c r="H34" s="642"/>
      <c r="I34" s="642"/>
      <c r="J34" s="642"/>
      <c r="K34" s="36"/>
      <c r="L34" s="642"/>
      <c r="M34" s="642"/>
      <c r="N34" s="642"/>
      <c r="O34" s="642"/>
      <c r="P34" s="36"/>
    </row>
    <row r="35" spans="1:16">
      <c r="A35" s="36"/>
      <c r="B35" s="36"/>
      <c r="C35" s="36"/>
      <c r="D35" s="36"/>
      <c r="E35" s="36"/>
      <c r="F35" s="642"/>
      <c r="G35" s="642"/>
      <c r="H35" s="642"/>
      <c r="I35" s="642"/>
      <c r="J35" s="642"/>
      <c r="K35" s="36"/>
      <c r="L35" s="642"/>
      <c r="M35" s="642"/>
      <c r="N35" s="642"/>
      <c r="O35" s="642"/>
      <c r="P35" s="36"/>
    </row>
    <row r="36" spans="1:16">
      <c r="A36" s="36"/>
      <c r="B36" s="36"/>
      <c r="C36" s="36"/>
      <c r="D36" s="36"/>
      <c r="E36" s="36"/>
      <c r="F36" s="642"/>
      <c r="G36" s="642"/>
      <c r="H36" s="642"/>
      <c r="I36" s="642"/>
      <c r="J36" s="642"/>
      <c r="K36" s="36"/>
      <c r="L36" s="642"/>
      <c r="M36" s="642"/>
      <c r="N36" s="642"/>
      <c r="O36" s="642"/>
      <c r="P36" s="36"/>
    </row>
    <row r="37" spans="1:16">
      <c r="A37" s="36"/>
      <c r="B37" s="36"/>
      <c r="C37" s="36"/>
      <c r="D37" s="36"/>
      <c r="E37" s="36"/>
      <c r="F37" s="642"/>
      <c r="G37" s="642"/>
      <c r="H37" s="642"/>
      <c r="I37" s="642"/>
      <c r="J37" s="642"/>
      <c r="K37" s="36"/>
      <c r="L37" s="642"/>
      <c r="M37" s="642"/>
      <c r="N37" s="642"/>
      <c r="O37" s="642"/>
      <c r="P37" s="36"/>
    </row>
    <row r="38" spans="1:16">
      <c r="A38" s="36"/>
      <c r="B38" s="36"/>
      <c r="C38" s="36"/>
      <c r="D38" s="36"/>
      <c r="E38" s="36"/>
      <c r="F38" s="642"/>
      <c r="G38" s="642"/>
      <c r="H38" s="642"/>
      <c r="I38" s="642"/>
      <c r="J38" s="642"/>
      <c r="K38" s="36"/>
      <c r="L38" s="642"/>
      <c r="M38" s="642"/>
      <c r="N38" s="642"/>
      <c r="O38" s="642"/>
      <c r="P38" s="36"/>
    </row>
    <row r="39" spans="1:16">
      <c r="A39" s="36"/>
      <c r="B39" s="36"/>
      <c r="C39" s="36"/>
      <c r="D39" s="36"/>
      <c r="E39" s="36"/>
      <c r="F39" s="642"/>
      <c r="G39" s="642"/>
      <c r="H39" s="642"/>
      <c r="I39" s="642"/>
      <c r="J39" s="642"/>
      <c r="K39" s="36"/>
      <c r="L39" s="642"/>
      <c r="M39" s="642"/>
      <c r="N39" s="642"/>
      <c r="O39" s="642"/>
      <c r="P39" s="36"/>
    </row>
    <row r="40" spans="1:16">
      <c r="A40" s="36"/>
      <c r="B40" s="36"/>
      <c r="C40" s="36"/>
      <c r="D40" s="36"/>
      <c r="E40" s="36"/>
      <c r="F40" s="642"/>
      <c r="G40" s="642"/>
      <c r="H40" s="642"/>
      <c r="I40" s="642"/>
      <c r="J40" s="642"/>
      <c r="K40" s="36"/>
      <c r="L40" s="642"/>
      <c r="M40" s="642"/>
      <c r="N40" s="642"/>
      <c r="O40" s="642"/>
      <c r="P40" s="36"/>
    </row>
    <row r="41" spans="1:16">
      <c r="A41" s="36"/>
      <c r="B41" s="36"/>
      <c r="C41" s="36"/>
      <c r="D41" s="36"/>
      <c r="E41" s="36"/>
      <c r="F41" s="642"/>
      <c r="G41" s="642"/>
      <c r="H41" s="642"/>
      <c r="I41" s="642"/>
      <c r="J41" s="642"/>
      <c r="K41" s="36"/>
      <c r="L41" s="642"/>
      <c r="M41" s="642"/>
      <c r="N41" s="642"/>
      <c r="O41" s="642"/>
      <c r="P41" s="36"/>
    </row>
    <row r="42" spans="1:16">
      <c r="A42" s="36"/>
      <c r="B42" s="36"/>
      <c r="C42" s="36"/>
      <c r="D42" s="36"/>
      <c r="E42" s="36"/>
      <c r="F42" s="642"/>
      <c r="G42" s="642"/>
      <c r="H42" s="642"/>
      <c r="I42" s="642"/>
      <c r="J42" s="642"/>
      <c r="K42" s="36"/>
      <c r="L42" s="642"/>
      <c r="M42" s="642"/>
      <c r="N42" s="642"/>
      <c r="O42" s="642"/>
      <c r="P42" s="36"/>
    </row>
    <row r="43" spans="1:16">
      <c r="A43" s="36"/>
      <c r="B43" s="36"/>
      <c r="C43" s="36"/>
      <c r="D43" s="36"/>
      <c r="E43" s="36"/>
      <c r="F43" s="642"/>
      <c r="G43" s="642"/>
      <c r="H43" s="642"/>
      <c r="I43" s="642"/>
      <c r="J43" s="642"/>
      <c r="K43" s="36"/>
      <c r="L43" s="642"/>
      <c r="M43" s="642"/>
      <c r="N43" s="642"/>
      <c r="O43" s="642"/>
      <c r="P43" s="36"/>
    </row>
    <row r="44" spans="1:16">
      <c r="A44" s="36"/>
      <c r="B44" s="36"/>
      <c r="C44" s="36"/>
      <c r="D44" s="36"/>
      <c r="E44" s="36"/>
      <c r="F44" s="642"/>
      <c r="G44" s="642"/>
      <c r="H44" s="642"/>
      <c r="I44" s="642"/>
      <c r="J44" s="642"/>
      <c r="K44" s="36"/>
      <c r="L44" s="642"/>
      <c r="M44" s="642"/>
      <c r="N44" s="642"/>
      <c r="O44" s="642"/>
      <c r="P44" s="36"/>
    </row>
    <row r="45" spans="1:16">
      <c r="A45" s="36"/>
      <c r="B45" s="36"/>
      <c r="C45" s="36"/>
      <c r="D45" s="36"/>
      <c r="E45" s="36"/>
      <c r="F45" s="642"/>
      <c r="G45" s="642"/>
      <c r="H45" s="642"/>
      <c r="I45" s="642"/>
      <c r="J45" s="642"/>
      <c r="K45" s="36"/>
      <c r="L45" s="642"/>
      <c r="M45" s="642"/>
      <c r="N45" s="642"/>
      <c r="O45" s="642"/>
      <c r="P45" s="36"/>
    </row>
    <row r="46" spans="1:16">
      <c r="A46" s="36"/>
      <c r="B46" s="36"/>
      <c r="C46" s="36"/>
      <c r="D46" s="36"/>
      <c r="E46" s="36"/>
      <c r="F46" s="642"/>
      <c r="G46" s="642"/>
      <c r="H46" s="642"/>
      <c r="I46" s="642"/>
      <c r="J46" s="642"/>
      <c r="K46" s="36"/>
      <c r="L46" s="642"/>
      <c r="M46" s="642"/>
      <c r="N46" s="642"/>
      <c r="O46" s="642"/>
      <c r="P46" s="36"/>
    </row>
    <row r="47" spans="1:16">
      <c r="A47" s="36"/>
      <c r="B47" s="36"/>
      <c r="C47" s="36"/>
      <c r="D47" s="36"/>
      <c r="E47" s="36"/>
      <c r="F47" s="642"/>
      <c r="G47" s="642"/>
      <c r="H47" s="642"/>
      <c r="I47" s="642"/>
      <c r="J47" s="642"/>
      <c r="K47" s="36"/>
      <c r="L47" s="642"/>
      <c r="M47" s="642"/>
      <c r="N47" s="642"/>
      <c r="O47" s="642"/>
      <c r="P47" s="36"/>
    </row>
    <row r="48" spans="1:16">
      <c r="A48" s="36"/>
      <c r="B48" s="36"/>
      <c r="C48" s="36"/>
      <c r="D48" s="36"/>
      <c r="E48" s="36"/>
      <c r="F48" s="642"/>
      <c r="G48" s="642"/>
      <c r="H48" s="642"/>
      <c r="I48" s="642"/>
      <c r="J48" s="642"/>
      <c r="K48" s="36"/>
      <c r="L48" s="642"/>
      <c r="M48" s="642"/>
      <c r="N48" s="642"/>
      <c r="O48" s="642"/>
      <c r="P48" s="36"/>
    </row>
    <row r="49" spans="1:16">
      <c r="A49" s="36"/>
      <c r="B49" s="36"/>
      <c r="C49" s="36"/>
      <c r="D49" s="36"/>
      <c r="E49" s="36"/>
      <c r="F49" s="642"/>
      <c r="G49" s="642"/>
      <c r="H49" s="642"/>
      <c r="I49" s="642"/>
      <c r="J49" s="642"/>
      <c r="K49" s="36"/>
      <c r="L49" s="642"/>
      <c r="M49" s="642"/>
      <c r="N49" s="642"/>
      <c r="O49" s="642"/>
      <c r="P49" s="36"/>
    </row>
    <row r="50" spans="1:16">
      <c r="A50" s="36"/>
      <c r="B50" s="36"/>
      <c r="C50" s="36"/>
      <c r="D50" s="36"/>
      <c r="E50" s="36"/>
      <c r="F50" s="642"/>
      <c r="G50" s="642"/>
      <c r="H50" s="642"/>
      <c r="I50" s="642"/>
      <c r="J50" s="642"/>
      <c r="K50" s="36"/>
      <c r="L50" s="642"/>
      <c r="M50" s="642"/>
      <c r="N50" s="642"/>
      <c r="O50" s="642"/>
      <c r="P50" s="36"/>
    </row>
    <row r="51" spans="1:16">
      <c r="A51" s="36"/>
      <c r="B51" s="36"/>
      <c r="C51" s="36"/>
      <c r="D51" s="36"/>
      <c r="E51" s="36"/>
      <c r="F51" s="642"/>
      <c r="G51" s="642"/>
      <c r="H51" s="642"/>
      <c r="I51" s="642"/>
      <c r="J51" s="642"/>
      <c r="K51" s="36"/>
      <c r="L51" s="642"/>
      <c r="M51" s="642"/>
      <c r="N51" s="642"/>
      <c r="O51" s="642"/>
      <c r="P51" s="36"/>
    </row>
    <row r="52" spans="1:16">
      <c r="A52" s="36"/>
      <c r="B52" s="36"/>
      <c r="C52" s="36"/>
      <c r="D52" s="36"/>
      <c r="E52" s="36"/>
      <c r="F52" s="642"/>
      <c r="G52" s="642"/>
      <c r="H52" s="642"/>
      <c r="I52" s="642"/>
      <c r="J52" s="642"/>
      <c r="K52" s="36"/>
      <c r="L52" s="642"/>
      <c r="M52" s="642"/>
      <c r="N52" s="642"/>
      <c r="O52" s="642"/>
      <c r="P52" s="36"/>
    </row>
    <row r="53" spans="1:16">
      <c r="A53" s="36"/>
      <c r="B53" s="36"/>
      <c r="C53" s="36"/>
      <c r="D53" s="36"/>
      <c r="E53" s="36"/>
      <c r="F53" s="642"/>
      <c r="G53" s="642"/>
      <c r="H53" s="642"/>
      <c r="I53" s="642"/>
      <c r="J53" s="642"/>
      <c r="K53" s="36"/>
      <c r="L53" s="642"/>
      <c r="M53" s="642"/>
      <c r="N53" s="642"/>
      <c r="O53" s="642"/>
      <c r="P53" s="36"/>
    </row>
    <row r="54" spans="1:16">
      <c r="A54" s="36"/>
      <c r="B54" s="36"/>
      <c r="C54" s="36"/>
      <c r="D54" s="36"/>
      <c r="E54" s="36"/>
      <c r="F54" s="642"/>
      <c r="G54" s="642"/>
      <c r="H54" s="642"/>
      <c r="I54" s="642"/>
      <c r="J54" s="642"/>
      <c r="K54" s="36"/>
      <c r="L54" s="642"/>
      <c r="M54" s="642"/>
      <c r="N54" s="642"/>
      <c r="O54" s="642"/>
      <c r="P54" s="36"/>
    </row>
    <row r="55" spans="1:16">
      <c r="A55" s="36"/>
      <c r="B55" s="36"/>
      <c r="C55" s="36"/>
      <c r="D55" s="36"/>
      <c r="E55" s="36"/>
      <c r="F55" s="642"/>
      <c r="G55" s="642"/>
      <c r="H55" s="642"/>
      <c r="I55" s="642"/>
      <c r="J55" s="642"/>
      <c r="K55" s="36"/>
      <c r="L55" s="642"/>
      <c r="M55" s="642"/>
      <c r="N55" s="642"/>
      <c r="O55" s="642"/>
      <c r="P55" s="36"/>
    </row>
    <row r="56" spans="1:16">
      <c r="A56" s="36"/>
      <c r="B56" s="36"/>
      <c r="C56" s="36"/>
      <c r="D56" s="36"/>
      <c r="E56" s="36"/>
      <c r="F56" s="642"/>
      <c r="G56" s="642"/>
      <c r="H56" s="642"/>
      <c r="I56" s="642"/>
      <c r="J56" s="642"/>
      <c r="K56" s="36"/>
      <c r="L56" s="642"/>
      <c r="M56" s="642"/>
      <c r="N56" s="642"/>
      <c r="O56" s="642"/>
      <c r="P56" s="36"/>
    </row>
    <row r="57" spans="1:16">
      <c r="A57" s="36"/>
      <c r="B57" s="36"/>
      <c r="C57" s="36"/>
      <c r="D57" s="36"/>
      <c r="E57" s="36"/>
      <c r="F57" s="642"/>
      <c r="G57" s="642"/>
      <c r="H57" s="642"/>
      <c r="I57" s="642"/>
      <c r="J57" s="642"/>
      <c r="K57" s="36"/>
      <c r="L57" s="642"/>
      <c r="M57" s="642"/>
      <c r="N57" s="642"/>
      <c r="O57" s="642"/>
      <c r="P57" s="36"/>
    </row>
    <row r="58" spans="1:16">
      <c r="A58" s="36"/>
      <c r="B58" s="36"/>
      <c r="C58" s="36"/>
      <c r="D58" s="36"/>
      <c r="E58" s="36"/>
      <c r="F58" s="642"/>
      <c r="G58" s="642"/>
      <c r="H58" s="642"/>
      <c r="I58" s="642"/>
      <c r="J58" s="642"/>
      <c r="K58" s="36"/>
      <c r="L58" s="642"/>
      <c r="M58" s="642"/>
      <c r="N58" s="642"/>
      <c r="O58" s="642"/>
      <c r="P58" s="36"/>
    </row>
    <row r="59" spans="1:16">
      <c r="A59" s="36"/>
      <c r="B59" s="36"/>
      <c r="C59" s="36"/>
      <c r="D59" s="36"/>
      <c r="E59" s="36"/>
      <c r="F59" s="642"/>
      <c r="G59" s="642"/>
      <c r="H59" s="642"/>
      <c r="I59" s="642"/>
      <c r="J59" s="642"/>
      <c r="K59" s="36"/>
      <c r="L59" s="642"/>
      <c r="M59" s="642"/>
      <c r="N59" s="642"/>
      <c r="O59" s="642"/>
      <c r="P59" s="36"/>
    </row>
    <row r="60" spans="1:16">
      <c r="A60" s="36"/>
      <c r="B60" s="36"/>
      <c r="C60" s="36"/>
      <c r="D60" s="36"/>
      <c r="E60" s="36"/>
      <c r="F60" s="642"/>
      <c r="G60" s="642"/>
      <c r="H60" s="642"/>
      <c r="I60" s="642"/>
      <c r="J60" s="642"/>
      <c r="K60" s="36"/>
      <c r="L60" s="642"/>
      <c r="M60" s="642"/>
      <c r="N60" s="642"/>
      <c r="O60" s="642"/>
      <c r="P60" s="36"/>
    </row>
    <row r="61" spans="1:16">
      <c r="A61" s="36"/>
      <c r="B61" s="36"/>
      <c r="C61" s="36"/>
      <c r="D61" s="36"/>
      <c r="E61" s="36"/>
      <c r="F61" s="642"/>
      <c r="G61" s="642"/>
      <c r="H61" s="642"/>
      <c r="I61" s="642"/>
      <c r="J61" s="642"/>
      <c r="K61" s="36"/>
      <c r="L61" s="642"/>
      <c r="M61" s="642"/>
      <c r="N61" s="642"/>
      <c r="O61" s="642"/>
      <c r="P61" s="36"/>
    </row>
    <row r="62" spans="1:16">
      <c r="A62" s="36"/>
      <c r="B62" s="36"/>
      <c r="C62" s="36"/>
      <c r="D62" s="36"/>
      <c r="E62" s="36"/>
      <c r="F62" s="642"/>
      <c r="G62" s="642"/>
      <c r="H62" s="642"/>
      <c r="I62" s="642"/>
      <c r="J62" s="642"/>
      <c r="K62" s="36"/>
      <c r="L62" s="642"/>
      <c r="M62" s="642"/>
      <c r="N62" s="642"/>
      <c r="O62" s="642"/>
      <c r="P62" s="36"/>
    </row>
    <row r="63" spans="1:16">
      <c r="A63" s="36"/>
      <c r="B63" s="36"/>
      <c r="C63" s="36"/>
      <c r="D63" s="36"/>
      <c r="E63" s="36"/>
      <c r="F63" s="642"/>
      <c r="G63" s="642"/>
      <c r="H63" s="642"/>
      <c r="I63" s="642"/>
      <c r="J63" s="642"/>
      <c r="K63" s="36"/>
      <c r="L63" s="642"/>
      <c r="M63" s="642"/>
      <c r="N63" s="642"/>
      <c r="O63" s="642"/>
      <c r="P63" s="36"/>
    </row>
    <row r="64" spans="1:16">
      <c r="A64" s="36"/>
      <c r="B64" s="36"/>
      <c r="C64" s="36"/>
      <c r="D64" s="36"/>
      <c r="E64" s="36"/>
      <c r="F64" s="642"/>
      <c r="G64" s="642"/>
      <c r="H64" s="642"/>
      <c r="I64" s="642"/>
      <c r="J64" s="642"/>
      <c r="K64" s="36"/>
      <c r="L64" s="642"/>
      <c r="M64" s="642"/>
      <c r="N64" s="642"/>
      <c r="O64" s="642"/>
      <c r="P64" s="36"/>
    </row>
    <row r="65" spans="1:16">
      <c r="A65" s="36"/>
      <c r="B65" s="36"/>
      <c r="C65" s="36"/>
      <c r="D65" s="36"/>
      <c r="E65" s="36"/>
      <c r="F65" s="642"/>
      <c r="G65" s="642"/>
      <c r="H65" s="642"/>
      <c r="I65" s="642"/>
      <c r="J65" s="642"/>
      <c r="K65" s="36"/>
      <c r="L65" s="642"/>
      <c r="M65" s="642"/>
      <c r="N65" s="642"/>
      <c r="O65" s="642"/>
      <c r="P65" s="36"/>
    </row>
    <row r="66" spans="1:16">
      <c r="A66" s="36"/>
      <c r="B66" s="36"/>
      <c r="C66" s="36"/>
      <c r="D66" s="36"/>
      <c r="E66" s="36"/>
      <c r="F66" s="642"/>
      <c r="G66" s="642"/>
      <c r="H66" s="642"/>
      <c r="I66" s="642"/>
      <c r="J66" s="642"/>
      <c r="K66" s="36"/>
      <c r="L66" s="642"/>
      <c r="M66" s="642"/>
      <c r="N66" s="642"/>
      <c r="O66" s="642"/>
      <c r="P66" s="36"/>
    </row>
    <row r="67" spans="1:16">
      <c r="A67" s="36"/>
      <c r="B67" s="36"/>
      <c r="C67" s="36"/>
      <c r="D67" s="36"/>
      <c r="E67" s="36"/>
      <c r="F67" s="642"/>
      <c r="G67" s="642"/>
      <c r="H67" s="642"/>
      <c r="I67" s="642"/>
      <c r="J67" s="642"/>
      <c r="K67" s="36"/>
      <c r="L67" s="642"/>
      <c r="M67" s="642"/>
      <c r="N67" s="642"/>
      <c r="O67" s="642"/>
      <c r="P67" s="36"/>
    </row>
    <row r="68" spans="1:16">
      <c r="A68" s="36"/>
      <c r="B68" s="36"/>
      <c r="C68" s="36"/>
      <c r="D68" s="36"/>
      <c r="E68" s="36"/>
      <c r="F68" s="642"/>
      <c r="G68" s="642"/>
      <c r="H68" s="642"/>
      <c r="I68" s="642"/>
      <c r="J68" s="642"/>
      <c r="K68" s="36"/>
      <c r="L68" s="642"/>
      <c r="M68" s="642"/>
      <c r="N68" s="642"/>
      <c r="O68" s="642"/>
      <c r="P68" s="36"/>
    </row>
    <row r="69" spans="1:16">
      <c r="A69" s="36"/>
      <c r="B69" s="36"/>
      <c r="C69" s="36"/>
      <c r="D69" s="36"/>
      <c r="E69" s="36"/>
      <c r="F69" s="642"/>
      <c r="G69" s="642"/>
      <c r="H69" s="642"/>
      <c r="I69" s="642"/>
      <c r="J69" s="642"/>
      <c r="K69" s="36"/>
      <c r="L69" s="642"/>
      <c r="M69" s="642"/>
      <c r="N69" s="642"/>
      <c r="O69" s="642"/>
      <c r="P69" s="36"/>
    </row>
    <row r="70" spans="1:16">
      <c r="A70" s="36"/>
      <c r="B70" s="36"/>
      <c r="C70" s="36"/>
      <c r="D70" s="36"/>
      <c r="E70" s="36"/>
      <c r="F70" s="642"/>
      <c r="G70" s="642"/>
      <c r="H70" s="642"/>
      <c r="I70" s="642"/>
      <c r="J70" s="642"/>
      <c r="K70" s="36"/>
      <c r="L70" s="642"/>
      <c r="M70" s="642"/>
      <c r="N70" s="642"/>
      <c r="O70" s="642"/>
      <c r="P70" s="36"/>
    </row>
    <row r="71" spans="1:16">
      <c r="A71" s="36"/>
      <c r="B71" s="36"/>
      <c r="C71" s="36"/>
      <c r="D71" s="36"/>
      <c r="E71" s="36"/>
      <c r="F71" s="642"/>
      <c r="G71" s="642"/>
      <c r="H71" s="642"/>
      <c r="I71" s="642"/>
      <c r="J71" s="642"/>
      <c r="K71" s="36"/>
      <c r="L71" s="642"/>
      <c r="M71" s="642"/>
      <c r="N71" s="642"/>
      <c r="O71" s="642"/>
      <c r="P71" s="36"/>
    </row>
    <row r="72" spans="1:16">
      <c r="A72" s="36"/>
      <c r="B72" s="36"/>
      <c r="C72" s="36"/>
      <c r="D72" s="36"/>
      <c r="E72" s="36"/>
      <c r="F72" s="642"/>
      <c r="G72" s="642"/>
      <c r="H72" s="642"/>
      <c r="I72" s="642"/>
      <c r="J72" s="642"/>
      <c r="K72" s="36"/>
      <c r="L72" s="642"/>
      <c r="M72" s="642"/>
      <c r="N72" s="642"/>
      <c r="O72" s="642"/>
      <c r="P72" s="36"/>
    </row>
    <row r="73" spans="1:16">
      <c r="A73" s="36"/>
      <c r="B73" s="36"/>
      <c r="C73" s="36"/>
      <c r="D73" s="36"/>
      <c r="E73" s="36"/>
      <c r="F73" s="642"/>
      <c r="G73" s="642"/>
      <c r="H73" s="642"/>
      <c r="I73" s="642"/>
      <c r="J73" s="642"/>
      <c r="K73" s="36"/>
      <c r="L73" s="642"/>
      <c r="M73" s="642"/>
      <c r="N73" s="642"/>
      <c r="O73" s="642"/>
      <c r="P73" s="36"/>
    </row>
    <row r="74" spans="1:16">
      <c r="A74" s="36"/>
      <c r="B74" s="36"/>
      <c r="C74" s="36"/>
      <c r="D74" s="36"/>
      <c r="E74" s="36"/>
      <c r="F74" s="642"/>
      <c r="G74" s="642"/>
      <c r="H74" s="642"/>
      <c r="I74" s="642"/>
      <c r="J74" s="642"/>
      <c r="K74" s="36"/>
      <c r="L74" s="642"/>
      <c r="M74" s="642"/>
      <c r="N74" s="642"/>
      <c r="O74" s="642"/>
      <c r="P74" s="36"/>
    </row>
    <row r="75" spans="1:16">
      <c r="A75" s="36"/>
      <c r="B75" s="36"/>
      <c r="C75" s="36"/>
      <c r="D75" s="36"/>
      <c r="E75" s="36"/>
      <c r="F75" s="642"/>
      <c r="G75" s="642"/>
      <c r="H75" s="642"/>
      <c r="I75" s="642"/>
      <c r="J75" s="642"/>
      <c r="K75" s="36"/>
      <c r="L75" s="642"/>
      <c r="M75" s="642"/>
      <c r="N75" s="642"/>
      <c r="O75" s="642"/>
      <c r="P75" s="36"/>
    </row>
    <row r="76" spans="1:16">
      <c r="A76" s="36"/>
      <c r="B76" s="36"/>
      <c r="C76" s="36"/>
      <c r="D76" s="36"/>
      <c r="E76" s="36"/>
      <c r="F76" s="642"/>
      <c r="G76" s="642"/>
      <c r="H76" s="642"/>
      <c r="I76" s="642"/>
      <c r="J76" s="642"/>
      <c r="K76" s="36"/>
      <c r="L76" s="642"/>
      <c r="M76" s="642"/>
      <c r="N76" s="642"/>
      <c r="O76" s="642"/>
      <c r="P76" s="36"/>
    </row>
    <row r="77" spans="1:16">
      <c r="A77" s="36"/>
      <c r="B77" s="36"/>
      <c r="C77" s="36"/>
      <c r="D77" s="36"/>
      <c r="E77" s="36"/>
      <c r="F77" s="642"/>
      <c r="G77" s="642"/>
      <c r="H77" s="642"/>
      <c r="I77" s="642"/>
      <c r="J77" s="642"/>
      <c r="K77" s="36"/>
      <c r="L77" s="642"/>
      <c r="M77" s="642"/>
      <c r="N77" s="642"/>
      <c r="O77" s="642"/>
      <c r="P77" s="36"/>
    </row>
    <row r="78" spans="1:16">
      <c r="A78" s="36"/>
      <c r="B78" s="36"/>
      <c r="C78" s="36"/>
      <c r="D78" s="36"/>
      <c r="E78" s="36"/>
      <c r="F78" s="642"/>
      <c r="G78" s="642"/>
      <c r="H78" s="642"/>
      <c r="I78" s="642"/>
      <c r="J78" s="642"/>
      <c r="K78" s="36"/>
      <c r="L78" s="642"/>
      <c r="M78" s="642"/>
      <c r="N78" s="642"/>
      <c r="O78" s="642"/>
      <c r="P78" s="36"/>
    </row>
    <row r="79" spans="1:16">
      <c r="A79" s="36"/>
      <c r="B79" s="36"/>
      <c r="C79" s="36"/>
      <c r="D79" s="36"/>
      <c r="E79" s="36"/>
      <c r="F79" s="642"/>
      <c r="G79" s="642"/>
      <c r="H79" s="642"/>
      <c r="I79" s="642"/>
      <c r="J79" s="642"/>
      <c r="K79" s="36"/>
      <c r="L79" s="642"/>
      <c r="M79" s="642"/>
      <c r="N79" s="642"/>
      <c r="O79" s="642"/>
      <c r="P79" s="36"/>
    </row>
    <row r="80" spans="1:16">
      <c r="A80" s="36"/>
      <c r="B80" s="36"/>
      <c r="C80" s="36"/>
      <c r="D80" s="36"/>
      <c r="E80" s="36"/>
      <c r="F80" s="642"/>
      <c r="G80" s="642"/>
      <c r="H80" s="642"/>
      <c r="I80" s="642"/>
      <c r="J80" s="642"/>
      <c r="K80" s="36"/>
      <c r="L80" s="642"/>
      <c r="M80" s="642"/>
      <c r="N80" s="642"/>
      <c r="O80" s="642"/>
      <c r="P80" s="36"/>
    </row>
    <row r="81" spans="1:16">
      <c r="A81" s="36"/>
      <c r="B81" s="36"/>
      <c r="C81" s="36"/>
      <c r="D81" s="36"/>
      <c r="E81" s="36"/>
      <c r="F81" s="642"/>
      <c r="G81" s="642"/>
      <c r="H81" s="642"/>
      <c r="I81" s="642"/>
      <c r="J81" s="642"/>
      <c r="K81" s="36"/>
      <c r="L81" s="642"/>
      <c r="M81" s="642"/>
      <c r="N81" s="642"/>
      <c r="O81" s="642"/>
      <c r="P81" s="36"/>
    </row>
    <row r="82" spans="1:16">
      <c r="A82" s="36"/>
      <c r="B82" s="36"/>
      <c r="C82" s="36"/>
      <c r="D82" s="36"/>
      <c r="E82" s="36"/>
      <c r="F82" s="642"/>
      <c r="G82" s="642"/>
      <c r="H82" s="642"/>
      <c r="I82" s="642"/>
      <c r="J82" s="642"/>
      <c r="K82" s="36"/>
      <c r="L82" s="642"/>
      <c r="M82" s="642"/>
      <c r="N82" s="642"/>
      <c r="O82" s="642"/>
      <c r="P82" s="36"/>
    </row>
    <row r="83" spans="1:16">
      <c r="A83" s="36"/>
      <c r="B83" s="36"/>
      <c r="C83" s="36"/>
      <c r="D83" s="36"/>
      <c r="E83" s="36"/>
      <c r="F83" s="642"/>
      <c r="G83" s="642"/>
      <c r="H83" s="642"/>
      <c r="I83" s="642"/>
      <c r="J83" s="642"/>
      <c r="K83" s="36"/>
      <c r="L83" s="642"/>
      <c r="M83" s="642"/>
      <c r="N83" s="642"/>
      <c r="O83" s="642"/>
      <c r="P83" s="36"/>
    </row>
    <row r="84" spans="1:16">
      <c r="A84" s="36"/>
      <c r="B84" s="36"/>
      <c r="C84" s="36"/>
      <c r="D84" s="36"/>
      <c r="E84" s="36"/>
      <c r="F84" s="642"/>
      <c r="G84" s="642"/>
      <c r="H84" s="642"/>
      <c r="I84" s="642"/>
      <c r="J84" s="642"/>
      <c r="K84" s="36"/>
      <c r="L84" s="642"/>
      <c r="M84" s="642"/>
      <c r="N84" s="642"/>
      <c r="O84" s="642"/>
      <c r="P84" s="36"/>
    </row>
    <row r="85" spans="1:16">
      <c r="A85" s="36"/>
      <c r="B85" s="36"/>
      <c r="C85" s="36"/>
      <c r="D85" s="36"/>
      <c r="E85" s="36"/>
      <c r="F85" s="642"/>
      <c r="G85" s="642"/>
      <c r="H85" s="642"/>
      <c r="I85" s="642"/>
      <c r="J85" s="642"/>
      <c r="K85" s="36"/>
      <c r="L85" s="642"/>
      <c r="M85" s="642"/>
      <c r="N85" s="642"/>
      <c r="O85" s="642"/>
      <c r="P85" s="36"/>
    </row>
    <row r="86" spans="1:16">
      <c r="A86" s="36"/>
      <c r="B86" s="36"/>
      <c r="C86" s="36"/>
      <c r="D86" s="36"/>
      <c r="E86" s="36"/>
      <c r="F86" s="642"/>
      <c r="G86" s="642"/>
      <c r="H86" s="642"/>
      <c r="I86" s="642"/>
      <c r="J86" s="642"/>
      <c r="K86" s="36"/>
      <c r="L86" s="642"/>
      <c r="M86" s="642"/>
      <c r="N86" s="642"/>
      <c r="O86" s="642"/>
      <c r="P86" s="36"/>
    </row>
    <row r="87" spans="1:16">
      <c r="A87" s="36"/>
      <c r="B87" s="36"/>
      <c r="C87" s="36"/>
      <c r="D87" s="36"/>
      <c r="E87" s="36"/>
      <c r="F87" s="642"/>
      <c r="G87" s="642"/>
      <c r="H87" s="642"/>
      <c r="I87" s="642"/>
      <c r="J87" s="642"/>
      <c r="K87" s="36"/>
      <c r="L87" s="642"/>
      <c r="M87" s="642"/>
      <c r="N87" s="642"/>
      <c r="O87" s="642"/>
      <c r="P87" s="36"/>
    </row>
    <row r="88" spans="1:16">
      <c r="A88" s="36"/>
      <c r="B88" s="36"/>
      <c r="C88" s="36"/>
      <c r="D88" s="36"/>
      <c r="E88" s="36"/>
      <c r="F88" s="642"/>
      <c r="G88" s="642"/>
      <c r="H88" s="642"/>
      <c r="I88" s="642"/>
      <c r="J88" s="642"/>
      <c r="K88" s="36"/>
      <c r="L88" s="642"/>
      <c r="M88" s="642"/>
      <c r="N88" s="642"/>
      <c r="O88" s="642"/>
      <c r="P88" s="36"/>
    </row>
    <row r="89" spans="1:16">
      <c r="A89" s="36"/>
      <c r="B89" s="36"/>
      <c r="C89" s="36"/>
      <c r="D89" s="36"/>
      <c r="E89" s="36"/>
      <c r="F89" s="642"/>
      <c r="G89" s="642"/>
      <c r="H89" s="642"/>
      <c r="I89" s="642"/>
      <c r="J89" s="642"/>
      <c r="K89" s="36"/>
      <c r="L89" s="642"/>
      <c r="M89" s="642"/>
      <c r="N89" s="642"/>
      <c r="O89" s="642"/>
      <c r="P89" s="36"/>
    </row>
    <row r="90" spans="1:16">
      <c r="A90" s="36"/>
      <c r="B90" s="36"/>
      <c r="C90" s="36"/>
      <c r="D90" s="36"/>
      <c r="E90" s="36"/>
      <c r="F90" s="642"/>
      <c r="G90" s="642"/>
      <c r="H90" s="642"/>
      <c r="I90" s="642"/>
      <c r="J90" s="642"/>
      <c r="K90" s="36"/>
      <c r="L90" s="642"/>
      <c r="M90" s="642"/>
      <c r="N90" s="642"/>
      <c r="O90" s="642"/>
      <c r="P90" s="36"/>
    </row>
    <row r="91" spans="1:16">
      <c r="A91" s="36"/>
      <c r="B91" s="36"/>
      <c r="C91" s="36"/>
      <c r="D91" s="36"/>
      <c r="E91" s="36"/>
      <c r="F91" s="642"/>
      <c r="G91" s="642"/>
      <c r="H91" s="642"/>
      <c r="I91" s="642"/>
      <c r="J91" s="642"/>
      <c r="K91" s="36"/>
      <c r="L91" s="642"/>
      <c r="M91" s="642"/>
      <c r="N91" s="642"/>
      <c r="O91" s="642"/>
      <c r="P91" s="36"/>
    </row>
    <row r="92" spans="1:16">
      <c r="A92" s="36"/>
      <c r="B92" s="36"/>
      <c r="C92" s="36"/>
      <c r="D92" s="36"/>
      <c r="E92" s="36"/>
      <c r="F92" s="642"/>
      <c r="G92" s="642"/>
      <c r="H92" s="642"/>
      <c r="I92" s="642"/>
      <c r="J92" s="642"/>
      <c r="K92" s="36"/>
      <c r="L92" s="642"/>
      <c r="M92" s="642"/>
      <c r="N92" s="642"/>
      <c r="O92" s="642"/>
      <c r="P92" s="36"/>
    </row>
    <row r="93" spans="1:16">
      <c r="A93" s="36"/>
      <c r="B93" s="36"/>
      <c r="C93" s="36"/>
      <c r="D93" s="36"/>
      <c r="E93" s="36"/>
      <c r="F93" s="642"/>
      <c r="G93" s="642"/>
      <c r="H93" s="642"/>
      <c r="I93" s="642"/>
      <c r="J93" s="642"/>
      <c r="K93" s="36"/>
      <c r="L93" s="642"/>
      <c r="M93" s="642"/>
      <c r="N93" s="642"/>
      <c r="O93" s="642"/>
      <c r="P93" s="36"/>
    </row>
    <row r="94" spans="1:16">
      <c r="A94" s="36"/>
      <c r="B94" s="36"/>
      <c r="C94" s="36"/>
      <c r="D94" s="36"/>
      <c r="E94" s="36"/>
      <c r="F94" s="642"/>
      <c r="G94" s="642"/>
      <c r="H94" s="642"/>
      <c r="I94" s="642"/>
      <c r="J94" s="642"/>
      <c r="K94" s="36"/>
      <c r="L94" s="642"/>
      <c r="M94" s="642"/>
      <c r="N94" s="642"/>
      <c r="O94" s="642"/>
      <c r="P94" s="36"/>
    </row>
    <row r="95" spans="1:16">
      <c r="A95" s="36"/>
      <c r="B95" s="36"/>
      <c r="C95" s="36"/>
      <c r="D95" s="36"/>
      <c r="E95" s="36"/>
      <c r="F95" s="642"/>
      <c r="G95" s="642"/>
      <c r="H95" s="642"/>
      <c r="I95" s="642"/>
      <c r="J95" s="642"/>
      <c r="K95" s="36"/>
      <c r="L95" s="642"/>
      <c r="M95" s="642"/>
      <c r="N95" s="642"/>
      <c r="O95" s="642"/>
      <c r="P95" s="36"/>
    </row>
    <row r="96" spans="1:16">
      <c r="A96" s="36"/>
      <c r="B96" s="36"/>
      <c r="C96" s="36"/>
      <c r="D96" s="36"/>
      <c r="E96" s="36"/>
      <c r="F96" s="642"/>
      <c r="G96" s="642"/>
      <c r="H96" s="642"/>
      <c r="I96" s="642"/>
      <c r="J96" s="642"/>
      <c r="K96" s="36"/>
      <c r="L96" s="642"/>
      <c r="M96" s="642"/>
      <c r="N96" s="642"/>
      <c r="O96" s="642"/>
      <c r="P96" s="36"/>
    </row>
    <row r="97" spans="1:16">
      <c r="A97" s="36"/>
      <c r="B97" s="36"/>
      <c r="C97" s="36"/>
      <c r="D97" s="36"/>
      <c r="E97" s="36"/>
      <c r="F97" s="642"/>
      <c r="G97" s="642"/>
      <c r="H97" s="642"/>
      <c r="I97" s="642"/>
      <c r="J97" s="642"/>
      <c r="K97" s="36"/>
      <c r="L97" s="642"/>
      <c r="M97" s="642"/>
      <c r="N97" s="642"/>
      <c r="O97" s="642"/>
      <c r="P97" s="36"/>
    </row>
    <row r="98" spans="1:16">
      <c r="A98" s="36"/>
      <c r="B98" s="36"/>
      <c r="C98" s="36"/>
      <c r="D98" s="36"/>
      <c r="E98" s="36"/>
      <c r="F98" s="642"/>
      <c r="G98" s="642"/>
      <c r="H98" s="642"/>
      <c r="I98" s="642"/>
      <c r="J98" s="642"/>
      <c r="K98" s="36"/>
      <c r="L98" s="642"/>
      <c r="M98" s="642"/>
      <c r="N98" s="642"/>
      <c r="O98" s="642"/>
      <c r="P98" s="36"/>
    </row>
    <row r="99" spans="1:16">
      <c r="A99" s="36"/>
      <c r="B99" s="36"/>
      <c r="C99" s="36"/>
      <c r="D99" s="36"/>
      <c r="E99" s="36"/>
      <c r="F99" s="642"/>
      <c r="G99" s="642"/>
      <c r="H99" s="642"/>
      <c r="I99" s="642"/>
      <c r="J99" s="642"/>
      <c r="K99" s="36"/>
      <c r="L99" s="642"/>
      <c r="M99" s="642"/>
      <c r="N99" s="642"/>
      <c r="O99" s="642"/>
      <c r="P99" s="36"/>
    </row>
    <row r="100" spans="1:16">
      <c r="A100" s="36"/>
      <c r="B100" s="36"/>
      <c r="C100" s="36"/>
      <c r="D100" s="36"/>
      <c r="E100" s="36"/>
      <c r="F100" s="642"/>
      <c r="G100" s="642"/>
      <c r="H100" s="642"/>
      <c r="I100" s="642"/>
      <c r="J100" s="642"/>
      <c r="K100" s="36"/>
      <c r="L100" s="642"/>
      <c r="M100" s="642"/>
      <c r="N100" s="642"/>
      <c r="O100" s="642"/>
      <c r="P100" s="36"/>
    </row>
    <row r="101" spans="1:16">
      <c r="A101" s="36"/>
      <c r="B101" s="36"/>
      <c r="C101" s="36"/>
      <c r="D101" s="36"/>
      <c r="E101" s="36"/>
      <c r="F101" s="642"/>
      <c r="G101" s="642"/>
      <c r="H101" s="642"/>
      <c r="I101" s="642"/>
      <c r="J101" s="642"/>
      <c r="K101" s="36"/>
      <c r="L101" s="642"/>
      <c r="M101" s="642"/>
      <c r="N101" s="642"/>
      <c r="O101" s="642"/>
      <c r="P101" s="36"/>
    </row>
    <row r="102" spans="1:16">
      <c r="A102" s="36"/>
      <c r="B102" s="36"/>
      <c r="C102" s="36"/>
      <c r="D102" s="36"/>
      <c r="E102" s="36"/>
      <c r="F102" s="642"/>
      <c r="G102" s="642"/>
      <c r="H102" s="642"/>
      <c r="I102" s="642"/>
      <c r="J102" s="642"/>
      <c r="K102" s="36"/>
      <c r="L102" s="642"/>
      <c r="M102" s="642"/>
      <c r="N102" s="642"/>
      <c r="O102" s="642"/>
      <c r="P102" s="36"/>
    </row>
    <row r="103" spans="1:16">
      <c r="A103" s="36"/>
      <c r="B103" s="36"/>
      <c r="C103" s="36"/>
      <c r="D103" s="36"/>
      <c r="E103" s="36"/>
      <c r="F103" s="642"/>
      <c r="G103" s="642"/>
      <c r="H103" s="642"/>
      <c r="I103" s="642"/>
      <c r="J103" s="642"/>
      <c r="K103" s="36"/>
      <c r="L103" s="642"/>
      <c r="M103" s="642"/>
      <c r="N103" s="642"/>
      <c r="O103" s="642"/>
      <c r="P103" s="36"/>
    </row>
    <row r="104" spans="1:16">
      <c r="A104" s="36"/>
      <c r="B104" s="36"/>
      <c r="C104" s="36"/>
      <c r="D104" s="36"/>
      <c r="E104" s="36"/>
      <c r="F104" s="642"/>
      <c r="G104" s="642"/>
      <c r="H104" s="642"/>
      <c r="I104" s="642"/>
      <c r="J104" s="642"/>
      <c r="K104" s="36"/>
      <c r="L104" s="642"/>
      <c r="M104" s="642"/>
      <c r="N104" s="642"/>
      <c r="O104" s="642"/>
      <c r="P104" s="36"/>
    </row>
    <row r="105" spans="1:16">
      <c r="A105" s="36"/>
      <c r="B105" s="36"/>
      <c r="C105" s="36"/>
      <c r="D105" s="36"/>
      <c r="E105" s="36"/>
      <c r="F105" s="642"/>
      <c r="G105" s="642"/>
      <c r="H105" s="642"/>
      <c r="I105" s="642"/>
      <c r="J105" s="642"/>
      <c r="K105" s="36"/>
      <c r="L105" s="642"/>
      <c r="M105" s="642"/>
      <c r="N105" s="642"/>
      <c r="O105" s="642"/>
      <c r="P105" s="36"/>
    </row>
    <row r="106" spans="1:16">
      <c r="A106" s="36"/>
      <c r="B106" s="36"/>
      <c r="C106" s="36"/>
      <c r="D106" s="36"/>
      <c r="E106" s="36"/>
      <c r="F106" s="642"/>
      <c r="G106" s="642"/>
      <c r="H106" s="642"/>
      <c r="I106" s="642"/>
      <c r="J106" s="642"/>
      <c r="K106" s="36"/>
      <c r="L106" s="642"/>
      <c r="M106" s="642"/>
      <c r="N106" s="642"/>
      <c r="O106" s="642"/>
      <c r="P106" s="36"/>
    </row>
    <row r="107" spans="1:16">
      <c r="A107" s="36"/>
      <c r="B107" s="36"/>
      <c r="C107" s="36"/>
      <c r="D107" s="36"/>
      <c r="E107" s="36"/>
      <c r="F107" s="642"/>
      <c r="G107" s="642"/>
      <c r="H107" s="642"/>
      <c r="I107" s="642"/>
      <c r="J107" s="642"/>
      <c r="K107" s="36"/>
      <c r="L107" s="642"/>
      <c r="M107" s="642"/>
      <c r="N107" s="642"/>
      <c r="O107" s="642"/>
      <c r="P107" s="36"/>
    </row>
    <row r="108" spans="1:16">
      <c r="A108" s="36"/>
      <c r="B108" s="36"/>
      <c r="C108" s="36"/>
      <c r="D108" s="36"/>
      <c r="E108" s="36"/>
      <c r="F108" s="642"/>
      <c r="G108" s="642"/>
      <c r="H108" s="642"/>
      <c r="I108" s="642"/>
      <c r="J108" s="642"/>
      <c r="K108" s="36"/>
      <c r="L108" s="642"/>
      <c r="M108" s="642"/>
      <c r="N108" s="642"/>
      <c r="O108" s="642"/>
      <c r="P108" s="36"/>
    </row>
    <row r="109" spans="1:16">
      <c r="A109" s="36"/>
      <c r="B109" s="36"/>
      <c r="C109" s="36"/>
      <c r="D109" s="36"/>
      <c r="E109" s="36"/>
      <c r="F109" s="642"/>
      <c r="G109" s="642"/>
      <c r="H109" s="642"/>
      <c r="I109" s="642"/>
      <c r="J109" s="642"/>
      <c r="K109" s="36"/>
      <c r="L109" s="642"/>
      <c r="M109" s="642"/>
      <c r="N109" s="642"/>
      <c r="O109" s="642"/>
      <c r="P109" s="36"/>
    </row>
    <row r="110" spans="1:16">
      <c r="A110" s="36"/>
      <c r="B110" s="36"/>
      <c r="C110" s="36"/>
      <c r="D110" s="36"/>
      <c r="E110" s="36"/>
      <c r="F110" s="642"/>
      <c r="G110" s="642"/>
      <c r="H110" s="642"/>
      <c r="I110" s="642"/>
      <c r="J110" s="642"/>
      <c r="K110" s="36"/>
      <c r="L110" s="642"/>
      <c r="M110" s="642"/>
      <c r="N110" s="642"/>
      <c r="O110" s="642"/>
      <c r="P110" s="36"/>
    </row>
    <row r="111" spans="1:16">
      <c r="A111" s="36"/>
      <c r="B111" s="36"/>
      <c r="C111" s="36"/>
      <c r="D111" s="36"/>
      <c r="E111" s="36"/>
      <c r="F111" s="642"/>
      <c r="G111" s="642"/>
      <c r="H111" s="642"/>
      <c r="I111" s="642"/>
      <c r="J111" s="642"/>
      <c r="K111" s="36"/>
      <c r="L111" s="642"/>
      <c r="M111" s="642"/>
      <c r="N111" s="642"/>
      <c r="O111" s="642"/>
      <c r="P111" s="36"/>
    </row>
    <row r="112" spans="1:16">
      <c r="A112" s="36"/>
      <c r="B112" s="36"/>
      <c r="C112" s="36"/>
      <c r="D112" s="36"/>
      <c r="E112" s="36"/>
      <c r="F112" s="642"/>
      <c r="G112" s="642"/>
      <c r="H112" s="642"/>
      <c r="I112" s="642"/>
      <c r="J112" s="642"/>
      <c r="K112" s="36"/>
      <c r="L112" s="642"/>
      <c r="M112" s="642"/>
      <c r="N112" s="642"/>
      <c r="O112" s="642"/>
      <c r="P112" s="36"/>
    </row>
    <row r="113" spans="1:16">
      <c r="A113" s="36"/>
      <c r="B113" s="36"/>
      <c r="C113" s="36"/>
      <c r="D113" s="36"/>
      <c r="E113" s="36"/>
      <c r="F113" s="642"/>
      <c r="G113" s="642"/>
      <c r="H113" s="642"/>
      <c r="I113" s="642"/>
      <c r="J113" s="642"/>
      <c r="K113" s="36"/>
      <c r="L113" s="642"/>
      <c r="M113" s="642"/>
      <c r="N113" s="642"/>
      <c r="O113" s="642"/>
      <c r="P113" s="36"/>
    </row>
    <row r="114" spans="1:16">
      <c r="A114" s="36"/>
      <c r="B114" s="36"/>
      <c r="C114" s="36"/>
      <c r="D114" s="36"/>
      <c r="E114" s="36"/>
      <c r="F114" s="642"/>
      <c r="G114" s="642"/>
      <c r="H114" s="642"/>
      <c r="I114" s="642"/>
      <c r="J114" s="642"/>
      <c r="K114" s="36"/>
      <c r="L114" s="642"/>
      <c r="M114" s="642"/>
      <c r="N114" s="642"/>
      <c r="O114" s="642"/>
      <c r="P114" s="36"/>
    </row>
    <row r="115" spans="1:16">
      <c r="A115" s="36"/>
      <c r="B115" s="36"/>
      <c r="C115" s="36"/>
      <c r="D115" s="36"/>
      <c r="E115" s="36"/>
      <c r="F115" s="642"/>
      <c r="G115" s="642"/>
      <c r="H115" s="642"/>
      <c r="I115" s="642"/>
      <c r="J115" s="642"/>
      <c r="K115" s="36"/>
      <c r="L115" s="642"/>
      <c r="M115" s="642"/>
      <c r="N115" s="642"/>
      <c r="O115" s="642"/>
      <c r="P115" s="36"/>
    </row>
    <row r="116" spans="1:16">
      <c r="A116" s="36"/>
      <c r="B116" s="36"/>
      <c r="C116" s="36"/>
      <c r="D116" s="36"/>
      <c r="E116" s="36"/>
      <c r="F116" s="642"/>
      <c r="G116" s="642"/>
      <c r="H116" s="642"/>
      <c r="I116" s="642"/>
      <c r="J116" s="642"/>
      <c r="K116" s="36"/>
      <c r="L116" s="642"/>
      <c r="M116" s="642"/>
      <c r="N116" s="642"/>
      <c r="O116" s="642"/>
      <c r="P116" s="36"/>
    </row>
    <row r="117" spans="1:16">
      <c r="A117" s="36"/>
      <c r="B117" s="36"/>
      <c r="C117" s="36"/>
      <c r="D117" s="36"/>
      <c r="E117" s="36"/>
      <c r="F117" s="642"/>
      <c r="G117" s="642"/>
      <c r="H117" s="642"/>
      <c r="I117" s="642"/>
      <c r="J117" s="642"/>
      <c r="K117" s="36"/>
      <c r="L117" s="642"/>
      <c r="M117" s="642"/>
      <c r="N117" s="642"/>
      <c r="O117" s="642"/>
      <c r="P117" s="36"/>
    </row>
    <row r="118" spans="1:16">
      <c r="A118" s="36"/>
      <c r="B118" s="36"/>
      <c r="C118" s="36"/>
      <c r="D118" s="36"/>
      <c r="E118" s="36"/>
      <c r="F118" s="642"/>
      <c r="G118" s="642"/>
      <c r="H118" s="642"/>
      <c r="I118" s="642"/>
      <c r="J118" s="642"/>
      <c r="K118" s="36"/>
      <c r="L118" s="642"/>
      <c r="M118" s="642"/>
      <c r="N118" s="642"/>
      <c r="O118" s="642"/>
      <c r="P118" s="36"/>
    </row>
    <row r="119" spans="1:16">
      <c r="A119" s="36"/>
      <c r="B119" s="36"/>
      <c r="C119" s="36"/>
      <c r="D119" s="36"/>
      <c r="E119" s="36"/>
      <c r="F119" s="642"/>
      <c r="G119" s="642"/>
      <c r="H119" s="642"/>
      <c r="I119" s="642"/>
      <c r="J119" s="642"/>
      <c r="K119" s="36"/>
      <c r="L119" s="642"/>
      <c r="M119" s="642"/>
      <c r="N119" s="642"/>
      <c r="O119" s="642"/>
      <c r="P119" s="36"/>
    </row>
    <row r="120" spans="1:16">
      <c r="A120" s="36"/>
      <c r="B120" s="36"/>
      <c r="C120" s="36"/>
      <c r="D120" s="36"/>
      <c r="E120" s="36"/>
      <c r="F120" s="642"/>
      <c r="G120" s="642"/>
      <c r="H120" s="642"/>
      <c r="I120" s="642"/>
      <c r="J120" s="642"/>
      <c r="K120" s="36"/>
      <c r="L120" s="642"/>
      <c r="M120" s="642"/>
      <c r="N120" s="642"/>
      <c r="O120" s="642"/>
      <c r="P120" s="36"/>
    </row>
    <row r="121" spans="1:16">
      <c r="A121" s="36"/>
      <c r="B121" s="36"/>
      <c r="C121" s="36"/>
      <c r="D121" s="36"/>
      <c r="E121" s="36"/>
      <c r="F121" s="642"/>
      <c r="G121" s="642"/>
      <c r="H121" s="642"/>
      <c r="I121" s="642"/>
      <c r="J121" s="642"/>
      <c r="K121" s="36"/>
      <c r="L121" s="642"/>
      <c r="M121" s="642"/>
      <c r="N121" s="642"/>
      <c r="O121" s="642"/>
      <c r="P121" s="36"/>
    </row>
    <row r="122" spans="1:16">
      <c r="A122" s="36"/>
      <c r="B122" s="36"/>
      <c r="C122" s="36"/>
      <c r="D122" s="36"/>
      <c r="E122" s="36"/>
      <c r="F122" s="642"/>
      <c r="G122" s="642"/>
      <c r="H122" s="642"/>
      <c r="I122" s="642"/>
      <c r="J122" s="642"/>
      <c r="K122" s="36"/>
      <c r="L122" s="642"/>
      <c r="M122" s="642"/>
      <c r="N122" s="642"/>
      <c r="O122" s="642"/>
      <c r="P122" s="36"/>
    </row>
    <row r="123" spans="1:16">
      <c r="A123" s="36"/>
      <c r="B123" s="36"/>
      <c r="C123" s="36"/>
      <c r="D123" s="36"/>
      <c r="E123" s="36"/>
      <c r="F123" s="642"/>
      <c r="G123" s="642"/>
      <c r="H123" s="642"/>
      <c r="I123" s="642"/>
      <c r="J123" s="642"/>
      <c r="K123" s="36"/>
      <c r="L123" s="642"/>
      <c r="M123" s="642"/>
      <c r="N123" s="642"/>
      <c r="O123" s="642"/>
      <c r="P123" s="36"/>
    </row>
    <row r="124" spans="1:16">
      <c r="A124" s="36"/>
      <c r="B124" s="36"/>
      <c r="C124" s="36"/>
      <c r="D124" s="36"/>
      <c r="E124" s="36"/>
      <c r="F124" s="642"/>
      <c r="G124" s="642"/>
      <c r="H124" s="642"/>
      <c r="I124" s="642"/>
      <c r="J124" s="642"/>
      <c r="K124" s="36"/>
      <c r="L124" s="642"/>
      <c r="M124" s="642"/>
      <c r="N124" s="642"/>
      <c r="O124" s="642"/>
      <c r="P124" s="36"/>
    </row>
    <row r="125" spans="1:16">
      <c r="A125" s="36"/>
      <c r="B125" s="36"/>
      <c r="C125" s="36"/>
      <c r="D125" s="36"/>
      <c r="E125" s="36"/>
      <c r="F125" s="642"/>
      <c r="G125" s="642"/>
      <c r="H125" s="642"/>
      <c r="I125" s="642"/>
      <c r="J125" s="642"/>
      <c r="K125" s="36"/>
      <c r="L125" s="642"/>
      <c r="M125" s="642"/>
      <c r="N125" s="642"/>
      <c r="O125" s="642"/>
      <c r="P125" s="36"/>
    </row>
    <row r="126" spans="1:16">
      <c r="A126" s="36"/>
      <c r="B126" s="36"/>
      <c r="C126" s="36"/>
      <c r="D126" s="36"/>
      <c r="E126" s="36"/>
      <c r="F126" s="642"/>
      <c r="G126" s="642"/>
      <c r="H126" s="642"/>
      <c r="I126" s="642"/>
      <c r="J126" s="642"/>
      <c r="K126" s="36"/>
      <c r="L126" s="642"/>
      <c r="M126" s="642"/>
      <c r="N126" s="642"/>
      <c r="O126" s="642"/>
      <c r="P126" s="36"/>
    </row>
    <row r="127" spans="1:16">
      <c r="A127" s="36"/>
      <c r="B127" s="36"/>
      <c r="C127" s="36"/>
      <c r="D127" s="36"/>
      <c r="E127" s="36"/>
      <c r="F127" s="642"/>
      <c r="G127" s="642"/>
      <c r="H127" s="642"/>
      <c r="I127" s="642"/>
      <c r="J127" s="642"/>
      <c r="K127" s="36"/>
      <c r="L127" s="642"/>
      <c r="M127" s="642"/>
      <c r="N127" s="642"/>
      <c r="O127" s="642"/>
      <c r="P127" s="36"/>
    </row>
    <row r="128" spans="1:16">
      <c r="A128" s="36"/>
      <c r="B128" s="36"/>
      <c r="C128" s="36"/>
      <c r="D128" s="36"/>
      <c r="E128" s="36"/>
      <c r="F128" s="642"/>
      <c r="G128" s="642"/>
      <c r="H128" s="642"/>
      <c r="I128" s="642"/>
      <c r="J128" s="642"/>
      <c r="K128" s="36"/>
      <c r="L128" s="642"/>
      <c r="M128" s="642"/>
      <c r="N128" s="642"/>
      <c r="O128" s="642"/>
      <c r="P128" s="36"/>
    </row>
    <row r="129" spans="1:16">
      <c r="A129" s="36"/>
      <c r="B129" s="36"/>
      <c r="C129" s="36"/>
      <c r="D129" s="36"/>
      <c r="E129" s="36"/>
      <c r="F129" s="642"/>
      <c r="G129" s="642"/>
      <c r="H129" s="642"/>
      <c r="I129" s="642"/>
      <c r="J129" s="642"/>
      <c r="K129" s="36"/>
      <c r="L129" s="642"/>
      <c r="M129" s="642"/>
      <c r="N129" s="642"/>
      <c r="O129" s="642"/>
      <c r="P129" s="36"/>
    </row>
    <row r="130" spans="1:16">
      <c r="A130" s="36"/>
      <c r="B130" s="36"/>
      <c r="C130" s="36"/>
      <c r="D130" s="36"/>
      <c r="E130" s="36"/>
      <c r="F130" s="642"/>
      <c r="G130" s="642"/>
      <c r="H130" s="642"/>
      <c r="I130" s="642"/>
      <c r="J130" s="642"/>
      <c r="K130" s="36"/>
      <c r="L130" s="642"/>
      <c r="M130" s="642"/>
      <c r="N130" s="642"/>
      <c r="O130" s="642"/>
      <c r="P130" s="36"/>
    </row>
    <row r="131" spans="1:16">
      <c r="A131" s="36"/>
      <c r="B131" s="36"/>
      <c r="C131" s="36"/>
      <c r="D131" s="36"/>
      <c r="E131" s="36"/>
      <c r="F131" s="642"/>
      <c r="G131" s="642"/>
      <c r="H131" s="642"/>
      <c r="I131" s="642"/>
      <c r="J131" s="642"/>
      <c r="K131" s="36"/>
      <c r="L131" s="642"/>
      <c r="M131" s="642"/>
      <c r="N131" s="642"/>
      <c r="O131" s="642"/>
      <c r="P131" s="36"/>
    </row>
    <row r="132" spans="1:16">
      <c r="A132" s="36"/>
      <c r="B132" s="36"/>
      <c r="C132" s="36"/>
      <c r="D132" s="36"/>
      <c r="E132" s="36"/>
      <c r="F132" s="642"/>
      <c r="G132" s="642"/>
      <c r="H132" s="642"/>
      <c r="I132" s="642"/>
      <c r="J132" s="642"/>
      <c r="K132" s="36"/>
      <c r="L132" s="642"/>
      <c r="M132" s="642"/>
      <c r="N132" s="642"/>
      <c r="O132" s="642"/>
      <c r="P132" s="36"/>
    </row>
    <row r="133" spans="1:16">
      <c r="A133" s="36"/>
      <c r="B133" s="36"/>
      <c r="C133" s="36"/>
      <c r="D133" s="36"/>
      <c r="E133" s="36"/>
      <c r="F133" s="642"/>
      <c r="G133" s="642"/>
      <c r="H133" s="642"/>
      <c r="I133" s="642"/>
      <c r="J133" s="642"/>
      <c r="K133" s="36"/>
      <c r="L133" s="642"/>
      <c r="M133" s="642"/>
      <c r="N133" s="642"/>
      <c r="O133" s="642"/>
      <c r="P133" s="36"/>
    </row>
    <row r="134" spans="1:16">
      <c r="A134" s="36"/>
      <c r="B134" s="36"/>
      <c r="C134" s="36"/>
      <c r="D134" s="36"/>
      <c r="E134" s="36"/>
      <c r="F134" s="642"/>
      <c r="G134" s="642"/>
      <c r="H134" s="642"/>
      <c r="I134" s="642"/>
      <c r="J134" s="642"/>
      <c r="K134" s="36"/>
      <c r="L134" s="642"/>
      <c r="M134" s="642"/>
      <c r="N134" s="642"/>
      <c r="O134" s="642"/>
      <c r="P134" s="36"/>
    </row>
    <row r="135" spans="1:16">
      <c r="A135" s="36"/>
      <c r="B135" s="36"/>
      <c r="C135" s="36"/>
      <c r="D135" s="36"/>
      <c r="E135" s="36"/>
      <c r="F135" s="642"/>
      <c r="G135" s="642"/>
      <c r="H135" s="642"/>
      <c r="I135" s="642"/>
      <c r="J135" s="642"/>
      <c r="K135" s="36"/>
      <c r="L135" s="642"/>
      <c r="M135" s="642"/>
      <c r="N135" s="642"/>
      <c r="O135" s="642"/>
      <c r="P135" s="36"/>
    </row>
    <row r="136" spans="1:16">
      <c r="A136" s="36"/>
      <c r="B136" s="36"/>
      <c r="C136" s="36"/>
      <c r="D136" s="36"/>
      <c r="E136" s="36"/>
      <c r="F136" s="642"/>
      <c r="G136" s="642"/>
      <c r="H136" s="642"/>
      <c r="I136" s="642"/>
      <c r="J136" s="642"/>
      <c r="K136" s="36"/>
      <c r="L136" s="642"/>
      <c r="M136" s="642"/>
      <c r="N136" s="642"/>
      <c r="O136" s="642"/>
      <c r="P136" s="36"/>
    </row>
    <row r="137" spans="1:16">
      <c r="A137" s="36"/>
      <c r="B137" s="36"/>
      <c r="C137" s="36"/>
      <c r="D137" s="36"/>
      <c r="E137" s="36"/>
      <c r="F137" s="642"/>
      <c r="G137" s="642"/>
      <c r="H137" s="642"/>
      <c r="I137" s="642"/>
      <c r="J137" s="642"/>
      <c r="K137" s="36"/>
      <c r="L137" s="642"/>
      <c r="M137" s="642"/>
      <c r="N137" s="642"/>
      <c r="O137" s="642"/>
      <c r="P137" s="36"/>
    </row>
    <row r="138" spans="1:16">
      <c r="A138" s="36"/>
      <c r="B138" s="36"/>
      <c r="C138" s="36"/>
      <c r="D138" s="36"/>
      <c r="E138" s="36"/>
      <c r="F138" s="642"/>
      <c r="G138" s="642"/>
      <c r="H138" s="642"/>
      <c r="I138" s="642"/>
      <c r="J138" s="642"/>
      <c r="K138" s="36"/>
      <c r="L138" s="642"/>
      <c r="M138" s="642"/>
      <c r="N138" s="642"/>
      <c r="O138" s="642"/>
      <c r="P138" s="36"/>
    </row>
    <row r="139" spans="1:16">
      <c r="A139" s="36"/>
      <c r="B139" s="36"/>
      <c r="C139" s="36"/>
      <c r="D139" s="36"/>
      <c r="E139" s="36"/>
      <c r="F139" s="642"/>
      <c r="G139" s="642"/>
      <c r="H139" s="642"/>
      <c r="I139" s="642"/>
      <c r="J139" s="642"/>
      <c r="K139" s="36"/>
      <c r="L139" s="642"/>
      <c r="M139" s="642"/>
      <c r="N139" s="642"/>
      <c r="O139" s="642"/>
      <c r="P139" s="36"/>
    </row>
    <row r="140" spans="1:16">
      <c r="A140" s="36"/>
      <c r="B140" s="36"/>
      <c r="C140" s="36"/>
      <c r="D140" s="36"/>
      <c r="E140" s="36"/>
      <c r="F140" s="642"/>
      <c r="G140" s="642"/>
      <c r="H140" s="642"/>
      <c r="I140" s="642"/>
      <c r="J140" s="642"/>
      <c r="K140" s="36"/>
      <c r="L140" s="642"/>
      <c r="M140" s="642"/>
      <c r="N140" s="642"/>
      <c r="O140" s="642"/>
      <c r="P140" s="36"/>
    </row>
    <row r="141" spans="1:16">
      <c r="A141" s="36"/>
      <c r="B141" s="36"/>
      <c r="C141" s="36"/>
      <c r="D141" s="36"/>
      <c r="E141" s="36"/>
      <c r="F141" s="642"/>
      <c r="G141" s="642"/>
      <c r="H141" s="642"/>
      <c r="I141" s="642"/>
      <c r="J141" s="642"/>
      <c r="K141" s="36"/>
      <c r="L141" s="642"/>
      <c r="M141" s="642"/>
      <c r="N141" s="642"/>
      <c r="O141" s="642"/>
      <c r="P141" s="36"/>
    </row>
    <row r="142" spans="1:16">
      <c r="A142" s="36"/>
      <c r="B142" s="36"/>
      <c r="C142" s="36"/>
      <c r="D142" s="36"/>
      <c r="E142" s="36"/>
      <c r="F142" s="642"/>
      <c r="G142" s="642"/>
      <c r="H142" s="642"/>
      <c r="I142" s="642"/>
      <c r="J142" s="642"/>
      <c r="K142" s="36"/>
      <c r="L142" s="642"/>
      <c r="M142" s="642"/>
      <c r="N142" s="642"/>
      <c r="O142" s="642"/>
      <c r="P142" s="36"/>
    </row>
    <row r="143" spans="1:16">
      <c r="A143" s="36"/>
      <c r="B143" s="36"/>
      <c r="C143" s="36"/>
      <c r="D143" s="36"/>
      <c r="E143" s="36"/>
      <c r="F143" s="642"/>
      <c r="G143" s="642"/>
      <c r="H143" s="642"/>
      <c r="I143" s="642"/>
      <c r="J143" s="642"/>
      <c r="K143" s="36"/>
      <c r="L143" s="642"/>
      <c r="M143" s="642"/>
      <c r="N143" s="642"/>
      <c r="O143" s="642"/>
      <c r="P143" s="36"/>
    </row>
    <row r="144" spans="1:16">
      <c r="A144" s="36"/>
      <c r="B144" s="36"/>
      <c r="C144" s="36"/>
      <c r="D144" s="36"/>
      <c r="E144" s="36"/>
      <c r="F144" s="642"/>
      <c r="G144" s="642"/>
      <c r="H144" s="642"/>
      <c r="I144" s="642"/>
      <c r="J144" s="642"/>
      <c r="K144" s="36"/>
      <c r="L144" s="642"/>
      <c r="M144" s="642"/>
      <c r="N144" s="642"/>
      <c r="O144" s="642"/>
      <c r="P144" s="36"/>
    </row>
    <row r="145" spans="1:16">
      <c r="A145" s="36"/>
      <c r="B145" s="36"/>
      <c r="C145" s="36"/>
      <c r="D145" s="36"/>
      <c r="E145" s="36"/>
      <c r="F145" s="642"/>
      <c r="G145" s="642"/>
      <c r="H145" s="642"/>
      <c r="I145" s="642"/>
      <c r="J145" s="642"/>
      <c r="K145" s="36"/>
      <c r="L145" s="642"/>
      <c r="M145" s="642"/>
      <c r="N145" s="642"/>
      <c r="O145" s="642"/>
      <c r="P145" s="36"/>
    </row>
    <row r="146" spans="1:16">
      <c r="A146" s="36"/>
      <c r="B146" s="36"/>
      <c r="C146" s="36"/>
      <c r="D146" s="36"/>
      <c r="E146" s="36"/>
      <c r="F146" s="642"/>
      <c r="G146" s="642"/>
      <c r="H146" s="642"/>
      <c r="I146" s="642"/>
      <c r="J146" s="642"/>
      <c r="K146" s="36"/>
      <c r="L146" s="642"/>
      <c r="M146" s="642"/>
      <c r="N146" s="642"/>
      <c r="O146" s="642"/>
      <c r="P146" s="36"/>
    </row>
    <row r="147" spans="1:16">
      <c r="A147" s="36"/>
      <c r="B147" s="36"/>
      <c r="C147" s="36"/>
      <c r="D147" s="36"/>
      <c r="E147" s="36"/>
      <c r="F147" s="642"/>
      <c r="G147" s="642"/>
      <c r="H147" s="642"/>
      <c r="I147" s="642"/>
      <c r="J147" s="642"/>
      <c r="K147" s="36"/>
      <c r="L147" s="642"/>
      <c r="M147" s="642"/>
      <c r="N147" s="642"/>
      <c r="O147" s="642"/>
      <c r="P147" s="36"/>
    </row>
    <row r="148" spans="1:16">
      <c r="A148" s="36"/>
      <c r="B148" s="36"/>
      <c r="C148" s="36"/>
      <c r="D148" s="36"/>
      <c r="E148" s="36"/>
      <c r="F148" s="642"/>
      <c r="G148" s="642"/>
      <c r="H148" s="642"/>
      <c r="I148" s="642"/>
      <c r="J148" s="642"/>
      <c r="K148" s="36"/>
      <c r="L148" s="642"/>
      <c r="M148" s="642"/>
      <c r="N148" s="642"/>
      <c r="O148" s="642"/>
      <c r="P148" s="36"/>
    </row>
    <row r="149" spans="1:16">
      <c r="A149" s="36"/>
      <c r="B149" s="36"/>
      <c r="C149" s="36"/>
      <c r="D149" s="36"/>
      <c r="E149" s="36"/>
      <c r="F149" s="642"/>
      <c r="G149" s="642"/>
      <c r="H149" s="642"/>
      <c r="I149" s="642"/>
      <c r="J149" s="642"/>
      <c r="K149" s="36"/>
      <c r="L149" s="642"/>
      <c r="M149" s="642"/>
      <c r="N149" s="642"/>
      <c r="O149" s="642"/>
      <c r="P149" s="36"/>
    </row>
    <row r="150" spans="1:16">
      <c r="A150" s="36"/>
      <c r="B150" s="36"/>
      <c r="C150" s="36"/>
      <c r="D150" s="36"/>
      <c r="E150" s="36"/>
      <c r="F150" s="642"/>
      <c r="G150" s="642"/>
      <c r="H150" s="642"/>
      <c r="I150" s="642"/>
      <c r="J150" s="642"/>
      <c r="K150" s="36"/>
      <c r="L150" s="642"/>
      <c r="M150" s="642"/>
      <c r="N150" s="642"/>
      <c r="O150" s="642"/>
      <c r="P150" s="36"/>
    </row>
    <row r="151" spans="1:16">
      <c r="A151" s="36"/>
      <c r="B151" s="36"/>
      <c r="C151" s="36"/>
      <c r="D151" s="36"/>
      <c r="E151" s="36"/>
      <c r="F151" s="642"/>
      <c r="G151" s="642"/>
      <c r="H151" s="642"/>
      <c r="I151" s="642"/>
      <c r="J151" s="642"/>
      <c r="K151" s="36"/>
      <c r="L151" s="642"/>
      <c r="M151" s="642"/>
      <c r="N151" s="642"/>
      <c r="O151" s="642"/>
      <c r="P151" s="36"/>
    </row>
    <row r="152" spans="1:16">
      <c r="A152" s="36"/>
      <c r="B152" s="36"/>
      <c r="C152" s="36"/>
      <c r="D152" s="36"/>
      <c r="E152" s="36"/>
      <c r="F152" s="642"/>
      <c r="G152" s="642"/>
      <c r="H152" s="642"/>
      <c r="I152" s="642"/>
      <c r="J152" s="642"/>
      <c r="K152" s="36"/>
      <c r="L152" s="642"/>
      <c r="M152" s="642"/>
      <c r="N152" s="642"/>
      <c r="O152" s="642"/>
      <c r="P152" s="36"/>
    </row>
    <row r="153" spans="1:16">
      <c r="A153" s="36"/>
      <c r="B153" s="36"/>
      <c r="C153" s="36"/>
      <c r="D153" s="36"/>
      <c r="E153" s="36"/>
      <c r="F153" s="642"/>
      <c r="G153" s="642"/>
      <c r="H153" s="642"/>
      <c r="I153" s="642"/>
      <c r="J153" s="642"/>
      <c r="K153" s="36"/>
      <c r="L153" s="642"/>
      <c r="M153" s="642"/>
      <c r="N153" s="642"/>
      <c r="O153" s="642"/>
      <c r="P153" s="36"/>
    </row>
    <row r="154" spans="1:16">
      <c r="A154" s="36"/>
      <c r="B154" s="36"/>
      <c r="C154" s="36"/>
      <c r="D154" s="36"/>
      <c r="E154" s="36"/>
      <c r="F154" s="642"/>
      <c r="G154" s="642"/>
      <c r="H154" s="642"/>
      <c r="I154" s="642"/>
      <c r="J154" s="642"/>
      <c r="K154" s="36"/>
      <c r="L154" s="642"/>
      <c r="M154" s="642"/>
      <c r="N154" s="642"/>
      <c r="O154" s="642"/>
      <c r="P154" s="36"/>
    </row>
    <row r="155" spans="1:16">
      <c r="A155" s="36"/>
      <c r="B155" s="36"/>
      <c r="C155" s="36"/>
      <c r="D155" s="36"/>
      <c r="E155" s="36"/>
      <c r="F155" s="642"/>
      <c r="G155" s="642"/>
      <c r="H155" s="642"/>
      <c r="I155" s="642"/>
      <c r="J155" s="642"/>
      <c r="K155" s="36"/>
      <c r="L155" s="642"/>
      <c r="M155" s="642"/>
      <c r="N155" s="642"/>
      <c r="O155" s="642"/>
      <c r="P155" s="36"/>
    </row>
    <row r="156" spans="1:16">
      <c r="A156" s="36"/>
      <c r="B156" s="36"/>
      <c r="C156" s="36"/>
      <c r="D156" s="36"/>
      <c r="E156" s="36"/>
      <c r="F156" s="642"/>
      <c r="G156" s="642"/>
      <c r="H156" s="642"/>
      <c r="I156" s="642"/>
      <c r="J156" s="642"/>
      <c r="K156" s="36"/>
      <c r="L156" s="642"/>
      <c r="M156" s="642"/>
      <c r="N156" s="642"/>
      <c r="O156" s="642"/>
      <c r="P156" s="36"/>
    </row>
    <row r="157" spans="1:16">
      <c r="A157" s="36"/>
      <c r="B157" s="36"/>
      <c r="C157" s="36"/>
      <c r="D157" s="36"/>
      <c r="E157" s="36"/>
      <c r="F157" s="642"/>
      <c r="G157" s="642"/>
      <c r="H157" s="642"/>
      <c r="I157" s="642"/>
      <c r="J157" s="642"/>
      <c r="K157" s="36"/>
      <c r="L157" s="642"/>
      <c r="M157" s="642"/>
      <c r="N157" s="642"/>
      <c r="O157" s="642"/>
      <c r="P157" s="36"/>
    </row>
    <row r="158" spans="1:16">
      <c r="A158" s="36"/>
      <c r="B158" s="36"/>
      <c r="C158" s="36"/>
      <c r="D158" s="36"/>
      <c r="E158" s="36"/>
      <c r="F158" s="642"/>
      <c r="G158" s="642"/>
      <c r="H158" s="642"/>
      <c r="I158" s="642"/>
      <c r="J158" s="642"/>
      <c r="K158" s="36"/>
      <c r="L158" s="642"/>
      <c r="M158" s="642"/>
      <c r="N158" s="642"/>
      <c r="O158" s="642"/>
      <c r="P158" s="36"/>
    </row>
    <row r="159" spans="1:16">
      <c r="A159" s="36"/>
      <c r="B159" s="36"/>
      <c r="C159" s="36"/>
      <c r="D159" s="36"/>
      <c r="E159" s="36"/>
      <c r="F159" s="642"/>
      <c r="G159" s="642"/>
      <c r="H159" s="642"/>
      <c r="I159" s="642"/>
      <c r="J159" s="642"/>
      <c r="K159" s="36"/>
      <c r="L159" s="642"/>
      <c r="M159" s="642"/>
      <c r="N159" s="642"/>
      <c r="O159" s="642"/>
      <c r="P159" s="36"/>
    </row>
    <row r="160" spans="1:16">
      <c r="A160" s="36"/>
      <c r="B160" s="36"/>
      <c r="C160" s="36"/>
      <c r="D160" s="36"/>
      <c r="E160" s="36"/>
      <c r="F160" s="642"/>
      <c r="G160" s="642"/>
      <c r="H160" s="642"/>
      <c r="I160" s="642"/>
      <c r="J160" s="642"/>
      <c r="K160" s="36"/>
      <c r="L160" s="642"/>
      <c r="M160" s="642"/>
      <c r="N160" s="642"/>
      <c r="O160" s="642"/>
      <c r="P160" s="36"/>
    </row>
    <row r="161" spans="1:16">
      <c r="A161" s="36"/>
      <c r="B161" s="36"/>
      <c r="C161" s="36"/>
      <c r="D161" s="36"/>
      <c r="E161" s="36"/>
      <c r="F161" s="642"/>
      <c r="G161" s="642"/>
      <c r="H161" s="642"/>
      <c r="I161" s="642"/>
      <c r="J161" s="642"/>
      <c r="K161" s="36"/>
      <c r="L161" s="642"/>
      <c r="M161" s="642"/>
      <c r="N161" s="642"/>
      <c r="O161" s="642"/>
      <c r="P161" s="36"/>
    </row>
    <row r="162" spans="1:16">
      <c r="A162" s="36"/>
      <c r="B162" s="36"/>
      <c r="C162" s="36"/>
      <c r="D162" s="36"/>
      <c r="E162" s="36"/>
      <c r="F162" s="642"/>
      <c r="G162" s="642"/>
      <c r="H162" s="642"/>
      <c r="I162" s="642"/>
      <c r="J162" s="642"/>
      <c r="K162" s="36"/>
      <c r="L162" s="642"/>
      <c r="M162" s="642"/>
      <c r="N162" s="642"/>
      <c r="O162" s="642"/>
      <c r="P162" s="36"/>
    </row>
    <row r="163" spans="1:16">
      <c r="A163" s="36"/>
      <c r="B163" s="36"/>
      <c r="C163" s="36"/>
      <c r="D163" s="36"/>
      <c r="E163" s="36"/>
      <c r="F163" s="642"/>
      <c r="G163" s="642"/>
      <c r="H163" s="642"/>
      <c r="I163" s="642"/>
      <c r="J163" s="642"/>
      <c r="K163" s="36"/>
      <c r="L163" s="642"/>
      <c r="M163" s="642"/>
      <c r="N163" s="642"/>
      <c r="O163" s="642"/>
      <c r="P163" s="36"/>
    </row>
    <row r="164" spans="1:16">
      <c r="A164" s="36"/>
      <c r="B164" s="36"/>
      <c r="C164" s="36"/>
      <c r="D164" s="36"/>
      <c r="E164" s="36"/>
      <c r="F164" s="642"/>
      <c r="G164" s="642"/>
      <c r="H164" s="642"/>
      <c r="I164" s="642"/>
      <c r="J164" s="642"/>
      <c r="K164" s="36"/>
      <c r="L164" s="642"/>
      <c r="M164" s="642"/>
      <c r="N164" s="642"/>
      <c r="O164" s="642"/>
      <c r="P164" s="36"/>
    </row>
    <row r="165" spans="1:16">
      <c r="A165" s="36"/>
      <c r="B165" s="36"/>
      <c r="C165" s="36"/>
      <c r="D165" s="36"/>
      <c r="E165" s="36"/>
      <c r="F165" s="642"/>
      <c r="G165" s="642"/>
      <c r="H165" s="642"/>
      <c r="I165" s="642"/>
      <c r="J165" s="642"/>
      <c r="K165" s="36"/>
      <c r="L165" s="642"/>
      <c r="M165" s="642"/>
      <c r="N165" s="642"/>
      <c r="O165" s="642"/>
      <c r="P165" s="36"/>
    </row>
    <row r="166" spans="1:16">
      <c r="A166" s="36"/>
      <c r="B166" s="36"/>
      <c r="C166" s="36"/>
      <c r="D166" s="36"/>
      <c r="E166" s="36"/>
      <c r="F166" s="642"/>
      <c r="G166" s="642"/>
      <c r="H166" s="642"/>
      <c r="I166" s="642"/>
      <c r="J166" s="642"/>
      <c r="K166" s="36"/>
      <c r="L166" s="642"/>
      <c r="M166" s="642"/>
      <c r="N166" s="642"/>
      <c r="O166" s="642"/>
      <c r="P166" s="36"/>
    </row>
    <row r="167" spans="1:16">
      <c r="A167" s="36"/>
      <c r="B167" s="36"/>
      <c r="C167" s="36"/>
      <c r="D167" s="36"/>
      <c r="E167" s="36"/>
      <c r="F167" s="642"/>
      <c r="G167" s="642"/>
      <c r="H167" s="642"/>
      <c r="I167" s="642"/>
      <c r="J167" s="642"/>
      <c r="K167" s="36"/>
      <c r="L167" s="642"/>
      <c r="M167" s="642"/>
      <c r="N167" s="642"/>
      <c r="O167" s="642"/>
      <c r="P167" s="36"/>
    </row>
    <row r="168" spans="1:16">
      <c r="A168" s="36"/>
      <c r="B168" s="36"/>
      <c r="C168" s="36"/>
      <c r="D168" s="36"/>
      <c r="E168" s="36"/>
      <c r="F168" s="642"/>
      <c r="G168" s="642"/>
      <c r="H168" s="642"/>
      <c r="I168" s="642"/>
      <c r="J168" s="642"/>
      <c r="K168" s="36"/>
      <c r="L168" s="642"/>
      <c r="M168" s="642"/>
      <c r="N168" s="642"/>
      <c r="O168" s="642"/>
      <c r="P168" s="36"/>
    </row>
    <row r="169" spans="1:16">
      <c r="A169" s="36"/>
      <c r="B169" s="36"/>
      <c r="C169" s="36"/>
      <c r="D169" s="36"/>
      <c r="E169" s="36"/>
      <c r="F169" s="642"/>
      <c r="G169" s="642"/>
      <c r="H169" s="642"/>
      <c r="I169" s="642"/>
      <c r="J169" s="642"/>
      <c r="K169" s="36"/>
      <c r="L169" s="642"/>
      <c r="M169" s="642"/>
      <c r="N169" s="642"/>
      <c r="O169" s="642"/>
      <c r="P169" s="36"/>
    </row>
    <row r="170" spans="1:16">
      <c r="A170" s="36"/>
      <c r="B170" s="36"/>
      <c r="C170" s="36"/>
      <c r="D170" s="36"/>
      <c r="E170" s="36"/>
      <c r="F170" s="642"/>
      <c r="G170" s="642"/>
      <c r="H170" s="642"/>
      <c r="I170" s="642"/>
      <c r="J170" s="642"/>
      <c r="K170" s="36"/>
      <c r="L170" s="642"/>
      <c r="M170" s="642"/>
      <c r="N170" s="642"/>
      <c r="O170" s="642"/>
      <c r="P170" s="36"/>
    </row>
    <row r="171" spans="1:16">
      <c r="A171" s="36"/>
      <c r="B171" s="36"/>
      <c r="C171" s="36"/>
      <c r="D171" s="36"/>
      <c r="E171" s="36"/>
      <c r="F171" s="642"/>
      <c r="G171" s="642"/>
      <c r="H171" s="642"/>
      <c r="I171" s="642"/>
      <c r="J171" s="642"/>
      <c r="K171" s="36"/>
      <c r="L171" s="642"/>
      <c r="M171" s="642"/>
      <c r="N171" s="642"/>
      <c r="O171" s="642"/>
      <c r="P171" s="36"/>
    </row>
    <row r="172" spans="1:16">
      <c r="A172" s="36"/>
      <c r="B172" s="36"/>
      <c r="C172" s="36"/>
      <c r="D172" s="36"/>
      <c r="E172" s="36"/>
      <c r="F172" s="642"/>
      <c r="G172" s="642"/>
      <c r="H172" s="642"/>
      <c r="I172" s="642"/>
      <c r="J172" s="642"/>
      <c r="K172" s="36"/>
      <c r="L172" s="642"/>
      <c r="M172" s="642"/>
      <c r="N172" s="642"/>
      <c r="O172" s="642"/>
      <c r="P172" s="36"/>
    </row>
    <row r="173" spans="1:16">
      <c r="A173" s="36"/>
      <c r="B173" s="36"/>
      <c r="C173" s="36"/>
      <c r="D173" s="36"/>
      <c r="E173" s="36"/>
      <c r="F173" s="642"/>
      <c r="G173" s="642"/>
      <c r="H173" s="642"/>
      <c r="I173" s="642"/>
      <c r="J173" s="642"/>
      <c r="K173" s="36"/>
      <c r="L173" s="642"/>
      <c r="M173" s="642"/>
      <c r="N173" s="642"/>
      <c r="O173" s="642"/>
      <c r="P173" s="36"/>
    </row>
    <row r="174" spans="1:16">
      <c r="A174" s="36"/>
      <c r="B174" s="36"/>
      <c r="C174" s="36"/>
      <c r="D174" s="36"/>
      <c r="E174" s="36"/>
      <c r="F174" s="642"/>
      <c r="G174" s="642"/>
      <c r="H174" s="642"/>
      <c r="I174" s="642"/>
      <c r="J174" s="642"/>
      <c r="K174" s="36"/>
      <c r="L174" s="642"/>
      <c r="M174" s="642"/>
      <c r="N174" s="642"/>
      <c r="O174" s="642"/>
      <c r="P174" s="36"/>
    </row>
    <row r="175" spans="1:16">
      <c r="A175" s="36"/>
      <c r="B175" s="36"/>
      <c r="C175" s="36"/>
      <c r="D175" s="36"/>
      <c r="E175" s="36"/>
      <c r="F175" s="642"/>
      <c r="G175" s="642"/>
      <c r="H175" s="642"/>
      <c r="I175" s="642"/>
      <c r="J175" s="642"/>
      <c r="K175" s="36"/>
      <c r="L175" s="642"/>
      <c r="M175" s="642"/>
      <c r="N175" s="642"/>
      <c r="O175" s="642"/>
      <c r="P175" s="36"/>
    </row>
    <row r="176" spans="1:16">
      <c r="A176" s="36"/>
      <c r="B176" s="36"/>
      <c r="C176" s="36"/>
      <c r="D176" s="36"/>
      <c r="E176" s="36"/>
      <c r="F176" s="642"/>
      <c r="G176" s="642"/>
      <c r="H176" s="642"/>
      <c r="I176" s="642"/>
      <c r="J176" s="642"/>
      <c r="K176" s="36"/>
      <c r="L176" s="642"/>
      <c r="M176" s="642"/>
      <c r="N176" s="642"/>
      <c r="O176" s="642"/>
      <c r="P176" s="36"/>
    </row>
    <row r="177" spans="1:16">
      <c r="A177" s="36"/>
      <c r="B177" s="36"/>
      <c r="C177" s="36"/>
      <c r="D177" s="36"/>
      <c r="E177" s="36"/>
      <c r="F177" s="642"/>
      <c r="G177" s="642"/>
      <c r="H177" s="642"/>
      <c r="I177" s="642"/>
      <c r="J177" s="642"/>
      <c r="K177" s="36"/>
      <c r="L177" s="642"/>
      <c r="M177" s="642"/>
      <c r="N177" s="642"/>
      <c r="O177" s="642"/>
      <c r="P177" s="36"/>
    </row>
    <row r="178" spans="1:16">
      <c r="A178" s="36"/>
      <c r="B178" s="36"/>
      <c r="C178" s="36"/>
      <c r="D178" s="36"/>
      <c r="E178" s="36"/>
      <c r="F178" s="642"/>
      <c r="G178" s="642"/>
      <c r="H178" s="642"/>
      <c r="I178" s="642"/>
      <c r="J178" s="642"/>
      <c r="K178" s="36"/>
      <c r="L178" s="642"/>
      <c r="M178" s="642"/>
      <c r="N178" s="642"/>
      <c r="O178" s="642"/>
      <c r="P178" s="36"/>
    </row>
    <row r="179" spans="1:16">
      <c r="A179" s="36"/>
      <c r="B179" s="36"/>
      <c r="C179" s="36"/>
      <c r="D179" s="36"/>
      <c r="E179" s="36"/>
      <c r="F179" s="642"/>
      <c r="G179" s="642"/>
      <c r="H179" s="642"/>
      <c r="I179" s="642"/>
      <c r="J179" s="642"/>
      <c r="K179" s="36"/>
      <c r="L179" s="642"/>
      <c r="M179" s="642"/>
      <c r="N179" s="642"/>
      <c r="O179" s="642"/>
      <c r="P179" s="36"/>
    </row>
    <row r="180" spans="1:16">
      <c r="A180" s="36"/>
      <c r="B180" s="36"/>
      <c r="C180" s="36"/>
      <c r="D180" s="36"/>
      <c r="E180" s="36"/>
      <c r="F180" s="642"/>
      <c r="G180" s="642"/>
      <c r="H180" s="642"/>
      <c r="I180" s="642"/>
      <c r="J180" s="642"/>
      <c r="K180" s="36"/>
      <c r="L180" s="642"/>
      <c r="M180" s="642"/>
      <c r="N180" s="642"/>
      <c r="O180" s="642"/>
      <c r="P180" s="36"/>
    </row>
    <row r="181" spans="1:16">
      <c r="A181" s="36"/>
      <c r="B181" s="36"/>
      <c r="C181" s="36"/>
      <c r="D181" s="36"/>
      <c r="E181" s="36"/>
      <c r="F181" s="642"/>
      <c r="G181" s="642"/>
      <c r="H181" s="642"/>
      <c r="I181" s="642"/>
      <c r="J181" s="642"/>
      <c r="K181" s="36"/>
      <c r="L181" s="642"/>
      <c r="M181" s="642"/>
      <c r="N181" s="642"/>
      <c r="O181" s="642"/>
      <c r="P181" s="36"/>
    </row>
    <row r="182" spans="1:16">
      <c r="A182" s="36"/>
      <c r="B182" s="36"/>
      <c r="C182" s="36"/>
      <c r="D182" s="36"/>
      <c r="E182" s="36"/>
      <c r="F182" s="642"/>
      <c r="G182" s="642"/>
      <c r="H182" s="642"/>
      <c r="I182" s="642"/>
      <c r="J182" s="642"/>
      <c r="K182" s="36"/>
      <c r="L182" s="642"/>
      <c r="M182" s="642"/>
      <c r="N182" s="642"/>
      <c r="O182" s="642"/>
      <c r="P182" s="36"/>
    </row>
    <row r="183" spans="1:16">
      <c r="A183" s="36"/>
      <c r="B183" s="36"/>
      <c r="C183" s="36"/>
      <c r="D183" s="36"/>
      <c r="E183" s="36"/>
      <c r="F183" s="642"/>
      <c r="G183" s="642"/>
      <c r="H183" s="642"/>
      <c r="I183" s="642"/>
      <c r="J183" s="642"/>
      <c r="K183" s="36"/>
      <c r="L183" s="642"/>
      <c r="M183" s="642"/>
      <c r="N183" s="642"/>
      <c r="O183" s="642"/>
      <c r="P183" s="36"/>
    </row>
    <row r="184" spans="1:16">
      <c r="A184" s="36"/>
      <c r="B184" s="36"/>
      <c r="C184" s="36"/>
      <c r="D184" s="36"/>
      <c r="E184" s="36"/>
      <c r="F184" s="642"/>
      <c r="G184" s="642"/>
      <c r="H184" s="642"/>
      <c r="I184" s="642"/>
      <c r="J184" s="642"/>
      <c r="K184" s="36"/>
      <c r="L184" s="642"/>
      <c r="M184" s="642"/>
      <c r="N184" s="642"/>
      <c r="O184" s="642"/>
      <c r="P184" s="36"/>
    </row>
    <row r="185" spans="1:16">
      <c r="A185" s="36"/>
      <c r="B185" s="36"/>
      <c r="C185" s="36"/>
      <c r="D185" s="36"/>
      <c r="E185" s="36"/>
      <c r="F185" s="642"/>
      <c r="G185" s="642"/>
      <c r="H185" s="642"/>
      <c r="I185" s="642"/>
      <c r="J185" s="642"/>
      <c r="K185" s="36"/>
      <c r="L185" s="642"/>
      <c r="M185" s="642"/>
      <c r="N185" s="642"/>
      <c r="O185" s="642"/>
      <c r="P185" s="36"/>
    </row>
    <row r="186" spans="1:16">
      <c r="A186" s="36"/>
      <c r="B186" s="36"/>
      <c r="C186" s="36"/>
      <c r="D186" s="36"/>
      <c r="E186" s="36"/>
      <c r="F186" s="642"/>
      <c r="G186" s="642"/>
      <c r="H186" s="642"/>
      <c r="I186" s="642"/>
      <c r="J186" s="642"/>
      <c r="K186" s="36"/>
      <c r="L186" s="642"/>
      <c r="M186" s="642"/>
      <c r="N186" s="642"/>
      <c r="O186" s="642"/>
      <c r="P186" s="36"/>
    </row>
    <row r="187" spans="1:16">
      <c r="A187" s="36"/>
      <c r="B187" s="36"/>
      <c r="C187" s="36"/>
      <c r="D187" s="36"/>
      <c r="E187" s="36"/>
      <c r="F187" s="642"/>
      <c r="G187" s="642"/>
      <c r="H187" s="642"/>
      <c r="I187" s="642"/>
      <c r="J187" s="642"/>
      <c r="K187" s="36"/>
      <c r="L187" s="642"/>
      <c r="M187" s="642"/>
      <c r="N187" s="642"/>
      <c r="O187" s="642"/>
      <c r="P187" s="36"/>
    </row>
    <row r="188" spans="1:16">
      <c r="A188" s="36"/>
      <c r="B188" s="36"/>
      <c r="C188" s="36"/>
      <c r="D188" s="36"/>
      <c r="E188" s="36"/>
      <c r="F188" s="642"/>
      <c r="G188" s="642"/>
      <c r="H188" s="642"/>
      <c r="I188" s="642"/>
      <c r="J188" s="642"/>
      <c r="K188" s="36"/>
      <c r="L188" s="642"/>
      <c r="M188" s="642"/>
      <c r="N188" s="642"/>
      <c r="O188" s="642"/>
      <c r="P188" s="36"/>
    </row>
    <row r="189" spans="1:16">
      <c r="A189" s="36"/>
      <c r="B189" s="36"/>
      <c r="C189" s="36"/>
      <c r="D189" s="36"/>
      <c r="E189" s="36"/>
      <c r="F189" s="642"/>
      <c r="G189" s="642"/>
      <c r="H189" s="642"/>
      <c r="I189" s="642"/>
      <c r="J189" s="642"/>
      <c r="K189" s="36"/>
      <c r="L189" s="642"/>
      <c r="M189" s="642"/>
      <c r="N189" s="642"/>
      <c r="O189" s="642"/>
      <c r="P189" s="36"/>
    </row>
    <row r="190" spans="1:16">
      <c r="A190" s="36"/>
      <c r="B190" s="36"/>
      <c r="C190" s="36"/>
      <c r="D190" s="36"/>
      <c r="E190" s="36"/>
      <c r="F190" s="642"/>
      <c r="G190" s="642"/>
      <c r="H190" s="642"/>
      <c r="I190" s="642"/>
      <c r="J190" s="642"/>
      <c r="K190" s="36"/>
      <c r="L190" s="642"/>
      <c r="M190" s="642"/>
      <c r="N190" s="642"/>
      <c r="O190" s="642"/>
      <c r="P190" s="36"/>
    </row>
    <row r="191" spans="1:16">
      <c r="A191" s="36"/>
      <c r="B191" s="36"/>
      <c r="C191" s="36"/>
      <c r="D191" s="36"/>
      <c r="E191" s="36"/>
      <c r="F191" s="642"/>
      <c r="G191" s="642"/>
      <c r="H191" s="642"/>
      <c r="I191" s="642"/>
      <c r="J191" s="642"/>
      <c r="K191" s="36"/>
      <c r="L191" s="642"/>
      <c r="M191" s="642"/>
      <c r="N191" s="642"/>
      <c r="O191" s="642"/>
      <c r="P191" s="36"/>
    </row>
    <row r="192" spans="1:16">
      <c r="A192" s="36"/>
      <c r="B192" s="36"/>
      <c r="C192" s="36"/>
      <c r="D192" s="36"/>
      <c r="E192" s="36"/>
      <c r="F192" s="642"/>
      <c r="G192" s="642"/>
      <c r="H192" s="642"/>
      <c r="I192" s="642"/>
      <c r="J192" s="642"/>
      <c r="K192" s="36"/>
      <c r="L192" s="642"/>
      <c r="M192" s="642"/>
      <c r="N192" s="642"/>
      <c r="O192" s="642"/>
      <c r="P192" s="36"/>
    </row>
    <row r="193" spans="1:16">
      <c r="A193" s="36"/>
      <c r="B193" s="36"/>
      <c r="C193" s="36"/>
      <c r="D193" s="36"/>
      <c r="E193" s="36"/>
      <c r="F193" s="642"/>
      <c r="G193" s="642"/>
      <c r="H193" s="642"/>
      <c r="I193" s="642"/>
      <c r="J193" s="642"/>
      <c r="K193" s="36"/>
      <c r="L193" s="642"/>
      <c r="M193" s="642"/>
      <c r="N193" s="642"/>
      <c r="O193" s="642"/>
      <c r="P193" s="36"/>
    </row>
    <row r="194" spans="1:16">
      <c r="A194" s="36"/>
      <c r="B194" s="36"/>
      <c r="C194" s="36"/>
      <c r="D194" s="36"/>
      <c r="E194" s="36"/>
      <c r="F194" s="642"/>
      <c r="G194" s="642"/>
      <c r="H194" s="642"/>
      <c r="I194" s="642"/>
      <c r="J194" s="642"/>
      <c r="K194" s="36"/>
      <c r="L194" s="642"/>
      <c r="M194" s="642"/>
      <c r="N194" s="642"/>
      <c r="O194" s="642"/>
      <c r="P194" s="36"/>
    </row>
    <row r="195" spans="1:16">
      <c r="A195" s="36"/>
      <c r="B195" s="36"/>
      <c r="C195" s="36"/>
      <c r="D195" s="36"/>
      <c r="E195" s="36"/>
      <c r="F195" s="642"/>
      <c r="G195" s="642"/>
      <c r="H195" s="642"/>
      <c r="I195" s="642"/>
      <c r="J195" s="642"/>
      <c r="K195" s="36"/>
      <c r="L195" s="642"/>
      <c r="M195" s="642"/>
      <c r="N195" s="642"/>
      <c r="O195" s="642"/>
      <c r="P195" s="36"/>
    </row>
    <row r="196" spans="1:16">
      <c r="A196" s="36"/>
      <c r="B196" s="36"/>
      <c r="C196" s="36"/>
      <c r="D196" s="36"/>
      <c r="E196" s="36"/>
      <c r="F196" s="642"/>
      <c r="G196" s="642"/>
      <c r="H196" s="642"/>
      <c r="I196" s="642"/>
      <c r="J196" s="642"/>
      <c r="K196" s="36"/>
      <c r="L196" s="642"/>
      <c r="M196" s="642"/>
      <c r="N196" s="642"/>
      <c r="O196" s="642"/>
      <c r="P196" s="36"/>
    </row>
    <row r="197" spans="1:16">
      <c r="A197" s="36"/>
      <c r="B197" s="36"/>
      <c r="C197" s="36"/>
      <c r="D197" s="36"/>
      <c r="E197" s="36"/>
      <c r="F197" s="642"/>
      <c r="G197" s="642"/>
      <c r="H197" s="642"/>
      <c r="I197" s="642"/>
      <c r="J197" s="642"/>
      <c r="K197" s="36"/>
      <c r="L197" s="642"/>
      <c r="M197" s="642"/>
      <c r="N197" s="642"/>
      <c r="O197" s="642"/>
      <c r="P197" s="36"/>
    </row>
    <row r="198" spans="1:16">
      <c r="A198" s="36"/>
      <c r="B198" s="36"/>
      <c r="C198" s="36"/>
      <c r="D198" s="36"/>
      <c r="E198" s="36"/>
      <c r="F198" s="642"/>
      <c r="G198" s="642"/>
      <c r="H198" s="642"/>
      <c r="I198" s="642"/>
      <c r="J198" s="642"/>
      <c r="K198" s="36"/>
      <c r="L198" s="642"/>
      <c r="M198" s="642"/>
      <c r="N198" s="642"/>
      <c r="O198" s="642"/>
      <c r="P198" s="36"/>
    </row>
    <row r="199" spans="1:16">
      <c r="A199" s="36"/>
      <c r="B199" s="36"/>
      <c r="C199" s="36"/>
      <c r="D199" s="36"/>
      <c r="E199" s="36"/>
      <c r="F199" s="642"/>
      <c r="G199" s="642"/>
      <c r="H199" s="642"/>
      <c r="I199" s="642"/>
      <c r="J199" s="642"/>
      <c r="K199" s="36"/>
      <c r="L199" s="642"/>
      <c r="M199" s="642"/>
      <c r="N199" s="642"/>
      <c r="O199" s="642"/>
      <c r="P199" s="36"/>
    </row>
    <row r="200" spans="1:16">
      <c r="A200" s="36"/>
      <c r="B200" s="36"/>
      <c r="C200" s="36"/>
      <c r="D200" s="36"/>
      <c r="E200" s="36"/>
      <c r="F200" s="642"/>
      <c r="G200" s="642"/>
      <c r="H200" s="642"/>
      <c r="I200" s="642"/>
      <c r="J200" s="642"/>
      <c r="K200" s="36"/>
      <c r="L200" s="642"/>
      <c r="M200" s="642"/>
      <c r="N200" s="642"/>
      <c r="O200" s="642"/>
      <c r="P200" s="36"/>
    </row>
    <row r="201" spans="1:16">
      <c r="A201" s="36"/>
      <c r="B201" s="36"/>
      <c r="C201" s="36"/>
      <c r="D201" s="36"/>
      <c r="E201" s="36"/>
      <c r="F201" s="642"/>
      <c r="G201" s="642"/>
      <c r="H201" s="642"/>
      <c r="I201" s="642"/>
      <c r="J201" s="642"/>
      <c r="K201" s="36"/>
      <c r="L201" s="642"/>
      <c r="M201" s="642"/>
      <c r="N201" s="642"/>
      <c r="O201" s="642"/>
      <c r="P201" s="36"/>
    </row>
  </sheetData>
  <mergeCells count="13">
    <mergeCell ref="A2:P2"/>
    <mergeCell ref="A3:P3"/>
    <mergeCell ref="E5:G5"/>
    <mergeCell ref="H5:J5"/>
    <mergeCell ref="K5:M5"/>
    <mergeCell ref="A27:B27"/>
    <mergeCell ref="A5:A6"/>
    <mergeCell ref="B5:B6"/>
    <mergeCell ref="C5:C6"/>
    <mergeCell ref="D5:D6"/>
    <mergeCell ref="N5:N6"/>
    <mergeCell ref="O5:O6"/>
    <mergeCell ref="P5:P6"/>
  </mergeCells>
  <hyperlinks>
    <hyperlink ref="A1" location="'索引目录'!E24" display="返回索引页"/>
    <hyperlink ref="B1" location="'存货汇总'!B12" display="返回"/>
  </hyperlink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1"/>
  <sheetViews>
    <sheetView view="pageBreakPreview" zoomScaleNormal="100" topLeftCell="A12" workbookViewId="0">
      <selection activeCell="E25" sqref="E25"/>
    </sheetView>
  </sheetViews>
  <sheetFormatPr defaultColWidth="9.81481481481481" defaultRowHeight="14.4"/>
  <cols>
    <col min="1" max="1" width="4" customWidth="1"/>
    <col min="2" max="2" width="20" customWidth="1"/>
    <col min="3" max="3" width="9" customWidth="1"/>
    <col min="4" max="4" width="7" customWidth="1"/>
    <col min="5" max="5" width="5" customWidth="1"/>
    <col min="6" max="6" width="10" hidden="1" customWidth="1"/>
    <col min="7" max="7" width="12" hidden="1" customWidth="1"/>
    <col min="8" max="8" width="10" customWidth="1"/>
    <col min="9" max="9" width="12" customWidth="1"/>
    <col min="10" max="11" width="10" customWidth="1"/>
    <col min="12" max="12" width="9" customWidth="1"/>
    <col min="13" max="13" width="13" customWidth="1"/>
    <col min="14" max="14" width="10" customWidth="1"/>
    <col min="15" max="15" width="7" customWidth="1"/>
    <col min="16" max="16" width="10" customWidth="1"/>
  </cols>
  <sheetData>
    <row r="1" ht="15.6" spans="1:16">
      <c r="A1" s="13" t="s">
        <v>86</v>
      </c>
      <c r="B1" s="37" t="s">
        <v>250</v>
      </c>
      <c r="C1" s="37"/>
      <c r="D1" s="37"/>
      <c r="E1" s="38"/>
      <c r="F1" s="38"/>
      <c r="G1" s="38"/>
      <c r="H1" s="38"/>
      <c r="I1" s="38"/>
      <c r="J1" s="38"/>
      <c r="K1" s="38"/>
      <c r="L1" s="38"/>
      <c r="M1" s="38"/>
      <c r="N1" s="38"/>
      <c r="O1" s="38"/>
      <c r="P1" s="38"/>
    </row>
    <row r="2" ht="30" customHeight="1" spans="1:16">
      <c r="A2" s="406" t="s">
        <v>575</v>
      </c>
      <c r="B2" s="39"/>
      <c r="C2" s="39"/>
      <c r="D2" s="39"/>
      <c r="E2" s="39"/>
      <c r="F2" s="39"/>
      <c r="G2" s="39"/>
      <c r="H2" s="39"/>
      <c r="I2" s="39"/>
      <c r="J2" s="39"/>
      <c r="K2" s="39"/>
      <c r="L2" s="39"/>
      <c r="M2" s="39"/>
      <c r="N2" s="39"/>
      <c r="O2" s="39"/>
      <c r="P2" s="39"/>
    </row>
    <row r="3" s="12" customFormat="1" ht="14.25" customHeight="1" spans="1:16">
      <c r="A3" s="18" t="e">
        <f>CONCATENATE(#REF!,#REF!,#REF!,#REF!,#REF!,#REF!,#REF!)</f>
        <v>#REF!</v>
      </c>
      <c r="B3" s="19"/>
      <c r="C3" s="19"/>
      <c r="D3" s="19"/>
      <c r="E3" s="19"/>
      <c r="F3" s="19"/>
      <c r="G3" s="19"/>
      <c r="H3" s="19"/>
      <c r="I3" s="19"/>
      <c r="J3" s="20"/>
      <c r="K3" s="20"/>
      <c r="L3" s="20"/>
      <c r="M3" s="20"/>
      <c r="N3" s="20"/>
      <c r="O3" s="20"/>
      <c r="P3" s="20"/>
    </row>
    <row r="4" s="12" customFormat="1" ht="15.75" customHeight="1" spans="1:16">
      <c r="A4" s="21" t="e">
        <f>#REF!&amp;#REF!</f>
        <v>#REF!</v>
      </c>
      <c r="B4" s="22"/>
      <c r="C4" s="22"/>
      <c r="D4" s="22"/>
      <c r="E4" s="22"/>
      <c r="F4" s="22"/>
      <c r="G4" s="22"/>
      <c r="H4" s="22"/>
      <c r="I4" s="22"/>
      <c r="J4" s="22"/>
      <c r="K4" s="22"/>
      <c r="L4" s="22"/>
      <c r="M4" s="22"/>
      <c r="N4" s="22"/>
      <c r="O4" s="22"/>
      <c r="P4" s="23" t="s">
        <v>119</v>
      </c>
    </row>
    <row r="5" s="12" customFormat="1" ht="15.75" customHeight="1" spans="1:16">
      <c r="A5" s="24" t="s">
        <v>183</v>
      </c>
      <c r="B5" s="24" t="s">
        <v>477</v>
      </c>
      <c r="C5" s="24" t="s">
        <v>576</v>
      </c>
      <c r="D5" s="183" t="s">
        <v>577</v>
      </c>
      <c r="E5" s="183" t="s">
        <v>478</v>
      </c>
      <c r="F5" s="24" t="s">
        <v>578</v>
      </c>
      <c r="G5" s="65"/>
      <c r="H5" s="636" t="s">
        <v>579</v>
      </c>
      <c r="I5" s="636"/>
      <c r="J5" s="24" t="s">
        <v>481</v>
      </c>
      <c r="K5" s="24" t="s">
        <v>335</v>
      </c>
      <c r="L5" s="27"/>
      <c r="M5" s="27"/>
      <c r="N5" s="24" t="s">
        <v>336</v>
      </c>
      <c r="O5" s="24" t="s">
        <v>255</v>
      </c>
      <c r="P5" s="24" t="s">
        <v>186</v>
      </c>
    </row>
    <row r="6" s="12" customFormat="1" ht="15.75" customHeight="1" spans="1:16">
      <c r="A6" s="27"/>
      <c r="B6" s="27"/>
      <c r="C6" s="637"/>
      <c r="D6" s="135"/>
      <c r="E6" s="137"/>
      <c r="F6" s="24" t="s">
        <v>479</v>
      </c>
      <c r="G6" s="25" t="s">
        <v>154</v>
      </c>
      <c r="H6" s="81" t="s">
        <v>479</v>
      </c>
      <c r="I6" s="24" t="s">
        <v>154</v>
      </c>
      <c r="J6" s="27"/>
      <c r="K6" s="24" t="s">
        <v>580</v>
      </c>
      <c r="L6" s="24" t="s">
        <v>581</v>
      </c>
      <c r="M6" s="24" t="s">
        <v>154</v>
      </c>
      <c r="N6" s="140"/>
      <c r="O6" s="27"/>
      <c r="P6" s="27"/>
    </row>
    <row r="7" s="12" customFormat="1" ht="15.75" customHeight="1" spans="1:16">
      <c r="A7" s="638">
        <v>1</v>
      </c>
      <c r="B7" s="639" t="s">
        <v>582</v>
      </c>
      <c r="C7" s="32"/>
      <c r="D7" s="640"/>
      <c r="E7" s="27"/>
      <c r="F7" s="82"/>
      <c r="G7" s="30"/>
      <c r="H7" s="641"/>
      <c r="I7" s="30">
        <v>238038</v>
      </c>
      <c r="J7" s="82"/>
      <c r="K7" s="31"/>
      <c r="L7" s="27"/>
      <c r="M7" s="31">
        <f t="shared" ref="M7:M25" si="0">J7*K7*L7/100</f>
        <v>0</v>
      </c>
      <c r="N7" s="31">
        <f t="shared" ref="N7:N27" si="1">IF(M7-I7=0,"",(M7-I7))</f>
        <v>-238038</v>
      </c>
      <c r="O7" s="31">
        <f t="shared" ref="O7:O27" si="2">IF(I7=0,"",(M7-I7)/I7*100)</f>
        <v>-100</v>
      </c>
      <c r="P7" s="32"/>
    </row>
    <row r="8" s="12" customFormat="1" ht="15.75" customHeight="1" spans="1:16">
      <c r="A8" s="638">
        <v>2</v>
      </c>
      <c r="B8" s="639" t="s">
        <v>583</v>
      </c>
      <c r="C8" s="32"/>
      <c r="D8" s="640"/>
      <c r="E8" s="27"/>
      <c r="F8" s="82"/>
      <c r="G8" s="30"/>
      <c r="H8" s="641"/>
      <c r="I8" s="30">
        <v>253067.2</v>
      </c>
      <c r="J8" s="82"/>
      <c r="K8" s="31"/>
      <c r="L8" s="27"/>
      <c r="M8" s="31">
        <f t="shared" si="0"/>
        <v>0</v>
      </c>
      <c r="N8" s="31">
        <f t="shared" si="1"/>
        <v>-253067.2</v>
      </c>
      <c r="O8" s="31">
        <f t="shared" si="2"/>
        <v>-100</v>
      </c>
      <c r="P8" s="32"/>
    </row>
    <row r="9" s="12" customFormat="1" ht="15.75" customHeight="1" spans="1:16">
      <c r="A9" s="638">
        <v>2</v>
      </c>
      <c r="B9" s="639" t="s">
        <v>584</v>
      </c>
      <c r="C9" s="32"/>
      <c r="D9" s="640"/>
      <c r="E9" s="27"/>
      <c r="F9" s="82"/>
      <c r="G9" s="30"/>
      <c r="H9" s="641"/>
      <c r="I9" s="30">
        <v>10800</v>
      </c>
      <c r="J9" s="82"/>
      <c r="K9" s="31"/>
      <c r="L9" s="27"/>
      <c r="M9" s="31">
        <f t="shared" si="0"/>
        <v>0</v>
      </c>
      <c r="N9" s="31">
        <f t="shared" si="1"/>
        <v>-10800</v>
      </c>
      <c r="O9" s="31">
        <f t="shared" si="2"/>
        <v>-100</v>
      </c>
      <c r="P9" s="32"/>
    </row>
    <row r="10" s="12" customFormat="1" ht="15.75" customHeight="1" spans="1:16">
      <c r="A10" s="27"/>
      <c r="B10" s="32"/>
      <c r="C10" s="32"/>
      <c r="D10" s="640"/>
      <c r="E10" s="27"/>
      <c r="F10" s="82"/>
      <c r="G10" s="30"/>
      <c r="H10" s="641"/>
      <c r="I10" s="31"/>
      <c r="J10" s="82"/>
      <c r="K10" s="31"/>
      <c r="L10" s="27"/>
      <c r="M10" s="31">
        <f t="shared" si="0"/>
        <v>0</v>
      </c>
      <c r="N10" s="31" t="str">
        <f t="shared" si="1"/>
        <v/>
      </c>
      <c r="O10" s="31" t="str">
        <f t="shared" si="2"/>
        <v/>
      </c>
      <c r="P10" s="32"/>
    </row>
    <row r="11" s="12" customFormat="1" ht="15.75" customHeight="1" spans="1:16">
      <c r="A11" s="27"/>
      <c r="B11" s="32"/>
      <c r="C11" s="32"/>
      <c r="D11" s="640"/>
      <c r="E11" s="27"/>
      <c r="F11" s="82"/>
      <c r="G11" s="30"/>
      <c r="H11" s="641"/>
      <c r="I11" s="31"/>
      <c r="J11" s="82"/>
      <c r="K11" s="31"/>
      <c r="L11" s="27"/>
      <c r="M11" s="31">
        <f t="shared" si="0"/>
        <v>0</v>
      </c>
      <c r="N11" s="31" t="str">
        <f t="shared" si="1"/>
        <v/>
      </c>
      <c r="O11" s="31" t="str">
        <f t="shared" si="2"/>
        <v/>
      </c>
      <c r="P11" s="32"/>
    </row>
    <row r="12" s="12" customFormat="1" ht="15.75" customHeight="1" spans="1:16">
      <c r="A12" s="27"/>
      <c r="B12" s="32"/>
      <c r="C12" s="32"/>
      <c r="D12" s="640"/>
      <c r="E12" s="27"/>
      <c r="F12" s="82"/>
      <c r="G12" s="30"/>
      <c r="H12" s="641"/>
      <c r="I12" s="31"/>
      <c r="J12" s="82"/>
      <c r="K12" s="31"/>
      <c r="L12" s="27"/>
      <c r="M12" s="31">
        <f t="shared" si="0"/>
        <v>0</v>
      </c>
      <c r="N12" s="31" t="str">
        <f t="shared" si="1"/>
        <v/>
      </c>
      <c r="O12" s="31" t="str">
        <f t="shared" si="2"/>
        <v/>
      </c>
      <c r="P12" s="32"/>
    </row>
    <row r="13" s="12" customFormat="1" ht="15.75" customHeight="1" spans="1:16">
      <c r="A13" s="27"/>
      <c r="B13" s="32"/>
      <c r="C13" s="32"/>
      <c r="D13" s="640"/>
      <c r="E13" s="27"/>
      <c r="F13" s="82"/>
      <c r="G13" s="30"/>
      <c r="H13" s="641"/>
      <c r="I13" s="31"/>
      <c r="J13" s="82"/>
      <c r="K13" s="31"/>
      <c r="L13" s="27"/>
      <c r="M13" s="31">
        <f t="shared" si="0"/>
        <v>0</v>
      </c>
      <c r="N13" s="31" t="str">
        <f t="shared" si="1"/>
        <v/>
      </c>
      <c r="O13" s="31" t="str">
        <f t="shared" si="2"/>
        <v/>
      </c>
      <c r="P13" s="32"/>
    </row>
    <row r="14" s="12" customFormat="1" ht="15.75" customHeight="1" spans="1:16">
      <c r="A14" s="27"/>
      <c r="B14" s="32"/>
      <c r="C14" s="32"/>
      <c r="D14" s="640"/>
      <c r="E14" s="27"/>
      <c r="F14" s="82"/>
      <c r="G14" s="30"/>
      <c r="H14" s="641"/>
      <c r="I14" s="31"/>
      <c r="J14" s="82"/>
      <c r="K14" s="31"/>
      <c r="L14" s="27"/>
      <c r="M14" s="31">
        <f t="shared" si="0"/>
        <v>0</v>
      </c>
      <c r="N14" s="31" t="str">
        <f t="shared" si="1"/>
        <v/>
      </c>
      <c r="O14" s="31" t="str">
        <f t="shared" si="2"/>
        <v/>
      </c>
      <c r="P14" s="32"/>
    </row>
    <row r="15" s="12" customFormat="1" ht="15.75" customHeight="1" spans="1:16">
      <c r="A15" s="27"/>
      <c r="B15" s="32"/>
      <c r="C15" s="32"/>
      <c r="D15" s="640"/>
      <c r="E15" s="27"/>
      <c r="F15" s="82"/>
      <c r="G15" s="30"/>
      <c r="H15" s="641"/>
      <c r="I15" s="31"/>
      <c r="J15" s="82"/>
      <c r="K15" s="31"/>
      <c r="L15" s="27"/>
      <c r="M15" s="31">
        <f t="shared" si="0"/>
        <v>0</v>
      </c>
      <c r="N15" s="31" t="str">
        <f t="shared" si="1"/>
        <v/>
      </c>
      <c r="O15" s="31" t="str">
        <f t="shared" si="2"/>
        <v/>
      </c>
      <c r="P15" s="32"/>
    </row>
    <row r="16" s="12" customFormat="1" ht="15.75" customHeight="1" spans="1:16">
      <c r="A16" s="27"/>
      <c r="B16" s="32"/>
      <c r="C16" s="32"/>
      <c r="D16" s="640"/>
      <c r="E16" s="27"/>
      <c r="F16" s="82"/>
      <c r="G16" s="30"/>
      <c r="H16" s="641"/>
      <c r="I16" s="31"/>
      <c r="J16" s="82"/>
      <c r="K16" s="31"/>
      <c r="L16" s="27"/>
      <c r="M16" s="31">
        <f t="shared" si="0"/>
        <v>0</v>
      </c>
      <c r="N16" s="31" t="str">
        <f t="shared" si="1"/>
        <v/>
      </c>
      <c r="O16" s="31" t="str">
        <f t="shared" si="2"/>
        <v/>
      </c>
      <c r="P16" s="32"/>
    </row>
    <row r="17" s="12" customFormat="1" ht="15.75" customHeight="1" spans="1:16">
      <c r="A17" s="27"/>
      <c r="B17" s="32"/>
      <c r="C17" s="32"/>
      <c r="D17" s="640"/>
      <c r="E17" s="27"/>
      <c r="F17" s="82"/>
      <c r="G17" s="30"/>
      <c r="H17" s="641"/>
      <c r="I17" s="31"/>
      <c r="J17" s="82"/>
      <c r="K17" s="31"/>
      <c r="L17" s="27"/>
      <c r="M17" s="31">
        <f t="shared" si="0"/>
        <v>0</v>
      </c>
      <c r="N17" s="31" t="str">
        <f t="shared" si="1"/>
        <v/>
      </c>
      <c r="O17" s="31" t="str">
        <f t="shared" si="2"/>
        <v/>
      </c>
      <c r="P17" s="32"/>
    </row>
    <row r="18" s="12" customFormat="1" ht="15.75" customHeight="1" spans="1:16">
      <c r="A18" s="27"/>
      <c r="B18" s="32"/>
      <c r="C18" s="32"/>
      <c r="D18" s="640"/>
      <c r="E18" s="27"/>
      <c r="F18" s="82"/>
      <c r="G18" s="30"/>
      <c r="H18" s="641"/>
      <c r="I18" s="31"/>
      <c r="J18" s="82"/>
      <c r="K18" s="31"/>
      <c r="L18" s="27"/>
      <c r="M18" s="31">
        <f t="shared" si="0"/>
        <v>0</v>
      </c>
      <c r="N18" s="31" t="str">
        <f t="shared" si="1"/>
        <v/>
      </c>
      <c r="O18" s="31" t="str">
        <f t="shared" si="2"/>
        <v/>
      </c>
      <c r="P18" s="32"/>
    </row>
    <row r="19" s="12" customFormat="1" ht="15.75" customHeight="1" spans="1:16">
      <c r="A19" s="27"/>
      <c r="B19" s="32"/>
      <c r="C19" s="32"/>
      <c r="D19" s="640"/>
      <c r="E19" s="27"/>
      <c r="F19" s="82"/>
      <c r="G19" s="30"/>
      <c r="H19" s="641"/>
      <c r="I19" s="31"/>
      <c r="J19" s="82"/>
      <c r="K19" s="31"/>
      <c r="L19" s="27"/>
      <c r="M19" s="31">
        <f t="shared" si="0"/>
        <v>0</v>
      </c>
      <c r="N19" s="31" t="str">
        <f t="shared" si="1"/>
        <v/>
      </c>
      <c r="O19" s="31" t="str">
        <f t="shared" si="2"/>
        <v/>
      </c>
      <c r="P19" s="32"/>
    </row>
    <row r="20" s="12" customFormat="1" ht="15.75" customHeight="1" spans="1:16">
      <c r="A20" s="27"/>
      <c r="B20" s="32"/>
      <c r="C20" s="32"/>
      <c r="D20" s="640"/>
      <c r="E20" s="27"/>
      <c r="F20" s="82"/>
      <c r="G20" s="30"/>
      <c r="H20" s="641"/>
      <c r="I20" s="31"/>
      <c r="J20" s="82"/>
      <c r="K20" s="31"/>
      <c r="L20" s="27"/>
      <c r="M20" s="31">
        <f t="shared" si="0"/>
        <v>0</v>
      </c>
      <c r="N20" s="31" t="str">
        <f t="shared" si="1"/>
        <v/>
      </c>
      <c r="O20" s="31" t="str">
        <f t="shared" si="2"/>
        <v/>
      </c>
      <c r="P20" s="32"/>
    </row>
    <row r="21" s="12" customFormat="1" ht="15.75" customHeight="1" spans="1:16">
      <c r="A21" s="27"/>
      <c r="B21" s="32"/>
      <c r="C21" s="32"/>
      <c r="D21" s="640"/>
      <c r="E21" s="27"/>
      <c r="F21" s="82"/>
      <c r="G21" s="30"/>
      <c r="H21" s="641"/>
      <c r="I21" s="31"/>
      <c r="J21" s="82"/>
      <c r="K21" s="31"/>
      <c r="L21" s="27"/>
      <c r="M21" s="31">
        <f t="shared" si="0"/>
        <v>0</v>
      </c>
      <c r="N21" s="31" t="str">
        <f t="shared" si="1"/>
        <v/>
      </c>
      <c r="O21" s="31" t="str">
        <f t="shared" si="2"/>
        <v/>
      </c>
      <c r="P21" s="32"/>
    </row>
    <row r="22" s="12" customFormat="1" ht="15.75" customHeight="1" spans="1:16">
      <c r="A22" s="27"/>
      <c r="B22" s="32"/>
      <c r="C22" s="32"/>
      <c r="D22" s="640"/>
      <c r="E22" s="27"/>
      <c r="F22" s="82"/>
      <c r="G22" s="30"/>
      <c r="H22" s="641"/>
      <c r="I22" s="31"/>
      <c r="J22" s="82"/>
      <c r="K22" s="31"/>
      <c r="L22" s="27"/>
      <c r="M22" s="31">
        <f t="shared" si="0"/>
        <v>0</v>
      </c>
      <c r="N22" s="31" t="str">
        <f t="shared" si="1"/>
        <v/>
      </c>
      <c r="O22" s="31" t="str">
        <f t="shared" si="2"/>
        <v/>
      </c>
      <c r="P22" s="32"/>
    </row>
    <row r="23" s="12" customFormat="1" ht="15.75" customHeight="1" spans="1:16">
      <c r="A23" s="27"/>
      <c r="B23" s="32"/>
      <c r="C23" s="32"/>
      <c r="D23" s="640"/>
      <c r="E23" s="27"/>
      <c r="F23" s="82"/>
      <c r="G23" s="30"/>
      <c r="H23" s="641"/>
      <c r="I23" s="31"/>
      <c r="J23" s="82"/>
      <c r="K23" s="31"/>
      <c r="L23" s="27"/>
      <c r="M23" s="31">
        <f t="shared" si="0"/>
        <v>0</v>
      </c>
      <c r="N23" s="31" t="str">
        <f t="shared" si="1"/>
        <v/>
      </c>
      <c r="O23" s="31" t="str">
        <f t="shared" si="2"/>
        <v/>
      </c>
      <c r="P23" s="32"/>
    </row>
    <row r="24" s="12" customFormat="1" ht="15.75" customHeight="1" spans="1:16">
      <c r="A24" s="27"/>
      <c r="B24" s="32"/>
      <c r="C24" s="32"/>
      <c r="D24" s="640"/>
      <c r="E24" s="27"/>
      <c r="F24" s="82"/>
      <c r="G24" s="30"/>
      <c r="H24" s="641"/>
      <c r="I24" s="31"/>
      <c r="J24" s="82"/>
      <c r="K24" s="31"/>
      <c r="L24" s="27"/>
      <c r="M24" s="31">
        <f t="shared" si="0"/>
        <v>0</v>
      </c>
      <c r="N24" s="31" t="str">
        <f t="shared" si="1"/>
        <v/>
      </c>
      <c r="O24" s="31" t="str">
        <f t="shared" si="2"/>
        <v/>
      </c>
      <c r="P24" s="32"/>
    </row>
    <row r="25" s="12" customFormat="1" ht="15.75" customHeight="1" spans="1:16">
      <c r="A25" s="27"/>
      <c r="B25" s="32"/>
      <c r="C25" s="32"/>
      <c r="D25" s="640"/>
      <c r="E25" s="27"/>
      <c r="F25" s="82"/>
      <c r="G25" s="30"/>
      <c r="H25" s="641"/>
      <c r="I25" s="31"/>
      <c r="J25" s="82"/>
      <c r="K25" s="31"/>
      <c r="L25" s="27"/>
      <c r="M25" s="31">
        <f t="shared" si="0"/>
        <v>0</v>
      </c>
      <c r="N25" s="31" t="str">
        <f t="shared" si="1"/>
        <v/>
      </c>
      <c r="O25" s="31" t="str">
        <f t="shared" si="2"/>
        <v/>
      </c>
      <c r="P25" s="32"/>
    </row>
    <row r="26" s="12" customFormat="1" ht="15.75" customHeight="1" spans="1:16">
      <c r="A26" s="27"/>
      <c r="B26" s="32"/>
      <c r="C26" s="32"/>
      <c r="D26" s="640"/>
      <c r="E26" s="27"/>
      <c r="F26" s="82"/>
      <c r="G26" s="30"/>
      <c r="H26" s="641"/>
      <c r="I26" s="31"/>
      <c r="J26" s="82"/>
      <c r="K26" s="31"/>
      <c r="L26" s="27"/>
      <c r="M26" s="31"/>
      <c r="N26" s="31" t="str">
        <f t="shared" si="1"/>
        <v/>
      </c>
      <c r="O26" s="31" t="str">
        <f t="shared" si="2"/>
        <v/>
      </c>
      <c r="P26" s="32"/>
    </row>
    <row r="27" s="12" customFormat="1" ht="15.75" customHeight="1" spans="1:16">
      <c r="A27" s="24" t="s">
        <v>418</v>
      </c>
      <c r="B27" s="81"/>
      <c r="C27" s="81"/>
      <c r="D27" s="31">
        <f>SUM(D7:D26)</f>
        <v>0</v>
      </c>
      <c r="E27" s="32"/>
      <c r="F27" s="82"/>
      <c r="G27" s="30">
        <f>SUM(G7:G26)</f>
        <v>0</v>
      </c>
      <c r="H27" s="641"/>
      <c r="I27" s="31">
        <f>SUM(I7:I26)</f>
        <v>501905.2</v>
      </c>
      <c r="J27" s="82"/>
      <c r="K27" s="31"/>
      <c r="L27" s="27"/>
      <c r="M27" s="31">
        <f>SUM(M7:M26)</f>
        <v>0</v>
      </c>
      <c r="N27" s="31">
        <f t="shared" si="1"/>
        <v>-501905.2</v>
      </c>
      <c r="O27" s="31">
        <f t="shared" si="2"/>
        <v>-100</v>
      </c>
      <c r="P27" s="32"/>
    </row>
    <row r="28" s="12" customFormat="1" ht="15.75" customHeight="1" spans="1:16">
      <c r="A28" s="35" t="e">
        <f>#REF!&amp;#REF!</f>
        <v>#REF!</v>
      </c>
      <c r="B28" s="22"/>
      <c r="C28" s="22"/>
      <c r="D28" s="22"/>
      <c r="E28" s="22"/>
      <c r="F28" s="22"/>
      <c r="G28" s="22"/>
      <c r="H28" s="63"/>
      <c r="I28" s="22"/>
      <c r="J28" s="22"/>
      <c r="K28" s="22"/>
      <c r="L28" s="22"/>
      <c r="M28" s="21" t="e">
        <f>"评估人员："&amp;#REF!</f>
        <v>#REF!</v>
      </c>
      <c r="N28" s="22"/>
      <c r="O28" s="22"/>
      <c r="P28" s="22"/>
    </row>
    <row r="29" s="12" customFormat="1" ht="15.75" customHeight="1" spans="1:16">
      <c r="A29" s="35" t="e">
        <f>CONCATENATE(#REF!,#REF!,#REF!,#REF!,#REF!,#REF!,#REF!)</f>
        <v>#REF!</v>
      </c>
      <c r="B29" s="22"/>
      <c r="C29" s="22"/>
      <c r="D29" s="22"/>
      <c r="E29" s="22"/>
      <c r="F29" s="22"/>
      <c r="G29" s="22"/>
      <c r="H29" s="22"/>
      <c r="I29" s="22"/>
      <c r="J29" s="22"/>
      <c r="K29" s="22"/>
      <c r="L29" s="22"/>
      <c r="M29" s="83" t="str">
        <f>'在产品（自制半成品）'!L25</f>
        <v>评估机构：四川正磊房地产土地资产评估有限责任公司</v>
      </c>
      <c r="N29" s="22"/>
      <c r="O29" s="22"/>
      <c r="P29" s="22"/>
    </row>
    <row r="30" spans="1:16">
      <c r="A30" s="36"/>
      <c r="B30" s="36"/>
      <c r="C30" s="36"/>
      <c r="D30" s="36"/>
      <c r="E30" s="36"/>
      <c r="F30" s="36"/>
      <c r="G30" s="36"/>
      <c r="H30" s="36"/>
      <c r="I30" s="36"/>
      <c r="J30" s="36"/>
      <c r="K30" s="36"/>
      <c r="L30" s="36"/>
      <c r="M30" s="36"/>
      <c r="N30" s="36"/>
      <c r="O30" s="36"/>
      <c r="P30" s="36"/>
    </row>
    <row r="31" spans="1:16">
      <c r="A31" s="36"/>
      <c r="B31" s="36"/>
      <c r="C31" s="36"/>
      <c r="D31" s="36"/>
      <c r="E31" s="36"/>
      <c r="F31" s="36"/>
      <c r="G31" s="36"/>
      <c r="H31" s="36"/>
      <c r="I31" s="36"/>
      <c r="J31" s="36"/>
      <c r="K31" s="36"/>
      <c r="L31" s="36"/>
      <c r="M31" s="36"/>
      <c r="N31" s="36"/>
      <c r="O31" s="36"/>
      <c r="P31" s="36"/>
    </row>
    <row r="32" spans="1:16">
      <c r="A32" s="36"/>
      <c r="B32" s="36"/>
      <c r="C32" s="36"/>
      <c r="D32" s="36"/>
      <c r="E32" s="36"/>
      <c r="F32" s="36"/>
      <c r="G32" s="36"/>
      <c r="H32" s="36"/>
      <c r="I32" s="36"/>
      <c r="J32" s="36"/>
      <c r="K32" s="36"/>
      <c r="L32" s="36"/>
      <c r="M32" s="36"/>
      <c r="N32" s="36"/>
      <c r="O32" s="36"/>
      <c r="P32" s="36"/>
    </row>
    <row r="33" spans="1:16">
      <c r="A33" s="36"/>
      <c r="B33" s="36"/>
      <c r="C33" s="36"/>
      <c r="D33" s="36"/>
      <c r="E33" s="36"/>
      <c r="F33" s="36"/>
      <c r="G33" s="36"/>
      <c r="H33" s="36"/>
      <c r="I33" s="36"/>
      <c r="J33" s="36"/>
      <c r="K33" s="36"/>
      <c r="L33" s="36"/>
      <c r="M33" s="36"/>
      <c r="N33" s="36"/>
      <c r="O33" s="36"/>
      <c r="P33" s="36"/>
    </row>
    <row r="34" spans="1:16">
      <c r="A34" s="36"/>
      <c r="B34" s="36"/>
      <c r="C34" s="36"/>
      <c r="D34" s="36"/>
      <c r="E34" s="36"/>
      <c r="F34" s="36"/>
      <c r="G34" s="36"/>
      <c r="H34" s="36"/>
      <c r="I34" s="36"/>
      <c r="J34" s="36"/>
      <c r="K34" s="36"/>
      <c r="L34" s="36"/>
      <c r="M34" s="36"/>
      <c r="N34" s="36"/>
      <c r="O34" s="36"/>
      <c r="P34" s="36"/>
    </row>
    <row r="35" spans="1:16">
      <c r="A35" s="36"/>
      <c r="B35" s="36"/>
      <c r="C35" s="36"/>
      <c r="D35" s="36"/>
      <c r="E35" s="36"/>
      <c r="F35" s="36"/>
      <c r="G35" s="36"/>
      <c r="H35" s="36"/>
      <c r="I35" s="36"/>
      <c r="J35" s="36"/>
      <c r="K35" s="36"/>
      <c r="L35" s="36"/>
      <c r="M35" s="36"/>
      <c r="N35" s="36"/>
      <c r="O35" s="36"/>
      <c r="P35" s="36"/>
    </row>
    <row r="36" spans="1:16">
      <c r="A36" s="36"/>
      <c r="B36" s="36"/>
      <c r="C36" s="36"/>
      <c r="D36" s="36"/>
      <c r="E36" s="36"/>
      <c r="F36" s="36"/>
      <c r="G36" s="36"/>
      <c r="H36" s="36"/>
      <c r="I36" s="36"/>
      <c r="J36" s="36"/>
      <c r="K36" s="36"/>
      <c r="L36" s="36"/>
      <c r="M36" s="36"/>
      <c r="N36" s="36"/>
      <c r="O36" s="36"/>
      <c r="P36" s="36"/>
    </row>
    <row r="37" spans="1:16">
      <c r="A37" s="36"/>
      <c r="B37" s="36"/>
      <c r="C37" s="36"/>
      <c r="D37" s="36"/>
      <c r="E37" s="36"/>
      <c r="F37" s="36"/>
      <c r="G37" s="36"/>
      <c r="H37" s="36"/>
      <c r="I37" s="36"/>
      <c r="J37" s="36"/>
      <c r="K37" s="36"/>
      <c r="L37" s="36"/>
      <c r="M37" s="36"/>
      <c r="N37" s="36"/>
      <c r="O37" s="36"/>
      <c r="P37" s="36"/>
    </row>
    <row r="38" spans="1:16">
      <c r="A38" s="36"/>
      <c r="B38" s="36"/>
      <c r="C38" s="36"/>
      <c r="D38" s="36"/>
      <c r="E38" s="36"/>
      <c r="F38" s="36"/>
      <c r="G38" s="36"/>
      <c r="H38" s="36"/>
      <c r="I38" s="36"/>
      <c r="J38" s="36"/>
      <c r="K38" s="36"/>
      <c r="L38" s="36"/>
      <c r="M38" s="36"/>
      <c r="N38" s="36"/>
      <c r="O38" s="36"/>
      <c r="P38" s="36"/>
    </row>
    <row r="39" spans="1:16">
      <c r="A39" s="36"/>
      <c r="B39" s="36"/>
      <c r="C39" s="36"/>
      <c r="D39" s="36"/>
      <c r="E39" s="36"/>
      <c r="F39" s="36"/>
      <c r="G39" s="36"/>
      <c r="H39" s="36"/>
      <c r="I39" s="36"/>
      <c r="J39" s="36"/>
      <c r="K39" s="36"/>
      <c r="L39" s="36"/>
      <c r="M39" s="36"/>
      <c r="N39" s="36"/>
      <c r="O39" s="36"/>
      <c r="P39" s="36"/>
    </row>
    <row r="40" spans="1:16">
      <c r="A40" s="36"/>
      <c r="B40" s="36"/>
      <c r="C40" s="36"/>
      <c r="D40" s="36"/>
      <c r="E40" s="36"/>
      <c r="F40" s="36"/>
      <c r="G40" s="36"/>
      <c r="H40" s="36"/>
      <c r="I40" s="36"/>
      <c r="J40" s="36"/>
      <c r="K40" s="36"/>
      <c r="L40" s="36"/>
      <c r="M40" s="36"/>
      <c r="N40" s="36"/>
      <c r="O40" s="36"/>
      <c r="P40" s="36"/>
    </row>
    <row r="41" spans="1:16">
      <c r="A41" s="36"/>
      <c r="B41" s="36"/>
      <c r="C41" s="36"/>
      <c r="D41" s="36"/>
      <c r="E41" s="36"/>
      <c r="F41" s="36"/>
      <c r="G41" s="36"/>
      <c r="H41" s="36"/>
      <c r="I41" s="36"/>
      <c r="J41" s="36"/>
      <c r="K41" s="36"/>
      <c r="L41" s="36"/>
      <c r="M41" s="36"/>
      <c r="N41" s="36"/>
      <c r="O41" s="36"/>
      <c r="P41" s="36"/>
    </row>
    <row r="42" spans="1:16">
      <c r="A42" s="36"/>
      <c r="B42" s="36"/>
      <c r="C42" s="36"/>
      <c r="D42" s="36"/>
      <c r="E42" s="36"/>
      <c r="F42" s="36"/>
      <c r="G42" s="36"/>
      <c r="H42" s="36"/>
      <c r="I42" s="36"/>
      <c r="J42" s="36"/>
      <c r="K42" s="36"/>
      <c r="L42" s="36"/>
      <c r="M42" s="36"/>
      <c r="N42" s="36"/>
      <c r="O42" s="36"/>
      <c r="P42" s="36"/>
    </row>
    <row r="43" spans="1:16">
      <c r="A43" s="36"/>
      <c r="B43" s="36"/>
      <c r="C43" s="36"/>
      <c r="D43" s="36"/>
      <c r="E43" s="36"/>
      <c r="F43" s="36"/>
      <c r="G43" s="36"/>
      <c r="H43" s="36"/>
      <c r="I43" s="36"/>
      <c r="J43" s="36"/>
      <c r="K43" s="36"/>
      <c r="L43" s="36"/>
      <c r="M43" s="36"/>
      <c r="N43" s="36"/>
      <c r="O43" s="36"/>
      <c r="P43" s="36"/>
    </row>
    <row r="44" spans="1:16">
      <c r="A44" s="36"/>
      <c r="B44" s="36"/>
      <c r="C44" s="36"/>
      <c r="D44" s="36"/>
      <c r="E44" s="36"/>
      <c r="F44" s="36"/>
      <c r="G44" s="36"/>
      <c r="H44" s="36"/>
      <c r="I44" s="36"/>
      <c r="J44" s="36"/>
      <c r="K44" s="36"/>
      <c r="L44" s="36"/>
      <c r="M44" s="36"/>
      <c r="N44" s="36"/>
      <c r="O44" s="36"/>
      <c r="P44" s="36"/>
    </row>
    <row r="45" spans="1:16">
      <c r="A45" s="36"/>
      <c r="B45" s="36"/>
      <c r="C45" s="36"/>
      <c r="D45" s="36"/>
      <c r="E45" s="36"/>
      <c r="F45" s="36"/>
      <c r="G45" s="36"/>
      <c r="H45" s="36"/>
      <c r="I45" s="36"/>
      <c r="J45" s="36"/>
      <c r="K45" s="36"/>
      <c r="L45" s="36"/>
      <c r="M45" s="36"/>
      <c r="N45" s="36"/>
      <c r="O45" s="36"/>
      <c r="P45" s="36"/>
    </row>
    <row r="46" spans="1:16">
      <c r="A46" s="36"/>
      <c r="B46" s="36"/>
      <c r="C46" s="36"/>
      <c r="D46" s="36"/>
      <c r="E46" s="36"/>
      <c r="F46" s="36"/>
      <c r="G46" s="36"/>
      <c r="H46" s="36"/>
      <c r="I46" s="36"/>
      <c r="J46" s="36"/>
      <c r="K46" s="36"/>
      <c r="L46" s="36"/>
      <c r="M46" s="36"/>
      <c r="N46" s="36"/>
      <c r="O46" s="36"/>
      <c r="P46" s="36"/>
    </row>
    <row r="47" spans="1:16">
      <c r="A47" s="36"/>
      <c r="B47" s="36"/>
      <c r="C47" s="36"/>
      <c r="D47" s="36"/>
      <c r="E47" s="36"/>
      <c r="F47" s="36"/>
      <c r="G47" s="36"/>
      <c r="H47" s="36"/>
      <c r="I47" s="36"/>
      <c r="J47" s="36"/>
      <c r="K47" s="36"/>
      <c r="L47" s="36"/>
      <c r="M47" s="36"/>
      <c r="N47" s="36"/>
      <c r="O47" s="36"/>
      <c r="P47" s="36"/>
    </row>
    <row r="48" spans="1:16">
      <c r="A48" s="36"/>
      <c r="B48" s="36"/>
      <c r="C48" s="36"/>
      <c r="D48" s="36"/>
      <c r="E48" s="36"/>
      <c r="F48" s="36"/>
      <c r="G48" s="36"/>
      <c r="H48" s="36"/>
      <c r="I48" s="36"/>
      <c r="J48" s="36"/>
      <c r="K48" s="36"/>
      <c r="L48" s="36"/>
      <c r="M48" s="36"/>
      <c r="N48" s="36"/>
      <c r="O48" s="36"/>
      <c r="P48" s="36"/>
    </row>
    <row r="49" spans="1:16">
      <c r="A49" s="36"/>
      <c r="B49" s="36"/>
      <c r="C49" s="36"/>
      <c r="D49" s="36"/>
      <c r="E49" s="36"/>
      <c r="F49" s="36"/>
      <c r="G49" s="36"/>
      <c r="H49" s="36"/>
      <c r="I49" s="36"/>
      <c r="J49" s="36"/>
      <c r="K49" s="36"/>
      <c r="L49" s="36"/>
      <c r="M49" s="36"/>
      <c r="N49" s="36"/>
      <c r="O49" s="36"/>
      <c r="P49" s="36"/>
    </row>
    <row r="50" spans="1:16">
      <c r="A50" s="36"/>
      <c r="B50" s="36"/>
      <c r="C50" s="36"/>
      <c r="D50" s="36"/>
      <c r="E50" s="36"/>
      <c r="F50" s="36"/>
      <c r="G50" s="36"/>
      <c r="H50" s="36"/>
      <c r="I50" s="36"/>
      <c r="J50" s="36"/>
      <c r="K50" s="36"/>
      <c r="L50" s="36"/>
      <c r="M50" s="36"/>
      <c r="N50" s="36"/>
      <c r="O50" s="36"/>
      <c r="P50" s="36"/>
    </row>
    <row r="51" spans="1:16">
      <c r="A51" s="36"/>
      <c r="B51" s="36"/>
      <c r="C51" s="36"/>
      <c r="D51" s="36"/>
      <c r="E51" s="36"/>
      <c r="F51" s="36"/>
      <c r="G51" s="36"/>
      <c r="H51" s="36"/>
      <c r="I51" s="36"/>
      <c r="J51" s="36"/>
      <c r="K51" s="36"/>
      <c r="L51" s="36"/>
      <c r="M51" s="36"/>
      <c r="N51" s="36"/>
      <c r="O51" s="36"/>
      <c r="P51" s="36"/>
    </row>
    <row r="52" spans="1:16">
      <c r="A52" s="36"/>
      <c r="B52" s="36"/>
      <c r="C52" s="36"/>
      <c r="D52" s="36"/>
      <c r="E52" s="36"/>
      <c r="F52" s="36"/>
      <c r="G52" s="36"/>
      <c r="H52" s="36"/>
      <c r="I52" s="36"/>
      <c r="J52" s="36"/>
      <c r="K52" s="36"/>
      <c r="L52" s="36"/>
      <c r="M52" s="36"/>
      <c r="N52" s="36"/>
      <c r="O52" s="36"/>
      <c r="P52" s="36"/>
    </row>
    <row r="53" spans="1:16">
      <c r="A53" s="36"/>
      <c r="B53" s="36"/>
      <c r="C53" s="36"/>
      <c r="D53" s="36"/>
      <c r="E53" s="36"/>
      <c r="F53" s="36"/>
      <c r="G53" s="36"/>
      <c r="H53" s="36"/>
      <c r="I53" s="36"/>
      <c r="J53" s="36"/>
      <c r="K53" s="36"/>
      <c r="L53" s="36"/>
      <c r="M53" s="36"/>
      <c r="N53" s="36"/>
      <c r="O53" s="36"/>
      <c r="P53" s="36"/>
    </row>
    <row r="54" spans="1:16">
      <c r="A54" s="36"/>
      <c r="B54" s="36"/>
      <c r="C54" s="36"/>
      <c r="D54" s="36"/>
      <c r="E54" s="36"/>
      <c r="F54" s="36"/>
      <c r="G54" s="36"/>
      <c r="H54" s="36"/>
      <c r="I54" s="36"/>
      <c r="J54" s="36"/>
      <c r="K54" s="36"/>
      <c r="L54" s="36"/>
      <c r="M54" s="36"/>
      <c r="N54" s="36"/>
      <c r="O54" s="36"/>
      <c r="P54" s="36"/>
    </row>
    <row r="55" spans="1:16">
      <c r="A55" s="36"/>
      <c r="B55" s="36"/>
      <c r="C55" s="36"/>
      <c r="D55" s="36"/>
      <c r="E55" s="36"/>
      <c r="F55" s="36"/>
      <c r="G55" s="36"/>
      <c r="H55" s="36"/>
      <c r="I55" s="36"/>
      <c r="J55" s="36"/>
      <c r="K55" s="36"/>
      <c r="L55" s="36"/>
      <c r="M55" s="36"/>
      <c r="N55" s="36"/>
      <c r="O55" s="36"/>
      <c r="P55" s="36"/>
    </row>
    <row r="56" spans="1:16">
      <c r="A56" s="36"/>
      <c r="B56" s="36"/>
      <c r="C56" s="36"/>
      <c r="D56" s="36"/>
      <c r="E56" s="36"/>
      <c r="F56" s="36"/>
      <c r="G56" s="36"/>
      <c r="H56" s="36"/>
      <c r="I56" s="36"/>
      <c r="J56" s="36"/>
      <c r="K56" s="36"/>
      <c r="L56" s="36"/>
      <c r="M56" s="36"/>
      <c r="N56" s="36"/>
      <c r="O56" s="36"/>
      <c r="P56" s="36"/>
    </row>
    <row r="57" spans="1:16">
      <c r="A57" s="36"/>
      <c r="B57" s="36"/>
      <c r="C57" s="36"/>
      <c r="D57" s="36"/>
      <c r="E57" s="36"/>
      <c r="F57" s="36"/>
      <c r="G57" s="36"/>
      <c r="H57" s="36"/>
      <c r="I57" s="36"/>
      <c r="J57" s="36"/>
      <c r="K57" s="36"/>
      <c r="L57" s="36"/>
      <c r="M57" s="36"/>
      <c r="N57" s="36"/>
      <c r="O57" s="36"/>
      <c r="P57" s="36"/>
    </row>
    <row r="58" spans="1:16">
      <c r="A58" s="36"/>
      <c r="B58" s="36"/>
      <c r="C58" s="36"/>
      <c r="D58" s="36"/>
      <c r="E58" s="36"/>
      <c r="F58" s="36"/>
      <c r="G58" s="36"/>
      <c r="H58" s="36"/>
      <c r="I58" s="36"/>
      <c r="J58" s="36"/>
      <c r="K58" s="36"/>
      <c r="L58" s="36"/>
      <c r="M58" s="36"/>
      <c r="N58" s="36"/>
      <c r="O58" s="36"/>
      <c r="P58" s="36"/>
    </row>
    <row r="59" spans="1:16">
      <c r="A59" s="36"/>
      <c r="B59" s="36"/>
      <c r="C59" s="36"/>
      <c r="D59" s="36"/>
      <c r="E59" s="36"/>
      <c r="F59" s="36"/>
      <c r="G59" s="36"/>
      <c r="H59" s="36"/>
      <c r="I59" s="36"/>
      <c r="J59" s="36"/>
      <c r="K59" s="36"/>
      <c r="L59" s="36"/>
      <c r="M59" s="36"/>
      <c r="N59" s="36"/>
      <c r="O59" s="36"/>
      <c r="P59" s="36"/>
    </row>
    <row r="60" spans="1:16">
      <c r="A60" s="36"/>
      <c r="B60" s="36"/>
      <c r="C60" s="36"/>
      <c r="D60" s="36"/>
      <c r="E60" s="36"/>
      <c r="F60" s="36"/>
      <c r="G60" s="36"/>
      <c r="H60" s="36"/>
      <c r="I60" s="36"/>
      <c r="J60" s="36"/>
      <c r="K60" s="36"/>
      <c r="L60" s="36"/>
      <c r="M60" s="36"/>
      <c r="N60" s="36"/>
      <c r="O60" s="36"/>
      <c r="P60" s="36"/>
    </row>
    <row r="61" spans="1:16">
      <c r="A61" s="36"/>
      <c r="B61" s="36"/>
      <c r="C61" s="36"/>
      <c r="D61" s="36"/>
      <c r="E61" s="36"/>
      <c r="F61" s="36"/>
      <c r="G61" s="36"/>
      <c r="H61" s="36"/>
      <c r="I61" s="36"/>
      <c r="J61" s="36"/>
      <c r="K61" s="36"/>
      <c r="L61" s="36"/>
      <c r="M61" s="36"/>
      <c r="N61" s="36"/>
      <c r="O61" s="36"/>
      <c r="P61" s="36"/>
    </row>
    <row r="62" spans="1:16">
      <c r="A62" s="36"/>
      <c r="B62" s="36"/>
      <c r="C62" s="36"/>
      <c r="D62" s="36"/>
      <c r="E62" s="36"/>
      <c r="F62" s="36"/>
      <c r="G62" s="36"/>
      <c r="H62" s="36"/>
      <c r="I62" s="36"/>
      <c r="J62" s="36"/>
      <c r="K62" s="36"/>
      <c r="L62" s="36"/>
      <c r="M62" s="36"/>
      <c r="N62" s="36"/>
      <c r="O62" s="36"/>
      <c r="P62" s="36"/>
    </row>
    <row r="63" spans="1:16">
      <c r="A63" s="36"/>
      <c r="B63" s="36"/>
      <c r="C63" s="36"/>
      <c r="D63" s="36"/>
      <c r="E63" s="36"/>
      <c r="F63" s="36"/>
      <c r="G63" s="36"/>
      <c r="H63" s="36"/>
      <c r="I63" s="36"/>
      <c r="J63" s="36"/>
      <c r="K63" s="36"/>
      <c r="L63" s="36"/>
      <c r="M63" s="36"/>
      <c r="N63" s="36"/>
      <c r="O63" s="36"/>
      <c r="P63" s="36"/>
    </row>
    <row r="64" spans="1:16">
      <c r="A64" s="36"/>
      <c r="B64" s="36"/>
      <c r="C64" s="36"/>
      <c r="D64" s="36"/>
      <c r="E64" s="36"/>
      <c r="F64" s="36"/>
      <c r="G64" s="36"/>
      <c r="H64" s="36"/>
      <c r="I64" s="36"/>
      <c r="J64" s="36"/>
      <c r="K64" s="36"/>
      <c r="L64" s="36"/>
      <c r="M64" s="36"/>
      <c r="N64" s="36"/>
      <c r="O64" s="36"/>
      <c r="P64" s="36"/>
    </row>
    <row r="65" spans="1:16">
      <c r="A65" s="36"/>
      <c r="B65" s="36"/>
      <c r="C65" s="36"/>
      <c r="D65" s="36"/>
      <c r="E65" s="36"/>
      <c r="F65" s="36"/>
      <c r="G65" s="36"/>
      <c r="H65" s="36"/>
      <c r="I65" s="36"/>
      <c r="J65" s="36"/>
      <c r="K65" s="36"/>
      <c r="L65" s="36"/>
      <c r="M65" s="36"/>
      <c r="N65" s="36"/>
      <c r="O65" s="36"/>
      <c r="P65" s="36"/>
    </row>
    <row r="66" spans="1:16">
      <c r="A66" s="36"/>
      <c r="B66" s="36"/>
      <c r="C66" s="36"/>
      <c r="D66" s="36"/>
      <c r="E66" s="36"/>
      <c r="F66" s="36"/>
      <c r="G66" s="36"/>
      <c r="H66" s="36"/>
      <c r="I66" s="36"/>
      <c r="J66" s="36"/>
      <c r="K66" s="36"/>
      <c r="L66" s="36"/>
      <c r="M66" s="36"/>
      <c r="N66" s="36"/>
      <c r="O66" s="36"/>
      <c r="P66" s="36"/>
    </row>
    <row r="67" spans="1:16">
      <c r="A67" s="36"/>
      <c r="B67" s="36"/>
      <c r="C67" s="36"/>
      <c r="D67" s="36"/>
      <c r="E67" s="36"/>
      <c r="F67" s="36"/>
      <c r="G67" s="36"/>
      <c r="H67" s="36"/>
      <c r="I67" s="36"/>
      <c r="J67" s="36"/>
      <c r="K67" s="36"/>
      <c r="L67" s="36"/>
      <c r="M67" s="36"/>
      <c r="N67" s="36"/>
      <c r="O67" s="36"/>
      <c r="P67" s="36"/>
    </row>
    <row r="68" spans="1:16">
      <c r="A68" s="36"/>
      <c r="B68" s="36"/>
      <c r="C68" s="36"/>
      <c r="D68" s="36"/>
      <c r="E68" s="36"/>
      <c r="F68" s="36"/>
      <c r="G68" s="36"/>
      <c r="H68" s="36"/>
      <c r="I68" s="36"/>
      <c r="J68" s="36"/>
      <c r="K68" s="36"/>
      <c r="L68" s="36"/>
      <c r="M68" s="36"/>
      <c r="N68" s="36"/>
      <c r="O68" s="36"/>
      <c r="P68" s="36"/>
    </row>
    <row r="69" spans="1:16">
      <c r="A69" s="36"/>
      <c r="B69" s="36"/>
      <c r="C69" s="36"/>
      <c r="D69" s="36"/>
      <c r="E69" s="36"/>
      <c r="F69" s="36"/>
      <c r="G69" s="36"/>
      <c r="H69" s="36"/>
      <c r="I69" s="36"/>
      <c r="J69" s="36"/>
      <c r="K69" s="36"/>
      <c r="L69" s="36"/>
      <c r="M69" s="36"/>
      <c r="N69" s="36"/>
      <c r="O69" s="36"/>
      <c r="P69" s="36"/>
    </row>
    <row r="70" spans="1:16">
      <c r="A70" s="36"/>
      <c r="B70" s="36"/>
      <c r="C70" s="36"/>
      <c r="D70" s="36"/>
      <c r="E70" s="36"/>
      <c r="F70" s="36"/>
      <c r="G70" s="36"/>
      <c r="H70" s="36"/>
      <c r="I70" s="36"/>
      <c r="J70" s="36"/>
      <c r="K70" s="36"/>
      <c r="L70" s="36"/>
      <c r="M70" s="36"/>
      <c r="N70" s="36"/>
      <c r="O70" s="36"/>
      <c r="P70" s="36"/>
    </row>
    <row r="71" spans="1:16">
      <c r="A71" s="36"/>
      <c r="B71" s="36"/>
      <c r="C71" s="36"/>
      <c r="D71" s="36"/>
      <c r="E71" s="36"/>
      <c r="F71" s="36"/>
      <c r="G71" s="36"/>
      <c r="H71" s="36"/>
      <c r="I71" s="36"/>
      <c r="J71" s="36"/>
      <c r="K71" s="36"/>
      <c r="L71" s="36"/>
      <c r="M71" s="36"/>
      <c r="N71" s="36"/>
      <c r="O71" s="36"/>
      <c r="P71" s="36"/>
    </row>
    <row r="72" spans="1:16">
      <c r="A72" s="36"/>
      <c r="B72" s="36"/>
      <c r="C72" s="36"/>
      <c r="D72" s="36"/>
      <c r="E72" s="36"/>
      <c r="F72" s="36"/>
      <c r="G72" s="36"/>
      <c r="H72" s="36"/>
      <c r="I72" s="36"/>
      <c r="J72" s="36"/>
      <c r="K72" s="36"/>
      <c r="L72" s="36"/>
      <c r="M72" s="36"/>
      <c r="N72" s="36"/>
      <c r="O72" s="36"/>
      <c r="P72" s="36"/>
    </row>
    <row r="73" spans="1:16">
      <c r="A73" s="36"/>
      <c r="B73" s="36"/>
      <c r="C73" s="36"/>
      <c r="D73" s="36"/>
      <c r="E73" s="36"/>
      <c r="F73" s="36"/>
      <c r="G73" s="36"/>
      <c r="H73" s="36"/>
      <c r="I73" s="36"/>
      <c r="J73" s="36"/>
      <c r="K73" s="36"/>
      <c r="L73" s="36"/>
      <c r="M73" s="36"/>
      <c r="N73" s="36"/>
      <c r="O73" s="36"/>
      <c r="P73" s="36"/>
    </row>
    <row r="74" spans="1:16">
      <c r="A74" s="36"/>
      <c r="B74" s="36"/>
      <c r="C74" s="36"/>
      <c r="D74" s="36"/>
      <c r="E74" s="36"/>
      <c r="F74" s="36"/>
      <c r="G74" s="36"/>
      <c r="H74" s="36"/>
      <c r="I74" s="36"/>
      <c r="J74" s="36"/>
      <c r="K74" s="36"/>
      <c r="L74" s="36"/>
      <c r="M74" s="36"/>
      <c r="N74" s="36"/>
      <c r="O74" s="36"/>
      <c r="P74" s="36"/>
    </row>
    <row r="75" spans="1:16">
      <c r="A75" s="36"/>
      <c r="B75" s="36"/>
      <c r="C75" s="36"/>
      <c r="D75" s="36"/>
      <c r="E75" s="36"/>
      <c r="F75" s="36"/>
      <c r="G75" s="36"/>
      <c r="H75" s="36"/>
      <c r="I75" s="36"/>
      <c r="J75" s="36"/>
      <c r="K75" s="36"/>
      <c r="L75" s="36"/>
      <c r="M75" s="36"/>
      <c r="N75" s="36"/>
      <c r="O75" s="36"/>
      <c r="P75" s="36"/>
    </row>
    <row r="76" spans="1:16">
      <c r="A76" s="36"/>
      <c r="B76" s="36"/>
      <c r="C76" s="36"/>
      <c r="D76" s="36"/>
      <c r="E76" s="36"/>
      <c r="F76" s="36"/>
      <c r="G76" s="36"/>
      <c r="H76" s="36"/>
      <c r="I76" s="36"/>
      <c r="J76" s="36"/>
      <c r="K76" s="36"/>
      <c r="L76" s="36"/>
      <c r="M76" s="36"/>
      <c r="N76" s="36"/>
      <c r="O76" s="36"/>
      <c r="P76" s="36"/>
    </row>
    <row r="77" spans="1:16">
      <c r="A77" s="36"/>
      <c r="B77" s="36"/>
      <c r="C77" s="36"/>
      <c r="D77" s="36"/>
      <c r="E77" s="36"/>
      <c r="F77" s="36"/>
      <c r="G77" s="36"/>
      <c r="H77" s="36"/>
      <c r="I77" s="36"/>
      <c r="J77" s="36"/>
      <c r="K77" s="36"/>
      <c r="L77" s="36"/>
      <c r="M77" s="36"/>
      <c r="N77" s="36"/>
      <c r="O77" s="36"/>
      <c r="P77" s="36"/>
    </row>
    <row r="78" spans="1:16">
      <c r="A78" s="36"/>
      <c r="B78" s="36"/>
      <c r="C78" s="36"/>
      <c r="D78" s="36"/>
      <c r="E78" s="36"/>
      <c r="F78" s="36"/>
      <c r="G78" s="36"/>
      <c r="H78" s="36"/>
      <c r="I78" s="36"/>
      <c r="J78" s="36"/>
      <c r="K78" s="36"/>
      <c r="L78" s="36"/>
      <c r="M78" s="36"/>
      <c r="N78" s="36"/>
      <c r="O78" s="36"/>
      <c r="P78" s="36"/>
    </row>
    <row r="79" spans="1:16">
      <c r="A79" s="36"/>
      <c r="B79" s="36"/>
      <c r="C79" s="36"/>
      <c r="D79" s="36"/>
      <c r="E79" s="36"/>
      <c r="F79" s="36"/>
      <c r="G79" s="36"/>
      <c r="H79" s="36"/>
      <c r="I79" s="36"/>
      <c r="J79" s="36"/>
      <c r="K79" s="36"/>
      <c r="L79" s="36"/>
      <c r="M79" s="36"/>
      <c r="N79" s="36"/>
      <c r="O79" s="36"/>
      <c r="P79" s="36"/>
    </row>
    <row r="80" spans="1:16">
      <c r="A80" s="36"/>
      <c r="B80" s="36"/>
      <c r="C80" s="36"/>
      <c r="D80" s="36"/>
      <c r="E80" s="36"/>
      <c r="F80" s="36"/>
      <c r="G80" s="36"/>
      <c r="H80" s="36"/>
      <c r="I80" s="36"/>
      <c r="J80" s="36"/>
      <c r="K80" s="36"/>
      <c r="L80" s="36"/>
      <c r="M80" s="36"/>
      <c r="N80" s="36"/>
      <c r="O80" s="36"/>
      <c r="P80" s="36"/>
    </row>
    <row r="81" spans="1:16">
      <c r="A81" s="36"/>
      <c r="B81" s="36"/>
      <c r="C81" s="36"/>
      <c r="D81" s="36"/>
      <c r="E81" s="36"/>
      <c r="F81" s="36"/>
      <c r="G81" s="36"/>
      <c r="H81" s="36"/>
      <c r="I81" s="36"/>
      <c r="J81" s="36"/>
      <c r="K81" s="36"/>
      <c r="L81" s="36"/>
      <c r="M81" s="36"/>
      <c r="N81" s="36"/>
      <c r="O81" s="36"/>
      <c r="P81" s="36"/>
    </row>
    <row r="82" spans="1:16">
      <c r="A82" s="36"/>
      <c r="B82" s="36"/>
      <c r="C82" s="36"/>
      <c r="D82" s="36"/>
      <c r="E82" s="36"/>
      <c r="F82" s="36"/>
      <c r="G82" s="36"/>
      <c r="H82" s="36"/>
      <c r="I82" s="36"/>
      <c r="J82" s="36"/>
      <c r="K82" s="36"/>
      <c r="L82" s="36"/>
      <c r="M82" s="36"/>
      <c r="N82" s="36"/>
      <c r="O82" s="36"/>
      <c r="P82" s="36"/>
    </row>
    <row r="83" spans="1:16">
      <c r="A83" s="36"/>
      <c r="B83" s="36"/>
      <c r="C83" s="36"/>
      <c r="D83" s="36"/>
      <c r="E83" s="36"/>
      <c r="F83" s="36"/>
      <c r="G83" s="36"/>
      <c r="H83" s="36"/>
      <c r="I83" s="36"/>
      <c r="J83" s="36"/>
      <c r="K83" s="36"/>
      <c r="L83" s="36"/>
      <c r="M83" s="36"/>
      <c r="N83" s="36"/>
      <c r="O83" s="36"/>
      <c r="P83" s="36"/>
    </row>
    <row r="84" spans="1:16">
      <c r="A84" s="36"/>
      <c r="B84" s="36"/>
      <c r="C84" s="36"/>
      <c r="D84" s="36"/>
      <c r="E84" s="36"/>
      <c r="F84" s="36"/>
      <c r="G84" s="36"/>
      <c r="H84" s="36"/>
      <c r="I84" s="36"/>
      <c r="J84" s="36"/>
      <c r="K84" s="36"/>
      <c r="L84" s="36"/>
      <c r="M84" s="36"/>
      <c r="N84" s="36"/>
      <c r="O84" s="36"/>
      <c r="P84" s="36"/>
    </row>
    <row r="85" spans="1:16">
      <c r="A85" s="36"/>
      <c r="B85" s="36"/>
      <c r="C85" s="36"/>
      <c r="D85" s="36"/>
      <c r="E85" s="36"/>
      <c r="F85" s="36"/>
      <c r="G85" s="36"/>
      <c r="H85" s="36"/>
      <c r="I85" s="36"/>
      <c r="J85" s="36"/>
      <c r="K85" s="36"/>
      <c r="L85" s="36"/>
      <c r="M85" s="36"/>
      <c r="N85" s="36"/>
      <c r="O85" s="36"/>
      <c r="P85" s="36"/>
    </row>
    <row r="86" spans="1:16">
      <c r="A86" s="36"/>
      <c r="B86" s="36"/>
      <c r="C86" s="36"/>
      <c r="D86" s="36"/>
      <c r="E86" s="36"/>
      <c r="F86" s="36"/>
      <c r="G86" s="36"/>
      <c r="H86" s="36"/>
      <c r="I86" s="36"/>
      <c r="J86" s="36"/>
      <c r="K86" s="36"/>
      <c r="L86" s="36"/>
      <c r="M86" s="36"/>
      <c r="N86" s="36"/>
      <c r="O86" s="36"/>
      <c r="P86" s="36"/>
    </row>
    <row r="87" spans="1:16">
      <c r="A87" s="36"/>
      <c r="B87" s="36"/>
      <c r="C87" s="36"/>
      <c r="D87" s="36"/>
      <c r="E87" s="36"/>
      <c r="F87" s="36"/>
      <c r="G87" s="36"/>
      <c r="H87" s="36"/>
      <c r="I87" s="36"/>
      <c r="J87" s="36"/>
      <c r="K87" s="36"/>
      <c r="L87" s="36"/>
      <c r="M87" s="36"/>
      <c r="N87" s="36"/>
      <c r="O87" s="36"/>
      <c r="P87" s="36"/>
    </row>
    <row r="88" spans="1:16">
      <c r="A88" s="36"/>
      <c r="B88" s="36"/>
      <c r="C88" s="36"/>
      <c r="D88" s="36"/>
      <c r="E88" s="36"/>
      <c r="F88" s="36"/>
      <c r="G88" s="36"/>
      <c r="H88" s="36"/>
      <c r="I88" s="36"/>
      <c r="J88" s="36"/>
      <c r="K88" s="36"/>
      <c r="L88" s="36"/>
      <c r="M88" s="36"/>
      <c r="N88" s="36"/>
      <c r="O88" s="36"/>
      <c r="P88" s="36"/>
    </row>
    <row r="89" spans="1:16">
      <c r="A89" s="36"/>
      <c r="B89" s="36"/>
      <c r="C89" s="36"/>
      <c r="D89" s="36"/>
      <c r="E89" s="36"/>
      <c r="F89" s="36"/>
      <c r="G89" s="36"/>
      <c r="H89" s="36"/>
      <c r="I89" s="36"/>
      <c r="J89" s="36"/>
      <c r="K89" s="36"/>
      <c r="L89" s="36"/>
      <c r="M89" s="36"/>
      <c r="N89" s="36"/>
      <c r="O89" s="36"/>
      <c r="P89" s="36"/>
    </row>
    <row r="90" spans="1:16">
      <c r="A90" s="36"/>
      <c r="B90" s="36"/>
      <c r="C90" s="36"/>
      <c r="D90" s="36"/>
      <c r="E90" s="36"/>
      <c r="F90" s="36"/>
      <c r="G90" s="36"/>
      <c r="H90" s="36"/>
      <c r="I90" s="36"/>
      <c r="J90" s="36"/>
      <c r="K90" s="36"/>
      <c r="L90" s="36"/>
      <c r="M90" s="36"/>
      <c r="N90" s="36"/>
      <c r="O90" s="36"/>
      <c r="P90" s="36"/>
    </row>
    <row r="91" spans="1:16">
      <c r="A91" s="36"/>
      <c r="B91" s="36"/>
      <c r="C91" s="36"/>
      <c r="D91" s="36"/>
      <c r="E91" s="36"/>
      <c r="F91" s="36"/>
      <c r="G91" s="36"/>
      <c r="H91" s="36"/>
      <c r="I91" s="36"/>
      <c r="J91" s="36"/>
      <c r="K91" s="36"/>
      <c r="L91" s="36"/>
      <c r="M91" s="36"/>
      <c r="N91" s="36"/>
      <c r="O91" s="36"/>
      <c r="P91" s="36"/>
    </row>
    <row r="92" spans="1:16">
      <c r="A92" s="36"/>
      <c r="B92" s="36"/>
      <c r="C92" s="36"/>
      <c r="D92" s="36"/>
      <c r="E92" s="36"/>
      <c r="F92" s="36"/>
      <c r="G92" s="36"/>
      <c r="H92" s="36"/>
      <c r="I92" s="36"/>
      <c r="J92" s="36"/>
      <c r="K92" s="36"/>
      <c r="L92" s="36"/>
      <c r="M92" s="36"/>
      <c r="N92" s="36"/>
      <c r="O92" s="36"/>
      <c r="P92" s="36"/>
    </row>
    <row r="93" spans="1:16">
      <c r="A93" s="36"/>
      <c r="B93" s="36"/>
      <c r="C93" s="36"/>
      <c r="D93" s="36"/>
      <c r="E93" s="36"/>
      <c r="F93" s="36"/>
      <c r="G93" s="36"/>
      <c r="H93" s="36"/>
      <c r="I93" s="36"/>
      <c r="J93" s="36"/>
      <c r="K93" s="36"/>
      <c r="L93" s="36"/>
      <c r="M93" s="36"/>
      <c r="N93" s="36"/>
      <c r="O93" s="36"/>
      <c r="P93" s="36"/>
    </row>
    <row r="94" spans="1:16">
      <c r="A94" s="36"/>
      <c r="B94" s="36"/>
      <c r="C94" s="36"/>
      <c r="D94" s="36"/>
      <c r="E94" s="36"/>
      <c r="F94" s="36"/>
      <c r="G94" s="36"/>
      <c r="H94" s="36"/>
      <c r="I94" s="36"/>
      <c r="J94" s="36"/>
      <c r="K94" s="36"/>
      <c r="L94" s="36"/>
      <c r="M94" s="36"/>
      <c r="N94" s="36"/>
      <c r="O94" s="36"/>
      <c r="P94" s="36"/>
    </row>
    <row r="95" spans="1:16">
      <c r="A95" s="36"/>
      <c r="B95" s="36"/>
      <c r="C95" s="36"/>
      <c r="D95" s="36"/>
      <c r="E95" s="36"/>
      <c r="F95" s="36"/>
      <c r="G95" s="36"/>
      <c r="H95" s="36"/>
      <c r="I95" s="36"/>
      <c r="J95" s="36"/>
      <c r="K95" s="36"/>
      <c r="L95" s="36"/>
      <c r="M95" s="36"/>
      <c r="N95" s="36"/>
      <c r="O95" s="36"/>
      <c r="P95" s="36"/>
    </row>
    <row r="96" spans="1:16">
      <c r="A96" s="36"/>
      <c r="B96" s="36"/>
      <c r="C96" s="36"/>
      <c r="D96" s="36"/>
      <c r="E96" s="36"/>
      <c r="F96" s="36"/>
      <c r="G96" s="36"/>
      <c r="H96" s="36"/>
      <c r="I96" s="36"/>
      <c r="J96" s="36"/>
      <c r="K96" s="36"/>
      <c r="L96" s="36"/>
      <c r="M96" s="36"/>
      <c r="N96" s="36"/>
      <c r="O96" s="36"/>
      <c r="P96" s="36"/>
    </row>
    <row r="97" spans="1:16">
      <c r="A97" s="36"/>
      <c r="B97" s="36"/>
      <c r="C97" s="36"/>
      <c r="D97" s="36"/>
      <c r="E97" s="36"/>
      <c r="F97" s="36"/>
      <c r="G97" s="36"/>
      <c r="H97" s="36"/>
      <c r="I97" s="36"/>
      <c r="J97" s="36"/>
      <c r="K97" s="36"/>
      <c r="L97" s="36"/>
      <c r="M97" s="36"/>
      <c r="N97" s="36"/>
      <c r="O97" s="36"/>
      <c r="P97" s="36"/>
    </row>
    <row r="98" spans="1:16">
      <c r="A98" s="36"/>
      <c r="B98" s="36"/>
      <c r="C98" s="36"/>
      <c r="D98" s="36"/>
      <c r="E98" s="36"/>
      <c r="F98" s="36"/>
      <c r="G98" s="36"/>
      <c r="H98" s="36"/>
      <c r="I98" s="36"/>
      <c r="J98" s="36"/>
      <c r="K98" s="36"/>
      <c r="L98" s="36"/>
      <c r="M98" s="36"/>
      <c r="N98" s="36"/>
      <c r="O98" s="36"/>
      <c r="P98" s="36"/>
    </row>
    <row r="99" spans="1:16">
      <c r="A99" s="36"/>
      <c r="B99" s="36"/>
      <c r="C99" s="36"/>
      <c r="D99" s="36"/>
      <c r="E99" s="36"/>
      <c r="F99" s="36"/>
      <c r="G99" s="36"/>
      <c r="H99" s="36"/>
      <c r="I99" s="36"/>
      <c r="J99" s="36"/>
      <c r="K99" s="36"/>
      <c r="L99" s="36"/>
      <c r="M99" s="36"/>
      <c r="N99" s="36"/>
      <c r="O99" s="36"/>
      <c r="P99" s="36"/>
    </row>
    <row r="100" spans="1:16">
      <c r="A100" s="36"/>
      <c r="B100" s="36"/>
      <c r="C100" s="36"/>
      <c r="D100" s="36"/>
      <c r="E100" s="36"/>
      <c r="F100" s="36"/>
      <c r="G100" s="36"/>
      <c r="H100" s="36"/>
      <c r="I100" s="36"/>
      <c r="J100" s="36"/>
      <c r="K100" s="36"/>
      <c r="L100" s="36"/>
      <c r="M100" s="36"/>
      <c r="N100" s="36"/>
      <c r="O100" s="36"/>
      <c r="P100" s="36"/>
    </row>
    <row r="101" spans="1:16">
      <c r="A101" s="36"/>
      <c r="B101" s="36"/>
      <c r="C101" s="36"/>
      <c r="D101" s="36"/>
      <c r="E101" s="36"/>
      <c r="F101" s="36"/>
      <c r="G101" s="36"/>
      <c r="H101" s="36"/>
      <c r="I101" s="36"/>
      <c r="J101" s="36"/>
      <c r="K101" s="36"/>
      <c r="L101" s="36"/>
      <c r="M101" s="36"/>
      <c r="N101" s="36"/>
      <c r="O101" s="36"/>
      <c r="P101" s="36"/>
    </row>
    <row r="102" spans="1:16">
      <c r="A102" s="36"/>
      <c r="B102" s="36"/>
      <c r="C102" s="36"/>
      <c r="D102" s="36"/>
      <c r="E102" s="36"/>
      <c r="F102" s="36"/>
      <c r="G102" s="36"/>
      <c r="H102" s="36"/>
      <c r="I102" s="36"/>
      <c r="J102" s="36"/>
      <c r="K102" s="36"/>
      <c r="L102" s="36"/>
      <c r="M102" s="36"/>
      <c r="N102" s="36"/>
      <c r="O102" s="36"/>
      <c r="P102" s="36"/>
    </row>
    <row r="103" spans="1:16">
      <c r="A103" s="36"/>
      <c r="B103" s="36"/>
      <c r="C103" s="36"/>
      <c r="D103" s="36"/>
      <c r="E103" s="36"/>
      <c r="F103" s="36"/>
      <c r="G103" s="36"/>
      <c r="H103" s="36"/>
      <c r="I103" s="36"/>
      <c r="J103" s="36"/>
      <c r="K103" s="36"/>
      <c r="L103" s="36"/>
      <c r="M103" s="36"/>
      <c r="N103" s="36"/>
      <c r="O103" s="36"/>
      <c r="P103" s="36"/>
    </row>
    <row r="104" spans="1:16">
      <c r="A104" s="36"/>
      <c r="B104" s="36"/>
      <c r="C104" s="36"/>
      <c r="D104" s="36"/>
      <c r="E104" s="36"/>
      <c r="F104" s="36"/>
      <c r="G104" s="36"/>
      <c r="H104" s="36"/>
      <c r="I104" s="36"/>
      <c r="J104" s="36"/>
      <c r="K104" s="36"/>
      <c r="L104" s="36"/>
      <c r="M104" s="36"/>
      <c r="N104" s="36"/>
      <c r="O104" s="36"/>
      <c r="P104" s="36"/>
    </row>
    <row r="105" spans="1:16">
      <c r="A105" s="36"/>
      <c r="B105" s="36"/>
      <c r="C105" s="36"/>
      <c r="D105" s="36"/>
      <c r="E105" s="36"/>
      <c r="F105" s="36"/>
      <c r="G105" s="36"/>
      <c r="H105" s="36"/>
      <c r="I105" s="36"/>
      <c r="J105" s="36"/>
      <c r="K105" s="36"/>
      <c r="L105" s="36"/>
      <c r="M105" s="36"/>
      <c r="N105" s="36"/>
      <c r="O105" s="36"/>
      <c r="P105" s="36"/>
    </row>
    <row r="106" spans="1:16">
      <c r="A106" s="36"/>
      <c r="B106" s="36"/>
      <c r="C106" s="36"/>
      <c r="D106" s="36"/>
      <c r="E106" s="36"/>
      <c r="F106" s="36"/>
      <c r="G106" s="36"/>
      <c r="H106" s="36"/>
      <c r="I106" s="36"/>
      <c r="J106" s="36"/>
      <c r="K106" s="36"/>
      <c r="L106" s="36"/>
      <c r="M106" s="36"/>
      <c r="N106" s="36"/>
      <c r="O106" s="36"/>
      <c r="P106" s="36"/>
    </row>
    <row r="107" spans="1:16">
      <c r="A107" s="36"/>
      <c r="B107" s="36"/>
      <c r="C107" s="36"/>
      <c r="D107" s="36"/>
      <c r="E107" s="36"/>
      <c r="F107" s="36"/>
      <c r="G107" s="36"/>
      <c r="H107" s="36"/>
      <c r="I107" s="36"/>
      <c r="J107" s="36"/>
      <c r="K107" s="36"/>
      <c r="L107" s="36"/>
      <c r="M107" s="36"/>
      <c r="N107" s="36"/>
      <c r="O107" s="36"/>
      <c r="P107" s="36"/>
    </row>
    <row r="108" spans="1:16">
      <c r="A108" s="36"/>
      <c r="B108" s="36"/>
      <c r="C108" s="36"/>
      <c r="D108" s="36"/>
      <c r="E108" s="36"/>
      <c r="F108" s="36"/>
      <c r="G108" s="36"/>
      <c r="H108" s="36"/>
      <c r="I108" s="36"/>
      <c r="J108" s="36"/>
      <c r="K108" s="36"/>
      <c r="L108" s="36"/>
      <c r="M108" s="36"/>
      <c r="N108" s="36"/>
      <c r="O108" s="36"/>
      <c r="P108" s="36"/>
    </row>
    <row r="109" spans="1:16">
      <c r="A109" s="36"/>
      <c r="B109" s="36"/>
      <c r="C109" s="36"/>
      <c r="D109" s="36"/>
      <c r="E109" s="36"/>
      <c r="F109" s="36"/>
      <c r="G109" s="36"/>
      <c r="H109" s="36"/>
      <c r="I109" s="36"/>
      <c r="J109" s="36"/>
      <c r="K109" s="36"/>
      <c r="L109" s="36"/>
      <c r="M109" s="36"/>
      <c r="N109" s="36"/>
      <c r="O109" s="36"/>
      <c r="P109" s="36"/>
    </row>
    <row r="110" spans="1:16">
      <c r="A110" s="36"/>
      <c r="B110" s="36"/>
      <c r="C110" s="36"/>
      <c r="D110" s="36"/>
      <c r="E110" s="36"/>
      <c r="F110" s="36"/>
      <c r="G110" s="36"/>
      <c r="H110" s="36"/>
      <c r="I110" s="36"/>
      <c r="J110" s="36"/>
      <c r="K110" s="36"/>
      <c r="L110" s="36"/>
      <c r="M110" s="36"/>
      <c r="N110" s="36"/>
      <c r="O110" s="36"/>
      <c r="P110" s="36"/>
    </row>
    <row r="111" spans="1:16">
      <c r="A111" s="36"/>
      <c r="B111" s="36"/>
      <c r="C111" s="36"/>
      <c r="D111" s="36"/>
      <c r="E111" s="36"/>
      <c r="F111" s="36"/>
      <c r="G111" s="36"/>
      <c r="H111" s="36"/>
      <c r="I111" s="36"/>
      <c r="J111" s="36"/>
      <c r="K111" s="36"/>
      <c r="L111" s="36"/>
      <c r="M111" s="36"/>
      <c r="N111" s="36"/>
      <c r="O111" s="36"/>
      <c r="P111" s="36"/>
    </row>
    <row r="112" spans="1:16">
      <c r="A112" s="36"/>
      <c r="B112" s="36"/>
      <c r="C112" s="36"/>
      <c r="D112" s="36"/>
      <c r="E112" s="36"/>
      <c r="F112" s="36"/>
      <c r="G112" s="36"/>
      <c r="H112" s="36"/>
      <c r="I112" s="36"/>
      <c r="J112" s="36"/>
      <c r="K112" s="36"/>
      <c r="L112" s="36"/>
      <c r="M112" s="36"/>
      <c r="N112" s="36"/>
      <c r="O112" s="36"/>
      <c r="P112" s="36"/>
    </row>
    <row r="113" spans="1:16">
      <c r="A113" s="36"/>
      <c r="B113" s="36"/>
      <c r="C113" s="36"/>
      <c r="D113" s="36"/>
      <c r="E113" s="36"/>
      <c r="F113" s="36"/>
      <c r="G113" s="36"/>
      <c r="H113" s="36"/>
      <c r="I113" s="36"/>
      <c r="J113" s="36"/>
      <c r="K113" s="36"/>
      <c r="L113" s="36"/>
      <c r="M113" s="36"/>
      <c r="N113" s="36"/>
      <c r="O113" s="36"/>
      <c r="P113" s="36"/>
    </row>
    <row r="114" spans="1:16">
      <c r="A114" s="36"/>
      <c r="B114" s="36"/>
      <c r="C114" s="36"/>
      <c r="D114" s="36"/>
      <c r="E114" s="36"/>
      <c r="F114" s="36"/>
      <c r="G114" s="36"/>
      <c r="H114" s="36"/>
      <c r="I114" s="36"/>
      <c r="J114" s="36"/>
      <c r="K114" s="36"/>
      <c r="L114" s="36"/>
      <c r="M114" s="36"/>
      <c r="N114" s="36"/>
      <c r="O114" s="36"/>
      <c r="P114" s="36"/>
    </row>
    <row r="115" spans="1:16">
      <c r="A115" s="36"/>
      <c r="B115" s="36"/>
      <c r="C115" s="36"/>
      <c r="D115" s="36"/>
      <c r="E115" s="36"/>
      <c r="F115" s="36"/>
      <c r="G115" s="36"/>
      <c r="H115" s="36"/>
      <c r="I115" s="36"/>
      <c r="J115" s="36"/>
      <c r="K115" s="36"/>
      <c r="L115" s="36"/>
      <c r="M115" s="36"/>
      <c r="N115" s="36"/>
      <c r="O115" s="36"/>
      <c r="P115" s="36"/>
    </row>
    <row r="116" spans="1:16">
      <c r="A116" s="36"/>
      <c r="B116" s="36"/>
      <c r="C116" s="36"/>
      <c r="D116" s="36"/>
      <c r="E116" s="36"/>
      <c r="F116" s="36"/>
      <c r="G116" s="36"/>
      <c r="H116" s="36"/>
      <c r="I116" s="36"/>
      <c r="J116" s="36"/>
      <c r="K116" s="36"/>
      <c r="L116" s="36"/>
      <c r="M116" s="36"/>
      <c r="N116" s="36"/>
      <c r="O116" s="36"/>
      <c r="P116" s="36"/>
    </row>
    <row r="117" spans="1:16">
      <c r="A117" s="36"/>
      <c r="B117" s="36"/>
      <c r="C117" s="36"/>
      <c r="D117" s="36"/>
      <c r="E117" s="36"/>
      <c r="F117" s="36"/>
      <c r="G117" s="36"/>
      <c r="H117" s="36"/>
      <c r="I117" s="36"/>
      <c r="J117" s="36"/>
      <c r="K117" s="36"/>
      <c r="L117" s="36"/>
      <c r="M117" s="36"/>
      <c r="N117" s="36"/>
      <c r="O117" s="36"/>
      <c r="P117" s="36"/>
    </row>
    <row r="118" spans="1:16">
      <c r="A118" s="36"/>
      <c r="B118" s="36"/>
      <c r="C118" s="36"/>
      <c r="D118" s="36"/>
      <c r="E118" s="36"/>
      <c r="F118" s="36"/>
      <c r="G118" s="36"/>
      <c r="H118" s="36"/>
      <c r="I118" s="36"/>
      <c r="J118" s="36"/>
      <c r="K118" s="36"/>
      <c r="L118" s="36"/>
      <c r="M118" s="36"/>
      <c r="N118" s="36"/>
      <c r="O118" s="36"/>
      <c r="P118" s="36"/>
    </row>
    <row r="119" spans="1:16">
      <c r="A119" s="36"/>
      <c r="B119" s="36"/>
      <c r="C119" s="36"/>
      <c r="D119" s="36"/>
      <c r="E119" s="36"/>
      <c r="F119" s="36"/>
      <c r="G119" s="36"/>
      <c r="H119" s="36"/>
      <c r="I119" s="36"/>
      <c r="J119" s="36"/>
      <c r="K119" s="36"/>
      <c r="L119" s="36"/>
      <c r="M119" s="36"/>
      <c r="N119" s="36"/>
      <c r="O119" s="36"/>
      <c r="P119" s="36"/>
    </row>
    <row r="120" spans="1:16">
      <c r="A120" s="36"/>
      <c r="B120" s="36"/>
      <c r="C120" s="36"/>
      <c r="D120" s="36"/>
      <c r="E120" s="36"/>
      <c r="F120" s="36"/>
      <c r="G120" s="36"/>
      <c r="H120" s="36"/>
      <c r="I120" s="36"/>
      <c r="J120" s="36"/>
      <c r="K120" s="36"/>
      <c r="L120" s="36"/>
      <c r="M120" s="36"/>
      <c r="N120" s="36"/>
      <c r="O120" s="36"/>
      <c r="P120" s="36"/>
    </row>
    <row r="121" spans="1:16">
      <c r="A121" s="36"/>
      <c r="B121" s="36"/>
      <c r="C121" s="36"/>
      <c r="D121" s="36"/>
      <c r="E121" s="36"/>
      <c r="F121" s="36"/>
      <c r="G121" s="36"/>
      <c r="H121" s="36"/>
      <c r="I121" s="36"/>
      <c r="J121" s="36"/>
      <c r="K121" s="36"/>
      <c r="L121" s="36"/>
      <c r="M121" s="36"/>
      <c r="N121" s="36"/>
      <c r="O121" s="36"/>
      <c r="P121" s="36"/>
    </row>
    <row r="122" spans="1:16">
      <c r="A122" s="36"/>
      <c r="B122" s="36"/>
      <c r="C122" s="36"/>
      <c r="D122" s="36"/>
      <c r="E122" s="36"/>
      <c r="F122" s="36"/>
      <c r="G122" s="36"/>
      <c r="H122" s="36"/>
      <c r="I122" s="36"/>
      <c r="J122" s="36"/>
      <c r="K122" s="36"/>
      <c r="L122" s="36"/>
      <c r="M122" s="36"/>
      <c r="N122" s="36"/>
      <c r="O122" s="36"/>
      <c r="P122" s="36"/>
    </row>
    <row r="123" spans="1:16">
      <c r="A123" s="36"/>
      <c r="B123" s="36"/>
      <c r="C123" s="36"/>
      <c r="D123" s="36"/>
      <c r="E123" s="36"/>
      <c r="F123" s="36"/>
      <c r="G123" s="36"/>
      <c r="H123" s="36"/>
      <c r="I123" s="36"/>
      <c r="J123" s="36"/>
      <c r="K123" s="36"/>
      <c r="L123" s="36"/>
      <c r="M123" s="36"/>
      <c r="N123" s="36"/>
      <c r="O123" s="36"/>
      <c r="P123" s="36"/>
    </row>
    <row r="124" spans="1:16">
      <c r="A124" s="36"/>
      <c r="B124" s="36"/>
      <c r="C124" s="36"/>
      <c r="D124" s="36"/>
      <c r="E124" s="36"/>
      <c r="F124" s="36"/>
      <c r="G124" s="36"/>
      <c r="H124" s="36"/>
      <c r="I124" s="36"/>
      <c r="J124" s="36"/>
      <c r="K124" s="36"/>
      <c r="L124" s="36"/>
      <c r="M124" s="36"/>
      <c r="N124" s="36"/>
      <c r="O124" s="36"/>
      <c r="P124" s="36"/>
    </row>
    <row r="125" spans="1:16">
      <c r="A125" s="36"/>
      <c r="B125" s="36"/>
      <c r="C125" s="36"/>
      <c r="D125" s="36"/>
      <c r="E125" s="36"/>
      <c r="F125" s="36"/>
      <c r="G125" s="36"/>
      <c r="H125" s="36"/>
      <c r="I125" s="36"/>
      <c r="J125" s="36"/>
      <c r="K125" s="36"/>
      <c r="L125" s="36"/>
      <c r="M125" s="36"/>
      <c r="N125" s="36"/>
      <c r="O125" s="36"/>
      <c r="P125" s="36"/>
    </row>
    <row r="126" spans="1:16">
      <c r="A126" s="36"/>
      <c r="B126" s="36"/>
      <c r="C126" s="36"/>
      <c r="D126" s="36"/>
      <c r="E126" s="36"/>
      <c r="F126" s="36"/>
      <c r="G126" s="36"/>
      <c r="H126" s="36"/>
      <c r="I126" s="36"/>
      <c r="J126" s="36"/>
      <c r="K126" s="36"/>
      <c r="L126" s="36"/>
      <c r="M126" s="36"/>
      <c r="N126" s="36"/>
      <c r="O126" s="36"/>
      <c r="P126" s="36"/>
    </row>
    <row r="127" spans="1:16">
      <c r="A127" s="36"/>
      <c r="B127" s="36"/>
      <c r="C127" s="36"/>
      <c r="D127" s="36"/>
      <c r="E127" s="36"/>
      <c r="F127" s="36"/>
      <c r="G127" s="36"/>
      <c r="H127" s="36"/>
      <c r="I127" s="36"/>
      <c r="J127" s="36"/>
      <c r="K127" s="36"/>
      <c r="L127" s="36"/>
      <c r="M127" s="36"/>
      <c r="N127" s="36"/>
      <c r="O127" s="36"/>
      <c r="P127" s="36"/>
    </row>
    <row r="128" spans="1:16">
      <c r="A128" s="36"/>
      <c r="B128" s="36"/>
      <c r="C128" s="36"/>
      <c r="D128" s="36"/>
      <c r="E128" s="36"/>
      <c r="F128" s="36"/>
      <c r="G128" s="36"/>
      <c r="H128" s="36"/>
      <c r="I128" s="36"/>
      <c r="J128" s="36"/>
      <c r="K128" s="36"/>
      <c r="L128" s="36"/>
      <c r="M128" s="36"/>
      <c r="N128" s="36"/>
      <c r="O128" s="36"/>
      <c r="P128" s="36"/>
    </row>
    <row r="129" spans="1:16">
      <c r="A129" s="36"/>
      <c r="B129" s="36"/>
      <c r="C129" s="36"/>
      <c r="D129" s="36"/>
      <c r="E129" s="36"/>
      <c r="F129" s="36"/>
      <c r="G129" s="36"/>
      <c r="H129" s="36"/>
      <c r="I129" s="36"/>
      <c r="J129" s="36"/>
      <c r="K129" s="36"/>
      <c r="L129" s="36"/>
      <c r="M129" s="36"/>
      <c r="N129" s="36"/>
      <c r="O129" s="36"/>
      <c r="P129" s="36"/>
    </row>
    <row r="130" spans="1:16">
      <c r="A130" s="36"/>
      <c r="B130" s="36"/>
      <c r="C130" s="36"/>
      <c r="D130" s="36"/>
      <c r="E130" s="36"/>
      <c r="F130" s="36"/>
      <c r="G130" s="36"/>
      <c r="H130" s="36"/>
      <c r="I130" s="36"/>
      <c r="J130" s="36"/>
      <c r="K130" s="36"/>
      <c r="L130" s="36"/>
      <c r="M130" s="36"/>
      <c r="N130" s="36"/>
      <c r="O130" s="36"/>
      <c r="P130" s="36"/>
    </row>
    <row r="131" spans="1:16">
      <c r="A131" s="36"/>
      <c r="B131" s="36"/>
      <c r="C131" s="36"/>
      <c r="D131" s="36"/>
      <c r="E131" s="36"/>
      <c r="F131" s="36"/>
      <c r="G131" s="36"/>
      <c r="H131" s="36"/>
      <c r="I131" s="36"/>
      <c r="J131" s="36"/>
      <c r="K131" s="36"/>
      <c r="L131" s="36"/>
      <c r="M131" s="36"/>
      <c r="N131" s="36"/>
      <c r="O131" s="36"/>
      <c r="P131" s="36"/>
    </row>
    <row r="132" spans="1:16">
      <c r="A132" s="36"/>
      <c r="B132" s="36"/>
      <c r="C132" s="36"/>
      <c r="D132" s="36"/>
      <c r="E132" s="36"/>
      <c r="F132" s="36"/>
      <c r="G132" s="36"/>
      <c r="H132" s="36"/>
      <c r="I132" s="36"/>
      <c r="J132" s="36"/>
      <c r="K132" s="36"/>
      <c r="L132" s="36"/>
      <c r="M132" s="36"/>
      <c r="N132" s="36"/>
      <c r="O132" s="36"/>
      <c r="P132" s="36"/>
    </row>
    <row r="133" spans="1:16">
      <c r="A133" s="36"/>
      <c r="B133" s="36"/>
      <c r="C133" s="36"/>
      <c r="D133" s="36"/>
      <c r="E133" s="36"/>
      <c r="F133" s="36"/>
      <c r="G133" s="36"/>
      <c r="H133" s="36"/>
      <c r="I133" s="36"/>
      <c r="J133" s="36"/>
      <c r="K133" s="36"/>
      <c r="L133" s="36"/>
      <c r="M133" s="36"/>
      <c r="N133" s="36"/>
      <c r="O133" s="36"/>
      <c r="P133" s="36"/>
    </row>
    <row r="134" spans="1:16">
      <c r="A134" s="36"/>
      <c r="B134" s="36"/>
      <c r="C134" s="36"/>
      <c r="D134" s="36"/>
      <c r="E134" s="36"/>
      <c r="F134" s="36"/>
      <c r="G134" s="36"/>
      <c r="H134" s="36"/>
      <c r="I134" s="36"/>
      <c r="J134" s="36"/>
      <c r="K134" s="36"/>
      <c r="L134" s="36"/>
      <c r="M134" s="36"/>
      <c r="N134" s="36"/>
      <c r="O134" s="36"/>
      <c r="P134" s="36"/>
    </row>
    <row r="135" spans="1:16">
      <c r="A135" s="36"/>
      <c r="B135" s="36"/>
      <c r="C135" s="36"/>
      <c r="D135" s="36"/>
      <c r="E135" s="36"/>
      <c r="F135" s="36"/>
      <c r="G135" s="36"/>
      <c r="H135" s="36"/>
      <c r="I135" s="36"/>
      <c r="J135" s="36"/>
      <c r="K135" s="36"/>
      <c r="L135" s="36"/>
      <c r="M135" s="36"/>
      <c r="N135" s="36"/>
      <c r="O135" s="36"/>
      <c r="P135" s="36"/>
    </row>
    <row r="136" spans="1:16">
      <c r="A136" s="36"/>
      <c r="B136" s="36"/>
      <c r="C136" s="36"/>
      <c r="D136" s="36"/>
      <c r="E136" s="36"/>
      <c r="F136" s="36"/>
      <c r="G136" s="36"/>
      <c r="H136" s="36"/>
      <c r="I136" s="36"/>
      <c r="J136" s="36"/>
      <c r="K136" s="36"/>
      <c r="L136" s="36"/>
      <c r="M136" s="36"/>
      <c r="N136" s="36"/>
      <c r="O136" s="36"/>
      <c r="P136" s="36"/>
    </row>
    <row r="137" spans="1:16">
      <c r="A137" s="36"/>
      <c r="B137" s="36"/>
      <c r="C137" s="36"/>
      <c r="D137" s="36"/>
      <c r="E137" s="36"/>
      <c r="F137" s="36"/>
      <c r="G137" s="36"/>
      <c r="H137" s="36"/>
      <c r="I137" s="36"/>
      <c r="J137" s="36"/>
      <c r="K137" s="36"/>
      <c r="L137" s="36"/>
      <c r="M137" s="36"/>
      <c r="N137" s="36"/>
      <c r="O137" s="36"/>
      <c r="P137" s="36"/>
    </row>
    <row r="138" spans="1:16">
      <c r="A138" s="36"/>
      <c r="B138" s="36"/>
      <c r="C138" s="36"/>
      <c r="D138" s="36"/>
      <c r="E138" s="36"/>
      <c r="F138" s="36"/>
      <c r="G138" s="36"/>
      <c r="H138" s="36"/>
      <c r="I138" s="36"/>
      <c r="J138" s="36"/>
      <c r="K138" s="36"/>
      <c r="L138" s="36"/>
      <c r="M138" s="36"/>
      <c r="N138" s="36"/>
      <c r="O138" s="36"/>
      <c r="P138" s="36"/>
    </row>
    <row r="139" spans="1:16">
      <c r="A139" s="36"/>
      <c r="B139" s="36"/>
      <c r="C139" s="36"/>
      <c r="D139" s="36"/>
      <c r="E139" s="36"/>
      <c r="F139" s="36"/>
      <c r="G139" s="36"/>
      <c r="H139" s="36"/>
      <c r="I139" s="36"/>
      <c r="J139" s="36"/>
      <c r="K139" s="36"/>
      <c r="L139" s="36"/>
      <c r="M139" s="36"/>
      <c r="N139" s="36"/>
      <c r="O139" s="36"/>
      <c r="P139" s="36"/>
    </row>
    <row r="140" spans="1:16">
      <c r="A140" s="36"/>
      <c r="B140" s="36"/>
      <c r="C140" s="36"/>
      <c r="D140" s="36"/>
      <c r="E140" s="36"/>
      <c r="F140" s="36"/>
      <c r="G140" s="36"/>
      <c r="H140" s="36"/>
      <c r="I140" s="36"/>
      <c r="J140" s="36"/>
      <c r="K140" s="36"/>
      <c r="L140" s="36"/>
      <c r="M140" s="36"/>
      <c r="N140" s="36"/>
      <c r="O140" s="36"/>
      <c r="P140" s="36"/>
    </row>
    <row r="141" spans="1:16">
      <c r="A141" s="36"/>
      <c r="B141" s="36"/>
      <c r="C141" s="36"/>
      <c r="D141" s="36"/>
      <c r="E141" s="36"/>
      <c r="F141" s="36"/>
      <c r="G141" s="36"/>
      <c r="H141" s="36"/>
      <c r="I141" s="36"/>
      <c r="J141" s="36"/>
      <c r="K141" s="36"/>
      <c r="L141" s="36"/>
      <c r="M141" s="36"/>
      <c r="N141" s="36"/>
      <c r="O141" s="36"/>
      <c r="P141" s="36"/>
    </row>
    <row r="142" spans="1:16">
      <c r="A142" s="36"/>
      <c r="B142" s="36"/>
      <c r="C142" s="36"/>
      <c r="D142" s="36"/>
      <c r="E142" s="36"/>
      <c r="F142" s="36"/>
      <c r="G142" s="36"/>
      <c r="H142" s="36"/>
      <c r="I142" s="36"/>
      <c r="J142" s="36"/>
      <c r="K142" s="36"/>
      <c r="L142" s="36"/>
      <c r="M142" s="36"/>
      <c r="N142" s="36"/>
      <c r="O142" s="36"/>
      <c r="P142" s="36"/>
    </row>
    <row r="143" spans="1:16">
      <c r="A143" s="36"/>
      <c r="B143" s="36"/>
      <c r="C143" s="36"/>
      <c r="D143" s="36"/>
      <c r="E143" s="36"/>
      <c r="F143" s="36"/>
      <c r="G143" s="36"/>
      <c r="H143" s="36"/>
      <c r="I143" s="36"/>
      <c r="J143" s="36"/>
      <c r="K143" s="36"/>
      <c r="L143" s="36"/>
      <c r="M143" s="36"/>
      <c r="N143" s="36"/>
      <c r="O143" s="36"/>
      <c r="P143" s="36"/>
    </row>
    <row r="144" spans="1:16">
      <c r="A144" s="36"/>
      <c r="B144" s="36"/>
      <c r="C144" s="36"/>
      <c r="D144" s="36"/>
      <c r="E144" s="36"/>
      <c r="F144" s="36"/>
      <c r="G144" s="36"/>
      <c r="H144" s="36"/>
      <c r="I144" s="36"/>
      <c r="J144" s="36"/>
      <c r="K144" s="36"/>
      <c r="L144" s="36"/>
      <c r="M144" s="36"/>
      <c r="N144" s="36"/>
      <c r="O144" s="36"/>
      <c r="P144" s="36"/>
    </row>
    <row r="145" spans="1:16">
      <c r="A145" s="36"/>
      <c r="B145" s="36"/>
      <c r="C145" s="36"/>
      <c r="D145" s="36"/>
      <c r="E145" s="36"/>
      <c r="F145" s="36"/>
      <c r="G145" s="36"/>
      <c r="H145" s="36"/>
      <c r="I145" s="36"/>
      <c r="J145" s="36"/>
      <c r="K145" s="36"/>
      <c r="L145" s="36"/>
      <c r="M145" s="36"/>
      <c r="N145" s="36"/>
      <c r="O145" s="36"/>
      <c r="P145" s="36"/>
    </row>
    <row r="146" spans="1:16">
      <c r="A146" s="36"/>
      <c r="B146" s="36"/>
      <c r="C146" s="36"/>
      <c r="D146" s="36"/>
      <c r="E146" s="36"/>
      <c r="F146" s="36"/>
      <c r="G146" s="36"/>
      <c r="H146" s="36"/>
      <c r="I146" s="36"/>
      <c r="J146" s="36"/>
      <c r="K146" s="36"/>
      <c r="L146" s="36"/>
      <c r="M146" s="36"/>
      <c r="N146" s="36"/>
      <c r="O146" s="36"/>
      <c r="P146" s="36"/>
    </row>
    <row r="147" spans="1:16">
      <c r="A147" s="36"/>
      <c r="B147" s="36"/>
      <c r="C147" s="36"/>
      <c r="D147" s="36"/>
      <c r="E147" s="36"/>
      <c r="F147" s="36"/>
      <c r="G147" s="36"/>
      <c r="H147" s="36"/>
      <c r="I147" s="36"/>
      <c r="J147" s="36"/>
      <c r="K147" s="36"/>
      <c r="L147" s="36"/>
      <c r="M147" s="36"/>
      <c r="N147" s="36"/>
      <c r="O147" s="36"/>
      <c r="P147" s="36"/>
    </row>
    <row r="148" spans="1:16">
      <c r="A148" s="36"/>
      <c r="B148" s="36"/>
      <c r="C148" s="36"/>
      <c r="D148" s="36"/>
      <c r="E148" s="36"/>
      <c r="F148" s="36"/>
      <c r="G148" s="36"/>
      <c r="H148" s="36"/>
      <c r="I148" s="36"/>
      <c r="J148" s="36"/>
      <c r="K148" s="36"/>
      <c r="L148" s="36"/>
      <c r="M148" s="36"/>
      <c r="N148" s="36"/>
      <c r="O148" s="36"/>
      <c r="P148" s="36"/>
    </row>
    <row r="149" spans="1:16">
      <c r="A149" s="36"/>
      <c r="B149" s="36"/>
      <c r="C149" s="36"/>
      <c r="D149" s="36"/>
      <c r="E149" s="36"/>
      <c r="F149" s="36"/>
      <c r="G149" s="36"/>
      <c r="H149" s="36"/>
      <c r="I149" s="36"/>
      <c r="J149" s="36"/>
      <c r="K149" s="36"/>
      <c r="L149" s="36"/>
      <c r="M149" s="36"/>
      <c r="N149" s="36"/>
      <c r="O149" s="36"/>
      <c r="P149" s="36"/>
    </row>
    <row r="150" spans="1:16">
      <c r="A150" s="36"/>
      <c r="B150" s="36"/>
      <c r="C150" s="36"/>
      <c r="D150" s="36"/>
      <c r="E150" s="36"/>
      <c r="F150" s="36"/>
      <c r="G150" s="36"/>
      <c r="H150" s="36"/>
      <c r="I150" s="36"/>
      <c r="J150" s="36"/>
      <c r="K150" s="36"/>
      <c r="L150" s="36"/>
      <c r="M150" s="36"/>
      <c r="N150" s="36"/>
      <c r="O150" s="36"/>
      <c r="P150" s="36"/>
    </row>
    <row r="151" spans="1:16">
      <c r="A151" s="36"/>
      <c r="B151" s="36"/>
      <c r="C151" s="36"/>
      <c r="D151" s="36"/>
      <c r="E151" s="36"/>
      <c r="F151" s="36"/>
      <c r="G151" s="36"/>
      <c r="H151" s="36"/>
      <c r="I151" s="36"/>
      <c r="J151" s="36"/>
      <c r="K151" s="36"/>
      <c r="L151" s="36"/>
      <c r="M151" s="36"/>
      <c r="N151" s="36"/>
      <c r="O151" s="36"/>
      <c r="P151" s="36"/>
    </row>
    <row r="152" spans="1:16">
      <c r="A152" s="36"/>
      <c r="B152" s="36"/>
      <c r="C152" s="36"/>
      <c r="D152" s="36"/>
      <c r="E152" s="36"/>
      <c r="F152" s="36"/>
      <c r="G152" s="36"/>
      <c r="H152" s="36"/>
      <c r="I152" s="36"/>
      <c r="J152" s="36"/>
      <c r="K152" s="36"/>
      <c r="L152" s="36"/>
      <c r="M152" s="36"/>
      <c r="N152" s="36"/>
      <c r="O152" s="36"/>
      <c r="P152" s="36"/>
    </row>
    <row r="153" spans="1:16">
      <c r="A153" s="36"/>
      <c r="B153" s="36"/>
      <c r="C153" s="36"/>
      <c r="D153" s="36"/>
      <c r="E153" s="36"/>
      <c r="F153" s="36"/>
      <c r="G153" s="36"/>
      <c r="H153" s="36"/>
      <c r="I153" s="36"/>
      <c r="J153" s="36"/>
      <c r="K153" s="36"/>
      <c r="L153" s="36"/>
      <c r="M153" s="36"/>
      <c r="N153" s="36"/>
      <c r="O153" s="36"/>
      <c r="P153" s="36"/>
    </row>
    <row r="154" spans="1:16">
      <c r="A154" s="36"/>
      <c r="B154" s="36"/>
      <c r="C154" s="36"/>
      <c r="D154" s="36"/>
      <c r="E154" s="36"/>
      <c r="F154" s="36"/>
      <c r="G154" s="36"/>
      <c r="H154" s="36"/>
      <c r="I154" s="36"/>
      <c r="J154" s="36"/>
      <c r="K154" s="36"/>
      <c r="L154" s="36"/>
      <c r="M154" s="36"/>
      <c r="N154" s="36"/>
      <c r="O154" s="36"/>
      <c r="P154" s="36"/>
    </row>
    <row r="155" spans="1:16">
      <c r="A155" s="36"/>
      <c r="B155" s="36"/>
      <c r="C155" s="36"/>
      <c r="D155" s="36"/>
      <c r="E155" s="36"/>
      <c r="F155" s="36"/>
      <c r="G155" s="36"/>
      <c r="H155" s="36"/>
      <c r="I155" s="36"/>
      <c r="J155" s="36"/>
      <c r="K155" s="36"/>
      <c r="L155" s="36"/>
      <c r="M155" s="36"/>
      <c r="N155" s="36"/>
      <c r="O155" s="36"/>
      <c r="P155" s="36"/>
    </row>
    <row r="156" spans="1:16">
      <c r="A156" s="36"/>
      <c r="B156" s="36"/>
      <c r="C156" s="36"/>
      <c r="D156" s="36"/>
      <c r="E156" s="36"/>
      <c r="F156" s="36"/>
      <c r="G156" s="36"/>
      <c r="H156" s="36"/>
      <c r="I156" s="36"/>
      <c r="J156" s="36"/>
      <c r="K156" s="36"/>
      <c r="L156" s="36"/>
      <c r="M156" s="36"/>
      <c r="N156" s="36"/>
      <c r="O156" s="36"/>
      <c r="P156" s="36"/>
    </row>
    <row r="157" spans="1:16">
      <c r="A157" s="36"/>
      <c r="B157" s="36"/>
      <c r="C157" s="36"/>
      <c r="D157" s="36"/>
      <c r="E157" s="36"/>
      <c r="F157" s="36"/>
      <c r="G157" s="36"/>
      <c r="H157" s="36"/>
      <c r="I157" s="36"/>
      <c r="J157" s="36"/>
      <c r="K157" s="36"/>
      <c r="L157" s="36"/>
      <c r="M157" s="36"/>
      <c r="N157" s="36"/>
      <c r="O157" s="36"/>
      <c r="P157" s="36"/>
    </row>
    <row r="158" spans="1:16">
      <c r="A158" s="36"/>
      <c r="B158" s="36"/>
      <c r="C158" s="36"/>
      <c r="D158" s="36"/>
      <c r="E158" s="36"/>
      <c r="F158" s="36"/>
      <c r="G158" s="36"/>
      <c r="H158" s="36"/>
      <c r="I158" s="36"/>
      <c r="J158" s="36"/>
      <c r="K158" s="36"/>
      <c r="L158" s="36"/>
      <c r="M158" s="36"/>
      <c r="N158" s="36"/>
      <c r="O158" s="36"/>
      <c r="P158" s="36"/>
    </row>
    <row r="159" spans="1:16">
      <c r="A159" s="36"/>
      <c r="B159" s="36"/>
      <c r="C159" s="36"/>
      <c r="D159" s="36"/>
      <c r="E159" s="36"/>
      <c r="F159" s="36"/>
      <c r="G159" s="36"/>
      <c r="H159" s="36"/>
      <c r="I159" s="36"/>
      <c r="J159" s="36"/>
      <c r="K159" s="36"/>
      <c r="L159" s="36"/>
      <c r="M159" s="36"/>
      <c r="N159" s="36"/>
      <c r="O159" s="36"/>
      <c r="P159" s="36"/>
    </row>
    <row r="160" spans="1:16">
      <c r="A160" s="36"/>
      <c r="B160" s="36"/>
      <c r="C160" s="36"/>
      <c r="D160" s="36"/>
      <c r="E160" s="36"/>
      <c r="F160" s="36"/>
      <c r="G160" s="36"/>
      <c r="H160" s="36"/>
      <c r="I160" s="36"/>
      <c r="J160" s="36"/>
      <c r="K160" s="36"/>
      <c r="L160" s="36"/>
      <c r="M160" s="36"/>
      <c r="N160" s="36"/>
      <c r="O160" s="36"/>
      <c r="P160" s="36"/>
    </row>
    <row r="161" spans="1:16">
      <c r="A161" s="36"/>
      <c r="B161" s="36"/>
      <c r="C161" s="36"/>
      <c r="D161" s="36"/>
      <c r="E161" s="36"/>
      <c r="F161" s="36"/>
      <c r="G161" s="36"/>
      <c r="H161" s="36"/>
      <c r="I161" s="36"/>
      <c r="J161" s="36"/>
      <c r="K161" s="36"/>
      <c r="L161" s="36"/>
      <c r="M161" s="36"/>
      <c r="N161" s="36"/>
      <c r="O161" s="36"/>
      <c r="P161" s="36"/>
    </row>
    <row r="162" spans="1:16">
      <c r="A162" s="36"/>
      <c r="B162" s="36"/>
      <c r="C162" s="36"/>
      <c r="D162" s="36"/>
      <c r="E162" s="36"/>
      <c r="F162" s="36"/>
      <c r="G162" s="36"/>
      <c r="H162" s="36"/>
      <c r="I162" s="36"/>
      <c r="J162" s="36"/>
      <c r="K162" s="36"/>
      <c r="L162" s="36"/>
      <c r="M162" s="36"/>
      <c r="N162" s="36"/>
      <c r="O162" s="36"/>
      <c r="P162" s="36"/>
    </row>
    <row r="163" spans="1:16">
      <c r="A163" s="36"/>
      <c r="B163" s="36"/>
      <c r="C163" s="36"/>
      <c r="D163" s="36"/>
      <c r="E163" s="36"/>
      <c r="F163" s="36"/>
      <c r="G163" s="36"/>
      <c r="H163" s="36"/>
      <c r="I163" s="36"/>
      <c r="J163" s="36"/>
      <c r="K163" s="36"/>
      <c r="L163" s="36"/>
      <c r="M163" s="36"/>
      <c r="N163" s="36"/>
      <c r="O163" s="36"/>
      <c r="P163" s="36"/>
    </row>
    <row r="164" spans="1:16">
      <c r="A164" s="36"/>
      <c r="B164" s="36"/>
      <c r="C164" s="36"/>
      <c r="D164" s="36"/>
      <c r="E164" s="36"/>
      <c r="F164" s="36"/>
      <c r="G164" s="36"/>
      <c r="H164" s="36"/>
      <c r="I164" s="36"/>
      <c r="J164" s="36"/>
      <c r="K164" s="36"/>
      <c r="L164" s="36"/>
      <c r="M164" s="36"/>
      <c r="N164" s="36"/>
      <c r="O164" s="36"/>
      <c r="P164" s="36"/>
    </row>
    <row r="165" spans="1:16">
      <c r="A165" s="36"/>
      <c r="B165" s="36"/>
      <c r="C165" s="36"/>
      <c r="D165" s="36"/>
      <c r="E165" s="36"/>
      <c r="F165" s="36"/>
      <c r="G165" s="36"/>
      <c r="H165" s="36"/>
      <c r="I165" s="36"/>
      <c r="J165" s="36"/>
      <c r="K165" s="36"/>
      <c r="L165" s="36"/>
      <c r="M165" s="36"/>
      <c r="N165" s="36"/>
      <c r="O165" s="36"/>
      <c r="P165" s="36"/>
    </row>
    <row r="166" spans="1:16">
      <c r="A166" s="36"/>
      <c r="B166" s="36"/>
      <c r="C166" s="36"/>
      <c r="D166" s="36"/>
      <c r="E166" s="36"/>
      <c r="F166" s="36"/>
      <c r="G166" s="36"/>
      <c r="H166" s="36"/>
      <c r="I166" s="36"/>
      <c r="J166" s="36"/>
      <c r="K166" s="36"/>
      <c r="L166" s="36"/>
      <c r="M166" s="36"/>
      <c r="N166" s="36"/>
      <c r="O166" s="36"/>
      <c r="P166" s="36"/>
    </row>
    <row r="167" spans="1:16">
      <c r="A167" s="36"/>
      <c r="B167" s="36"/>
      <c r="C167" s="36"/>
      <c r="D167" s="36"/>
      <c r="E167" s="36"/>
      <c r="F167" s="36"/>
      <c r="G167" s="36"/>
      <c r="H167" s="36"/>
      <c r="I167" s="36"/>
      <c r="J167" s="36"/>
      <c r="K167" s="36"/>
      <c r="L167" s="36"/>
      <c r="M167" s="36"/>
      <c r="N167" s="36"/>
      <c r="O167" s="36"/>
      <c r="P167" s="36"/>
    </row>
    <row r="168" spans="1:16">
      <c r="A168" s="36"/>
      <c r="B168" s="36"/>
      <c r="C168" s="36"/>
      <c r="D168" s="36"/>
      <c r="E168" s="36"/>
      <c r="F168" s="36"/>
      <c r="G168" s="36"/>
      <c r="H168" s="36"/>
      <c r="I168" s="36"/>
      <c r="J168" s="36"/>
      <c r="K168" s="36"/>
      <c r="L168" s="36"/>
      <c r="M168" s="36"/>
      <c r="N168" s="36"/>
      <c r="O168" s="36"/>
      <c r="P168" s="36"/>
    </row>
    <row r="169" spans="1:16">
      <c r="A169" s="36"/>
      <c r="B169" s="36"/>
      <c r="C169" s="36"/>
      <c r="D169" s="36"/>
      <c r="E169" s="36"/>
      <c r="F169" s="36"/>
      <c r="G169" s="36"/>
      <c r="H169" s="36"/>
      <c r="I169" s="36"/>
      <c r="J169" s="36"/>
      <c r="K169" s="36"/>
      <c r="L169" s="36"/>
      <c r="M169" s="36"/>
      <c r="N169" s="36"/>
      <c r="O169" s="36"/>
      <c r="P169" s="36"/>
    </row>
    <row r="170" spans="1:16">
      <c r="A170" s="36"/>
      <c r="B170" s="36"/>
      <c r="C170" s="36"/>
      <c r="D170" s="36"/>
      <c r="E170" s="36"/>
      <c r="F170" s="36"/>
      <c r="G170" s="36"/>
      <c r="H170" s="36"/>
      <c r="I170" s="36"/>
      <c r="J170" s="36"/>
      <c r="K170" s="36"/>
      <c r="L170" s="36"/>
      <c r="M170" s="36"/>
      <c r="N170" s="36"/>
      <c r="O170" s="36"/>
      <c r="P170" s="36"/>
    </row>
    <row r="171" spans="1:16">
      <c r="A171" s="36"/>
      <c r="B171" s="36"/>
      <c r="C171" s="36"/>
      <c r="D171" s="36"/>
      <c r="E171" s="36"/>
      <c r="F171" s="36"/>
      <c r="G171" s="36"/>
      <c r="H171" s="36"/>
      <c r="I171" s="36"/>
      <c r="J171" s="36"/>
      <c r="K171" s="36"/>
      <c r="L171" s="36"/>
      <c r="M171" s="36"/>
      <c r="N171" s="36"/>
      <c r="O171" s="36"/>
      <c r="P171" s="36"/>
    </row>
    <row r="172" spans="1:16">
      <c r="A172" s="36"/>
      <c r="B172" s="36"/>
      <c r="C172" s="36"/>
      <c r="D172" s="36"/>
      <c r="E172" s="36"/>
      <c r="F172" s="36"/>
      <c r="G172" s="36"/>
      <c r="H172" s="36"/>
      <c r="I172" s="36"/>
      <c r="J172" s="36"/>
      <c r="K172" s="36"/>
      <c r="L172" s="36"/>
      <c r="M172" s="36"/>
      <c r="N172" s="36"/>
      <c r="O172" s="36"/>
      <c r="P172" s="36"/>
    </row>
    <row r="173" spans="1:16">
      <c r="A173" s="36"/>
      <c r="B173" s="36"/>
      <c r="C173" s="36"/>
      <c r="D173" s="36"/>
      <c r="E173" s="36"/>
      <c r="F173" s="36"/>
      <c r="G173" s="36"/>
      <c r="H173" s="36"/>
      <c r="I173" s="36"/>
      <c r="J173" s="36"/>
      <c r="K173" s="36"/>
      <c r="L173" s="36"/>
      <c r="M173" s="36"/>
      <c r="N173" s="36"/>
      <c r="O173" s="36"/>
      <c r="P173" s="36"/>
    </row>
    <row r="174" spans="1:16">
      <c r="A174" s="36"/>
      <c r="B174" s="36"/>
      <c r="C174" s="36"/>
      <c r="D174" s="36"/>
      <c r="E174" s="36"/>
      <c r="F174" s="36"/>
      <c r="G174" s="36"/>
      <c r="H174" s="36"/>
      <c r="I174" s="36"/>
      <c r="J174" s="36"/>
      <c r="K174" s="36"/>
      <c r="L174" s="36"/>
      <c r="M174" s="36"/>
      <c r="N174" s="36"/>
      <c r="O174" s="36"/>
      <c r="P174" s="36"/>
    </row>
    <row r="175" spans="1:16">
      <c r="A175" s="36"/>
      <c r="B175" s="36"/>
      <c r="C175" s="36"/>
      <c r="D175" s="36"/>
      <c r="E175" s="36"/>
      <c r="F175" s="36"/>
      <c r="G175" s="36"/>
      <c r="H175" s="36"/>
      <c r="I175" s="36"/>
      <c r="J175" s="36"/>
      <c r="K175" s="36"/>
      <c r="L175" s="36"/>
      <c r="M175" s="36"/>
      <c r="N175" s="36"/>
      <c r="O175" s="36"/>
      <c r="P175" s="36"/>
    </row>
    <row r="176" spans="1:16">
      <c r="A176" s="36"/>
      <c r="B176" s="36"/>
      <c r="C176" s="36"/>
      <c r="D176" s="36"/>
      <c r="E176" s="36"/>
      <c r="F176" s="36"/>
      <c r="G176" s="36"/>
      <c r="H176" s="36"/>
      <c r="I176" s="36"/>
      <c r="J176" s="36"/>
      <c r="K176" s="36"/>
      <c r="L176" s="36"/>
      <c r="M176" s="36"/>
      <c r="N176" s="36"/>
      <c r="O176" s="36"/>
      <c r="P176" s="36"/>
    </row>
    <row r="177" spans="1:16">
      <c r="A177" s="36"/>
      <c r="B177" s="36"/>
      <c r="C177" s="36"/>
      <c r="D177" s="36"/>
      <c r="E177" s="36"/>
      <c r="F177" s="36"/>
      <c r="G177" s="36"/>
      <c r="H177" s="36"/>
      <c r="I177" s="36"/>
      <c r="J177" s="36"/>
      <c r="K177" s="36"/>
      <c r="L177" s="36"/>
      <c r="M177" s="36"/>
      <c r="N177" s="36"/>
      <c r="O177" s="36"/>
      <c r="P177" s="36"/>
    </row>
    <row r="178" spans="1:16">
      <c r="A178" s="36"/>
      <c r="B178" s="36"/>
      <c r="C178" s="36"/>
      <c r="D178" s="36"/>
      <c r="E178" s="36"/>
      <c r="F178" s="36"/>
      <c r="G178" s="36"/>
      <c r="H178" s="36"/>
      <c r="I178" s="36"/>
      <c r="J178" s="36"/>
      <c r="K178" s="36"/>
      <c r="L178" s="36"/>
      <c r="M178" s="36"/>
      <c r="N178" s="36"/>
      <c r="O178" s="36"/>
      <c r="P178" s="36"/>
    </row>
    <row r="179" spans="1:16">
      <c r="A179" s="36"/>
      <c r="B179" s="36"/>
      <c r="C179" s="36"/>
      <c r="D179" s="36"/>
      <c r="E179" s="36"/>
      <c r="F179" s="36"/>
      <c r="G179" s="36"/>
      <c r="H179" s="36"/>
      <c r="I179" s="36"/>
      <c r="J179" s="36"/>
      <c r="K179" s="36"/>
      <c r="L179" s="36"/>
      <c r="M179" s="36"/>
      <c r="N179" s="36"/>
      <c r="O179" s="36"/>
      <c r="P179" s="36"/>
    </row>
    <row r="180" spans="1:16">
      <c r="A180" s="36"/>
      <c r="B180" s="36"/>
      <c r="C180" s="36"/>
      <c r="D180" s="36"/>
      <c r="E180" s="36"/>
      <c r="F180" s="36"/>
      <c r="G180" s="36"/>
      <c r="H180" s="36"/>
      <c r="I180" s="36"/>
      <c r="J180" s="36"/>
      <c r="K180" s="36"/>
      <c r="L180" s="36"/>
      <c r="M180" s="36"/>
      <c r="N180" s="36"/>
      <c r="O180" s="36"/>
      <c r="P180" s="36"/>
    </row>
    <row r="181" spans="1:16">
      <c r="A181" s="36"/>
      <c r="B181" s="36"/>
      <c r="C181" s="36"/>
      <c r="D181" s="36"/>
      <c r="E181" s="36"/>
      <c r="F181" s="36"/>
      <c r="G181" s="36"/>
      <c r="H181" s="36"/>
      <c r="I181" s="36"/>
      <c r="J181" s="36"/>
      <c r="K181" s="36"/>
      <c r="L181" s="36"/>
      <c r="M181" s="36"/>
      <c r="N181" s="36"/>
      <c r="O181" s="36"/>
      <c r="P181" s="36"/>
    </row>
    <row r="182" spans="1:16">
      <c r="A182" s="36"/>
      <c r="B182" s="36"/>
      <c r="C182" s="36"/>
      <c r="D182" s="36"/>
      <c r="E182" s="36"/>
      <c r="F182" s="36"/>
      <c r="G182" s="36"/>
      <c r="H182" s="36"/>
      <c r="I182" s="36"/>
      <c r="J182" s="36"/>
      <c r="K182" s="36"/>
      <c r="L182" s="36"/>
      <c r="M182" s="36"/>
      <c r="N182" s="36"/>
      <c r="O182" s="36"/>
      <c r="P182" s="36"/>
    </row>
    <row r="183" spans="1:16">
      <c r="A183" s="36"/>
      <c r="B183" s="36"/>
      <c r="C183" s="36"/>
      <c r="D183" s="36"/>
      <c r="E183" s="36"/>
      <c r="F183" s="36"/>
      <c r="G183" s="36"/>
      <c r="H183" s="36"/>
      <c r="I183" s="36"/>
      <c r="J183" s="36"/>
      <c r="K183" s="36"/>
      <c r="L183" s="36"/>
      <c r="M183" s="36"/>
      <c r="N183" s="36"/>
      <c r="O183" s="36"/>
      <c r="P183" s="36"/>
    </row>
    <row r="184" spans="1:16">
      <c r="A184" s="36"/>
      <c r="B184" s="36"/>
      <c r="C184" s="36"/>
      <c r="D184" s="36"/>
      <c r="E184" s="36"/>
      <c r="F184" s="36"/>
      <c r="G184" s="36"/>
      <c r="H184" s="36"/>
      <c r="I184" s="36"/>
      <c r="J184" s="36"/>
      <c r="K184" s="36"/>
      <c r="L184" s="36"/>
      <c r="M184" s="36"/>
      <c r="N184" s="36"/>
      <c r="O184" s="36"/>
      <c r="P184" s="36"/>
    </row>
    <row r="185" spans="1:16">
      <c r="A185" s="36"/>
      <c r="B185" s="36"/>
      <c r="C185" s="36"/>
      <c r="D185" s="36"/>
      <c r="E185" s="36"/>
      <c r="F185" s="36"/>
      <c r="G185" s="36"/>
      <c r="H185" s="36"/>
      <c r="I185" s="36"/>
      <c r="J185" s="36"/>
      <c r="K185" s="36"/>
      <c r="L185" s="36"/>
      <c r="M185" s="36"/>
      <c r="N185" s="36"/>
      <c r="O185" s="36"/>
      <c r="P185" s="36"/>
    </row>
    <row r="186" spans="1:16">
      <c r="A186" s="36"/>
      <c r="B186" s="36"/>
      <c r="C186" s="36"/>
      <c r="D186" s="36"/>
      <c r="E186" s="36"/>
      <c r="F186" s="36"/>
      <c r="G186" s="36"/>
      <c r="H186" s="36"/>
      <c r="I186" s="36"/>
      <c r="J186" s="36"/>
      <c r="K186" s="36"/>
      <c r="L186" s="36"/>
      <c r="M186" s="36"/>
      <c r="N186" s="36"/>
      <c r="O186" s="36"/>
      <c r="P186" s="36"/>
    </row>
    <row r="187" spans="1:16">
      <c r="A187" s="36"/>
      <c r="B187" s="36"/>
      <c r="C187" s="36"/>
      <c r="D187" s="36"/>
      <c r="E187" s="36"/>
      <c r="F187" s="36"/>
      <c r="G187" s="36"/>
      <c r="H187" s="36"/>
      <c r="I187" s="36"/>
      <c r="J187" s="36"/>
      <c r="K187" s="36"/>
      <c r="L187" s="36"/>
      <c r="M187" s="36"/>
      <c r="N187" s="36"/>
      <c r="O187" s="36"/>
      <c r="P187" s="36"/>
    </row>
    <row r="188" spans="1:16">
      <c r="A188" s="36"/>
      <c r="B188" s="36"/>
      <c r="C188" s="36"/>
      <c r="D188" s="36"/>
      <c r="E188" s="36"/>
      <c r="F188" s="36"/>
      <c r="G188" s="36"/>
      <c r="H188" s="36"/>
      <c r="I188" s="36"/>
      <c r="J188" s="36"/>
      <c r="K188" s="36"/>
      <c r="L188" s="36"/>
      <c r="M188" s="36"/>
      <c r="N188" s="36"/>
      <c r="O188" s="36"/>
      <c r="P188" s="36"/>
    </row>
    <row r="189" spans="1:16">
      <c r="A189" s="36"/>
      <c r="B189" s="36"/>
      <c r="C189" s="36"/>
      <c r="D189" s="36"/>
      <c r="E189" s="36"/>
      <c r="F189" s="36"/>
      <c r="G189" s="36"/>
      <c r="H189" s="36"/>
      <c r="I189" s="36"/>
      <c r="J189" s="36"/>
      <c r="K189" s="36"/>
      <c r="L189" s="36"/>
      <c r="M189" s="36"/>
      <c r="N189" s="36"/>
      <c r="O189" s="36"/>
      <c r="P189" s="36"/>
    </row>
    <row r="190" spans="1:16">
      <c r="A190" s="36"/>
      <c r="B190" s="36"/>
      <c r="C190" s="36"/>
      <c r="D190" s="36"/>
      <c r="E190" s="36"/>
      <c r="F190" s="36"/>
      <c r="G190" s="36"/>
      <c r="H190" s="36"/>
      <c r="I190" s="36"/>
      <c r="J190" s="36"/>
      <c r="K190" s="36"/>
      <c r="L190" s="36"/>
      <c r="M190" s="36"/>
      <c r="N190" s="36"/>
      <c r="O190" s="36"/>
      <c r="P190" s="36"/>
    </row>
    <row r="191" spans="1:16">
      <c r="A191" s="36"/>
      <c r="B191" s="36"/>
      <c r="C191" s="36"/>
      <c r="D191" s="36"/>
      <c r="E191" s="36"/>
      <c r="F191" s="36"/>
      <c r="G191" s="36"/>
      <c r="H191" s="36"/>
      <c r="I191" s="36"/>
      <c r="J191" s="36"/>
      <c r="K191" s="36"/>
      <c r="L191" s="36"/>
      <c r="M191" s="36"/>
      <c r="N191" s="36"/>
      <c r="O191" s="36"/>
      <c r="P191" s="36"/>
    </row>
    <row r="192" spans="1:16">
      <c r="A192" s="36"/>
      <c r="B192" s="36"/>
      <c r="C192" s="36"/>
      <c r="D192" s="36"/>
      <c r="E192" s="36"/>
      <c r="F192" s="36"/>
      <c r="G192" s="36"/>
      <c r="H192" s="36"/>
      <c r="I192" s="36"/>
      <c r="J192" s="36"/>
      <c r="K192" s="36"/>
      <c r="L192" s="36"/>
      <c r="M192" s="36"/>
      <c r="N192" s="36"/>
      <c r="O192" s="36"/>
      <c r="P192" s="36"/>
    </row>
    <row r="193" spans="1:16">
      <c r="A193" s="36"/>
      <c r="B193" s="36"/>
      <c r="C193" s="36"/>
      <c r="D193" s="36"/>
      <c r="E193" s="36"/>
      <c r="F193" s="36"/>
      <c r="G193" s="36"/>
      <c r="H193" s="36"/>
      <c r="I193" s="36"/>
      <c r="J193" s="36"/>
      <c r="K193" s="36"/>
      <c r="L193" s="36"/>
      <c r="M193" s="36"/>
      <c r="N193" s="36"/>
      <c r="O193" s="36"/>
      <c r="P193" s="36"/>
    </row>
    <row r="194" spans="1:16">
      <c r="A194" s="36"/>
      <c r="B194" s="36"/>
      <c r="C194" s="36"/>
      <c r="D194" s="36"/>
      <c r="E194" s="36"/>
      <c r="F194" s="36"/>
      <c r="G194" s="36"/>
      <c r="H194" s="36"/>
      <c r="I194" s="36"/>
      <c r="J194" s="36"/>
      <c r="K194" s="36"/>
      <c r="L194" s="36"/>
      <c r="M194" s="36"/>
      <c r="N194" s="36"/>
      <c r="O194" s="36"/>
      <c r="P194" s="36"/>
    </row>
    <row r="195" spans="1:16">
      <c r="A195" s="36"/>
      <c r="B195" s="36"/>
      <c r="C195" s="36"/>
      <c r="D195" s="36"/>
      <c r="E195" s="36"/>
      <c r="F195" s="36"/>
      <c r="G195" s="36"/>
      <c r="H195" s="36"/>
      <c r="I195" s="36"/>
      <c r="J195" s="36"/>
      <c r="K195" s="36"/>
      <c r="L195" s="36"/>
      <c r="M195" s="36"/>
      <c r="N195" s="36"/>
      <c r="O195" s="36"/>
      <c r="P195" s="36"/>
    </row>
    <row r="196" spans="1:16">
      <c r="A196" s="36"/>
      <c r="B196" s="36"/>
      <c r="C196" s="36"/>
      <c r="D196" s="36"/>
      <c r="E196" s="36"/>
      <c r="F196" s="36"/>
      <c r="G196" s="36"/>
      <c r="H196" s="36"/>
      <c r="I196" s="36"/>
      <c r="J196" s="36"/>
      <c r="K196" s="36"/>
      <c r="L196" s="36"/>
      <c r="M196" s="36"/>
      <c r="N196" s="36"/>
      <c r="O196" s="36"/>
      <c r="P196" s="36"/>
    </row>
    <row r="197" spans="1:16">
      <c r="A197" s="36"/>
      <c r="B197" s="36"/>
      <c r="C197" s="36"/>
      <c r="D197" s="36"/>
      <c r="E197" s="36"/>
      <c r="F197" s="36"/>
      <c r="G197" s="36"/>
      <c r="H197" s="36"/>
      <c r="I197" s="36"/>
      <c r="J197" s="36"/>
      <c r="K197" s="36"/>
      <c r="L197" s="36"/>
      <c r="M197" s="36"/>
      <c r="N197" s="36"/>
      <c r="O197" s="36"/>
      <c r="P197" s="36"/>
    </row>
    <row r="198" spans="1:16">
      <c r="A198" s="36"/>
      <c r="B198" s="36"/>
      <c r="C198" s="36"/>
      <c r="D198" s="36"/>
      <c r="E198" s="36"/>
      <c r="F198" s="36"/>
      <c r="G198" s="36"/>
      <c r="H198" s="36"/>
      <c r="I198" s="36"/>
      <c r="J198" s="36"/>
      <c r="K198" s="36"/>
      <c r="L198" s="36"/>
      <c r="M198" s="36"/>
      <c r="N198" s="36"/>
      <c r="O198" s="36"/>
      <c r="P198" s="36"/>
    </row>
    <row r="199" spans="1:16">
      <c r="A199" s="36"/>
      <c r="B199" s="36"/>
      <c r="C199" s="36"/>
      <c r="D199" s="36"/>
      <c r="E199" s="36"/>
      <c r="F199" s="36"/>
      <c r="G199" s="36"/>
      <c r="H199" s="36"/>
      <c r="I199" s="36"/>
      <c r="J199" s="36"/>
      <c r="K199" s="36"/>
      <c r="L199" s="36"/>
      <c r="M199" s="36"/>
      <c r="N199" s="36"/>
      <c r="O199" s="36"/>
      <c r="P199" s="36"/>
    </row>
    <row r="200" spans="1:16">
      <c r="A200" s="36"/>
      <c r="B200" s="36"/>
      <c r="C200" s="36"/>
      <c r="D200" s="36"/>
      <c r="E200" s="36"/>
      <c r="F200" s="36"/>
      <c r="G200" s="36"/>
      <c r="H200" s="36"/>
      <c r="I200" s="36"/>
      <c r="J200" s="36"/>
      <c r="K200" s="36"/>
      <c r="L200" s="36"/>
      <c r="M200" s="36"/>
      <c r="N200" s="36"/>
      <c r="O200" s="36"/>
      <c r="P200" s="36"/>
    </row>
    <row r="201" spans="1:16">
      <c r="A201" s="36"/>
      <c r="B201" s="36"/>
      <c r="C201" s="36"/>
      <c r="D201" s="36"/>
      <c r="E201" s="36"/>
      <c r="F201" s="36"/>
      <c r="G201" s="36"/>
      <c r="H201" s="36"/>
      <c r="I201" s="36"/>
      <c r="J201" s="36"/>
      <c r="K201" s="36"/>
      <c r="L201" s="36"/>
      <c r="M201" s="36"/>
      <c r="N201" s="36"/>
      <c r="O201" s="36"/>
      <c r="P201" s="36"/>
    </row>
  </sheetData>
  <mergeCells count="15">
    <mergeCell ref="A2:P2"/>
    <mergeCell ref="A3:P3"/>
    <mergeCell ref="F5:G5"/>
    <mergeCell ref="H5:I5"/>
    <mergeCell ref="K5:M5"/>
    <mergeCell ref="A27:B27"/>
    <mergeCell ref="A5:A6"/>
    <mergeCell ref="B5:B6"/>
    <mergeCell ref="C5:C6"/>
    <mergeCell ref="D5:D6"/>
    <mergeCell ref="E5:E6"/>
    <mergeCell ref="J5:J6"/>
    <mergeCell ref="N5:N6"/>
    <mergeCell ref="O5:O6"/>
    <mergeCell ref="P5:P6"/>
  </mergeCells>
  <hyperlinks>
    <hyperlink ref="A1" location="'索引目录'!E25" display="返回索引页"/>
    <hyperlink ref="B1" location="'存货汇总'!B13" display="返回"/>
  </hyperlinks>
  <pageMargins left="0.7" right="0.7" top="0.75" bottom="0.75" header="0.3" footer="0.3"/>
  <pageSetup paperSize="9" scale="98"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5" customWidth="1"/>
    <col min="2" max="2" width="29" customWidth="1"/>
    <col min="3" max="3" width="11" customWidth="1"/>
    <col min="4" max="4" width="20" customWidth="1"/>
    <col min="5" max="7" width="18" customWidth="1"/>
    <col min="8" max="8" width="15" customWidth="1"/>
    <col min="9" max="9" width="8" customWidth="1"/>
    <col min="10" max="10" width="17" customWidth="1"/>
    <col min="11" max="11" width="10" customWidth="1"/>
  </cols>
  <sheetData>
    <row r="1" ht="15.6" spans="1:11">
      <c r="A1" s="13" t="s">
        <v>86</v>
      </c>
      <c r="B1" s="14" t="s">
        <v>250</v>
      </c>
      <c r="C1" s="15"/>
      <c r="D1" s="15"/>
      <c r="E1" s="15"/>
      <c r="F1" s="15"/>
      <c r="G1" s="15"/>
      <c r="H1" s="15"/>
      <c r="I1" s="15"/>
      <c r="J1" s="15"/>
      <c r="K1" s="36"/>
    </row>
    <row r="2" ht="30" customHeight="1" spans="1:11">
      <c r="A2" s="16" t="s">
        <v>585</v>
      </c>
      <c r="B2" s="17"/>
      <c r="C2" s="17"/>
      <c r="D2" s="17"/>
      <c r="E2" s="17"/>
      <c r="F2" s="17"/>
      <c r="G2" s="17"/>
      <c r="H2" s="17"/>
      <c r="I2" s="17"/>
      <c r="J2" s="17"/>
      <c r="K2" s="36"/>
    </row>
    <row r="3" ht="14.25" customHeight="1" spans="1:11">
      <c r="A3" s="40" t="e">
        <f>CONCATENATE(#REF!,#REF!,#REF!,#REF!,#REF!,#REF!,#REF!)</f>
        <v>#REF!</v>
      </c>
      <c r="B3" s="40"/>
      <c r="C3" s="40"/>
      <c r="D3" s="40"/>
      <c r="E3" s="40"/>
      <c r="F3" s="40"/>
      <c r="G3" s="38"/>
      <c r="H3" s="38"/>
      <c r="I3" s="38"/>
      <c r="J3" s="38"/>
      <c r="K3" s="36"/>
    </row>
    <row r="4" ht="15.75" customHeight="1" spans="1:11">
      <c r="A4" s="41" t="e">
        <f>#REF!&amp;#REF!</f>
        <v>#REF!</v>
      </c>
      <c r="B4" s="36"/>
      <c r="C4" s="36"/>
      <c r="D4" s="36"/>
      <c r="E4" s="36"/>
      <c r="F4" s="36"/>
      <c r="G4" s="36"/>
      <c r="H4" s="36"/>
      <c r="I4" s="36"/>
      <c r="J4" s="42" t="s">
        <v>119</v>
      </c>
      <c r="K4" s="36"/>
    </row>
    <row r="5" ht="15.75" customHeight="1" spans="1:11">
      <c r="A5" s="43" t="s">
        <v>183</v>
      </c>
      <c r="B5" s="43" t="s">
        <v>586</v>
      </c>
      <c r="C5" s="43" t="s">
        <v>425</v>
      </c>
      <c r="D5" s="43" t="s">
        <v>587</v>
      </c>
      <c r="E5" s="44" t="s">
        <v>333</v>
      </c>
      <c r="F5" s="45" t="s">
        <v>334</v>
      </c>
      <c r="G5" s="43" t="s">
        <v>335</v>
      </c>
      <c r="H5" s="43" t="s">
        <v>336</v>
      </c>
      <c r="I5" s="52" t="s">
        <v>358</v>
      </c>
      <c r="J5" s="43" t="s">
        <v>186</v>
      </c>
      <c r="K5" s="36"/>
    </row>
    <row r="6" ht="15.75" customHeight="1" spans="1:11">
      <c r="A6" s="46"/>
      <c r="B6" s="47"/>
      <c r="C6" s="46"/>
      <c r="D6" s="46"/>
      <c r="E6" s="55"/>
      <c r="F6" s="57"/>
      <c r="G6" s="56"/>
      <c r="H6" s="56" t="str">
        <f t="shared" ref="H6:H26" si="0">IF(G6-F6=0,"",(G6-F6))</f>
        <v/>
      </c>
      <c r="I6" s="56" t="str">
        <f t="shared" ref="I6:I27" si="1">IF(F6=0,"",(G6-F6)/F6*100)</f>
        <v/>
      </c>
      <c r="J6" s="47"/>
      <c r="K6" s="36"/>
    </row>
    <row r="7" ht="15.75" customHeight="1" spans="1:11">
      <c r="A7" s="47"/>
      <c r="B7" s="47"/>
      <c r="C7" s="48"/>
      <c r="D7" s="48"/>
      <c r="E7" s="55"/>
      <c r="F7" s="57"/>
      <c r="G7" s="56"/>
      <c r="H7" s="56" t="str">
        <f t="shared" si="0"/>
        <v/>
      </c>
      <c r="I7" s="56" t="str">
        <f t="shared" si="1"/>
        <v/>
      </c>
      <c r="J7" s="47"/>
      <c r="K7" s="36"/>
    </row>
    <row r="8" ht="15.75" customHeight="1" spans="1:11">
      <c r="A8" s="47"/>
      <c r="B8" s="47"/>
      <c r="C8" s="48"/>
      <c r="D8" s="48"/>
      <c r="E8" s="55"/>
      <c r="F8" s="57"/>
      <c r="G8" s="56"/>
      <c r="H8" s="56" t="str">
        <f t="shared" si="0"/>
        <v/>
      </c>
      <c r="I8" s="56" t="str">
        <f t="shared" si="1"/>
        <v/>
      </c>
      <c r="J8" s="47"/>
      <c r="K8" s="36"/>
    </row>
    <row r="9" ht="15.75" customHeight="1" spans="1:11">
      <c r="A9" s="47"/>
      <c r="B9" s="47"/>
      <c r="C9" s="48"/>
      <c r="D9" s="48"/>
      <c r="E9" s="55"/>
      <c r="F9" s="57"/>
      <c r="G9" s="56"/>
      <c r="H9" s="56" t="str">
        <f t="shared" si="0"/>
        <v/>
      </c>
      <c r="I9" s="56" t="str">
        <f t="shared" si="1"/>
        <v/>
      </c>
      <c r="J9" s="47"/>
      <c r="K9" s="36"/>
    </row>
    <row r="10" ht="15.75" customHeight="1" spans="1:11">
      <c r="A10" s="47"/>
      <c r="B10" s="47"/>
      <c r="C10" s="48"/>
      <c r="D10" s="48"/>
      <c r="E10" s="55"/>
      <c r="F10" s="57"/>
      <c r="G10" s="56"/>
      <c r="H10" s="56" t="str">
        <f t="shared" si="0"/>
        <v/>
      </c>
      <c r="I10" s="56" t="str">
        <f t="shared" si="1"/>
        <v/>
      </c>
      <c r="J10" s="47"/>
      <c r="K10" s="36"/>
    </row>
    <row r="11" ht="15.75" customHeight="1" spans="1:11">
      <c r="A11" s="47"/>
      <c r="B11" s="47"/>
      <c r="C11" s="48"/>
      <c r="D11" s="48"/>
      <c r="E11" s="55"/>
      <c r="F11" s="57"/>
      <c r="G11" s="56"/>
      <c r="H11" s="56" t="str">
        <f t="shared" si="0"/>
        <v/>
      </c>
      <c r="I11" s="56" t="str">
        <f t="shared" si="1"/>
        <v/>
      </c>
      <c r="J11" s="47"/>
      <c r="K11" s="36"/>
    </row>
    <row r="12" ht="15.75" customHeight="1" spans="1:11">
      <c r="A12" s="47"/>
      <c r="B12" s="47"/>
      <c r="C12" s="48"/>
      <c r="D12" s="48"/>
      <c r="E12" s="55"/>
      <c r="F12" s="57"/>
      <c r="G12" s="56"/>
      <c r="H12" s="56" t="str">
        <f t="shared" si="0"/>
        <v/>
      </c>
      <c r="I12" s="56" t="str">
        <f t="shared" si="1"/>
        <v/>
      </c>
      <c r="J12" s="47"/>
      <c r="K12" s="36"/>
    </row>
    <row r="13" ht="15.75" customHeight="1" spans="1:11">
      <c r="A13" s="47"/>
      <c r="B13" s="47"/>
      <c r="C13" s="48"/>
      <c r="D13" s="48"/>
      <c r="E13" s="55"/>
      <c r="F13" s="57"/>
      <c r="G13" s="56"/>
      <c r="H13" s="56" t="str">
        <f t="shared" si="0"/>
        <v/>
      </c>
      <c r="I13" s="56" t="str">
        <f t="shared" si="1"/>
        <v/>
      </c>
      <c r="J13" s="47"/>
      <c r="K13" s="36"/>
    </row>
    <row r="14" ht="15.75" customHeight="1" spans="1:11">
      <c r="A14" s="47"/>
      <c r="B14" s="47"/>
      <c r="C14" s="48"/>
      <c r="D14" s="48"/>
      <c r="E14" s="55"/>
      <c r="F14" s="57"/>
      <c r="G14" s="56"/>
      <c r="H14" s="56" t="str">
        <f t="shared" si="0"/>
        <v/>
      </c>
      <c r="I14" s="56" t="str">
        <f t="shared" si="1"/>
        <v/>
      </c>
      <c r="J14" s="47"/>
      <c r="K14" s="36"/>
    </row>
    <row r="15" ht="15.75" customHeight="1" spans="1:11">
      <c r="A15" s="47"/>
      <c r="B15" s="47"/>
      <c r="C15" s="48"/>
      <c r="D15" s="48"/>
      <c r="E15" s="55"/>
      <c r="F15" s="57"/>
      <c r="G15" s="56"/>
      <c r="H15" s="56" t="str">
        <f t="shared" si="0"/>
        <v/>
      </c>
      <c r="I15" s="56" t="str">
        <f t="shared" si="1"/>
        <v/>
      </c>
      <c r="J15" s="47"/>
      <c r="K15" s="36"/>
    </row>
    <row r="16" ht="15.75" customHeight="1" spans="1:11">
      <c r="A16" s="47"/>
      <c r="B16" s="47"/>
      <c r="C16" s="48"/>
      <c r="D16" s="48"/>
      <c r="E16" s="55"/>
      <c r="F16" s="57"/>
      <c r="G16" s="56"/>
      <c r="H16" s="56" t="str">
        <f t="shared" si="0"/>
        <v/>
      </c>
      <c r="I16" s="56" t="str">
        <f t="shared" si="1"/>
        <v/>
      </c>
      <c r="J16" s="47"/>
      <c r="K16" s="36"/>
    </row>
    <row r="17" ht="15.75" customHeight="1" spans="1:11">
      <c r="A17" s="47"/>
      <c r="B17" s="47"/>
      <c r="C17" s="48"/>
      <c r="D17" s="48"/>
      <c r="E17" s="55"/>
      <c r="F17" s="57"/>
      <c r="G17" s="56"/>
      <c r="H17" s="56" t="str">
        <f t="shared" si="0"/>
        <v/>
      </c>
      <c r="I17" s="56" t="str">
        <f t="shared" si="1"/>
        <v/>
      </c>
      <c r="J17" s="47"/>
      <c r="K17" s="36"/>
    </row>
    <row r="18" ht="15.75" customHeight="1" spans="1:11">
      <c r="A18" s="47"/>
      <c r="B18" s="47"/>
      <c r="C18" s="48"/>
      <c r="D18" s="48"/>
      <c r="E18" s="55"/>
      <c r="F18" s="57"/>
      <c r="G18" s="56"/>
      <c r="H18" s="56" t="str">
        <f t="shared" si="0"/>
        <v/>
      </c>
      <c r="I18" s="56" t="str">
        <f t="shared" si="1"/>
        <v/>
      </c>
      <c r="J18" s="47"/>
      <c r="K18" s="36"/>
    </row>
    <row r="19" ht="15.75" customHeight="1" spans="1:11">
      <c r="A19" s="47"/>
      <c r="B19" s="47"/>
      <c r="C19" s="48"/>
      <c r="D19" s="48"/>
      <c r="E19" s="55"/>
      <c r="F19" s="57"/>
      <c r="G19" s="56"/>
      <c r="H19" s="56" t="str">
        <f t="shared" si="0"/>
        <v/>
      </c>
      <c r="I19" s="56" t="str">
        <f t="shared" si="1"/>
        <v/>
      </c>
      <c r="J19" s="47"/>
      <c r="K19" s="36"/>
    </row>
    <row r="20" ht="15.75" customHeight="1" spans="1:11">
      <c r="A20" s="47"/>
      <c r="B20" s="47"/>
      <c r="C20" s="48"/>
      <c r="D20" s="48"/>
      <c r="E20" s="55"/>
      <c r="F20" s="57"/>
      <c r="G20" s="56"/>
      <c r="H20" s="56" t="str">
        <f t="shared" si="0"/>
        <v/>
      </c>
      <c r="I20" s="56" t="str">
        <f t="shared" si="1"/>
        <v/>
      </c>
      <c r="J20" s="47"/>
      <c r="K20" s="36"/>
    </row>
    <row r="21" ht="15.75" customHeight="1" spans="1:11">
      <c r="A21" s="47"/>
      <c r="B21" s="47"/>
      <c r="C21" s="48"/>
      <c r="D21" s="48"/>
      <c r="E21" s="55"/>
      <c r="F21" s="57"/>
      <c r="G21" s="56"/>
      <c r="H21" s="56" t="str">
        <f t="shared" si="0"/>
        <v/>
      </c>
      <c r="I21" s="56" t="str">
        <f t="shared" si="1"/>
        <v/>
      </c>
      <c r="J21" s="47"/>
      <c r="K21" s="36"/>
    </row>
    <row r="22" ht="15.75" customHeight="1" spans="1:11">
      <c r="A22" s="47"/>
      <c r="B22" s="47"/>
      <c r="C22" s="48"/>
      <c r="D22" s="48"/>
      <c r="E22" s="55"/>
      <c r="F22" s="57"/>
      <c r="G22" s="56"/>
      <c r="H22" s="56" t="str">
        <f t="shared" si="0"/>
        <v/>
      </c>
      <c r="I22" s="56" t="str">
        <f t="shared" si="1"/>
        <v/>
      </c>
      <c r="J22" s="47"/>
      <c r="K22" s="36"/>
    </row>
    <row r="23" ht="15.75" customHeight="1" spans="1:11">
      <c r="A23" s="47"/>
      <c r="B23" s="47"/>
      <c r="C23" s="48"/>
      <c r="D23" s="48"/>
      <c r="E23" s="55"/>
      <c r="F23" s="57"/>
      <c r="G23" s="56"/>
      <c r="H23" s="56" t="str">
        <f t="shared" si="0"/>
        <v/>
      </c>
      <c r="I23" s="56" t="str">
        <f t="shared" si="1"/>
        <v/>
      </c>
      <c r="J23" s="47"/>
      <c r="K23" s="36"/>
    </row>
    <row r="24" ht="15.75" customHeight="1" spans="1:11">
      <c r="A24" s="47"/>
      <c r="B24" s="47"/>
      <c r="C24" s="48"/>
      <c r="D24" s="48"/>
      <c r="E24" s="55"/>
      <c r="F24" s="57"/>
      <c r="G24" s="56"/>
      <c r="H24" s="56" t="str">
        <f t="shared" si="0"/>
        <v/>
      </c>
      <c r="I24" s="56" t="str">
        <f t="shared" si="1"/>
        <v/>
      </c>
      <c r="J24" s="47"/>
      <c r="K24" s="36"/>
    </row>
    <row r="25" ht="15.75" customHeight="1" spans="1:11">
      <c r="A25" s="47"/>
      <c r="B25" s="47"/>
      <c r="C25" s="48"/>
      <c r="D25" s="48"/>
      <c r="E25" s="55"/>
      <c r="F25" s="57"/>
      <c r="G25" s="56"/>
      <c r="H25" s="56" t="str">
        <f t="shared" si="0"/>
        <v/>
      </c>
      <c r="I25" s="56" t="str">
        <f t="shared" si="1"/>
        <v/>
      </c>
      <c r="J25" s="47"/>
      <c r="K25" s="36"/>
    </row>
    <row r="26" ht="15.75" customHeight="1" spans="1:11">
      <c r="A26" s="47"/>
      <c r="B26" s="47"/>
      <c r="C26" s="48"/>
      <c r="D26" s="48"/>
      <c r="E26" s="55"/>
      <c r="F26" s="57"/>
      <c r="G26" s="56"/>
      <c r="H26" s="56" t="str">
        <f t="shared" si="0"/>
        <v/>
      </c>
      <c r="I26" s="56" t="str">
        <f t="shared" si="1"/>
        <v/>
      </c>
      <c r="J26" s="47"/>
      <c r="K26" s="36"/>
    </row>
    <row r="27" ht="15.75" customHeight="1" spans="1:11">
      <c r="A27" s="52" t="s">
        <v>395</v>
      </c>
      <c r="B27" s="72"/>
      <c r="C27" s="48"/>
      <c r="D27" s="48"/>
      <c r="E27" s="55">
        <f>SUM(E6:E26)</f>
        <v>0</v>
      </c>
      <c r="F27" s="57">
        <f>SUM(F6:F26)</f>
        <v>0</v>
      </c>
      <c r="G27" s="56">
        <f>SUM(G6:G26)</f>
        <v>0</v>
      </c>
      <c r="H27" s="56">
        <f>SUM(H6:H26)</f>
        <v>0</v>
      </c>
      <c r="I27" s="56" t="str">
        <f t="shared" si="1"/>
        <v/>
      </c>
      <c r="J27" s="47"/>
      <c r="K27" s="36"/>
    </row>
    <row r="28" ht="15.75" customHeight="1" spans="1:11">
      <c r="A28" s="54" t="e">
        <f>#REF!&amp;#REF!</f>
        <v>#REF!</v>
      </c>
      <c r="B28" s="36"/>
      <c r="C28" s="36"/>
      <c r="D28" s="36"/>
      <c r="E28" s="36"/>
      <c r="F28" s="36"/>
      <c r="G28" s="36"/>
      <c r="H28" s="41" t="e">
        <f>"评估人员："&amp;#REF!</f>
        <v>#REF!</v>
      </c>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J2"/>
    <mergeCell ref="A3:J3"/>
    <mergeCell ref="A27:B27"/>
  </mergeCells>
  <hyperlinks>
    <hyperlink ref="A1" location="'索引目录'!D26" display="返回索引页"/>
    <hyperlink ref="B1" location="'流动汇总'!B15" display="返回"/>
  </hyperlink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5" customWidth="1"/>
    <col min="2" max="2" width="27" customWidth="1"/>
    <col min="3" max="3" width="10" customWidth="1"/>
    <col min="4" max="4" width="18" customWidth="1"/>
    <col min="5" max="5" width="14" customWidth="1"/>
    <col min="6" max="6" width="15" hidden="1" customWidth="1"/>
    <col min="7" max="8" width="15" customWidth="1"/>
    <col min="9" max="9" width="12" customWidth="1"/>
    <col min="10" max="10" width="7" customWidth="1"/>
    <col min="11" max="11" width="13" customWidth="1"/>
  </cols>
  <sheetData>
    <row r="1" ht="11.25" customHeight="1" spans="1:11">
      <c r="A1" s="13" t="s">
        <v>86</v>
      </c>
      <c r="B1" s="14" t="s">
        <v>250</v>
      </c>
      <c r="C1" s="14"/>
      <c r="D1" s="14"/>
      <c r="E1" s="14"/>
      <c r="F1" s="15"/>
      <c r="G1" s="15"/>
      <c r="H1" s="15"/>
      <c r="I1" s="15"/>
      <c r="J1" s="15"/>
      <c r="K1" s="15"/>
    </row>
    <row r="2" ht="30" customHeight="1" spans="1:11">
      <c r="A2" s="16" t="s">
        <v>588</v>
      </c>
      <c r="B2" s="17"/>
      <c r="C2" s="17"/>
      <c r="D2" s="17"/>
      <c r="E2" s="17"/>
      <c r="F2" s="17"/>
      <c r="G2" s="17"/>
      <c r="H2" s="17"/>
      <c r="I2" s="17"/>
      <c r="J2" s="17"/>
      <c r="K2" s="17"/>
    </row>
    <row r="3" ht="14.25" customHeight="1" spans="1:11">
      <c r="A3" s="40" t="e">
        <f>CONCATENATE(#REF!,#REF!,#REF!,#REF!,#REF!,#REF!,#REF!)</f>
        <v>#REF!</v>
      </c>
      <c r="B3" s="40"/>
      <c r="C3" s="40"/>
      <c r="D3" s="40"/>
      <c r="E3" s="40"/>
      <c r="F3" s="40"/>
      <c r="G3" s="40"/>
      <c r="H3" s="40"/>
      <c r="I3" s="40"/>
      <c r="J3" s="40"/>
      <c r="K3" s="40"/>
    </row>
    <row r="4" ht="15.75" customHeight="1" spans="1:11">
      <c r="A4" s="41" t="e">
        <f>#REF!&amp;#REF!</f>
        <v>#REF!</v>
      </c>
      <c r="B4" s="36"/>
      <c r="C4" s="36"/>
      <c r="D4" s="36"/>
      <c r="E4" s="36"/>
      <c r="F4" s="36"/>
      <c r="G4" s="36"/>
      <c r="H4" s="36"/>
      <c r="I4" s="36"/>
      <c r="J4" s="36"/>
      <c r="K4" s="42" t="s">
        <v>119</v>
      </c>
    </row>
    <row r="5" ht="15.75" customHeight="1" spans="1:11">
      <c r="A5" s="43" t="s">
        <v>183</v>
      </c>
      <c r="B5" s="43" t="s">
        <v>586</v>
      </c>
      <c r="C5" s="43" t="s">
        <v>425</v>
      </c>
      <c r="D5" s="43" t="s">
        <v>587</v>
      </c>
      <c r="E5" s="43" t="s">
        <v>385</v>
      </c>
      <c r="F5" s="44" t="s">
        <v>333</v>
      </c>
      <c r="G5" s="45" t="s">
        <v>334</v>
      </c>
      <c r="H5" s="43" t="s">
        <v>335</v>
      </c>
      <c r="I5" s="43" t="s">
        <v>336</v>
      </c>
      <c r="J5" s="52" t="s">
        <v>358</v>
      </c>
      <c r="K5" s="43" t="s">
        <v>186</v>
      </c>
    </row>
    <row r="6" ht="15.75" customHeight="1" spans="1:11">
      <c r="A6" s="46"/>
      <c r="B6" s="109"/>
      <c r="C6" s="110"/>
      <c r="D6" s="47"/>
      <c r="E6" s="47"/>
      <c r="F6" s="55"/>
      <c r="G6" s="57"/>
      <c r="H6" s="57"/>
      <c r="I6" s="56"/>
      <c r="J6" s="56"/>
      <c r="K6" s="47"/>
    </row>
    <row r="7" ht="15.75" customHeight="1" spans="1:11">
      <c r="A7" s="46"/>
      <c r="B7" s="47"/>
      <c r="C7" s="43"/>
      <c r="D7" s="43"/>
      <c r="E7" s="43"/>
      <c r="F7" s="55"/>
      <c r="G7" s="57"/>
      <c r="H7" s="56"/>
      <c r="I7" s="56"/>
      <c r="J7" s="56"/>
      <c r="K7" s="47"/>
    </row>
    <row r="8" ht="15.75" customHeight="1" spans="1:11">
      <c r="A8" s="46"/>
      <c r="B8" s="47"/>
      <c r="C8" s="47"/>
      <c r="D8" s="47"/>
      <c r="E8" s="47"/>
      <c r="F8" s="55"/>
      <c r="G8" s="57"/>
      <c r="H8" s="56"/>
      <c r="I8" s="56"/>
      <c r="J8" s="56"/>
      <c r="K8" s="47"/>
    </row>
    <row r="9" ht="15.75" customHeight="1" spans="1:11">
      <c r="A9" s="46"/>
      <c r="B9" s="47"/>
      <c r="C9" s="47"/>
      <c r="D9" s="47"/>
      <c r="E9" s="47"/>
      <c r="F9" s="55"/>
      <c r="G9" s="57"/>
      <c r="H9" s="56"/>
      <c r="I9" s="56"/>
      <c r="J9" s="56"/>
      <c r="K9" s="47"/>
    </row>
    <row r="10" ht="15.75" customHeight="1" spans="1:11">
      <c r="A10" s="46"/>
      <c r="B10" s="47"/>
      <c r="C10" s="47"/>
      <c r="D10" s="47"/>
      <c r="E10" s="47"/>
      <c r="F10" s="55"/>
      <c r="G10" s="57"/>
      <c r="H10" s="56"/>
      <c r="I10" s="56"/>
      <c r="J10" s="56"/>
      <c r="K10" s="47"/>
    </row>
    <row r="11" ht="15.75" customHeight="1" spans="1:11">
      <c r="A11" s="46"/>
      <c r="B11" s="47"/>
      <c r="C11" s="47"/>
      <c r="D11" s="47"/>
      <c r="E11" s="47"/>
      <c r="F11" s="55"/>
      <c r="G11" s="57"/>
      <c r="H11" s="56"/>
      <c r="I11" s="56"/>
      <c r="J11" s="56"/>
      <c r="K11" s="47"/>
    </row>
    <row r="12" ht="15.75" customHeight="1" spans="1:11">
      <c r="A12" s="46"/>
      <c r="B12" s="47"/>
      <c r="C12" s="47"/>
      <c r="D12" s="47"/>
      <c r="E12" s="47"/>
      <c r="F12" s="55"/>
      <c r="G12" s="57"/>
      <c r="H12" s="56"/>
      <c r="I12" s="56"/>
      <c r="J12" s="56"/>
      <c r="K12" s="47"/>
    </row>
    <row r="13" ht="15.75" customHeight="1" spans="1:11">
      <c r="A13" s="46"/>
      <c r="B13" s="47"/>
      <c r="C13" s="47"/>
      <c r="D13" s="47"/>
      <c r="E13" s="47"/>
      <c r="F13" s="55"/>
      <c r="G13" s="57"/>
      <c r="H13" s="56"/>
      <c r="I13" s="56"/>
      <c r="J13" s="56"/>
      <c r="K13" s="47"/>
    </row>
    <row r="14" ht="15.75" customHeight="1" spans="1:11">
      <c r="A14" s="46"/>
      <c r="B14" s="47"/>
      <c r="C14" s="47"/>
      <c r="D14" s="47"/>
      <c r="E14" s="47"/>
      <c r="F14" s="55"/>
      <c r="G14" s="57"/>
      <c r="H14" s="56"/>
      <c r="I14" s="56" t="str">
        <f t="shared" ref="I14:I26" si="0">IF(H14-G14=0,"",(H14-G14))</f>
        <v/>
      </c>
      <c r="J14" s="56" t="str">
        <f t="shared" ref="J14:J27" si="1">IF(G14=0,"",(H14-G14)/G14*100)</f>
        <v/>
      </c>
      <c r="K14" s="47"/>
    </row>
    <row r="15" ht="15.75" customHeight="1" spans="1:11">
      <c r="A15" s="46"/>
      <c r="B15" s="47"/>
      <c r="C15" s="47"/>
      <c r="D15" s="47"/>
      <c r="E15" s="47"/>
      <c r="F15" s="55"/>
      <c r="G15" s="57"/>
      <c r="H15" s="56"/>
      <c r="I15" s="56" t="str">
        <f t="shared" si="0"/>
        <v/>
      </c>
      <c r="J15" s="56" t="str">
        <f t="shared" si="1"/>
        <v/>
      </c>
      <c r="K15" s="47"/>
    </row>
    <row r="16" ht="15.75" customHeight="1" spans="1:11">
      <c r="A16" s="46"/>
      <c r="B16" s="47"/>
      <c r="C16" s="47"/>
      <c r="D16" s="47"/>
      <c r="E16" s="47"/>
      <c r="F16" s="55"/>
      <c r="G16" s="57"/>
      <c r="H16" s="56"/>
      <c r="I16" s="56" t="str">
        <f t="shared" si="0"/>
        <v/>
      </c>
      <c r="J16" s="56" t="str">
        <f t="shared" si="1"/>
        <v/>
      </c>
      <c r="K16" s="47"/>
    </row>
    <row r="17" ht="15.75" customHeight="1" spans="1:11">
      <c r="A17" s="46"/>
      <c r="B17" s="47"/>
      <c r="C17" s="47"/>
      <c r="D17" s="47"/>
      <c r="E17" s="47"/>
      <c r="F17" s="55"/>
      <c r="G17" s="57"/>
      <c r="H17" s="56"/>
      <c r="I17" s="56" t="str">
        <f t="shared" si="0"/>
        <v/>
      </c>
      <c r="J17" s="56" t="str">
        <f t="shared" si="1"/>
        <v/>
      </c>
      <c r="K17" s="47"/>
    </row>
    <row r="18" ht="15.75" customHeight="1" spans="1:11">
      <c r="A18" s="46"/>
      <c r="B18" s="47"/>
      <c r="C18" s="47"/>
      <c r="D18" s="47"/>
      <c r="E18" s="47"/>
      <c r="F18" s="55"/>
      <c r="G18" s="57"/>
      <c r="H18" s="56"/>
      <c r="I18" s="56" t="str">
        <f t="shared" si="0"/>
        <v/>
      </c>
      <c r="J18" s="56" t="str">
        <f t="shared" si="1"/>
        <v/>
      </c>
      <c r="K18" s="47"/>
    </row>
    <row r="19" ht="15.75" customHeight="1" spans="1:11">
      <c r="A19" s="46"/>
      <c r="B19" s="47"/>
      <c r="C19" s="47"/>
      <c r="D19" s="47"/>
      <c r="E19" s="47"/>
      <c r="F19" s="55"/>
      <c r="G19" s="57"/>
      <c r="H19" s="56"/>
      <c r="I19" s="56" t="str">
        <f t="shared" si="0"/>
        <v/>
      </c>
      <c r="J19" s="56" t="str">
        <f t="shared" si="1"/>
        <v/>
      </c>
      <c r="K19" s="47"/>
    </row>
    <row r="20" ht="15.75" customHeight="1" spans="1:11">
      <c r="A20" s="46"/>
      <c r="B20" s="47"/>
      <c r="C20" s="47"/>
      <c r="D20" s="47"/>
      <c r="E20" s="47"/>
      <c r="F20" s="55"/>
      <c r="G20" s="57"/>
      <c r="H20" s="56"/>
      <c r="I20" s="56" t="str">
        <f t="shared" si="0"/>
        <v/>
      </c>
      <c r="J20" s="56" t="str">
        <f t="shared" si="1"/>
        <v/>
      </c>
      <c r="K20" s="47"/>
    </row>
    <row r="21" ht="15.75" customHeight="1" spans="1:11">
      <c r="A21" s="46"/>
      <c r="B21" s="47"/>
      <c r="C21" s="47"/>
      <c r="D21" s="47"/>
      <c r="E21" s="47"/>
      <c r="F21" s="55"/>
      <c r="G21" s="57"/>
      <c r="H21" s="56"/>
      <c r="I21" s="56" t="str">
        <f t="shared" si="0"/>
        <v/>
      </c>
      <c r="J21" s="56" t="str">
        <f t="shared" si="1"/>
        <v/>
      </c>
      <c r="K21" s="47"/>
    </row>
    <row r="22" ht="15.75" customHeight="1" spans="1:11">
      <c r="A22" s="46"/>
      <c r="B22" s="47"/>
      <c r="C22" s="47"/>
      <c r="D22" s="47"/>
      <c r="E22" s="47"/>
      <c r="F22" s="55"/>
      <c r="G22" s="57"/>
      <c r="H22" s="56"/>
      <c r="I22" s="56" t="str">
        <f t="shared" si="0"/>
        <v/>
      </c>
      <c r="J22" s="56" t="str">
        <f t="shared" si="1"/>
        <v/>
      </c>
      <c r="K22" s="47"/>
    </row>
    <row r="23" ht="15.75" customHeight="1" spans="1:11">
      <c r="A23" s="46"/>
      <c r="B23" s="47"/>
      <c r="C23" s="47"/>
      <c r="D23" s="47"/>
      <c r="E23" s="47"/>
      <c r="F23" s="55"/>
      <c r="G23" s="57"/>
      <c r="H23" s="56"/>
      <c r="I23" s="56" t="str">
        <f t="shared" si="0"/>
        <v/>
      </c>
      <c r="J23" s="56" t="str">
        <f t="shared" si="1"/>
        <v/>
      </c>
      <c r="K23" s="47"/>
    </row>
    <row r="24" ht="15.75" customHeight="1" spans="1:11">
      <c r="A24" s="46"/>
      <c r="B24" s="47"/>
      <c r="C24" s="47"/>
      <c r="D24" s="47"/>
      <c r="E24" s="47"/>
      <c r="F24" s="55"/>
      <c r="G24" s="57"/>
      <c r="H24" s="56"/>
      <c r="I24" s="56" t="str">
        <f t="shared" si="0"/>
        <v/>
      </c>
      <c r="J24" s="56" t="str">
        <f t="shared" si="1"/>
        <v/>
      </c>
      <c r="K24" s="47"/>
    </row>
    <row r="25" ht="15.75" customHeight="1" spans="1:11">
      <c r="A25" s="46"/>
      <c r="B25" s="47"/>
      <c r="C25" s="47"/>
      <c r="D25" s="47"/>
      <c r="E25" s="47"/>
      <c r="F25" s="55"/>
      <c r="G25" s="57"/>
      <c r="H25" s="56"/>
      <c r="I25" s="56" t="str">
        <f t="shared" si="0"/>
        <v/>
      </c>
      <c r="J25" s="56" t="str">
        <f t="shared" si="1"/>
        <v/>
      </c>
      <c r="K25" s="47"/>
    </row>
    <row r="26" ht="15.75" customHeight="1" spans="1:11">
      <c r="A26" s="46"/>
      <c r="B26" s="47"/>
      <c r="C26" s="47"/>
      <c r="D26" s="47"/>
      <c r="E26" s="47"/>
      <c r="F26" s="55"/>
      <c r="G26" s="57"/>
      <c r="H26" s="56"/>
      <c r="I26" s="56" t="str">
        <f t="shared" si="0"/>
        <v/>
      </c>
      <c r="J26" s="56" t="str">
        <f t="shared" si="1"/>
        <v/>
      </c>
      <c r="K26" s="47"/>
    </row>
    <row r="27" ht="15.75" customHeight="1" spans="1:11">
      <c r="A27" s="52" t="s">
        <v>395</v>
      </c>
      <c r="B27" s="72"/>
      <c r="C27" s="43"/>
      <c r="D27" s="43"/>
      <c r="E27" s="57">
        <f>SUM(E6:E26)</f>
        <v>0</v>
      </c>
      <c r="F27" s="57">
        <f>SUM(F6:F26)</f>
        <v>0</v>
      </c>
      <c r="G27" s="57">
        <f>SUM(G6:G26)</f>
        <v>0</v>
      </c>
      <c r="H27" s="56">
        <f>SUM(H6:H26)</f>
        <v>0</v>
      </c>
      <c r="I27" s="56">
        <f>SUM(I6:I26)</f>
        <v>0</v>
      </c>
      <c r="J27" s="56" t="str">
        <f t="shared" si="1"/>
        <v/>
      </c>
      <c r="K27" s="47"/>
    </row>
    <row r="28" ht="15.75" hidden="1" customHeight="1" spans="1:11">
      <c r="A28" s="54" t="e">
        <f>#REF!&amp;#REF!</f>
        <v>#REF!</v>
      </c>
      <c r="B28" s="36"/>
      <c r="C28" s="36"/>
      <c r="D28" s="36"/>
      <c r="E28" s="36"/>
      <c r="F28" s="36"/>
      <c r="G28" s="36"/>
      <c r="H28" s="36"/>
      <c r="I28" s="41" t="e">
        <f>"评估人员："&amp;#REF!</f>
        <v>#REF!</v>
      </c>
      <c r="J28" s="36"/>
      <c r="K28" s="36"/>
    </row>
    <row r="29" ht="15.75" hidden="1" customHeight="1" spans="1:11">
      <c r="A29" s="54" t="e">
        <f>CONCATENATE(#REF!,#REF!,#REF!,#REF!,#REF!,#REF!,#REF!)</f>
        <v>#REF!</v>
      </c>
      <c r="B29" s="36"/>
      <c r="C29" s="36"/>
      <c r="D29" s="36"/>
      <c r="E29" s="36"/>
      <c r="F29" s="36"/>
      <c r="G29" s="36"/>
      <c r="H29" s="36"/>
      <c r="I29" s="36"/>
      <c r="J29" s="36"/>
      <c r="K29" s="36"/>
    </row>
    <row r="30" ht="15.75" hidden="1" customHeight="1" spans="1:11">
      <c r="A30" s="36"/>
      <c r="B30" s="36"/>
      <c r="C30" s="36"/>
      <c r="D30" s="36"/>
      <c r="E30" s="36"/>
      <c r="F30" s="36"/>
      <c r="G30" s="36"/>
      <c r="H30" s="36"/>
      <c r="I30" s="36"/>
      <c r="J30" s="36"/>
      <c r="K30" s="36"/>
    </row>
    <row r="31" ht="15.75" hidden="1" customHeight="1" spans="1:11">
      <c r="A31" s="36"/>
      <c r="B31" s="36"/>
      <c r="C31" s="36"/>
      <c r="D31" s="36"/>
      <c r="E31" s="36"/>
      <c r="F31" s="36"/>
      <c r="G31" s="36"/>
      <c r="H31" s="36"/>
      <c r="I31" s="36"/>
      <c r="J31" s="36"/>
      <c r="K31" s="36"/>
    </row>
    <row r="32" ht="15.75" hidden="1" customHeight="1"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ht="15.75" customHeight="1" spans="1:11">
      <c r="A65" s="36"/>
      <c r="B65" s="36"/>
      <c r="C65" s="36"/>
      <c r="D65" s="36"/>
      <c r="E65" s="36"/>
      <c r="F65" s="36"/>
      <c r="G65" s="36" t="s">
        <v>428</v>
      </c>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K2"/>
    <mergeCell ref="A3:K3"/>
    <mergeCell ref="A27:B27"/>
  </mergeCells>
  <hyperlinks>
    <hyperlink ref="A1" location="'索引目录'!D27" display="返回索引页"/>
    <hyperlink ref="B1" location="'流动汇总'!B16" display="返回"/>
  </hyperlink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13" customWidth="1"/>
    <col min="2" max="2" width="42" customWidth="1"/>
    <col min="3" max="3" width="22" customWidth="1"/>
    <col min="4" max="6" width="24" customWidth="1"/>
    <col min="7" max="7" width="14" customWidth="1"/>
    <col min="8" max="11" width="10" customWidth="1"/>
  </cols>
  <sheetData>
    <row r="1" ht="15.6" spans="1:11">
      <c r="A1" s="13" t="s">
        <v>86</v>
      </c>
      <c r="B1" s="13" t="s">
        <v>250</v>
      </c>
      <c r="C1" s="15"/>
      <c r="D1" s="15"/>
      <c r="E1" s="15"/>
      <c r="F1" s="15"/>
      <c r="G1" s="15"/>
      <c r="H1" s="36"/>
      <c r="I1" s="36"/>
      <c r="J1" s="36"/>
      <c r="K1" s="36"/>
    </row>
    <row r="2" ht="30" customHeight="1" spans="1:11">
      <c r="A2" s="16" t="s">
        <v>589</v>
      </c>
      <c r="B2" s="17"/>
      <c r="C2" s="17"/>
      <c r="D2" s="17"/>
      <c r="E2" s="17"/>
      <c r="F2" s="17"/>
      <c r="G2" s="17"/>
      <c r="H2" s="36"/>
      <c r="I2" s="36"/>
      <c r="J2" s="36"/>
      <c r="K2" s="36"/>
    </row>
    <row r="3" ht="14.25" customHeight="1" spans="1:11">
      <c r="A3" s="40" t="e">
        <f>CONCATENATE(#REF!,#REF!,#REF!,#REF!,#REF!,#REF!,#REF!)</f>
        <v>#REF!</v>
      </c>
      <c r="B3" s="40"/>
      <c r="C3" s="40"/>
      <c r="D3" s="40"/>
      <c r="E3" s="40"/>
      <c r="F3" s="40"/>
      <c r="G3" s="40"/>
      <c r="H3" s="36"/>
      <c r="I3" s="36"/>
      <c r="J3" s="36"/>
      <c r="K3" s="36"/>
    </row>
    <row r="4" ht="15.75" customHeight="1" spans="1:11">
      <c r="A4" s="41" t="e">
        <f>#REF!&amp;#REF!</f>
        <v>#REF!</v>
      </c>
      <c r="B4" s="36"/>
      <c r="C4" s="36"/>
      <c r="D4" s="36"/>
      <c r="E4" s="36"/>
      <c r="F4" s="36"/>
      <c r="G4" s="425" t="s">
        <v>119</v>
      </c>
      <c r="H4" s="36"/>
      <c r="I4" s="36"/>
      <c r="J4" s="36"/>
      <c r="K4" s="36"/>
    </row>
    <row r="5" ht="15.75" customHeight="1" spans="1:11">
      <c r="A5" s="426" t="s">
        <v>331</v>
      </c>
      <c r="B5" s="426" t="s">
        <v>332</v>
      </c>
      <c r="C5" s="427" t="s">
        <v>333</v>
      </c>
      <c r="D5" s="426" t="s">
        <v>334</v>
      </c>
      <c r="E5" s="426" t="s">
        <v>335</v>
      </c>
      <c r="F5" s="635" t="s">
        <v>336</v>
      </c>
      <c r="G5" s="429" t="s">
        <v>590</v>
      </c>
      <c r="H5" s="430"/>
      <c r="I5" s="430"/>
      <c r="J5" s="430"/>
      <c r="K5" s="430"/>
    </row>
    <row r="6" ht="15.75" customHeight="1" spans="1:11">
      <c r="A6" s="426" t="s">
        <v>591</v>
      </c>
      <c r="B6" s="47" t="s">
        <v>592</v>
      </c>
      <c r="C6" s="55">
        <f>'可出售-股票'!H27</f>
        <v>0</v>
      </c>
      <c r="D6" s="57">
        <f>'可出售-股票'!I27</f>
        <v>0</v>
      </c>
      <c r="E6" s="56">
        <f>'可出售-股票'!J27</f>
        <v>0</v>
      </c>
      <c r="F6" s="56">
        <f>E6-D6</f>
        <v>0</v>
      </c>
      <c r="G6" s="432" t="str">
        <f>IF(D6=0,"",F6/D6*100)</f>
        <v/>
      </c>
      <c r="H6" s="36"/>
      <c r="I6" s="36"/>
      <c r="J6" s="36"/>
      <c r="K6" s="36"/>
    </row>
    <row r="7" ht="15.75" customHeight="1" spans="1:11">
      <c r="A7" s="426" t="s">
        <v>593</v>
      </c>
      <c r="B7" s="47" t="s">
        <v>594</v>
      </c>
      <c r="C7" s="55">
        <f>'可出售-债券'!H27</f>
        <v>0</v>
      </c>
      <c r="D7" s="57">
        <f>'可出售-债券'!I27</f>
        <v>0</v>
      </c>
      <c r="E7" s="56">
        <f>'可出售-债券'!J27</f>
        <v>0</v>
      </c>
      <c r="F7" s="56">
        <f>E7-D7</f>
        <v>0</v>
      </c>
      <c r="G7" s="432" t="str">
        <f>IF(D7=0,"",F7/D7*100)</f>
        <v/>
      </c>
      <c r="H7" s="36"/>
      <c r="I7" s="36"/>
      <c r="J7" s="36"/>
      <c r="K7" s="36"/>
    </row>
    <row r="8" ht="15.75" customHeight="1" spans="1:11">
      <c r="A8" s="426" t="s">
        <v>595</v>
      </c>
      <c r="B8" s="47" t="s">
        <v>596</v>
      </c>
      <c r="C8" s="55">
        <f>'可出售-其他'!H27</f>
        <v>0</v>
      </c>
      <c r="D8" s="57">
        <f>'可出售-其他'!I27</f>
        <v>0</v>
      </c>
      <c r="E8" s="56">
        <f>'可出售-其他'!J27</f>
        <v>0</v>
      </c>
      <c r="F8" s="56">
        <f>E8-D8</f>
        <v>0</v>
      </c>
      <c r="G8" s="432" t="str">
        <f>IF(D8=0,"",F8/D8*100)</f>
        <v/>
      </c>
      <c r="H8" s="36"/>
      <c r="I8" s="36"/>
      <c r="J8" s="36"/>
      <c r="K8" s="36"/>
    </row>
    <row r="9" ht="15.75" customHeight="1" spans="1:11">
      <c r="A9" s="46"/>
      <c r="B9" s="47"/>
      <c r="C9" s="55"/>
      <c r="D9" s="57"/>
      <c r="E9" s="56"/>
      <c r="F9" s="56"/>
      <c r="G9" s="432"/>
      <c r="H9" s="36"/>
      <c r="I9" s="36"/>
      <c r="J9" s="36"/>
      <c r="K9" s="36"/>
    </row>
    <row r="10" ht="15.75" customHeight="1" spans="1:11">
      <c r="A10" s="46"/>
      <c r="B10" s="47"/>
      <c r="C10" s="55"/>
      <c r="D10" s="57"/>
      <c r="E10" s="56"/>
      <c r="F10" s="56"/>
      <c r="G10" s="432"/>
      <c r="H10" s="36"/>
      <c r="I10" s="36"/>
      <c r="J10" s="36"/>
      <c r="K10" s="36"/>
    </row>
    <row r="11" ht="15.75" customHeight="1" spans="1:11">
      <c r="A11" s="46"/>
      <c r="B11" s="47"/>
      <c r="C11" s="55"/>
      <c r="D11" s="57"/>
      <c r="E11" s="56"/>
      <c r="F11" s="56"/>
      <c r="G11" s="432"/>
      <c r="H11" s="36"/>
      <c r="I11" s="36"/>
      <c r="J11" s="36"/>
      <c r="K11" s="36"/>
    </row>
    <row r="12" ht="15.75" customHeight="1" spans="1:11">
      <c r="A12" s="46"/>
      <c r="B12" s="47"/>
      <c r="C12" s="55"/>
      <c r="D12" s="57"/>
      <c r="E12" s="56"/>
      <c r="F12" s="56"/>
      <c r="G12" s="432"/>
      <c r="H12" s="36"/>
      <c r="I12" s="36"/>
      <c r="J12" s="36"/>
      <c r="K12" s="36"/>
    </row>
    <row r="13" ht="15.75" customHeight="1" spans="1:11">
      <c r="A13" s="46"/>
      <c r="B13" s="47"/>
      <c r="C13" s="55"/>
      <c r="D13" s="57"/>
      <c r="E13" s="56"/>
      <c r="F13" s="56"/>
      <c r="G13" s="432"/>
      <c r="H13" s="36"/>
      <c r="I13" s="36"/>
      <c r="J13" s="36"/>
      <c r="K13" s="36"/>
    </row>
    <row r="14" ht="15.75" customHeight="1" spans="1:11">
      <c r="A14" s="46"/>
      <c r="B14" s="47"/>
      <c r="C14" s="55"/>
      <c r="D14" s="57"/>
      <c r="E14" s="56"/>
      <c r="F14" s="56"/>
      <c r="G14" s="432"/>
      <c r="H14" s="36"/>
      <c r="I14" s="36"/>
      <c r="J14" s="36"/>
      <c r="K14" s="36"/>
    </row>
    <row r="15" ht="15.75" customHeight="1" spans="1:11">
      <c r="A15" s="46"/>
      <c r="B15" s="47"/>
      <c r="C15" s="55"/>
      <c r="D15" s="57"/>
      <c r="E15" s="56"/>
      <c r="F15" s="56"/>
      <c r="G15" s="432"/>
      <c r="H15" s="36"/>
      <c r="I15" s="36"/>
      <c r="J15" s="36"/>
      <c r="K15" s="36"/>
    </row>
    <row r="16" ht="15.75" customHeight="1" spans="1:11">
      <c r="A16" s="46"/>
      <c r="B16" s="47"/>
      <c r="C16" s="55"/>
      <c r="D16" s="57"/>
      <c r="E16" s="56"/>
      <c r="F16" s="56"/>
      <c r="G16" s="432"/>
      <c r="H16" s="36"/>
      <c r="I16" s="36"/>
      <c r="J16" s="36"/>
      <c r="K16" s="36"/>
    </row>
    <row r="17" ht="15.75" customHeight="1" spans="1:11">
      <c r="A17" s="46"/>
      <c r="B17" s="47"/>
      <c r="C17" s="55"/>
      <c r="D17" s="57"/>
      <c r="E17" s="56"/>
      <c r="F17" s="56"/>
      <c r="G17" s="432"/>
      <c r="H17" s="36"/>
      <c r="I17" s="36"/>
      <c r="J17" s="36"/>
      <c r="K17" s="36"/>
    </row>
    <row r="18" ht="15.75" customHeight="1" spans="1:11">
      <c r="A18" s="46"/>
      <c r="B18" s="47"/>
      <c r="C18" s="55"/>
      <c r="D18" s="57"/>
      <c r="E18" s="56"/>
      <c r="F18" s="56"/>
      <c r="G18" s="432"/>
      <c r="H18" s="36"/>
      <c r="I18" s="36"/>
      <c r="J18" s="36"/>
      <c r="K18" s="36"/>
    </row>
    <row r="19" ht="15.75" customHeight="1" spans="1:11">
      <c r="A19" s="46"/>
      <c r="B19" s="47"/>
      <c r="C19" s="55"/>
      <c r="D19" s="57"/>
      <c r="E19" s="56"/>
      <c r="F19" s="56"/>
      <c r="G19" s="432"/>
      <c r="H19" s="36"/>
      <c r="I19" s="36"/>
      <c r="J19" s="36"/>
      <c r="K19" s="36"/>
    </row>
    <row r="20" ht="15.75" customHeight="1" spans="1:11">
      <c r="A20" s="46"/>
      <c r="B20" s="47"/>
      <c r="C20" s="55"/>
      <c r="D20" s="57"/>
      <c r="E20" s="56"/>
      <c r="F20" s="56"/>
      <c r="G20" s="432"/>
      <c r="H20" s="36"/>
      <c r="I20" s="36"/>
      <c r="J20" s="36"/>
      <c r="K20" s="36"/>
    </row>
    <row r="21" ht="15.75" customHeight="1" spans="1:11">
      <c r="A21" s="46"/>
      <c r="B21" s="47"/>
      <c r="C21" s="55"/>
      <c r="D21" s="57"/>
      <c r="E21" s="56"/>
      <c r="F21" s="56"/>
      <c r="G21" s="432"/>
      <c r="H21" s="36"/>
      <c r="I21" s="36"/>
      <c r="J21" s="36"/>
      <c r="K21" s="36"/>
    </row>
    <row r="22" ht="15.75" customHeight="1" spans="1:11">
      <c r="A22" s="46"/>
      <c r="B22" s="47"/>
      <c r="C22" s="55"/>
      <c r="D22" s="57"/>
      <c r="E22" s="56"/>
      <c r="F22" s="56"/>
      <c r="G22" s="432"/>
      <c r="H22" s="36"/>
      <c r="I22" s="36"/>
      <c r="J22" s="36"/>
      <c r="K22" s="36"/>
    </row>
    <row r="23" ht="15.75" customHeight="1" spans="1:11">
      <c r="A23" s="46"/>
      <c r="B23" s="47"/>
      <c r="C23" s="55"/>
      <c r="D23" s="57"/>
      <c r="E23" s="56"/>
      <c r="F23" s="56"/>
      <c r="G23" s="432"/>
      <c r="H23" s="36"/>
      <c r="I23" s="36"/>
      <c r="J23" s="36"/>
      <c r="K23" s="36"/>
    </row>
    <row r="24" ht="15.75" customHeight="1" spans="1:11">
      <c r="A24" s="46"/>
      <c r="B24" s="47"/>
      <c r="C24" s="55"/>
      <c r="D24" s="57"/>
      <c r="E24" s="56"/>
      <c r="F24" s="56"/>
      <c r="G24" s="432"/>
      <c r="H24" s="36"/>
      <c r="I24" s="36"/>
      <c r="J24" s="36"/>
      <c r="K24" s="36"/>
    </row>
    <row r="25" ht="15.75" customHeight="1" spans="1:11">
      <c r="A25" s="426" t="s">
        <v>597</v>
      </c>
      <c r="B25" s="426" t="s">
        <v>598</v>
      </c>
      <c r="C25" s="55">
        <f>SUM(C6:C24)</f>
        <v>0</v>
      </c>
      <c r="D25" s="57">
        <f>SUM(D6:D24)</f>
        <v>0</v>
      </c>
      <c r="E25" s="56">
        <f>SUM(E6:E24)</f>
        <v>0</v>
      </c>
      <c r="F25" s="56">
        <f>SUM(F6:F24)</f>
        <v>0</v>
      </c>
      <c r="G25" s="432" t="str">
        <f>IF(D25=0,"",F25/#REF!*100)</f>
        <v/>
      </c>
      <c r="H25" s="36"/>
      <c r="I25" s="36"/>
      <c r="J25" s="36"/>
      <c r="K25" s="36"/>
    </row>
    <row r="26" ht="15.75" customHeight="1" spans="1:11">
      <c r="A26" s="426" t="s">
        <v>597</v>
      </c>
      <c r="B26" s="426" t="s">
        <v>599</v>
      </c>
      <c r="C26" s="55"/>
      <c r="D26" s="57"/>
      <c r="E26" s="56">
        <v>0</v>
      </c>
      <c r="F26" s="56">
        <f>E26-D26</f>
        <v>0</v>
      </c>
      <c r="G26" s="432" t="str">
        <f>IF(D26=0,"",F26/#REF!*100)</f>
        <v/>
      </c>
      <c r="H26" s="36"/>
      <c r="I26" s="36"/>
      <c r="J26" s="36"/>
      <c r="K26" s="36"/>
    </row>
    <row r="27" ht="15.75" customHeight="1" spans="1:11">
      <c r="A27" s="426" t="s">
        <v>597</v>
      </c>
      <c r="B27" s="426" t="s">
        <v>600</v>
      </c>
      <c r="C27" s="55">
        <f>C25-C26</f>
        <v>0</v>
      </c>
      <c r="D27" s="57">
        <f>D25-D26</f>
        <v>0</v>
      </c>
      <c r="E27" s="56">
        <f>E25-E26</f>
        <v>0</v>
      </c>
      <c r="F27" s="56">
        <f>F25-F26</f>
        <v>0</v>
      </c>
      <c r="G27" s="432" t="str">
        <f>IF(D27=0,"",F27/#REF!*100)</f>
        <v/>
      </c>
      <c r="H27" s="36"/>
      <c r="I27" s="36"/>
      <c r="J27" s="36"/>
      <c r="K27" s="36"/>
    </row>
    <row r="28" ht="15.75" customHeight="1" spans="1:11">
      <c r="A28" s="54" t="e">
        <f>#REF!&amp;#REF!</f>
        <v>#REF!</v>
      </c>
      <c r="B28" s="36"/>
      <c r="C28" s="36"/>
      <c r="D28" s="36"/>
      <c r="E28" s="36"/>
      <c r="F28" s="41" t="e">
        <f>"评估人员："&amp;#REF!</f>
        <v>#REF!</v>
      </c>
      <c r="G28" s="36"/>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D28" display="返回索引页"/>
    <hyperlink ref="B1" location="'非流动资产评估汇总'!B6" display="返回"/>
    <hyperlink ref="B6" location="'可出售-股票'!B1" display="可供出售金融资产-股票投资"/>
    <hyperlink ref="B7" location="'可出售-债券'!B1" display="可供出售金融资产-债券投资"/>
    <hyperlink ref="B8" location="'可出售-其他'!B1" display="可供出售金融资产-其他投资"/>
  </hyperlink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9"/>
  <sheetViews>
    <sheetView view="pageBreakPreview" zoomScaleNormal="100" topLeftCell="A9" workbookViewId="0">
      <selection activeCell="E25" sqref="E25"/>
    </sheetView>
  </sheetViews>
  <sheetFormatPr defaultColWidth="9.81481481481481" defaultRowHeight="14.4"/>
  <cols>
    <col min="1" max="1" width="15" customWidth="1"/>
    <col min="2" max="2" width="42" customWidth="1"/>
    <col min="3" max="5" width="24" customWidth="1"/>
    <col min="6" max="6" width="14" customWidth="1"/>
    <col min="7" max="7" width="12.3611111111111" style="117" customWidth="1"/>
    <col min="8" max="11" width="10" customWidth="1"/>
  </cols>
  <sheetData>
    <row r="1" s="58" customFormat="1" ht="15.6" spans="1:11">
      <c r="A1" s="60" t="s">
        <v>86</v>
      </c>
      <c r="B1" s="60" t="s">
        <v>250</v>
      </c>
      <c r="C1" s="62"/>
      <c r="D1" s="62"/>
      <c r="E1" s="62"/>
      <c r="F1" s="62"/>
      <c r="G1" s="118"/>
      <c r="H1" s="69"/>
      <c r="I1" s="69"/>
      <c r="J1" s="69"/>
      <c r="K1" s="69"/>
    </row>
    <row r="2" ht="30" customHeight="1" spans="1:11">
      <c r="A2" s="16" t="s">
        <v>601</v>
      </c>
      <c r="B2" s="17"/>
      <c r="C2" s="17"/>
      <c r="D2" s="17"/>
      <c r="E2" s="17"/>
      <c r="F2" s="17"/>
      <c r="G2" s="119"/>
      <c r="H2" s="36"/>
      <c r="I2" s="36"/>
      <c r="J2" s="36"/>
      <c r="K2" s="36"/>
    </row>
    <row r="3" s="59" customFormat="1" ht="20" customHeight="1" spans="1:11">
      <c r="A3" s="19" t="e">
        <f>CONCATENATE(#REF!,#REF!,#REF!,#REF!,#REF!,#REF!,#REF!)</f>
        <v>#REF!</v>
      </c>
      <c r="B3" s="19"/>
      <c r="C3" s="19"/>
      <c r="D3" s="19"/>
      <c r="E3" s="19"/>
      <c r="F3" s="19"/>
      <c r="G3" s="120"/>
      <c r="H3" s="22"/>
      <c r="I3" s="22"/>
      <c r="J3" s="22"/>
      <c r="K3" s="22"/>
    </row>
    <row r="4" s="59" customFormat="1" ht="20" customHeight="1" spans="1:11">
      <c r="A4" s="63" t="e">
        <f>#REF!&amp;#REF!</f>
        <v>#REF!</v>
      </c>
      <c r="B4" s="22"/>
      <c r="C4" s="22"/>
      <c r="D4" s="22"/>
      <c r="E4" s="22"/>
      <c r="F4" s="121" t="s">
        <v>252</v>
      </c>
      <c r="G4" s="120"/>
      <c r="H4" s="22"/>
      <c r="I4" s="22"/>
      <c r="J4" s="22"/>
      <c r="K4" s="22"/>
    </row>
    <row r="5" s="59" customFormat="1" ht="20" customHeight="1" spans="1:11">
      <c r="A5" s="102" t="s">
        <v>314</v>
      </c>
      <c r="B5" s="102" t="s">
        <v>254</v>
      </c>
      <c r="C5" s="102" t="s">
        <v>217</v>
      </c>
      <c r="D5" s="102" t="s">
        <v>218</v>
      </c>
      <c r="E5" s="122" t="s">
        <v>219</v>
      </c>
      <c r="F5" s="102" t="s">
        <v>255</v>
      </c>
      <c r="G5" s="123"/>
      <c r="H5" s="20"/>
      <c r="I5" s="20"/>
      <c r="J5" s="20"/>
      <c r="K5" s="20"/>
    </row>
    <row r="6" s="59" customFormat="1" ht="20" customHeight="1" spans="1:11">
      <c r="A6" s="102" t="s">
        <v>597</v>
      </c>
      <c r="B6" s="32" t="s">
        <v>272</v>
      </c>
      <c r="C6" s="33">
        <f>可供出售金融资产汇总!D27</f>
        <v>0</v>
      </c>
      <c r="D6" s="31">
        <f>可供出售金融资产汇总!E27</f>
        <v>0</v>
      </c>
      <c r="E6" s="31">
        <f t="shared" ref="E6:E22" si="0">D6-C6</f>
        <v>0</v>
      </c>
      <c r="F6" s="103" t="str">
        <f t="shared" ref="F6:F22" si="1">IF(C6=0,"",E6/C6*100)</f>
        <v/>
      </c>
      <c r="G6" s="120"/>
      <c r="H6" s="22"/>
      <c r="I6" s="22"/>
      <c r="J6" s="22"/>
      <c r="K6" s="22"/>
    </row>
    <row r="7" s="59" customFormat="1" ht="20" customHeight="1" spans="1:11">
      <c r="A7" s="102" t="s">
        <v>602</v>
      </c>
      <c r="B7" s="32" t="s">
        <v>273</v>
      </c>
      <c r="C7" s="33">
        <f>持有到期投资!I27</f>
        <v>0</v>
      </c>
      <c r="D7" s="31">
        <f>持有到期投资!J27</f>
        <v>0</v>
      </c>
      <c r="E7" s="31">
        <f t="shared" si="0"/>
        <v>0</v>
      </c>
      <c r="F7" s="103" t="str">
        <f t="shared" si="1"/>
        <v/>
      </c>
      <c r="G7" s="120"/>
      <c r="H7" s="22"/>
      <c r="I7" s="22"/>
      <c r="J7" s="22"/>
      <c r="K7" s="22"/>
    </row>
    <row r="8" s="59" customFormat="1" ht="20" customHeight="1" spans="1:11">
      <c r="A8" s="102" t="s">
        <v>603</v>
      </c>
      <c r="B8" s="32" t="s">
        <v>274</v>
      </c>
      <c r="C8" s="33">
        <f>长期应收!F27</f>
        <v>0</v>
      </c>
      <c r="D8" s="31">
        <f>长期应收!G27</f>
        <v>0</v>
      </c>
      <c r="E8" s="31">
        <f t="shared" si="0"/>
        <v>0</v>
      </c>
      <c r="F8" s="103" t="str">
        <f t="shared" si="1"/>
        <v/>
      </c>
      <c r="G8" s="120"/>
      <c r="H8" s="22"/>
      <c r="I8" s="22"/>
      <c r="J8" s="22"/>
      <c r="K8" s="22"/>
    </row>
    <row r="9" s="59" customFormat="1" ht="20" customHeight="1" spans="1:11">
      <c r="A9" s="102" t="s">
        <v>604</v>
      </c>
      <c r="B9" s="32" t="s">
        <v>275</v>
      </c>
      <c r="C9" s="33">
        <f>股权投资!H25</f>
        <v>0</v>
      </c>
      <c r="D9" s="31">
        <f>股权投资!I25</f>
        <v>0</v>
      </c>
      <c r="E9" s="31">
        <f t="shared" si="0"/>
        <v>0</v>
      </c>
      <c r="F9" s="103" t="str">
        <f t="shared" si="1"/>
        <v/>
      </c>
      <c r="G9" s="120"/>
      <c r="H9" s="22"/>
      <c r="I9" s="22"/>
      <c r="J9" s="22"/>
      <c r="K9" s="22"/>
    </row>
    <row r="10" s="59" customFormat="1" ht="20" customHeight="1" spans="1:11">
      <c r="A10" s="102" t="s">
        <v>605</v>
      </c>
      <c r="B10" s="32" t="s">
        <v>276</v>
      </c>
      <c r="C10" s="33">
        <f>投资性房地产!Y28+'4-5-2投资性房地产'!X26+'4-5-3投资性地产'!N27+'4-5-4投资性地产'!N27</f>
        <v>0</v>
      </c>
      <c r="D10" s="31">
        <f>投资性房地产!AB28+'4-5-2投资性房地产'!Y26+'4-5-3投资性地产'!O27+'4-5-4投资性地产'!O27</f>
        <v>0</v>
      </c>
      <c r="E10" s="31">
        <f t="shared" si="0"/>
        <v>0</v>
      </c>
      <c r="F10" s="103" t="str">
        <f t="shared" si="1"/>
        <v/>
      </c>
      <c r="G10" s="120"/>
      <c r="H10" s="22"/>
      <c r="I10" s="22"/>
      <c r="J10" s="22"/>
      <c r="K10" s="22"/>
    </row>
    <row r="11" s="59" customFormat="1" ht="20" customHeight="1" spans="1:11">
      <c r="A11" s="102" t="s">
        <v>606</v>
      </c>
      <c r="B11" s="32" t="s">
        <v>277</v>
      </c>
      <c r="C11" s="33" t="e">
        <f>固定资产汇总!#REF!</f>
        <v>#REF!</v>
      </c>
      <c r="D11" s="31" t="e">
        <f>固定资产汇总!#REF!</f>
        <v>#REF!</v>
      </c>
      <c r="E11" s="31" t="e">
        <f t="shared" si="0"/>
        <v>#REF!</v>
      </c>
      <c r="F11" s="103" t="e">
        <f t="shared" si="1"/>
        <v>#REF!</v>
      </c>
      <c r="G11" s="120" t="e">
        <f>C11-[2]资产负债表!$G$27</f>
        <v>#REF!</v>
      </c>
      <c r="H11" s="22"/>
      <c r="I11" s="22"/>
      <c r="J11" s="22"/>
      <c r="K11" s="22"/>
    </row>
    <row r="12" s="59" customFormat="1" ht="20" customHeight="1" spans="1:11">
      <c r="A12" s="102" t="s">
        <v>607</v>
      </c>
      <c r="B12" s="32" t="s">
        <v>278</v>
      </c>
      <c r="C12" s="33">
        <f>在建工程汇总!D27</f>
        <v>0</v>
      </c>
      <c r="D12" s="31">
        <f>在建工程汇总!E27</f>
        <v>0</v>
      </c>
      <c r="E12" s="31">
        <f t="shared" si="0"/>
        <v>0</v>
      </c>
      <c r="F12" s="103" t="str">
        <f t="shared" si="1"/>
        <v/>
      </c>
      <c r="G12" s="120"/>
      <c r="H12" s="22"/>
      <c r="I12" s="22"/>
      <c r="J12" s="22"/>
      <c r="K12" s="22"/>
    </row>
    <row r="13" s="59" customFormat="1" ht="20" customHeight="1" spans="1:11">
      <c r="A13" s="102" t="s">
        <v>608</v>
      </c>
      <c r="B13" s="32" t="s">
        <v>279</v>
      </c>
      <c r="C13" s="33">
        <f>工程物资!J27</f>
        <v>0</v>
      </c>
      <c r="D13" s="31">
        <f>工程物资!M27</f>
        <v>0</v>
      </c>
      <c r="E13" s="31">
        <f t="shared" si="0"/>
        <v>0</v>
      </c>
      <c r="F13" s="103" t="str">
        <f t="shared" si="1"/>
        <v/>
      </c>
      <c r="G13" s="120"/>
      <c r="H13" s="22"/>
      <c r="I13" s="22"/>
      <c r="J13" s="22"/>
      <c r="K13" s="22"/>
    </row>
    <row r="14" s="59" customFormat="1" ht="20" customHeight="1" spans="1:11">
      <c r="A14" s="102" t="s">
        <v>609</v>
      </c>
      <c r="B14" s="32" t="s">
        <v>280</v>
      </c>
      <c r="C14" s="33">
        <f>固定资产清理!E27</f>
        <v>0</v>
      </c>
      <c r="D14" s="31">
        <f>固定资产清理!F27</f>
        <v>0</v>
      </c>
      <c r="E14" s="31">
        <f t="shared" si="0"/>
        <v>0</v>
      </c>
      <c r="F14" s="103" t="str">
        <f t="shared" si="1"/>
        <v/>
      </c>
      <c r="G14" s="120"/>
      <c r="H14" s="22"/>
      <c r="I14" s="22"/>
      <c r="J14" s="22"/>
      <c r="K14" s="22"/>
    </row>
    <row r="15" s="59" customFormat="1" ht="20" customHeight="1" spans="1:11">
      <c r="A15" s="102" t="s">
        <v>610</v>
      </c>
      <c r="B15" s="32" t="s">
        <v>281</v>
      </c>
      <c r="C15" s="33">
        <f>生产性生物资产!M27</f>
        <v>0</v>
      </c>
      <c r="D15" s="31">
        <f>生产性生物资产!P27</f>
        <v>0</v>
      </c>
      <c r="E15" s="31">
        <f t="shared" si="0"/>
        <v>0</v>
      </c>
      <c r="F15" s="103" t="str">
        <f t="shared" si="1"/>
        <v/>
      </c>
      <c r="G15" s="120"/>
      <c r="H15" s="22"/>
      <c r="I15" s="22"/>
      <c r="J15" s="22"/>
      <c r="K15" s="22"/>
    </row>
    <row r="16" s="59" customFormat="1" ht="20" customHeight="1" spans="1:11">
      <c r="A16" s="102" t="s">
        <v>611</v>
      </c>
      <c r="B16" s="32" t="s">
        <v>282</v>
      </c>
      <c r="C16" s="33">
        <f>油气资产!L27</f>
        <v>0</v>
      </c>
      <c r="D16" s="31">
        <f>油气资产!O27</f>
        <v>0</v>
      </c>
      <c r="E16" s="31">
        <f t="shared" si="0"/>
        <v>0</v>
      </c>
      <c r="F16" s="103" t="str">
        <f t="shared" si="1"/>
        <v/>
      </c>
      <c r="G16" s="120"/>
      <c r="H16" s="22"/>
      <c r="I16" s="22"/>
      <c r="J16" s="22"/>
      <c r="K16" s="22"/>
    </row>
    <row r="17" s="59" customFormat="1" ht="20" customHeight="1" spans="1:11">
      <c r="A17" s="102" t="s">
        <v>612</v>
      </c>
      <c r="B17" s="32" t="s">
        <v>283</v>
      </c>
      <c r="C17" s="33">
        <f>无形资产汇总!D24</f>
        <v>0</v>
      </c>
      <c r="D17" s="31">
        <f>无形资产汇总!E24</f>
        <v>0</v>
      </c>
      <c r="E17" s="31">
        <f t="shared" si="0"/>
        <v>0</v>
      </c>
      <c r="F17" s="103" t="str">
        <f t="shared" si="1"/>
        <v/>
      </c>
      <c r="G17" s="120">
        <f>C17-[2]资产负债表!$G$32</f>
        <v>-4932348.3722007</v>
      </c>
      <c r="H17" s="22"/>
      <c r="I17" s="22"/>
      <c r="J17" s="22"/>
      <c r="K17" s="22"/>
    </row>
    <row r="18" s="59" customFormat="1" ht="20" customHeight="1" spans="1:11">
      <c r="A18" s="102" t="s">
        <v>613</v>
      </c>
      <c r="B18" s="32" t="s">
        <v>284</v>
      </c>
      <c r="C18" s="33">
        <f>开发支出!E27</f>
        <v>0</v>
      </c>
      <c r="D18" s="31">
        <f>开发支出!F27</f>
        <v>0</v>
      </c>
      <c r="E18" s="31">
        <f t="shared" si="0"/>
        <v>0</v>
      </c>
      <c r="F18" s="103" t="str">
        <f t="shared" si="1"/>
        <v/>
      </c>
      <c r="G18" s="120"/>
      <c r="H18" s="22"/>
      <c r="I18" s="22"/>
      <c r="J18" s="22"/>
      <c r="K18" s="22"/>
    </row>
    <row r="19" s="59" customFormat="1" ht="20" customHeight="1" spans="1:11">
      <c r="A19" s="102" t="s">
        <v>614</v>
      </c>
      <c r="B19" s="32" t="s">
        <v>285</v>
      </c>
      <c r="C19" s="33">
        <f>商誉!E27</f>
        <v>0</v>
      </c>
      <c r="D19" s="31">
        <f>商誉!F27</f>
        <v>0</v>
      </c>
      <c r="E19" s="31">
        <f t="shared" si="0"/>
        <v>0</v>
      </c>
      <c r="F19" s="103" t="str">
        <f t="shared" si="1"/>
        <v/>
      </c>
      <c r="G19" s="120"/>
      <c r="H19" s="22"/>
      <c r="I19" s="22"/>
      <c r="J19" s="22"/>
      <c r="K19" s="22"/>
    </row>
    <row r="20" s="59" customFormat="1" ht="20" customHeight="1" spans="1:11">
      <c r="A20" s="102" t="s">
        <v>615</v>
      </c>
      <c r="B20" s="32" t="s">
        <v>286</v>
      </c>
      <c r="C20" s="33">
        <f>长期待摊费用!G24</f>
        <v>237983.333333333</v>
      </c>
      <c r="D20" s="31">
        <f>长期待摊费用!I24</f>
        <v>237983.333333333</v>
      </c>
      <c r="E20" s="31">
        <f t="shared" si="0"/>
        <v>0</v>
      </c>
      <c r="F20" s="103">
        <f t="shared" si="1"/>
        <v>0</v>
      </c>
      <c r="G20" s="120"/>
      <c r="H20" s="22"/>
      <c r="I20" s="22"/>
      <c r="J20" s="22"/>
      <c r="K20" s="22"/>
    </row>
    <row r="21" s="59" customFormat="1" ht="20" customHeight="1" spans="1:11">
      <c r="A21" s="102" t="s">
        <v>616</v>
      </c>
      <c r="B21" s="32" t="s">
        <v>287</v>
      </c>
      <c r="C21" s="33">
        <f>递延所得税资产!E27</f>
        <v>0</v>
      </c>
      <c r="D21" s="31">
        <f>递延所得税资产!F27</f>
        <v>0</v>
      </c>
      <c r="E21" s="31">
        <f t="shared" si="0"/>
        <v>0</v>
      </c>
      <c r="F21" s="103" t="str">
        <f t="shared" si="1"/>
        <v/>
      </c>
      <c r="G21" s="120"/>
      <c r="H21" s="22"/>
      <c r="I21" s="22"/>
      <c r="J21" s="22"/>
      <c r="K21" s="22"/>
    </row>
    <row r="22" s="59" customFormat="1" ht="20" customHeight="1" spans="1:11">
      <c r="A22" s="102" t="s">
        <v>617</v>
      </c>
      <c r="B22" s="32" t="s">
        <v>288</v>
      </c>
      <c r="C22" s="33">
        <f>其他非流动资产!E33</f>
        <v>12297595.4</v>
      </c>
      <c r="D22" s="31">
        <f>其他非流动资产!F33</f>
        <v>13482903.03</v>
      </c>
      <c r="E22" s="31">
        <f t="shared" si="0"/>
        <v>1185307.63</v>
      </c>
      <c r="F22" s="103">
        <f t="shared" si="1"/>
        <v>9.63853169213878</v>
      </c>
      <c r="G22" s="120"/>
      <c r="H22" s="22"/>
      <c r="I22" s="22"/>
      <c r="J22" s="22"/>
      <c r="K22" s="22"/>
    </row>
    <row r="23" s="59" customFormat="1" ht="20" customHeight="1" spans="1:11">
      <c r="A23" s="102"/>
      <c r="B23" s="102"/>
      <c r="C23" s="33"/>
      <c r="D23" s="31"/>
      <c r="E23" s="31"/>
      <c r="F23" s="103"/>
      <c r="G23" s="120"/>
      <c r="H23" s="22"/>
      <c r="I23" s="22"/>
      <c r="J23" s="22"/>
      <c r="K23" s="22"/>
    </row>
    <row r="24" s="59" customFormat="1" ht="20" customHeight="1" spans="1:11">
      <c r="A24" s="102"/>
      <c r="B24" s="27" t="s">
        <v>618</v>
      </c>
      <c r="C24" s="33" t="e">
        <f>SUM(C6:C23)</f>
        <v>#REF!</v>
      </c>
      <c r="D24" s="31" t="e">
        <f>SUM(D6:D23)</f>
        <v>#REF!</v>
      </c>
      <c r="E24" s="31" t="e">
        <f>SUM(E6:E23)</f>
        <v>#REF!</v>
      </c>
      <c r="F24" s="103" t="e">
        <f>IF(C24=0,"",E24/C24*100)</f>
        <v>#REF!</v>
      </c>
      <c r="G24" s="120"/>
      <c r="H24" s="22"/>
      <c r="I24" s="22"/>
      <c r="J24" s="22"/>
      <c r="K24" s="22"/>
    </row>
    <row r="25" s="59" customFormat="1" ht="20" customHeight="1" spans="1:11">
      <c r="A25" s="634" t="e">
        <f>'在产品（自制半成品）'!A24</f>
        <v>#REF!</v>
      </c>
      <c r="B25" s="22"/>
      <c r="C25" s="22"/>
      <c r="D25" s="22"/>
      <c r="E25" s="21" t="e">
        <f>"评估人员："&amp;#REF!</f>
        <v>#REF!</v>
      </c>
      <c r="F25" s="22"/>
      <c r="G25" s="120"/>
      <c r="H25" s="22"/>
      <c r="I25" s="22"/>
      <c r="J25" s="22"/>
      <c r="K25" s="22"/>
    </row>
    <row r="26" s="59" customFormat="1" ht="20" customHeight="1" spans="1:11">
      <c r="A26" s="634" t="e">
        <f>'在产品（自制半成品）'!A25</f>
        <v>#REF!</v>
      </c>
      <c r="B26" s="22"/>
      <c r="C26" s="22"/>
      <c r="D26" s="22"/>
      <c r="E26" s="83" t="str">
        <f>'在产品（自制半成品）'!L25</f>
        <v>评估机构：四川正磊房地产土地资产评估有限责任公司</v>
      </c>
      <c r="F26" s="22"/>
      <c r="G26" s="120"/>
      <c r="H26" s="22"/>
      <c r="I26" s="22"/>
      <c r="J26" s="22"/>
      <c r="K26" s="22"/>
    </row>
    <row r="27" s="59" customFormat="1" ht="20" customHeight="1" spans="1:11">
      <c r="A27" s="22"/>
      <c r="B27" s="22"/>
      <c r="C27" s="22"/>
      <c r="D27" s="22"/>
      <c r="E27" s="22"/>
      <c r="F27" s="22"/>
      <c r="G27" s="120"/>
      <c r="H27" s="22"/>
      <c r="I27" s="22"/>
      <c r="J27" s="22"/>
      <c r="K27" s="22"/>
    </row>
    <row r="28" s="59" customFormat="1" ht="20" customHeight="1" spans="1:11">
      <c r="A28" s="22"/>
      <c r="B28" s="22"/>
      <c r="C28" s="22"/>
      <c r="D28" s="22"/>
      <c r="E28" s="22"/>
      <c r="F28" s="22"/>
      <c r="G28" s="120"/>
      <c r="H28" s="22"/>
      <c r="I28" s="22"/>
      <c r="J28" s="22"/>
      <c r="K28" s="22"/>
    </row>
    <row r="29" s="59" customFormat="1" ht="20" customHeight="1" spans="1:11">
      <c r="A29" s="22"/>
      <c r="B29" s="22"/>
      <c r="C29" s="22"/>
      <c r="D29" s="22"/>
      <c r="E29" s="22"/>
      <c r="F29" s="22"/>
      <c r="G29" s="120"/>
      <c r="H29" s="22"/>
      <c r="I29" s="22"/>
      <c r="J29" s="22"/>
      <c r="K29" s="22"/>
    </row>
    <row r="30" s="59" customFormat="1" ht="20" customHeight="1" spans="1:11">
      <c r="A30" s="22"/>
      <c r="B30" s="22"/>
      <c r="C30" s="22"/>
      <c r="D30" s="22"/>
      <c r="E30" s="22"/>
      <c r="F30" s="22"/>
      <c r="G30" s="120"/>
      <c r="H30" s="22"/>
      <c r="I30" s="22"/>
      <c r="J30" s="22"/>
      <c r="K30" s="22"/>
    </row>
    <row r="31" s="59" customFormat="1" ht="20" customHeight="1" spans="1:11">
      <c r="A31" s="22"/>
      <c r="B31" s="22"/>
      <c r="C31" s="22"/>
      <c r="D31" s="22"/>
      <c r="E31" s="22"/>
      <c r="F31" s="22"/>
      <c r="G31" s="120"/>
      <c r="H31" s="22"/>
      <c r="I31" s="22"/>
      <c r="J31" s="22"/>
      <c r="K31" s="22"/>
    </row>
    <row r="32" s="59" customFormat="1" ht="20" customHeight="1" spans="1:11">
      <c r="A32" s="22"/>
      <c r="B32" s="22"/>
      <c r="C32" s="22"/>
      <c r="D32" s="22"/>
      <c r="E32" s="22"/>
      <c r="F32" s="22"/>
      <c r="G32" s="120"/>
      <c r="H32" s="22"/>
      <c r="I32" s="22"/>
      <c r="J32" s="22"/>
      <c r="K32" s="22"/>
    </row>
    <row r="33" s="59" customFormat="1" ht="20" customHeight="1" spans="1:11">
      <c r="A33" s="22"/>
      <c r="B33" s="22"/>
      <c r="C33" s="22"/>
      <c r="D33" s="22"/>
      <c r="E33" s="22"/>
      <c r="F33" s="22"/>
      <c r="G33" s="120"/>
      <c r="H33" s="22"/>
      <c r="I33" s="22"/>
      <c r="J33" s="22"/>
      <c r="K33" s="22"/>
    </row>
    <row r="34" s="59" customFormat="1" ht="20" customHeight="1" spans="1:11">
      <c r="A34" s="22"/>
      <c r="B34" s="22"/>
      <c r="C34" s="22"/>
      <c r="D34" s="22"/>
      <c r="E34" s="22"/>
      <c r="F34" s="22"/>
      <c r="G34" s="120"/>
      <c r="H34" s="22"/>
      <c r="I34" s="22"/>
      <c r="J34" s="22"/>
      <c r="K34" s="22"/>
    </row>
    <row r="35" s="59" customFormat="1" ht="20" customHeight="1" spans="1:11">
      <c r="A35" s="22"/>
      <c r="B35" s="22"/>
      <c r="C35" s="22"/>
      <c r="D35" s="22"/>
      <c r="E35" s="22"/>
      <c r="F35" s="22"/>
      <c r="G35" s="120"/>
      <c r="H35" s="22"/>
      <c r="I35" s="22"/>
      <c r="J35" s="22"/>
      <c r="K35" s="22"/>
    </row>
    <row r="36" s="59" customFormat="1" ht="20" customHeight="1" spans="1:11">
      <c r="A36" s="22"/>
      <c r="B36" s="22"/>
      <c r="C36" s="22"/>
      <c r="D36" s="22"/>
      <c r="E36" s="22"/>
      <c r="F36" s="22"/>
      <c r="G36" s="120"/>
      <c r="H36" s="22"/>
      <c r="I36" s="22"/>
      <c r="J36" s="22"/>
      <c r="K36" s="22"/>
    </row>
    <row r="37" s="59" customFormat="1" ht="20" customHeight="1" spans="1:11">
      <c r="A37" s="22"/>
      <c r="B37" s="22"/>
      <c r="C37" s="22"/>
      <c r="D37" s="22"/>
      <c r="E37" s="22"/>
      <c r="F37" s="22"/>
      <c r="G37" s="120"/>
      <c r="H37" s="22"/>
      <c r="I37" s="22"/>
      <c r="J37" s="22"/>
      <c r="K37" s="22"/>
    </row>
    <row r="38" s="59" customFormat="1" ht="20" customHeight="1" spans="1:11">
      <c r="A38" s="22"/>
      <c r="B38" s="22"/>
      <c r="C38" s="22"/>
      <c r="D38" s="22"/>
      <c r="E38" s="22"/>
      <c r="F38" s="22"/>
      <c r="G38" s="120"/>
      <c r="H38" s="22"/>
      <c r="I38" s="22"/>
      <c r="J38" s="22"/>
      <c r="K38" s="22"/>
    </row>
    <row r="39" s="59" customFormat="1" ht="20" customHeight="1" spans="1:11">
      <c r="A39" s="22"/>
      <c r="B39" s="22"/>
      <c r="C39" s="22"/>
      <c r="D39" s="22"/>
      <c r="E39" s="22"/>
      <c r="F39" s="22"/>
      <c r="G39" s="120"/>
      <c r="H39" s="22"/>
      <c r="I39" s="22"/>
      <c r="J39" s="22"/>
      <c r="K39" s="22"/>
    </row>
    <row r="40" s="59" customFormat="1" ht="20" customHeight="1" spans="1:11">
      <c r="A40" s="22"/>
      <c r="B40" s="22"/>
      <c r="C40" s="22"/>
      <c r="D40" s="22"/>
      <c r="E40" s="22"/>
      <c r="F40" s="22"/>
      <c r="G40" s="120"/>
      <c r="H40" s="22"/>
      <c r="I40" s="22"/>
      <c r="J40" s="22"/>
      <c r="K40" s="22"/>
    </row>
    <row r="41" s="59" customFormat="1" ht="20" customHeight="1" spans="1:11">
      <c r="A41" s="22"/>
      <c r="B41" s="22"/>
      <c r="C41" s="22"/>
      <c r="D41" s="22"/>
      <c r="E41" s="22"/>
      <c r="F41" s="22"/>
      <c r="G41" s="120"/>
      <c r="H41" s="22"/>
      <c r="I41" s="22"/>
      <c r="J41" s="22"/>
      <c r="K41" s="22"/>
    </row>
    <row r="42" s="59" customFormat="1" ht="20" customHeight="1" spans="1:11">
      <c r="A42" s="22"/>
      <c r="B42" s="22"/>
      <c r="C42" s="22"/>
      <c r="D42" s="22"/>
      <c r="E42" s="22"/>
      <c r="F42" s="22"/>
      <c r="G42" s="120"/>
      <c r="H42" s="22"/>
      <c r="I42" s="22"/>
      <c r="J42" s="22"/>
      <c r="K42" s="22"/>
    </row>
    <row r="43" s="59" customFormat="1" ht="20" customHeight="1" spans="1:11">
      <c r="A43" s="22"/>
      <c r="B43" s="22"/>
      <c r="C43" s="22"/>
      <c r="D43" s="22"/>
      <c r="E43" s="22"/>
      <c r="F43" s="22"/>
      <c r="G43" s="120"/>
      <c r="H43" s="22"/>
      <c r="I43" s="22"/>
      <c r="J43" s="22"/>
      <c r="K43" s="22"/>
    </row>
    <row r="44" s="59" customFormat="1" ht="20" customHeight="1" spans="1:11">
      <c r="A44" s="22"/>
      <c r="B44" s="22"/>
      <c r="C44" s="22"/>
      <c r="D44" s="22"/>
      <c r="E44" s="22"/>
      <c r="F44" s="22"/>
      <c r="G44" s="120"/>
      <c r="H44" s="22"/>
      <c r="I44" s="22"/>
      <c r="J44" s="22"/>
      <c r="K44" s="22"/>
    </row>
    <row r="45" s="59" customFormat="1" ht="20" customHeight="1" spans="1:11">
      <c r="A45" s="22"/>
      <c r="B45" s="22"/>
      <c r="C45" s="22"/>
      <c r="D45" s="22"/>
      <c r="E45" s="22"/>
      <c r="F45" s="22"/>
      <c r="G45" s="120"/>
      <c r="H45" s="22"/>
      <c r="I45" s="22"/>
      <c r="J45" s="22"/>
      <c r="K45" s="22"/>
    </row>
    <row r="46" s="59" customFormat="1" ht="20" customHeight="1" spans="1:11">
      <c r="A46" s="22"/>
      <c r="B46" s="22"/>
      <c r="C46" s="22"/>
      <c r="D46" s="22"/>
      <c r="E46" s="22"/>
      <c r="F46" s="22"/>
      <c r="G46" s="120"/>
      <c r="H46" s="22"/>
      <c r="I46" s="22"/>
      <c r="J46" s="22"/>
      <c r="K46" s="22"/>
    </row>
    <row r="47" s="59" customFormat="1" ht="20" customHeight="1" spans="1:11">
      <c r="A47" s="22"/>
      <c r="B47" s="22"/>
      <c r="C47" s="22"/>
      <c r="D47" s="22"/>
      <c r="E47" s="22"/>
      <c r="F47" s="22"/>
      <c r="G47" s="120"/>
      <c r="H47" s="22"/>
      <c r="I47" s="22"/>
      <c r="J47" s="22"/>
      <c r="K47" s="22"/>
    </row>
    <row r="48" s="59" customFormat="1" ht="20" customHeight="1" spans="1:11">
      <c r="A48" s="22"/>
      <c r="B48" s="22"/>
      <c r="C48" s="22"/>
      <c r="D48" s="22"/>
      <c r="E48" s="22"/>
      <c r="F48" s="22"/>
      <c r="G48" s="120"/>
      <c r="H48" s="22"/>
      <c r="I48" s="22"/>
      <c r="J48" s="22"/>
      <c r="K48" s="22"/>
    </row>
    <row r="49" s="59" customFormat="1" ht="20" customHeight="1" spans="1:11">
      <c r="A49" s="22"/>
      <c r="B49" s="22"/>
      <c r="C49" s="22"/>
      <c r="D49" s="22"/>
      <c r="E49" s="22"/>
      <c r="F49" s="22"/>
      <c r="G49" s="120"/>
      <c r="H49" s="22"/>
      <c r="I49" s="22"/>
      <c r="J49" s="22"/>
      <c r="K49" s="22"/>
    </row>
    <row r="50" s="59" customFormat="1" ht="20" customHeight="1" spans="1:11">
      <c r="A50" s="22"/>
      <c r="B50" s="22"/>
      <c r="C50" s="22"/>
      <c r="D50" s="22"/>
      <c r="E50" s="22"/>
      <c r="F50" s="22"/>
      <c r="G50" s="120"/>
      <c r="H50" s="22"/>
      <c r="I50" s="22"/>
      <c r="J50" s="22"/>
      <c r="K50" s="22"/>
    </row>
    <row r="51" s="59" customFormat="1" ht="20" customHeight="1" spans="1:11">
      <c r="A51" s="22"/>
      <c r="B51" s="22"/>
      <c r="C51" s="22"/>
      <c r="D51" s="22"/>
      <c r="E51" s="22"/>
      <c r="F51" s="22"/>
      <c r="G51" s="120"/>
      <c r="H51" s="22"/>
      <c r="I51" s="22"/>
      <c r="J51" s="22"/>
      <c r="K51" s="22"/>
    </row>
    <row r="52" s="59" customFormat="1" ht="20" customHeight="1" spans="1:11">
      <c r="A52" s="22"/>
      <c r="B52" s="22"/>
      <c r="C52" s="22"/>
      <c r="D52" s="22"/>
      <c r="E52" s="22"/>
      <c r="F52" s="22"/>
      <c r="G52" s="120"/>
      <c r="H52" s="22"/>
      <c r="I52" s="22"/>
      <c r="J52" s="22"/>
      <c r="K52" s="22"/>
    </row>
    <row r="53" s="59" customFormat="1" ht="20" customHeight="1" spans="1:11">
      <c r="A53" s="22"/>
      <c r="B53" s="22"/>
      <c r="C53" s="22"/>
      <c r="D53" s="22"/>
      <c r="E53" s="22"/>
      <c r="F53" s="22"/>
      <c r="G53" s="120"/>
      <c r="H53" s="22"/>
      <c r="I53" s="22"/>
      <c r="J53" s="22"/>
      <c r="K53" s="22"/>
    </row>
    <row r="54" s="59" customFormat="1" ht="20" customHeight="1" spans="1:11">
      <c r="A54" s="22"/>
      <c r="B54" s="22"/>
      <c r="C54" s="22"/>
      <c r="D54" s="22"/>
      <c r="E54" s="22"/>
      <c r="F54" s="22"/>
      <c r="G54" s="120"/>
      <c r="H54" s="22"/>
      <c r="I54" s="22"/>
      <c r="J54" s="22"/>
      <c r="K54" s="22"/>
    </row>
    <row r="55" s="59" customFormat="1" ht="20" customHeight="1" spans="1:11">
      <c r="A55" s="22"/>
      <c r="B55" s="22"/>
      <c r="C55" s="22"/>
      <c r="D55" s="22"/>
      <c r="E55" s="22"/>
      <c r="F55" s="22"/>
      <c r="G55" s="120"/>
      <c r="H55" s="22"/>
      <c r="I55" s="22"/>
      <c r="J55" s="22"/>
      <c r="K55" s="22"/>
    </row>
    <row r="56" s="59" customFormat="1" ht="20" customHeight="1" spans="1:11">
      <c r="A56" s="22"/>
      <c r="B56" s="22"/>
      <c r="C56" s="22"/>
      <c r="D56" s="22"/>
      <c r="E56" s="22"/>
      <c r="F56" s="22"/>
      <c r="G56" s="120"/>
      <c r="H56" s="22"/>
      <c r="I56" s="22"/>
      <c r="J56" s="22"/>
      <c r="K56" s="22"/>
    </row>
    <row r="57" s="59" customFormat="1" ht="20" customHeight="1" spans="1:11">
      <c r="A57" s="22"/>
      <c r="B57" s="22"/>
      <c r="C57" s="22"/>
      <c r="D57" s="22"/>
      <c r="E57" s="22"/>
      <c r="F57" s="22"/>
      <c r="G57" s="120"/>
      <c r="H57" s="22"/>
      <c r="I57" s="22"/>
      <c r="J57" s="22"/>
      <c r="K57" s="22"/>
    </row>
    <row r="58" s="59" customFormat="1" ht="20" customHeight="1" spans="1:11">
      <c r="A58" s="22"/>
      <c r="B58" s="22"/>
      <c r="C58" s="22"/>
      <c r="D58" s="22"/>
      <c r="E58" s="22"/>
      <c r="F58" s="22"/>
      <c r="G58" s="120"/>
      <c r="H58" s="22"/>
      <c r="I58" s="22"/>
      <c r="J58" s="22"/>
      <c r="K58" s="22"/>
    </row>
    <row r="59" s="59" customFormat="1" ht="20" customHeight="1" spans="1:11">
      <c r="A59" s="22"/>
      <c r="B59" s="22"/>
      <c r="C59" s="22"/>
      <c r="D59" s="22"/>
      <c r="E59" s="22"/>
      <c r="F59" s="22"/>
      <c r="G59" s="120"/>
      <c r="H59" s="22"/>
      <c r="I59" s="22"/>
      <c r="J59" s="22"/>
      <c r="K59" s="22"/>
    </row>
    <row r="60" s="59" customFormat="1" ht="20" customHeight="1" spans="1:11">
      <c r="A60" s="22"/>
      <c r="B60" s="22"/>
      <c r="C60" s="22"/>
      <c r="D60" s="22"/>
      <c r="E60" s="22"/>
      <c r="F60" s="22"/>
      <c r="G60" s="120"/>
      <c r="H60" s="22"/>
      <c r="I60" s="22"/>
      <c r="J60" s="22"/>
      <c r="K60" s="22"/>
    </row>
    <row r="61" s="59" customFormat="1" ht="20" customHeight="1" spans="1:11">
      <c r="A61" s="22"/>
      <c r="B61" s="22"/>
      <c r="C61" s="22"/>
      <c r="D61" s="22"/>
      <c r="E61" s="22"/>
      <c r="F61" s="22"/>
      <c r="G61" s="120"/>
      <c r="H61" s="22"/>
      <c r="I61" s="22"/>
      <c r="J61" s="22"/>
      <c r="K61" s="22"/>
    </row>
    <row r="62" s="59" customFormat="1" ht="20" customHeight="1" spans="1:11">
      <c r="A62" s="22"/>
      <c r="B62" s="22"/>
      <c r="C62" s="22"/>
      <c r="D62" s="22"/>
      <c r="E62" s="22"/>
      <c r="F62" s="22"/>
      <c r="G62" s="120"/>
      <c r="H62" s="22"/>
      <c r="I62" s="22"/>
      <c r="J62" s="22"/>
      <c r="K62" s="22"/>
    </row>
    <row r="63" s="59" customFormat="1" ht="20" customHeight="1" spans="1:11">
      <c r="A63" s="22"/>
      <c r="B63" s="22"/>
      <c r="C63" s="22"/>
      <c r="D63" s="22"/>
      <c r="E63" s="22"/>
      <c r="F63" s="22"/>
      <c r="G63" s="120"/>
      <c r="H63" s="22"/>
      <c r="I63" s="22"/>
      <c r="J63" s="22"/>
      <c r="K63" s="22"/>
    </row>
    <row r="64" s="59" customFormat="1" ht="20" customHeight="1" spans="1:11">
      <c r="A64" s="22"/>
      <c r="B64" s="22"/>
      <c r="C64" s="22"/>
      <c r="D64" s="22"/>
      <c r="E64" s="22"/>
      <c r="F64" s="22"/>
      <c r="G64" s="120"/>
      <c r="H64" s="22"/>
      <c r="I64" s="22"/>
      <c r="J64" s="22"/>
      <c r="K64" s="22"/>
    </row>
    <row r="65" s="59" customFormat="1" ht="20" customHeight="1" spans="1:11">
      <c r="A65" s="22"/>
      <c r="B65" s="22"/>
      <c r="C65" s="22"/>
      <c r="D65" s="22"/>
      <c r="E65" s="22"/>
      <c r="F65" s="22"/>
      <c r="G65" s="120"/>
      <c r="H65" s="22"/>
      <c r="I65" s="22"/>
      <c r="J65" s="22"/>
      <c r="K65" s="22"/>
    </row>
    <row r="66" s="59" customFormat="1" ht="20" customHeight="1" spans="1:11">
      <c r="A66" s="22"/>
      <c r="B66" s="22"/>
      <c r="C66" s="22"/>
      <c r="D66" s="22"/>
      <c r="E66" s="22"/>
      <c r="F66" s="22"/>
      <c r="G66" s="120"/>
      <c r="H66" s="22"/>
      <c r="I66" s="22"/>
      <c r="J66" s="22"/>
      <c r="K66" s="22"/>
    </row>
    <row r="67" s="59" customFormat="1" ht="20" customHeight="1" spans="1:11">
      <c r="A67" s="22"/>
      <c r="B67" s="22"/>
      <c r="C67" s="22"/>
      <c r="D67" s="22"/>
      <c r="E67" s="22"/>
      <c r="F67" s="22"/>
      <c r="G67" s="120"/>
      <c r="H67" s="22"/>
      <c r="I67" s="22"/>
      <c r="J67" s="22"/>
      <c r="K67" s="22"/>
    </row>
    <row r="68" s="59" customFormat="1" ht="20" customHeight="1" spans="1:11">
      <c r="A68" s="22"/>
      <c r="B68" s="22"/>
      <c r="C68" s="22"/>
      <c r="D68" s="22"/>
      <c r="E68" s="22"/>
      <c r="F68" s="22"/>
      <c r="G68" s="120"/>
      <c r="H68" s="22"/>
      <c r="I68" s="22"/>
      <c r="J68" s="22"/>
      <c r="K68" s="22"/>
    </row>
    <row r="69" s="59" customFormat="1" ht="20" customHeight="1" spans="1:11">
      <c r="A69" s="22"/>
      <c r="B69" s="22"/>
      <c r="C69" s="22"/>
      <c r="D69" s="22"/>
      <c r="E69" s="22"/>
      <c r="F69" s="22"/>
      <c r="G69" s="120"/>
      <c r="H69" s="22"/>
      <c r="I69" s="22"/>
      <c r="J69" s="22"/>
      <c r="K69" s="22"/>
    </row>
    <row r="70" s="59" customFormat="1" ht="20" customHeight="1" spans="1:11">
      <c r="A70" s="22"/>
      <c r="B70" s="22"/>
      <c r="C70" s="22"/>
      <c r="D70" s="22"/>
      <c r="E70" s="22"/>
      <c r="F70" s="22"/>
      <c r="G70" s="120"/>
      <c r="H70" s="22"/>
      <c r="I70" s="22"/>
      <c r="J70" s="22"/>
      <c r="K70" s="22"/>
    </row>
    <row r="71" s="59" customFormat="1" ht="20" customHeight="1" spans="1:11">
      <c r="A71" s="22"/>
      <c r="B71" s="22"/>
      <c r="C71" s="22"/>
      <c r="D71" s="22"/>
      <c r="E71" s="22"/>
      <c r="F71" s="22"/>
      <c r="G71" s="120"/>
      <c r="H71" s="22"/>
      <c r="I71" s="22"/>
      <c r="J71" s="22"/>
      <c r="K71" s="22"/>
    </row>
    <row r="72" s="59" customFormat="1" ht="20" customHeight="1" spans="1:11">
      <c r="A72" s="22"/>
      <c r="B72" s="22"/>
      <c r="C72" s="22"/>
      <c r="D72" s="22"/>
      <c r="E72" s="22"/>
      <c r="F72" s="22"/>
      <c r="G72" s="120"/>
      <c r="H72" s="22"/>
      <c r="I72" s="22"/>
      <c r="J72" s="22"/>
      <c r="K72" s="22"/>
    </row>
    <row r="73" s="59" customFormat="1" ht="20" customHeight="1" spans="1:11">
      <c r="A73" s="22"/>
      <c r="B73" s="22"/>
      <c r="C73" s="22"/>
      <c r="D73" s="22"/>
      <c r="E73" s="22"/>
      <c r="F73" s="22"/>
      <c r="G73" s="120"/>
      <c r="H73" s="22"/>
      <c r="I73" s="22"/>
      <c r="J73" s="22"/>
      <c r="K73" s="22"/>
    </row>
    <row r="74" s="59" customFormat="1" ht="20" customHeight="1" spans="1:11">
      <c r="A74" s="22"/>
      <c r="B74" s="22"/>
      <c r="C74" s="22"/>
      <c r="D74" s="22"/>
      <c r="E74" s="22"/>
      <c r="F74" s="22"/>
      <c r="G74" s="120"/>
      <c r="H74" s="22"/>
      <c r="I74" s="22"/>
      <c r="J74" s="22"/>
      <c r="K74" s="22"/>
    </row>
    <row r="75" s="59" customFormat="1" ht="20" customHeight="1" spans="1:11">
      <c r="A75" s="22"/>
      <c r="B75" s="22"/>
      <c r="C75" s="22"/>
      <c r="D75" s="22"/>
      <c r="E75" s="22"/>
      <c r="F75" s="22"/>
      <c r="G75" s="120"/>
      <c r="H75" s="22"/>
      <c r="I75" s="22"/>
      <c r="J75" s="22"/>
      <c r="K75" s="22"/>
    </row>
    <row r="76" s="59" customFormat="1" ht="20" customHeight="1" spans="1:11">
      <c r="A76" s="22"/>
      <c r="B76" s="22"/>
      <c r="C76" s="22"/>
      <c r="D76" s="22"/>
      <c r="E76" s="22"/>
      <c r="F76" s="22"/>
      <c r="G76" s="120"/>
      <c r="H76" s="22"/>
      <c r="I76" s="22"/>
      <c r="J76" s="22"/>
      <c r="K76" s="22"/>
    </row>
    <row r="77" s="59" customFormat="1" ht="20" customHeight="1" spans="1:11">
      <c r="A77" s="22"/>
      <c r="B77" s="22"/>
      <c r="C77" s="22"/>
      <c r="D77" s="22"/>
      <c r="E77" s="22"/>
      <c r="F77" s="22"/>
      <c r="G77" s="120"/>
      <c r="H77" s="22"/>
      <c r="I77" s="22"/>
      <c r="J77" s="22"/>
      <c r="K77" s="22"/>
    </row>
    <row r="78" s="59" customFormat="1" ht="20" customHeight="1" spans="1:11">
      <c r="A78" s="22"/>
      <c r="B78" s="22"/>
      <c r="C78" s="22"/>
      <c r="D78" s="22"/>
      <c r="E78" s="22"/>
      <c r="F78" s="22"/>
      <c r="G78" s="120"/>
      <c r="H78" s="22"/>
      <c r="I78" s="22"/>
      <c r="J78" s="22"/>
      <c r="K78" s="22"/>
    </row>
    <row r="79" s="59" customFormat="1" ht="20" customHeight="1" spans="1:11">
      <c r="A79" s="22"/>
      <c r="B79" s="22"/>
      <c r="C79" s="22"/>
      <c r="D79" s="22"/>
      <c r="E79" s="22"/>
      <c r="F79" s="22"/>
      <c r="G79" s="120"/>
      <c r="H79" s="22"/>
      <c r="I79" s="22"/>
      <c r="J79" s="22"/>
      <c r="K79" s="22"/>
    </row>
    <row r="80" s="59" customFormat="1" ht="20" customHeight="1" spans="1:11">
      <c r="A80" s="22"/>
      <c r="B80" s="22"/>
      <c r="C80" s="22"/>
      <c r="D80" s="22"/>
      <c r="E80" s="22"/>
      <c r="F80" s="22"/>
      <c r="G80" s="120"/>
      <c r="H80" s="22"/>
      <c r="I80" s="22"/>
      <c r="J80" s="22"/>
      <c r="K80" s="22"/>
    </row>
    <row r="81" s="59" customFormat="1" ht="20" customHeight="1" spans="1:11">
      <c r="A81" s="22"/>
      <c r="B81" s="22"/>
      <c r="C81" s="22"/>
      <c r="D81" s="22"/>
      <c r="E81" s="22"/>
      <c r="F81" s="22"/>
      <c r="G81" s="120"/>
      <c r="H81" s="22"/>
      <c r="I81" s="22"/>
      <c r="J81" s="22"/>
      <c r="K81" s="22"/>
    </row>
    <row r="82" s="59" customFormat="1" ht="20" customHeight="1" spans="1:11">
      <c r="A82" s="22"/>
      <c r="B82" s="22"/>
      <c r="C82" s="22"/>
      <c r="D82" s="22"/>
      <c r="E82" s="22"/>
      <c r="F82" s="22"/>
      <c r="G82" s="120"/>
      <c r="H82" s="22"/>
      <c r="I82" s="22"/>
      <c r="J82" s="22"/>
      <c r="K82" s="22"/>
    </row>
    <row r="83" s="59" customFormat="1" ht="20" customHeight="1" spans="1:11">
      <c r="A83" s="22"/>
      <c r="B83" s="22"/>
      <c r="C83" s="22"/>
      <c r="D83" s="22"/>
      <c r="E83" s="22"/>
      <c r="F83" s="22"/>
      <c r="G83" s="120"/>
      <c r="H83" s="22"/>
      <c r="I83" s="22"/>
      <c r="J83" s="22"/>
      <c r="K83" s="22"/>
    </row>
    <row r="84" s="59" customFormat="1" ht="20" customHeight="1" spans="1:11">
      <c r="A84" s="22"/>
      <c r="B84" s="22"/>
      <c r="C84" s="22"/>
      <c r="D84" s="22"/>
      <c r="E84" s="22"/>
      <c r="F84" s="22"/>
      <c r="G84" s="120"/>
      <c r="H84" s="22"/>
      <c r="I84" s="22"/>
      <c r="J84" s="22"/>
      <c r="K84" s="22"/>
    </row>
    <row r="85" s="59" customFormat="1" ht="20" customHeight="1" spans="1:11">
      <c r="A85" s="22"/>
      <c r="B85" s="22"/>
      <c r="C85" s="22"/>
      <c r="D85" s="22"/>
      <c r="E85" s="22"/>
      <c r="F85" s="22"/>
      <c r="G85" s="120"/>
      <c r="H85" s="22"/>
      <c r="I85" s="22"/>
      <c r="J85" s="22"/>
      <c r="K85" s="22"/>
    </row>
    <row r="86" s="59" customFormat="1" ht="20" customHeight="1" spans="1:11">
      <c r="A86" s="22"/>
      <c r="B86" s="22"/>
      <c r="C86" s="22"/>
      <c r="D86" s="22"/>
      <c r="E86" s="22"/>
      <c r="F86" s="22"/>
      <c r="G86" s="120"/>
      <c r="H86" s="22"/>
      <c r="I86" s="22"/>
      <c r="J86" s="22"/>
      <c r="K86" s="22"/>
    </row>
    <row r="87" s="59" customFormat="1" ht="20" customHeight="1" spans="1:11">
      <c r="A87" s="22"/>
      <c r="B87" s="22"/>
      <c r="C87" s="22"/>
      <c r="D87" s="22"/>
      <c r="E87" s="22"/>
      <c r="F87" s="22"/>
      <c r="G87" s="120"/>
      <c r="H87" s="22"/>
      <c r="I87" s="22"/>
      <c r="J87" s="22"/>
      <c r="K87" s="22"/>
    </row>
    <row r="88" s="59" customFormat="1" ht="20" customHeight="1" spans="1:11">
      <c r="A88" s="22"/>
      <c r="B88" s="22"/>
      <c r="C88" s="22"/>
      <c r="D88" s="22"/>
      <c r="E88" s="22"/>
      <c r="F88" s="22"/>
      <c r="G88" s="120"/>
      <c r="H88" s="22"/>
      <c r="I88" s="22"/>
      <c r="J88" s="22"/>
      <c r="K88" s="22"/>
    </row>
    <row r="89" s="59" customFormat="1" ht="20" customHeight="1" spans="1:11">
      <c r="A89" s="22"/>
      <c r="B89" s="22"/>
      <c r="C89" s="22"/>
      <c r="D89" s="22"/>
      <c r="E89" s="22"/>
      <c r="F89" s="22"/>
      <c r="G89" s="120"/>
      <c r="H89" s="22"/>
      <c r="I89" s="22"/>
      <c r="J89" s="22"/>
      <c r="K89" s="22"/>
    </row>
    <row r="90" s="59" customFormat="1" ht="20" customHeight="1" spans="1:11">
      <c r="A90" s="22"/>
      <c r="B90" s="22"/>
      <c r="C90" s="22"/>
      <c r="D90" s="22"/>
      <c r="E90" s="22"/>
      <c r="F90" s="22"/>
      <c r="G90" s="120"/>
      <c r="H90" s="22"/>
      <c r="I90" s="22"/>
      <c r="J90" s="22"/>
      <c r="K90" s="22"/>
    </row>
    <row r="91" s="59" customFormat="1" ht="20" customHeight="1" spans="1:11">
      <c r="A91" s="22"/>
      <c r="B91" s="22"/>
      <c r="C91" s="22"/>
      <c r="D91" s="22"/>
      <c r="E91" s="22"/>
      <c r="F91" s="22"/>
      <c r="G91" s="120"/>
      <c r="H91" s="22"/>
      <c r="I91" s="22"/>
      <c r="J91" s="22"/>
      <c r="K91" s="22"/>
    </row>
    <row r="92" s="59" customFormat="1" ht="20" customHeight="1" spans="1:11">
      <c r="A92" s="22"/>
      <c r="B92" s="22"/>
      <c r="C92" s="22"/>
      <c r="D92" s="22"/>
      <c r="E92" s="22"/>
      <c r="F92" s="22"/>
      <c r="G92" s="120"/>
      <c r="H92" s="22"/>
      <c r="I92" s="22"/>
      <c r="J92" s="22"/>
      <c r="K92" s="22"/>
    </row>
    <row r="93" s="59" customFormat="1" ht="20" customHeight="1" spans="1:11">
      <c r="A93" s="22"/>
      <c r="B93" s="22"/>
      <c r="C93" s="22"/>
      <c r="D93" s="22"/>
      <c r="E93" s="22"/>
      <c r="F93" s="22"/>
      <c r="G93" s="120"/>
      <c r="H93" s="22"/>
      <c r="I93" s="22"/>
      <c r="J93" s="22"/>
      <c r="K93" s="22"/>
    </row>
    <row r="94" s="59" customFormat="1" ht="20" customHeight="1" spans="1:11">
      <c r="A94" s="22"/>
      <c r="B94" s="22"/>
      <c r="C94" s="22"/>
      <c r="D94" s="22"/>
      <c r="E94" s="22"/>
      <c r="F94" s="22"/>
      <c r="G94" s="120"/>
      <c r="H94" s="22"/>
      <c r="I94" s="22"/>
      <c r="J94" s="22"/>
      <c r="K94" s="22"/>
    </row>
    <row r="95" s="59" customFormat="1" ht="20" customHeight="1" spans="1:11">
      <c r="A95" s="22"/>
      <c r="B95" s="22"/>
      <c r="C95" s="22"/>
      <c r="D95" s="22"/>
      <c r="E95" s="22"/>
      <c r="F95" s="22"/>
      <c r="G95" s="120"/>
      <c r="H95" s="22"/>
      <c r="I95" s="22"/>
      <c r="J95" s="22"/>
      <c r="K95" s="22"/>
    </row>
    <row r="96" s="59" customFormat="1" ht="20" customHeight="1" spans="1:11">
      <c r="A96" s="22"/>
      <c r="B96" s="22"/>
      <c r="C96" s="22"/>
      <c r="D96" s="22"/>
      <c r="E96" s="22"/>
      <c r="F96" s="22"/>
      <c r="G96" s="120"/>
      <c r="H96" s="22"/>
      <c r="I96" s="22"/>
      <c r="J96" s="22"/>
      <c r="K96" s="22"/>
    </row>
    <row r="97" s="59" customFormat="1" ht="20" customHeight="1" spans="1:11">
      <c r="A97" s="22"/>
      <c r="B97" s="22"/>
      <c r="C97" s="22"/>
      <c r="D97" s="22"/>
      <c r="E97" s="22"/>
      <c r="F97" s="22"/>
      <c r="G97" s="120"/>
      <c r="H97" s="22"/>
      <c r="I97" s="22"/>
      <c r="J97" s="22"/>
      <c r="K97" s="22"/>
    </row>
    <row r="98" s="59" customFormat="1" ht="20" customHeight="1" spans="1:11">
      <c r="A98" s="22"/>
      <c r="B98" s="22"/>
      <c r="C98" s="22"/>
      <c r="D98" s="22"/>
      <c r="E98" s="22"/>
      <c r="F98" s="22"/>
      <c r="G98" s="120"/>
      <c r="H98" s="22"/>
      <c r="I98" s="22"/>
      <c r="J98" s="22"/>
      <c r="K98" s="22"/>
    </row>
    <row r="99" s="59" customFormat="1" ht="20" customHeight="1" spans="1:11">
      <c r="A99" s="22"/>
      <c r="B99" s="22"/>
      <c r="C99" s="22"/>
      <c r="D99" s="22"/>
      <c r="E99" s="22"/>
      <c r="F99" s="22"/>
      <c r="G99" s="120"/>
      <c r="H99" s="22"/>
      <c r="I99" s="22"/>
      <c r="J99" s="22"/>
      <c r="K99" s="22"/>
    </row>
    <row r="100" s="59" customFormat="1" ht="20" customHeight="1" spans="1:11">
      <c r="A100" s="22"/>
      <c r="B100" s="22"/>
      <c r="C100" s="22"/>
      <c r="D100" s="22"/>
      <c r="E100" s="22"/>
      <c r="F100" s="22"/>
      <c r="G100" s="120"/>
      <c r="H100" s="22"/>
      <c r="I100" s="22"/>
      <c r="J100" s="22"/>
      <c r="K100" s="22"/>
    </row>
    <row r="101" s="59" customFormat="1" ht="20" customHeight="1" spans="1:11">
      <c r="A101" s="22"/>
      <c r="B101" s="22"/>
      <c r="C101" s="22"/>
      <c r="D101" s="22"/>
      <c r="E101" s="22"/>
      <c r="F101" s="22"/>
      <c r="G101" s="120"/>
      <c r="H101" s="22"/>
      <c r="I101" s="22"/>
      <c r="J101" s="22"/>
      <c r="K101" s="22"/>
    </row>
    <row r="102" s="59" customFormat="1" ht="20" customHeight="1" spans="1:11">
      <c r="A102" s="22"/>
      <c r="B102" s="22"/>
      <c r="C102" s="22"/>
      <c r="D102" s="22"/>
      <c r="E102" s="22"/>
      <c r="F102" s="22"/>
      <c r="G102" s="120"/>
      <c r="H102" s="22"/>
      <c r="I102" s="22"/>
      <c r="J102" s="22"/>
      <c r="K102" s="22"/>
    </row>
    <row r="103" s="59" customFormat="1" ht="20" customHeight="1" spans="1:11">
      <c r="A103" s="22"/>
      <c r="B103" s="22"/>
      <c r="C103" s="22"/>
      <c r="D103" s="22"/>
      <c r="E103" s="22"/>
      <c r="F103" s="22"/>
      <c r="G103" s="120"/>
      <c r="H103" s="22"/>
      <c r="I103" s="22"/>
      <c r="J103" s="22"/>
      <c r="K103" s="22"/>
    </row>
    <row r="104" s="59" customFormat="1" ht="20" customHeight="1" spans="1:11">
      <c r="A104" s="22"/>
      <c r="B104" s="22"/>
      <c r="C104" s="22"/>
      <c r="D104" s="22"/>
      <c r="E104" s="22"/>
      <c r="F104" s="22"/>
      <c r="G104" s="120"/>
      <c r="H104" s="22"/>
      <c r="I104" s="22"/>
      <c r="J104" s="22"/>
      <c r="K104" s="22"/>
    </row>
    <row r="105" s="59" customFormat="1" ht="20" customHeight="1" spans="1:11">
      <c r="A105" s="22"/>
      <c r="B105" s="22"/>
      <c r="C105" s="22"/>
      <c r="D105" s="22"/>
      <c r="E105" s="22"/>
      <c r="F105" s="22"/>
      <c r="G105" s="120"/>
      <c r="H105" s="22"/>
      <c r="I105" s="22"/>
      <c r="J105" s="22"/>
      <c r="K105" s="22"/>
    </row>
    <row r="106" s="59" customFormat="1" ht="20" customHeight="1" spans="1:11">
      <c r="A106" s="22"/>
      <c r="B106" s="22"/>
      <c r="C106" s="22"/>
      <c r="D106" s="22"/>
      <c r="E106" s="22"/>
      <c r="F106" s="22"/>
      <c r="G106" s="120"/>
      <c r="H106" s="22"/>
      <c r="I106" s="22"/>
      <c r="J106" s="22"/>
      <c r="K106" s="22"/>
    </row>
    <row r="107" s="59" customFormat="1" ht="20" customHeight="1" spans="1:11">
      <c r="A107" s="22"/>
      <c r="B107" s="22"/>
      <c r="C107" s="22"/>
      <c r="D107" s="22"/>
      <c r="E107" s="22"/>
      <c r="F107" s="22"/>
      <c r="G107" s="120"/>
      <c r="H107" s="22"/>
      <c r="I107" s="22"/>
      <c r="J107" s="22"/>
      <c r="K107" s="22"/>
    </row>
    <row r="108" s="59" customFormat="1" ht="20" customHeight="1" spans="1:11">
      <c r="A108" s="22"/>
      <c r="B108" s="22"/>
      <c r="C108" s="22"/>
      <c r="D108" s="22"/>
      <c r="E108" s="22"/>
      <c r="F108" s="22"/>
      <c r="G108" s="120"/>
      <c r="H108" s="22"/>
      <c r="I108" s="22"/>
      <c r="J108" s="22"/>
      <c r="K108" s="22"/>
    </row>
    <row r="109" s="59" customFormat="1" ht="20" customHeight="1" spans="1:11">
      <c r="A109" s="22"/>
      <c r="B109" s="22"/>
      <c r="C109" s="22"/>
      <c r="D109" s="22"/>
      <c r="E109" s="22"/>
      <c r="F109" s="22"/>
      <c r="G109" s="120"/>
      <c r="H109" s="22"/>
      <c r="I109" s="22"/>
      <c r="J109" s="22"/>
      <c r="K109" s="22"/>
    </row>
    <row r="110" s="59" customFormat="1" ht="20" customHeight="1" spans="1:11">
      <c r="A110" s="22"/>
      <c r="B110" s="22"/>
      <c r="C110" s="22"/>
      <c r="D110" s="22"/>
      <c r="E110" s="22"/>
      <c r="F110" s="22"/>
      <c r="G110" s="120"/>
      <c r="H110" s="22"/>
      <c r="I110" s="22"/>
      <c r="J110" s="22"/>
      <c r="K110" s="22"/>
    </row>
    <row r="111" s="59" customFormat="1" ht="20" customHeight="1" spans="1:11">
      <c r="A111" s="22"/>
      <c r="B111" s="22"/>
      <c r="C111" s="22"/>
      <c r="D111" s="22"/>
      <c r="E111" s="22"/>
      <c r="F111" s="22"/>
      <c r="G111" s="120"/>
      <c r="H111" s="22"/>
      <c r="I111" s="22"/>
      <c r="J111" s="22"/>
      <c r="K111" s="22"/>
    </row>
    <row r="112" s="59" customFormat="1" ht="20" customHeight="1" spans="1:11">
      <c r="A112" s="22"/>
      <c r="B112" s="22"/>
      <c r="C112" s="22"/>
      <c r="D112" s="22"/>
      <c r="E112" s="22"/>
      <c r="F112" s="22"/>
      <c r="G112" s="120"/>
      <c r="H112" s="22"/>
      <c r="I112" s="22"/>
      <c r="J112" s="22"/>
      <c r="K112" s="22"/>
    </row>
    <row r="113" s="59" customFormat="1" ht="20" customHeight="1" spans="1:11">
      <c r="A113" s="22"/>
      <c r="B113" s="22"/>
      <c r="C113" s="22"/>
      <c r="D113" s="22"/>
      <c r="E113" s="22"/>
      <c r="F113" s="22"/>
      <c r="G113" s="120"/>
      <c r="H113" s="22"/>
      <c r="I113" s="22"/>
      <c r="J113" s="22"/>
      <c r="K113" s="22"/>
    </row>
    <row r="114" s="59" customFormat="1" ht="20" customHeight="1" spans="1:11">
      <c r="A114" s="22"/>
      <c r="B114" s="22"/>
      <c r="C114" s="22"/>
      <c r="D114" s="22"/>
      <c r="E114" s="22"/>
      <c r="F114" s="22"/>
      <c r="G114" s="120"/>
      <c r="H114" s="22"/>
      <c r="I114" s="22"/>
      <c r="J114" s="22"/>
      <c r="K114" s="22"/>
    </row>
    <row r="115" s="59" customFormat="1" ht="20" customHeight="1" spans="1:11">
      <c r="A115" s="22"/>
      <c r="B115" s="22"/>
      <c r="C115" s="22"/>
      <c r="D115" s="22"/>
      <c r="E115" s="22"/>
      <c r="F115" s="22"/>
      <c r="G115" s="120"/>
      <c r="H115" s="22"/>
      <c r="I115" s="22"/>
      <c r="J115" s="22"/>
      <c r="K115" s="22"/>
    </row>
    <row r="116" s="59" customFormat="1" ht="20" customHeight="1" spans="1:11">
      <c r="A116" s="22"/>
      <c r="B116" s="22"/>
      <c r="C116" s="22"/>
      <c r="D116" s="22"/>
      <c r="E116" s="22"/>
      <c r="F116" s="22"/>
      <c r="G116" s="120"/>
      <c r="H116" s="22"/>
      <c r="I116" s="22"/>
      <c r="J116" s="22"/>
      <c r="K116" s="22"/>
    </row>
    <row r="117" s="59" customFormat="1" ht="20" customHeight="1" spans="1:11">
      <c r="A117" s="22"/>
      <c r="B117" s="22"/>
      <c r="C117" s="22"/>
      <c r="D117" s="22"/>
      <c r="E117" s="22"/>
      <c r="F117" s="22"/>
      <c r="G117" s="120"/>
      <c r="H117" s="22"/>
      <c r="I117" s="22"/>
      <c r="J117" s="22"/>
      <c r="K117" s="22"/>
    </row>
    <row r="118" s="59" customFormat="1" ht="20" customHeight="1" spans="1:11">
      <c r="A118" s="22"/>
      <c r="B118" s="22"/>
      <c r="C118" s="22"/>
      <c r="D118" s="22"/>
      <c r="E118" s="22"/>
      <c r="F118" s="22"/>
      <c r="G118" s="120"/>
      <c r="H118" s="22"/>
      <c r="I118" s="22"/>
      <c r="J118" s="22"/>
      <c r="K118" s="22"/>
    </row>
    <row r="119" s="59" customFormat="1" ht="20" customHeight="1" spans="1:11">
      <c r="A119" s="22"/>
      <c r="B119" s="22"/>
      <c r="C119" s="22"/>
      <c r="D119" s="22"/>
      <c r="E119" s="22"/>
      <c r="F119" s="22"/>
      <c r="G119" s="120"/>
      <c r="H119" s="22"/>
      <c r="I119" s="22"/>
      <c r="J119" s="22"/>
      <c r="K119" s="22"/>
    </row>
    <row r="120" s="59" customFormat="1" ht="20" customHeight="1" spans="1:11">
      <c r="A120" s="22"/>
      <c r="B120" s="22"/>
      <c r="C120" s="22"/>
      <c r="D120" s="22"/>
      <c r="E120" s="22"/>
      <c r="F120" s="22"/>
      <c r="G120" s="120"/>
      <c r="H120" s="22"/>
      <c r="I120" s="22"/>
      <c r="J120" s="22"/>
      <c r="K120" s="22"/>
    </row>
    <row r="121" s="59" customFormat="1" ht="20" customHeight="1" spans="1:11">
      <c r="A121" s="22"/>
      <c r="B121" s="22"/>
      <c r="C121" s="22"/>
      <c r="D121" s="22"/>
      <c r="E121" s="22"/>
      <c r="F121" s="22"/>
      <c r="G121" s="120"/>
      <c r="H121" s="22"/>
      <c r="I121" s="22"/>
      <c r="J121" s="22"/>
      <c r="K121" s="22"/>
    </row>
    <row r="122" s="59" customFormat="1" ht="20" customHeight="1" spans="1:11">
      <c r="A122" s="22"/>
      <c r="B122" s="22"/>
      <c r="C122" s="22"/>
      <c r="D122" s="22"/>
      <c r="E122" s="22"/>
      <c r="F122" s="22"/>
      <c r="G122" s="120"/>
      <c r="H122" s="22"/>
      <c r="I122" s="22"/>
      <c r="J122" s="22"/>
      <c r="K122" s="22"/>
    </row>
    <row r="123" s="59" customFormat="1" ht="20" customHeight="1" spans="1:11">
      <c r="A123" s="22"/>
      <c r="B123" s="22"/>
      <c r="C123" s="22"/>
      <c r="D123" s="22"/>
      <c r="E123" s="22"/>
      <c r="F123" s="22"/>
      <c r="G123" s="120"/>
      <c r="H123" s="22"/>
      <c r="I123" s="22"/>
      <c r="J123" s="22"/>
      <c r="K123" s="22"/>
    </row>
    <row r="124" s="59" customFormat="1" ht="20" customHeight="1" spans="1:11">
      <c r="A124" s="22"/>
      <c r="B124" s="22"/>
      <c r="C124" s="22"/>
      <c r="D124" s="22"/>
      <c r="E124" s="22"/>
      <c r="F124" s="22"/>
      <c r="G124" s="120"/>
      <c r="H124" s="22"/>
      <c r="I124" s="22"/>
      <c r="J124" s="22"/>
      <c r="K124" s="22"/>
    </row>
    <row r="125" s="59" customFormat="1" ht="20" customHeight="1" spans="1:11">
      <c r="A125" s="22"/>
      <c r="B125" s="22"/>
      <c r="C125" s="22"/>
      <c r="D125" s="22"/>
      <c r="E125" s="22"/>
      <c r="F125" s="22"/>
      <c r="G125" s="120"/>
      <c r="H125" s="22"/>
      <c r="I125" s="22"/>
      <c r="J125" s="22"/>
      <c r="K125" s="22"/>
    </row>
    <row r="126" s="59" customFormat="1" ht="20" customHeight="1" spans="1:11">
      <c r="A126" s="22"/>
      <c r="B126" s="22"/>
      <c r="C126" s="22"/>
      <c r="D126" s="22"/>
      <c r="E126" s="22"/>
      <c r="F126" s="22"/>
      <c r="G126" s="120"/>
      <c r="H126" s="22"/>
      <c r="I126" s="22"/>
      <c r="J126" s="22"/>
      <c r="K126" s="22"/>
    </row>
    <row r="127" s="59" customFormat="1" ht="20" customHeight="1" spans="1:11">
      <c r="A127" s="22"/>
      <c r="B127" s="22"/>
      <c r="C127" s="22"/>
      <c r="D127" s="22"/>
      <c r="E127" s="22"/>
      <c r="F127" s="22"/>
      <c r="G127" s="120"/>
      <c r="H127" s="22"/>
      <c r="I127" s="22"/>
      <c r="J127" s="22"/>
      <c r="K127" s="22"/>
    </row>
    <row r="128" s="59" customFormat="1" ht="20" customHeight="1" spans="1:11">
      <c r="A128" s="22"/>
      <c r="B128" s="22"/>
      <c r="C128" s="22"/>
      <c r="D128" s="22"/>
      <c r="E128" s="22"/>
      <c r="F128" s="22"/>
      <c r="G128" s="120"/>
      <c r="H128" s="22"/>
      <c r="I128" s="22"/>
      <c r="J128" s="22"/>
      <c r="K128" s="22"/>
    </row>
    <row r="129" s="59" customFormat="1" ht="20" customHeight="1" spans="1:11">
      <c r="A129" s="22"/>
      <c r="B129" s="22"/>
      <c r="C129" s="22"/>
      <c r="D129" s="22"/>
      <c r="E129" s="22"/>
      <c r="F129" s="22"/>
      <c r="G129" s="120"/>
      <c r="H129" s="22"/>
      <c r="I129" s="22"/>
      <c r="J129" s="22"/>
      <c r="K129" s="22"/>
    </row>
    <row r="130" s="59" customFormat="1" ht="20" customHeight="1" spans="1:11">
      <c r="A130" s="22"/>
      <c r="B130" s="22"/>
      <c r="C130" s="22"/>
      <c r="D130" s="22"/>
      <c r="E130" s="22"/>
      <c r="F130" s="22"/>
      <c r="G130" s="120"/>
      <c r="H130" s="22"/>
      <c r="I130" s="22"/>
      <c r="J130" s="22"/>
      <c r="K130" s="22"/>
    </row>
    <row r="131" s="59" customFormat="1" ht="20" customHeight="1" spans="1:11">
      <c r="A131" s="22"/>
      <c r="B131" s="22"/>
      <c r="C131" s="22"/>
      <c r="D131" s="22"/>
      <c r="E131" s="22"/>
      <c r="F131" s="22"/>
      <c r="G131" s="120"/>
      <c r="H131" s="22"/>
      <c r="I131" s="22"/>
      <c r="J131" s="22"/>
      <c r="K131" s="22"/>
    </row>
    <row r="132" s="59" customFormat="1" ht="20" customHeight="1" spans="1:11">
      <c r="A132" s="22"/>
      <c r="B132" s="22"/>
      <c r="C132" s="22"/>
      <c r="D132" s="22"/>
      <c r="E132" s="22"/>
      <c r="F132" s="22"/>
      <c r="G132" s="120"/>
      <c r="H132" s="22"/>
      <c r="I132" s="22"/>
      <c r="J132" s="22"/>
      <c r="K132" s="22"/>
    </row>
    <row r="133" s="59" customFormat="1" ht="20" customHeight="1" spans="1:11">
      <c r="A133" s="22"/>
      <c r="B133" s="22"/>
      <c r="C133" s="22"/>
      <c r="D133" s="22"/>
      <c r="E133" s="22"/>
      <c r="F133" s="22"/>
      <c r="G133" s="120"/>
      <c r="H133" s="22"/>
      <c r="I133" s="22"/>
      <c r="J133" s="22"/>
      <c r="K133" s="22"/>
    </row>
    <row r="134" s="59" customFormat="1" ht="20" customHeight="1" spans="1:11">
      <c r="A134" s="22"/>
      <c r="B134" s="22"/>
      <c r="C134" s="22"/>
      <c r="D134" s="22"/>
      <c r="E134" s="22"/>
      <c r="F134" s="22"/>
      <c r="G134" s="120"/>
      <c r="H134" s="22"/>
      <c r="I134" s="22"/>
      <c r="J134" s="22"/>
      <c r="K134" s="22"/>
    </row>
    <row r="135" s="59" customFormat="1" ht="20" customHeight="1" spans="1:11">
      <c r="A135" s="22"/>
      <c r="B135" s="22"/>
      <c r="C135" s="22"/>
      <c r="D135" s="22"/>
      <c r="E135" s="22"/>
      <c r="F135" s="22"/>
      <c r="G135" s="120"/>
      <c r="H135" s="22"/>
      <c r="I135" s="22"/>
      <c r="J135" s="22"/>
      <c r="K135" s="22"/>
    </row>
    <row r="136" s="59" customFormat="1" ht="20" customHeight="1" spans="1:11">
      <c r="A136" s="22"/>
      <c r="B136" s="22"/>
      <c r="C136" s="22"/>
      <c r="D136" s="22"/>
      <c r="E136" s="22"/>
      <c r="F136" s="22"/>
      <c r="G136" s="120"/>
      <c r="H136" s="22"/>
      <c r="I136" s="22"/>
      <c r="J136" s="22"/>
      <c r="K136" s="22"/>
    </row>
    <row r="137" s="59" customFormat="1" ht="20" customHeight="1" spans="1:11">
      <c r="A137" s="22"/>
      <c r="B137" s="22"/>
      <c r="C137" s="22"/>
      <c r="D137" s="22"/>
      <c r="E137" s="22"/>
      <c r="F137" s="22"/>
      <c r="G137" s="120"/>
      <c r="H137" s="22"/>
      <c r="I137" s="22"/>
      <c r="J137" s="22"/>
      <c r="K137" s="22"/>
    </row>
    <row r="138" s="59" customFormat="1" ht="20" customHeight="1" spans="1:11">
      <c r="A138" s="22"/>
      <c r="B138" s="22"/>
      <c r="C138" s="22"/>
      <c r="D138" s="22"/>
      <c r="E138" s="22"/>
      <c r="F138" s="22"/>
      <c r="G138" s="120"/>
      <c r="H138" s="22"/>
      <c r="I138" s="22"/>
      <c r="J138" s="22"/>
      <c r="K138" s="22"/>
    </row>
    <row r="139" s="59" customFormat="1" ht="20" customHeight="1" spans="1:11">
      <c r="A139" s="22"/>
      <c r="B139" s="22"/>
      <c r="C139" s="22"/>
      <c r="D139" s="22"/>
      <c r="E139" s="22"/>
      <c r="F139" s="22"/>
      <c r="G139" s="120"/>
      <c r="H139" s="22"/>
      <c r="I139" s="22"/>
      <c r="J139" s="22"/>
      <c r="K139" s="22"/>
    </row>
    <row r="140" s="59" customFormat="1" ht="20" customHeight="1" spans="1:11">
      <c r="A140" s="22"/>
      <c r="B140" s="22"/>
      <c r="C140" s="22"/>
      <c r="D140" s="22"/>
      <c r="E140" s="22"/>
      <c r="F140" s="22"/>
      <c r="G140" s="120"/>
      <c r="H140" s="22"/>
      <c r="I140" s="22"/>
      <c r="J140" s="22"/>
      <c r="K140" s="22"/>
    </row>
    <row r="141" s="59" customFormat="1" ht="20" customHeight="1" spans="1:11">
      <c r="A141" s="22"/>
      <c r="B141" s="22"/>
      <c r="C141" s="22"/>
      <c r="D141" s="22"/>
      <c r="E141" s="22"/>
      <c r="F141" s="22"/>
      <c r="G141" s="120"/>
      <c r="H141" s="22"/>
      <c r="I141" s="22"/>
      <c r="J141" s="22"/>
      <c r="K141" s="22"/>
    </row>
    <row r="142" s="59" customFormat="1" ht="20" customHeight="1" spans="1:11">
      <c r="A142" s="22"/>
      <c r="B142" s="22"/>
      <c r="C142" s="22"/>
      <c r="D142" s="22"/>
      <c r="E142" s="22"/>
      <c r="F142" s="22"/>
      <c r="G142" s="120"/>
      <c r="H142" s="22"/>
      <c r="I142" s="22"/>
      <c r="J142" s="22"/>
      <c r="K142" s="22"/>
    </row>
    <row r="143" s="59" customFormat="1" ht="20" customHeight="1" spans="1:11">
      <c r="A143" s="22"/>
      <c r="B143" s="22"/>
      <c r="C143" s="22"/>
      <c r="D143" s="22"/>
      <c r="E143" s="22"/>
      <c r="F143" s="22"/>
      <c r="G143" s="120"/>
      <c r="H143" s="22"/>
      <c r="I143" s="22"/>
      <c r="J143" s="22"/>
      <c r="K143" s="22"/>
    </row>
    <row r="144" s="59" customFormat="1" ht="20" customHeight="1" spans="1:11">
      <c r="A144" s="22"/>
      <c r="B144" s="22"/>
      <c r="C144" s="22"/>
      <c r="D144" s="22"/>
      <c r="E144" s="22"/>
      <c r="F144" s="22"/>
      <c r="G144" s="120"/>
      <c r="H144" s="22"/>
      <c r="I144" s="22"/>
      <c r="J144" s="22"/>
      <c r="K144" s="22"/>
    </row>
    <row r="145" s="59" customFormat="1" ht="20" customHeight="1" spans="1:11">
      <c r="A145" s="22"/>
      <c r="B145" s="22"/>
      <c r="C145" s="22"/>
      <c r="D145" s="22"/>
      <c r="E145" s="22"/>
      <c r="F145" s="22"/>
      <c r="G145" s="120"/>
      <c r="H145" s="22"/>
      <c r="I145" s="22"/>
      <c r="J145" s="22"/>
      <c r="K145" s="22"/>
    </row>
    <row r="146" s="59" customFormat="1" ht="20" customHeight="1" spans="1:11">
      <c r="A146" s="22"/>
      <c r="B146" s="22"/>
      <c r="C146" s="22"/>
      <c r="D146" s="22"/>
      <c r="E146" s="22"/>
      <c r="F146" s="22"/>
      <c r="G146" s="120"/>
      <c r="H146" s="22"/>
      <c r="I146" s="22"/>
      <c r="J146" s="22"/>
      <c r="K146" s="22"/>
    </row>
    <row r="147" s="59" customFormat="1" ht="20" customHeight="1" spans="1:11">
      <c r="A147" s="22"/>
      <c r="B147" s="22"/>
      <c r="C147" s="22"/>
      <c r="D147" s="22"/>
      <c r="E147" s="22"/>
      <c r="F147" s="22"/>
      <c r="G147" s="120"/>
      <c r="H147" s="22"/>
      <c r="I147" s="22"/>
      <c r="J147" s="22"/>
      <c r="K147" s="22"/>
    </row>
    <row r="148" s="59" customFormat="1" ht="20" customHeight="1" spans="1:11">
      <c r="A148" s="22"/>
      <c r="B148" s="22"/>
      <c r="C148" s="22"/>
      <c r="D148" s="22"/>
      <c r="E148" s="22"/>
      <c r="F148" s="22"/>
      <c r="G148" s="120"/>
      <c r="H148" s="22"/>
      <c r="I148" s="22"/>
      <c r="J148" s="22"/>
      <c r="K148" s="22"/>
    </row>
    <row r="149" s="59" customFormat="1" ht="20" customHeight="1" spans="1:11">
      <c r="A149" s="22"/>
      <c r="B149" s="22"/>
      <c r="C149" s="22"/>
      <c r="D149" s="22"/>
      <c r="E149" s="22"/>
      <c r="F149" s="22"/>
      <c r="G149" s="120"/>
      <c r="H149" s="22"/>
      <c r="I149" s="22"/>
      <c r="J149" s="22"/>
      <c r="K149" s="22"/>
    </row>
    <row r="150" s="59" customFormat="1" ht="20" customHeight="1" spans="1:11">
      <c r="A150" s="22"/>
      <c r="B150" s="22"/>
      <c r="C150" s="22"/>
      <c r="D150" s="22"/>
      <c r="E150" s="22"/>
      <c r="F150" s="22"/>
      <c r="G150" s="120"/>
      <c r="H150" s="22"/>
      <c r="I150" s="22"/>
      <c r="J150" s="22"/>
      <c r="K150" s="22"/>
    </row>
    <row r="151" s="59" customFormat="1" ht="20" customHeight="1" spans="1:11">
      <c r="A151" s="22"/>
      <c r="B151" s="22"/>
      <c r="C151" s="22"/>
      <c r="D151" s="22"/>
      <c r="E151" s="22"/>
      <c r="F151" s="22"/>
      <c r="G151" s="120"/>
      <c r="H151" s="22"/>
      <c r="I151" s="22"/>
      <c r="J151" s="22"/>
      <c r="K151" s="22"/>
    </row>
    <row r="152" s="59" customFormat="1" ht="20" customHeight="1" spans="1:11">
      <c r="A152" s="22"/>
      <c r="B152" s="22"/>
      <c r="C152" s="22"/>
      <c r="D152" s="22"/>
      <c r="E152" s="22"/>
      <c r="F152" s="22"/>
      <c r="G152" s="120"/>
      <c r="H152" s="22"/>
      <c r="I152" s="22"/>
      <c r="J152" s="22"/>
      <c r="K152" s="22"/>
    </row>
    <row r="153" s="59" customFormat="1" ht="20" customHeight="1" spans="1:11">
      <c r="A153" s="22"/>
      <c r="B153" s="22"/>
      <c r="C153" s="22"/>
      <c r="D153" s="22"/>
      <c r="E153" s="22"/>
      <c r="F153" s="22"/>
      <c r="G153" s="120"/>
      <c r="H153" s="22"/>
      <c r="I153" s="22"/>
      <c r="J153" s="22"/>
      <c r="K153" s="22"/>
    </row>
    <row r="154" s="59" customFormat="1" ht="20" customHeight="1" spans="1:11">
      <c r="A154" s="22"/>
      <c r="B154" s="22"/>
      <c r="C154" s="22"/>
      <c r="D154" s="22"/>
      <c r="E154" s="22"/>
      <c r="F154" s="22"/>
      <c r="G154" s="120"/>
      <c r="H154" s="22"/>
      <c r="I154" s="22"/>
      <c r="J154" s="22"/>
      <c r="K154" s="22"/>
    </row>
    <row r="155" s="59" customFormat="1" ht="20" customHeight="1" spans="1:11">
      <c r="A155" s="22"/>
      <c r="B155" s="22"/>
      <c r="C155" s="22"/>
      <c r="D155" s="22"/>
      <c r="E155" s="22"/>
      <c r="F155" s="22"/>
      <c r="G155" s="120"/>
      <c r="H155" s="22"/>
      <c r="I155" s="22"/>
      <c r="J155" s="22"/>
      <c r="K155" s="22"/>
    </row>
    <row r="156" s="59" customFormat="1" ht="20" customHeight="1" spans="1:11">
      <c r="A156" s="22"/>
      <c r="B156" s="22"/>
      <c r="C156" s="22"/>
      <c r="D156" s="22"/>
      <c r="E156" s="22"/>
      <c r="F156" s="22"/>
      <c r="G156" s="120"/>
      <c r="H156" s="22"/>
      <c r="I156" s="22"/>
      <c r="J156" s="22"/>
      <c r="K156" s="22"/>
    </row>
    <row r="157" s="59" customFormat="1" ht="20" customHeight="1" spans="1:11">
      <c r="A157" s="22"/>
      <c r="B157" s="22"/>
      <c r="C157" s="22"/>
      <c r="D157" s="22"/>
      <c r="E157" s="22"/>
      <c r="F157" s="22"/>
      <c r="G157" s="120"/>
      <c r="H157" s="22"/>
      <c r="I157" s="22"/>
      <c r="J157" s="22"/>
      <c r="K157" s="22"/>
    </row>
    <row r="158" s="59" customFormat="1" ht="20" customHeight="1" spans="1:11">
      <c r="A158" s="22"/>
      <c r="B158" s="22"/>
      <c r="C158" s="22"/>
      <c r="D158" s="22"/>
      <c r="E158" s="22"/>
      <c r="F158" s="22"/>
      <c r="G158" s="120"/>
      <c r="H158" s="22"/>
      <c r="I158" s="22"/>
      <c r="J158" s="22"/>
      <c r="K158" s="22"/>
    </row>
    <row r="159" s="59" customFormat="1" ht="20" customHeight="1" spans="1:11">
      <c r="A159" s="22"/>
      <c r="B159" s="22"/>
      <c r="C159" s="22"/>
      <c r="D159" s="22"/>
      <c r="E159" s="22"/>
      <c r="F159" s="22"/>
      <c r="G159" s="120"/>
      <c r="H159" s="22"/>
      <c r="I159" s="22"/>
      <c r="J159" s="22"/>
      <c r="K159" s="22"/>
    </row>
    <row r="160" s="59" customFormat="1" ht="20" customHeight="1" spans="1:11">
      <c r="A160" s="22"/>
      <c r="B160" s="22"/>
      <c r="C160" s="22"/>
      <c r="D160" s="22"/>
      <c r="E160" s="22"/>
      <c r="F160" s="22"/>
      <c r="G160" s="120"/>
      <c r="H160" s="22"/>
      <c r="I160" s="22"/>
      <c r="J160" s="22"/>
      <c r="K160" s="22"/>
    </row>
    <row r="161" s="59" customFormat="1" ht="20" customHeight="1" spans="1:11">
      <c r="A161" s="22"/>
      <c r="B161" s="22"/>
      <c r="C161" s="22"/>
      <c r="D161" s="22"/>
      <c r="E161" s="22"/>
      <c r="F161" s="22"/>
      <c r="G161" s="120"/>
      <c r="H161" s="22"/>
      <c r="I161" s="22"/>
      <c r="J161" s="22"/>
      <c r="K161" s="22"/>
    </row>
    <row r="162" s="59" customFormat="1" ht="20" customHeight="1" spans="1:11">
      <c r="A162" s="22"/>
      <c r="B162" s="22"/>
      <c r="C162" s="22"/>
      <c r="D162" s="22"/>
      <c r="E162" s="22"/>
      <c r="F162" s="22"/>
      <c r="G162" s="120"/>
      <c r="H162" s="22"/>
      <c r="I162" s="22"/>
      <c r="J162" s="22"/>
      <c r="K162" s="22"/>
    </row>
    <row r="163" s="59" customFormat="1" ht="20" customHeight="1" spans="1:11">
      <c r="A163" s="22"/>
      <c r="B163" s="22"/>
      <c r="C163" s="22"/>
      <c r="D163" s="22"/>
      <c r="E163" s="22"/>
      <c r="F163" s="22"/>
      <c r="G163" s="120"/>
      <c r="H163" s="22"/>
      <c r="I163" s="22"/>
      <c r="J163" s="22"/>
      <c r="K163" s="22"/>
    </row>
    <row r="164" s="59" customFormat="1" ht="20" customHeight="1" spans="1:11">
      <c r="A164" s="22"/>
      <c r="B164" s="22"/>
      <c r="C164" s="22"/>
      <c r="D164" s="22"/>
      <c r="E164" s="22"/>
      <c r="F164" s="22"/>
      <c r="G164" s="120"/>
      <c r="H164" s="22"/>
      <c r="I164" s="22"/>
      <c r="J164" s="22"/>
      <c r="K164" s="22"/>
    </row>
    <row r="165" s="59" customFormat="1" ht="20" customHeight="1" spans="1:11">
      <c r="A165" s="22"/>
      <c r="B165" s="22"/>
      <c r="C165" s="22"/>
      <c r="D165" s="22"/>
      <c r="E165" s="22"/>
      <c r="F165" s="22"/>
      <c r="G165" s="120"/>
      <c r="H165" s="22"/>
      <c r="I165" s="22"/>
      <c r="J165" s="22"/>
      <c r="K165" s="22"/>
    </row>
    <row r="166" s="59" customFormat="1" ht="20" customHeight="1" spans="1:11">
      <c r="A166" s="22"/>
      <c r="B166" s="22"/>
      <c r="C166" s="22"/>
      <c r="D166" s="22"/>
      <c r="E166" s="22"/>
      <c r="F166" s="22"/>
      <c r="G166" s="120"/>
      <c r="H166" s="22"/>
      <c r="I166" s="22"/>
      <c r="J166" s="22"/>
      <c r="K166" s="22"/>
    </row>
    <row r="167" s="59" customFormat="1" ht="20" customHeight="1" spans="1:11">
      <c r="A167" s="22"/>
      <c r="B167" s="22"/>
      <c r="C167" s="22"/>
      <c r="D167" s="22"/>
      <c r="E167" s="22"/>
      <c r="F167" s="22"/>
      <c r="G167" s="120"/>
      <c r="H167" s="22"/>
      <c r="I167" s="22"/>
      <c r="J167" s="22"/>
      <c r="K167" s="22"/>
    </row>
    <row r="168" s="59" customFormat="1" ht="20" customHeight="1" spans="1:11">
      <c r="A168" s="22"/>
      <c r="B168" s="22"/>
      <c r="C168" s="22"/>
      <c r="D168" s="22"/>
      <c r="E168" s="22"/>
      <c r="F168" s="22"/>
      <c r="G168" s="120"/>
      <c r="H168" s="22"/>
      <c r="I168" s="22"/>
      <c r="J168" s="22"/>
      <c r="K168" s="22"/>
    </row>
    <row r="169" s="59" customFormat="1" ht="20" customHeight="1" spans="1:11">
      <c r="A169" s="22"/>
      <c r="B169" s="22"/>
      <c r="C169" s="22"/>
      <c r="D169" s="22"/>
      <c r="E169" s="22"/>
      <c r="F169" s="22"/>
      <c r="G169" s="120"/>
      <c r="H169" s="22"/>
      <c r="I169" s="22"/>
      <c r="J169" s="22"/>
      <c r="K169" s="22"/>
    </row>
    <row r="170" s="59" customFormat="1" ht="20" customHeight="1" spans="1:11">
      <c r="A170" s="22"/>
      <c r="B170" s="22"/>
      <c r="C170" s="22"/>
      <c r="D170" s="22"/>
      <c r="E170" s="22"/>
      <c r="F170" s="22"/>
      <c r="G170" s="120"/>
      <c r="H170" s="22"/>
      <c r="I170" s="22"/>
      <c r="J170" s="22"/>
      <c r="K170" s="22"/>
    </row>
    <row r="171" s="59" customFormat="1" ht="20" customHeight="1" spans="1:11">
      <c r="A171" s="22"/>
      <c r="B171" s="22"/>
      <c r="C171" s="22"/>
      <c r="D171" s="22"/>
      <c r="E171" s="22"/>
      <c r="F171" s="22"/>
      <c r="G171" s="120"/>
      <c r="H171" s="22"/>
      <c r="I171" s="22"/>
      <c r="J171" s="22"/>
      <c r="K171" s="22"/>
    </row>
    <row r="172" s="59" customFormat="1" ht="20" customHeight="1" spans="1:11">
      <c r="A172" s="22"/>
      <c r="B172" s="22"/>
      <c r="C172" s="22"/>
      <c r="D172" s="22"/>
      <c r="E172" s="22"/>
      <c r="F172" s="22"/>
      <c r="G172" s="120"/>
      <c r="H172" s="22"/>
      <c r="I172" s="22"/>
      <c r="J172" s="22"/>
      <c r="K172" s="22"/>
    </row>
    <row r="173" s="59" customFormat="1" ht="20" customHeight="1" spans="1:11">
      <c r="A173" s="22"/>
      <c r="B173" s="22"/>
      <c r="C173" s="22"/>
      <c r="D173" s="22"/>
      <c r="E173" s="22"/>
      <c r="F173" s="22"/>
      <c r="G173" s="120"/>
      <c r="H173" s="22"/>
      <c r="I173" s="22"/>
      <c r="J173" s="22"/>
      <c r="K173" s="22"/>
    </row>
    <row r="174" s="59" customFormat="1" ht="20" customHeight="1" spans="1:11">
      <c r="A174" s="22"/>
      <c r="B174" s="22"/>
      <c r="C174" s="22"/>
      <c r="D174" s="22"/>
      <c r="E174" s="22"/>
      <c r="F174" s="22"/>
      <c r="G174" s="120"/>
      <c r="H174" s="22"/>
      <c r="I174" s="22"/>
      <c r="J174" s="22"/>
      <c r="K174" s="22"/>
    </row>
    <row r="175" s="59" customFormat="1" ht="20" customHeight="1" spans="1:11">
      <c r="A175" s="22"/>
      <c r="B175" s="22"/>
      <c r="C175" s="22"/>
      <c r="D175" s="22"/>
      <c r="E175" s="22"/>
      <c r="F175" s="22"/>
      <c r="G175" s="120"/>
      <c r="H175" s="22"/>
      <c r="I175" s="22"/>
      <c r="J175" s="22"/>
      <c r="K175" s="22"/>
    </row>
    <row r="176" s="59" customFormat="1" ht="20" customHeight="1" spans="1:11">
      <c r="A176" s="22"/>
      <c r="B176" s="22"/>
      <c r="C176" s="22"/>
      <c r="D176" s="22"/>
      <c r="E176" s="22"/>
      <c r="F176" s="22"/>
      <c r="G176" s="120"/>
      <c r="H176" s="22"/>
      <c r="I176" s="22"/>
      <c r="J176" s="22"/>
      <c r="K176" s="22"/>
    </row>
    <row r="177" s="59" customFormat="1" ht="20" customHeight="1" spans="1:11">
      <c r="A177" s="22"/>
      <c r="B177" s="22"/>
      <c r="C177" s="22"/>
      <c r="D177" s="22"/>
      <c r="E177" s="22"/>
      <c r="F177" s="22"/>
      <c r="G177" s="120"/>
      <c r="H177" s="22"/>
      <c r="I177" s="22"/>
      <c r="J177" s="22"/>
      <c r="K177" s="22"/>
    </row>
    <row r="178" s="59" customFormat="1" ht="20" customHeight="1" spans="1:11">
      <c r="A178" s="22"/>
      <c r="B178" s="22"/>
      <c r="C178" s="22"/>
      <c r="D178" s="22"/>
      <c r="E178" s="22"/>
      <c r="F178" s="22"/>
      <c r="G178" s="120"/>
      <c r="H178" s="22"/>
      <c r="I178" s="22"/>
      <c r="J178" s="22"/>
      <c r="K178" s="22"/>
    </row>
    <row r="179" s="59" customFormat="1" ht="20" customHeight="1" spans="1:11">
      <c r="A179" s="22"/>
      <c r="B179" s="22"/>
      <c r="C179" s="22"/>
      <c r="D179" s="22"/>
      <c r="E179" s="22"/>
      <c r="F179" s="22"/>
      <c r="G179" s="120"/>
      <c r="H179" s="22"/>
      <c r="I179" s="22"/>
      <c r="J179" s="22"/>
      <c r="K179" s="22"/>
    </row>
    <row r="180" s="59" customFormat="1" ht="20" customHeight="1" spans="1:11">
      <c r="A180" s="22"/>
      <c r="B180" s="22"/>
      <c r="C180" s="22"/>
      <c r="D180" s="22"/>
      <c r="E180" s="22"/>
      <c r="F180" s="22"/>
      <c r="G180" s="120"/>
      <c r="H180" s="22"/>
      <c r="I180" s="22"/>
      <c r="J180" s="22"/>
      <c r="K180" s="22"/>
    </row>
    <row r="181" s="59" customFormat="1" ht="20" customHeight="1" spans="1:11">
      <c r="A181" s="22"/>
      <c r="B181" s="22"/>
      <c r="C181" s="22"/>
      <c r="D181" s="22"/>
      <c r="E181" s="22"/>
      <c r="F181" s="22"/>
      <c r="G181" s="120"/>
      <c r="H181" s="22"/>
      <c r="I181" s="22"/>
      <c r="J181" s="22"/>
      <c r="K181" s="22"/>
    </row>
    <row r="182" s="59" customFormat="1" ht="20" customHeight="1" spans="1:11">
      <c r="A182" s="22"/>
      <c r="B182" s="22"/>
      <c r="C182" s="22"/>
      <c r="D182" s="22"/>
      <c r="E182" s="22"/>
      <c r="F182" s="22"/>
      <c r="G182" s="120"/>
      <c r="H182" s="22"/>
      <c r="I182" s="22"/>
      <c r="J182" s="22"/>
      <c r="K182" s="22"/>
    </row>
    <row r="183" s="59" customFormat="1" ht="20" customHeight="1" spans="1:11">
      <c r="A183" s="22"/>
      <c r="B183" s="22"/>
      <c r="C183" s="22"/>
      <c r="D183" s="22"/>
      <c r="E183" s="22"/>
      <c r="F183" s="22"/>
      <c r="G183" s="120"/>
      <c r="H183" s="22"/>
      <c r="I183" s="22"/>
      <c r="J183" s="22"/>
      <c r="K183" s="22"/>
    </row>
    <row r="184" s="59" customFormat="1" ht="20" customHeight="1" spans="1:11">
      <c r="A184" s="22"/>
      <c r="B184" s="22"/>
      <c r="C184" s="22"/>
      <c r="D184" s="22"/>
      <c r="E184" s="22"/>
      <c r="F184" s="22"/>
      <c r="G184" s="120"/>
      <c r="H184" s="22"/>
      <c r="I184" s="22"/>
      <c r="J184" s="22"/>
      <c r="K184" s="22"/>
    </row>
    <row r="185" s="59" customFormat="1" ht="20" customHeight="1" spans="1:11">
      <c r="A185" s="22"/>
      <c r="B185" s="22"/>
      <c r="C185" s="22"/>
      <c r="D185" s="22"/>
      <c r="E185" s="22"/>
      <c r="F185" s="22"/>
      <c r="G185" s="120"/>
      <c r="H185" s="22"/>
      <c r="I185" s="22"/>
      <c r="J185" s="22"/>
      <c r="K185" s="22"/>
    </row>
    <row r="186" s="59" customFormat="1" ht="20" customHeight="1" spans="1:11">
      <c r="A186" s="22"/>
      <c r="B186" s="22"/>
      <c r="C186" s="22"/>
      <c r="D186" s="22"/>
      <c r="E186" s="22"/>
      <c r="F186" s="22"/>
      <c r="G186" s="120"/>
      <c r="H186" s="22"/>
      <c r="I186" s="22"/>
      <c r="J186" s="22"/>
      <c r="K186" s="22"/>
    </row>
    <row r="187" s="59" customFormat="1" ht="20" customHeight="1" spans="1:11">
      <c r="A187" s="22"/>
      <c r="B187" s="22"/>
      <c r="C187" s="22"/>
      <c r="D187" s="22"/>
      <c r="E187" s="22"/>
      <c r="F187" s="22"/>
      <c r="G187" s="120"/>
      <c r="H187" s="22"/>
      <c r="I187" s="22"/>
      <c r="J187" s="22"/>
      <c r="K187" s="22"/>
    </row>
    <row r="188" s="59" customFormat="1" ht="20" customHeight="1" spans="1:11">
      <c r="A188" s="22"/>
      <c r="B188" s="22"/>
      <c r="C188" s="22"/>
      <c r="D188" s="22"/>
      <c r="E188" s="22"/>
      <c r="F188" s="22"/>
      <c r="G188" s="120"/>
      <c r="H188" s="22"/>
      <c r="I188" s="22"/>
      <c r="J188" s="22"/>
      <c r="K188" s="22"/>
    </row>
    <row r="189" s="59" customFormat="1" ht="20" customHeight="1" spans="1:11">
      <c r="A189" s="22"/>
      <c r="B189" s="22"/>
      <c r="C189" s="22"/>
      <c r="D189" s="22"/>
      <c r="E189" s="22"/>
      <c r="F189" s="22"/>
      <c r="G189" s="120"/>
      <c r="H189" s="22"/>
      <c r="I189" s="22"/>
      <c r="J189" s="22"/>
      <c r="K189" s="22"/>
    </row>
    <row r="190" s="59" customFormat="1" ht="20" customHeight="1" spans="1:11">
      <c r="A190" s="22"/>
      <c r="B190" s="22"/>
      <c r="C190" s="22"/>
      <c r="D190" s="22"/>
      <c r="E190" s="22"/>
      <c r="F190" s="22"/>
      <c r="G190" s="120"/>
      <c r="H190" s="22"/>
      <c r="I190" s="22"/>
      <c r="J190" s="22"/>
      <c r="K190" s="22"/>
    </row>
    <row r="191" s="59" customFormat="1" ht="20" customHeight="1" spans="1:11">
      <c r="A191" s="22"/>
      <c r="B191" s="22"/>
      <c r="C191" s="22"/>
      <c r="D191" s="22"/>
      <c r="E191" s="22"/>
      <c r="F191" s="22"/>
      <c r="G191" s="120"/>
      <c r="H191" s="22"/>
      <c r="I191" s="22"/>
      <c r="J191" s="22"/>
      <c r="K191" s="22"/>
    </row>
    <row r="192" s="59" customFormat="1" ht="20" customHeight="1" spans="1:11">
      <c r="A192" s="22"/>
      <c r="B192" s="22"/>
      <c r="C192" s="22"/>
      <c r="D192" s="22"/>
      <c r="E192" s="22"/>
      <c r="F192" s="22"/>
      <c r="G192" s="120"/>
      <c r="H192" s="22"/>
      <c r="I192" s="22"/>
      <c r="J192" s="22"/>
      <c r="K192" s="22"/>
    </row>
    <row r="193" s="59" customFormat="1" ht="20" customHeight="1" spans="1:11">
      <c r="A193" s="22"/>
      <c r="B193" s="22"/>
      <c r="C193" s="22"/>
      <c r="D193" s="22"/>
      <c r="E193" s="22"/>
      <c r="F193" s="22"/>
      <c r="G193" s="120"/>
      <c r="H193" s="22"/>
      <c r="I193" s="22"/>
      <c r="J193" s="22"/>
      <c r="K193" s="22"/>
    </row>
    <row r="194" s="59" customFormat="1" ht="20" customHeight="1" spans="1:11">
      <c r="A194" s="22"/>
      <c r="B194" s="22"/>
      <c r="C194" s="22"/>
      <c r="D194" s="22"/>
      <c r="E194" s="22"/>
      <c r="F194" s="22"/>
      <c r="G194" s="120"/>
      <c r="H194" s="22"/>
      <c r="I194" s="22"/>
      <c r="J194" s="22"/>
      <c r="K194" s="22"/>
    </row>
    <row r="195" s="59" customFormat="1" ht="20" customHeight="1" spans="1:11">
      <c r="A195" s="22"/>
      <c r="B195" s="22"/>
      <c r="C195" s="22"/>
      <c r="D195" s="22"/>
      <c r="E195" s="22"/>
      <c r="F195" s="22"/>
      <c r="G195" s="120"/>
      <c r="H195" s="22"/>
      <c r="I195" s="22"/>
      <c r="J195" s="22"/>
      <c r="K195" s="22"/>
    </row>
    <row r="196" s="59" customFormat="1" ht="20" customHeight="1" spans="1:11">
      <c r="A196" s="22"/>
      <c r="B196" s="22"/>
      <c r="C196" s="22"/>
      <c r="D196" s="22"/>
      <c r="E196" s="22"/>
      <c r="F196" s="22"/>
      <c r="G196" s="120"/>
      <c r="H196" s="22"/>
      <c r="I196" s="22"/>
      <c r="J196" s="22"/>
      <c r="K196" s="22"/>
    </row>
    <row r="197" s="59" customFormat="1" ht="20" customHeight="1" spans="1:11">
      <c r="A197" s="22"/>
      <c r="B197" s="22"/>
      <c r="C197" s="22"/>
      <c r="D197" s="22"/>
      <c r="E197" s="22"/>
      <c r="F197" s="22"/>
      <c r="G197" s="120"/>
      <c r="H197" s="22"/>
      <c r="I197" s="22"/>
      <c r="J197" s="22"/>
      <c r="K197" s="22"/>
    </row>
    <row r="198" s="59" customFormat="1" ht="20" customHeight="1" spans="1:11">
      <c r="A198" s="22"/>
      <c r="B198" s="22"/>
      <c r="C198" s="22"/>
      <c r="D198" s="22"/>
      <c r="E198" s="22"/>
      <c r="F198" s="22"/>
      <c r="G198" s="120"/>
      <c r="H198" s="22"/>
      <c r="I198" s="22"/>
      <c r="J198" s="22"/>
      <c r="K198" s="22"/>
    </row>
    <row r="199" s="59" customFormat="1" ht="20" customHeight="1" spans="7:7">
      <c r="G199" s="124"/>
    </row>
  </sheetData>
  <mergeCells count="2">
    <mergeCell ref="A2:F2"/>
    <mergeCell ref="A3:F3"/>
  </mergeCells>
  <hyperlinks>
    <hyperlink ref="A1" location="'索引目录'!C28" display="返回索引页"/>
    <hyperlink ref="B1" location="'分类汇总'!B19" display="返回"/>
    <hyperlink ref="B6" location="'可供出售金融资产汇总'!B1" display="可供出售金融资产"/>
    <hyperlink ref="B7" location="'持有到期投资'!B1" display="持有至到期投资"/>
    <hyperlink ref="B8" location="'长期应收'!B1" display="长期应收款"/>
    <hyperlink ref="B9" location="'股权投资'!B1" display="长期股权投资"/>
    <hyperlink ref="B10" location="'投资性房地产'!B1" display="投资性房地产"/>
    <hyperlink ref="B11" location="'固定资产汇总'!B1" display="固定资产"/>
    <hyperlink ref="B12" location="'在建工程汇总'!B1" display="在建工程"/>
    <hyperlink ref="B13" location="'工程物资'!B1" display="工程物资"/>
    <hyperlink ref="B14" location="'固定资产清理'!B1" display="固定资产清理"/>
    <hyperlink ref="B15" location="'生产性生物资产'!B1" display="生产性生物资产"/>
    <hyperlink ref="B16" location="'油气资产'!B1" display="油气资产"/>
    <hyperlink ref="B17" location="'无形资产汇总'!B1" display="无形资产"/>
    <hyperlink ref="B18" location="'开发支出'!B1" display="开发支出"/>
    <hyperlink ref="B19" location="'商誉'!B1" display="商誉"/>
    <hyperlink ref="B20" location="'长期待摊费用'!B1" display="长期待摊费用"/>
    <hyperlink ref="B21" location="'递延所得税资产'!B1" display="递延所得税资产"/>
    <hyperlink ref="B22" location="'其他非流动资产'!B1" display="其他非流动资产"/>
  </hyperlinks>
  <pageMargins left="0.7" right="0.7" top="0.75" bottom="0.75" header="0.3" footer="0.3"/>
  <pageSetup paperSize="9" scale="93" orientation="landscape"/>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1"/>
  <sheetViews>
    <sheetView workbookViewId="0">
      <selection activeCell="A1" sqref="A1"/>
    </sheetView>
  </sheetViews>
  <sheetFormatPr defaultColWidth="9.81481481481481" defaultRowHeight="14.4"/>
  <cols>
    <col min="1" max="1" width="5" customWidth="1"/>
    <col min="2" max="2" width="21" customWidth="1"/>
    <col min="3" max="3" width="10" customWidth="1"/>
    <col min="4" max="5" width="8" customWidth="1"/>
    <col min="6" max="6" width="10" customWidth="1"/>
    <col min="7" max="7" width="11" customWidth="1"/>
    <col min="8" max="8" width="16" customWidth="1"/>
    <col min="9" max="9" width="15" customWidth="1"/>
    <col min="10" max="10" width="16" customWidth="1"/>
    <col min="11" max="11" width="13" customWidth="1"/>
    <col min="12" max="12" width="8" customWidth="1"/>
    <col min="13" max="13" width="10" customWidth="1"/>
  </cols>
  <sheetData>
    <row r="1" ht="12.75" customHeight="1" spans="1:13">
      <c r="A1" s="13" t="s">
        <v>86</v>
      </c>
      <c r="B1" s="14" t="s">
        <v>250</v>
      </c>
      <c r="C1" s="15"/>
      <c r="D1" s="15"/>
      <c r="E1" s="15"/>
      <c r="F1" s="15"/>
      <c r="G1" s="15"/>
      <c r="H1" s="15"/>
      <c r="I1" s="15"/>
      <c r="J1" s="15"/>
      <c r="K1" s="15"/>
      <c r="L1" s="15"/>
      <c r="M1" s="15"/>
    </row>
    <row r="2" ht="30" customHeight="1" spans="1:13">
      <c r="A2" s="16" t="s">
        <v>619</v>
      </c>
      <c r="B2" s="17"/>
      <c r="C2" s="17"/>
      <c r="D2" s="17"/>
      <c r="E2" s="17"/>
      <c r="F2" s="17"/>
      <c r="G2" s="17"/>
      <c r="H2" s="17"/>
      <c r="I2" s="17"/>
      <c r="J2" s="17"/>
      <c r="K2" s="17"/>
      <c r="L2" s="17"/>
      <c r="M2" s="17"/>
    </row>
    <row r="3" ht="14.25" customHeight="1" spans="1:13">
      <c r="A3" s="40" t="e">
        <f>CONCATENATE(#REF!,#REF!,#REF!,#REF!,#REF!,#REF!,#REF!)</f>
        <v>#REF!</v>
      </c>
      <c r="B3" s="40"/>
      <c r="C3" s="40"/>
      <c r="D3" s="40"/>
      <c r="E3" s="40"/>
      <c r="F3" s="40"/>
      <c r="G3" s="40"/>
      <c r="H3" s="40"/>
      <c r="I3" s="38"/>
      <c r="J3" s="38"/>
      <c r="K3" s="38"/>
      <c r="L3" s="38"/>
      <c r="M3" s="38"/>
    </row>
    <row r="4" ht="15.75" customHeight="1" spans="1:13">
      <c r="A4" s="41" t="e">
        <f>#REF!&amp;#REF!</f>
        <v>#REF!</v>
      </c>
      <c r="B4" s="36"/>
      <c r="C4" s="36"/>
      <c r="D4" s="36"/>
      <c r="E4" s="36"/>
      <c r="F4" s="36"/>
      <c r="G4" s="36"/>
      <c r="H4" s="36"/>
      <c r="I4" s="36"/>
      <c r="J4" s="36"/>
      <c r="K4" s="36"/>
      <c r="L4" s="36"/>
      <c r="M4" s="42" t="s">
        <v>119</v>
      </c>
    </row>
    <row r="5" ht="27" customHeight="1" spans="1:13">
      <c r="A5" s="43" t="s">
        <v>183</v>
      </c>
      <c r="B5" s="43" t="s">
        <v>373</v>
      </c>
      <c r="C5" s="43" t="s">
        <v>620</v>
      </c>
      <c r="D5" s="43" t="s">
        <v>375</v>
      </c>
      <c r="E5" s="43" t="s">
        <v>376</v>
      </c>
      <c r="F5" s="185" t="s">
        <v>621</v>
      </c>
      <c r="G5" s="43" t="s">
        <v>622</v>
      </c>
      <c r="H5" s="44" t="s">
        <v>333</v>
      </c>
      <c r="I5" s="45" t="s">
        <v>334</v>
      </c>
      <c r="J5" s="43" t="s">
        <v>335</v>
      </c>
      <c r="K5" s="43" t="s">
        <v>336</v>
      </c>
      <c r="L5" s="52" t="s">
        <v>358</v>
      </c>
      <c r="M5" s="43" t="s">
        <v>186</v>
      </c>
    </row>
    <row r="6" ht="15.75" customHeight="1" spans="1:13">
      <c r="A6" s="46"/>
      <c r="B6" s="47"/>
      <c r="C6" s="46"/>
      <c r="D6" s="48"/>
      <c r="E6" s="46"/>
      <c r="F6" s="56"/>
      <c r="G6" s="56"/>
      <c r="H6" s="55"/>
      <c r="I6" s="57"/>
      <c r="J6" s="56"/>
      <c r="K6" s="56" t="str">
        <f t="shared" ref="K6:K27" si="0">IF(J6-I6=0,"",(J6-I6))</f>
        <v/>
      </c>
      <c r="L6" s="56" t="str">
        <f t="shared" ref="L6:L27" si="1">IF(I6=0,"",(J6-I6)/I6*100)</f>
        <v/>
      </c>
      <c r="M6" s="47"/>
    </row>
    <row r="7" ht="15.75" customHeight="1" spans="1:13">
      <c r="A7" s="46"/>
      <c r="B7" s="47"/>
      <c r="C7" s="46"/>
      <c r="D7" s="48"/>
      <c r="E7" s="46"/>
      <c r="F7" s="56"/>
      <c r="G7" s="56"/>
      <c r="H7" s="55"/>
      <c r="I7" s="57"/>
      <c r="J7" s="56"/>
      <c r="K7" s="56" t="str">
        <f t="shared" si="0"/>
        <v/>
      </c>
      <c r="L7" s="56" t="str">
        <f t="shared" si="1"/>
        <v/>
      </c>
      <c r="M7" s="47"/>
    </row>
    <row r="8" ht="15.75" customHeight="1" spans="1:13">
      <c r="A8" s="46"/>
      <c r="B8" s="47"/>
      <c r="C8" s="46"/>
      <c r="D8" s="48"/>
      <c r="E8" s="46"/>
      <c r="F8" s="56"/>
      <c r="G8" s="56"/>
      <c r="H8" s="55"/>
      <c r="I8" s="57"/>
      <c r="J8" s="56"/>
      <c r="K8" s="56" t="str">
        <f t="shared" si="0"/>
        <v/>
      </c>
      <c r="L8" s="56" t="str">
        <f t="shared" si="1"/>
        <v/>
      </c>
      <c r="M8" s="47"/>
    </row>
    <row r="9" ht="15.75" customHeight="1" spans="1:13">
      <c r="A9" s="46"/>
      <c r="B9" s="47"/>
      <c r="C9" s="46"/>
      <c r="D9" s="48"/>
      <c r="E9" s="46"/>
      <c r="F9" s="56"/>
      <c r="G9" s="56"/>
      <c r="H9" s="55"/>
      <c r="I9" s="57"/>
      <c r="J9" s="56"/>
      <c r="K9" s="56" t="str">
        <f t="shared" si="0"/>
        <v/>
      </c>
      <c r="L9" s="56" t="str">
        <f t="shared" si="1"/>
        <v/>
      </c>
      <c r="M9" s="47"/>
    </row>
    <row r="10" ht="15.75" customHeight="1" spans="1:13">
      <c r="A10" s="46"/>
      <c r="B10" s="47"/>
      <c r="C10" s="46"/>
      <c r="D10" s="48"/>
      <c r="E10" s="46"/>
      <c r="F10" s="56"/>
      <c r="G10" s="56"/>
      <c r="H10" s="55"/>
      <c r="I10" s="57"/>
      <c r="J10" s="56"/>
      <c r="K10" s="56" t="str">
        <f t="shared" si="0"/>
        <v/>
      </c>
      <c r="L10" s="56" t="str">
        <f t="shared" si="1"/>
        <v/>
      </c>
      <c r="M10" s="47"/>
    </row>
    <row r="11" ht="15.75" customHeight="1" spans="1:13">
      <c r="A11" s="46"/>
      <c r="B11" s="47"/>
      <c r="C11" s="46"/>
      <c r="D11" s="48"/>
      <c r="E11" s="46"/>
      <c r="F11" s="56"/>
      <c r="G11" s="56"/>
      <c r="H11" s="55"/>
      <c r="I11" s="57"/>
      <c r="J11" s="56"/>
      <c r="K11" s="56" t="str">
        <f t="shared" si="0"/>
        <v/>
      </c>
      <c r="L11" s="56" t="str">
        <f t="shared" si="1"/>
        <v/>
      </c>
      <c r="M11" s="47"/>
    </row>
    <row r="12" ht="15.75" customHeight="1" spans="1:13">
      <c r="A12" s="46"/>
      <c r="B12" s="47"/>
      <c r="C12" s="46"/>
      <c r="D12" s="48"/>
      <c r="E12" s="46"/>
      <c r="F12" s="56"/>
      <c r="G12" s="56"/>
      <c r="H12" s="55"/>
      <c r="I12" s="57"/>
      <c r="J12" s="56"/>
      <c r="K12" s="56" t="str">
        <f t="shared" si="0"/>
        <v/>
      </c>
      <c r="L12" s="56" t="str">
        <f t="shared" si="1"/>
        <v/>
      </c>
      <c r="M12" s="47"/>
    </row>
    <row r="13" ht="15.75" customHeight="1" spans="1:13">
      <c r="A13" s="46"/>
      <c r="B13" s="47"/>
      <c r="C13" s="46"/>
      <c r="D13" s="48"/>
      <c r="E13" s="46"/>
      <c r="F13" s="56"/>
      <c r="G13" s="56"/>
      <c r="H13" s="55"/>
      <c r="I13" s="57"/>
      <c r="J13" s="56"/>
      <c r="K13" s="56" t="str">
        <f t="shared" si="0"/>
        <v/>
      </c>
      <c r="L13" s="56" t="str">
        <f t="shared" si="1"/>
        <v/>
      </c>
      <c r="M13" s="47"/>
    </row>
    <row r="14" ht="15.75" customHeight="1" spans="1:13">
      <c r="A14" s="46"/>
      <c r="B14" s="47"/>
      <c r="C14" s="46"/>
      <c r="D14" s="48"/>
      <c r="E14" s="46"/>
      <c r="F14" s="56"/>
      <c r="G14" s="56"/>
      <c r="H14" s="55"/>
      <c r="I14" s="57"/>
      <c r="J14" s="56"/>
      <c r="K14" s="56" t="str">
        <f t="shared" si="0"/>
        <v/>
      </c>
      <c r="L14" s="56" t="str">
        <f t="shared" si="1"/>
        <v/>
      </c>
      <c r="M14" s="47"/>
    </row>
    <row r="15" ht="15.75" customHeight="1" spans="1:13">
      <c r="A15" s="46"/>
      <c r="B15" s="47"/>
      <c r="C15" s="46"/>
      <c r="D15" s="48"/>
      <c r="E15" s="46"/>
      <c r="F15" s="56"/>
      <c r="G15" s="56"/>
      <c r="H15" s="55"/>
      <c r="I15" s="57"/>
      <c r="J15" s="56"/>
      <c r="K15" s="56" t="str">
        <f t="shared" si="0"/>
        <v/>
      </c>
      <c r="L15" s="56" t="str">
        <f t="shared" si="1"/>
        <v/>
      </c>
      <c r="M15" s="47"/>
    </row>
    <row r="16" ht="15.75" customHeight="1" spans="1:13">
      <c r="A16" s="46"/>
      <c r="B16" s="47"/>
      <c r="C16" s="46"/>
      <c r="D16" s="48"/>
      <c r="E16" s="46"/>
      <c r="F16" s="56"/>
      <c r="G16" s="56"/>
      <c r="H16" s="55"/>
      <c r="I16" s="57"/>
      <c r="J16" s="56"/>
      <c r="K16" s="56" t="str">
        <f t="shared" si="0"/>
        <v/>
      </c>
      <c r="L16" s="56" t="str">
        <f t="shared" si="1"/>
        <v/>
      </c>
      <c r="M16" s="47"/>
    </row>
    <row r="17" ht="15.75" customHeight="1" spans="1:13">
      <c r="A17" s="46"/>
      <c r="B17" s="47"/>
      <c r="C17" s="46"/>
      <c r="D17" s="48"/>
      <c r="E17" s="46"/>
      <c r="F17" s="56"/>
      <c r="G17" s="56"/>
      <c r="H17" s="55"/>
      <c r="I17" s="57"/>
      <c r="J17" s="56"/>
      <c r="K17" s="56" t="str">
        <f t="shared" si="0"/>
        <v/>
      </c>
      <c r="L17" s="56" t="str">
        <f t="shared" si="1"/>
        <v/>
      </c>
      <c r="M17" s="47"/>
    </row>
    <row r="18" ht="15.75" customHeight="1" spans="1:13">
      <c r="A18" s="46"/>
      <c r="B18" s="47"/>
      <c r="C18" s="46"/>
      <c r="D18" s="48"/>
      <c r="E18" s="46"/>
      <c r="F18" s="56"/>
      <c r="G18" s="56"/>
      <c r="H18" s="55"/>
      <c r="I18" s="57"/>
      <c r="J18" s="56"/>
      <c r="K18" s="56" t="str">
        <f t="shared" si="0"/>
        <v/>
      </c>
      <c r="L18" s="56" t="str">
        <f t="shared" si="1"/>
        <v/>
      </c>
      <c r="M18" s="47"/>
    </row>
    <row r="19" ht="15.75" customHeight="1" spans="1:13">
      <c r="A19" s="46"/>
      <c r="B19" s="47"/>
      <c r="C19" s="46"/>
      <c r="D19" s="48"/>
      <c r="E19" s="46"/>
      <c r="F19" s="56"/>
      <c r="G19" s="56"/>
      <c r="H19" s="55"/>
      <c r="I19" s="57"/>
      <c r="J19" s="56"/>
      <c r="K19" s="56" t="str">
        <f t="shared" si="0"/>
        <v/>
      </c>
      <c r="L19" s="56" t="str">
        <f t="shared" si="1"/>
        <v/>
      </c>
      <c r="M19" s="47"/>
    </row>
    <row r="20" ht="15.75" customHeight="1" spans="1:13">
      <c r="A20" s="46"/>
      <c r="B20" s="47"/>
      <c r="C20" s="46"/>
      <c r="D20" s="48"/>
      <c r="E20" s="46"/>
      <c r="F20" s="56"/>
      <c r="G20" s="56"/>
      <c r="H20" s="55"/>
      <c r="I20" s="57"/>
      <c r="J20" s="56"/>
      <c r="K20" s="56" t="str">
        <f t="shared" si="0"/>
        <v/>
      </c>
      <c r="L20" s="56" t="str">
        <f t="shared" si="1"/>
        <v/>
      </c>
      <c r="M20" s="47"/>
    </row>
    <row r="21" ht="15.75" customHeight="1" spans="1:13">
      <c r="A21" s="46"/>
      <c r="B21" s="47"/>
      <c r="C21" s="46"/>
      <c r="D21" s="48"/>
      <c r="E21" s="46"/>
      <c r="F21" s="56"/>
      <c r="G21" s="56"/>
      <c r="H21" s="55"/>
      <c r="I21" s="57"/>
      <c r="J21" s="56"/>
      <c r="K21" s="56" t="str">
        <f t="shared" si="0"/>
        <v/>
      </c>
      <c r="L21" s="56" t="str">
        <f t="shared" si="1"/>
        <v/>
      </c>
      <c r="M21" s="47"/>
    </row>
    <row r="22" ht="15.75" customHeight="1" spans="1:13">
      <c r="A22" s="46"/>
      <c r="B22" s="47"/>
      <c r="C22" s="46"/>
      <c r="D22" s="48"/>
      <c r="E22" s="46"/>
      <c r="F22" s="56"/>
      <c r="G22" s="56"/>
      <c r="H22" s="55"/>
      <c r="I22" s="57"/>
      <c r="J22" s="56"/>
      <c r="K22" s="56" t="str">
        <f t="shared" si="0"/>
        <v/>
      </c>
      <c r="L22" s="56" t="str">
        <f t="shared" si="1"/>
        <v/>
      </c>
      <c r="M22" s="47"/>
    </row>
    <row r="23" ht="15.75" customHeight="1" spans="1:13">
      <c r="A23" s="46"/>
      <c r="B23" s="47"/>
      <c r="C23" s="46"/>
      <c r="D23" s="48"/>
      <c r="E23" s="46"/>
      <c r="F23" s="56"/>
      <c r="G23" s="56"/>
      <c r="H23" s="55"/>
      <c r="I23" s="57"/>
      <c r="J23" s="56"/>
      <c r="K23" s="56" t="str">
        <f t="shared" si="0"/>
        <v/>
      </c>
      <c r="L23" s="56" t="str">
        <f t="shared" si="1"/>
        <v/>
      </c>
      <c r="M23" s="47"/>
    </row>
    <row r="24" ht="15.75" customHeight="1" spans="1:13">
      <c r="A24" s="46"/>
      <c r="B24" s="47"/>
      <c r="C24" s="46"/>
      <c r="D24" s="48"/>
      <c r="E24" s="46"/>
      <c r="F24" s="56"/>
      <c r="G24" s="56"/>
      <c r="H24" s="55"/>
      <c r="I24" s="57"/>
      <c r="J24" s="56"/>
      <c r="K24" s="56" t="str">
        <f t="shared" si="0"/>
        <v/>
      </c>
      <c r="L24" s="56" t="str">
        <f t="shared" si="1"/>
        <v/>
      </c>
      <c r="M24" s="47"/>
    </row>
    <row r="25" ht="15.75" customHeight="1" spans="1:13">
      <c r="A25" s="428" t="s">
        <v>623</v>
      </c>
      <c r="B25" s="426"/>
      <c r="C25" s="46"/>
      <c r="D25" s="48"/>
      <c r="E25" s="46"/>
      <c r="F25" s="56"/>
      <c r="G25" s="56">
        <f>SUM(G6:G24)</f>
        <v>0</v>
      </c>
      <c r="H25" s="55">
        <f>SUM(H6:H24)</f>
        <v>0</v>
      </c>
      <c r="I25" s="57">
        <f>SUM(I6:I24)</f>
        <v>0</v>
      </c>
      <c r="J25" s="56">
        <f>SUM(J6:J24)</f>
        <v>0</v>
      </c>
      <c r="K25" s="56" t="str">
        <f t="shared" si="0"/>
        <v/>
      </c>
      <c r="L25" s="56" t="str">
        <f t="shared" si="1"/>
        <v/>
      </c>
      <c r="M25" s="47"/>
    </row>
    <row r="26" ht="15.75" customHeight="1" spans="1:13">
      <c r="A26" s="428" t="s">
        <v>624</v>
      </c>
      <c r="B26" s="426"/>
      <c r="C26" s="46"/>
      <c r="D26" s="48"/>
      <c r="E26" s="46"/>
      <c r="F26" s="56"/>
      <c r="G26" s="56"/>
      <c r="H26" s="55"/>
      <c r="I26" s="57"/>
      <c r="J26" s="56"/>
      <c r="K26" s="56" t="str">
        <f t="shared" si="0"/>
        <v/>
      </c>
      <c r="L26" s="56" t="str">
        <f t="shared" si="1"/>
        <v/>
      </c>
      <c r="M26" s="47"/>
    </row>
    <row r="27" ht="15.75" customHeight="1" spans="1:13">
      <c r="A27" s="52" t="s">
        <v>395</v>
      </c>
      <c r="B27" s="72"/>
      <c r="C27" s="46"/>
      <c r="D27" s="48"/>
      <c r="E27" s="46"/>
      <c r="F27" s="56"/>
      <c r="G27" s="56">
        <f>G25-G26</f>
        <v>0</v>
      </c>
      <c r="H27" s="55">
        <f>H25-H26</f>
        <v>0</v>
      </c>
      <c r="I27" s="57">
        <f>I25-I26</f>
        <v>0</v>
      </c>
      <c r="J27" s="56">
        <f>J25-J26</f>
        <v>0</v>
      </c>
      <c r="K27" s="56" t="str">
        <f t="shared" si="0"/>
        <v/>
      </c>
      <c r="L27" s="56" t="str">
        <f t="shared" si="1"/>
        <v/>
      </c>
      <c r="M27" s="47"/>
    </row>
    <row r="28" ht="15.75" customHeight="1" spans="1:13">
      <c r="A28" s="54" t="e">
        <f>#REF!&amp;#REF!</f>
        <v>#REF!</v>
      </c>
      <c r="B28" s="36"/>
      <c r="C28" s="36"/>
      <c r="D28" s="36"/>
      <c r="E28" s="36"/>
      <c r="F28" s="36"/>
      <c r="G28" s="36"/>
      <c r="H28" s="36"/>
      <c r="I28" s="36"/>
      <c r="J28" s="41" t="e">
        <f>"评估人员："&amp;#REF!</f>
        <v>#REF!</v>
      </c>
      <c r="K28" s="36"/>
      <c r="L28" s="36"/>
      <c r="M28" s="36"/>
    </row>
    <row r="29" ht="15.75" customHeight="1" spans="1:13">
      <c r="A29" s="54" t="e">
        <f>CONCATENATE(#REF!,#REF!,#REF!,#REF!,#REF!,#REF!,#REF!)</f>
        <v>#REF!</v>
      </c>
      <c r="B29" s="36"/>
      <c r="C29" s="36"/>
      <c r="D29" s="36"/>
      <c r="E29" s="36"/>
      <c r="F29" s="36"/>
      <c r="G29" s="36"/>
      <c r="H29" s="36"/>
      <c r="I29" s="36"/>
      <c r="J29" s="36"/>
      <c r="K29" s="36"/>
      <c r="L29" s="36"/>
      <c r="M29" s="36"/>
    </row>
    <row r="30" spans="1:13">
      <c r="A30" s="36"/>
      <c r="B30" s="36"/>
      <c r="C30" s="36"/>
      <c r="D30" s="36"/>
      <c r="E30" s="36"/>
      <c r="F30" s="36"/>
      <c r="G30" s="36"/>
      <c r="H30" s="36"/>
      <c r="I30" s="36"/>
      <c r="J30" s="36"/>
      <c r="K30" s="36"/>
      <c r="L30" s="36"/>
      <c r="M30" s="36"/>
    </row>
    <row r="31" spans="1:13">
      <c r="A31" s="36"/>
      <c r="B31" s="36"/>
      <c r="C31" s="36"/>
      <c r="D31" s="36"/>
      <c r="E31" s="36"/>
      <c r="F31" s="36"/>
      <c r="G31" s="36"/>
      <c r="H31" s="36"/>
      <c r="I31" s="36"/>
      <c r="J31" s="36"/>
      <c r="K31" s="36"/>
      <c r="L31" s="36"/>
      <c r="M31" s="36"/>
    </row>
    <row r="32" spans="1:13">
      <c r="A32" s="36"/>
      <c r="B32" s="36"/>
      <c r="C32" s="36"/>
      <c r="D32" s="36"/>
      <c r="E32" s="36"/>
      <c r="F32" s="36"/>
      <c r="G32" s="36"/>
      <c r="H32" s="36"/>
      <c r="I32" s="36"/>
      <c r="J32" s="36"/>
      <c r="K32" s="36"/>
      <c r="L32" s="36"/>
      <c r="M32" s="36"/>
    </row>
    <row r="33" spans="1:13">
      <c r="A33" s="36"/>
      <c r="B33" s="36"/>
      <c r="C33" s="36"/>
      <c r="D33" s="36"/>
      <c r="E33" s="36"/>
      <c r="F33" s="36"/>
      <c r="G33" s="36"/>
      <c r="H33" s="36"/>
      <c r="I33" s="36"/>
      <c r="J33" s="36"/>
      <c r="K33" s="36"/>
      <c r="L33" s="36"/>
      <c r="M33" s="36"/>
    </row>
    <row r="34" spans="1:13">
      <c r="A34" s="36"/>
      <c r="B34" s="36"/>
      <c r="C34" s="36"/>
      <c r="D34" s="36"/>
      <c r="E34" s="36"/>
      <c r="F34" s="36"/>
      <c r="G34" s="36"/>
      <c r="H34" s="36"/>
      <c r="I34" s="36"/>
      <c r="J34" s="36"/>
      <c r="K34" s="36"/>
      <c r="L34" s="36"/>
      <c r="M34" s="36"/>
    </row>
    <row r="35" spans="1:13">
      <c r="A35" s="36"/>
      <c r="B35" s="36"/>
      <c r="C35" s="36"/>
      <c r="D35" s="36"/>
      <c r="E35" s="36"/>
      <c r="F35" s="36"/>
      <c r="G35" s="36"/>
      <c r="H35" s="36"/>
      <c r="I35" s="36"/>
      <c r="J35" s="36"/>
      <c r="K35" s="36"/>
      <c r="L35" s="36"/>
      <c r="M35" s="36"/>
    </row>
    <row r="36" spans="1:13">
      <c r="A36" s="36"/>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row r="38" spans="1:13">
      <c r="A38" s="36"/>
      <c r="B38" s="36"/>
      <c r="C38" s="36"/>
      <c r="D38" s="36"/>
      <c r="E38" s="36"/>
      <c r="F38" s="36"/>
      <c r="G38" s="36"/>
      <c r="H38" s="36"/>
      <c r="I38" s="36"/>
      <c r="J38" s="36"/>
      <c r="K38" s="36"/>
      <c r="L38" s="36"/>
      <c r="M38" s="36"/>
    </row>
    <row r="39" spans="1:13">
      <c r="A39" s="36"/>
      <c r="B39" s="36"/>
      <c r="C39" s="36"/>
      <c r="D39" s="36"/>
      <c r="E39" s="36"/>
      <c r="F39" s="36"/>
      <c r="G39" s="36"/>
      <c r="H39" s="36"/>
      <c r="I39" s="36"/>
      <c r="J39" s="36"/>
      <c r="K39" s="36"/>
      <c r="L39" s="36"/>
      <c r="M39" s="36"/>
    </row>
    <row r="40" spans="1:13">
      <c r="A40" s="36"/>
      <c r="B40" s="36"/>
      <c r="C40" s="36"/>
      <c r="D40" s="36"/>
      <c r="E40" s="36"/>
      <c r="F40" s="36"/>
      <c r="G40" s="36"/>
      <c r="H40" s="36"/>
      <c r="I40" s="36"/>
      <c r="J40" s="36"/>
      <c r="K40" s="36"/>
      <c r="L40" s="36"/>
      <c r="M40" s="36"/>
    </row>
    <row r="41" spans="1:13">
      <c r="A41" s="36"/>
      <c r="B41" s="36"/>
      <c r="C41" s="36"/>
      <c r="D41" s="36"/>
      <c r="E41" s="36"/>
      <c r="F41" s="36"/>
      <c r="G41" s="36"/>
      <c r="H41" s="36"/>
      <c r="I41" s="36"/>
      <c r="J41" s="36"/>
      <c r="K41" s="36"/>
      <c r="L41" s="36"/>
      <c r="M41" s="36"/>
    </row>
    <row r="42" spans="1:13">
      <c r="A42" s="36"/>
      <c r="B42" s="36"/>
      <c r="C42" s="36"/>
      <c r="D42" s="36"/>
      <c r="E42" s="36"/>
      <c r="F42" s="36"/>
      <c r="G42" s="36"/>
      <c r="H42" s="36"/>
      <c r="I42" s="36"/>
      <c r="J42" s="36"/>
      <c r="K42" s="36"/>
      <c r="L42" s="36"/>
      <c r="M42" s="36"/>
    </row>
    <row r="43" spans="1:13">
      <c r="A43" s="36"/>
      <c r="B43" s="36"/>
      <c r="C43" s="36"/>
      <c r="D43" s="36"/>
      <c r="E43" s="36"/>
      <c r="F43" s="36"/>
      <c r="G43" s="36"/>
      <c r="H43" s="36"/>
      <c r="I43" s="36"/>
      <c r="J43" s="36"/>
      <c r="K43" s="36"/>
      <c r="L43" s="36"/>
      <c r="M43" s="36"/>
    </row>
    <row r="44" spans="1:13">
      <c r="A44" s="36"/>
      <c r="B44" s="36"/>
      <c r="C44" s="36"/>
      <c r="D44" s="36"/>
      <c r="E44" s="36"/>
      <c r="F44" s="36"/>
      <c r="G44" s="36"/>
      <c r="H44" s="36"/>
      <c r="I44" s="36"/>
      <c r="J44" s="36"/>
      <c r="K44" s="36"/>
      <c r="L44" s="36"/>
      <c r="M44" s="36"/>
    </row>
    <row r="45" spans="1:13">
      <c r="A45" s="36"/>
      <c r="B45" s="36"/>
      <c r="C45" s="36"/>
      <c r="D45" s="36"/>
      <c r="E45" s="36"/>
      <c r="F45" s="36"/>
      <c r="G45" s="36"/>
      <c r="H45" s="36"/>
      <c r="I45" s="36"/>
      <c r="J45" s="36"/>
      <c r="K45" s="36"/>
      <c r="L45" s="36"/>
      <c r="M45" s="36"/>
    </row>
    <row r="46" spans="1:13">
      <c r="A46" s="36"/>
      <c r="B46" s="36"/>
      <c r="C46" s="36"/>
      <c r="D46" s="36"/>
      <c r="E46" s="36"/>
      <c r="F46" s="36"/>
      <c r="G46" s="36"/>
      <c r="H46" s="36"/>
      <c r="I46" s="36"/>
      <c r="J46" s="36"/>
      <c r="K46" s="36"/>
      <c r="L46" s="36"/>
      <c r="M46" s="36"/>
    </row>
    <row r="47" spans="1:13">
      <c r="A47" s="36"/>
      <c r="B47" s="36"/>
      <c r="C47" s="36"/>
      <c r="D47" s="36"/>
      <c r="E47" s="36"/>
      <c r="F47" s="36"/>
      <c r="G47" s="36"/>
      <c r="H47" s="36"/>
      <c r="I47" s="36"/>
      <c r="J47" s="36"/>
      <c r="K47" s="36"/>
      <c r="L47" s="36"/>
      <c r="M47" s="36"/>
    </row>
    <row r="48" spans="1:13">
      <c r="A48" s="36"/>
      <c r="B48" s="36"/>
      <c r="C48" s="36"/>
      <c r="D48" s="36"/>
      <c r="E48" s="36"/>
      <c r="F48" s="36"/>
      <c r="G48" s="36"/>
      <c r="H48" s="36"/>
      <c r="I48" s="36"/>
      <c r="J48" s="36"/>
      <c r="K48" s="36"/>
      <c r="L48" s="36"/>
      <c r="M48" s="36"/>
    </row>
    <row r="49" spans="1:13">
      <c r="A49" s="36"/>
      <c r="B49" s="36"/>
      <c r="C49" s="36"/>
      <c r="D49" s="36"/>
      <c r="E49" s="36"/>
      <c r="F49" s="36"/>
      <c r="G49" s="36"/>
      <c r="H49" s="36"/>
      <c r="I49" s="36"/>
      <c r="J49" s="36"/>
      <c r="K49" s="36"/>
      <c r="L49" s="36"/>
      <c r="M49" s="36"/>
    </row>
    <row r="50" spans="1:13">
      <c r="A50" s="36"/>
      <c r="B50" s="36"/>
      <c r="C50" s="36"/>
      <c r="D50" s="36"/>
      <c r="E50" s="36"/>
      <c r="F50" s="36"/>
      <c r="G50" s="36"/>
      <c r="H50" s="36"/>
      <c r="I50" s="36"/>
      <c r="J50" s="36"/>
      <c r="K50" s="36"/>
      <c r="L50" s="36"/>
      <c r="M50" s="36"/>
    </row>
    <row r="51" spans="1:13">
      <c r="A51" s="36"/>
      <c r="B51" s="36"/>
      <c r="C51" s="36"/>
      <c r="D51" s="36"/>
      <c r="E51" s="36"/>
      <c r="F51" s="36"/>
      <c r="G51" s="36"/>
      <c r="H51" s="36"/>
      <c r="I51" s="36"/>
      <c r="J51" s="36"/>
      <c r="K51" s="36"/>
      <c r="L51" s="36"/>
      <c r="M51" s="36"/>
    </row>
    <row r="52" spans="1:13">
      <c r="A52" s="36"/>
      <c r="B52" s="36"/>
      <c r="C52" s="36"/>
      <c r="D52" s="36"/>
      <c r="E52" s="36"/>
      <c r="F52" s="36"/>
      <c r="G52" s="36"/>
      <c r="H52" s="36"/>
      <c r="I52" s="36"/>
      <c r="J52" s="36"/>
      <c r="K52" s="36"/>
      <c r="L52" s="36"/>
      <c r="M52" s="36"/>
    </row>
    <row r="53" spans="1:13">
      <c r="A53" s="36"/>
      <c r="B53" s="36"/>
      <c r="C53" s="36"/>
      <c r="D53" s="36"/>
      <c r="E53" s="36"/>
      <c r="F53" s="36"/>
      <c r="G53" s="36"/>
      <c r="H53" s="36"/>
      <c r="I53" s="36"/>
      <c r="J53" s="36"/>
      <c r="K53" s="36"/>
      <c r="L53" s="36"/>
      <c r="M53" s="36"/>
    </row>
    <row r="54" spans="1:13">
      <c r="A54" s="36"/>
      <c r="B54" s="36"/>
      <c r="C54" s="36"/>
      <c r="D54" s="36"/>
      <c r="E54" s="36"/>
      <c r="F54" s="36"/>
      <c r="G54" s="36"/>
      <c r="H54" s="36"/>
      <c r="I54" s="36"/>
      <c r="J54" s="36"/>
      <c r="K54" s="36"/>
      <c r="L54" s="36"/>
      <c r="M54" s="36"/>
    </row>
    <row r="55" spans="1:13">
      <c r="A55" s="36"/>
      <c r="B55" s="36"/>
      <c r="C55" s="36"/>
      <c r="D55" s="36"/>
      <c r="E55" s="36"/>
      <c r="F55" s="36"/>
      <c r="G55" s="36"/>
      <c r="H55" s="36"/>
      <c r="I55" s="36"/>
      <c r="J55" s="36"/>
      <c r="K55" s="36"/>
      <c r="L55" s="36"/>
      <c r="M55" s="36"/>
    </row>
    <row r="56" spans="1:13">
      <c r="A56" s="36"/>
      <c r="B56" s="36"/>
      <c r="C56" s="36"/>
      <c r="D56" s="36"/>
      <c r="E56" s="36"/>
      <c r="F56" s="36"/>
      <c r="G56" s="36"/>
      <c r="H56" s="36"/>
      <c r="I56" s="36"/>
      <c r="J56" s="36"/>
      <c r="K56" s="36"/>
      <c r="L56" s="36"/>
      <c r="M56" s="36"/>
    </row>
    <row r="57" spans="1:13">
      <c r="A57" s="36"/>
      <c r="B57" s="36"/>
      <c r="C57" s="36"/>
      <c r="D57" s="36"/>
      <c r="E57" s="36"/>
      <c r="F57" s="36"/>
      <c r="G57" s="36"/>
      <c r="H57" s="36"/>
      <c r="I57" s="36"/>
      <c r="J57" s="36"/>
      <c r="K57" s="36"/>
      <c r="L57" s="36"/>
      <c r="M57" s="36"/>
    </row>
    <row r="58" spans="1:13">
      <c r="A58" s="36"/>
      <c r="B58" s="36"/>
      <c r="C58" s="36"/>
      <c r="D58" s="36"/>
      <c r="E58" s="36"/>
      <c r="F58" s="36"/>
      <c r="G58" s="36"/>
      <c r="H58" s="36"/>
      <c r="I58" s="36"/>
      <c r="J58" s="36"/>
      <c r="K58" s="36"/>
      <c r="L58" s="36"/>
      <c r="M58" s="36"/>
    </row>
    <row r="59" spans="1:13">
      <c r="A59" s="36"/>
      <c r="B59" s="36"/>
      <c r="C59" s="36"/>
      <c r="D59" s="36"/>
      <c r="E59" s="36"/>
      <c r="F59" s="36"/>
      <c r="G59" s="36"/>
      <c r="H59" s="36"/>
      <c r="I59" s="36"/>
      <c r="J59" s="36"/>
      <c r="K59" s="36"/>
      <c r="L59" s="36"/>
      <c r="M59" s="36"/>
    </row>
    <row r="60" spans="1:13">
      <c r="A60" s="36"/>
      <c r="B60" s="36"/>
      <c r="C60" s="36"/>
      <c r="D60" s="36"/>
      <c r="E60" s="36"/>
      <c r="F60" s="36"/>
      <c r="G60" s="36"/>
      <c r="H60" s="36"/>
      <c r="I60" s="36"/>
      <c r="J60" s="36"/>
      <c r="K60" s="36"/>
      <c r="L60" s="36"/>
      <c r="M60" s="36"/>
    </row>
    <row r="61" spans="1:13">
      <c r="A61" s="36"/>
      <c r="B61" s="36"/>
      <c r="C61" s="36"/>
      <c r="D61" s="36"/>
      <c r="E61" s="36"/>
      <c r="F61" s="36"/>
      <c r="G61" s="36"/>
      <c r="H61" s="36"/>
      <c r="I61" s="36"/>
      <c r="J61" s="36"/>
      <c r="K61" s="36"/>
      <c r="L61" s="36"/>
      <c r="M61" s="36"/>
    </row>
    <row r="62" spans="1:13">
      <c r="A62" s="36"/>
      <c r="B62" s="36"/>
      <c r="C62" s="36"/>
      <c r="D62" s="36"/>
      <c r="E62" s="36"/>
      <c r="F62" s="36"/>
      <c r="G62" s="36"/>
      <c r="H62" s="36"/>
      <c r="I62" s="36"/>
      <c r="J62" s="36"/>
      <c r="K62" s="36"/>
      <c r="L62" s="36"/>
      <c r="M62" s="36"/>
    </row>
    <row r="63" spans="1:13">
      <c r="A63" s="36"/>
      <c r="B63" s="36"/>
      <c r="C63" s="36"/>
      <c r="D63" s="36"/>
      <c r="E63" s="36"/>
      <c r="F63" s="36"/>
      <c r="G63" s="36"/>
      <c r="H63" s="36"/>
      <c r="I63" s="36"/>
      <c r="J63" s="36"/>
      <c r="K63" s="36"/>
      <c r="L63" s="36"/>
      <c r="M63" s="36"/>
    </row>
    <row r="64" spans="1:13">
      <c r="A64" s="36"/>
      <c r="B64" s="36"/>
      <c r="C64" s="36"/>
      <c r="D64" s="36"/>
      <c r="E64" s="36"/>
      <c r="F64" s="36"/>
      <c r="G64" s="36"/>
      <c r="H64" s="36"/>
      <c r="I64" s="36"/>
      <c r="J64" s="36"/>
      <c r="K64" s="36"/>
      <c r="L64" s="36"/>
      <c r="M64" s="36"/>
    </row>
    <row r="65" spans="1:13">
      <c r="A65" s="36"/>
      <c r="B65" s="36"/>
      <c r="C65" s="36"/>
      <c r="D65" s="36"/>
      <c r="E65" s="36"/>
      <c r="F65" s="36"/>
      <c r="G65" s="36"/>
      <c r="H65" s="36"/>
      <c r="I65" s="36"/>
      <c r="J65" s="36"/>
      <c r="K65" s="36"/>
      <c r="L65" s="36"/>
      <c r="M65" s="36"/>
    </row>
    <row r="66" spans="1:13">
      <c r="A66" s="36"/>
      <c r="B66" s="36"/>
      <c r="C66" s="36"/>
      <c r="D66" s="36"/>
      <c r="E66" s="36"/>
      <c r="F66" s="36"/>
      <c r="G66" s="36"/>
      <c r="H66" s="36"/>
      <c r="I66" s="36"/>
      <c r="J66" s="36"/>
      <c r="K66" s="36"/>
      <c r="L66" s="36"/>
      <c r="M66" s="36"/>
    </row>
    <row r="67" spans="1:13">
      <c r="A67" s="36"/>
      <c r="B67" s="36"/>
      <c r="C67" s="36"/>
      <c r="D67" s="36"/>
      <c r="E67" s="36"/>
      <c r="F67" s="36"/>
      <c r="G67" s="36"/>
      <c r="H67" s="36"/>
      <c r="I67" s="36"/>
      <c r="J67" s="36"/>
      <c r="K67" s="36"/>
      <c r="L67" s="36"/>
      <c r="M67" s="36"/>
    </row>
    <row r="68" spans="1:13">
      <c r="A68" s="36"/>
      <c r="B68" s="36"/>
      <c r="C68" s="36"/>
      <c r="D68" s="36"/>
      <c r="E68" s="36"/>
      <c r="F68" s="36"/>
      <c r="G68" s="36"/>
      <c r="H68" s="36"/>
      <c r="I68" s="36"/>
      <c r="J68" s="36"/>
      <c r="K68" s="36"/>
      <c r="L68" s="36"/>
      <c r="M68" s="36"/>
    </row>
    <row r="69" spans="1:13">
      <c r="A69" s="36"/>
      <c r="B69" s="36"/>
      <c r="C69" s="36"/>
      <c r="D69" s="36"/>
      <c r="E69" s="36"/>
      <c r="F69" s="36"/>
      <c r="G69" s="36"/>
      <c r="H69" s="36"/>
      <c r="I69" s="36"/>
      <c r="J69" s="36"/>
      <c r="K69" s="36"/>
      <c r="L69" s="36"/>
      <c r="M69" s="36"/>
    </row>
    <row r="70" spans="1:13">
      <c r="A70" s="36"/>
      <c r="B70" s="36"/>
      <c r="C70" s="36"/>
      <c r="D70" s="36"/>
      <c r="E70" s="36"/>
      <c r="F70" s="36"/>
      <c r="G70" s="36"/>
      <c r="H70" s="36"/>
      <c r="I70" s="36"/>
      <c r="J70" s="36"/>
      <c r="K70" s="36"/>
      <c r="L70" s="36"/>
      <c r="M70" s="36"/>
    </row>
    <row r="71" spans="1:13">
      <c r="A71" s="36"/>
      <c r="B71" s="36"/>
      <c r="C71" s="36"/>
      <c r="D71" s="36"/>
      <c r="E71" s="36"/>
      <c r="F71" s="36"/>
      <c r="G71" s="36"/>
      <c r="H71" s="36"/>
      <c r="I71" s="36"/>
      <c r="J71" s="36"/>
      <c r="K71" s="36"/>
      <c r="L71" s="36"/>
      <c r="M71" s="36"/>
    </row>
    <row r="72" spans="1:13">
      <c r="A72" s="36"/>
      <c r="B72" s="36"/>
      <c r="C72" s="36"/>
      <c r="D72" s="36"/>
      <c r="E72" s="36"/>
      <c r="F72" s="36"/>
      <c r="G72" s="36"/>
      <c r="H72" s="36"/>
      <c r="I72" s="36"/>
      <c r="J72" s="36"/>
      <c r="K72" s="36"/>
      <c r="L72" s="36"/>
      <c r="M72" s="36"/>
    </row>
    <row r="73" spans="1:13">
      <c r="A73" s="36"/>
      <c r="B73" s="36"/>
      <c r="C73" s="36"/>
      <c r="D73" s="36"/>
      <c r="E73" s="36"/>
      <c r="F73" s="36"/>
      <c r="G73" s="36"/>
      <c r="H73" s="36"/>
      <c r="I73" s="36"/>
      <c r="J73" s="36"/>
      <c r="K73" s="36"/>
      <c r="L73" s="36"/>
      <c r="M73" s="36"/>
    </row>
    <row r="74" spans="1:13">
      <c r="A74" s="36"/>
      <c r="B74" s="36"/>
      <c r="C74" s="36"/>
      <c r="D74" s="36"/>
      <c r="E74" s="36"/>
      <c r="F74" s="36"/>
      <c r="G74" s="36"/>
      <c r="H74" s="36"/>
      <c r="I74" s="36"/>
      <c r="J74" s="36"/>
      <c r="K74" s="36"/>
      <c r="L74" s="36"/>
      <c r="M74" s="36"/>
    </row>
    <row r="75" spans="1:13">
      <c r="A75" s="36"/>
      <c r="B75" s="36"/>
      <c r="C75" s="36"/>
      <c r="D75" s="36"/>
      <c r="E75" s="36"/>
      <c r="F75" s="36"/>
      <c r="G75" s="36"/>
      <c r="H75" s="36"/>
      <c r="I75" s="36"/>
      <c r="J75" s="36"/>
      <c r="K75" s="36"/>
      <c r="L75" s="36"/>
      <c r="M75" s="36"/>
    </row>
    <row r="76" spans="1:13">
      <c r="A76" s="36"/>
      <c r="B76" s="36"/>
      <c r="C76" s="36"/>
      <c r="D76" s="36"/>
      <c r="E76" s="36"/>
      <c r="F76" s="36"/>
      <c r="G76" s="36"/>
      <c r="H76" s="36"/>
      <c r="I76" s="36"/>
      <c r="J76" s="36"/>
      <c r="K76" s="36"/>
      <c r="L76" s="36"/>
      <c r="M76" s="36"/>
    </row>
    <row r="77" spans="1:13">
      <c r="A77" s="36"/>
      <c r="B77" s="36"/>
      <c r="C77" s="36"/>
      <c r="D77" s="36"/>
      <c r="E77" s="36"/>
      <c r="F77" s="36"/>
      <c r="G77" s="36"/>
      <c r="H77" s="36"/>
      <c r="I77" s="36"/>
      <c r="J77" s="36"/>
      <c r="K77" s="36"/>
      <c r="L77" s="36"/>
      <c r="M77" s="36"/>
    </row>
    <row r="78" spans="1:13">
      <c r="A78" s="36"/>
      <c r="B78" s="36"/>
      <c r="C78" s="36"/>
      <c r="D78" s="36"/>
      <c r="E78" s="36"/>
      <c r="F78" s="36"/>
      <c r="G78" s="36"/>
      <c r="H78" s="36"/>
      <c r="I78" s="36"/>
      <c r="J78" s="36"/>
      <c r="K78" s="36"/>
      <c r="L78" s="36"/>
      <c r="M78" s="36"/>
    </row>
    <row r="79" spans="1:13">
      <c r="A79" s="36"/>
      <c r="B79" s="36"/>
      <c r="C79" s="36"/>
      <c r="D79" s="36"/>
      <c r="E79" s="36"/>
      <c r="F79" s="36"/>
      <c r="G79" s="36"/>
      <c r="H79" s="36"/>
      <c r="I79" s="36"/>
      <c r="J79" s="36"/>
      <c r="K79" s="36"/>
      <c r="L79" s="36"/>
      <c r="M79" s="36"/>
    </row>
    <row r="80" spans="1:13">
      <c r="A80" s="36"/>
      <c r="B80" s="36"/>
      <c r="C80" s="36"/>
      <c r="D80" s="36"/>
      <c r="E80" s="36"/>
      <c r="F80" s="36"/>
      <c r="G80" s="36"/>
      <c r="H80" s="36"/>
      <c r="I80" s="36"/>
      <c r="J80" s="36"/>
      <c r="K80" s="36"/>
      <c r="L80" s="36"/>
      <c r="M80" s="36"/>
    </row>
    <row r="81" spans="1:13">
      <c r="A81" s="36"/>
      <c r="B81" s="36"/>
      <c r="C81" s="36"/>
      <c r="D81" s="36"/>
      <c r="E81" s="36"/>
      <c r="F81" s="36"/>
      <c r="G81" s="36"/>
      <c r="H81" s="36"/>
      <c r="I81" s="36"/>
      <c r="J81" s="36"/>
      <c r="K81" s="36"/>
      <c r="L81" s="36"/>
      <c r="M81" s="36"/>
    </row>
    <row r="82" spans="1:13">
      <c r="A82" s="36"/>
      <c r="B82" s="36"/>
      <c r="C82" s="36"/>
      <c r="D82" s="36"/>
      <c r="E82" s="36"/>
      <c r="F82" s="36"/>
      <c r="G82" s="36"/>
      <c r="H82" s="36"/>
      <c r="I82" s="36"/>
      <c r="J82" s="36"/>
      <c r="K82" s="36"/>
      <c r="L82" s="36"/>
      <c r="M82" s="36"/>
    </row>
    <row r="83" spans="1:13">
      <c r="A83" s="36"/>
      <c r="B83" s="36"/>
      <c r="C83" s="36"/>
      <c r="D83" s="36"/>
      <c r="E83" s="36"/>
      <c r="F83" s="36"/>
      <c r="G83" s="36"/>
      <c r="H83" s="36"/>
      <c r="I83" s="36"/>
      <c r="J83" s="36"/>
      <c r="K83" s="36"/>
      <c r="L83" s="36"/>
      <c r="M83" s="36"/>
    </row>
    <row r="84" spans="1:13">
      <c r="A84" s="36"/>
      <c r="B84" s="36"/>
      <c r="C84" s="36"/>
      <c r="D84" s="36"/>
      <c r="E84" s="36"/>
      <c r="F84" s="36"/>
      <c r="G84" s="36"/>
      <c r="H84" s="36"/>
      <c r="I84" s="36"/>
      <c r="J84" s="36"/>
      <c r="K84" s="36"/>
      <c r="L84" s="36"/>
      <c r="M84" s="36"/>
    </row>
    <row r="85" spans="1:13">
      <c r="A85" s="36"/>
      <c r="B85" s="36"/>
      <c r="C85" s="36"/>
      <c r="D85" s="36"/>
      <c r="E85" s="36"/>
      <c r="F85" s="36"/>
      <c r="G85" s="36"/>
      <c r="H85" s="36"/>
      <c r="I85" s="36"/>
      <c r="J85" s="36"/>
      <c r="K85" s="36"/>
      <c r="L85" s="36"/>
      <c r="M85" s="36"/>
    </row>
    <row r="86" spans="1:13">
      <c r="A86" s="36"/>
      <c r="B86" s="36"/>
      <c r="C86" s="36"/>
      <c r="D86" s="36"/>
      <c r="E86" s="36"/>
      <c r="F86" s="36"/>
      <c r="G86" s="36"/>
      <c r="H86" s="36"/>
      <c r="I86" s="36"/>
      <c r="J86" s="36"/>
      <c r="K86" s="36"/>
      <c r="L86" s="36"/>
      <c r="M86" s="36"/>
    </row>
    <row r="87" spans="1:13">
      <c r="A87" s="36"/>
      <c r="B87" s="36"/>
      <c r="C87" s="36"/>
      <c r="D87" s="36"/>
      <c r="E87" s="36"/>
      <c r="F87" s="36"/>
      <c r="G87" s="36"/>
      <c r="H87" s="36"/>
      <c r="I87" s="36"/>
      <c r="J87" s="36"/>
      <c r="K87" s="36"/>
      <c r="L87" s="36"/>
      <c r="M87" s="36"/>
    </row>
    <row r="88" spans="1:13">
      <c r="A88" s="36"/>
      <c r="B88" s="36"/>
      <c r="C88" s="36"/>
      <c r="D88" s="36"/>
      <c r="E88" s="36"/>
      <c r="F88" s="36"/>
      <c r="G88" s="36"/>
      <c r="H88" s="36"/>
      <c r="I88" s="36"/>
      <c r="J88" s="36"/>
      <c r="K88" s="36"/>
      <c r="L88" s="36"/>
      <c r="M88" s="36"/>
    </row>
    <row r="89" spans="1:13">
      <c r="A89" s="36"/>
      <c r="B89" s="36"/>
      <c r="C89" s="36"/>
      <c r="D89" s="36"/>
      <c r="E89" s="36"/>
      <c r="F89" s="36"/>
      <c r="G89" s="36"/>
      <c r="H89" s="36"/>
      <c r="I89" s="36"/>
      <c r="J89" s="36"/>
      <c r="K89" s="36"/>
      <c r="L89" s="36"/>
      <c r="M89" s="36"/>
    </row>
    <row r="90" spans="1:13">
      <c r="A90" s="36"/>
      <c r="B90" s="36"/>
      <c r="C90" s="36"/>
      <c r="D90" s="36"/>
      <c r="E90" s="36"/>
      <c r="F90" s="36"/>
      <c r="G90" s="36"/>
      <c r="H90" s="36"/>
      <c r="I90" s="36"/>
      <c r="J90" s="36"/>
      <c r="K90" s="36"/>
      <c r="L90" s="36"/>
      <c r="M90" s="36"/>
    </row>
    <row r="91" spans="1:13">
      <c r="A91" s="36"/>
      <c r="B91" s="36"/>
      <c r="C91" s="36"/>
      <c r="D91" s="36"/>
      <c r="E91" s="36"/>
      <c r="F91" s="36"/>
      <c r="G91" s="36"/>
      <c r="H91" s="36"/>
      <c r="I91" s="36"/>
      <c r="J91" s="36"/>
      <c r="K91" s="36"/>
      <c r="L91" s="36"/>
      <c r="M91" s="36"/>
    </row>
    <row r="92" spans="1:13">
      <c r="A92" s="36"/>
      <c r="B92" s="36"/>
      <c r="C92" s="36"/>
      <c r="D92" s="36"/>
      <c r="E92" s="36"/>
      <c r="F92" s="36"/>
      <c r="G92" s="36"/>
      <c r="H92" s="36"/>
      <c r="I92" s="36"/>
      <c r="J92" s="36"/>
      <c r="K92" s="36"/>
      <c r="L92" s="36"/>
      <c r="M92" s="36"/>
    </row>
    <row r="93" spans="1:13">
      <c r="A93" s="36"/>
      <c r="B93" s="36"/>
      <c r="C93" s="36"/>
      <c r="D93" s="36"/>
      <c r="E93" s="36"/>
      <c r="F93" s="36"/>
      <c r="G93" s="36"/>
      <c r="H93" s="36"/>
      <c r="I93" s="36"/>
      <c r="J93" s="36"/>
      <c r="K93" s="36"/>
      <c r="L93" s="36"/>
      <c r="M93" s="36"/>
    </row>
    <row r="94" spans="1:13">
      <c r="A94" s="36"/>
      <c r="B94" s="36"/>
      <c r="C94" s="36"/>
      <c r="D94" s="36"/>
      <c r="E94" s="36"/>
      <c r="F94" s="36"/>
      <c r="G94" s="36"/>
      <c r="H94" s="36"/>
      <c r="I94" s="36"/>
      <c r="J94" s="36"/>
      <c r="K94" s="36"/>
      <c r="L94" s="36"/>
      <c r="M94" s="36"/>
    </row>
    <row r="95" spans="1:13">
      <c r="A95" s="36"/>
      <c r="B95" s="36"/>
      <c r="C95" s="36"/>
      <c r="D95" s="36"/>
      <c r="E95" s="36"/>
      <c r="F95" s="36"/>
      <c r="G95" s="36"/>
      <c r="H95" s="36"/>
      <c r="I95" s="36"/>
      <c r="J95" s="36"/>
      <c r="K95" s="36"/>
      <c r="L95" s="36"/>
      <c r="M95" s="36"/>
    </row>
    <row r="96" spans="1:13">
      <c r="A96" s="36"/>
      <c r="B96" s="36"/>
      <c r="C96" s="36"/>
      <c r="D96" s="36"/>
      <c r="E96" s="36"/>
      <c r="F96" s="36"/>
      <c r="G96" s="36"/>
      <c r="H96" s="36"/>
      <c r="I96" s="36"/>
      <c r="J96" s="36"/>
      <c r="K96" s="36"/>
      <c r="L96" s="36"/>
      <c r="M96" s="36"/>
    </row>
    <row r="97" spans="1:13">
      <c r="A97" s="36"/>
      <c r="B97" s="36"/>
      <c r="C97" s="36"/>
      <c r="D97" s="36"/>
      <c r="E97" s="36"/>
      <c r="F97" s="36"/>
      <c r="G97" s="36"/>
      <c r="H97" s="36"/>
      <c r="I97" s="36"/>
      <c r="J97" s="36"/>
      <c r="K97" s="36"/>
      <c r="L97" s="36"/>
      <c r="M97" s="36"/>
    </row>
    <row r="98" spans="1:13">
      <c r="A98" s="36"/>
      <c r="B98" s="36"/>
      <c r="C98" s="36"/>
      <c r="D98" s="36"/>
      <c r="E98" s="36"/>
      <c r="F98" s="36"/>
      <c r="G98" s="36"/>
      <c r="H98" s="36"/>
      <c r="I98" s="36"/>
      <c r="J98" s="36"/>
      <c r="K98" s="36"/>
      <c r="L98" s="36"/>
      <c r="M98" s="36"/>
    </row>
    <row r="99" spans="1:13">
      <c r="A99" s="36"/>
      <c r="B99" s="36"/>
      <c r="C99" s="36"/>
      <c r="D99" s="36"/>
      <c r="E99" s="36"/>
      <c r="F99" s="36"/>
      <c r="G99" s="36"/>
      <c r="H99" s="36"/>
      <c r="I99" s="36"/>
      <c r="J99" s="36"/>
      <c r="K99" s="36"/>
      <c r="L99" s="36"/>
      <c r="M99" s="36"/>
    </row>
    <row r="100" spans="1:13">
      <c r="A100" s="36"/>
      <c r="B100" s="36"/>
      <c r="C100" s="36"/>
      <c r="D100" s="36"/>
      <c r="E100" s="36"/>
      <c r="F100" s="36"/>
      <c r="G100" s="36"/>
      <c r="H100" s="36"/>
      <c r="I100" s="36"/>
      <c r="J100" s="36"/>
      <c r="K100" s="36"/>
      <c r="L100" s="36"/>
      <c r="M100" s="36"/>
    </row>
    <row r="101" spans="1:13">
      <c r="A101" s="36"/>
      <c r="B101" s="36"/>
      <c r="C101" s="36"/>
      <c r="D101" s="36"/>
      <c r="E101" s="36"/>
      <c r="F101" s="36"/>
      <c r="G101" s="36"/>
      <c r="H101" s="36"/>
      <c r="I101" s="36"/>
      <c r="J101" s="36"/>
      <c r="K101" s="36"/>
      <c r="L101" s="36"/>
      <c r="M101" s="36"/>
    </row>
    <row r="102" spans="1:13">
      <c r="A102" s="36"/>
      <c r="B102" s="36"/>
      <c r="C102" s="36"/>
      <c r="D102" s="36"/>
      <c r="E102" s="36"/>
      <c r="F102" s="36"/>
      <c r="G102" s="36"/>
      <c r="H102" s="36"/>
      <c r="I102" s="36"/>
      <c r="J102" s="36"/>
      <c r="K102" s="36"/>
      <c r="L102" s="36"/>
      <c r="M102" s="36"/>
    </row>
    <row r="103" spans="1:13">
      <c r="A103" s="36"/>
      <c r="B103" s="36"/>
      <c r="C103" s="36"/>
      <c r="D103" s="36"/>
      <c r="E103" s="36"/>
      <c r="F103" s="36"/>
      <c r="G103" s="36"/>
      <c r="H103" s="36"/>
      <c r="I103" s="36"/>
      <c r="J103" s="36"/>
      <c r="K103" s="36"/>
      <c r="L103" s="36"/>
      <c r="M103" s="36"/>
    </row>
    <row r="104" spans="1:13">
      <c r="A104" s="36"/>
      <c r="B104" s="36"/>
      <c r="C104" s="36"/>
      <c r="D104" s="36"/>
      <c r="E104" s="36"/>
      <c r="F104" s="36"/>
      <c r="G104" s="36"/>
      <c r="H104" s="36"/>
      <c r="I104" s="36"/>
      <c r="J104" s="36"/>
      <c r="K104" s="36"/>
      <c r="L104" s="36"/>
      <c r="M104" s="36"/>
    </row>
    <row r="105" spans="1:13">
      <c r="A105" s="36"/>
      <c r="B105" s="36"/>
      <c r="C105" s="36"/>
      <c r="D105" s="36"/>
      <c r="E105" s="36"/>
      <c r="F105" s="36"/>
      <c r="G105" s="36"/>
      <c r="H105" s="36"/>
      <c r="I105" s="36"/>
      <c r="J105" s="36"/>
      <c r="K105" s="36"/>
      <c r="L105" s="36"/>
      <c r="M105" s="36"/>
    </row>
    <row r="106" spans="1:13">
      <c r="A106" s="36"/>
      <c r="B106" s="36"/>
      <c r="C106" s="36"/>
      <c r="D106" s="36"/>
      <c r="E106" s="36"/>
      <c r="F106" s="36"/>
      <c r="G106" s="36"/>
      <c r="H106" s="36"/>
      <c r="I106" s="36"/>
      <c r="J106" s="36"/>
      <c r="K106" s="36"/>
      <c r="L106" s="36"/>
      <c r="M106" s="36"/>
    </row>
    <row r="107" spans="1:13">
      <c r="A107" s="36"/>
      <c r="B107" s="36"/>
      <c r="C107" s="36"/>
      <c r="D107" s="36"/>
      <c r="E107" s="36"/>
      <c r="F107" s="36"/>
      <c r="G107" s="36"/>
      <c r="H107" s="36"/>
      <c r="I107" s="36"/>
      <c r="J107" s="36"/>
      <c r="K107" s="36"/>
      <c r="L107" s="36"/>
      <c r="M107" s="36"/>
    </row>
    <row r="108" spans="1:13">
      <c r="A108" s="36"/>
      <c r="B108" s="36"/>
      <c r="C108" s="36"/>
      <c r="D108" s="36"/>
      <c r="E108" s="36"/>
      <c r="F108" s="36"/>
      <c r="G108" s="36"/>
      <c r="H108" s="36"/>
      <c r="I108" s="36"/>
      <c r="J108" s="36"/>
      <c r="K108" s="36"/>
      <c r="L108" s="36"/>
      <c r="M108" s="36"/>
    </row>
    <row r="109" spans="1:13">
      <c r="A109" s="36"/>
      <c r="B109" s="36"/>
      <c r="C109" s="36"/>
      <c r="D109" s="36"/>
      <c r="E109" s="36"/>
      <c r="F109" s="36"/>
      <c r="G109" s="36"/>
      <c r="H109" s="36"/>
      <c r="I109" s="36"/>
      <c r="J109" s="36"/>
      <c r="K109" s="36"/>
      <c r="L109" s="36"/>
      <c r="M109" s="36"/>
    </row>
    <row r="110" spans="1:13">
      <c r="A110" s="36"/>
      <c r="B110" s="36"/>
      <c r="C110" s="36"/>
      <c r="D110" s="36"/>
      <c r="E110" s="36"/>
      <c r="F110" s="36"/>
      <c r="G110" s="36"/>
      <c r="H110" s="36"/>
      <c r="I110" s="36"/>
      <c r="J110" s="36"/>
      <c r="K110" s="36"/>
      <c r="L110" s="36"/>
      <c r="M110" s="36"/>
    </row>
    <row r="111" spans="1:13">
      <c r="A111" s="36"/>
      <c r="B111" s="36"/>
      <c r="C111" s="36"/>
      <c r="D111" s="36"/>
      <c r="E111" s="36"/>
      <c r="F111" s="36"/>
      <c r="G111" s="36"/>
      <c r="H111" s="36"/>
      <c r="I111" s="36"/>
      <c r="J111" s="36"/>
      <c r="K111" s="36"/>
      <c r="L111" s="36"/>
      <c r="M111" s="36"/>
    </row>
    <row r="112" spans="1:13">
      <c r="A112" s="36"/>
      <c r="B112" s="36"/>
      <c r="C112" s="36"/>
      <c r="D112" s="36"/>
      <c r="E112" s="36"/>
      <c r="F112" s="36"/>
      <c r="G112" s="36"/>
      <c r="H112" s="36"/>
      <c r="I112" s="36"/>
      <c r="J112" s="36"/>
      <c r="K112" s="36"/>
      <c r="L112" s="36"/>
      <c r="M112" s="36"/>
    </row>
    <row r="113" spans="1:13">
      <c r="A113" s="36"/>
      <c r="B113" s="36"/>
      <c r="C113" s="36"/>
      <c r="D113" s="36"/>
      <c r="E113" s="36"/>
      <c r="F113" s="36"/>
      <c r="G113" s="36"/>
      <c r="H113" s="36"/>
      <c r="I113" s="36"/>
      <c r="J113" s="36"/>
      <c r="K113" s="36"/>
      <c r="L113" s="36"/>
      <c r="M113" s="36"/>
    </row>
    <row r="114" spans="1:13">
      <c r="A114" s="36"/>
      <c r="B114" s="36"/>
      <c r="C114" s="36"/>
      <c r="D114" s="36"/>
      <c r="E114" s="36"/>
      <c r="F114" s="36"/>
      <c r="G114" s="36"/>
      <c r="H114" s="36"/>
      <c r="I114" s="36"/>
      <c r="J114" s="36"/>
      <c r="K114" s="36"/>
      <c r="L114" s="36"/>
      <c r="M114" s="36"/>
    </row>
    <row r="115" spans="1:13">
      <c r="A115" s="36"/>
      <c r="B115" s="36"/>
      <c r="C115" s="36"/>
      <c r="D115" s="36"/>
      <c r="E115" s="36"/>
      <c r="F115" s="36"/>
      <c r="G115" s="36"/>
      <c r="H115" s="36"/>
      <c r="I115" s="36"/>
      <c r="J115" s="36"/>
      <c r="K115" s="36"/>
      <c r="L115" s="36"/>
      <c r="M115" s="36"/>
    </row>
    <row r="116" spans="1:13">
      <c r="A116" s="36"/>
      <c r="B116" s="36"/>
      <c r="C116" s="36"/>
      <c r="D116" s="36"/>
      <c r="E116" s="36"/>
      <c r="F116" s="36"/>
      <c r="G116" s="36"/>
      <c r="H116" s="36"/>
      <c r="I116" s="36"/>
      <c r="J116" s="36"/>
      <c r="K116" s="36"/>
      <c r="L116" s="36"/>
      <c r="M116" s="36"/>
    </row>
    <row r="117" spans="1:13">
      <c r="A117" s="36"/>
      <c r="B117" s="36"/>
      <c r="C117" s="36"/>
      <c r="D117" s="36"/>
      <c r="E117" s="36"/>
      <c r="F117" s="36"/>
      <c r="G117" s="36"/>
      <c r="H117" s="36"/>
      <c r="I117" s="36"/>
      <c r="J117" s="36"/>
      <c r="K117" s="36"/>
      <c r="L117" s="36"/>
      <c r="M117" s="36"/>
    </row>
    <row r="118" spans="1:13">
      <c r="A118" s="36"/>
      <c r="B118" s="36"/>
      <c r="C118" s="36"/>
      <c r="D118" s="36"/>
      <c r="E118" s="36"/>
      <c r="F118" s="36"/>
      <c r="G118" s="36"/>
      <c r="H118" s="36"/>
      <c r="I118" s="36"/>
      <c r="J118" s="36"/>
      <c r="K118" s="36"/>
      <c r="L118" s="36"/>
      <c r="M118" s="36"/>
    </row>
    <row r="119" spans="1:13">
      <c r="A119" s="36"/>
      <c r="B119" s="36"/>
      <c r="C119" s="36"/>
      <c r="D119" s="36"/>
      <c r="E119" s="36"/>
      <c r="F119" s="36"/>
      <c r="G119" s="36"/>
      <c r="H119" s="36"/>
      <c r="I119" s="36"/>
      <c r="J119" s="36"/>
      <c r="K119" s="36"/>
      <c r="L119" s="36"/>
      <c r="M119" s="36"/>
    </row>
    <row r="120" spans="1:13">
      <c r="A120" s="36"/>
      <c r="B120" s="36"/>
      <c r="C120" s="36"/>
      <c r="D120" s="36"/>
      <c r="E120" s="36"/>
      <c r="F120" s="36"/>
      <c r="G120" s="36"/>
      <c r="H120" s="36"/>
      <c r="I120" s="36"/>
      <c r="J120" s="36"/>
      <c r="K120" s="36"/>
      <c r="L120" s="36"/>
      <c r="M120" s="36"/>
    </row>
    <row r="121" spans="1:13">
      <c r="A121" s="36"/>
      <c r="B121" s="36"/>
      <c r="C121" s="36"/>
      <c r="D121" s="36"/>
      <c r="E121" s="36"/>
      <c r="F121" s="36"/>
      <c r="G121" s="36"/>
      <c r="H121" s="36"/>
      <c r="I121" s="36"/>
      <c r="J121" s="36"/>
      <c r="K121" s="36"/>
      <c r="L121" s="36"/>
      <c r="M121" s="36"/>
    </row>
    <row r="122" spans="1:13">
      <c r="A122" s="36"/>
      <c r="B122" s="36"/>
      <c r="C122" s="36"/>
      <c r="D122" s="36"/>
      <c r="E122" s="36"/>
      <c r="F122" s="36"/>
      <c r="G122" s="36"/>
      <c r="H122" s="36"/>
      <c r="I122" s="36"/>
      <c r="J122" s="36"/>
      <c r="K122" s="36"/>
      <c r="L122" s="36"/>
      <c r="M122" s="36"/>
    </row>
    <row r="123" spans="1:13">
      <c r="A123" s="36"/>
      <c r="B123" s="36"/>
      <c r="C123" s="36"/>
      <c r="D123" s="36"/>
      <c r="E123" s="36"/>
      <c r="F123" s="36"/>
      <c r="G123" s="36"/>
      <c r="H123" s="36"/>
      <c r="I123" s="36"/>
      <c r="J123" s="36"/>
      <c r="K123" s="36"/>
      <c r="L123" s="36"/>
      <c r="M123" s="36"/>
    </row>
    <row r="124" spans="1:13">
      <c r="A124" s="36"/>
      <c r="B124" s="36"/>
      <c r="C124" s="36"/>
      <c r="D124" s="36"/>
      <c r="E124" s="36"/>
      <c r="F124" s="36"/>
      <c r="G124" s="36"/>
      <c r="H124" s="36"/>
      <c r="I124" s="36"/>
      <c r="J124" s="36"/>
      <c r="K124" s="36"/>
      <c r="L124" s="36"/>
      <c r="M124" s="36"/>
    </row>
    <row r="125" spans="1:13">
      <c r="A125" s="36"/>
      <c r="B125" s="36"/>
      <c r="C125" s="36"/>
      <c r="D125" s="36"/>
      <c r="E125" s="36"/>
      <c r="F125" s="36"/>
      <c r="G125" s="36"/>
      <c r="H125" s="36"/>
      <c r="I125" s="36"/>
      <c r="J125" s="36"/>
      <c r="K125" s="36"/>
      <c r="L125" s="36"/>
      <c r="M125" s="36"/>
    </row>
    <row r="126" spans="1:13">
      <c r="A126" s="36"/>
      <c r="B126" s="36"/>
      <c r="C126" s="36"/>
      <c r="D126" s="36"/>
      <c r="E126" s="36"/>
      <c r="F126" s="36"/>
      <c r="G126" s="36"/>
      <c r="H126" s="36"/>
      <c r="I126" s="36"/>
      <c r="J126" s="36"/>
      <c r="K126" s="36"/>
      <c r="L126" s="36"/>
      <c r="M126" s="36"/>
    </row>
    <row r="127" spans="1:13">
      <c r="A127" s="36"/>
      <c r="B127" s="36"/>
      <c r="C127" s="36"/>
      <c r="D127" s="36"/>
      <c r="E127" s="36"/>
      <c r="F127" s="36"/>
      <c r="G127" s="36"/>
      <c r="H127" s="36"/>
      <c r="I127" s="36"/>
      <c r="J127" s="36"/>
      <c r="K127" s="36"/>
      <c r="L127" s="36"/>
      <c r="M127" s="36"/>
    </row>
    <row r="128" spans="1:13">
      <c r="A128" s="36"/>
      <c r="B128" s="36"/>
      <c r="C128" s="36"/>
      <c r="D128" s="36"/>
      <c r="E128" s="36"/>
      <c r="F128" s="36"/>
      <c r="G128" s="36"/>
      <c r="H128" s="36"/>
      <c r="I128" s="36"/>
      <c r="J128" s="36"/>
      <c r="K128" s="36"/>
      <c r="L128" s="36"/>
      <c r="M128" s="36"/>
    </row>
    <row r="129" spans="1:13">
      <c r="A129" s="36"/>
      <c r="B129" s="36"/>
      <c r="C129" s="36"/>
      <c r="D129" s="36"/>
      <c r="E129" s="36"/>
      <c r="F129" s="36"/>
      <c r="G129" s="36"/>
      <c r="H129" s="36"/>
      <c r="I129" s="36"/>
      <c r="J129" s="36"/>
      <c r="K129" s="36"/>
      <c r="L129" s="36"/>
      <c r="M129" s="36"/>
    </row>
    <row r="130" spans="1:13">
      <c r="A130" s="36"/>
      <c r="B130" s="36"/>
      <c r="C130" s="36"/>
      <c r="D130" s="36"/>
      <c r="E130" s="36"/>
      <c r="F130" s="36"/>
      <c r="G130" s="36"/>
      <c r="H130" s="36"/>
      <c r="I130" s="36"/>
      <c r="J130" s="36"/>
      <c r="K130" s="36"/>
      <c r="L130" s="36"/>
      <c r="M130" s="36"/>
    </row>
    <row r="131" spans="1:13">
      <c r="A131" s="36"/>
      <c r="B131" s="36"/>
      <c r="C131" s="36"/>
      <c r="D131" s="36"/>
      <c r="E131" s="36"/>
      <c r="F131" s="36"/>
      <c r="G131" s="36"/>
      <c r="H131" s="36"/>
      <c r="I131" s="36"/>
      <c r="J131" s="36"/>
      <c r="K131" s="36"/>
      <c r="L131" s="36"/>
      <c r="M131" s="36"/>
    </row>
    <row r="132" spans="1:13">
      <c r="A132" s="36"/>
      <c r="B132" s="36"/>
      <c r="C132" s="36"/>
      <c r="D132" s="36"/>
      <c r="E132" s="36"/>
      <c r="F132" s="36"/>
      <c r="G132" s="36"/>
      <c r="H132" s="36"/>
      <c r="I132" s="36"/>
      <c r="J132" s="36"/>
      <c r="K132" s="36"/>
      <c r="L132" s="36"/>
      <c r="M132" s="36"/>
    </row>
    <row r="133" spans="1:13">
      <c r="A133" s="36"/>
      <c r="B133" s="36"/>
      <c r="C133" s="36"/>
      <c r="D133" s="36"/>
      <c r="E133" s="36"/>
      <c r="F133" s="36"/>
      <c r="G133" s="36"/>
      <c r="H133" s="36"/>
      <c r="I133" s="36"/>
      <c r="J133" s="36"/>
      <c r="K133" s="36"/>
      <c r="L133" s="36"/>
      <c r="M133" s="36"/>
    </row>
    <row r="134" spans="1:13">
      <c r="A134" s="36"/>
      <c r="B134" s="36"/>
      <c r="C134" s="36"/>
      <c r="D134" s="36"/>
      <c r="E134" s="36"/>
      <c r="F134" s="36"/>
      <c r="G134" s="36"/>
      <c r="H134" s="36"/>
      <c r="I134" s="36"/>
      <c r="J134" s="36"/>
      <c r="K134" s="36"/>
      <c r="L134" s="36"/>
      <c r="M134" s="36"/>
    </row>
    <row r="135" spans="1:13">
      <c r="A135" s="36"/>
      <c r="B135" s="36"/>
      <c r="C135" s="36"/>
      <c r="D135" s="36"/>
      <c r="E135" s="36"/>
      <c r="F135" s="36"/>
      <c r="G135" s="36"/>
      <c r="H135" s="36"/>
      <c r="I135" s="36"/>
      <c r="J135" s="36"/>
      <c r="K135" s="36"/>
      <c r="L135" s="36"/>
      <c r="M135" s="36"/>
    </row>
    <row r="136" spans="1:13">
      <c r="A136" s="36"/>
      <c r="B136" s="36"/>
      <c r="C136" s="36"/>
      <c r="D136" s="36"/>
      <c r="E136" s="36"/>
      <c r="F136" s="36"/>
      <c r="G136" s="36"/>
      <c r="H136" s="36"/>
      <c r="I136" s="36"/>
      <c r="J136" s="36"/>
      <c r="K136" s="36"/>
      <c r="L136" s="36"/>
      <c r="M136" s="36"/>
    </row>
    <row r="137" spans="1:13">
      <c r="A137" s="36"/>
      <c r="B137" s="36"/>
      <c r="C137" s="36"/>
      <c r="D137" s="36"/>
      <c r="E137" s="36"/>
      <c r="F137" s="36"/>
      <c r="G137" s="36"/>
      <c r="H137" s="36"/>
      <c r="I137" s="36"/>
      <c r="J137" s="36"/>
      <c r="K137" s="36"/>
      <c r="L137" s="36"/>
      <c r="M137" s="36"/>
    </row>
    <row r="138" spans="1:13">
      <c r="A138" s="36"/>
      <c r="B138" s="36"/>
      <c r="C138" s="36"/>
      <c r="D138" s="36"/>
      <c r="E138" s="36"/>
      <c r="F138" s="36"/>
      <c r="G138" s="36"/>
      <c r="H138" s="36"/>
      <c r="I138" s="36"/>
      <c r="J138" s="36"/>
      <c r="K138" s="36"/>
      <c r="L138" s="36"/>
      <c r="M138" s="36"/>
    </row>
    <row r="139" spans="1:13">
      <c r="A139" s="36"/>
      <c r="B139" s="36"/>
      <c r="C139" s="36"/>
      <c r="D139" s="36"/>
      <c r="E139" s="36"/>
      <c r="F139" s="36"/>
      <c r="G139" s="36"/>
      <c r="H139" s="36"/>
      <c r="I139" s="36"/>
      <c r="J139" s="36"/>
      <c r="K139" s="36"/>
      <c r="L139" s="36"/>
      <c r="M139" s="36"/>
    </row>
    <row r="140" spans="1:13">
      <c r="A140" s="36"/>
      <c r="B140" s="36"/>
      <c r="C140" s="36"/>
      <c r="D140" s="36"/>
      <c r="E140" s="36"/>
      <c r="F140" s="36"/>
      <c r="G140" s="36"/>
      <c r="H140" s="36"/>
      <c r="I140" s="36"/>
      <c r="J140" s="36"/>
      <c r="K140" s="36"/>
      <c r="L140" s="36"/>
      <c r="M140" s="36"/>
    </row>
    <row r="141" spans="1:13">
      <c r="A141" s="36"/>
      <c r="B141" s="36"/>
      <c r="C141" s="36"/>
      <c r="D141" s="36"/>
      <c r="E141" s="36"/>
      <c r="F141" s="36"/>
      <c r="G141" s="36"/>
      <c r="H141" s="36"/>
      <c r="I141" s="36"/>
      <c r="J141" s="36"/>
      <c r="K141" s="36"/>
      <c r="L141" s="36"/>
      <c r="M141" s="36"/>
    </row>
    <row r="142" spans="1:13">
      <c r="A142" s="36"/>
      <c r="B142" s="36"/>
      <c r="C142" s="36"/>
      <c r="D142" s="36"/>
      <c r="E142" s="36"/>
      <c r="F142" s="36"/>
      <c r="G142" s="36"/>
      <c r="H142" s="36"/>
      <c r="I142" s="36"/>
      <c r="J142" s="36"/>
      <c r="K142" s="36"/>
      <c r="L142" s="36"/>
      <c r="M142" s="36"/>
    </row>
    <row r="143" spans="1:13">
      <c r="A143" s="36"/>
      <c r="B143" s="36"/>
      <c r="C143" s="36"/>
      <c r="D143" s="36"/>
      <c r="E143" s="36"/>
      <c r="F143" s="36"/>
      <c r="G143" s="36"/>
      <c r="H143" s="36"/>
      <c r="I143" s="36"/>
      <c r="J143" s="36"/>
      <c r="K143" s="36"/>
      <c r="L143" s="36"/>
      <c r="M143" s="36"/>
    </row>
    <row r="144" spans="1:13">
      <c r="A144" s="36"/>
      <c r="B144" s="36"/>
      <c r="C144" s="36"/>
      <c r="D144" s="36"/>
      <c r="E144" s="36"/>
      <c r="F144" s="36"/>
      <c r="G144" s="36"/>
      <c r="H144" s="36"/>
      <c r="I144" s="36"/>
      <c r="J144" s="36"/>
      <c r="K144" s="36"/>
      <c r="L144" s="36"/>
      <c r="M144" s="36"/>
    </row>
    <row r="145" spans="1:13">
      <c r="A145" s="36"/>
      <c r="B145" s="36"/>
      <c r="C145" s="36"/>
      <c r="D145" s="36"/>
      <c r="E145" s="36"/>
      <c r="F145" s="36"/>
      <c r="G145" s="36"/>
      <c r="H145" s="36"/>
      <c r="I145" s="36"/>
      <c r="J145" s="36"/>
      <c r="K145" s="36"/>
      <c r="L145" s="36"/>
      <c r="M145" s="36"/>
    </row>
    <row r="146" spans="1:13">
      <c r="A146" s="36"/>
      <c r="B146" s="36"/>
      <c r="C146" s="36"/>
      <c r="D146" s="36"/>
      <c r="E146" s="36"/>
      <c r="F146" s="36"/>
      <c r="G146" s="36"/>
      <c r="H146" s="36"/>
      <c r="I146" s="36"/>
      <c r="J146" s="36"/>
      <c r="K146" s="36"/>
      <c r="L146" s="36"/>
      <c r="M146" s="36"/>
    </row>
    <row r="147" spans="1:13">
      <c r="A147" s="36"/>
      <c r="B147" s="36"/>
      <c r="C147" s="36"/>
      <c r="D147" s="36"/>
      <c r="E147" s="36"/>
      <c r="F147" s="36"/>
      <c r="G147" s="36"/>
      <c r="H147" s="36"/>
      <c r="I147" s="36"/>
      <c r="J147" s="36"/>
      <c r="K147" s="36"/>
      <c r="L147" s="36"/>
      <c r="M147" s="36"/>
    </row>
    <row r="148" spans="1:13">
      <c r="A148" s="36"/>
      <c r="B148" s="36"/>
      <c r="C148" s="36"/>
      <c r="D148" s="36"/>
      <c r="E148" s="36"/>
      <c r="F148" s="36"/>
      <c r="G148" s="36"/>
      <c r="H148" s="36"/>
      <c r="I148" s="36"/>
      <c r="J148" s="36"/>
      <c r="K148" s="36"/>
      <c r="L148" s="36"/>
      <c r="M148" s="36"/>
    </row>
    <row r="149" spans="1:13">
      <c r="A149" s="36"/>
      <c r="B149" s="36"/>
      <c r="C149" s="36"/>
      <c r="D149" s="36"/>
      <c r="E149" s="36"/>
      <c r="F149" s="36"/>
      <c r="G149" s="36"/>
      <c r="H149" s="36"/>
      <c r="I149" s="36"/>
      <c r="J149" s="36"/>
      <c r="K149" s="36"/>
      <c r="L149" s="36"/>
      <c r="M149" s="36"/>
    </row>
    <row r="150" spans="1:13">
      <c r="A150" s="36"/>
      <c r="B150" s="36"/>
      <c r="C150" s="36"/>
      <c r="D150" s="36"/>
      <c r="E150" s="36"/>
      <c r="F150" s="36"/>
      <c r="G150" s="36"/>
      <c r="H150" s="36"/>
      <c r="I150" s="36"/>
      <c r="J150" s="36"/>
      <c r="K150" s="36"/>
      <c r="L150" s="36"/>
      <c r="M150" s="36"/>
    </row>
    <row r="151" spans="1:13">
      <c r="A151" s="36"/>
      <c r="B151" s="36"/>
      <c r="C151" s="36"/>
      <c r="D151" s="36"/>
      <c r="E151" s="36"/>
      <c r="F151" s="36"/>
      <c r="G151" s="36"/>
      <c r="H151" s="36"/>
      <c r="I151" s="36"/>
      <c r="J151" s="36"/>
      <c r="K151" s="36"/>
      <c r="L151" s="36"/>
      <c r="M151" s="36"/>
    </row>
    <row r="152" spans="1:13">
      <c r="A152" s="36"/>
      <c r="B152" s="36"/>
      <c r="C152" s="36"/>
      <c r="D152" s="36"/>
      <c r="E152" s="36"/>
      <c r="F152" s="36"/>
      <c r="G152" s="36"/>
      <c r="H152" s="36"/>
      <c r="I152" s="36"/>
      <c r="J152" s="36"/>
      <c r="K152" s="36"/>
      <c r="L152" s="36"/>
      <c r="M152" s="36"/>
    </row>
    <row r="153" spans="1:13">
      <c r="A153" s="36"/>
      <c r="B153" s="36"/>
      <c r="C153" s="36"/>
      <c r="D153" s="36"/>
      <c r="E153" s="36"/>
      <c r="F153" s="36"/>
      <c r="G153" s="36"/>
      <c r="H153" s="36"/>
      <c r="I153" s="36"/>
      <c r="J153" s="36"/>
      <c r="K153" s="36"/>
      <c r="L153" s="36"/>
      <c r="M153" s="36"/>
    </row>
    <row r="154" spans="1:13">
      <c r="A154" s="36"/>
      <c r="B154" s="36"/>
      <c r="C154" s="36"/>
      <c r="D154" s="36"/>
      <c r="E154" s="36"/>
      <c r="F154" s="36"/>
      <c r="G154" s="36"/>
      <c r="H154" s="36"/>
      <c r="I154" s="36"/>
      <c r="J154" s="36"/>
      <c r="K154" s="36"/>
      <c r="L154" s="36"/>
      <c r="M154" s="36"/>
    </row>
    <row r="155" spans="1:13">
      <c r="A155" s="36"/>
      <c r="B155" s="36"/>
      <c r="C155" s="36"/>
      <c r="D155" s="36"/>
      <c r="E155" s="36"/>
      <c r="F155" s="36"/>
      <c r="G155" s="36"/>
      <c r="H155" s="36"/>
      <c r="I155" s="36"/>
      <c r="J155" s="36"/>
      <c r="K155" s="36"/>
      <c r="L155" s="36"/>
      <c r="M155" s="36"/>
    </row>
    <row r="156" spans="1:13">
      <c r="A156" s="36"/>
      <c r="B156" s="36"/>
      <c r="C156" s="36"/>
      <c r="D156" s="36"/>
      <c r="E156" s="36"/>
      <c r="F156" s="36"/>
      <c r="G156" s="36"/>
      <c r="H156" s="36"/>
      <c r="I156" s="36"/>
      <c r="J156" s="36"/>
      <c r="K156" s="36"/>
      <c r="L156" s="36"/>
      <c r="M156" s="36"/>
    </row>
    <row r="157" spans="1:13">
      <c r="A157" s="36"/>
      <c r="B157" s="36"/>
      <c r="C157" s="36"/>
      <c r="D157" s="36"/>
      <c r="E157" s="36"/>
      <c r="F157" s="36"/>
      <c r="G157" s="36"/>
      <c r="H157" s="36"/>
      <c r="I157" s="36"/>
      <c r="J157" s="36"/>
      <c r="K157" s="36"/>
      <c r="L157" s="36"/>
      <c r="M157" s="36"/>
    </row>
    <row r="158" spans="1:13">
      <c r="A158" s="36"/>
      <c r="B158" s="36"/>
      <c r="C158" s="36"/>
      <c r="D158" s="36"/>
      <c r="E158" s="36"/>
      <c r="F158" s="36"/>
      <c r="G158" s="36"/>
      <c r="H158" s="36"/>
      <c r="I158" s="36"/>
      <c r="J158" s="36"/>
      <c r="K158" s="36"/>
      <c r="L158" s="36"/>
      <c r="M158" s="36"/>
    </row>
    <row r="159" spans="1:13">
      <c r="A159" s="36"/>
      <c r="B159" s="36"/>
      <c r="C159" s="36"/>
      <c r="D159" s="36"/>
      <c r="E159" s="36"/>
      <c r="F159" s="36"/>
      <c r="G159" s="36"/>
      <c r="H159" s="36"/>
      <c r="I159" s="36"/>
      <c r="J159" s="36"/>
      <c r="K159" s="36"/>
      <c r="L159" s="36"/>
      <c r="M159" s="36"/>
    </row>
    <row r="160" spans="1:13">
      <c r="A160" s="36"/>
      <c r="B160" s="36"/>
      <c r="C160" s="36"/>
      <c r="D160" s="36"/>
      <c r="E160" s="36"/>
      <c r="F160" s="36"/>
      <c r="G160" s="36"/>
      <c r="H160" s="36"/>
      <c r="I160" s="36"/>
      <c r="J160" s="36"/>
      <c r="K160" s="36"/>
      <c r="L160" s="36"/>
      <c r="M160" s="36"/>
    </row>
    <row r="161" spans="1:13">
      <c r="A161" s="36"/>
      <c r="B161" s="36"/>
      <c r="C161" s="36"/>
      <c r="D161" s="36"/>
      <c r="E161" s="36"/>
      <c r="F161" s="36"/>
      <c r="G161" s="36"/>
      <c r="H161" s="36"/>
      <c r="I161" s="36"/>
      <c r="J161" s="36"/>
      <c r="K161" s="36"/>
      <c r="L161" s="36"/>
      <c r="M161" s="36"/>
    </row>
    <row r="162" spans="1:13">
      <c r="A162" s="36"/>
      <c r="B162" s="36"/>
      <c r="C162" s="36"/>
      <c r="D162" s="36"/>
      <c r="E162" s="36"/>
      <c r="F162" s="36"/>
      <c r="G162" s="36"/>
      <c r="H162" s="36"/>
      <c r="I162" s="36"/>
      <c r="J162" s="36"/>
      <c r="K162" s="36"/>
      <c r="L162" s="36"/>
      <c r="M162" s="36"/>
    </row>
    <row r="163" spans="1:13">
      <c r="A163" s="36"/>
      <c r="B163" s="36"/>
      <c r="C163" s="36"/>
      <c r="D163" s="36"/>
      <c r="E163" s="36"/>
      <c r="F163" s="36"/>
      <c r="G163" s="36"/>
      <c r="H163" s="36"/>
      <c r="I163" s="36"/>
      <c r="J163" s="36"/>
      <c r="K163" s="36"/>
      <c r="L163" s="36"/>
      <c r="M163" s="36"/>
    </row>
    <row r="164" spans="1:13">
      <c r="A164" s="36"/>
      <c r="B164" s="36"/>
      <c r="C164" s="36"/>
      <c r="D164" s="36"/>
      <c r="E164" s="36"/>
      <c r="F164" s="36"/>
      <c r="G164" s="36"/>
      <c r="H164" s="36"/>
      <c r="I164" s="36"/>
      <c r="J164" s="36"/>
      <c r="K164" s="36"/>
      <c r="L164" s="36"/>
      <c r="M164" s="36"/>
    </row>
    <row r="165" spans="1:13">
      <c r="A165" s="36"/>
      <c r="B165" s="36"/>
      <c r="C165" s="36"/>
      <c r="D165" s="36"/>
      <c r="E165" s="36"/>
      <c r="F165" s="36"/>
      <c r="G165" s="36"/>
      <c r="H165" s="36"/>
      <c r="I165" s="36"/>
      <c r="J165" s="36"/>
      <c r="K165" s="36"/>
      <c r="L165" s="36"/>
      <c r="M165" s="36"/>
    </row>
    <row r="166" spans="1:13">
      <c r="A166" s="36"/>
      <c r="B166" s="36"/>
      <c r="C166" s="36"/>
      <c r="D166" s="36"/>
      <c r="E166" s="36"/>
      <c r="F166" s="36"/>
      <c r="G166" s="36"/>
      <c r="H166" s="36"/>
      <c r="I166" s="36"/>
      <c r="J166" s="36"/>
      <c r="K166" s="36"/>
      <c r="L166" s="36"/>
      <c r="M166" s="36"/>
    </row>
    <row r="167" spans="1:13">
      <c r="A167" s="36"/>
      <c r="B167" s="36"/>
      <c r="C167" s="36"/>
      <c r="D167" s="36"/>
      <c r="E167" s="36"/>
      <c r="F167" s="36"/>
      <c r="G167" s="36"/>
      <c r="H167" s="36"/>
      <c r="I167" s="36"/>
      <c r="J167" s="36"/>
      <c r="K167" s="36"/>
      <c r="L167" s="36"/>
      <c r="M167" s="36"/>
    </row>
    <row r="168" spans="1:13">
      <c r="A168" s="36"/>
      <c r="B168" s="36"/>
      <c r="C168" s="36"/>
      <c r="D168" s="36"/>
      <c r="E168" s="36"/>
      <c r="F168" s="36"/>
      <c r="G168" s="36"/>
      <c r="H168" s="36"/>
      <c r="I168" s="36"/>
      <c r="J168" s="36"/>
      <c r="K168" s="36"/>
      <c r="L168" s="36"/>
      <c r="M168" s="36"/>
    </row>
    <row r="169" spans="1:13">
      <c r="A169" s="36"/>
      <c r="B169" s="36"/>
      <c r="C169" s="36"/>
      <c r="D169" s="36"/>
      <c r="E169" s="36"/>
      <c r="F169" s="36"/>
      <c r="G169" s="36"/>
      <c r="H169" s="36"/>
      <c r="I169" s="36"/>
      <c r="J169" s="36"/>
      <c r="K169" s="36"/>
      <c r="L169" s="36"/>
      <c r="M169" s="36"/>
    </row>
    <row r="170" spans="1:13">
      <c r="A170" s="36"/>
      <c r="B170" s="36"/>
      <c r="C170" s="36"/>
      <c r="D170" s="36"/>
      <c r="E170" s="36"/>
      <c r="F170" s="36"/>
      <c r="G170" s="36"/>
      <c r="H170" s="36"/>
      <c r="I170" s="36"/>
      <c r="J170" s="36"/>
      <c r="K170" s="36"/>
      <c r="L170" s="36"/>
      <c r="M170" s="36"/>
    </row>
    <row r="171" spans="1:13">
      <c r="A171" s="36"/>
      <c r="B171" s="36"/>
      <c r="C171" s="36"/>
      <c r="D171" s="36"/>
      <c r="E171" s="36"/>
      <c r="F171" s="36"/>
      <c r="G171" s="36"/>
      <c r="H171" s="36"/>
      <c r="I171" s="36"/>
      <c r="J171" s="36"/>
      <c r="K171" s="36"/>
      <c r="L171" s="36"/>
      <c r="M171" s="36"/>
    </row>
    <row r="172" spans="1:13">
      <c r="A172" s="36"/>
      <c r="B172" s="36"/>
      <c r="C172" s="36"/>
      <c r="D172" s="36"/>
      <c r="E172" s="36"/>
      <c r="F172" s="36"/>
      <c r="G172" s="36"/>
      <c r="H172" s="36"/>
      <c r="I172" s="36"/>
      <c r="J172" s="36"/>
      <c r="K172" s="36"/>
      <c r="L172" s="36"/>
      <c r="M172" s="36"/>
    </row>
    <row r="173" spans="1:13">
      <c r="A173" s="36"/>
      <c r="B173" s="36"/>
      <c r="C173" s="36"/>
      <c r="D173" s="36"/>
      <c r="E173" s="36"/>
      <c r="F173" s="36"/>
      <c r="G173" s="36"/>
      <c r="H173" s="36"/>
      <c r="I173" s="36"/>
      <c r="J173" s="36"/>
      <c r="K173" s="36"/>
      <c r="L173" s="36"/>
      <c r="M173" s="36"/>
    </row>
    <row r="174" spans="1:13">
      <c r="A174" s="36"/>
      <c r="B174" s="36"/>
      <c r="C174" s="36"/>
      <c r="D174" s="36"/>
      <c r="E174" s="36"/>
      <c r="F174" s="36"/>
      <c r="G174" s="36"/>
      <c r="H174" s="36"/>
      <c r="I174" s="36"/>
      <c r="J174" s="36"/>
      <c r="K174" s="36"/>
      <c r="L174" s="36"/>
      <c r="M174" s="36"/>
    </row>
    <row r="175" spans="1:13">
      <c r="A175" s="36"/>
      <c r="B175" s="36"/>
      <c r="C175" s="36"/>
      <c r="D175" s="36"/>
      <c r="E175" s="36"/>
      <c r="F175" s="36"/>
      <c r="G175" s="36"/>
      <c r="H175" s="36"/>
      <c r="I175" s="36"/>
      <c r="J175" s="36"/>
      <c r="K175" s="36"/>
      <c r="L175" s="36"/>
      <c r="M175" s="36"/>
    </row>
    <row r="176" spans="1:13">
      <c r="A176" s="36"/>
      <c r="B176" s="36"/>
      <c r="C176" s="36"/>
      <c r="D176" s="36"/>
      <c r="E176" s="36"/>
      <c r="F176" s="36"/>
      <c r="G176" s="36"/>
      <c r="H176" s="36"/>
      <c r="I176" s="36"/>
      <c r="J176" s="36"/>
      <c r="K176" s="36"/>
      <c r="L176" s="36"/>
      <c r="M176" s="36"/>
    </row>
    <row r="177" spans="1:13">
      <c r="A177" s="36"/>
      <c r="B177" s="36"/>
      <c r="C177" s="36"/>
      <c r="D177" s="36"/>
      <c r="E177" s="36"/>
      <c r="F177" s="36"/>
      <c r="G177" s="36"/>
      <c r="H177" s="36"/>
      <c r="I177" s="36"/>
      <c r="J177" s="36"/>
      <c r="K177" s="36"/>
      <c r="L177" s="36"/>
      <c r="M177" s="36"/>
    </row>
    <row r="178" spans="1:13">
      <c r="A178" s="36"/>
      <c r="B178" s="36"/>
      <c r="C178" s="36"/>
      <c r="D178" s="36"/>
      <c r="E178" s="36"/>
      <c r="F178" s="36"/>
      <c r="G178" s="36"/>
      <c r="H178" s="36"/>
      <c r="I178" s="36"/>
      <c r="J178" s="36"/>
      <c r="K178" s="36"/>
      <c r="L178" s="36"/>
      <c r="M178" s="36"/>
    </row>
    <row r="179" spans="1:13">
      <c r="A179" s="36"/>
      <c r="B179" s="36"/>
      <c r="C179" s="36"/>
      <c r="D179" s="36"/>
      <c r="E179" s="36"/>
      <c r="F179" s="36"/>
      <c r="G179" s="36"/>
      <c r="H179" s="36"/>
      <c r="I179" s="36"/>
      <c r="J179" s="36"/>
      <c r="K179" s="36"/>
      <c r="L179" s="36"/>
      <c r="M179" s="36"/>
    </row>
    <row r="180" spans="1:13">
      <c r="A180" s="36"/>
      <c r="B180" s="36"/>
      <c r="C180" s="36"/>
      <c r="D180" s="36"/>
      <c r="E180" s="36"/>
      <c r="F180" s="36"/>
      <c r="G180" s="36"/>
      <c r="H180" s="36"/>
      <c r="I180" s="36"/>
      <c r="J180" s="36"/>
      <c r="K180" s="36"/>
      <c r="L180" s="36"/>
      <c r="M180" s="36"/>
    </row>
    <row r="181" spans="1:13">
      <c r="A181" s="36"/>
      <c r="B181" s="36"/>
      <c r="C181" s="36"/>
      <c r="D181" s="36"/>
      <c r="E181" s="36"/>
      <c r="F181" s="36"/>
      <c r="G181" s="36"/>
      <c r="H181" s="36"/>
      <c r="I181" s="36"/>
      <c r="J181" s="36"/>
      <c r="K181" s="36"/>
      <c r="L181" s="36"/>
      <c r="M181" s="36"/>
    </row>
    <row r="182" spans="1:13">
      <c r="A182" s="36"/>
      <c r="B182" s="36"/>
      <c r="C182" s="36"/>
      <c r="D182" s="36"/>
      <c r="E182" s="36"/>
      <c r="F182" s="36"/>
      <c r="G182" s="36"/>
      <c r="H182" s="36"/>
      <c r="I182" s="36"/>
      <c r="J182" s="36"/>
      <c r="K182" s="36"/>
      <c r="L182" s="36"/>
      <c r="M182" s="36"/>
    </row>
    <row r="183" spans="1:13">
      <c r="A183" s="36"/>
      <c r="B183" s="36"/>
      <c r="C183" s="36"/>
      <c r="D183" s="36"/>
      <c r="E183" s="36"/>
      <c r="F183" s="36"/>
      <c r="G183" s="36"/>
      <c r="H183" s="36"/>
      <c r="I183" s="36"/>
      <c r="J183" s="36"/>
      <c r="K183" s="36"/>
      <c r="L183" s="36"/>
      <c r="M183" s="36"/>
    </row>
    <row r="184" spans="1:13">
      <c r="A184" s="36"/>
      <c r="B184" s="36"/>
      <c r="C184" s="36"/>
      <c r="D184" s="36"/>
      <c r="E184" s="36"/>
      <c r="F184" s="36"/>
      <c r="G184" s="36"/>
      <c r="H184" s="36"/>
      <c r="I184" s="36"/>
      <c r="J184" s="36"/>
      <c r="K184" s="36"/>
      <c r="L184" s="36"/>
      <c r="M184" s="36"/>
    </row>
    <row r="185" spans="1:13">
      <c r="A185" s="36"/>
      <c r="B185" s="36"/>
      <c r="C185" s="36"/>
      <c r="D185" s="36"/>
      <c r="E185" s="36"/>
      <c r="F185" s="36"/>
      <c r="G185" s="36"/>
      <c r="H185" s="36"/>
      <c r="I185" s="36"/>
      <c r="J185" s="36"/>
      <c r="K185" s="36"/>
      <c r="L185" s="36"/>
      <c r="M185" s="36"/>
    </row>
    <row r="186" spans="1:13">
      <c r="A186" s="36"/>
      <c r="B186" s="36"/>
      <c r="C186" s="36"/>
      <c r="D186" s="36"/>
      <c r="E186" s="36"/>
      <c r="F186" s="36"/>
      <c r="G186" s="36"/>
      <c r="H186" s="36"/>
      <c r="I186" s="36"/>
      <c r="J186" s="36"/>
      <c r="K186" s="36"/>
      <c r="L186" s="36"/>
      <c r="M186" s="36"/>
    </row>
    <row r="187" spans="1:13">
      <c r="A187" s="36"/>
      <c r="B187" s="36"/>
      <c r="C187" s="36"/>
      <c r="D187" s="36"/>
      <c r="E187" s="36"/>
      <c r="F187" s="36"/>
      <c r="G187" s="36"/>
      <c r="H187" s="36"/>
      <c r="I187" s="36"/>
      <c r="J187" s="36"/>
      <c r="K187" s="36"/>
      <c r="L187" s="36"/>
      <c r="M187" s="36"/>
    </row>
    <row r="188" spans="1:13">
      <c r="A188" s="36"/>
      <c r="B188" s="36"/>
      <c r="C188" s="36"/>
      <c r="D188" s="36"/>
      <c r="E188" s="36"/>
      <c r="F188" s="36"/>
      <c r="G188" s="36"/>
      <c r="H188" s="36"/>
      <c r="I188" s="36"/>
      <c r="J188" s="36"/>
      <c r="K188" s="36"/>
      <c r="L188" s="36"/>
      <c r="M188" s="36"/>
    </row>
    <row r="189" spans="1:13">
      <c r="A189" s="36"/>
      <c r="B189" s="36"/>
      <c r="C189" s="36"/>
      <c r="D189" s="36"/>
      <c r="E189" s="36"/>
      <c r="F189" s="36"/>
      <c r="G189" s="36"/>
      <c r="H189" s="36"/>
      <c r="I189" s="36"/>
      <c r="J189" s="36"/>
      <c r="K189" s="36"/>
      <c r="L189" s="36"/>
      <c r="M189" s="36"/>
    </row>
    <row r="190" spans="1:13">
      <c r="A190" s="36"/>
      <c r="B190" s="36"/>
      <c r="C190" s="36"/>
      <c r="D190" s="36"/>
      <c r="E190" s="36"/>
      <c r="F190" s="36"/>
      <c r="G190" s="36"/>
      <c r="H190" s="36"/>
      <c r="I190" s="36"/>
      <c r="J190" s="36"/>
      <c r="K190" s="36"/>
      <c r="L190" s="36"/>
      <c r="M190" s="36"/>
    </row>
    <row r="191" spans="1:13">
      <c r="A191" s="36"/>
      <c r="B191" s="36"/>
      <c r="C191" s="36"/>
      <c r="D191" s="36"/>
      <c r="E191" s="36"/>
      <c r="F191" s="36"/>
      <c r="G191" s="36"/>
      <c r="H191" s="36"/>
      <c r="I191" s="36"/>
      <c r="J191" s="36"/>
      <c r="K191" s="36"/>
      <c r="L191" s="36"/>
      <c r="M191" s="36"/>
    </row>
    <row r="192" spans="1:13">
      <c r="A192" s="36"/>
      <c r="B192" s="36"/>
      <c r="C192" s="36"/>
      <c r="D192" s="36"/>
      <c r="E192" s="36"/>
      <c r="F192" s="36"/>
      <c r="G192" s="36"/>
      <c r="H192" s="36"/>
      <c r="I192" s="36"/>
      <c r="J192" s="36"/>
      <c r="K192" s="36"/>
      <c r="L192" s="36"/>
      <c r="M192" s="36"/>
    </row>
    <row r="193" spans="1:13">
      <c r="A193" s="36"/>
      <c r="B193" s="36"/>
      <c r="C193" s="36"/>
      <c r="D193" s="36"/>
      <c r="E193" s="36"/>
      <c r="F193" s="36"/>
      <c r="G193" s="36"/>
      <c r="H193" s="36"/>
      <c r="I193" s="36"/>
      <c r="J193" s="36"/>
      <c r="K193" s="36"/>
      <c r="L193" s="36"/>
      <c r="M193" s="36"/>
    </row>
    <row r="194" spans="1:13">
      <c r="A194" s="36"/>
      <c r="B194" s="36"/>
      <c r="C194" s="36"/>
      <c r="D194" s="36"/>
      <c r="E194" s="36"/>
      <c r="F194" s="36"/>
      <c r="G194" s="36"/>
      <c r="H194" s="36"/>
      <c r="I194" s="36"/>
      <c r="J194" s="36"/>
      <c r="K194" s="36"/>
      <c r="L194" s="36"/>
      <c r="M194" s="36"/>
    </row>
    <row r="195" spans="1:13">
      <c r="A195" s="36"/>
      <c r="B195" s="36"/>
      <c r="C195" s="36"/>
      <c r="D195" s="36"/>
      <c r="E195" s="36"/>
      <c r="F195" s="36"/>
      <c r="G195" s="36"/>
      <c r="H195" s="36"/>
      <c r="I195" s="36"/>
      <c r="J195" s="36"/>
      <c r="K195" s="36"/>
      <c r="L195" s="36"/>
      <c r="M195" s="36"/>
    </row>
    <row r="196" spans="1:13">
      <c r="A196" s="36"/>
      <c r="B196" s="36"/>
      <c r="C196" s="36"/>
      <c r="D196" s="36"/>
      <c r="E196" s="36"/>
      <c r="F196" s="36"/>
      <c r="G196" s="36"/>
      <c r="H196" s="36"/>
      <c r="I196" s="36"/>
      <c r="J196" s="36"/>
      <c r="K196" s="36"/>
      <c r="L196" s="36"/>
      <c r="M196" s="36"/>
    </row>
    <row r="197" spans="1:13">
      <c r="A197" s="36"/>
      <c r="B197" s="36"/>
      <c r="C197" s="36"/>
      <c r="D197" s="36"/>
      <c r="E197" s="36"/>
      <c r="F197" s="36"/>
      <c r="G197" s="36"/>
      <c r="H197" s="36"/>
      <c r="I197" s="36"/>
      <c r="J197" s="36"/>
      <c r="K197" s="36"/>
      <c r="L197" s="36"/>
      <c r="M197" s="36"/>
    </row>
    <row r="198" spans="1:13">
      <c r="A198" s="36"/>
      <c r="B198" s="36"/>
      <c r="C198" s="36"/>
      <c r="D198" s="36"/>
      <c r="E198" s="36"/>
      <c r="F198" s="36"/>
      <c r="G198" s="36"/>
      <c r="H198" s="36"/>
      <c r="I198" s="36"/>
      <c r="J198" s="36"/>
      <c r="K198" s="36"/>
      <c r="L198" s="36"/>
      <c r="M198" s="36"/>
    </row>
    <row r="199" spans="1:13">
      <c r="A199" s="36"/>
      <c r="B199" s="36"/>
      <c r="C199" s="36"/>
      <c r="D199" s="36"/>
      <c r="E199" s="36"/>
      <c r="F199" s="36"/>
      <c r="G199" s="36"/>
      <c r="H199" s="36"/>
      <c r="I199" s="36"/>
      <c r="J199" s="36"/>
      <c r="K199" s="36"/>
      <c r="L199" s="36"/>
      <c r="M199" s="36"/>
    </row>
    <row r="200" spans="1:13">
      <c r="A200" s="36"/>
      <c r="B200" s="36"/>
      <c r="C200" s="36"/>
      <c r="D200" s="36"/>
      <c r="E200" s="36"/>
      <c r="F200" s="36"/>
      <c r="G200" s="36"/>
      <c r="H200" s="36"/>
      <c r="I200" s="36"/>
      <c r="J200" s="36"/>
      <c r="K200" s="36"/>
      <c r="L200" s="36"/>
      <c r="M200" s="36"/>
    </row>
    <row r="201" spans="1:13">
      <c r="A201" s="36"/>
      <c r="B201" s="36"/>
      <c r="C201" s="36"/>
      <c r="D201" s="36"/>
      <c r="E201" s="36"/>
      <c r="F201" s="36"/>
      <c r="G201" s="36"/>
      <c r="H201" s="36"/>
      <c r="I201" s="36"/>
      <c r="J201" s="36"/>
      <c r="K201" s="36"/>
      <c r="L201" s="36"/>
      <c r="M201" s="36"/>
    </row>
  </sheetData>
  <mergeCells count="5">
    <mergeCell ref="A2:M2"/>
    <mergeCell ref="A3:M3"/>
    <mergeCell ref="A25:B25"/>
    <mergeCell ref="A26:B26"/>
    <mergeCell ref="A27:B27"/>
  </mergeCells>
  <hyperlinks>
    <hyperlink ref="A1" location="'索引目录'!E28" display="返回索引页"/>
    <hyperlink ref="B1" location="'可供出售金融资产汇总'!B6" display="返回"/>
  </hyperlink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01"/>
  <sheetViews>
    <sheetView workbookViewId="0">
      <selection activeCell="A1" sqref="A1"/>
    </sheetView>
  </sheetViews>
  <sheetFormatPr defaultColWidth="9.81481481481481" defaultRowHeight="14.4"/>
  <cols>
    <col min="1" max="1" width="4" customWidth="1"/>
    <col min="2" max="2" width="20" customWidth="1"/>
    <col min="3" max="3" width="9" customWidth="1"/>
    <col min="4" max="4" width="8" customWidth="1"/>
    <col min="5" max="5" width="10" customWidth="1"/>
    <col min="6" max="6" width="9" customWidth="1"/>
    <col min="7" max="7" width="13" customWidth="1"/>
    <col min="8" max="8" width="14" customWidth="1"/>
    <col min="9" max="9" width="15" customWidth="1"/>
    <col min="10" max="10" width="17" customWidth="1"/>
    <col min="11" max="11" width="13" customWidth="1"/>
    <col min="12" max="12" width="7" customWidth="1"/>
    <col min="13" max="13" width="12" customWidth="1"/>
    <col min="14" max="14" width="10" customWidth="1"/>
  </cols>
  <sheetData>
    <row r="1" ht="15.6" spans="1:14">
      <c r="A1" s="13" t="s">
        <v>86</v>
      </c>
      <c r="B1" s="14" t="s">
        <v>250</v>
      </c>
      <c r="C1" s="15"/>
      <c r="D1" s="15"/>
      <c r="E1" s="15"/>
      <c r="F1" s="15"/>
      <c r="G1" s="15"/>
      <c r="H1" s="15"/>
      <c r="I1" s="15"/>
      <c r="J1" s="15"/>
      <c r="K1" s="15"/>
      <c r="L1" s="15"/>
      <c r="M1" s="15"/>
      <c r="N1" s="36"/>
    </row>
    <row r="2" ht="30" customHeight="1" spans="1:14">
      <c r="A2" s="16" t="s">
        <v>625</v>
      </c>
      <c r="B2" s="17"/>
      <c r="C2" s="17"/>
      <c r="D2" s="17"/>
      <c r="E2" s="17"/>
      <c r="F2" s="17"/>
      <c r="G2" s="17"/>
      <c r="H2" s="17"/>
      <c r="I2" s="17"/>
      <c r="J2" s="17"/>
      <c r="K2" s="17"/>
      <c r="L2" s="17"/>
      <c r="M2" s="17"/>
      <c r="N2" s="36"/>
    </row>
    <row r="3" ht="14.25" customHeight="1" spans="1:14">
      <c r="A3" s="40" t="e">
        <f>CONCATENATE(#REF!,#REF!,#REF!,#REF!,#REF!,#REF!,#REF!)</f>
        <v>#REF!</v>
      </c>
      <c r="B3" s="40"/>
      <c r="C3" s="40"/>
      <c r="D3" s="40"/>
      <c r="E3" s="40"/>
      <c r="F3" s="40"/>
      <c r="G3" s="40"/>
      <c r="H3" s="40"/>
      <c r="I3" s="40"/>
      <c r="J3" s="38"/>
      <c r="K3" s="38"/>
      <c r="L3" s="38"/>
      <c r="M3" s="38"/>
      <c r="N3" s="38"/>
    </row>
    <row r="4" ht="15.75" customHeight="1" spans="1:14">
      <c r="A4" s="41" t="e">
        <f>#REF!&amp;#REF!</f>
        <v>#REF!</v>
      </c>
      <c r="B4" s="36"/>
      <c r="C4" s="36"/>
      <c r="D4" s="36"/>
      <c r="E4" s="36"/>
      <c r="F4" s="36"/>
      <c r="G4" s="36"/>
      <c r="H4" s="36"/>
      <c r="I4" s="36"/>
      <c r="J4" s="36"/>
      <c r="K4" s="36"/>
      <c r="L4" s="36"/>
      <c r="M4" s="42" t="s">
        <v>119</v>
      </c>
      <c r="N4" s="36"/>
    </row>
    <row r="5" ht="15.75" customHeight="1" spans="1:14">
      <c r="A5" s="43" t="s">
        <v>183</v>
      </c>
      <c r="B5" s="43" t="s">
        <v>373</v>
      </c>
      <c r="C5" s="43" t="s">
        <v>626</v>
      </c>
      <c r="D5" s="43" t="s">
        <v>383</v>
      </c>
      <c r="E5" s="43" t="s">
        <v>627</v>
      </c>
      <c r="F5" s="52" t="s">
        <v>384</v>
      </c>
      <c r="G5" s="43" t="s">
        <v>628</v>
      </c>
      <c r="H5" s="44" t="s">
        <v>333</v>
      </c>
      <c r="I5" s="45" t="s">
        <v>334</v>
      </c>
      <c r="J5" s="43" t="s">
        <v>335</v>
      </c>
      <c r="K5" s="43" t="s">
        <v>336</v>
      </c>
      <c r="L5" s="52" t="s">
        <v>358</v>
      </c>
      <c r="M5" s="43" t="s">
        <v>186</v>
      </c>
      <c r="N5" s="36"/>
    </row>
    <row r="6" ht="15.75" customHeight="1" spans="1:14">
      <c r="A6" s="46"/>
      <c r="B6" s="47"/>
      <c r="C6" s="46"/>
      <c r="D6" s="48"/>
      <c r="E6" s="48"/>
      <c r="F6" s="46"/>
      <c r="G6" s="46"/>
      <c r="H6" s="55"/>
      <c r="I6" s="57"/>
      <c r="J6" s="56"/>
      <c r="K6" s="56" t="str">
        <f t="shared" ref="K6:K27" si="0">IF(J6-I6=0,"",(J6-I6))</f>
        <v/>
      </c>
      <c r="L6" s="56" t="str">
        <f t="shared" ref="L6:L27" si="1">IF(I6=0,"",(J6-I6)/I6*100)</f>
        <v/>
      </c>
      <c r="M6" s="47"/>
      <c r="N6" s="36"/>
    </row>
    <row r="7" ht="15.75" customHeight="1" spans="1:14">
      <c r="A7" s="46"/>
      <c r="B7" s="47"/>
      <c r="C7" s="46"/>
      <c r="D7" s="48"/>
      <c r="E7" s="48"/>
      <c r="F7" s="46"/>
      <c r="G7" s="46"/>
      <c r="H7" s="55"/>
      <c r="I7" s="57"/>
      <c r="J7" s="56"/>
      <c r="K7" s="56" t="str">
        <f t="shared" si="0"/>
        <v/>
      </c>
      <c r="L7" s="56" t="str">
        <f t="shared" si="1"/>
        <v/>
      </c>
      <c r="M7" s="47"/>
      <c r="N7" s="36"/>
    </row>
    <row r="8" ht="15.75" customHeight="1" spans="1:14">
      <c r="A8" s="46"/>
      <c r="B8" s="47"/>
      <c r="C8" s="46"/>
      <c r="D8" s="48"/>
      <c r="E8" s="48"/>
      <c r="F8" s="46"/>
      <c r="G8" s="46"/>
      <c r="H8" s="55"/>
      <c r="I8" s="57"/>
      <c r="J8" s="56"/>
      <c r="K8" s="56" t="str">
        <f t="shared" si="0"/>
        <v/>
      </c>
      <c r="L8" s="56" t="str">
        <f t="shared" si="1"/>
        <v/>
      </c>
      <c r="M8" s="47"/>
      <c r="N8" s="36"/>
    </row>
    <row r="9" ht="15.75" customHeight="1" spans="1:14">
      <c r="A9" s="46"/>
      <c r="B9" s="47"/>
      <c r="C9" s="46"/>
      <c r="D9" s="48"/>
      <c r="E9" s="48"/>
      <c r="F9" s="46"/>
      <c r="G9" s="46"/>
      <c r="H9" s="55"/>
      <c r="I9" s="57"/>
      <c r="J9" s="56"/>
      <c r="K9" s="56" t="str">
        <f t="shared" si="0"/>
        <v/>
      </c>
      <c r="L9" s="56" t="str">
        <f t="shared" si="1"/>
        <v/>
      </c>
      <c r="M9" s="47"/>
      <c r="N9" s="36"/>
    </row>
    <row r="10" ht="15.75" customHeight="1" spans="1:14">
      <c r="A10" s="46"/>
      <c r="B10" s="47"/>
      <c r="C10" s="46"/>
      <c r="D10" s="48"/>
      <c r="E10" s="48"/>
      <c r="F10" s="46"/>
      <c r="G10" s="46"/>
      <c r="H10" s="55"/>
      <c r="I10" s="57"/>
      <c r="J10" s="56"/>
      <c r="K10" s="56" t="str">
        <f t="shared" si="0"/>
        <v/>
      </c>
      <c r="L10" s="56" t="str">
        <f t="shared" si="1"/>
        <v/>
      </c>
      <c r="M10" s="47"/>
      <c r="N10" s="36"/>
    </row>
    <row r="11" ht="15.75" customHeight="1" spans="1:14">
      <c r="A11" s="46"/>
      <c r="B11" s="47"/>
      <c r="C11" s="46"/>
      <c r="D11" s="48"/>
      <c r="E11" s="48"/>
      <c r="F11" s="46"/>
      <c r="G11" s="46"/>
      <c r="H11" s="55"/>
      <c r="I11" s="57"/>
      <c r="J11" s="56"/>
      <c r="K11" s="56" t="str">
        <f t="shared" si="0"/>
        <v/>
      </c>
      <c r="L11" s="56" t="str">
        <f t="shared" si="1"/>
        <v/>
      </c>
      <c r="M11" s="47"/>
      <c r="N11" s="36"/>
    </row>
    <row r="12" ht="15.75" customHeight="1" spans="1:14">
      <c r="A12" s="46"/>
      <c r="B12" s="47"/>
      <c r="C12" s="46"/>
      <c r="D12" s="48"/>
      <c r="E12" s="48"/>
      <c r="F12" s="46"/>
      <c r="G12" s="46"/>
      <c r="H12" s="55"/>
      <c r="I12" s="57"/>
      <c r="J12" s="56"/>
      <c r="K12" s="56" t="str">
        <f t="shared" si="0"/>
        <v/>
      </c>
      <c r="L12" s="56" t="str">
        <f t="shared" si="1"/>
        <v/>
      </c>
      <c r="M12" s="47"/>
      <c r="N12" s="36"/>
    </row>
    <row r="13" ht="15.75" customHeight="1" spans="1:14">
      <c r="A13" s="46"/>
      <c r="B13" s="47"/>
      <c r="C13" s="46"/>
      <c r="D13" s="48"/>
      <c r="E13" s="48"/>
      <c r="F13" s="46"/>
      <c r="G13" s="46"/>
      <c r="H13" s="55"/>
      <c r="I13" s="57"/>
      <c r="J13" s="56"/>
      <c r="K13" s="56" t="str">
        <f t="shared" si="0"/>
        <v/>
      </c>
      <c r="L13" s="56" t="str">
        <f t="shared" si="1"/>
        <v/>
      </c>
      <c r="M13" s="47"/>
      <c r="N13" s="36"/>
    </row>
    <row r="14" ht="15.75" customHeight="1" spans="1:14">
      <c r="A14" s="46"/>
      <c r="B14" s="47"/>
      <c r="C14" s="46"/>
      <c r="D14" s="48"/>
      <c r="E14" s="48"/>
      <c r="F14" s="46"/>
      <c r="G14" s="46"/>
      <c r="H14" s="55"/>
      <c r="I14" s="57"/>
      <c r="J14" s="56"/>
      <c r="K14" s="56" t="str">
        <f t="shared" si="0"/>
        <v/>
      </c>
      <c r="L14" s="56" t="str">
        <f t="shared" si="1"/>
        <v/>
      </c>
      <c r="M14" s="47"/>
      <c r="N14" s="36"/>
    </row>
    <row r="15" ht="15.75" customHeight="1" spans="1:14">
      <c r="A15" s="46"/>
      <c r="B15" s="47"/>
      <c r="C15" s="46"/>
      <c r="D15" s="48"/>
      <c r="E15" s="48"/>
      <c r="F15" s="46"/>
      <c r="G15" s="46"/>
      <c r="H15" s="55"/>
      <c r="I15" s="57"/>
      <c r="J15" s="56"/>
      <c r="K15" s="56" t="str">
        <f t="shared" si="0"/>
        <v/>
      </c>
      <c r="L15" s="56" t="str">
        <f t="shared" si="1"/>
        <v/>
      </c>
      <c r="M15" s="47"/>
      <c r="N15" s="36"/>
    </row>
    <row r="16" ht="15.75" customHeight="1" spans="1:14">
      <c r="A16" s="46"/>
      <c r="B16" s="47"/>
      <c r="C16" s="46"/>
      <c r="D16" s="48"/>
      <c r="E16" s="48"/>
      <c r="F16" s="46"/>
      <c r="G16" s="46"/>
      <c r="H16" s="55"/>
      <c r="I16" s="57"/>
      <c r="J16" s="56"/>
      <c r="K16" s="56" t="str">
        <f t="shared" si="0"/>
        <v/>
      </c>
      <c r="L16" s="56" t="str">
        <f t="shared" si="1"/>
        <v/>
      </c>
      <c r="M16" s="47"/>
      <c r="N16" s="36"/>
    </row>
    <row r="17" ht="15.75" customHeight="1" spans="1:14">
      <c r="A17" s="46"/>
      <c r="B17" s="47"/>
      <c r="C17" s="46"/>
      <c r="D17" s="48"/>
      <c r="E17" s="48"/>
      <c r="F17" s="46"/>
      <c r="G17" s="46"/>
      <c r="H17" s="55"/>
      <c r="I17" s="57"/>
      <c r="J17" s="56"/>
      <c r="K17" s="56" t="str">
        <f t="shared" si="0"/>
        <v/>
      </c>
      <c r="L17" s="56" t="str">
        <f t="shared" si="1"/>
        <v/>
      </c>
      <c r="M17" s="47"/>
      <c r="N17" s="36"/>
    </row>
    <row r="18" ht="15.75" customHeight="1" spans="1:14">
      <c r="A18" s="46"/>
      <c r="B18" s="47"/>
      <c r="C18" s="46"/>
      <c r="D18" s="48"/>
      <c r="E18" s="48"/>
      <c r="F18" s="46"/>
      <c r="G18" s="46"/>
      <c r="H18" s="55"/>
      <c r="I18" s="57"/>
      <c r="J18" s="56"/>
      <c r="K18" s="56" t="str">
        <f t="shared" si="0"/>
        <v/>
      </c>
      <c r="L18" s="56" t="str">
        <f t="shared" si="1"/>
        <v/>
      </c>
      <c r="M18" s="47"/>
      <c r="N18" s="36"/>
    </row>
    <row r="19" ht="15.75" customHeight="1" spans="1:14">
      <c r="A19" s="46"/>
      <c r="B19" s="47"/>
      <c r="C19" s="46"/>
      <c r="D19" s="48"/>
      <c r="E19" s="48"/>
      <c r="F19" s="46"/>
      <c r="G19" s="46"/>
      <c r="H19" s="55"/>
      <c r="I19" s="57"/>
      <c r="J19" s="56"/>
      <c r="K19" s="56" t="str">
        <f t="shared" si="0"/>
        <v/>
      </c>
      <c r="L19" s="56" t="str">
        <f t="shared" si="1"/>
        <v/>
      </c>
      <c r="M19" s="47"/>
      <c r="N19" s="36"/>
    </row>
    <row r="20" ht="15.75" customHeight="1" spans="1:14">
      <c r="A20" s="46"/>
      <c r="B20" s="47"/>
      <c r="C20" s="46"/>
      <c r="D20" s="48"/>
      <c r="E20" s="48"/>
      <c r="F20" s="46"/>
      <c r="G20" s="46"/>
      <c r="H20" s="55"/>
      <c r="I20" s="57"/>
      <c r="J20" s="56"/>
      <c r="K20" s="56" t="str">
        <f t="shared" si="0"/>
        <v/>
      </c>
      <c r="L20" s="56" t="str">
        <f t="shared" si="1"/>
        <v/>
      </c>
      <c r="M20" s="47"/>
      <c r="N20" s="36"/>
    </row>
    <row r="21" ht="15.75" customHeight="1" spans="1:14">
      <c r="A21" s="46"/>
      <c r="B21" s="47"/>
      <c r="C21" s="46"/>
      <c r="D21" s="48"/>
      <c r="E21" s="48"/>
      <c r="F21" s="46"/>
      <c r="G21" s="46"/>
      <c r="H21" s="55"/>
      <c r="I21" s="57"/>
      <c r="J21" s="56"/>
      <c r="K21" s="56" t="str">
        <f t="shared" si="0"/>
        <v/>
      </c>
      <c r="L21" s="56" t="str">
        <f t="shared" si="1"/>
        <v/>
      </c>
      <c r="M21" s="47"/>
      <c r="N21" s="36"/>
    </row>
    <row r="22" ht="15.75" customHeight="1" spans="1:14">
      <c r="A22" s="46"/>
      <c r="B22" s="47"/>
      <c r="C22" s="46"/>
      <c r="D22" s="48"/>
      <c r="E22" s="48"/>
      <c r="F22" s="46"/>
      <c r="G22" s="46"/>
      <c r="H22" s="55"/>
      <c r="I22" s="57"/>
      <c r="J22" s="56"/>
      <c r="K22" s="56" t="str">
        <f t="shared" si="0"/>
        <v/>
      </c>
      <c r="L22" s="56" t="str">
        <f t="shared" si="1"/>
        <v/>
      </c>
      <c r="M22" s="47"/>
      <c r="N22" s="36"/>
    </row>
    <row r="23" ht="15.75" customHeight="1" spans="1:14">
      <c r="A23" s="46"/>
      <c r="B23" s="47"/>
      <c r="C23" s="46"/>
      <c r="D23" s="48"/>
      <c r="E23" s="48"/>
      <c r="F23" s="46"/>
      <c r="G23" s="46"/>
      <c r="H23" s="55"/>
      <c r="I23" s="57"/>
      <c r="J23" s="56"/>
      <c r="K23" s="56" t="str">
        <f t="shared" si="0"/>
        <v/>
      </c>
      <c r="L23" s="56" t="str">
        <f t="shared" si="1"/>
        <v/>
      </c>
      <c r="M23" s="47"/>
      <c r="N23" s="36"/>
    </row>
    <row r="24" ht="15.75" customHeight="1" spans="1:14">
      <c r="A24" s="46"/>
      <c r="B24" s="47"/>
      <c r="C24" s="46"/>
      <c r="D24" s="48"/>
      <c r="E24" s="48"/>
      <c r="F24" s="46"/>
      <c r="G24" s="46"/>
      <c r="H24" s="55"/>
      <c r="I24" s="57"/>
      <c r="J24" s="56"/>
      <c r="K24" s="56" t="str">
        <f t="shared" si="0"/>
        <v/>
      </c>
      <c r="L24" s="56" t="str">
        <f t="shared" si="1"/>
        <v/>
      </c>
      <c r="M24" s="47"/>
      <c r="N24" s="36"/>
    </row>
    <row r="25" ht="15.75" customHeight="1" spans="1:14">
      <c r="A25" s="428" t="s">
        <v>623</v>
      </c>
      <c r="B25" s="441"/>
      <c r="C25" s="46"/>
      <c r="D25" s="48"/>
      <c r="E25" s="48"/>
      <c r="F25" s="46"/>
      <c r="G25" s="46"/>
      <c r="H25" s="55">
        <f>SUM(H6:H24)</f>
        <v>0</v>
      </c>
      <c r="I25" s="57">
        <f>SUM(I6:I24)</f>
        <v>0</v>
      </c>
      <c r="J25" s="56">
        <f>SUM(J6:J24)</f>
        <v>0</v>
      </c>
      <c r="K25" s="56" t="str">
        <f t="shared" si="0"/>
        <v/>
      </c>
      <c r="L25" s="56" t="str">
        <f t="shared" si="1"/>
        <v/>
      </c>
      <c r="M25" s="47"/>
      <c r="N25" s="36"/>
    </row>
    <row r="26" ht="15.75" customHeight="1" spans="1:14">
      <c r="A26" s="428" t="s">
        <v>624</v>
      </c>
      <c r="B26" s="441"/>
      <c r="C26" s="46"/>
      <c r="D26" s="48"/>
      <c r="E26" s="48"/>
      <c r="F26" s="46"/>
      <c r="G26" s="46"/>
      <c r="H26" s="55"/>
      <c r="I26" s="57"/>
      <c r="J26" s="56"/>
      <c r="K26" s="56" t="str">
        <f t="shared" si="0"/>
        <v/>
      </c>
      <c r="L26" s="56" t="str">
        <f t="shared" si="1"/>
        <v/>
      </c>
      <c r="M26" s="47"/>
      <c r="N26" s="36"/>
    </row>
    <row r="27" ht="15.75" customHeight="1" spans="1:14">
      <c r="A27" s="52" t="s">
        <v>395</v>
      </c>
      <c r="B27" s="72"/>
      <c r="C27" s="46"/>
      <c r="D27" s="48"/>
      <c r="E27" s="48"/>
      <c r="F27" s="46"/>
      <c r="G27" s="46"/>
      <c r="H27" s="55">
        <f>H25-H26</f>
        <v>0</v>
      </c>
      <c r="I27" s="57">
        <f>I25-I26</f>
        <v>0</v>
      </c>
      <c r="J27" s="56">
        <f>J25-J26</f>
        <v>0</v>
      </c>
      <c r="K27" s="56" t="str">
        <f t="shared" si="0"/>
        <v/>
      </c>
      <c r="L27" s="56" t="str">
        <f t="shared" si="1"/>
        <v/>
      </c>
      <c r="M27" s="47"/>
      <c r="N27" s="36"/>
    </row>
    <row r="28" ht="15.75" customHeight="1" spans="1:14">
      <c r="A28" s="54" t="e">
        <f>#REF!&amp;#REF!</f>
        <v>#REF!</v>
      </c>
      <c r="B28" s="36"/>
      <c r="C28" s="36"/>
      <c r="D28" s="36"/>
      <c r="E28" s="36"/>
      <c r="F28" s="36"/>
      <c r="G28" s="36"/>
      <c r="H28" s="36"/>
      <c r="I28" s="36"/>
      <c r="J28" s="41" t="e">
        <f>"评估人员："&amp;#REF!</f>
        <v>#REF!</v>
      </c>
      <c r="K28" s="36"/>
      <c r="L28" s="36"/>
      <c r="M28" s="36"/>
      <c r="N28" s="36"/>
    </row>
    <row r="29" ht="15.75" customHeight="1" spans="1:14">
      <c r="A29" s="54" t="e">
        <f>CONCATENATE(#REF!,#REF!,#REF!,#REF!,#REF!,#REF!,#REF!)</f>
        <v>#REF!</v>
      </c>
      <c r="B29" s="36"/>
      <c r="C29" s="36"/>
      <c r="D29" s="36"/>
      <c r="E29" s="36"/>
      <c r="F29" s="36"/>
      <c r="G29" s="36"/>
      <c r="H29" s="36"/>
      <c r="I29" s="36"/>
      <c r="J29" s="36"/>
      <c r="K29" s="36"/>
      <c r="L29" s="36"/>
      <c r="M29" s="36"/>
      <c r="N29" s="36"/>
    </row>
    <row r="30" spans="1:14">
      <c r="A30" s="36"/>
      <c r="B30" s="36"/>
      <c r="C30" s="36"/>
      <c r="D30" s="36"/>
      <c r="E30" s="36"/>
      <c r="F30" s="36"/>
      <c r="G30" s="36"/>
      <c r="H30" s="36"/>
      <c r="I30" s="36"/>
      <c r="J30" s="36"/>
      <c r="K30" s="36"/>
      <c r="L30" s="36"/>
      <c r="M30" s="36"/>
      <c r="N30" s="36"/>
    </row>
    <row r="31" spans="1:14">
      <c r="A31" s="36"/>
      <c r="B31" s="36"/>
      <c r="C31" s="36"/>
      <c r="D31" s="36"/>
      <c r="E31" s="36"/>
      <c r="F31" s="36"/>
      <c r="G31" s="36"/>
      <c r="H31" s="36"/>
      <c r="I31" s="36"/>
      <c r="J31" s="36"/>
      <c r="K31" s="36"/>
      <c r="L31" s="36"/>
      <c r="M31" s="36"/>
      <c r="N31" s="36"/>
    </row>
    <row r="32" spans="1:14">
      <c r="A32" s="36"/>
      <c r="B32" s="36"/>
      <c r="C32" s="36"/>
      <c r="D32" s="36"/>
      <c r="E32" s="36"/>
      <c r="F32" s="36"/>
      <c r="G32" s="36"/>
      <c r="H32" s="36"/>
      <c r="I32" s="36"/>
      <c r="J32" s="36"/>
      <c r="K32" s="36"/>
      <c r="L32" s="36"/>
      <c r="M32" s="36"/>
      <c r="N32" s="36"/>
    </row>
    <row r="33" spans="1:14">
      <c r="A33" s="36"/>
      <c r="B33" s="36"/>
      <c r="C33" s="36"/>
      <c r="D33" s="36"/>
      <c r="E33" s="36"/>
      <c r="F33" s="36"/>
      <c r="G33" s="36"/>
      <c r="H33" s="36"/>
      <c r="I33" s="36"/>
      <c r="J33" s="36"/>
      <c r="K33" s="36"/>
      <c r="L33" s="36"/>
      <c r="M33" s="36"/>
      <c r="N33" s="36"/>
    </row>
    <row r="34" spans="1:14">
      <c r="A34" s="36"/>
      <c r="B34" s="36"/>
      <c r="C34" s="36"/>
      <c r="D34" s="36"/>
      <c r="E34" s="36"/>
      <c r="F34" s="36"/>
      <c r="G34" s="36"/>
      <c r="H34" s="36"/>
      <c r="I34" s="36"/>
      <c r="J34" s="36"/>
      <c r="K34" s="36"/>
      <c r="L34" s="36"/>
      <c r="M34" s="36"/>
      <c r="N34" s="36"/>
    </row>
    <row r="35" spans="1:14">
      <c r="A35" s="36"/>
      <c r="B35" s="36"/>
      <c r="C35" s="36"/>
      <c r="D35" s="36"/>
      <c r="E35" s="36"/>
      <c r="F35" s="36"/>
      <c r="G35" s="36"/>
      <c r="H35" s="36"/>
      <c r="I35" s="36"/>
      <c r="J35" s="36"/>
      <c r="K35" s="36"/>
      <c r="L35" s="36"/>
      <c r="M35" s="36"/>
      <c r="N35" s="36"/>
    </row>
    <row r="36" spans="1:14">
      <c r="A36" s="36"/>
      <c r="B36" s="36"/>
      <c r="C36" s="36"/>
      <c r="D36" s="36"/>
      <c r="E36" s="36"/>
      <c r="F36" s="36"/>
      <c r="G36" s="36"/>
      <c r="H36" s="36"/>
      <c r="I36" s="36"/>
      <c r="J36" s="36"/>
      <c r="K36" s="36"/>
      <c r="L36" s="36"/>
      <c r="M36" s="36"/>
      <c r="N36" s="36"/>
    </row>
    <row r="37" spans="1:14">
      <c r="A37" s="36"/>
      <c r="B37" s="36"/>
      <c r="C37" s="36"/>
      <c r="D37" s="36"/>
      <c r="E37" s="36"/>
      <c r="F37" s="36"/>
      <c r="G37" s="36"/>
      <c r="H37" s="36"/>
      <c r="I37" s="36"/>
      <c r="J37" s="36"/>
      <c r="K37" s="36"/>
      <c r="L37" s="36"/>
      <c r="M37" s="36"/>
      <c r="N37" s="36"/>
    </row>
    <row r="38" spans="1:14">
      <c r="A38" s="36"/>
      <c r="B38" s="36"/>
      <c r="C38" s="36"/>
      <c r="D38" s="36"/>
      <c r="E38" s="36"/>
      <c r="F38" s="36"/>
      <c r="G38" s="36"/>
      <c r="H38" s="36"/>
      <c r="I38" s="36"/>
      <c r="J38" s="36"/>
      <c r="K38" s="36"/>
      <c r="L38" s="36"/>
      <c r="M38" s="36"/>
      <c r="N38" s="36"/>
    </row>
    <row r="39" spans="1:14">
      <c r="A39" s="36"/>
      <c r="B39" s="36"/>
      <c r="C39" s="36"/>
      <c r="D39" s="36"/>
      <c r="E39" s="36"/>
      <c r="F39" s="36"/>
      <c r="G39" s="36"/>
      <c r="H39" s="36"/>
      <c r="I39" s="36"/>
      <c r="J39" s="36"/>
      <c r="K39" s="36"/>
      <c r="L39" s="36"/>
      <c r="M39" s="36"/>
      <c r="N39" s="36"/>
    </row>
    <row r="40" spans="1:14">
      <c r="A40" s="36"/>
      <c r="B40" s="36"/>
      <c r="C40" s="36"/>
      <c r="D40" s="36"/>
      <c r="E40" s="36"/>
      <c r="F40" s="36"/>
      <c r="G40" s="36"/>
      <c r="H40" s="36"/>
      <c r="I40" s="36"/>
      <c r="J40" s="36"/>
      <c r="K40" s="36"/>
      <c r="L40" s="36"/>
      <c r="M40" s="36"/>
      <c r="N40" s="36"/>
    </row>
    <row r="41" spans="1:14">
      <c r="A41" s="36"/>
      <c r="B41" s="36"/>
      <c r="C41" s="36"/>
      <c r="D41" s="36"/>
      <c r="E41" s="36"/>
      <c r="F41" s="36"/>
      <c r="G41" s="36"/>
      <c r="H41" s="36"/>
      <c r="I41" s="36"/>
      <c r="J41" s="36"/>
      <c r="K41" s="36"/>
      <c r="L41" s="36"/>
      <c r="M41" s="36"/>
      <c r="N41" s="36"/>
    </row>
    <row r="42" spans="1:14">
      <c r="A42" s="36"/>
      <c r="B42" s="36"/>
      <c r="C42" s="36"/>
      <c r="D42" s="36"/>
      <c r="E42" s="36"/>
      <c r="F42" s="36"/>
      <c r="G42" s="36"/>
      <c r="H42" s="36"/>
      <c r="I42" s="36"/>
      <c r="J42" s="36"/>
      <c r="K42" s="36"/>
      <c r="L42" s="36"/>
      <c r="M42" s="36"/>
      <c r="N42" s="36"/>
    </row>
    <row r="43" spans="1:14">
      <c r="A43" s="36"/>
      <c r="B43" s="36"/>
      <c r="C43" s="36"/>
      <c r="D43" s="36"/>
      <c r="E43" s="36"/>
      <c r="F43" s="36"/>
      <c r="G43" s="36"/>
      <c r="H43" s="36"/>
      <c r="I43" s="36"/>
      <c r="J43" s="36"/>
      <c r="K43" s="36"/>
      <c r="L43" s="36"/>
      <c r="M43" s="36"/>
      <c r="N43" s="36"/>
    </row>
    <row r="44" spans="1:14">
      <c r="A44" s="36"/>
      <c r="B44" s="36"/>
      <c r="C44" s="36"/>
      <c r="D44" s="36"/>
      <c r="E44" s="36"/>
      <c r="F44" s="36"/>
      <c r="G44" s="36"/>
      <c r="H44" s="36"/>
      <c r="I44" s="36"/>
      <c r="J44" s="36"/>
      <c r="K44" s="36"/>
      <c r="L44" s="36"/>
      <c r="M44" s="36"/>
      <c r="N44" s="36"/>
    </row>
    <row r="45" spans="1:14">
      <c r="A45" s="36"/>
      <c r="B45" s="36"/>
      <c r="C45" s="36"/>
      <c r="D45" s="36"/>
      <c r="E45" s="36"/>
      <c r="F45" s="36"/>
      <c r="G45" s="36"/>
      <c r="H45" s="36"/>
      <c r="I45" s="36"/>
      <c r="J45" s="36"/>
      <c r="K45" s="36"/>
      <c r="L45" s="36"/>
      <c r="M45" s="36"/>
      <c r="N45" s="36"/>
    </row>
    <row r="46" spans="1:14">
      <c r="A46" s="36"/>
      <c r="B46" s="36"/>
      <c r="C46" s="36"/>
      <c r="D46" s="36"/>
      <c r="E46" s="36"/>
      <c r="F46" s="36"/>
      <c r="G46" s="36"/>
      <c r="H46" s="36"/>
      <c r="I46" s="36"/>
      <c r="J46" s="36"/>
      <c r="K46" s="36"/>
      <c r="L46" s="36"/>
      <c r="M46" s="36"/>
      <c r="N46" s="36"/>
    </row>
    <row r="47" spans="1:14">
      <c r="A47" s="36"/>
      <c r="B47" s="36"/>
      <c r="C47" s="36"/>
      <c r="D47" s="36"/>
      <c r="E47" s="36"/>
      <c r="F47" s="36"/>
      <c r="G47" s="36"/>
      <c r="H47" s="36"/>
      <c r="I47" s="36"/>
      <c r="J47" s="36"/>
      <c r="K47" s="36"/>
      <c r="L47" s="36"/>
      <c r="M47" s="36"/>
      <c r="N47" s="36"/>
    </row>
    <row r="48" spans="1:14">
      <c r="A48" s="36"/>
      <c r="B48" s="36"/>
      <c r="C48" s="36"/>
      <c r="D48" s="36"/>
      <c r="E48" s="36"/>
      <c r="F48" s="36"/>
      <c r="G48" s="36"/>
      <c r="H48" s="36"/>
      <c r="I48" s="36"/>
      <c r="J48" s="36"/>
      <c r="K48" s="36"/>
      <c r="L48" s="36"/>
      <c r="M48" s="36"/>
      <c r="N48" s="36"/>
    </row>
    <row r="49" spans="1:14">
      <c r="A49" s="36"/>
      <c r="B49" s="36"/>
      <c r="C49" s="36"/>
      <c r="D49" s="36"/>
      <c r="E49" s="36"/>
      <c r="F49" s="36"/>
      <c r="G49" s="36"/>
      <c r="H49" s="36"/>
      <c r="I49" s="36"/>
      <c r="J49" s="36"/>
      <c r="K49" s="36"/>
      <c r="L49" s="36"/>
      <c r="M49" s="36"/>
      <c r="N49" s="36"/>
    </row>
    <row r="50" spans="1:14">
      <c r="A50" s="36"/>
      <c r="B50" s="36"/>
      <c r="C50" s="36"/>
      <c r="D50" s="36"/>
      <c r="E50" s="36"/>
      <c r="F50" s="36"/>
      <c r="G50" s="36"/>
      <c r="H50" s="36"/>
      <c r="I50" s="36"/>
      <c r="J50" s="36"/>
      <c r="K50" s="36"/>
      <c r="L50" s="36"/>
      <c r="M50" s="36"/>
      <c r="N50" s="36"/>
    </row>
    <row r="51" spans="1:14">
      <c r="A51" s="36"/>
      <c r="B51" s="36"/>
      <c r="C51" s="36"/>
      <c r="D51" s="36"/>
      <c r="E51" s="36"/>
      <c r="F51" s="36"/>
      <c r="G51" s="36"/>
      <c r="H51" s="36"/>
      <c r="I51" s="36"/>
      <c r="J51" s="36"/>
      <c r="K51" s="36"/>
      <c r="L51" s="36"/>
      <c r="M51" s="36"/>
      <c r="N51" s="36"/>
    </row>
    <row r="52" spans="1:14">
      <c r="A52" s="36"/>
      <c r="B52" s="36"/>
      <c r="C52" s="36"/>
      <c r="D52" s="36"/>
      <c r="E52" s="36"/>
      <c r="F52" s="36"/>
      <c r="G52" s="36"/>
      <c r="H52" s="36"/>
      <c r="I52" s="36"/>
      <c r="J52" s="36"/>
      <c r="K52" s="36"/>
      <c r="L52" s="36"/>
      <c r="M52" s="36"/>
      <c r="N52" s="36"/>
    </row>
    <row r="53" spans="1:14">
      <c r="A53" s="36"/>
      <c r="B53" s="36"/>
      <c r="C53" s="36"/>
      <c r="D53" s="36"/>
      <c r="E53" s="36"/>
      <c r="F53" s="36"/>
      <c r="G53" s="36"/>
      <c r="H53" s="36"/>
      <c r="I53" s="36"/>
      <c r="J53" s="36"/>
      <c r="K53" s="36"/>
      <c r="L53" s="36"/>
      <c r="M53" s="36"/>
      <c r="N53" s="36"/>
    </row>
    <row r="54" spans="1:14">
      <c r="A54" s="36"/>
      <c r="B54" s="36"/>
      <c r="C54" s="36"/>
      <c r="D54" s="36"/>
      <c r="E54" s="36"/>
      <c r="F54" s="36"/>
      <c r="G54" s="36"/>
      <c r="H54" s="36"/>
      <c r="I54" s="36"/>
      <c r="J54" s="36"/>
      <c r="K54" s="36"/>
      <c r="L54" s="36"/>
      <c r="M54" s="36"/>
      <c r="N54" s="36"/>
    </row>
    <row r="55" spans="1:14">
      <c r="A55" s="36"/>
      <c r="B55" s="36"/>
      <c r="C55" s="36"/>
      <c r="D55" s="36"/>
      <c r="E55" s="36"/>
      <c r="F55" s="36"/>
      <c r="G55" s="36"/>
      <c r="H55" s="36"/>
      <c r="I55" s="36"/>
      <c r="J55" s="36"/>
      <c r="K55" s="36"/>
      <c r="L55" s="36"/>
      <c r="M55" s="36"/>
      <c r="N55" s="36"/>
    </row>
    <row r="56" spans="1:14">
      <c r="A56" s="36"/>
      <c r="B56" s="36"/>
      <c r="C56" s="36"/>
      <c r="D56" s="36"/>
      <c r="E56" s="36"/>
      <c r="F56" s="36"/>
      <c r="G56" s="36"/>
      <c r="H56" s="36"/>
      <c r="I56" s="36"/>
      <c r="J56" s="36"/>
      <c r="K56" s="36"/>
      <c r="L56" s="36"/>
      <c r="M56" s="36"/>
      <c r="N56" s="36"/>
    </row>
    <row r="57" spans="1:14">
      <c r="A57" s="36"/>
      <c r="B57" s="36"/>
      <c r="C57" s="36"/>
      <c r="D57" s="36"/>
      <c r="E57" s="36"/>
      <c r="F57" s="36"/>
      <c r="G57" s="36"/>
      <c r="H57" s="36"/>
      <c r="I57" s="36"/>
      <c r="J57" s="36"/>
      <c r="K57" s="36"/>
      <c r="L57" s="36"/>
      <c r="M57" s="36"/>
      <c r="N57" s="36"/>
    </row>
    <row r="58" spans="1:14">
      <c r="A58" s="36"/>
      <c r="B58" s="36"/>
      <c r="C58" s="36"/>
      <c r="D58" s="36"/>
      <c r="E58" s="36"/>
      <c r="F58" s="36"/>
      <c r="G58" s="36"/>
      <c r="H58" s="36"/>
      <c r="I58" s="36"/>
      <c r="J58" s="36"/>
      <c r="K58" s="36"/>
      <c r="L58" s="36"/>
      <c r="M58" s="36"/>
      <c r="N58" s="36"/>
    </row>
    <row r="59" spans="1:14">
      <c r="A59" s="36"/>
      <c r="B59" s="36"/>
      <c r="C59" s="36"/>
      <c r="D59" s="36"/>
      <c r="E59" s="36"/>
      <c r="F59" s="36"/>
      <c r="G59" s="36"/>
      <c r="H59" s="36"/>
      <c r="I59" s="36"/>
      <c r="J59" s="36"/>
      <c r="K59" s="36"/>
      <c r="L59" s="36"/>
      <c r="M59" s="36"/>
      <c r="N59" s="36"/>
    </row>
    <row r="60" spans="1:14">
      <c r="A60" s="36"/>
      <c r="B60" s="36"/>
      <c r="C60" s="36"/>
      <c r="D60" s="36"/>
      <c r="E60" s="36"/>
      <c r="F60" s="36"/>
      <c r="G60" s="36"/>
      <c r="H60" s="36"/>
      <c r="I60" s="36"/>
      <c r="J60" s="36"/>
      <c r="K60" s="36"/>
      <c r="L60" s="36"/>
      <c r="M60" s="36"/>
      <c r="N60" s="36"/>
    </row>
    <row r="61" spans="1:14">
      <c r="A61" s="36"/>
      <c r="B61" s="36"/>
      <c r="C61" s="36"/>
      <c r="D61" s="36"/>
      <c r="E61" s="36"/>
      <c r="F61" s="36"/>
      <c r="G61" s="36"/>
      <c r="H61" s="36"/>
      <c r="I61" s="36"/>
      <c r="J61" s="36"/>
      <c r="K61" s="36"/>
      <c r="L61" s="36"/>
      <c r="M61" s="36"/>
      <c r="N61" s="36"/>
    </row>
    <row r="62" spans="1:14">
      <c r="A62" s="36"/>
      <c r="B62" s="36"/>
      <c r="C62" s="36"/>
      <c r="D62" s="36"/>
      <c r="E62" s="36"/>
      <c r="F62" s="36"/>
      <c r="G62" s="36"/>
      <c r="H62" s="36"/>
      <c r="I62" s="36"/>
      <c r="J62" s="36"/>
      <c r="K62" s="36"/>
      <c r="L62" s="36"/>
      <c r="M62" s="36"/>
      <c r="N62" s="36"/>
    </row>
    <row r="63" spans="1:14">
      <c r="A63" s="36"/>
      <c r="B63" s="36"/>
      <c r="C63" s="36"/>
      <c r="D63" s="36"/>
      <c r="E63" s="36"/>
      <c r="F63" s="36"/>
      <c r="G63" s="36"/>
      <c r="H63" s="36"/>
      <c r="I63" s="36"/>
      <c r="J63" s="36"/>
      <c r="K63" s="36"/>
      <c r="L63" s="36"/>
      <c r="M63" s="36"/>
      <c r="N63" s="36"/>
    </row>
    <row r="64" spans="1:14">
      <c r="A64" s="36"/>
      <c r="B64" s="36"/>
      <c r="C64" s="36"/>
      <c r="D64" s="36"/>
      <c r="E64" s="36"/>
      <c r="F64" s="36"/>
      <c r="G64" s="36"/>
      <c r="H64" s="36"/>
      <c r="I64" s="36"/>
      <c r="J64" s="36"/>
      <c r="K64" s="36"/>
      <c r="L64" s="36"/>
      <c r="M64" s="36"/>
      <c r="N64" s="36"/>
    </row>
    <row r="65" spans="1:14">
      <c r="A65" s="36"/>
      <c r="B65" s="36"/>
      <c r="C65" s="36"/>
      <c r="D65" s="36"/>
      <c r="E65" s="36"/>
      <c r="F65" s="36"/>
      <c r="G65" s="36"/>
      <c r="H65" s="36"/>
      <c r="I65" s="36"/>
      <c r="J65" s="36"/>
      <c r="K65" s="36"/>
      <c r="L65" s="36"/>
      <c r="M65" s="36"/>
      <c r="N65" s="36"/>
    </row>
    <row r="66" spans="1:14">
      <c r="A66" s="36"/>
      <c r="B66" s="36"/>
      <c r="C66" s="36"/>
      <c r="D66" s="36"/>
      <c r="E66" s="36"/>
      <c r="F66" s="36"/>
      <c r="G66" s="36"/>
      <c r="H66" s="36"/>
      <c r="I66" s="36"/>
      <c r="J66" s="36"/>
      <c r="K66" s="36"/>
      <c r="L66" s="36"/>
      <c r="M66" s="36"/>
      <c r="N66" s="36"/>
    </row>
    <row r="67" spans="1:14">
      <c r="A67" s="36"/>
      <c r="B67" s="36"/>
      <c r="C67" s="36"/>
      <c r="D67" s="36"/>
      <c r="E67" s="36"/>
      <c r="F67" s="36"/>
      <c r="G67" s="36"/>
      <c r="H67" s="36"/>
      <c r="I67" s="36"/>
      <c r="J67" s="36"/>
      <c r="K67" s="36"/>
      <c r="L67" s="36"/>
      <c r="M67" s="36"/>
      <c r="N67" s="36"/>
    </row>
    <row r="68" spans="1:14">
      <c r="A68" s="36"/>
      <c r="B68" s="36"/>
      <c r="C68" s="36"/>
      <c r="D68" s="36"/>
      <c r="E68" s="36"/>
      <c r="F68" s="36"/>
      <c r="G68" s="36"/>
      <c r="H68" s="36"/>
      <c r="I68" s="36"/>
      <c r="J68" s="36"/>
      <c r="K68" s="36"/>
      <c r="L68" s="36"/>
      <c r="M68" s="36"/>
      <c r="N68" s="36"/>
    </row>
    <row r="69" spans="1:14">
      <c r="A69" s="36"/>
      <c r="B69" s="36"/>
      <c r="C69" s="36"/>
      <c r="D69" s="36"/>
      <c r="E69" s="36"/>
      <c r="F69" s="36"/>
      <c r="G69" s="36"/>
      <c r="H69" s="36"/>
      <c r="I69" s="36"/>
      <c r="J69" s="36"/>
      <c r="K69" s="36"/>
      <c r="L69" s="36"/>
      <c r="M69" s="36"/>
      <c r="N69" s="36"/>
    </row>
    <row r="70" spans="1:14">
      <c r="A70" s="36"/>
      <c r="B70" s="36"/>
      <c r="C70" s="36"/>
      <c r="D70" s="36"/>
      <c r="E70" s="36"/>
      <c r="F70" s="36"/>
      <c r="G70" s="36"/>
      <c r="H70" s="36"/>
      <c r="I70" s="36"/>
      <c r="J70" s="36"/>
      <c r="K70" s="36"/>
      <c r="L70" s="36"/>
      <c r="M70" s="36"/>
      <c r="N70" s="36"/>
    </row>
    <row r="71" spans="1:14">
      <c r="A71" s="36"/>
      <c r="B71" s="36"/>
      <c r="C71" s="36"/>
      <c r="D71" s="36"/>
      <c r="E71" s="36"/>
      <c r="F71" s="36"/>
      <c r="G71" s="36"/>
      <c r="H71" s="36"/>
      <c r="I71" s="36"/>
      <c r="J71" s="36"/>
      <c r="K71" s="36"/>
      <c r="L71" s="36"/>
      <c r="M71" s="36"/>
      <c r="N71" s="36"/>
    </row>
    <row r="72" spans="1:14">
      <c r="A72" s="36"/>
      <c r="B72" s="36"/>
      <c r="C72" s="36"/>
      <c r="D72" s="36"/>
      <c r="E72" s="36"/>
      <c r="F72" s="36"/>
      <c r="G72" s="36"/>
      <c r="H72" s="36"/>
      <c r="I72" s="36"/>
      <c r="J72" s="36"/>
      <c r="K72" s="36"/>
      <c r="L72" s="36"/>
      <c r="M72" s="36"/>
      <c r="N72" s="36"/>
    </row>
    <row r="73" spans="1:14">
      <c r="A73" s="36"/>
      <c r="B73" s="36"/>
      <c r="C73" s="36"/>
      <c r="D73" s="36"/>
      <c r="E73" s="36"/>
      <c r="F73" s="36"/>
      <c r="G73" s="36"/>
      <c r="H73" s="36"/>
      <c r="I73" s="36"/>
      <c r="J73" s="36"/>
      <c r="K73" s="36"/>
      <c r="L73" s="36"/>
      <c r="M73" s="36"/>
      <c r="N73" s="36"/>
    </row>
    <row r="74" spans="1:14">
      <c r="A74" s="36"/>
      <c r="B74" s="36"/>
      <c r="C74" s="36"/>
      <c r="D74" s="36"/>
      <c r="E74" s="36"/>
      <c r="F74" s="36"/>
      <c r="G74" s="36"/>
      <c r="H74" s="36"/>
      <c r="I74" s="36"/>
      <c r="J74" s="36"/>
      <c r="K74" s="36"/>
      <c r="L74" s="36"/>
      <c r="M74" s="36"/>
      <c r="N74" s="36"/>
    </row>
    <row r="75" spans="1:14">
      <c r="A75" s="36"/>
      <c r="B75" s="36"/>
      <c r="C75" s="36"/>
      <c r="D75" s="36"/>
      <c r="E75" s="36"/>
      <c r="F75" s="36"/>
      <c r="G75" s="36"/>
      <c r="H75" s="36"/>
      <c r="I75" s="36"/>
      <c r="J75" s="36"/>
      <c r="K75" s="36"/>
      <c r="L75" s="36"/>
      <c r="M75" s="36"/>
      <c r="N75" s="36"/>
    </row>
    <row r="76" spans="1:14">
      <c r="A76" s="36"/>
      <c r="B76" s="36"/>
      <c r="C76" s="36"/>
      <c r="D76" s="36"/>
      <c r="E76" s="36"/>
      <c r="F76" s="36"/>
      <c r="G76" s="36"/>
      <c r="H76" s="36"/>
      <c r="I76" s="36"/>
      <c r="J76" s="36"/>
      <c r="K76" s="36"/>
      <c r="L76" s="36"/>
      <c r="M76" s="36"/>
      <c r="N76" s="36"/>
    </row>
    <row r="77" spans="1:14">
      <c r="A77" s="36"/>
      <c r="B77" s="36"/>
      <c r="C77" s="36"/>
      <c r="D77" s="36"/>
      <c r="E77" s="36"/>
      <c r="F77" s="36"/>
      <c r="G77" s="36"/>
      <c r="H77" s="36"/>
      <c r="I77" s="36"/>
      <c r="J77" s="36"/>
      <c r="K77" s="36"/>
      <c r="L77" s="36"/>
      <c r="M77" s="36"/>
      <c r="N77" s="36"/>
    </row>
    <row r="78" spans="1:14">
      <c r="A78" s="36"/>
      <c r="B78" s="36"/>
      <c r="C78" s="36"/>
      <c r="D78" s="36"/>
      <c r="E78" s="36"/>
      <c r="F78" s="36"/>
      <c r="G78" s="36"/>
      <c r="H78" s="36"/>
      <c r="I78" s="36"/>
      <c r="J78" s="36"/>
      <c r="K78" s="36"/>
      <c r="L78" s="36"/>
      <c r="M78" s="36"/>
      <c r="N78" s="36"/>
    </row>
    <row r="79" spans="1:14">
      <c r="A79" s="36"/>
      <c r="B79" s="36"/>
      <c r="C79" s="36"/>
      <c r="D79" s="36"/>
      <c r="E79" s="36"/>
      <c r="F79" s="36"/>
      <c r="G79" s="36"/>
      <c r="H79" s="36"/>
      <c r="I79" s="36"/>
      <c r="J79" s="36"/>
      <c r="K79" s="36"/>
      <c r="L79" s="36"/>
      <c r="M79" s="36"/>
      <c r="N79" s="36"/>
    </row>
    <row r="80" spans="1:14">
      <c r="A80" s="36"/>
      <c r="B80" s="36"/>
      <c r="C80" s="36"/>
      <c r="D80" s="36"/>
      <c r="E80" s="36"/>
      <c r="F80" s="36"/>
      <c r="G80" s="36"/>
      <c r="H80" s="36"/>
      <c r="I80" s="36"/>
      <c r="J80" s="36"/>
      <c r="K80" s="36"/>
      <c r="L80" s="36"/>
      <c r="M80" s="36"/>
      <c r="N80" s="36"/>
    </row>
    <row r="81" spans="1:14">
      <c r="A81" s="36"/>
      <c r="B81" s="36"/>
      <c r="C81" s="36"/>
      <c r="D81" s="36"/>
      <c r="E81" s="36"/>
      <c r="F81" s="36"/>
      <c r="G81" s="36"/>
      <c r="H81" s="36"/>
      <c r="I81" s="36"/>
      <c r="J81" s="36"/>
      <c r="K81" s="36"/>
      <c r="L81" s="36"/>
      <c r="M81" s="36"/>
      <c r="N81" s="36"/>
    </row>
    <row r="82" spans="1:14">
      <c r="A82" s="36"/>
      <c r="B82" s="36"/>
      <c r="C82" s="36"/>
      <c r="D82" s="36"/>
      <c r="E82" s="36"/>
      <c r="F82" s="36"/>
      <c r="G82" s="36"/>
      <c r="H82" s="36"/>
      <c r="I82" s="36"/>
      <c r="J82" s="36"/>
      <c r="K82" s="36"/>
      <c r="L82" s="36"/>
      <c r="M82" s="36"/>
      <c r="N82" s="36"/>
    </row>
    <row r="83" spans="1:14">
      <c r="A83" s="36"/>
      <c r="B83" s="36"/>
      <c r="C83" s="36"/>
      <c r="D83" s="36"/>
      <c r="E83" s="36"/>
      <c r="F83" s="36"/>
      <c r="G83" s="36"/>
      <c r="H83" s="36"/>
      <c r="I83" s="36"/>
      <c r="J83" s="36"/>
      <c r="K83" s="36"/>
      <c r="L83" s="36"/>
      <c r="M83" s="36"/>
      <c r="N83" s="36"/>
    </row>
    <row r="84" spans="1:14">
      <c r="A84" s="36"/>
      <c r="B84" s="36"/>
      <c r="C84" s="36"/>
      <c r="D84" s="36"/>
      <c r="E84" s="36"/>
      <c r="F84" s="36"/>
      <c r="G84" s="36"/>
      <c r="H84" s="36"/>
      <c r="I84" s="36"/>
      <c r="J84" s="36"/>
      <c r="K84" s="36"/>
      <c r="L84" s="36"/>
      <c r="M84" s="36"/>
      <c r="N84" s="36"/>
    </row>
    <row r="85" spans="1:14">
      <c r="A85" s="36"/>
      <c r="B85" s="36"/>
      <c r="C85" s="36"/>
      <c r="D85" s="36"/>
      <c r="E85" s="36"/>
      <c r="F85" s="36"/>
      <c r="G85" s="36"/>
      <c r="H85" s="36"/>
      <c r="I85" s="36"/>
      <c r="J85" s="36"/>
      <c r="K85" s="36"/>
      <c r="L85" s="36"/>
      <c r="M85" s="36"/>
      <c r="N85" s="36"/>
    </row>
    <row r="86" spans="1:14">
      <c r="A86" s="36"/>
      <c r="B86" s="36"/>
      <c r="C86" s="36"/>
      <c r="D86" s="36"/>
      <c r="E86" s="36"/>
      <c r="F86" s="36"/>
      <c r="G86" s="36"/>
      <c r="H86" s="36"/>
      <c r="I86" s="36"/>
      <c r="J86" s="36"/>
      <c r="K86" s="36"/>
      <c r="L86" s="36"/>
      <c r="M86" s="36"/>
      <c r="N86" s="36"/>
    </row>
    <row r="87" spans="1:14">
      <c r="A87" s="36"/>
      <c r="B87" s="36"/>
      <c r="C87" s="36"/>
      <c r="D87" s="36"/>
      <c r="E87" s="36"/>
      <c r="F87" s="36"/>
      <c r="G87" s="36"/>
      <c r="H87" s="36"/>
      <c r="I87" s="36"/>
      <c r="J87" s="36"/>
      <c r="K87" s="36"/>
      <c r="L87" s="36"/>
      <c r="M87" s="36"/>
      <c r="N87" s="36"/>
    </row>
    <row r="88" spans="1:14">
      <c r="A88" s="36"/>
      <c r="B88" s="36"/>
      <c r="C88" s="36"/>
      <c r="D88" s="36"/>
      <c r="E88" s="36"/>
      <c r="F88" s="36"/>
      <c r="G88" s="36"/>
      <c r="H88" s="36"/>
      <c r="I88" s="36"/>
      <c r="J88" s="36"/>
      <c r="K88" s="36"/>
      <c r="L88" s="36"/>
      <c r="M88" s="36"/>
      <c r="N88" s="36"/>
    </row>
    <row r="89" spans="1:14">
      <c r="A89" s="36"/>
      <c r="B89" s="36"/>
      <c r="C89" s="36"/>
      <c r="D89" s="36"/>
      <c r="E89" s="36"/>
      <c r="F89" s="36"/>
      <c r="G89" s="36"/>
      <c r="H89" s="36"/>
      <c r="I89" s="36"/>
      <c r="J89" s="36"/>
      <c r="K89" s="36"/>
      <c r="L89" s="36"/>
      <c r="M89" s="36"/>
      <c r="N89" s="36"/>
    </row>
    <row r="90" spans="1:14">
      <c r="A90" s="36"/>
      <c r="B90" s="36"/>
      <c r="C90" s="36"/>
      <c r="D90" s="36"/>
      <c r="E90" s="36"/>
      <c r="F90" s="36"/>
      <c r="G90" s="36"/>
      <c r="H90" s="36"/>
      <c r="I90" s="36"/>
      <c r="J90" s="36"/>
      <c r="K90" s="36"/>
      <c r="L90" s="36"/>
      <c r="M90" s="36"/>
      <c r="N90" s="36"/>
    </row>
    <row r="91" spans="1:14">
      <c r="A91" s="36"/>
      <c r="B91" s="36"/>
      <c r="C91" s="36"/>
      <c r="D91" s="36"/>
      <c r="E91" s="36"/>
      <c r="F91" s="36"/>
      <c r="G91" s="36"/>
      <c r="H91" s="36"/>
      <c r="I91" s="36"/>
      <c r="J91" s="36"/>
      <c r="K91" s="36"/>
      <c r="L91" s="36"/>
      <c r="M91" s="36"/>
      <c r="N91" s="36"/>
    </row>
    <row r="92" spans="1:14">
      <c r="A92" s="36"/>
      <c r="B92" s="36"/>
      <c r="C92" s="36"/>
      <c r="D92" s="36"/>
      <c r="E92" s="36"/>
      <c r="F92" s="36"/>
      <c r="G92" s="36"/>
      <c r="H92" s="36"/>
      <c r="I92" s="36"/>
      <c r="J92" s="36"/>
      <c r="K92" s="36"/>
      <c r="L92" s="36"/>
      <c r="M92" s="36"/>
      <c r="N92" s="36"/>
    </row>
    <row r="93" spans="1:14">
      <c r="A93" s="36"/>
      <c r="B93" s="36"/>
      <c r="C93" s="36"/>
      <c r="D93" s="36"/>
      <c r="E93" s="36"/>
      <c r="F93" s="36"/>
      <c r="G93" s="36"/>
      <c r="H93" s="36"/>
      <c r="I93" s="36"/>
      <c r="J93" s="36"/>
      <c r="K93" s="36"/>
      <c r="L93" s="36"/>
      <c r="M93" s="36"/>
      <c r="N93" s="36"/>
    </row>
    <row r="94" spans="1:14">
      <c r="A94" s="36"/>
      <c r="B94" s="36"/>
      <c r="C94" s="36"/>
      <c r="D94" s="36"/>
      <c r="E94" s="36"/>
      <c r="F94" s="36"/>
      <c r="G94" s="36"/>
      <c r="H94" s="36"/>
      <c r="I94" s="36"/>
      <c r="J94" s="36"/>
      <c r="K94" s="36"/>
      <c r="L94" s="36"/>
      <c r="M94" s="36"/>
      <c r="N94" s="36"/>
    </row>
    <row r="95" spans="1:14">
      <c r="A95" s="36"/>
      <c r="B95" s="36"/>
      <c r="C95" s="36"/>
      <c r="D95" s="36"/>
      <c r="E95" s="36"/>
      <c r="F95" s="36"/>
      <c r="G95" s="36"/>
      <c r="H95" s="36"/>
      <c r="I95" s="36"/>
      <c r="J95" s="36"/>
      <c r="K95" s="36"/>
      <c r="L95" s="36"/>
      <c r="M95" s="36"/>
      <c r="N95" s="36"/>
    </row>
    <row r="96" spans="1:14">
      <c r="A96" s="36"/>
      <c r="B96" s="36"/>
      <c r="C96" s="36"/>
      <c r="D96" s="36"/>
      <c r="E96" s="36"/>
      <c r="F96" s="36"/>
      <c r="G96" s="36"/>
      <c r="H96" s="36"/>
      <c r="I96" s="36"/>
      <c r="J96" s="36"/>
      <c r="K96" s="36"/>
      <c r="L96" s="36"/>
      <c r="M96" s="36"/>
      <c r="N96" s="36"/>
    </row>
    <row r="97" spans="1:14">
      <c r="A97" s="36"/>
      <c r="B97" s="36"/>
      <c r="C97" s="36"/>
      <c r="D97" s="36"/>
      <c r="E97" s="36"/>
      <c r="F97" s="36"/>
      <c r="G97" s="36"/>
      <c r="H97" s="36"/>
      <c r="I97" s="36"/>
      <c r="J97" s="36"/>
      <c r="K97" s="36"/>
      <c r="L97" s="36"/>
      <c r="M97" s="36"/>
      <c r="N97" s="36"/>
    </row>
    <row r="98" spans="1:14">
      <c r="A98" s="36"/>
      <c r="B98" s="36"/>
      <c r="C98" s="36"/>
      <c r="D98" s="36"/>
      <c r="E98" s="36"/>
      <c r="F98" s="36"/>
      <c r="G98" s="36"/>
      <c r="H98" s="36"/>
      <c r="I98" s="36"/>
      <c r="J98" s="36"/>
      <c r="K98" s="36"/>
      <c r="L98" s="36"/>
      <c r="M98" s="36"/>
      <c r="N98" s="36"/>
    </row>
    <row r="99" spans="1:14">
      <c r="A99" s="36"/>
      <c r="B99" s="36"/>
      <c r="C99" s="36"/>
      <c r="D99" s="36"/>
      <c r="E99" s="36"/>
      <c r="F99" s="36"/>
      <c r="G99" s="36"/>
      <c r="H99" s="36"/>
      <c r="I99" s="36"/>
      <c r="J99" s="36"/>
      <c r="K99" s="36"/>
      <c r="L99" s="36"/>
      <c r="M99" s="36"/>
      <c r="N99" s="36"/>
    </row>
    <row r="100" spans="1:14">
      <c r="A100" s="36"/>
      <c r="B100" s="36"/>
      <c r="C100" s="36"/>
      <c r="D100" s="36"/>
      <c r="E100" s="36"/>
      <c r="F100" s="36"/>
      <c r="G100" s="36"/>
      <c r="H100" s="36"/>
      <c r="I100" s="36"/>
      <c r="J100" s="36"/>
      <c r="K100" s="36"/>
      <c r="L100" s="36"/>
      <c r="M100" s="36"/>
      <c r="N100" s="36"/>
    </row>
    <row r="101" spans="1:14">
      <c r="A101" s="36"/>
      <c r="B101" s="36"/>
      <c r="C101" s="36"/>
      <c r="D101" s="36"/>
      <c r="E101" s="36"/>
      <c r="F101" s="36"/>
      <c r="G101" s="36"/>
      <c r="H101" s="36"/>
      <c r="I101" s="36"/>
      <c r="J101" s="36"/>
      <c r="K101" s="36"/>
      <c r="L101" s="36"/>
      <c r="M101" s="36"/>
      <c r="N101" s="36"/>
    </row>
    <row r="102" spans="1:14">
      <c r="A102" s="36"/>
      <c r="B102" s="36"/>
      <c r="C102" s="36"/>
      <c r="D102" s="36"/>
      <c r="E102" s="36"/>
      <c r="F102" s="36"/>
      <c r="G102" s="36"/>
      <c r="H102" s="36"/>
      <c r="I102" s="36"/>
      <c r="J102" s="36"/>
      <c r="K102" s="36"/>
      <c r="L102" s="36"/>
      <c r="M102" s="36"/>
      <c r="N102" s="36"/>
    </row>
    <row r="103" spans="1:14">
      <c r="A103" s="36"/>
      <c r="B103" s="36"/>
      <c r="C103" s="36"/>
      <c r="D103" s="36"/>
      <c r="E103" s="36"/>
      <c r="F103" s="36"/>
      <c r="G103" s="36"/>
      <c r="H103" s="36"/>
      <c r="I103" s="36"/>
      <c r="J103" s="36"/>
      <c r="K103" s="36"/>
      <c r="L103" s="36"/>
      <c r="M103" s="36"/>
      <c r="N103" s="36"/>
    </row>
    <row r="104" spans="1:14">
      <c r="A104" s="36"/>
      <c r="B104" s="36"/>
      <c r="C104" s="36"/>
      <c r="D104" s="36"/>
      <c r="E104" s="36"/>
      <c r="F104" s="36"/>
      <c r="G104" s="36"/>
      <c r="H104" s="36"/>
      <c r="I104" s="36"/>
      <c r="J104" s="36"/>
      <c r="K104" s="36"/>
      <c r="L104" s="36"/>
      <c r="M104" s="36"/>
      <c r="N104" s="36"/>
    </row>
    <row r="105" spans="1:14">
      <c r="A105" s="36"/>
      <c r="B105" s="36"/>
      <c r="C105" s="36"/>
      <c r="D105" s="36"/>
      <c r="E105" s="36"/>
      <c r="F105" s="36"/>
      <c r="G105" s="36"/>
      <c r="H105" s="36"/>
      <c r="I105" s="36"/>
      <c r="J105" s="36"/>
      <c r="K105" s="36"/>
      <c r="L105" s="36"/>
      <c r="M105" s="36"/>
      <c r="N105" s="36"/>
    </row>
    <row r="106" spans="1:14">
      <c r="A106" s="36"/>
      <c r="B106" s="36"/>
      <c r="C106" s="36"/>
      <c r="D106" s="36"/>
      <c r="E106" s="36"/>
      <c r="F106" s="36"/>
      <c r="G106" s="36"/>
      <c r="H106" s="36"/>
      <c r="I106" s="36"/>
      <c r="J106" s="36"/>
      <c r="K106" s="36"/>
      <c r="L106" s="36"/>
      <c r="M106" s="36"/>
      <c r="N106" s="36"/>
    </row>
    <row r="107" spans="1:14">
      <c r="A107" s="36"/>
      <c r="B107" s="36"/>
      <c r="C107" s="36"/>
      <c r="D107" s="36"/>
      <c r="E107" s="36"/>
      <c r="F107" s="36"/>
      <c r="G107" s="36"/>
      <c r="H107" s="36"/>
      <c r="I107" s="36"/>
      <c r="J107" s="36"/>
      <c r="K107" s="36"/>
      <c r="L107" s="36"/>
      <c r="M107" s="36"/>
      <c r="N107" s="36"/>
    </row>
    <row r="108" spans="1:14">
      <c r="A108" s="36"/>
      <c r="B108" s="36"/>
      <c r="C108" s="36"/>
      <c r="D108" s="36"/>
      <c r="E108" s="36"/>
      <c r="F108" s="36"/>
      <c r="G108" s="36"/>
      <c r="H108" s="36"/>
      <c r="I108" s="36"/>
      <c r="J108" s="36"/>
      <c r="K108" s="36"/>
      <c r="L108" s="36"/>
      <c r="M108" s="36"/>
      <c r="N108" s="36"/>
    </row>
    <row r="109" spans="1:14">
      <c r="A109" s="36"/>
      <c r="B109" s="36"/>
      <c r="C109" s="36"/>
      <c r="D109" s="36"/>
      <c r="E109" s="36"/>
      <c r="F109" s="36"/>
      <c r="G109" s="36"/>
      <c r="H109" s="36"/>
      <c r="I109" s="36"/>
      <c r="J109" s="36"/>
      <c r="K109" s="36"/>
      <c r="L109" s="36"/>
      <c r="M109" s="36"/>
      <c r="N109" s="36"/>
    </row>
    <row r="110" spans="1:14">
      <c r="A110" s="36"/>
      <c r="B110" s="36"/>
      <c r="C110" s="36"/>
      <c r="D110" s="36"/>
      <c r="E110" s="36"/>
      <c r="F110" s="36"/>
      <c r="G110" s="36"/>
      <c r="H110" s="36"/>
      <c r="I110" s="36"/>
      <c r="J110" s="36"/>
      <c r="K110" s="36"/>
      <c r="L110" s="36"/>
      <c r="M110" s="36"/>
      <c r="N110" s="36"/>
    </row>
    <row r="111" spans="1:14">
      <c r="A111" s="36"/>
      <c r="B111" s="36"/>
      <c r="C111" s="36"/>
      <c r="D111" s="36"/>
      <c r="E111" s="36"/>
      <c r="F111" s="36"/>
      <c r="G111" s="36"/>
      <c r="H111" s="36"/>
      <c r="I111" s="36"/>
      <c r="J111" s="36"/>
      <c r="K111" s="36"/>
      <c r="L111" s="36"/>
      <c r="M111" s="36"/>
      <c r="N111" s="36"/>
    </row>
    <row r="112" spans="1:14">
      <c r="A112" s="36"/>
      <c r="B112" s="36"/>
      <c r="C112" s="36"/>
      <c r="D112" s="36"/>
      <c r="E112" s="36"/>
      <c r="F112" s="36"/>
      <c r="G112" s="36"/>
      <c r="H112" s="36"/>
      <c r="I112" s="36"/>
      <c r="J112" s="36"/>
      <c r="K112" s="36"/>
      <c r="L112" s="36"/>
      <c r="M112" s="36"/>
      <c r="N112" s="36"/>
    </row>
    <row r="113" spans="1:14">
      <c r="A113" s="36"/>
      <c r="B113" s="36"/>
      <c r="C113" s="36"/>
      <c r="D113" s="36"/>
      <c r="E113" s="36"/>
      <c r="F113" s="36"/>
      <c r="G113" s="36"/>
      <c r="H113" s="36"/>
      <c r="I113" s="36"/>
      <c r="J113" s="36"/>
      <c r="K113" s="36"/>
      <c r="L113" s="36"/>
      <c r="M113" s="36"/>
      <c r="N113" s="36"/>
    </row>
    <row r="114" spans="1:14">
      <c r="A114" s="36"/>
      <c r="B114" s="36"/>
      <c r="C114" s="36"/>
      <c r="D114" s="36"/>
      <c r="E114" s="36"/>
      <c r="F114" s="36"/>
      <c r="G114" s="36"/>
      <c r="H114" s="36"/>
      <c r="I114" s="36"/>
      <c r="J114" s="36"/>
      <c r="K114" s="36"/>
      <c r="L114" s="36"/>
      <c r="M114" s="36"/>
      <c r="N114" s="36"/>
    </row>
    <row r="115" spans="1:14">
      <c r="A115" s="36"/>
      <c r="B115" s="36"/>
      <c r="C115" s="36"/>
      <c r="D115" s="36"/>
      <c r="E115" s="36"/>
      <c r="F115" s="36"/>
      <c r="G115" s="36"/>
      <c r="H115" s="36"/>
      <c r="I115" s="36"/>
      <c r="J115" s="36"/>
      <c r="K115" s="36"/>
      <c r="L115" s="36"/>
      <c r="M115" s="36"/>
      <c r="N115" s="36"/>
    </row>
    <row r="116" spans="1:14">
      <c r="A116" s="36"/>
      <c r="B116" s="36"/>
      <c r="C116" s="36"/>
      <c r="D116" s="36"/>
      <c r="E116" s="36"/>
      <c r="F116" s="36"/>
      <c r="G116" s="36"/>
      <c r="H116" s="36"/>
      <c r="I116" s="36"/>
      <c r="J116" s="36"/>
      <c r="K116" s="36"/>
      <c r="L116" s="36"/>
      <c r="M116" s="36"/>
      <c r="N116" s="36"/>
    </row>
    <row r="117" spans="1:14">
      <c r="A117" s="36"/>
      <c r="B117" s="36"/>
      <c r="C117" s="36"/>
      <c r="D117" s="36"/>
      <c r="E117" s="36"/>
      <c r="F117" s="36"/>
      <c r="G117" s="36"/>
      <c r="H117" s="36"/>
      <c r="I117" s="36"/>
      <c r="J117" s="36"/>
      <c r="K117" s="36"/>
      <c r="L117" s="36"/>
      <c r="M117" s="36"/>
      <c r="N117" s="36"/>
    </row>
    <row r="118" spans="1:14">
      <c r="A118" s="36"/>
      <c r="B118" s="36"/>
      <c r="C118" s="36"/>
      <c r="D118" s="36"/>
      <c r="E118" s="36"/>
      <c r="F118" s="36"/>
      <c r="G118" s="36"/>
      <c r="H118" s="36"/>
      <c r="I118" s="36"/>
      <c r="J118" s="36"/>
      <c r="K118" s="36"/>
      <c r="L118" s="36"/>
      <c r="M118" s="36"/>
      <c r="N118" s="36"/>
    </row>
    <row r="119" spans="1:14">
      <c r="A119" s="36"/>
      <c r="B119" s="36"/>
      <c r="C119" s="36"/>
      <c r="D119" s="36"/>
      <c r="E119" s="36"/>
      <c r="F119" s="36"/>
      <c r="G119" s="36"/>
      <c r="H119" s="36"/>
      <c r="I119" s="36"/>
      <c r="J119" s="36"/>
      <c r="K119" s="36"/>
      <c r="L119" s="36"/>
      <c r="M119" s="36"/>
      <c r="N119" s="36"/>
    </row>
    <row r="120" spans="1:14">
      <c r="A120" s="36"/>
      <c r="B120" s="36"/>
      <c r="C120" s="36"/>
      <c r="D120" s="36"/>
      <c r="E120" s="36"/>
      <c r="F120" s="36"/>
      <c r="G120" s="36"/>
      <c r="H120" s="36"/>
      <c r="I120" s="36"/>
      <c r="J120" s="36"/>
      <c r="K120" s="36"/>
      <c r="L120" s="36"/>
      <c r="M120" s="36"/>
      <c r="N120" s="36"/>
    </row>
    <row r="121" spans="1:14">
      <c r="A121" s="36"/>
      <c r="B121" s="36"/>
      <c r="C121" s="36"/>
      <c r="D121" s="36"/>
      <c r="E121" s="36"/>
      <c r="F121" s="36"/>
      <c r="G121" s="36"/>
      <c r="H121" s="36"/>
      <c r="I121" s="36"/>
      <c r="J121" s="36"/>
      <c r="K121" s="36"/>
      <c r="L121" s="36"/>
      <c r="M121" s="36"/>
      <c r="N121" s="36"/>
    </row>
    <row r="122" spans="1:14">
      <c r="A122" s="36"/>
      <c r="B122" s="36"/>
      <c r="C122" s="36"/>
      <c r="D122" s="36"/>
      <c r="E122" s="36"/>
      <c r="F122" s="36"/>
      <c r="G122" s="36"/>
      <c r="H122" s="36"/>
      <c r="I122" s="36"/>
      <c r="J122" s="36"/>
      <c r="K122" s="36"/>
      <c r="L122" s="36"/>
      <c r="M122" s="36"/>
      <c r="N122" s="36"/>
    </row>
    <row r="123" spans="1:14">
      <c r="A123" s="36"/>
      <c r="B123" s="36"/>
      <c r="C123" s="36"/>
      <c r="D123" s="36"/>
      <c r="E123" s="36"/>
      <c r="F123" s="36"/>
      <c r="G123" s="36"/>
      <c r="H123" s="36"/>
      <c r="I123" s="36"/>
      <c r="J123" s="36"/>
      <c r="K123" s="36"/>
      <c r="L123" s="36"/>
      <c r="M123" s="36"/>
      <c r="N123" s="36"/>
    </row>
    <row r="124" spans="1:14">
      <c r="A124" s="36"/>
      <c r="B124" s="36"/>
      <c r="C124" s="36"/>
      <c r="D124" s="36"/>
      <c r="E124" s="36"/>
      <c r="F124" s="36"/>
      <c r="G124" s="36"/>
      <c r="H124" s="36"/>
      <c r="I124" s="36"/>
      <c r="J124" s="36"/>
      <c r="K124" s="36"/>
      <c r="L124" s="36"/>
      <c r="M124" s="36"/>
      <c r="N124" s="36"/>
    </row>
    <row r="125" spans="1:14">
      <c r="A125" s="36"/>
      <c r="B125" s="36"/>
      <c r="C125" s="36"/>
      <c r="D125" s="36"/>
      <c r="E125" s="36"/>
      <c r="F125" s="36"/>
      <c r="G125" s="36"/>
      <c r="H125" s="36"/>
      <c r="I125" s="36"/>
      <c r="J125" s="36"/>
      <c r="K125" s="36"/>
      <c r="L125" s="36"/>
      <c r="M125" s="36"/>
      <c r="N125" s="36"/>
    </row>
    <row r="126" spans="1:14">
      <c r="A126" s="36"/>
      <c r="B126" s="36"/>
      <c r="C126" s="36"/>
      <c r="D126" s="36"/>
      <c r="E126" s="36"/>
      <c r="F126" s="36"/>
      <c r="G126" s="36"/>
      <c r="H126" s="36"/>
      <c r="I126" s="36"/>
      <c r="J126" s="36"/>
      <c r="K126" s="36"/>
      <c r="L126" s="36"/>
      <c r="M126" s="36"/>
      <c r="N126" s="36"/>
    </row>
    <row r="127" spans="1:14">
      <c r="A127" s="36"/>
      <c r="B127" s="36"/>
      <c r="C127" s="36"/>
      <c r="D127" s="36"/>
      <c r="E127" s="36"/>
      <c r="F127" s="36"/>
      <c r="G127" s="36"/>
      <c r="H127" s="36"/>
      <c r="I127" s="36"/>
      <c r="J127" s="36"/>
      <c r="K127" s="36"/>
      <c r="L127" s="36"/>
      <c r="M127" s="36"/>
      <c r="N127" s="36"/>
    </row>
    <row r="128" spans="1:14">
      <c r="A128" s="36"/>
      <c r="B128" s="36"/>
      <c r="C128" s="36"/>
      <c r="D128" s="36"/>
      <c r="E128" s="36"/>
      <c r="F128" s="36"/>
      <c r="G128" s="36"/>
      <c r="H128" s="36"/>
      <c r="I128" s="36"/>
      <c r="J128" s="36"/>
      <c r="K128" s="36"/>
      <c r="L128" s="36"/>
      <c r="M128" s="36"/>
      <c r="N128" s="36"/>
    </row>
    <row r="129" spans="1:14">
      <c r="A129" s="36"/>
      <c r="B129" s="36"/>
      <c r="C129" s="36"/>
      <c r="D129" s="36"/>
      <c r="E129" s="36"/>
      <c r="F129" s="36"/>
      <c r="G129" s="36"/>
      <c r="H129" s="36"/>
      <c r="I129" s="36"/>
      <c r="J129" s="36"/>
      <c r="K129" s="36"/>
      <c r="L129" s="36"/>
      <c r="M129" s="36"/>
      <c r="N129" s="36"/>
    </row>
    <row r="130" spans="1:14">
      <c r="A130" s="36"/>
      <c r="B130" s="36"/>
      <c r="C130" s="36"/>
      <c r="D130" s="36"/>
      <c r="E130" s="36"/>
      <c r="F130" s="36"/>
      <c r="G130" s="36"/>
      <c r="H130" s="36"/>
      <c r="I130" s="36"/>
      <c r="J130" s="36"/>
      <c r="K130" s="36"/>
      <c r="L130" s="36"/>
      <c r="M130" s="36"/>
      <c r="N130" s="36"/>
    </row>
    <row r="131" spans="1:14">
      <c r="A131" s="36"/>
      <c r="B131" s="36"/>
      <c r="C131" s="36"/>
      <c r="D131" s="36"/>
      <c r="E131" s="36"/>
      <c r="F131" s="36"/>
      <c r="G131" s="36"/>
      <c r="H131" s="36"/>
      <c r="I131" s="36"/>
      <c r="J131" s="36"/>
      <c r="K131" s="36"/>
      <c r="L131" s="36"/>
      <c r="M131" s="36"/>
      <c r="N131" s="36"/>
    </row>
    <row r="132" spans="1:14">
      <c r="A132" s="36"/>
      <c r="B132" s="36"/>
      <c r="C132" s="36"/>
      <c r="D132" s="36"/>
      <c r="E132" s="36"/>
      <c r="F132" s="36"/>
      <c r="G132" s="36"/>
      <c r="H132" s="36"/>
      <c r="I132" s="36"/>
      <c r="J132" s="36"/>
      <c r="K132" s="36"/>
      <c r="L132" s="36"/>
      <c r="M132" s="36"/>
      <c r="N132" s="36"/>
    </row>
    <row r="133" spans="1:14">
      <c r="A133" s="36"/>
      <c r="B133" s="36"/>
      <c r="C133" s="36"/>
      <c r="D133" s="36"/>
      <c r="E133" s="36"/>
      <c r="F133" s="36"/>
      <c r="G133" s="36"/>
      <c r="H133" s="36"/>
      <c r="I133" s="36"/>
      <c r="J133" s="36"/>
      <c r="K133" s="36"/>
      <c r="L133" s="36"/>
      <c r="M133" s="36"/>
      <c r="N133" s="36"/>
    </row>
    <row r="134" spans="1:14">
      <c r="A134" s="36"/>
      <c r="B134" s="36"/>
      <c r="C134" s="36"/>
      <c r="D134" s="36"/>
      <c r="E134" s="36"/>
      <c r="F134" s="36"/>
      <c r="G134" s="36"/>
      <c r="H134" s="36"/>
      <c r="I134" s="36"/>
      <c r="J134" s="36"/>
      <c r="K134" s="36"/>
      <c r="L134" s="36"/>
      <c r="M134" s="36"/>
      <c r="N134" s="36"/>
    </row>
    <row r="135" spans="1:14">
      <c r="A135" s="36"/>
      <c r="B135" s="36"/>
      <c r="C135" s="36"/>
      <c r="D135" s="36"/>
      <c r="E135" s="36"/>
      <c r="F135" s="36"/>
      <c r="G135" s="36"/>
      <c r="H135" s="36"/>
      <c r="I135" s="36"/>
      <c r="J135" s="36"/>
      <c r="K135" s="36"/>
      <c r="L135" s="36"/>
      <c r="M135" s="36"/>
      <c r="N135" s="36"/>
    </row>
    <row r="136" spans="1:14">
      <c r="A136" s="36"/>
      <c r="B136" s="36"/>
      <c r="C136" s="36"/>
      <c r="D136" s="36"/>
      <c r="E136" s="36"/>
      <c r="F136" s="36"/>
      <c r="G136" s="36"/>
      <c r="H136" s="36"/>
      <c r="I136" s="36"/>
      <c r="J136" s="36"/>
      <c r="K136" s="36"/>
      <c r="L136" s="36"/>
      <c r="M136" s="36"/>
      <c r="N136" s="36"/>
    </row>
    <row r="137" spans="1:14">
      <c r="A137" s="36"/>
      <c r="B137" s="36"/>
      <c r="C137" s="36"/>
      <c r="D137" s="36"/>
      <c r="E137" s="36"/>
      <c r="F137" s="36"/>
      <c r="G137" s="36"/>
      <c r="H137" s="36"/>
      <c r="I137" s="36"/>
      <c r="J137" s="36"/>
      <c r="K137" s="36"/>
      <c r="L137" s="36"/>
      <c r="M137" s="36"/>
      <c r="N137" s="36"/>
    </row>
    <row r="138" spans="1:14">
      <c r="A138" s="36"/>
      <c r="B138" s="36"/>
      <c r="C138" s="36"/>
      <c r="D138" s="36"/>
      <c r="E138" s="36"/>
      <c r="F138" s="36"/>
      <c r="G138" s="36"/>
      <c r="H138" s="36"/>
      <c r="I138" s="36"/>
      <c r="J138" s="36"/>
      <c r="K138" s="36"/>
      <c r="L138" s="36"/>
      <c r="M138" s="36"/>
      <c r="N138" s="36"/>
    </row>
    <row r="139" spans="1:14">
      <c r="A139" s="36"/>
      <c r="B139" s="36"/>
      <c r="C139" s="36"/>
      <c r="D139" s="36"/>
      <c r="E139" s="36"/>
      <c r="F139" s="36"/>
      <c r="G139" s="36"/>
      <c r="H139" s="36"/>
      <c r="I139" s="36"/>
      <c r="J139" s="36"/>
      <c r="K139" s="36"/>
      <c r="L139" s="36"/>
      <c r="M139" s="36"/>
      <c r="N139" s="36"/>
    </row>
    <row r="140" spans="1:14">
      <c r="A140" s="36"/>
      <c r="B140" s="36"/>
      <c r="C140" s="36"/>
      <c r="D140" s="36"/>
      <c r="E140" s="36"/>
      <c r="F140" s="36"/>
      <c r="G140" s="36"/>
      <c r="H140" s="36"/>
      <c r="I140" s="36"/>
      <c r="J140" s="36"/>
      <c r="K140" s="36"/>
      <c r="L140" s="36"/>
      <c r="M140" s="36"/>
      <c r="N140" s="36"/>
    </row>
    <row r="141" spans="1:14">
      <c r="A141" s="36"/>
      <c r="B141" s="36"/>
      <c r="C141" s="36"/>
      <c r="D141" s="36"/>
      <c r="E141" s="36"/>
      <c r="F141" s="36"/>
      <c r="G141" s="36"/>
      <c r="H141" s="36"/>
      <c r="I141" s="36"/>
      <c r="J141" s="36"/>
      <c r="K141" s="36"/>
      <c r="L141" s="36"/>
      <c r="M141" s="36"/>
      <c r="N141" s="36"/>
    </row>
    <row r="142" spans="1:14">
      <c r="A142" s="36"/>
      <c r="B142" s="36"/>
      <c r="C142" s="36"/>
      <c r="D142" s="36"/>
      <c r="E142" s="36"/>
      <c r="F142" s="36"/>
      <c r="G142" s="36"/>
      <c r="H142" s="36"/>
      <c r="I142" s="36"/>
      <c r="J142" s="36"/>
      <c r="K142" s="36"/>
      <c r="L142" s="36"/>
      <c r="M142" s="36"/>
      <c r="N142" s="36"/>
    </row>
    <row r="143" spans="1:14">
      <c r="A143" s="36"/>
      <c r="B143" s="36"/>
      <c r="C143" s="36"/>
      <c r="D143" s="36"/>
      <c r="E143" s="36"/>
      <c r="F143" s="36"/>
      <c r="G143" s="36"/>
      <c r="H143" s="36"/>
      <c r="I143" s="36"/>
      <c r="J143" s="36"/>
      <c r="K143" s="36"/>
      <c r="L143" s="36"/>
      <c r="M143" s="36"/>
      <c r="N143" s="36"/>
    </row>
    <row r="144" spans="1:14">
      <c r="A144" s="36"/>
      <c r="B144" s="36"/>
      <c r="C144" s="36"/>
      <c r="D144" s="36"/>
      <c r="E144" s="36"/>
      <c r="F144" s="36"/>
      <c r="G144" s="36"/>
      <c r="H144" s="36"/>
      <c r="I144" s="36"/>
      <c r="J144" s="36"/>
      <c r="K144" s="36"/>
      <c r="L144" s="36"/>
      <c r="M144" s="36"/>
      <c r="N144" s="36"/>
    </row>
    <row r="145" spans="1:14">
      <c r="A145" s="36"/>
      <c r="B145" s="36"/>
      <c r="C145" s="36"/>
      <c r="D145" s="36"/>
      <c r="E145" s="36"/>
      <c r="F145" s="36"/>
      <c r="G145" s="36"/>
      <c r="H145" s="36"/>
      <c r="I145" s="36"/>
      <c r="J145" s="36"/>
      <c r="K145" s="36"/>
      <c r="L145" s="36"/>
      <c r="M145" s="36"/>
      <c r="N145" s="36"/>
    </row>
    <row r="146" spans="1:14">
      <c r="A146" s="36"/>
      <c r="B146" s="36"/>
      <c r="C146" s="36"/>
      <c r="D146" s="36"/>
      <c r="E146" s="36"/>
      <c r="F146" s="36"/>
      <c r="G146" s="36"/>
      <c r="H146" s="36"/>
      <c r="I146" s="36"/>
      <c r="J146" s="36"/>
      <c r="K146" s="36"/>
      <c r="L146" s="36"/>
      <c r="M146" s="36"/>
      <c r="N146" s="36"/>
    </row>
    <row r="147" spans="1:14">
      <c r="A147" s="36"/>
      <c r="B147" s="36"/>
      <c r="C147" s="36"/>
      <c r="D147" s="36"/>
      <c r="E147" s="36"/>
      <c r="F147" s="36"/>
      <c r="G147" s="36"/>
      <c r="H147" s="36"/>
      <c r="I147" s="36"/>
      <c r="J147" s="36"/>
      <c r="K147" s="36"/>
      <c r="L147" s="36"/>
      <c r="M147" s="36"/>
      <c r="N147" s="36"/>
    </row>
    <row r="148" spans="1:14">
      <c r="A148" s="36"/>
      <c r="B148" s="36"/>
      <c r="C148" s="36"/>
      <c r="D148" s="36"/>
      <c r="E148" s="36"/>
      <c r="F148" s="36"/>
      <c r="G148" s="36"/>
      <c r="H148" s="36"/>
      <c r="I148" s="36"/>
      <c r="J148" s="36"/>
      <c r="K148" s="36"/>
      <c r="L148" s="36"/>
      <c r="M148" s="36"/>
      <c r="N148" s="36"/>
    </row>
    <row r="149" spans="1:14">
      <c r="A149" s="36"/>
      <c r="B149" s="36"/>
      <c r="C149" s="36"/>
      <c r="D149" s="36"/>
      <c r="E149" s="36"/>
      <c r="F149" s="36"/>
      <c r="G149" s="36"/>
      <c r="H149" s="36"/>
      <c r="I149" s="36"/>
      <c r="J149" s="36"/>
      <c r="K149" s="36"/>
      <c r="L149" s="36"/>
      <c r="M149" s="36"/>
      <c r="N149" s="36"/>
    </row>
    <row r="150" spans="1:14">
      <c r="A150" s="36"/>
      <c r="B150" s="36"/>
      <c r="C150" s="36"/>
      <c r="D150" s="36"/>
      <c r="E150" s="36"/>
      <c r="F150" s="36"/>
      <c r="G150" s="36"/>
      <c r="H150" s="36"/>
      <c r="I150" s="36"/>
      <c r="J150" s="36"/>
      <c r="K150" s="36"/>
      <c r="L150" s="36"/>
      <c r="M150" s="36"/>
      <c r="N150" s="36"/>
    </row>
    <row r="151" spans="1:14">
      <c r="A151" s="36"/>
      <c r="B151" s="36"/>
      <c r="C151" s="36"/>
      <c r="D151" s="36"/>
      <c r="E151" s="36"/>
      <c r="F151" s="36"/>
      <c r="G151" s="36"/>
      <c r="H151" s="36"/>
      <c r="I151" s="36"/>
      <c r="J151" s="36"/>
      <c r="K151" s="36"/>
      <c r="L151" s="36"/>
      <c r="M151" s="36"/>
      <c r="N151" s="36"/>
    </row>
    <row r="152" spans="1:14">
      <c r="A152" s="36"/>
      <c r="B152" s="36"/>
      <c r="C152" s="36"/>
      <c r="D152" s="36"/>
      <c r="E152" s="36"/>
      <c r="F152" s="36"/>
      <c r="G152" s="36"/>
      <c r="H152" s="36"/>
      <c r="I152" s="36"/>
      <c r="J152" s="36"/>
      <c r="K152" s="36"/>
      <c r="L152" s="36"/>
      <c r="M152" s="36"/>
      <c r="N152" s="36"/>
    </row>
    <row r="153" spans="1:14">
      <c r="A153" s="36"/>
      <c r="B153" s="36"/>
      <c r="C153" s="36"/>
      <c r="D153" s="36"/>
      <c r="E153" s="36"/>
      <c r="F153" s="36"/>
      <c r="G153" s="36"/>
      <c r="H153" s="36"/>
      <c r="I153" s="36"/>
      <c r="J153" s="36"/>
      <c r="K153" s="36"/>
      <c r="L153" s="36"/>
      <c r="M153" s="36"/>
      <c r="N153" s="36"/>
    </row>
    <row r="154" spans="1:14">
      <c r="A154" s="36"/>
      <c r="B154" s="36"/>
      <c r="C154" s="36"/>
      <c r="D154" s="36"/>
      <c r="E154" s="36"/>
      <c r="F154" s="36"/>
      <c r="G154" s="36"/>
      <c r="H154" s="36"/>
      <c r="I154" s="36"/>
      <c r="J154" s="36"/>
      <c r="K154" s="36"/>
      <c r="L154" s="36"/>
      <c r="M154" s="36"/>
      <c r="N154" s="36"/>
    </row>
    <row r="155" spans="1:14">
      <c r="A155" s="36"/>
      <c r="B155" s="36"/>
      <c r="C155" s="36"/>
      <c r="D155" s="36"/>
      <c r="E155" s="36"/>
      <c r="F155" s="36"/>
      <c r="G155" s="36"/>
      <c r="H155" s="36"/>
      <c r="I155" s="36"/>
      <c r="J155" s="36"/>
      <c r="K155" s="36"/>
      <c r="L155" s="36"/>
      <c r="M155" s="36"/>
      <c r="N155" s="36"/>
    </row>
    <row r="156" spans="1:14">
      <c r="A156" s="36"/>
      <c r="B156" s="36"/>
      <c r="C156" s="36"/>
      <c r="D156" s="36"/>
      <c r="E156" s="36"/>
      <c r="F156" s="36"/>
      <c r="G156" s="36"/>
      <c r="H156" s="36"/>
      <c r="I156" s="36"/>
      <c r="J156" s="36"/>
      <c r="K156" s="36"/>
      <c r="L156" s="36"/>
      <c r="M156" s="36"/>
      <c r="N156" s="36"/>
    </row>
    <row r="157" spans="1:14">
      <c r="A157" s="36"/>
      <c r="B157" s="36"/>
      <c r="C157" s="36"/>
      <c r="D157" s="36"/>
      <c r="E157" s="36"/>
      <c r="F157" s="36"/>
      <c r="G157" s="36"/>
      <c r="H157" s="36"/>
      <c r="I157" s="36"/>
      <c r="J157" s="36"/>
      <c r="K157" s="36"/>
      <c r="L157" s="36"/>
      <c r="M157" s="36"/>
      <c r="N157" s="36"/>
    </row>
    <row r="158" spans="1:14">
      <c r="A158" s="36"/>
      <c r="B158" s="36"/>
      <c r="C158" s="36"/>
      <c r="D158" s="36"/>
      <c r="E158" s="36"/>
      <c r="F158" s="36"/>
      <c r="G158" s="36"/>
      <c r="H158" s="36"/>
      <c r="I158" s="36"/>
      <c r="J158" s="36"/>
      <c r="K158" s="36"/>
      <c r="L158" s="36"/>
      <c r="M158" s="36"/>
      <c r="N158" s="36"/>
    </row>
    <row r="159" spans="1:14">
      <c r="A159" s="36"/>
      <c r="B159" s="36"/>
      <c r="C159" s="36"/>
      <c r="D159" s="36"/>
      <c r="E159" s="36"/>
      <c r="F159" s="36"/>
      <c r="G159" s="36"/>
      <c r="H159" s="36"/>
      <c r="I159" s="36"/>
      <c r="J159" s="36"/>
      <c r="K159" s="36"/>
      <c r="L159" s="36"/>
      <c r="M159" s="36"/>
      <c r="N159" s="36"/>
    </row>
    <row r="160" spans="1:14">
      <c r="A160" s="36"/>
      <c r="B160" s="36"/>
      <c r="C160" s="36"/>
      <c r="D160" s="36"/>
      <c r="E160" s="36"/>
      <c r="F160" s="36"/>
      <c r="G160" s="36"/>
      <c r="H160" s="36"/>
      <c r="I160" s="36"/>
      <c r="J160" s="36"/>
      <c r="K160" s="36"/>
      <c r="L160" s="36"/>
      <c r="M160" s="36"/>
      <c r="N160" s="36"/>
    </row>
    <row r="161" spans="1:14">
      <c r="A161" s="36"/>
      <c r="B161" s="36"/>
      <c r="C161" s="36"/>
      <c r="D161" s="36"/>
      <c r="E161" s="36"/>
      <c r="F161" s="36"/>
      <c r="G161" s="36"/>
      <c r="H161" s="36"/>
      <c r="I161" s="36"/>
      <c r="J161" s="36"/>
      <c r="K161" s="36"/>
      <c r="L161" s="36"/>
      <c r="M161" s="36"/>
      <c r="N161" s="36"/>
    </row>
    <row r="162" spans="1:14">
      <c r="A162" s="36"/>
      <c r="B162" s="36"/>
      <c r="C162" s="36"/>
      <c r="D162" s="36"/>
      <c r="E162" s="36"/>
      <c r="F162" s="36"/>
      <c r="G162" s="36"/>
      <c r="H162" s="36"/>
      <c r="I162" s="36"/>
      <c r="J162" s="36"/>
      <c r="K162" s="36"/>
      <c r="L162" s="36"/>
      <c r="M162" s="36"/>
      <c r="N162" s="36"/>
    </row>
    <row r="163" spans="1:14">
      <c r="A163" s="36"/>
      <c r="B163" s="36"/>
      <c r="C163" s="36"/>
      <c r="D163" s="36"/>
      <c r="E163" s="36"/>
      <c r="F163" s="36"/>
      <c r="G163" s="36"/>
      <c r="H163" s="36"/>
      <c r="I163" s="36"/>
      <c r="J163" s="36"/>
      <c r="K163" s="36"/>
      <c r="L163" s="36"/>
      <c r="M163" s="36"/>
      <c r="N163" s="36"/>
    </row>
    <row r="164" spans="1:14">
      <c r="A164" s="36"/>
      <c r="B164" s="36"/>
      <c r="C164" s="36"/>
      <c r="D164" s="36"/>
      <c r="E164" s="36"/>
      <c r="F164" s="36"/>
      <c r="G164" s="36"/>
      <c r="H164" s="36"/>
      <c r="I164" s="36"/>
      <c r="J164" s="36"/>
      <c r="K164" s="36"/>
      <c r="L164" s="36"/>
      <c r="M164" s="36"/>
      <c r="N164" s="36"/>
    </row>
    <row r="165" spans="1:14">
      <c r="A165" s="36"/>
      <c r="B165" s="36"/>
      <c r="C165" s="36"/>
      <c r="D165" s="36"/>
      <c r="E165" s="36"/>
      <c r="F165" s="36"/>
      <c r="G165" s="36"/>
      <c r="H165" s="36"/>
      <c r="I165" s="36"/>
      <c r="J165" s="36"/>
      <c r="K165" s="36"/>
      <c r="L165" s="36"/>
      <c r="M165" s="36"/>
      <c r="N165" s="36"/>
    </row>
    <row r="166" spans="1:14">
      <c r="A166" s="36"/>
      <c r="B166" s="36"/>
      <c r="C166" s="36"/>
      <c r="D166" s="36"/>
      <c r="E166" s="36"/>
      <c r="F166" s="36"/>
      <c r="G166" s="36"/>
      <c r="H166" s="36"/>
      <c r="I166" s="36"/>
      <c r="J166" s="36"/>
      <c r="K166" s="36"/>
      <c r="L166" s="36"/>
      <c r="M166" s="36"/>
      <c r="N166" s="36"/>
    </row>
    <row r="167" spans="1:14">
      <c r="A167" s="36"/>
      <c r="B167" s="36"/>
      <c r="C167" s="36"/>
      <c r="D167" s="36"/>
      <c r="E167" s="36"/>
      <c r="F167" s="36"/>
      <c r="G167" s="36"/>
      <c r="H167" s="36"/>
      <c r="I167" s="36"/>
      <c r="J167" s="36"/>
      <c r="K167" s="36"/>
      <c r="L167" s="36"/>
      <c r="M167" s="36"/>
      <c r="N167" s="36"/>
    </row>
    <row r="168" spans="1:14">
      <c r="A168" s="36"/>
      <c r="B168" s="36"/>
      <c r="C168" s="36"/>
      <c r="D168" s="36"/>
      <c r="E168" s="36"/>
      <c r="F168" s="36"/>
      <c r="G168" s="36"/>
      <c r="H168" s="36"/>
      <c r="I168" s="36"/>
      <c r="J168" s="36"/>
      <c r="K168" s="36"/>
      <c r="L168" s="36"/>
      <c r="M168" s="36"/>
      <c r="N168" s="36"/>
    </row>
    <row r="169" spans="1:14">
      <c r="A169" s="36"/>
      <c r="B169" s="36"/>
      <c r="C169" s="36"/>
      <c r="D169" s="36"/>
      <c r="E169" s="36"/>
      <c r="F169" s="36"/>
      <c r="G169" s="36"/>
      <c r="H169" s="36"/>
      <c r="I169" s="36"/>
      <c r="J169" s="36"/>
      <c r="K169" s="36"/>
      <c r="L169" s="36"/>
      <c r="M169" s="36"/>
      <c r="N169" s="36"/>
    </row>
    <row r="170" spans="1:14">
      <c r="A170" s="36"/>
      <c r="B170" s="36"/>
      <c r="C170" s="36"/>
      <c r="D170" s="36"/>
      <c r="E170" s="36"/>
      <c r="F170" s="36"/>
      <c r="G170" s="36"/>
      <c r="H170" s="36"/>
      <c r="I170" s="36"/>
      <c r="J170" s="36"/>
      <c r="K170" s="36"/>
      <c r="L170" s="36"/>
      <c r="M170" s="36"/>
      <c r="N170" s="36"/>
    </row>
    <row r="171" spans="1:14">
      <c r="A171" s="36"/>
      <c r="B171" s="36"/>
      <c r="C171" s="36"/>
      <c r="D171" s="36"/>
      <c r="E171" s="36"/>
      <c r="F171" s="36"/>
      <c r="G171" s="36"/>
      <c r="H171" s="36"/>
      <c r="I171" s="36"/>
      <c r="J171" s="36"/>
      <c r="K171" s="36"/>
      <c r="L171" s="36"/>
      <c r="M171" s="36"/>
      <c r="N171" s="36"/>
    </row>
    <row r="172" spans="1:14">
      <c r="A172" s="36"/>
      <c r="B172" s="36"/>
      <c r="C172" s="36"/>
      <c r="D172" s="36"/>
      <c r="E172" s="36"/>
      <c r="F172" s="36"/>
      <c r="G172" s="36"/>
      <c r="H172" s="36"/>
      <c r="I172" s="36"/>
      <c r="J172" s="36"/>
      <c r="K172" s="36"/>
      <c r="L172" s="36"/>
      <c r="M172" s="36"/>
      <c r="N172" s="36"/>
    </row>
    <row r="173" spans="1:14">
      <c r="A173" s="36"/>
      <c r="B173" s="36"/>
      <c r="C173" s="36"/>
      <c r="D173" s="36"/>
      <c r="E173" s="36"/>
      <c r="F173" s="36"/>
      <c r="G173" s="36"/>
      <c r="H173" s="36"/>
      <c r="I173" s="36"/>
      <c r="J173" s="36"/>
      <c r="K173" s="36"/>
      <c r="L173" s="36"/>
      <c r="M173" s="36"/>
      <c r="N173" s="36"/>
    </row>
    <row r="174" spans="1:14">
      <c r="A174" s="36"/>
      <c r="B174" s="36"/>
      <c r="C174" s="36"/>
      <c r="D174" s="36"/>
      <c r="E174" s="36"/>
      <c r="F174" s="36"/>
      <c r="G174" s="36"/>
      <c r="H174" s="36"/>
      <c r="I174" s="36"/>
      <c r="J174" s="36"/>
      <c r="K174" s="36"/>
      <c r="L174" s="36"/>
      <c r="M174" s="36"/>
      <c r="N174" s="36"/>
    </row>
    <row r="175" spans="1:14">
      <c r="A175" s="36"/>
      <c r="B175" s="36"/>
      <c r="C175" s="36"/>
      <c r="D175" s="36"/>
      <c r="E175" s="36"/>
      <c r="F175" s="36"/>
      <c r="G175" s="36"/>
      <c r="H175" s="36"/>
      <c r="I175" s="36"/>
      <c r="J175" s="36"/>
      <c r="K175" s="36"/>
      <c r="L175" s="36"/>
      <c r="M175" s="36"/>
      <c r="N175" s="36"/>
    </row>
    <row r="176" spans="1:14">
      <c r="A176" s="36"/>
      <c r="B176" s="36"/>
      <c r="C176" s="36"/>
      <c r="D176" s="36"/>
      <c r="E176" s="36"/>
      <c r="F176" s="36"/>
      <c r="G176" s="36"/>
      <c r="H176" s="36"/>
      <c r="I176" s="36"/>
      <c r="J176" s="36"/>
      <c r="K176" s="36"/>
      <c r="L176" s="36"/>
      <c r="M176" s="36"/>
      <c r="N176" s="36"/>
    </row>
    <row r="177" spans="1:14">
      <c r="A177" s="36"/>
      <c r="B177" s="36"/>
      <c r="C177" s="36"/>
      <c r="D177" s="36"/>
      <c r="E177" s="36"/>
      <c r="F177" s="36"/>
      <c r="G177" s="36"/>
      <c r="H177" s="36"/>
      <c r="I177" s="36"/>
      <c r="J177" s="36"/>
      <c r="K177" s="36"/>
      <c r="L177" s="36"/>
      <c r="M177" s="36"/>
      <c r="N177" s="36"/>
    </row>
    <row r="178" spans="1:14">
      <c r="A178" s="36"/>
      <c r="B178" s="36"/>
      <c r="C178" s="36"/>
      <c r="D178" s="36"/>
      <c r="E178" s="36"/>
      <c r="F178" s="36"/>
      <c r="G178" s="36"/>
      <c r="H178" s="36"/>
      <c r="I178" s="36"/>
      <c r="J178" s="36"/>
      <c r="K178" s="36"/>
      <c r="L178" s="36"/>
      <c r="M178" s="36"/>
      <c r="N178" s="36"/>
    </row>
    <row r="179" spans="1:14">
      <c r="A179" s="36"/>
      <c r="B179" s="36"/>
      <c r="C179" s="36"/>
      <c r="D179" s="36"/>
      <c r="E179" s="36"/>
      <c r="F179" s="36"/>
      <c r="G179" s="36"/>
      <c r="H179" s="36"/>
      <c r="I179" s="36"/>
      <c r="J179" s="36"/>
      <c r="K179" s="36"/>
      <c r="L179" s="36"/>
      <c r="M179" s="36"/>
      <c r="N179" s="36"/>
    </row>
    <row r="180" spans="1:14">
      <c r="A180" s="36"/>
      <c r="B180" s="36"/>
      <c r="C180" s="36"/>
      <c r="D180" s="36"/>
      <c r="E180" s="36"/>
      <c r="F180" s="36"/>
      <c r="G180" s="36"/>
      <c r="H180" s="36"/>
      <c r="I180" s="36"/>
      <c r="J180" s="36"/>
      <c r="K180" s="36"/>
      <c r="L180" s="36"/>
      <c r="M180" s="36"/>
      <c r="N180" s="36"/>
    </row>
    <row r="181" spans="1:14">
      <c r="A181" s="36"/>
      <c r="B181" s="36"/>
      <c r="C181" s="36"/>
      <c r="D181" s="36"/>
      <c r="E181" s="36"/>
      <c r="F181" s="36"/>
      <c r="G181" s="36"/>
      <c r="H181" s="36"/>
      <c r="I181" s="36"/>
      <c r="J181" s="36"/>
      <c r="K181" s="36"/>
      <c r="L181" s="36"/>
      <c r="M181" s="36"/>
      <c r="N181" s="36"/>
    </row>
    <row r="182" spans="1:14">
      <c r="A182" s="36"/>
      <c r="B182" s="36"/>
      <c r="C182" s="36"/>
      <c r="D182" s="36"/>
      <c r="E182" s="36"/>
      <c r="F182" s="36"/>
      <c r="G182" s="36"/>
      <c r="H182" s="36"/>
      <c r="I182" s="36"/>
      <c r="J182" s="36"/>
      <c r="K182" s="36"/>
      <c r="L182" s="36"/>
      <c r="M182" s="36"/>
      <c r="N182" s="36"/>
    </row>
    <row r="183" spans="1:14">
      <c r="A183" s="36"/>
      <c r="B183" s="36"/>
      <c r="C183" s="36"/>
      <c r="D183" s="36"/>
      <c r="E183" s="36"/>
      <c r="F183" s="36"/>
      <c r="G183" s="36"/>
      <c r="H183" s="36"/>
      <c r="I183" s="36"/>
      <c r="J183" s="36"/>
      <c r="K183" s="36"/>
      <c r="L183" s="36"/>
      <c r="M183" s="36"/>
      <c r="N183" s="36"/>
    </row>
    <row r="184" spans="1:14">
      <c r="A184" s="36"/>
      <c r="B184" s="36"/>
      <c r="C184" s="36"/>
      <c r="D184" s="36"/>
      <c r="E184" s="36"/>
      <c r="F184" s="36"/>
      <c r="G184" s="36"/>
      <c r="H184" s="36"/>
      <c r="I184" s="36"/>
      <c r="J184" s="36"/>
      <c r="K184" s="36"/>
      <c r="L184" s="36"/>
      <c r="M184" s="36"/>
      <c r="N184" s="36"/>
    </row>
    <row r="185" spans="1:14">
      <c r="A185" s="36"/>
      <c r="B185" s="36"/>
      <c r="C185" s="36"/>
      <c r="D185" s="36"/>
      <c r="E185" s="36"/>
      <c r="F185" s="36"/>
      <c r="G185" s="36"/>
      <c r="H185" s="36"/>
      <c r="I185" s="36"/>
      <c r="J185" s="36"/>
      <c r="K185" s="36"/>
      <c r="L185" s="36"/>
      <c r="M185" s="36"/>
      <c r="N185" s="36"/>
    </row>
    <row r="186" spans="1:14">
      <c r="A186" s="36"/>
      <c r="B186" s="36"/>
      <c r="C186" s="36"/>
      <c r="D186" s="36"/>
      <c r="E186" s="36"/>
      <c r="F186" s="36"/>
      <c r="G186" s="36"/>
      <c r="H186" s="36"/>
      <c r="I186" s="36"/>
      <c r="J186" s="36"/>
      <c r="K186" s="36"/>
      <c r="L186" s="36"/>
      <c r="M186" s="36"/>
      <c r="N186" s="36"/>
    </row>
    <row r="187" spans="1:14">
      <c r="A187" s="36"/>
      <c r="B187" s="36"/>
      <c r="C187" s="36"/>
      <c r="D187" s="36"/>
      <c r="E187" s="36"/>
      <c r="F187" s="36"/>
      <c r="G187" s="36"/>
      <c r="H187" s="36"/>
      <c r="I187" s="36"/>
      <c r="J187" s="36"/>
      <c r="K187" s="36"/>
      <c r="L187" s="36"/>
      <c r="M187" s="36"/>
      <c r="N187" s="36"/>
    </row>
    <row r="188" spans="1:14">
      <c r="A188" s="36"/>
      <c r="B188" s="36"/>
      <c r="C188" s="36"/>
      <c r="D188" s="36"/>
      <c r="E188" s="36"/>
      <c r="F188" s="36"/>
      <c r="G188" s="36"/>
      <c r="H188" s="36"/>
      <c r="I188" s="36"/>
      <c r="J188" s="36"/>
      <c r="K188" s="36"/>
      <c r="L188" s="36"/>
      <c r="M188" s="36"/>
      <c r="N188" s="36"/>
    </row>
    <row r="189" spans="1:14">
      <c r="A189" s="36"/>
      <c r="B189" s="36"/>
      <c r="C189" s="36"/>
      <c r="D189" s="36"/>
      <c r="E189" s="36"/>
      <c r="F189" s="36"/>
      <c r="G189" s="36"/>
      <c r="H189" s="36"/>
      <c r="I189" s="36"/>
      <c r="J189" s="36"/>
      <c r="K189" s="36"/>
      <c r="L189" s="36"/>
      <c r="M189" s="36"/>
      <c r="N189" s="36"/>
    </row>
    <row r="190" spans="1:14">
      <c r="A190" s="36"/>
      <c r="B190" s="36"/>
      <c r="C190" s="36"/>
      <c r="D190" s="36"/>
      <c r="E190" s="36"/>
      <c r="F190" s="36"/>
      <c r="G190" s="36"/>
      <c r="H190" s="36"/>
      <c r="I190" s="36"/>
      <c r="J190" s="36"/>
      <c r="K190" s="36"/>
      <c r="L190" s="36"/>
      <c r="M190" s="36"/>
      <c r="N190" s="36"/>
    </row>
    <row r="191" spans="1:14">
      <c r="A191" s="36"/>
      <c r="B191" s="36"/>
      <c r="C191" s="36"/>
      <c r="D191" s="36"/>
      <c r="E191" s="36"/>
      <c r="F191" s="36"/>
      <c r="G191" s="36"/>
      <c r="H191" s="36"/>
      <c r="I191" s="36"/>
      <c r="J191" s="36"/>
      <c r="K191" s="36"/>
      <c r="L191" s="36"/>
      <c r="M191" s="36"/>
      <c r="N191" s="36"/>
    </row>
    <row r="192" spans="1:14">
      <c r="A192" s="36"/>
      <c r="B192" s="36"/>
      <c r="C192" s="36"/>
      <c r="D192" s="36"/>
      <c r="E192" s="36"/>
      <c r="F192" s="36"/>
      <c r="G192" s="36"/>
      <c r="H192" s="36"/>
      <c r="I192" s="36"/>
      <c r="J192" s="36"/>
      <c r="K192" s="36"/>
      <c r="L192" s="36"/>
      <c r="M192" s="36"/>
      <c r="N192" s="36"/>
    </row>
    <row r="193" spans="1:14">
      <c r="A193" s="36"/>
      <c r="B193" s="36"/>
      <c r="C193" s="36"/>
      <c r="D193" s="36"/>
      <c r="E193" s="36"/>
      <c r="F193" s="36"/>
      <c r="G193" s="36"/>
      <c r="H193" s="36"/>
      <c r="I193" s="36"/>
      <c r="J193" s="36"/>
      <c r="K193" s="36"/>
      <c r="L193" s="36"/>
      <c r="M193" s="36"/>
      <c r="N193" s="36"/>
    </row>
    <row r="194" spans="1:14">
      <c r="A194" s="36"/>
      <c r="B194" s="36"/>
      <c r="C194" s="36"/>
      <c r="D194" s="36"/>
      <c r="E194" s="36"/>
      <c r="F194" s="36"/>
      <c r="G194" s="36"/>
      <c r="H194" s="36"/>
      <c r="I194" s="36"/>
      <c r="J194" s="36"/>
      <c r="K194" s="36"/>
      <c r="L194" s="36"/>
      <c r="M194" s="36"/>
      <c r="N194" s="36"/>
    </row>
    <row r="195" spans="1:14">
      <c r="A195" s="36"/>
      <c r="B195" s="36"/>
      <c r="C195" s="36"/>
      <c r="D195" s="36"/>
      <c r="E195" s="36"/>
      <c r="F195" s="36"/>
      <c r="G195" s="36"/>
      <c r="H195" s="36"/>
      <c r="I195" s="36"/>
      <c r="J195" s="36"/>
      <c r="K195" s="36"/>
      <c r="L195" s="36"/>
      <c r="M195" s="36"/>
      <c r="N195" s="36"/>
    </row>
    <row r="196" spans="1:14">
      <c r="A196" s="36"/>
      <c r="B196" s="36"/>
      <c r="C196" s="36"/>
      <c r="D196" s="36"/>
      <c r="E196" s="36"/>
      <c r="F196" s="36"/>
      <c r="G196" s="36"/>
      <c r="H196" s="36"/>
      <c r="I196" s="36"/>
      <c r="J196" s="36"/>
      <c r="K196" s="36"/>
      <c r="L196" s="36"/>
      <c r="M196" s="36"/>
      <c r="N196" s="36"/>
    </row>
    <row r="197" spans="1:14">
      <c r="A197" s="36"/>
      <c r="B197" s="36"/>
      <c r="C197" s="36"/>
      <c r="D197" s="36"/>
      <c r="E197" s="36"/>
      <c r="F197" s="36"/>
      <c r="G197" s="36"/>
      <c r="H197" s="36"/>
      <c r="I197" s="36"/>
      <c r="J197" s="36"/>
      <c r="K197" s="36"/>
      <c r="L197" s="36"/>
      <c r="M197" s="36"/>
      <c r="N197" s="36"/>
    </row>
    <row r="198" spans="1:14">
      <c r="A198" s="36"/>
      <c r="B198" s="36"/>
      <c r="C198" s="36"/>
      <c r="D198" s="36"/>
      <c r="E198" s="36"/>
      <c r="F198" s="36"/>
      <c r="G198" s="36"/>
      <c r="H198" s="36"/>
      <c r="I198" s="36"/>
      <c r="J198" s="36"/>
      <c r="K198" s="36"/>
      <c r="L198" s="36"/>
      <c r="M198" s="36"/>
      <c r="N198" s="36"/>
    </row>
    <row r="199" spans="1:14">
      <c r="A199" s="36"/>
      <c r="B199" s="36"/>
      <c r="C199" s="36"/>
      <c r="D199" s="36"/>
      <c r="E199" s="36"/>
      <c r="F199" s="36"/>
      <c r="G199" s="36"/>
      <c r="H199" s="36"/>
      <c r="I199" s="36"/>
      <c r="J199" s="36"/>
      <c r="K199" s="36"/>
      <c r="L199" s="36"/>
      <c r="M199" s="36"/>
      <c r="N199" s="36"/>
    </row>
    <row r="200" spans="1:14">
      <c r="A200" s="36"/>
      <c r="B200" s="36"/>
      <c r="C200" s="36"/>
      <c r="D200" s="36"/>
      <c r="E200" s="36"/>
      <c r="F200" s="36"/>
      <c r="G200" s="36"/>
      <c r="H200" s="36"/>
      <c r="I200" s="36"/>
      <c r="J200" s="36"/>
      <c r="K200" s="36"/>
      <c r="L200" s="36"/>
      <c r="M200" s="36"/>
      <c r="N200" s="36"/>
    </row>
    <row r="201" spans="1:14">
      <c r="A201" s="36"/>
      <c r="B201" s="36"/>
      <c r="C201" s="36"/>
      <c r="D201" s="36"/>
      <c r="E201" s="36"/>
      <c r="F201" s="36"/>
      <c r="G201" s="36"/>
      <c r="H201" s="36"/>
      <c r="I201" s="36"/>
      <c r="J201" s="36"/>
      <c r="K201" s="36"/>
      <c r="L201" s="36"/>
      <c r="M201" s="36"/>
      <c r="N201" s="36"/>
    </row>
  </sheetData>
  <mergeCells count="5">
    <mergeCell ref="A2:M2"/>
    <mergeCell ref="A3:M3"/>
    <mergeCell ref="A25:B25"/>
    <mergeCell ref="A26:B26"/>
    <mergeCell ref="A27:B27"/>
  </mergeCells>
  <hyperlinks>
    <hyperlink ref="A1" location="'索引目录'!E29" display="返回索引页"/>
    <hyperlink ref="B1" location="'可供出售金融资产汇总'!B7" display="返回"/>
  </hyperlink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01"/>
  <sheetViews>
    <sheetView workbookViewId="0">
      <selection activeCell="A1" sqref="A1"/>
    </sheetView>
  </sheetViews>
  <sheetFormatPr defaultColWidth="9.81481481481481" defaultRowHeight="14.4"/>
  <cols>
    <col min="1" max="1" width="6" customWidth="1"/>
    <col min="2" max="2" width="21" customWidth="1"/>
    <col min="3" max="3" width="17" customWidth="1"/>
    <col min="4" max="4" width="9" customWidth="1"/>
    <col min="5" max="5" width="8" customWidth="1"/>
    <col min="6" max="6" width="7" customWidth="1"/>
    <col min="7" max="7" width="9" customWidth="1"/>
    <col min="8" max="8" width="16" customWidth="1"/>
    <col min="9" max="9" width="15" customWidth="1"/>
    <col min="10" max="10" width="16" customWidth="1"/>
    <col min="11" max="11" width="12" customWidth="1"/>
    <col min="12" max="12" width="7" customWidth="1"/>
    <col min="13" max="13" width="10" customWidth="1"/>
  </cols>
  <sheetData>
    <row r="1" ht="12.75" customHeight="1" spans="1:13">
      <c r="A1" s="13" t="s">
        <v>86</v>
      </c>
      <c r="B1" s="14" t="s">
        <v>250</v>
      </c>
      <c r="C1" s="15"/>
      <c r="D1" s="15"/>
      <c r="E1" s="15"/>
      <c r="F1" s="15"/>
      <c r="G1" s="15"/>
      <c r="H1" s="15"/>
      <c r="I1" s="15"/>
      <c r="J1" s="15"/>
      <c r="K1" s="15"/>
      <c r="L1" s="15"/>
      <c r="M1" s="15"/>
    </row>
    <row r="2" ht="30" customHeight="1" spans="1:13">
      <c r="A2" s="16" t="s">
        <v>629</v>
      </c>
      <c r="B2" s="17"/>
      <c r="C2" s="17"/>
      <c r="D2" s="17"/>
      <c r="E2" s="17"/>
      <c r="F2" s="17"/>
      <c r="G2" s="17"/>
      <c r="H2" s="17"/>
      <c r="I2" s="17"/>
      <c r="J2" s="17"/>
      <c r="K2" s="17"/>
      <c r="L2" s="17"/>
      <c r="M2" s="17"/>
    </row>
    <row r="3" ht="14.25" customHeight="1" spans="1:13">
      <c r="A3" s="40" t="e">
        <f>CONCATENATE(#REF!,#REF!,#REF!,#REF!,#REF!,#REF!,#REF!)</f>
        <v>#REF!</v>
      </c>
      <c r="B3" s="40"/>
      <c r="C3" s="40"/>
      <c r="D3" s="40"/>
      <c r="E3" s="40"/>
      <c r="F3" s="40"/>
      <c r="G3" s="40"/>
      <c r="H3" s="40"/>
      <c r="I3" s="38"/>
      <c r="J3" s="38"/>
      <c r="K3" s="38"/>
      <c r="L3" s="38"/>
      <c r="M3" s="38"/>
    </row>
    <row r="4" ht="15.75" customHeight="1" spans="1:13">
      <c r="A4" s="41" t="e">
        <f>#REF!&amp;#REF!</f>
        <v>#REF!</v>
      </c>
      <c r="B4" s="36"/>
      <c r="C4" s="36"/>
      <c r="D4" s="36"/>
      <c r="E4" s="36"/>
      <c r="F4" s="36"/>
      <c r="G4" s="36"/>
      <c r="H4" s="36"/>
      <c r="I4" s="36"/>
      <c r="J4" s="36"/>
      <c r="K4" s="36"/>
      <c r="L4" s="36"/>
      <c r="M4" s="42" t="s">
        <v>119</v>
      </c>
    </row>
    <row r="5" ht="27" customHeight="1" spans="1:13">
      <c r="A5" s="43" t="s">
        <v>183</v>
      </c>
      <c r="B5" s="43" t="s">
        <v>373</v>
      </c>
      <c r="C5" s="43" t="s">
        <v>630</v>
      </c>
      <c r="D5" s="43" t="s">
        <v>375</v>
      </c>
      <c r="E5" s="43" t="s">
        <v>631</v>
      </c>
      <c r="F5" s="185" t="s">
        <v>621</v>
      </c>
      <c r="G5" s="185" t="s">
        <v>385</v>
      </c>
      <c r="H5" s="44" t="s">
        <v>333</v>
      </c>
      <c r="I5" s="45" t="s">
        <v>334</v>
      </c>
      <c r="J5" s="43" t="s">
        <v>335</v>
      </c>
      <c r="K5" s="43" t="s">
        <v>336</v>
      </c>
      <c r="L5" s="52" t="s">
        <v>358</v>
      </c>
      <c r="M5" s="43" t="s">
        <v>186</v>
      </c>
    </row>
    <row r="6" ht="15.75" customHeight="1" spans="1:13">
      <c r="A6" s="46"/>
      <c r="B6" s="47"/>
      <c r="C6" s="46"/>
      <c r="D6" s="48"/>
      <c r="E6" s="46"/>
      <c r="F6" s="56"/>
      <c r="G6" s="56"/>
      <c r="H6" s="55"/>
      <c r="I6" s="57"/>
      <c r="J6" s="56"/>
      <c r="K6" s="56" t="str">
        <f t="shared" ref="K6:K27" si="0">IF(J6-I6=0,"",(J6-I6))</f>
        <v/>
      </c>
      <c r="L6" s="56" t="str">
        <f t="shared" ref="L6:L27" si="1">IF(I6=0,"",(J6-I6)/I6*100)</f>
        <v/>
      </c>
      <c r="M6" s="47"/>
    </row>
    <row r="7" ht="15.75" customHeight="1" spans="1:13">
      <c r="A7" s="46"/>
      <c r="B7" s="47"/>
      <c r="C7" s="46"/>
      <c r="D7" s="48"/>
      <c r="E7" s="46"/>
      <c r="F7" s="56"/>
      <c r="G7" s="56"/>
      <c r="H7" s="55"/>
      <c r="I7" s="57"/>
      <c r="J7" s="56"/>
      <c r="K7" s="56" t="str">
        <f t="shared" si="0"/>
        <v/>
      </c>
      <c r="L7" s="56" t="str">
        <f t="shared" si="1"/>
        <v/>
      </c>
      <c r="M7" s="47"/>
    </row>
    <row r="8" ht="15.75" customHeight="1" spans="1:13">
      <c r="A8" s="46"/>
      <c r="B8" s="47"/>
      <c r="C8" s="46"/>
      <c r="D8" s="48"/>
      <c r="E8" s="46"/>
      <c r="F8" s="56"/>
      <c r="G8" s="56"/>
      <c r="H8" s="55"/>
      <c r="I8" s="57"/>
      <c r="J8" s="56"/>
      <c r="K8" s="56" t="str">
        <f t="shared" si="0"/>
        <v/>
      </c>
      <c r="L8" s="56" t="str">
        <f t="shared" si="1"/>
        <v/>
      </c>
      <c r="M8" s="47"/>
    </row>
    <row r="9" ht="15.75" customHeight="1" spans="1:13">
      <c r="A9" s="46"/>
      <c r="B9" s="47"/>
      <c r="C9" s="46"/>
      <c r="D9" s="48"/>
      <c r="E9" s="46"/>
      <c r="F9" s="56"/>
      <c r="G9" s="56"/>
      <c r="H9" s="55"/>
      <c r="I9" s="57"/>
      <c r="J9" s="56"/>
      <c r="K9" s="56" t="str">
        <f t="shared" si="0"/>
        <v/>
      </c>
      <c r="L9" s="56" t="str">
        <f t="shared" si="1"/>
        <v/>
      </c>
      <c r="M9" s="47"/>
    </row>
    <row r="10" ht="15.75" customHeight="1" spans="1:13">
      <c r="A10" s="46"/>
      <c r="B10" s="47"/>
      <c r="C10" s="46"/>
      <c r="D10" s="48"/>
      <c r="E10" s="46"/>
      <c r="F10" s="56"/>
      <c r="G10" s="56"/>
      <c r="H10" s="55"/>
      <c r="I10" s="57"/>
      <c r="J10" s="56"/>
      <c r="K10" s="56" t="str">
        <f t="shared" si="0"/>
        <v/>
      </c>
      <c r="L10" s="56" t="str">
        <f t="shared" si="1"/>
        <v/>
      </c>
      <c r="M10" s="47"/>
    </row>
    <row r="11" ht="15.75" customHeight="1" spans="1:13">
      <c r="A11" s="46"/>
      <c r="B11" s="47"/>
      <c r="C11" s="46"/>
      <c r="D11" s="48"/>
      <c r="E11" s="46"/>
      <c r="F11" s="56"/>
      <c r="G11" s="56"/>
      <c r="H11" s="55"/>
      <c r="I11" s="57"/>
      <c r="J11" s="56"/>
      <c r="K11" s="56" t="str">
        <f t="shared" si="0"/>
        <v/>
      </c>
      <c r="L11" s="56" t="str">
        <f t="shared" si="1"/>
        <v/>
      </c>
      <c r="M11" s="47"/>
    </row>
    <row r="12" ht="15.75" customHeight="1" spans="1:13">
      <c r="A12" s="46"/>
      <c r="B12" s="47"/>
      <c r="C12" s="46"/>
      <c r="D12" s="48"/>
      <c r="E12" s="46"/>
      <c r="F12" s="56"/>
      <c r="G12" s="56"/>
      <c r="H12" s="55"/>
      <c r="I12" s="57"/>
      <c r="J12" s="56"/>
      <c r="K12" s="56" t="str">
        <f t="shared" si="0"/>
        <v/>
      </c>
      <c r="L12" s="56" t="str">
        <f t="shared" si="1"/>
        <v/>
      </c>
      <c r="M12" s="47"/>
    </row>
    <row r="13" ht="15.75" customHeight="1" spans="1:13">
      <c r="A13" s="46"/>
      <c r="B13" s="47"/>
      <c r="C13" s="46"/>
      <c r="D13" s="48"/>
      <c r="E13" s="46"/>
      <c r="F13" s="56"/>
      <c r="G13" s="56"/>
      <c r="H13" s="55"/>
      <c r="I13" s="57"/>
      <c r="J13" s="56"/>
      <c r="K13" s="56" t="str">
        <f t="shared" si="0"/>
        <v/>
      </c>
      <c r="L13" s="56" t="str">
        <f t="shared" si="1"/>
        <v/>
      </c>
      <c r="M13" s="47"/>
    </row>
    <row r="14" ht="15.75" customHeight="1" spans="1:13">
      <c r="A14" s="46"/>
      <c r="B14" s="47"/>
      <c r="C14" s="46"/>
      <c r="D14" s="48"/>
      <c r="E14" s="46"/>
      <c r="F14" s="56"/>
      <c r="G14" s="56"/>
      <c r="H14" s="55"/>
      <c r="I14" s="57"/>
      <c r="J14" s="56"/>
      <c r="K14" s="56" t="str">
        <f t="shared" si="0"/>
        <v/>
      </c>
      <c r="L14" s="56" t="str">
        <f t="shared" si="1"/>
        <v/>
      </c>
      <c r="M14" s="47"/>
    </row>
    <row r="15" ht="15.75" customHeight="1" spans="1:13">
      <c r="A15" s="46"/>
      <c r="B15" s="47"/>
      <c r="C15" s="46"/>
      <c r="D15" s="48"/>
      <c r="E15" s="46"/>
      <c r="F15" s="56"/>
      <c r="G15" s="56"/>
      <c r="H15" s="55"/>
      <c r="I15" s="57"/>
      <c r="J15" s="56"/>
      <c r="K15" s="56" t="str">
        <f t="shared" si="0"/>
        <v/>
      </c>
      <c r="L15" s="56" t="str">
        <f t="shared" si="1"/>
        <v/>
      </c>
      <c r="M15" s="47"/>
    </row>
    <row r="16" ht="15.75" customHeight="1" spans="1:13">
      <c r="A16" s="46"/>
      <c r="B16" s="47"/>
      <c r="C16" s="46"/>
      <c r="D16" s="48"/>
      <c r="E16" s="46"/>
      <c r="F16" s="56"/>
      <c r="G16" s="56"/>
      <c r="H16" s="55"/>
      <c r="I16" s="57"/>
      <c r="J16" s="56"/>
      <c r="K16" s="56" t="str">
        <f t="shared" si="0"/>
        <v/>
      </c>
      <c r="L16" s="56" t="str">
        <f t="shared" si="1"/>
        <v/>
      </c>
      <c r="M16" s="47"/>
    </row>
    <row r="17" ht="15.75" customHeight="1" spans="1:13">
      <c r="A17" s="46"/>
      <c r="B17" s="47"/>
      <c r="C17" s="46"/>
      <c r="D17" s="48"/>
      <c r="E17" s="46"/>
      <c r="F17" s="56"/>
      <c r="G17" s="56"/>
      <c r="H17" s="55"/>
      <c r="I17" s="57"/>
      <c r="J17" s="56"/>
      <c r="K17" s="56" t="str">
        <f t="shared" si="0"/>
        <v/>
      </c>
      <c r="L17" s="56" t="str">
        <f t="shared" si="1"/>
        <v/>
      </c>
      <c r="M17" s="47"/>
    </row>
    <row r="18" ht="15.75" customHeight="1" spans="1:13">
      <c r="A18" s="46"/>
      <c r="B18" s="47"/>
      <c r="C18" s="46"/>
      <c r="D18" s="48"/>
      <c r="E18" s="46"/>
      <c r="F18" s="56"/>
      <c r="G18" s="56"/>
      <c r="H18" s="55"/>
      <c r="I18" s="57"/>
      <c r="J18" s="56"/>
      <c r="K18" s="56" t="str">
        <f t="shared" si="0"/>
        <v/>
      </c>
      <c r="L18" s="56" t="str">
        <f t="shared" si="1"/>
        <v/>
      </c>
      <c r="M18" s="47"/>
    </row>
    <row r="19" ht="15.75" customHeight="1" spans="1:13">
      <c r="A19" s="46"/>
      <c r="B19" s="47"/>
      <c r="C19" s="46"/>
      <c r="D19" s="48"/>
      <c r="E19" s="46"/>
      <c r="F19" s="56"/>
      <c r="G19" s="56"/>
      <c r="H19" s="55"/>
      <c r="I19" s="57"/>
      <c r="J19" s="56"/>
      <c r="K19" s="56" t="str">
        <f t="shared" si="0"/>
        <v/>
      </c>
      <c r="L19" s="56" t="str">
        <f t="shared" si="1"/>
        <v/>
      </c>
      <c r="M19" s="47"/>
    </row>
    <row r="20" ht="15.75" customHeight="1" spans="1:13">
      <c r="A20" s="46"/>
      <c r="B20" s="47"/>
      <c r="C20" s="46"/>
      <c r="D20" s="48"/>
      <c r="E20" s="46"/>
      <c r="F20" s="56"/>
      <c r="G20" s="56"/>
      <c r="H20" s="55"/>
      <c r="I20" s="57"/>
      <c r="J20" s="56"/>
      <c r="K20" s="56" t="str">
        <f t="shared" si="0"/>
        <v/>
      </c>
      <c r="L20" s="56" t="str">
        <f t="shared" si="1"/>
        <v/>
      </c>
      <c r="M20" s="47"/>
    </row>
    <row r="21" ht="15.75" customHeight="1" spans="1:13">
      <c r="A21" s="46"/>
      <c r="B21" s="47"/>
      <c r="C21" s="46"/>
      <c r="D21" s="48"/>
      <c r="E21" s="46"/>
      <c r="F21" s="56"/>
      <c r="G21" s="56"/>
      <c r="H21" s="55"/>
      <c r="I21" s="57"/>
      <c r="J21" s="56"/>
      <c r="K21" s="56" t="str">
        <f t="shared" si="0"/>
        <v/>
      </c>
      <c r="L21" s="56" t="str">
        <f t="shared" si="1"/>
        <v/>
      </c>
      <c r="M21" s="47"/>
    </row>
    <row r="22" ht="15.75" customHeight="1" spans="1:13">
      <c r="A22" s="46"/>
      <c r="B22" s="47"/>
      <c r="C22" s="46"/>
      <c r="D22" s="48"/>
      <c r="E22" s="46"/>
      <c r="F22" s="56"/>
      <c r="G22" s="56"/>
      <c r="H22" s="55"/>
      <c r="I22" s="57"/>
      <c r="J22" s="56"/>
      <c r="K22" s="56" t="str">
        <f t="shared" si="0"/>
        <v/>
      </c>
      <c r="L22" s="56" t="str">
        <f t="shared" si="1"/>
        <v/>
      </c>
      <c r="M22" s="47"/>
    </row>
    <row r="23" ht="15.75" customHeight="1" spans="1:13">
      <c r="A23" s="46"/>
      <c r="B23" s="47"/>
      <c r="C23" s="46"/>
      <c r="D23" s="48"/>
      <c r="E23" s="46"/>
      <c r="F23" s="56"/>
      <c r="G23" s="56"/>
      <c r="H23" s="55"/>
      <c r="I23" s="57"/>
      <c r="J23" s="56"/>
      <c r="K23" s="56" t="str">
        <f t="shared" si="0"/>
        <v/>
      </c>
      <c r="L23" s="56" t="str">
        <f t="shared" si="1"/>
        <v/>
      </c>
      <c r="M23" s="47"/>
    </row>
    <row r="24" ht="15.75" customHeight="1" spans="1:13">
      <c r="A24" s="46"/>
      <c r="B24" s="47"/>
      <c r="C24" s="46"/>
      <c r="D24" s="48"/>
      <c r="E24" s="46"/>
      <c r="F24" s="56"/>
      <c r="G24" s="56"/>
      <c r="H24" s="55"/>
      <c r="I24" s="57"/>
      <c r="J24" s="56"/>
      <c r="K24" s="56" t="str">
        <f t="shared" si="0"/>
        <v/>
      </c>
      <c r="L24" s="56" t="str">
        <f t="shared" si="1"/>
        <v/>
      </c>
      <c r="M24" s="47"/>
    </row>
    <row r="25" ht="15.75" customHeight="1" spans="1:13">
      <c r="A25" s="428" t="s">
        <v>623</v>
      </c>
      <c r="B25" s="441"/>
      <c r="C25" s="46"/>
      <c r="D25" s="48"/>
      <c r="E25" s="46"/>
      <c r="F25" s="56"/>
      <c r="G25" s="56"/>
      <c r="H25" s="55">
        <f>SUM(H6:H24)</f>
        <v>0</v>
      </c>
      <c r="I25" s="57">
        <f>SUM(I6:I24)</f>
        <v>0</v>
      </c>
      <c r="J25" s="56">
        <f>SUM(J6:J24)</f>
        <v>0</v>
      </c>
      <c r="K25" s="56" t="str">
        <f t="shared" si="0"/>
        <v/>
      </c>
      <c r="L25" s="56" t="str">
        <f t="shared" si="1"/>
        <v/>
      </c>
      <c r="M25" s="47"/>
    </row>
    <row r="26" ht="15.75" customHeight="1" spans="1:13">
      <c r="A26" s="428" t="s">
        <v>624</v>
      </c>
      <c r="B26" s="441"/>
      <c r="C26" s="46"/>
      <c r="D26" s="48"/>
      <c r="E26" s="46"/>
      <c r="F26" s="56"/>
      <c r="G26" s="56"/>
      <c r="H26" s="55"/>
      <c r="I26" s="57"/>
      <c r="J26" s="56"/>
      <c r="K26" s="56" t="str">
        <f t="shared" si="0"/>
        <v/>
      </c>
      <c r="L26" s="56" t="str">
        <f t="shared" si="1"/>
        <v/>
      </c>
      <c r="M26" s="47"/>
    </row>
    <row r="27" ht="15.75" customHeight="1" spans="1:13">
      <c r="A27" s="52" t="s">
        <v>395</v>
      </c>
      <c r="B27" s="72"/>
      <c r="C27" s="46"/>
      <c r="D27" s="48"/>
      <c r="E27" s="46"/>
      <c r="F27" s="56"/>
      <c r="G27" s="56"/>
      <c r="H27" s="55">
        <f>H25-H26</f>
        <v>0</v>
      </c>
      <c r="I27" s="57">
        <f>I25-I26</f>
        <v>0</v>
      </c>
      <c r="J27" s="56">
        <f>J25-J26</f>
        <v>0</v>
      </c>
      <c r="K27" s="56" t="str">
        <f t="shared" si="0"/>
        <v/>
      </c>
      <c r="L27" s="56" t="str">
        <f t="shared" si="1"/>
        <v/>
      </c>
      <c r="M27" s="47"/>
    </row>
    <row r="28" ht="15.75" customHeight="1" spans="1:13">
      <c r="A28" s="54" t="e">
        <f>#REF!&amp;#REF!</f>
        <v>#REF!</v>
      </c>
      <c r="B28" s="36"/>
      <c r="C28" s="36"/>
      <c r="D28" s="36"/>
      <c r="E28" s="36"/>
      <c r="F28" s="36"/>
      <c r="G28" s="36"/>
      <c r="H28" s="36"/>
      <c r="I28" s="36"/>
      <c r="J28" s="41" t="e">
        <f>"评估人员："&amp;#REF!</f>
        <v>#REF!</v>
      </c>
      <c r="K28" s="36"/>
      <c r="L28" s="36"/>
      <c r="M28" s="36"/>
    </row>
    <row r="29" ht="15.75" customHeight="1" spans="1:13">
      <c r="A29" s="54" t="e">
        <f>CONCATENATE(#REF!,#REF!,#REF!,#REF!,#REF!,#REF!,#REF!)</f>
        <v>#REF!</v>
      </c>
      <c r="B29" s="36"/>
      <c r="C29" s="36"/>
      <c r="D29" s="36"/>
      <c r="E29" s="36"/>
      <c r="F29" s="36"/>
      <c r="G29" s="36"/>
      <c r="H29" s="36"/>
      <c r="I29" s="36"/>
      <c r="J29" s="36"/>
      <c r="K29" s="36"/>
      <c r="L29" s="36"/>
      <c r="M29" s="36"/>
    </row>
    <row r="30" spans="1:13">
      <c r="A30" s="36"/>
      <c r="B30" s="36"/>
      <c r="C30" s="36"/>
      <c r="D30" s="36"/>
      <c r="E30" s="36"/>
      <c r="F30" s="36"/>
      <c r="G30" s="36"/>
      <c r="H30" s="36"/>
      <c r="I30" s="36"/>
      <c r="J30" s="36"/>
      <c r="K30" s="36"/>
      <c r="L30" s="36"/>
      <c r="M30" s="36"/>
    </row>
    <row r="31" spans="1:13">
      <c r="A31" s="36"/>
      <c r="B31" s="36"/>
      <c r="C31" s="36"/>
      <c r="D31" s="36"/>
      <c r="E31" s="36"/>
      <c r="F31" s="36"/>
      <c r="G31" s="36"/>
      <c r="H31" s="36"/>
      <c r="I31" s="36"/>
      <c r="J31" s="36"/>
      <c r="K31" s="36"/>
      <c r="L31" s="36"/>
      <c r="M31" s="36"/>
    </row>
    <row r="32" spans="1:13">
      <c r="A32" s="36"/>
      <c r="B32" s="36"/>
      <c r="C32" s="36"/>
      <c r="D32" s="36"/>
      <c r="E32" s="36"/>
      <c r="F32" s="36"/>
      <c r="G32" s="36"/>
      <c r="H32" s="36"/>
      <c r="I32" s="36"/>
      <c r="J32" s="36"/>
      <c r="K32" s="36"/>
      <c r="L32" s="36"/>
      <c r="M32" s="36"/>
    </row>
    <row r="33" spans="1:13">
      <c r="A33" s="36"/>
      <c r="B33" s="36"/>
      <c r="C33" s="36"/>
      <c r="D33" s="36"/>
      <c r="E33" s="36"/>
      <c r="F33" s="36"/>
      <c r="G33" s="36"/>
      <c r="H33" s="36"/>
      <c r="I33" s="36"/>
      <c r="J33" s="36"/>
      <c r="K33" s="36"/>
      <c r="L33" s="36"/>
      <c r="M33" s="36"/>
    </row>
    <row r="34" spans="1:13">
      <c r="A34" s="36"/>
      <c r="B34" s="36"/>
      <c r="C34" s="36"/>
      <c r="D34" s="36"/>
      <c r="E34" s="36"/>
      <c r="F34" s="36"/>
      <c r="G34" s="36"/>
      <c r="H34" s="36"/>
      <c r="I34" s="36"/>
      <c r="J34" s="36"/>
      <c r="K34" s="36"/>
      <c r="L34" s="36"/>
      <c r="M34" s="36"/>
    </row>
    <row r="35" spans="1:13">
      <c r="A35" s="36"/>
      <c r="B35" s="36"/>
      <c r="C35" s="36"/>
      <c r="D35" s="36"/>
      <c r="E35" s="36"/>
      <c r="F35" s="36"/>
      <c r="G35" s="36"/>
      <c r="H35" s="36"/>
      <c r="I35" s="36"/>
      <c r="J35" s="36"/>
      <c r="K35" s="36"/>
      <c r="L35" s="36"/>
      <c r="M35" s="36"/>
    </row>
    <row r="36" spans="1:13">
      <c r="A36" s="36"/>
      <c r="B36" s="36"/>
      <c r="C36" s="36"/>
      <c r="D36" s="36"/>
      <c r="E36" s="36"/>
      <c r="F36" s="36"/>
      <c r="G36" s="36"/>
      <c r="H36" s="36"/>
      <c r="I36" s="36"/>
      <c r="J36" s="36"/>
      <c r="K36" s="36"/>
      <c r="L36" s="36"/>
      <c r="M36" s="36"/>
    </row>
    <row r="37" spans="1:13">
      <c r="A37" s="36"/>
      <c r="B37" s="36"/>
      <c r="C37" s="36"/>
      <c r="D37" s="36"/>
      <c r="E37" s="36"/>
      <c r="F37" s="36"/>
      <c r="G37" s="36"/>
      <c r="H37" s="36"/>
      <c r="I37" s="36"/>
      <c r="J37" s="36"/>
      <c r="K37" s="36"/>
      <c r="L37" s="36"/>
      <c r="M37" s="36"/>
    </row>
    <row r="38" spans="1:13">
      <c r="A38" s="36"/>
      <c r="B38" s="36"/>
      <c r="C38" s="36"/>
      <c r="D38" s="36"/>
      <c r="E38" s="36"/>
      <c r="F38" s="36"/>
      <c r="G38" s="36"/>
      <c r="H38" s="36"/>
      <c r="I38" s="36"/>
      <c r="J38" s="36"/>
      <c r="K38" s="36"/>
      <c r="L38" s="36"/>
      <c r="M38" s="36"/>
    </row>
    <row r="39" spans="1:13">
      <c r="A39" s="36"/>
      <c r="B39" s="36"/>
      <c r="C39" s="36"/>
      <c r="D39" s="36"/>
      <c r="E39" s="36"/>
      <c r="F39" s="36"/>
      <c r="G39" s="36"/>
      <c r="H39" s="36"/>
      <c r="I39" s="36"/>
      <c r="J39" s="36"/>
      <c r="K39" s="36"/>
      <c r="L39" s="36"/>
      <c r="M39" s="36"/>
    </row>
    <row r="40" spans="1:13">
      <c r="A40" s="36"/>
      <c r="B40" s="36"/>
      <c r="C40" s="36"/>
      <c r="D40" s="36"/>
      <c r="E40" s="36"/>
      <c r="F40" s="36"/>
      <c r="G40" s="36"/>
      <c r="H40" s="36"/>
      <c r="I40" s="36"/>
      <c r="J40" s="36"/>
      <c r="K40" s="36"/>
      <c r="L40" s="36"/>
      <c r="M40" s="36"/>
    </row>
    <row r="41" spans="1:13">
      <c r="A41" s="36"/>
      <c r="B41" s="36"/>
      <c r="C41" s="36"/>
      <c r="D41" s="36"/>
      <c r="E41" s="36"/>
      <c r="F41" s="36"/>
      <c r="G41" s="36"/>
      <c r="H41" s="36"/>
      <c r="I41" s="36"/>
      <c r="J41" s="36"/>
      <c r="K41" s="36"/>
      <c r="L41" s="36"/>
      <c r="M41" s="36"/>
    </row>
    <row r="42" spans="1:13">
      <c r="A42" s="36"/>
      <c r="B42" s="36"/>
      <c r="C42" s="36"/>
      <c r="D42" s="36"/>
      <c r="E42" s="36"/>
      <c r="F42" s="36"/>
      <c r="G42" s="36"/>
      <c r="H42" s="36"/>
      <c r="I42" s="36"/>
      <c r="J42" s="36"/>
      <c r="K42" s="36"/>
      <c r="L42" s="36"/>
      <c r="M42" s="36"/>
    </row>
    <row r="43" spans="1:13">
      <c r="A43" s="36"/>
      <c r="B43" s="36"/>
      <c r="C43" s="36"/>
      <c r="D43" s="36"/>
      <c r="E43" s="36"/>
      <c r="F43" s="36"/>
      <c r="G43" s="36"/>
      <c r="H43" s="36"/>
      <c r="I43" s="36"/>
      <c r="J43" s="36"/>
      <c r="K43" s="36"/>
      <c r="L43" s="36"/>
      <c r="M43" s="36"/>
    </row>
    <row r="44" spans="1:13">
      <c r="A44" s="36"/>
      <c r="B44" s="36"/>
      <c r="C44" s="36"/>
      <c r="D44" s="36"/>
      <c r="E44" s="36"/>
      <c r="F44" s="36"/>
      <c r="G44" s="36"/>
      <c r="H44" s="36"/>
      <c r="I44" s="36"/>
      <c r="J44" s="36"/>
      <c r="K44" s="36"/>
      <c r="L44" s="36"/>
      <c r="M44" s="36"/>
    </row>
    <row r="45" spans="1:13">
      <c r="A45" s="36"/>
      <c r="B45" s="36"/>
      <c r="C45" s="36"/>
      <c r="D45" s="36"/>
      <c r="E45" s="36"/>
      <c r="F45" s="36"/>
      <c r="G45" s="36"/>
      <c r="H45" s="36"/>
      <c r="I45" s="36"/>
      <c r="J45" s="36"/>
      <c r="K45" s="36"/>
      <c r="L45" s="36"/>
      <c r="M45" s="36"/>
    </row>
    <row r="46" spans="1:13">
      <c r="A46" s="36"/>
      <c r="B46" s="36"/>
      <c r="C46" s="36"/>
      <c r="D46" s="36"/>
      <c r="E46" s="36"/>
      <c r="F46" s="36"/>
      <c r="G46" s="36"/>
      <c r="H46" s="36"/>
      <c r="I46" s="36"/>
      <c r="J46" s="36"/>
      <c r="K46" s="36"/>
      <c r="L46" s="36"/>
      <c r="M46" s="36"/>
    </row>
    <row r="47" spans="1:13">
      <c r="A47" s="36"/>
      <c r="B47" s="36"/>
      <c r="C47" s="36"/>
      <c r="D47" s="36"/>
      <c r="E47" s="36"/>
      <c r="F47" s="36"/>
      <c r="G47" s="36"/>
      <c r="H47" s="36"/>
      <c r="I47" s="36"/>
      <c r="J47" s="36"/>
      <c r="K47" s="36"/>
      <c r="L47" s="36"/>
      <c r="M47" s="36"/>
    </row>
    <row r="48" spans="1:13">
      <c r="A48" s="36"/>
      <c r="B48" s="36"/>
      <c r="C48" s="36"/>
      <c r="D48" s="36"/>
      <c r="E48" s="36"/>
      <c r="F48" s="36"/>
      <c r="G48" s="36"/>
      <c r="H48" s="36"/>
      <c r="I48" s="36"/>
      <c r="J48" s="36"/>
      <c r="K48" s="36"/>
      <c r="L48" s="36"/>
      <c r="M48" s="36"/>
    </row>
    <row r="49" spans="1:13">
      <c r="A49" s="36"/>
      <c r="B49" s="36"/>
      <c r="C49" s="36"/>
      <c r="D49" s="36"/>
      <c r="E49" s="36"/>
      <c r="F49" s="36"/>
      <c r="G49" s="36"/>
      <c r="H49" s="36"/>
      <c r="I49" s="36"/>
      <c r="J49" s="36"/>
      <c r="K49" s="36"/>
      <c r="L49" s="36"/>
      <c r="M49" s="36"/>
    </row>
    <row r="50" spans="1:13">
      <c r="A50" s="36"/>
      <c r="B50" s="36"/>
      <c r="C50" s="36"/>
      <c r="D50" s="36"/>
      <c r="E50" s="36"/>
      <c r="F50" s="36"/>
      <c r="G50" s="36"/>
      <c r="H50" s="36"/>
      <c r="I50" s="36"/>
      <c r="J50" s="36"/>
      <c r="K50" s="36"/>
      <c r="L50" s="36"/>
      <c r="M50" s="36"/>
    </row>
    <row r="51" spans="1:13">
      <c r="A51" s="36"/>
      <c r="B51" s="36"/>
      <c r="C51" s="36"/>
      <c r="D51" s="36"/>
      <c r="E51" s="36"/>
      <c r="F51" s="36"/>
      <c r="G51" s="36"/>
      <c r="H51" s="36"/>
      <c r="I51" s="36"/>
      <c r="J51" s="36"/>
      <c r="K51" s="36"/>
      <c r="L51" s="36"/>
      <c r="M51" s="36"/>
    </row>
    <row r="52" spans="1:13">
      <c r="A52" s="36"/>
      <c r="B52" s="36"/>
      <c r="C52" s="36"/>
      <c r="D52" s="36"/>
      <c r="E52" s="36"/>
      <c r="F52" s="36"/>
      <c r="G52" s="36"/>
      <c r="H52" s="36"/>
      <c r="I52" s="36"/>
      <c r="J52" s="36"/>
      <c r="K52" s="36"/>
      <c r="L52" s="36"/>
      <c r="M52" s="36"/>
    </row>
    <row r="53" spans="1:13">
      <c r="A53" s="36"/>
      <c r="B53" s="36"/>
      <c r="C53" s="36"/>
      <c r="D53" s="36"/>
      <c r="E53" s="36"/>
      <c r="F53" s="36"/>
      <c r="G53" s="36"/>
      <c r="H53" s="36"/>
      <c r="I53" s="36"/>
      <c r="J53" s="36"/>
      <c r="K53" s="36"/>
      <c r="L53" s="36"/>
      <c r="M53" s="36"/>
    </row>
    <row r="54" spans="1:13">
      <c r="A54" s="36"/>
      <c r="B54" s="36"/>
      <c r="C54" s="36"/>
      <c r="D54" s="36"/>
      <c r="E54" s="36"/>
      <c r="F54" s="36"/>
      <c r="G54" s="36"/>
      <c r="H54" s="36"/>
      <c r="I54" s="36"/>
      <c r="J54" s="36"/>
      <c r="K54" s="36"/>
      <c r="L54" s="36"/>
      <c r="M54" s="36"/>
    </row>
    <row r="55" spans="1:13">
      <c r="A55" s="36"/>
      <c r="B55" s="36"/>
      <c r="C55" s="36"/>
      <c r="D55" s="36"/>
      <c r="E55" s="36"/>
      <c r="F55" s="36"/>
      <c r="G55" s="36"/>
      <c r="H55" s="36"/>
      <c r="I55" s="36"/>
      <c r="J55" s="36"/>
      <c r="K55" s="36"/>
      <c r="L55" s="36"/>
      <c r="M55" s="36"/>
    </row>
    <row r="56" spans="1:13">
      <c r="A56" s="36"/>
      <c r="B56" s="36"/>
      <c r="C56" s="36"/>
      <c r="D56" s="36"/>
      <c r="E56" s="36"/>
      <c r="F56" s="36"/>
      <c r="G56" s="36"/>
      <c r="H56" s="36"/>
      <c r="I56" s="36"/>
      <c r="J56" s="36"/>
      <c r="K56" s="36"/>
      <c r="L56" s="36"/>
      <c r="M56" s="36"/>
    </row>
    <row r="57" spans="1:13">
      <c r="A57" s="36"/>
      <c r="B57" s="36"/>
      <c r="C57" s="36"/>
      <c r="D57" s="36"/>
      <c r="E57" s="36"/>
      <c r="F57" s="36"/>
      <c r="G57" s="36"/>
      <c r="H57" s="36"/>
      <c r="I57" s="36"/>
      <c r="J57" s="36"/>
      <c r="K57" s="36"/>
      <c r="L57" s="36"/>
      <c r="M57" s="36"/>
    </row>
    <row r="58" spans="1:13">
      <c r="A58" s="36"/>
      <c r="B58" s="36"/>
      <c r="C58" s="36"/>
      <c r="D58" s="36"/>
      <c r="E58" s="36"/>
      <c r="F58" s="36"/>
      <c r="G58" s="36"/>
      <c r="H58" s="36"/>
      <c r="I58" s="36"/>
      <c r="J58" s="36"/>
      <c r="K58" s="36"/>
      <c r="L58" s="36"/>
      <c r="M58" s="36"/>
    </row>
    <row r="59" spans="1:13">
      <c r="A59" s="36"/>
      <c r="B59" s="36"/>
      <c r="C59" s="36"/>
      <c r="D59" s="36"/>
      <c r="E59" s="36"/>
      <c r="F59" s="36"/>
      <c r="G59" s="36"/>
      <c r="H59" s="36"/>
      <c r="I59" s="36"/>
      <c r="J59" s="36"/>
      <c r="K59" s="36"/>
      <c r="L59" s="36"/>
      <c r="M59" s="36"/>
    </row>
    <row r="60" spans="1:13">
      <c r="A60" s="36"/>
      <c r="B60" s="36"/>
      <c r="C60" s="36"/>
      <c r="D60" s="36"/>
      <c r="E60" s="36"/>
      <c r="F60" s="36"/>
      <c r="G60" s="36"/>
      <c r="H60" s="36"/>
      <c r="I60" s="36"/>
      <c r="J60" s="36"/>
      <c r="K60" s="36"/>
      <c r="L60" s="36"/>
      <c r="M60" s="36"/>
    </row>
    <row r="61" spans="1:13">
      <c r="A61" s="36"/>
      <c r="B61" s="36"/>
      <c r="C61" s="36"/>
      <c r="D61" s="36"/>
      <c r="E61" s="36"/>
      <c r="F61" s="36"/>
      <c r="G61" s="36"/>
      <c r="H61" s="36"/>
      <c r="I61" s="36"/>
      <c r="J61" s="36"/>
      <c r="K61" s="36"/>
      <c r="L61" s="36"/>
      <c r="M61" s="36"/>
    </row>
    <row r="62" spans="1:13">
      <c r="A62" s="36"/>
      <c r="B62" s="36"/>
      <c r="C62" s="36"/>
      <c r="D62" s="36"/>
      <c r="E62" s="36"/>
      <c r="F62" s="36"/>
      <c r="G62" s="36"/>
      <c r="H62" s="36"/>
      <c r="I62" s="36"/>
      <c r="J62" s="36"/>
      <c r="K62" s="36"/>
      <c r="L62" s="36"/>
      <c r="M62" s="36"/>
    </row>
    <row r="63" spans="1:13">
      <c r="A63" s="36"/>
      <c r="B63" s="36"/>
      <c r="C63" s="36"/>
      <c r="D63" s="36"/>
      <c r="E63" s="36"/>
      <c r="F63" s="36"/>
      <c r="G63" s="36"/>
      <c r="H63" s="36"/>
      <c r="I63" s="36"/>
      <c r="J63" s="36"/>
      <c r="K63" s="36"/>
      <c r="L63" s="36"/>
      <c r="M63" s="36"/>
    </row>
    <row r="64" spans="1:13">
      <c r="A64" s="36"/>
      <c r="B64" s="36"/>
      <c r="C64" s="36"/>
      <c r="D64" s="36"/>
      <c r="E64" s="36"/>
      <c r="F64" s="36"/>
      <c r="G64" s="36"/>
      <c r="H64" s="36"/>
      <c r="I64" s="36"/>
      <c r="J64" s="36"/>
      <c r="K64" s="36"/>
      <c r="L64" s="36"/>
      <c r="M64" s="36"/>
    </row>
    <row r="65" spans="1:13">
      <c r="A65" s="36"/>
      <c r="B65" s="36"/>
      <c r="C65" s="36"/>
      <c r="D65" s="36"/>
      <c r="E65" s="36"/>
      <c r="F65" s="36"/>
      <c r="G65" s="36"/>
      <c r="H65" s="36"/>
      <c r="I65" s="36"/>
      <c r="J65" s="36"/>
      <c r="K65" s="36"/>
      <c r="L65" s="36"/>
      <c r="M65" s="36"/>
    </row>
    <row r="66" spans="1:13">
      <c r="A66" s="36"/>
      <c r="B66" s="36"/>
      <c r="C66" s="36"/>
      <c r="D66" s="36"/>
      <c r="E66" s="36"/>
      <c r="F66" s="36"/>
      <c r="G66" s="36"/>
      <c r="H66" s="36"/>
      <c r="I66" s="36"/>
      <c r="J66" s="36"/>
      <c r="K66" s="36"/>
      <c r="L66" s="36"/>
      <c r="M66" s="36"/>
    </row>
    <row r="67" spans="1:13">
      <c r="A67" s="36"/>
      <c r="B67" s="36"/>
      <c r="C67" s="36"/>
      <c r="D67" s="36"/>
      <c r="E67" s="36"/>
      <c r="F67" s="36"/>
      <c r="G67" s="36"/>
      <c r="H67" s="36"/>
      <c r="I67" s="36"/>
      <c r="J67" s="36"/>
      <c r="K67" s="36"/>
      <c r="L67" s="36"/>
      <c r="M67" s="36"/>
    </row>
    <row r="68" spans="1:13">
      <c r="A68" s="36"/>
      <c r="B68" s="36"/>
      <c r="C68" s="36"/>
      <c r="D68" s="36"/>
      <c r="E68" s="36"/>
      <c r="F68" s="36"/>
      <c r="G68" s="36"/>
      <c r="H68" s="36"/>
      <c r="I68" s="36"/>
      <c r="J68" s="36"/>
      <c r="K68" s="36"/>
      <c r="L68" s="36"/>
      <c r="M68" s="36"/>
    </row>
    <row r="69" spans="1:13">
      <c r="A69" s="36"/>
      <c r="B69" s="36"/>
      <c r="C69" s="36"/>
      <c r="D69" s="36"/>
      <c r="E69" s="36"/>
      <c r="F69" s="36"/>
      <c r="G69" s="36"/>
      <c r="H69" s="36"/>
      <c r="I69" s="36"/>
      <c r="J69" s="36"/>
      <c r="K69" s="36"/>
      <c r="L69" s="36"/>
      <c r="M69" s="36"/>
    </row>
    <row r="70" spans="1:13">
      <c r="A70" s="36"/>
      <c r="B70" s="36"/>
      <c r="C70" s="36"/>
      <c r="D70" s="36"/>
      <c r="E70" s="36"/>
      <c r="F70" s="36"/>
      <c r="G70" s="36"/>
      <c r="H70" s="36"/>
      <c r="I70" s="36"/>
      <c r="J70" s="36"/>
      <c r="K70" s="36"/>
      <c r="L70" s="36"/>
      <c r="M70" s="36"/>
    </row>
    <row r="71" spans="1:13">
      <c r="A71" s="36"/>
      <c r="B71" s="36"/>
      <c r="C71" s="36"/>
      <c r="D71" s="36"/>
      <c r="E71" s="36"/>
      <c r="F71" s="36"/>
      <c r="G71" s="36"/>
      <c r="H71" s="36"/>
      <c r="I71" s="36"/>
      <c r="J71" s="36"/>
      <c r="K71" s="36"/>
      <c r="L71" s="36"/>
      <c r="M71" s="36"/>
    </row>
    <row r="72" spans="1:13">
      <c r="A72" s="36"/>
      <c r="B72" s="36"/>
      <c r="C72" s="36"/>
      <c r="D72" s="36"/>
      <c r="E72" s="36"/>
      <c r="F72" s="36"/>
      <c r="G72" s="36"/>
      <c r="H72" s="36"/>
      <c r="I72" s="36"/>
      <c r="J72" s="36"/>
      <c r="K72" s="36"/>
      <c r="L72" s="36"/>
      <c r="M72" s="36"/>
    </row>
    <row r="73" spans="1:13">
      <c r="A73" s="36"/>
      <c r="B73" s="36"/>
      <c r="C73" s="36"/>
      <c r="D73" s="36"/>
      <c r="E73" s="36"/>
      <c r="F73" s="36"/>
      <c r="G73" s="36"/>
      <c r="H73" s="36"/>
      <c r="I73" s="36"/>
      <c r="J73" s="36"/>
      <c r="K73" s="36"/>
      <c r="L73" s="36"/>
      <c r="M73" s="36"/>
    </row>
    <row r="74" spans="1:13">
      <c r="A74" s="36"/>
      <c r="B74" s="36"/>
      <c r="C74" s="36"/>
      <c r="D74" s="36"/>
      <c r="E74" s="36"/>
      <c r="F74" s="36"/>
      <c r="G74" s="36"/>
      <c r="H74" s="36"/>
      <c r="I74" s="36"/>
      <c r="J74" s="36"/>
      <c r="K74" s="36"/>
      <c r="L74" s="36"/>
      <c r="M74" s="36"/>
    </row>
    <row r="75" spans="1:13">
      <c r="A75" s="36"/>
      <c r="B75" s="36"/>
      <c r="C75" s="36"/>
      <c r="D75" s="36"/>
      <c r="E75" s="36"/>
      <c r="F75" s="36"/>
      <c r="G75" s="36"/>
      <c r="H75" s="36"/>
      <c r="I75" s="36"/>
      <c r="J75" s="36"/>
      <c r="K75" s="36"/>
      <c r="L75" s="36"/>
      <c r="M75" s="36"/>
    </row>
    <row r="76" spans="1:13">
      <c r="A76" s="36"/>
      <c r="B76" s="36"/>
      <c r="C76" s="36"/>
      <c r="D76" s="36"/>
      <c r="E76" s="36"/>
      <c r="F76" s="36"/>
      <c r="G76" s="36"/>
      <c r="H76" s="36"/>
      <c r="I76" s="36"/>
      <c r="J76" s="36"/>
      <c r="K76" s="36"/>
      <c r="L76" s="36"/>
      <c r="M76" s="36"/>
    </row>
    <row r="77" spans="1:13">
      <c r="A77" s="36"/>
      <c r="B77" s="36"/>
      <c r="C77" s="36"/>
      <c r="D77" s="36"/>
      <c r="E77" s="36"/>
      <c r="F77" s="36"/>
      <c r="G77" s="36"/>
      <c r="H77" s="36"/>
      <c r="I77" s="36"/>
      <c r="J77" s="36"/>
      <c r="K77" s="36"/>
      <c r="L77" s="36"/>
      <c r="M77" s="36"/>
    </row>
    <row r="78" spans="1:13">
      <c r="A78" s="36"/>
      <c r="B78" s="36"/>
      <c r="C78" s="36"/>
      <c r="D78" s="36"/>
      <c r="E78" s="36"/>
      <c r="F78" s="36"/>
      <c r="G78" s="36"/>
      <c r="H78" s="36"/>
      <c r="I78" s="36"/>
      <c r="J78" s="36"/>
      <c r="K78" s="36"/>
      <c r="L78" s="36"/>
      <c r="M78" s="36"/>
    </row>
    <row r="79" spans="1:13">
      <c r="A79" s="36"/>
      <c r="B79" s="36"/>
      <c r="C79" s="36"/>
      <c r="D79" s="36"/>
      <c r="E79" s="36"/>
      <c r="F79" s="36"/>
      <c r="G79" s="36"/>
      <c r="H79" s="36"/>
      <c r="I79" s="36"/>
      <c r="J79" s="36"/>
      <c r="K79" s="36"/>
      <c r="L79" s="36"/>
      <c r="M79" s="36"/>
    </row>
    <row r="80" spans="1:13">
      <c r="A80" s="36"/>
      <c r="B80" s="36"/>
      <c r="C80" s="36"/>
      <c r="D80" s="36"/>
      <c r="E80" s="36"/>
      <c r="F80" s="36"/>
      <c r="G80" s="36"/>
      <c r="H80" s="36"/>
      <c r="I80" s="36"/>
      <c r="J80" s="36"/>
      <c r="K80" s="36"/>
      <c r="L80" s="36"/>
      <c r="M80" s="36"/>
    </row>
    <row r="81" spans="1:13">
      <c r="A81" s="36"/>
      <c r="B81" s="36"/>
      <c r="C81" s="36"/>
      <c r="D81" s="36"/>
      <c r="E81" s="36"/>
      <c r="F81" s="36"/>
      <c r="G81" s="36"/>
      <c r="H81" s="36"/>
      <c r="I81" s="36"/>
      <c r="J81" s="36"/>
      <c r="K81" s="36"/>
      <c r="L81" s="36"/>
      <c r="M81" s="36"/>
    </row>
    <row r="82" spans="1:13">
      <c r="A82" s="36"/>
      <c r="B82" s="36"/>
      <c r="C82" s="36"/>
      <c r="D82" s="36"/>
      <c r="E82" s="36"/>
      <c r="F82" s="36"/>
      <c r="G82" s="36"/>
      <c r="H82" s="36"/>
      <c r="I82" s="36"/>
      <c r="J82" s="36"/>
      <c r="K82" s="36"/>
      <c r="L82" s="36"/>
      <c r="M82" s="36"/>
    </row>
    <row r="83" spans="1:13">
      <c r="A83" s="36"/>
      <c r="B83" s="36"/>
      <c r="C83" s="36"/>
      <c r="D83" s="36"/>
      <c r="E83" s="36"/>
      <c r="F83" s="36"/>
      <c r="G83" s="36"/>
      <c r="H83" s="36"/>
      <c r="I83" s="36"/>
      <c r="J83" s="36"/>
      <c r="K83" s="36"/>
      <c r="L83" s="36"/>
      <c r="M83" s="36"/>
    </row>
    <row r="84" spans="1:13">
      <c r="A84" s="36"/>
      <c r="B84" s="36"/>
      <c r="C84" s="36"/>
      <c r="D84" s="36"/>
      <c r="E84" s="36"/>
      <c r="F84" s="36"/>
      <c r="G84" s="36"/>
      <c r="H84" s="36"/>
      <c r="I84" s="36"/>
      <c r="J84" s="36"/>
      <c r="K84" s="36"/>
      <c r="L84" s="36"/>
      <c r="M84" s="36"/>
    </row>
    <row r="85" spans="1:13">
      <c r="A85" s="36"/>
      <c r="B85" s="36"/>
      <c r="C85" s="36"/>
      <c r="D85" s="36"/>
      <c r="E85" s="36"/>
      <c r="F85" s="36"/>
      <c r="G85" s="36"/>
      <c r="H85" s="36"/>
      <c r="I85" s="36"/>
      <c r="J85" s="36"/>
      <c r="K85" s="36"/>
      <c r="L85" s="36"/>
      <c r="M85" s="36"/>
    </row>
    <row r="86" spans="1:13">
      <c r="A86" s="36"/>
      <c r="B86" s="36"/>
      <c r="C86" s="36"/>
      <c r="D86" s="36"/>
      <c r="E86" s="36"/>
      <c r="F86" s="36"/>
      <c r="G86" s="36"/>
      <c r="H86" s="36"/>
      <c r="I86" s="36"/>
      <c r="J86" s="36"/>
      <c r="K86" s="36"/>
      <c r="L86" s="36"/>
      <c r="M86" s="36"/>
    </row>
    <row r="87" spans="1:13">
      <c r="A87" s="36"/>
      <c r="B87" s="36"/>
      <c r="C87" s="36"/>
      <c r="D87" s="36"/>
      <c r="E87" s="36"/>
      <c r="F87" s="36"/>
      <c r="G87" s="36"/>
      <c r="H87" s="36"/>
      <c r="I87" s="36"/>
      <c r="J87" s="36"/>
      <c r="K87" s="36"/>
      <c r="L87" s="36"/>
      <c r="M87" s="36"/>
    </row>
    <row r="88" spans="1:13">
      <c r="A88" s="36"/>
      <c r="B88" s="36"/>
      <c r="C88" s="36"/>
      <c r="D88" s="36"/>
      <c r="E88" s="36"/>
      <c r="F88" s="36"/>
      <c r="G88" s="36"/>
      <c r="H88" s="36"/>
      <c r="I88" s="36"/>
      <c r="J88" s="36"/>
      <c r="K88" s="36"/>
      <c r="L88" s="36"/>
      <c r="M88" s="36"/>
    </row>
    <row r="89" spans="1:13">
      <c r="A89" s="36"/>
      <c r="B89" s="36"/>
      <c r="C89" s="36"/>
      <c r="D89" s="36"/>
      <c r="E89" s="36"/>
      <c r="F89" s="36"/>
      <c r="G89" s="36"/>
      <c r="H89" s="36"/>
      <c r="I89" s="36"/>
      <c r="J89" s="36"/>
      <c r="K89" s="36"/>
      <c r="L89" s="36"/>
      <c r="M89" s="36"/>
    </row>
    <row r="90" spans="1:13">
      <c r="A90" s="36"/>
      <c r="B90" s="36"/>
      <c r="C90" s="36"/>
      <c r="D90" s="36"/>
      <c r="E90" s="36"/>
      <c r="F90" s="36"/>
      <c r="G90" s="36"/>
      <c r="H90" s="36"/>
      <c r="I90" s="36"/>
      <c r="J90" s="36"/>
      <c r="K90" s="36"/>
      <c r="L90" s="36"/>
      <c r="M90" s="36"/>
    </row>
    <row r="91" spans="1:13">
      <c r="A91" s="36"/>
      <c r="B91" s="36"/>
      <c r="C91" s="36"/>
      <c r="D91" s="36"/>
      <c r="E91" s="36"/>
      <c r="F91" s="36"/>
      <c r="G91" s="36"/>
      <c r="H91" s="36"/>
      <c r="I91" s="36"/>
      <c r="J91" s="36"/>
      <c r="K91" s="36"/>
      <c r="L91" s="36"/>
      <c r="M91" s="36"/>
    </row>
    <row r="92" spans="1:13">
      <c r="A92" s="36"/>
      <c r="B92" s="36"/>
      <c r="C92" s="36"/>
      <c r="D92" s="36"/>
      <c r="E92" s="36"/>
      <c r="F92" s="36"/>
      <c r="G92" s="36"/>
      <c r="H92" s="36"/>
      <c r="I92" s="36"/>
      <c r="J92" s="36"/>
      <c r="K92" s="36"/>
      <c r="L92" s="36"/>
      <c r="M92" s="36"/>
    </row>
    <row r="93" spans="1:13">
      <c r="A93" s="36"/>
      <c r="B93" s="36"/>
      <c r="C93" s="36"/>
      <c r="D93" s="36"/>
      <c r="E93" s="36"/>
      <c r="F93" s="36"/>
      <c r="G93" s="36"/>
      <c r="H93" s="36"/>
      <c r="I93" s="36"/>
      <c r="J93" s="36"/>
      <c r="K93" s="36"/>
      <c r="L93" s="36"/>
      <c r="M93" s="36"/>
    </row>
    <row r="94" spans="1:13">
      <c r="A94" s="36"/>
      <c r="B94" s="36"/>
      <c r="C94" s="36"/>
      <c r="D94" s="36"/>
      <c r="E94" s="36"/>
      <c r="F94" s="36"/>
      <c r="G94" s="36"/>
      <c r="H94" s="36"/>
      <c r="I94" s="36"/>
      <c r="J94" s="36"/>
      <c r="K94" s="36"/>
      <c r="L94" s="36"/>
      <c r="M94" s="36"/>
    </row>
    <row r="95" spans="1:13">
      <c r="A95" s="36"/>
      <c r="B95" s="36"/>
      <c r="C95" s="36"/>
      <c r="D95" s="36"/>
      <c r="E95" s="36"/>
      <c r="F95" s="36"/>
      <c r="G95" s="36"/>
      <c r="H95" s="36"/>
      <c r="I95" s="36"/>
      <c r="J95" s="36"/>
      <c r="K95" s="36"/>
      <c r="L95" s="36"/>
      <c r="M95" s="36"/>
    </row>
    <row r="96" spans="1:13">
      <c r="A96" s="36"/>
      <c r="B96" s="36"/>
      <c r="C96" s="36"/>
      <c r="D96" s="36"/>
      <c r="E96" s="36"/>
      <c r="F96" s="36"/>
      <c r="G96" s="36"/>
      <c r="H96" s="36"/>
      <c r="I96" s="36"/>
      <c r="J96" s="36"/>
      <c r="K96" s="36"/>
      <c r="L96" s="36"/>
      <c r="M96" s="36"/>
    </row>
    <row r="97" spans="1:13">
      <c r="A97" s="36"/>
      <c r="B97" s="36"/>
      <c r="C97" s="36"/>
      <c r="D97" s="36"/>
      <c r="E97" s="36"/>
      <c r="F97" s="36"/>
      <c r="G97" s="36"/>
      <c r="H97" s="36"/>
      <c r="I97" s="36"/>
      <c r="J97" s="36"/>
      <c r="K97" s="36"/>
      <c r="L97" s="36"/>
      <c r="M97" s="36"/>
    </row>
    <row r="98" spans="1:13">
      <c r="A98" s="36"/>
      <c r="B98" s="36"/>
      <c r="C98" s="36"/>
      <c r="D98" s="36"/>
      <c r="E98" s="36"/>
      <c r="F98" s="36"/>
      <c r="G98" s="36"/>
      <c r="H98" s="36"/>
      <c r="I98" s="36"/>
      <c r="J98" s="36"/>
      <c r="K98" s="36"/>
      <c r="L98" s="36"/>
      <c r="M98" s="36"/>
    </row>
    <row r="99" spans="1:13">
      <c r="A99" s="36"/>
      <c r="B99" s="36"/>
      <c r="C99" s="36"/>
      <c r="D99" s="36"/>
      <c r="E99" s="36"/>
      <c r="F99" s="36"/>
      <c r="G99" s="36"/>
      <c r="H99" s="36"/>
      <c r="I99" s="36"/>
      <c r="J99" s="36"/>
      <c r="K99" s="36"/>
      <c r="L99" s="36"/>
      <c r="M99" s="36"/>
    </row>
    <row r="100" spans="1:13">
      <c r="A100" s="36"/>
      <c r="B100" s="36"/>
      <c r="C100" s="36"/>
      <c r="D100" s="36"/>
      <c r="E100" s="36"/>
      <c r="F100" s="36"/>
      <c r="G100" s="36"/>
      <c r="H100" s="36"/>
      <c r="I100" s="36"/>
      <c r="J100" s="36"/>
      <c r="K100" s="36"/>
      <c r="L100" s="36"/>
      <c r="M100" s="36"/>
    </row>
    <row r="101" spans="1:13">
      <c r="A101" s="36"/>
      <c r="B101" s="36"/>
      <c r="C101" s="36"/>
      <c r="D101" s="36"/>
      <c r="E101" s="36"/>
      <c r="F101" s="36"/>
      <c r="G101" s="36"/>
      <c r="H101" s="36"/>
      <c r="I101" s="36"/>
      <c r="J101" s="36"/>
      <c r="K101" s="36"/>
      <c r="L101" s="36"/>
      <c r="M101" s="36"/>
    </row>
    <row r="102" spans="1:13">
      <c r="A102" s="36"/>
      <c r="B102" s="36"/>
      <c r="C102" s="36"/>
      <c r="D102" s="36"/>
      <c r="E102" s="36"/>
      <c r="F102" s="36"/>
      <c r="G102" s="36"/>
      <c r="H102" s="36"/>
      <c r="I102" s="36"/>
      <c r="J102" s="36"/>
      <c r="K102" s="36"/>
      <c r="L102" s="36"/>
      <c r="M102" s="36"/>
    </row>
    <row r="103" spans="1:13">
      <c r="A103" s="36"/>
      <c r="B103" s="36"/>
      <c r="C103" s="36"/>
      <c r="D103" s="36"/>
      <c r="E103" s="36"/>
      <c r="F103" s="36"/>
      <c r="G103" s="36"/>
      <c r="H103" s="36"/>
      <c r="I103" s="36"/>
      <c r="J103" s="36"/>
      <c r="K103" s="36"/>
      <c r="L103" s="36"/>
      <c r="M103" s="36"/>
    </row>
    <row r="104" spans="1:13">
      <c r="A104" s="36"/>
      <c r="B104" s="36"/>
      <c r="C104" s="36"/>
      <c r="D104" s="36"/>
      <c r="E104" s="36"/>
      <c r="F104" s="36"/>
      <c r="G104" s="36"/>
      <c r="H104" s="36"/>
      <c r="I104" s="36"/>
      <c r="J104" s="36"/>
      <c r="K104" s="36"/>
      <c r="L104" s="36"/>
      <c r="M104" s="36"/>
    </row>
    <row r="105" spans="1:13">
      <c r="A105" s="36"/>
      <c r="B105" s="36"/>
      <c r="C105" s="36"/>
      <c r="D105" s="36"/>
      <c r="E105" s="36"/>
      <c r="F105" s="36"/>
      <c r="G105" s="36"/>
      <c r="H105" s="36"/>
      <c r="I105" s="36"/>
      <c r="J105" s="36"/>
      <c r="K105" s="36"/>
      <c r="L105" s="36"/>
      <c r="M105" s="36"/>
    </row>
    <row r="106" spans="1:13">
      <c r="A106" s="36"/>
      <c r="B106" s="36"/>
      <c r="C106" s="36"/>
      <c r="D106" s="36"/>
      <c r="E106" s="36"/>
      <c r="F106" s="36"/>
      <c r="G106" s="36"/>
      <c r="H106" s="36"/>
      <c r="I106" s="36"/>
      <c r="J106" s="36"/>
      <c r="K106" s="36"/>
      <c r="L106" s="36"/>
      <c r="M106" s="36"/>
    </row>
    <row r="107" spans="1:13">
      <c r="A107" s="36"/>
      <c r="B107" s="36"/>
      <c r="C107" s="36"/>
      <c r="D107" s="36"/>
      <c r="E107" s="36"/>
      <c r="F107" s="36"/>
      <c r="G107" s="36"/>
      <c r="H107" s="36"/>
      <c r="I107" s="36"/>
      <c r="J107" s="36"/>
      <c r="K107" s="36"/>
      <c r="L107" s="36"/>
      <c r="M107" s="36"/>
    </row>
    <row r="108" spans="1:13">
      <c r="A108" s="36"/>
      <c r="B108" s="36"/>
      <c r="C108" s="36"/>
      <c r="D108" s="36"/>
      <c r="E108" s="36"/>
      <c r="F108" s="36"/>
      <c r="G108" s="36"/>
      <c r="H108" s="36"/>
      <c r="I108" s="36"/>
      <c r="J108" s="36"/>
      <c r="K108" s="36"/>
      <c r="L108" s="36"/>
      <c r="M108" s="36"/>
    </row>
    <row r="109" spans="1:13">
      <c r="A109" s="36"/>
      <c r="B109" s="36"/>
      <c r="C109" s="36"/>
      <c r="D109" s="36"/>
      <c r="E109" s="36"/>
      <c r="F109" s="36"/>
      <c r="G109" s="36"/>
      <c r="H109" s="36"/>
      <c r="I109" s="36"/>
      <c r="J109" s="36"/>
      <c r="K109" s="36"/>
      <c r="L109" s="36"/>
      <c r="M109" s="36"/>
    </row>
    <row r="110" spans="1:13">
      <c r="A110" s="36"/>
      <c r="B110" s="36"/>
      <c r="C110" s="36"/>
      <c r="D110" s="36"/>
      <c r="E110" s="36"/>
      <c r="F110" s="36"/>
      <c r="G110" s="36"/>
      <c r="H110" s="36"/>
      <c r="I110" s="36"/>
      <c r="J110" s="36"/>
      <c r="K110" s="36"/>
      <c r="L110" s="36"/>
      <c r="M110" s="36"/>
    </row>
    <row r="111" spans="1:13">
      <c r="A111" s="36"/>
      <c r="B111" s="36"/>
      <c r="C111" s="36"/>
      <c r="D111" s="36"/>
      <c r="E111" s="36"/>
      <c r="F111" s="36"/>
      <c r="G111" s="36"/>
      <c r="H111" s="36"/>
      <c r="I111" s="36"/>
      <c r="J111" s="36"/>
      <c r="K111" s="36"/>
      <c r="L111" s="36"/>
      <c r="M111" s="36"/>
    </row>
    <row r="112" spans="1:13">
      <c r="A112" s="36"/>
      <c r="B112" s="36"/>
      <c r="C112" s="36"/>
      <c r="D112" s="36"/>
      <c r="E112" s="36"/>
      <c r="F112" s="36"/>
      <c r="G112" s="36"/>
      <c r="H112" s="36"/>
      <c r="I112" s="36"/>
      <c r="J112" s="36"/>
      <c r="K112" s="36"/>
      <c r="L112" s="36"/>
      <c r="M112" s="36"/>
    </row>
    <row r="113" spans="1:13">
      <c r="A113" s="36"/>
      <c r="B113" s="36"/>
      <c r="C113" s="36"/>
      <c r="D113" s="36"/>
      <c r="E113" s="36"/>
      <c r="F113" s="36"/>
      <c r="G113" s="36"/>
      <c r="H113" s="36"/>
      <c r="I113" s="36"/>
      <c r="J113" s="36"/>
      <c r="K113" s="36"/>
      <c r="L113" s="36"/>
      <c r="M113" s="36"/>
    </row>
    <row r="114" spans="1:13">
      <c r="A114" s="36"/>
      <c r="B114" s="36"/>
      <c r="C114" s="36"/>
      <c r="D114" s="36"/>
      <c r="E114" s="36"/>
      <c r="F114" s="36"/>
      <c r="G114" s="36"/>
      <c r="H114" s="36"/>
      <c r="I114" s="36"/>
      <c r="J114" s="36"/>
      <c r="K114" s="36"/>
      <c r="L114" s="36"/>
      <c r="M114" s="36"/>
    </row>
    <row r="115" spans="1:13">
      <c r="A115" s="36"/>
      <c r="B115" s="36"/>
      <c r="C115" s="36"/>
      <c r="D115" s="36"/>
      <c r="E115" s="36"/>
      <c r="F115" s="36"/>
      <c r="G115" s="36"/>
      <c r="H115" s="36"/>
      <c r="I115" s="36"/>
      <c r="J115" s="36"/>
      <c r="K115" s="36"/>
      <c r="L115" s="36"/>
      <c r="M115" s="36"/>
    </row>
    <row r="116" spans="1:13">
      <c r="A116" s="36"/>
      <c r="B116" s="36"/>
      <c r="C116" s="36"/>
      <c r="D116" s="36"/>
      <c r="E116" s="36"/>
      <c r="F116" s="36"/>
      <c r="G116" s="36"/>
      <c r="H116" s="36"/>
      <c r="I116" s="36"/>
      <c r="J116" s="36"/>
      <c r="K116" s="36"/>
      <c r="L116" s="36"/>
      <c r="M116" s="36"/>
    </row>
    <row r="117" spans="1:13">
      <c r="A117" s="36"/>
      <c r="B117" s="36"/>
      <c r="C117" s="36"/>
      <c r="D117" s="36"/>
      <c r="E117" s="36"/>
      <c r="F117" s="36"/>
      <c r="G117" s="36"/>
      <c r="H117" s="36"/>
      <c r="I117" s="36"/>
      <c r="J117" s="36"/>
      <c r="K117" s="36"/>
      <c r="L117" s="36"/>
      <c r="M117" s="36"/>
    </row>
    <row r="118" spans="1:13">
      <c r="A118" s="36"/>
      <c r="B118" s="36"/>
      <c r="C118" s="36"/>
      <c r="D118" s="36"/>
      <c r="E118" s="36"/>
      <c r="F118" s="36"/>
      <c r="G118" s="36"/>
      <c r="H118" s="36"/>
      <c r="I118" s="36"/>
      <c r="J118" s="36"/>
      <c r="K118" s="36"/>
      <c r="L118" s="36"/>
      <c r="M118" s="36"/>
    </row>
    <row r="119" spans="1:13">
      <c r="A119" s="36"/>
      <c r="B119" s="36"/>
      <c r="C119" s="36"/>
      <c r="D119" s="36"/>
      <c r="E119" s="36"/>
      <c r="F119" s="36"/>
      <c r="G119" s="36"/>
      <c r="H119" s="36"/>
      <c r="I119" s="36"/>
      <c r="J119" s="36"/>
      <c r="K119" s="36"/>
      <c r="L119" s="36"/>
      <c r="M119" s="36"/>
    </row>
    <row r="120" spans="1:13">
      <c r="A120" s="36"/>
      <c r="B120" s="36"/>
      <c r="C120" s="36"/>
      <c r="D120" s="36"/>
      <c r="E120" s="36"/>
      <c r="F120" s="36"/>
      <c r="G120" s="36"/>
      <c r="H120" s="36"/>
      <c r="I120" s="36"/>
      <c r="J120" s="36"/>
      <c r="K120" s="36"/>
      <c r="L120" s="36"/>
      <c r="M120" s="36"/>
    </row>
    <row r="121" spans="1:13">
      <c r="A121" s="36"/>
      <c r="B121" s="36"/>
      <c r="C121" s="36"/>
      <c r="D121" s="36"/>
      <c r="E121" s="36"/>
      <c r="F121" s="36"/>
      <c r="G121" s="36"/>
      <c r="H121" s="36"/>
      <c r="I121" s="36"/>
      <c r="J121" s="36"/>
      <c r="K121" s="36"/>
      <c r="L121" s="36"/>
      <c r="M121" s="36"/>
    </row>
    <row r="122" spans="1:13">
      <c r="A122" s="36"/>
      <c r="B122" s="36"/>
      <c r="C122" s="36"/>
      <c r="D122" s="36"/>
      <c r="E122" s="36"/>
      <c r="F122" s="36"/>
      <c r="G122" s="36"/>
      <c r="H122" s="36"/>
      <c r="I122" s="36"/>
      <c r="J122" s="36"/>
      <c r="K122" s="36"/>
      <c r="L122" s="36"/>
      <c r="M122" s="36"/>
    </row>
    <row r="123" spans="1:13">
      <c r="A123" s="36"/>
      <c r="B123" s="36"/>
      <c r="C123" s="36"/>
      <c r="D123" s="36"/>
      <c r="E123" s="36"/>
      <c r="F123" s="36"/>
      <c r="G123" s="36"/>
      <c r="H123" s="36"/>
      <c r="I123" s="36"/>
      <c r="J123" s="36"/>
      <c r="K123" s="36"/>
      <c r="L123" s="36"/>
      <c r="M123" s="36"/>
    </row>
    <row r="124" spans="1:13">
      <c r="A124" s="36"/>
      <c r="B124" s="36"/>
      <c r="C124" s="36"/>
      <c r="D124" s="36"/>
      <c r="E124" s="36"/>
      <c r="F124" s="36"/>
      <c r="G124" s="36"/>
      <c r="H124" s="36"/>
      <c r="I124" s="36"/>
      <c r="J124" s="36"/>
      <c r="K124" s="36"/>
      <c r="L124" s="36"/>
      <c r="M124" s="36"/>
    </row>
    <row r="125" spans="1:13">
      <c r="A125" s="36"/>
      <c r="B125" s="36"/>
      <c r="C125" s="36"/>
      <c r="D125" s="36"/>
      <c r="E125" s="36"/>
      <c r="F125" s="36"/>
      <c r="G125" s="36"/>
      <c r="H125" s="36"/>
      <c r="I125" s="36"/>
      <c r="J125" s="36"/>
      <c r="K125" s="36"/>
      <c r="L125" s="36"/>
      <c r="M125" s="36"/>
    </row>
    <row r="126" spans="1:13">
      <c r="A126" s="36"/>
      <c r="B126" s="36"/>
      <c r="C126" s="36"/>
      <c r="D126" s="36"/>
      <c r="E126" s="36"/>
      <c r="F126" s="36"/>
      <c r="G126" s="36"/>
      <c r="H126" s="36"/>
      <c r="I126" s="36"/>
      <c r="J126" s="36"/>
      <c r="K126" s="36"/>
      <c r="L126" s="36"/>
      <c r="M126" s="36"/>
    </row>
    <row r="127" spans="1:13">
      <c r="A127" s="36"/>
      <c r="B127" s="36"/>
      <c r="C127" s="36"/>
      <c r="D127" s="36"/>
      <c r="E127" s="36"/>
      <c r="F127" s="36"/>
      <c r="G127" s="36"/>
      <c r="H127" s="36"/>
      <c r="I127" s="36"/>
      <c r="J127" s="36"/>
      <c r="K127" s="36"/>
      <c r="L127" s="36"/>
      <c r="M127" s="36"/>
    </row>
    <row r="128" spans="1:13">
      <c r="A128" s="36"/>
      <c r="B128" s="36"/>
      <c r="C128" s="36"/>
      <c r="D128" s="36"/>
      <c r="E128" s="36"/>
      <c r="F128" s="36"/>
      <c r="G128" s="36"/>
      <c r="H128" s="36"/>
      <c r="I128" s="36"/>
      <c r="J128" s="36"/>
      <c r="K128" s="36"/>
      <c r="L128" s="36"/>
      <c r="M128" s="36"/>
    </row>
    <row r="129" spans="1:13">
      <c r="A129" s="36"/>
      <c r="B129" s="36"/>
      <c r="C129" s="36"/>
      <c r="D129" s="36"/>
      <c r="E129" s="36"/>
      <c r="F129" s="36"/>
      <c r="G129" s="36"/>
      <c r="H129" s="36"/>
      <c r="I129" s="36"/>
      <c r="J129" s="36"/>
      <c r="K129" s="36"/>
      <c r="L129" s="36"/>
      <c r="M129" s="36"/>
    </row>
    <row r="130" spans="1:13">
      <c r="A130" s="36"/>
      <c r="B130" s="36"/>
      <c r="C130" s="36"/>
      <c r="D130" s="36"/>
      <c r="E130" s="36"/>
      <c r="F130" s="36"/>
      <c r="G130" s="36"/>
      <c r="H130" s="36"/>
      <c r="I130" s="36"/>
      <c r="J130" s="36"/>
      <c r="K130" s="36"/>
      <c r="L130" s="36"/>
      <c r="M130" s="36"/>
    </row>
    <row r="131" spans="1:13">
      <c r="A131" s="36"/>
      <c r="B131" s="36"/>
      <c r="C131" s="36"/>
      <c r="D131" s="36"/>
      <c r="E131" s="36"/>
      <c r="F131" s="36"/>
      <c r="G131" s="36"/>
      <c r="H131" s="36"/>
      <c r="I131" s="36"/>
      <c r="J131" s="36"/>
      <c r="K131" s="36"/>
      <c r="L131" s="36"/>
      <c r="M131" s="36"/>
    </row>
    <row r="132" spans="1:13">
      <c r="A132" s="36"/>
      <c r="B132" s="36"/>
      <c r="C132" s="36"/>
      <c r="D132" s="36"/>
      <c r="E132" s="36"/>
      <c r="F132" s="36"/>
      <c r="G132" s="36"/>
      <c r="H132" s="36"/>
      <c r="I132" s="36"/>
      <c r="J132" s="36"/>
      <c r="K132" s="36"/>
      <c r="L132" s="36"/>
      <c r="M132" s="36"/>
    </row>
    <row r="133" spans="1:13">
      <c r="A133" s="36"/>
      <c r="B133" s="36"/>
      <c r="C133" s="36"/>
      <c r="D133" s="36"/>
      <c r="E133" s="36"/>
      <c r="F133" s="36"/>
      <c r="G133" s="36"/>
      <c r="H133" s="36"/>
      <c r="I133" s="36"/>
      <c r="J133" s="36"/>
      <c r="K133" s="36"/>
      <c r="L133" s="36"/>
      <c r="M133" s="36"/>
    </row>
    <row r="134" spans="1:13">
      <c r="A134" s="36"/>
      <c r="B134" s="36"/>
      <c r="C134" s="36"/>
      <c r="D134" s="36"/>
      <c r="E134" s="36"/>
      <c r="F134" s="36"/>
      <c r="G134" s="36"/>
      <c r="H134" s="36"/>
      <c r="I134" s="36"/>
      <c r="J134" s="36"/>
      <c r="K134" s="36"/>
      <c r="L134" s="36"/>
      <c r="M134" s="36"/>
    </row>
    <row r="135" spans="1:13">
      <c r="A135" s="36"/>
      <c r="B135" s="36"/>
      <c r="C135" s="36"/>
      <c r="D135" s="36"/>
      <c r="E135" s="36"/>
      <c r="F135" s="36"/>
      <c r="G135" s="36"/>
      <c r="H135" s="36"/>
      <c r="I135" s="36"/>
      <c r="J135" s="36"/>
      <c r="K135" s="36"/>
      <c r="L135" s="36"/>
      <c r="M135" s="36"/>
    </row>
    <row r="136" spans="1:13">
      <c r="A136" s="36"/>
      <c r="B136" s="36"/>
      <c r="C136" s="36"/>
      <c r="D136" s="36"/>
      <c r="E136" s="36"/>
      <c r="F136" s="36"/>
      <c r="G136" s="36"/>
      <c r="H136" s="36"/>
      <c r="I136" s="36"/>
      <c r="J136" s="36"/>
      <c r="K136" s="36"/>
      <c r="L136" s="36"/>
      <c r="M136" s="36"/>
    </row>
    <row r="137" spans="1:13">
      <c r="A137" s="36"/>
      <c r="B137" s="36"/>
      <c r="C137" s="36"/>
      <c r="D137" s="36"/>
      <c r="E137" s="36"/>
      <c r="F137" s="36"/>
      <c r="G137" s="36"/>
      <c r="H137" s="36"/>
      <c r="I137" s="36"/>
      <c r="J137" s="36"/>
      <c r="K137" s="36"/>
      <c r="L137" s="36"/>
      <c r="M137" s="36"/>
    </row>
    <row r="138" spans="1:13">
      <c r="A138" s="36"/>
      <c r="B138" s="36"/>
      <c r="C138" s="36"/>
      <c r="D138" s="36"/>
      <c r="E138" s="36"/>
      <c r="F138" s="36"/>
      <c r="G138" s="36"/>
      <c r="H138" s="36"/>
      <c r="I138" s="36"/>
      <c r="J138" s="36"/>
      <c r="K138" s="36"/>
      <c r="L138" s="36"/>
      <c r="M138" s="36"/>
    </row>
    <row r="139" spans="1:13">
      <c r="A139" s="36"/>
      <c r="B139" s="36"/>
      <c r="C139" s="36"/>
      <c r="D139" s="36"/>
      <c r="E139" s="36"/>
      <c r="F139" s="36"/>
      <c r="G139" s="36"/>
      <c r="H139" s="36"/>
      <c r="I139" s="36"/>
      <c r="J139" s="36"/>
      <c r="K139" s="36"/>
      <c r="L139" s="36"/>
      <c r="M139" s="36"/>
    </row>
    <row r="140" spans="1:13">
      <c r="A140" s="36"/>
      <c r="B140" s="36"/>
      <c r="C140" s="36"/>
      <c r="D140" s="36"/>
      <c r="E140" s="36"/>
      <c r="F140" s="36"/>
      <c r="G140" s="36"/>
      <c r="H140" s="36"/>
      <c r="I140" s="36"/>
      <c r="J140" s="36"/>
      <c r="K140" s="36"/>
      <c r="L140" s="36"/>
      <c r="M140" s="36"/>
    </row>
    <row r="141" spans="1:13">
      <c r="A141" s="36"/>
      <c r="B141" s="36"/>
      <c r="C141" s="36"/>
      <c r="D141" s="36"/>
      <c r="E141" s="36"/>
      <c r="F141" s="36"/>
      <c r="G141" s="36"/>
      <c r="H141" s="36"/>
      <c r="I141" s="36"/>
      <c r="J141" s="36"/>
      <c r="K141" s="36"/>
      <c r="L141" s="36"/>
      <c r="M141" s="36"/>
    </row>
    <row r="142" spans="1:13">
      <c r="A142" s="36"/>
      <c r="B142" s="36"/>
      <c r="C142" s="36"/>
      <c r="D142" s="36"/>
      <c r="E142" s="36"/>
      <c r="F142" s="36"/>
      <c r="G142" s="36"/>
      <c r="H142" s="36"/>
      <c r="I142" s="36"/>
      <c r="J142" s="36"/>
      <c r="K142" s="36"/>
      <c r="L142" s="36"/>
      <c r="M142" s="36"/>
    </row>
    <row r="143" spans="1:13">
      <c r="A143" s="36"/>
      <c r="B143" s="36"/>
      <c r="C143" s="36"/>
      <c r="D143" s="36"/>
      <c r="E143" s="36"/>
      <c r="F143" s="36"/>
      <c r="G143" s="36"/>
      <c r="H143" s="36"/>
      <c r="I143" s="36"/>
      <c r="J143" s="36"/>
      <c r="K143" s="36"/>
      <c r="L143" s="36"/>
      <c r="M143" s="36"/>
    </row>
    <row r="144" spans="1:13">
      <c r="A144" s="36"/>
      <c r="B144" s="36"/>
      <c r="C144" s="36"/>
      <c r="D144" s="36"/>
      <c r="E144" s="36"/>
      <c r="F144" s="36"/>
      <c r="G144" s="36"/>
      <c r="H144" s="36"/>
      <c r="I144" s="36"/>
      <c r="J144" s="36"/>
      <c r="K144" s="36"/>
      <c r="L144" s="36"/>
      <c r="M144" s="36"/>
    </row>
    <row r="145" spans="1:13">
      <c r="A145" s="36"/>
      <c r="B145" s="36"/>
      <c r="C145" s="36"/>
      <c r="D145" s="36"/>
      <c r="E145" s="36"/>
      <c r="F145" s="36"/>
      <c r="G145" s="36"/>
      <c r="H145" s="36"/>
      <c r="I145" s="36"/>
      <c r="J145" s="36"/>
      <c r="K145" s="36"/>
      <c r="L145" s="36"/>
      <c r="M145" s="36"/>
    </row>
    <row r="146" spans="1:13">
      <c r="A146" s="36"/>
      <c r="B146" s="36"/>
      <c r="C146" s="36"/>
      <c r="D146" s="36"/>
      <c r="E146" s="36"/>
      <c r="F146" s="36"/>
      <c r="G146" s="36"/>
      <c r="H146" s="36"/>
      <c r="I146" s="36"/>
      <c r="J146" s="36"/>
      <c r="K146" s="36"/>
      <c r="L146" s="36"/>
      <c r="M146" s="36"/>
    </row>
    <row r="147" spans="1:13">
      <c r="A147" s="36"/>
      <c r="B147" s="36"/>
      <c r="C147" s="36"/>
      <c r="D147" s="36"/>
      <c r="E147" s="36"/>
      <c r="F147" s="36"/>
      <c r="G147" s="36"/>
      <c r="H147" s="36"/>
      <c r="I147" s="36"/>
      <c r="J147" s="36"/>
      <c r="K147" s="36"/>
      <c r="L147" s="36"/>
      <c r="M147" s="36"/>
    </row>
    <row r="148" spans="1:13">
      <c r="A148" s="36"/>
      <c r="B148" s="36"/>
      <c r="C148" s="36"/>
      <c r="D148" s="36"/>
      <c r="E148" s="36"/>
      <c r="F148" s="36"/>
      <c r="G148" s="36"/>
      <c r="H148" s="36"/>
      <c r="I148" s="36"/>
      <c r="J148" s="36"/>
      <c r="K148" s="36"/>
      <c r="L148" s="36"/>
      <c r="M148" s="36"/>
    </row>
    <row r="149" spans="1:13">
      <c r="A149" s="36"/>
      <c r="B149" s="36"/>
      <c r="C149" s="36"/>
      <c r="D149" s="36"/>
      <c r="E149" s="36"/>
      <c r="F149" s="36"/>
      <c r="G149" s="36"/>
      <c r="H149" s="36"/>
      <c r="I149" s="36"/>
      <c r="J149" s="36"/>
      <c r="K149" s="36"/>
      <c r="L149" s="36"/>
      <c r="M149" s="36"/>
    </row>
    <row r="150" spans="1:13">
      <c r="A150" s="36"/>
      <c r="B150" s="36"/>
      <c r="C150" s="36"/>
      <c r="D150" s="36"/>
      <c r="E150" s="36"/>
      <c r="F150" s="36"/>
      <c r="G150" s="36"/>
      <c r="H150" s="36"/>
      <c r="I150" s="36"/>
      <c r="J150" s="36"/>
      <c r="K150" s="36"/>
      <c r="L150" s="36"/>
      <c r="M150" s="36"/>
    </row>
    <row r="151" spans="1:13">
      <c r="A151" s="36"/>
      <c r="B151" s="36"/>
      <c r="C151" s="36"/>
      <c r="D151" s="36"/>
      <c r="E151" s="36"/>
      <c r="F151" s="36"/>
      <c r="G151" s="36"/>
      <c r="H151" s="36"/>
      <c r="I151" s="36"/>
      <c r="J151" s="36"/>
      <c r="K151" s="36"/>
      <c r="L151" s="36"/>
      <c r="M151" s="36"/>
    </row>
    <row r="152" spans="1:13">
      <c r="A152" s="36"/>
      <c r="B152" s="36"/>
      <c r="C152" s="36"/>
      <c r="D152" s="36"/>
      <c r="E152" s="36"/>
      <c r="F152" s="36"/>
      <c r="G152" s="36"/>
      <c r="H152" s="36"/>
      <c r="I152" s="36"/>
      <c r="J152" s="36"/>
      <c r="K152" s="36"/>
      <c r="L152" s="36"/>
      <c r="M152" s="36"/>
    </row>
    <row r="153" spans="1:13">
      <c r="A153" s="36"/>
      <c r="B153" s="36"/>
      <c r="C153" s="36"/>
      <c r="D153" s="36"/>
      <c r="E153" s="36"/>
      <c r="F153" s="36"/>
      <c r="G153" s="36"/>
      <c r="H153" s="36"/>
      <c r="I153" s="36"/>
      <c r="J153" s="36"/>
      <c r="K153" s="36"/>
      <c r="L153" s="36"/>
      <c r="M153" s="36"/>
    </row>
    <row r="154" spans="1:13">
      <c r="A154" s="36"/>
      <c r="B154" s="36"/>
      <c r="C154" s="36"/>
      <c r="D154" s="36"/>
      <c r="E154" s="36"/>
      <c r="F154" s="36"/>
      <c r="G154" s="36"/>
      <c r="H154" s="36"/>
      <c r="I154" s="36"/>
      <c r="J154" s="36"/>
      <c r="K154" s="36"/>
      <c r="L154" s="36"/>
      <c r="M154" s="36"/>
    </row>
    <row r="155" spans="1:13">
      <c r="A155" s="36"/>
      <c r="B155" s="36"/>
      <c r="C155" s="36"/>
      <c r="D155" s="36"/>
      <c r="E155" s="36"/>
      <c r="F155" s="36"/>
      <c r="G155" s="36"/>
      <c r="H155" s="36"/>
      <c r="I155" s="36"/>
      <c r="J155" s="36"/>
      <c r="K155" s="36"/>
      <c r="L155" s="36"/>
      <c r="M155" s="36"/>
    </row>
    <row r="156" spans="1:13">
      <c r="A156" s="36"/>
      <c r="B156" s="36"/>
      <c r="C156" s="36"/>
      <c r="D156" s="36"/>
      <c r="E156" s="36"/>
      <c r="F156" s="36"/>
      <c r="G156" s="36"/>
      <c r="H156" s="36"/>
      <c r="I156" s="36"/>
      <c r="J156" s="36"/>
      <c r="K156" s="36"/>
      <c r="L156" s="36"/>
      <c r="M156" s="36"/>
    </row>
    <row r="157" spans="1:13">
      <c r="A157" s="36"/>
      <c r="B157" s="36"/>
      <c r="C157" s="36"/>
      <c r="D157" s="36"/>
      <c r="E157" s="36"/>
      <c r="F157" s="36"/>
      <c r="G157" s="36"/>
      <c r="H157" s="36"/>
      <c r="I157" s="36"/>
      <c r="J157" s="36"/>
      <c r="K157" s="36"/>
      <c r="L157" s="36"/>
      <c r="M157" s="36"/>
    </row>
    <row r="158" spans="1:13">
      <c r="A158" s="36"/>
      <c r="B158" s="36"/>
      <c r="C158" s="36"/>
      <c r="D158" s="36"/>
      <c r="E158" s="36"/>
      <c r="F158" s="36"/>
      <c r="G158" s="36"/>
      <c r="H158" s="36"/>
      <c r="I158" s="36"/>
      <c r="J158" s="36"/>
      <c r="K158" s="36"/>
      <c r="L158" s="36"/>
      <c r="M158" s="36"/>
    </row>
    <row r="159" spans="1:13">
      <c r="A159" s="36"/>
      <c r="B159" s="36"/>
      <c r="C159" s="36"/>
      <c r="D159" s="36"/>
      <c r="E159" s="36"/>
      <c r="F159" s="36"/>
      <c r="G159" s="36"/>
      <c r="H159" s="36"/>
      <c r="I159" s="36"/>
      <c r="J159" s="36"/>
      <c r="K159" s="36"/>
      <c r="L159" s="36"/>
      <c r="M159" s="36"/>
    </row>
    <row r="160" spans="1:13">
      <c r="A160" s="36"/>
      <c r="B160" s="36"/>
      <c r="C160" s="36"/>
      <c r="D160" s="36"/>
      <c r="E160" s="36"/>
      <c r="F160" s="36"/>
      <c r="G160" s="36"/>
      <c r="H160" s="36"/>
      <c r="I160" s="36"/>
      <c r="J160" s="36"/>
      <c r="K160" s="36"/>
      <c r="L160" s="36"/>
      <c r="M160" s="36"/>
    </row>
    <row r="161" spans="1:13">
      <c r="A161" s="36"/>
      <c r="B161" s="36"/>
      <c r="C161" s="36"/>
      <c r="D161" s="36"/>
      <c r="E161" s="36"/>
      <c r="F161" s="36"/>
      <c r="G161" s="36"/>
      <c r="H161" s="36"/>
      <c r="I161" s="36"/>
      <c r="J161" s="36"/>
      <c r="K161" s="36"/>
      <c r="L161" s="36"/>
      <c r="M161" s="36"/>
    </row>
    <row r="162" spans="1:13">
      <c r="A162" s="36"/>
      <c r="B162" s="36"/>
      <c r="C162" s="36"/>
      <c r="D162" s="36"/>
      <c r="E162" s="36"/>
      <c r="F162" s="36"/>
      <c r="G162" s="36"/>
      <c r="H162" s="36"/>
      <c r="I162" s="36"/>
      <c r="J162" s="36"/>
      <c r="K162" s="36"/>
      <c r="L162" s="36"/>
      <c r="M162" s="36"/>
    </row>
    <row r="163" spans="1:13">
      <c r="A163" s="36"/>
      <c r="B163" s="36"/>
      <c r="C163" s="36"/>
      <c r="D163" s="36"/>
      <c r="E163" s="36"/>
      <c r="F163" s="36"/>
      <c r="G163" s="36"/>
      <c r="H163" s="36"/>
      <c r="I163" s="36"/>
      <c r="J163" s="36"/>
      <c r="K163" s="36"/>
      <c r="L163" s="36"/>
      <c r="M163" s="36"/>
    </row>
    <row r="164" spans="1:13">
      <c r="A164" s="36"/>
      <c r="B164" s="36"/>
      <c r="C164" s="36"/>
      <c r="D164" s="36"/>
      <c r="E164" s="36"/>
      <c r="F164" s="36"/>
      <c r="G164" s="36"/>
      <c r="H164" s="36"/>
      <c r="I164" s="36"/>
      <c r="J164" s="36"/>
      <c r="K164" s="36"/>
      <c r="L164" s="36"/>
      <c r="M164" s="36"/>
    </row>
    <row r="165" spans="1:13">
      <c r="A165" s="36"/>
      <c r="B165" s="36"/>
      <c r="C165" s="36"/>
      <c r="D165" s="36"/>
      <c r="E165" s="36"/>
      <c r="F165" s="36"/>
      <c r="G165" s="36"/>
      <c r="H165" s="36"/>
      <c r="I165" s="36"/>
      <c r="J165" s="36"/>
      <c r="K165" s="36"/>
      <c r="L165" s="36"/>
      <c r="M165" s="36"/>
    </row>
    <row r="166" spans="1:13">
      <c r="A166" s="36"/>
      <c r="B166" s="36"/>
      <c r="C166" s="36"/>
      <c r="D166" s="36"/>
      <c r="E166" s="36"/>
      <c r="F166" s="36"/>
      <c r="G166" s="36"/>
      <c r="H166" s="36"/>
      <c r="I166" s="36"/>
      <c r="J166" s="36"/>
      <c r="K166" s="36"/>
      <c r="L166" s="36"/>
      <c r="M166" s="36"/>
    </row>
    <row r="167" spans="1:13">
      <c r="A167" s="36"/>
      <c r="B167" s="36"/>
      <c r="C167" s="36"/>
      <c r="D167" s="36"/>
      <c r="E167" s="36"/>
      <c r="F167" s="36"/>
      <c r="G167" s="36"/>
      <c r="H167" s="36"/>
      <c r="I167" s="36"/>
      <c r="J167" s="36"/>
      <c r="K167" s="36"/>
      <c r="L167" s="36"/>
      <c r="M167" s="36"/>
    </row>
    <row r="168" spans="1:13">
      <c r="A168" s="36"/>
      <c r="B168" s="36"/>
      <c r="C168" s="36"/>
      <c r="D168" s="36"/>
      <c r="E168" s="36"/>
      <c r="F168" s="36"/>
      <c r="G168" s="36"/>
      <c r="H168" s="36"/>
      <c r="I168" s="36"/>
      <c r="J168" s="36"/>
      <c r="K168" s="36"/>
      <c r="L168" s="36"/>
      <c r="M168" s="36"/>
    </row>
    <row r="169" spans="1:13">
      <c r="A169" s="36"/>
      <c r="B169" s="36"/>
      <c r="C169" s="36"/>
      <c r="D169" s="36"/>
      <c r="E169" s="36"/>
      <c r="F169" s="36"/>
      <c r="G169" s="36"/>
      <c r="H169" s="36"/>
      <c r="I169" s="36"/>
      <c r="J169" s="36"/>
      <c r="K169" s="36"/>
      <c r="L169" s="36"/>
      <c r="M169" s="36"/>
    </row>
    <row r="170" spans="1:13">
      <c r="A170" s="36"/>
      <c r="B170" s="36"/>
      <c r="C170" s="36"/>
      <c r="D170" s="36"/>
      <c r="E170" s="36"/>
      <c r="F170" s="36"/>
      <c r="G170" s="36"/>
      <c r="H170" s="36"/>
      <c r="I170" s="36"/>
      <c r="J170" s="36"/>
      <c r="K170" s="36"/>
      <c r="L170" s="36"/>
      <c r="M170" s="36"/>
    </row>
    <row r="171" spans="1:13">
      <c r="A171" s="36"/>
      <c r="B171" s="36"/>
      <c r="C171" s="36"/>
      <c r="D171" s="36"/>
      <c r="E171" s="36"/>
      <c r="F171" s="36"/>
      <c r="G171" s="36"/>
      <c r="H171" s="36"/>
      <c r="I171" s="36"/>
      <c r="J171" s="36"/>
      <c r="K171" s="36"/>
      <c r="L171" s="36"/>
      <c r="M171" s="36"/>
    </row>
    <row r="172" spans="1:13">
      <c r="A172" s="36"/>
      <c r="B172" s="36"/>
      <c r="C172" s="36"/>
      <c r="D172" s="36"/>
      <c r="E172" s="36"/>
      <c r="F172" s="36"/>
      <c r="G172" s="36"/>
      <c r="H172" s="36"/>
      <c r="I172" s="36"/>
      <c r="J172" s="36"/>
      <c r="K172" s="36"/>
      <c r="L172" s="36"/>
      <c r="M172" s="36"/>
    </row>
    <row r="173" spans="1:13">
      <c r="A173" s="36"/>
      <c r="B173" s="36"/>
      <c r="C173" s="36"/>
      <c r="D173" s="36"/>
      <c r="E173" s="36"/>
      <c r="F173" s="36"/>
      <c r="G173" s="36"/>
      <c r="H173" s="36"/>
      <c r="I173" s="36"/>
      <c r="J173" s="36"/>
      <c r="K173" s="36"/>
      <c r="L173" s="36"/>
      <c r="M173" s="36"/>
    </row>
    <row r="174" spans="1:13">
      <c r="A174" s="36"/>
      <c r="B174" s="36"/>
      <c r="C174" s="36"/>
      <c r="D174" s="36"/>
      <c r="E174" s="36"/>
      <c r="F174" s="36"/>
      <c r="G174" s="36"/>
      <c r="H174" s="36"/>
      <c r="I174" s="36"/>
      <c r="J174" s="36"/>
      <c r="K174" s="36"/>
      <c r="L174" s="36"/>
      <c r="M174" s="36"/>
    </row>
    <row r="175" spans="1:13">
      <c r="A175" s="36"/>
      <c r="B175" s="36"/>
      <c r="C175" s="36"/>
      <c r="D175" s="36"/>
      <c r="E175" s="36"/>
      <c r="F175" s="36"/>
      <c r="G175" s="36"/>
      <c r="H175" s="36"/>
      <c r="I175" s="36"/>
      <c r="J175" s="36"/>
      <c r="K175" s="36"/>
      <c r="L175" s="36"/>
      <c r="M175" s="36"/>
    </row>
    <row r="176" spans="1:13">
      <c r="A176" s="36"/>
      <c r="B176" s="36"/>
      <c r="C176" s="36"/>
      <c r="D176" s="36"/>
      <c r="E176" s="36"/>
      <c r="F176" s="36"/>
      <c r="G176" s="36"/>
      <c r="H176" s="36"/>
      <c r="I176" s="36"/>
      <c r="J176" s="36"/>
      <c r="K176" s="36"/>
      <c r="L176" s="36"/>
      <c r="M176" s="36"/>
    </row>
    <row r="177" spans="1:13">
      <c r="A177" s="36"/>
      <c r="B177" s="36"/>
      <c r="C177" s="36"/>
      <c r="D177" s="36"/>
      <c r="E177" s="36"/>
      <c r="F177" s="36"/>
      <c r="G177" s="36"/>
      <c r="H177" s="36"/>
      <c r="I177" s="36"/>
      <c r="J177" s="36"/>
      <c r="K177" s="36"/>
      <c r="L177" s="36"/>
      <c r="M177" s="36"/>
    </row>
    <row r="178" spans="1:13">
      <c r="A178" s="36"/>
      <c r="B178" s="36"/>
      <c r="C178" s="36"/>
      <c r="D178" s="36"/>
      <c r="E178" s="36"/>
      <c r="F178" s="36"/>
      <c r="G178" s="36"/>
      <c r="H178" s="36"/>
      <c r="I178" s="36"/>
      <c r="J178" s="36"/>
      <c r="K178" s="36"/>
      <c r="L178" s="36"/>
      <c r="M178" s="36"/>
    </row>
    <row r="179" spans="1:13">
      <c r="A179" s="36"/>
      <c r="B179" s="36"/>
      <c r="C179" s="36"/>
      <c r="D179" s="36"/>
      <c r="E179" s="36"/>
      <c r="F179" s="36"/>
      <c r="G179" s="36"/>
      <c r="H179" s="36"/>
      <c r="I179" s="36"/>
      <c r="J179" s="36"/>
      <c r="K179" s="36"/>
      <c r="L179" s="36"/>
      <c r="M179" s="36"/>
    </row>
    <row r="180" spans="1:13">
      <c r="A180" s="36"/>
      <c r="B180" s="36"/>
      <c r="C180" s="36"/>
      <c r="D180" s="36"/>
      <c r="E180" s="36"/>
      <c r="F180" s="36"/>
      <c r="G180" s="36"/>
      <c r="H180" s="36"/>
      <c r="I180" s="36"/>
      <c r="J180" s="36"/>
      <c r="K180" s="36"/>
      <c r="L180" s="36"/>
      <c r="M180" s="36"/>
    </row>
    <row r="181" spans="1:13">
      <c r="A181" s="36"/>
      <c r="B181" s="36"/>
      <c r="C181" s="36"/>
      <c r="D181" s="36"/>
      <c r="E181" s="36"/>
      <c r="F181" s="36"/>
      <c r="G181" s="36"/>
      <c r="H181" s="36"/>
      <c r="I181" s="36"/>
      <c r="J181" s="36"/>
      <c r="K181" s="36"/>
      <c r="L181" s="36"/>
      <c r="M181" s="36"/>
    </row>
    <row r="182" spans="1:13">
      <c r="A182" s="36"/>
      <c r="B182" s="36"/>
      <c r="C182" s="36"/>
      <c r="D182" s="36"/>
      <c r="E182" s="36"/>
      <c r="F182" s="36"/>
      <c r="G182" s="36"/>
      <c r="H182" s="36"/>
      <c r="I182" s="36"/>
      <c r="J182" s="36"/>
      <c r="K182" s="36"/>
      <c r="L182" s="36"/>
      <c r="M182" s="36"/>
    </row>
    <row r="183" spans="1:13">
      <c r="A183" s="36"/>
      <c r="B183" s="36"/>
      <c r="C183" s="36"/>
      <c r="D183" s="36"/>
      <c r="E183" s="36"/>
      <c r="F183" s="36"/>
      <c r="G183" s="36"/>
      <c r="H183" s="36"/>
      <c r="I183" s="36"/>
      <c r="J183" s="36"/>
      <c r="K183" s="36"/>
      <c r="L183" s="36"/>
      <c r="M183" s="36"/>
    </row>
    <row r="184" spans="1:13">
      <c r="A184" s="36"/>
      <c r="B184" s="36"/>
      <c r="C184" s="36"/>
      <c r="D184" s="36"/>
      <c r="E184" s="36"/>
      <c r="F184" s="36"/>
      <c r="G184" s="36"/>
      <c r="H184" s="36"/>
      <c r="I184" s="36"/>
      <c r="J184" s="36"/>
      <c r="K184" s="36"/>
      <c r="L184" s="36"/>
      <c r="M184" s="36"/>
    </row>
    <row r="185" spans="1:13">
      <c r="A185" s="36"/>
      <c r="B185" s="36"/>
      <c r="C185" s="36"/>
      <c r="D185" s="36"/>
      <c r="E185" s="36"/>
      <c r="F185" s="36"/>
      <c r="G185" s="36"/>
      <c r="H185" s="36"/>
      <c r="I185" s="36"/>
      <c r="J185" s="36"/>
      <c r="K185" s="36"/>
      <c r="L185" s="36"/>
      <c r="M185" s="36"/>
    </row>
    <row r="186" spans="1:13">
      <c r="A186" s="36"/>
      <c r="B186" s="36"/>
      <c r="C186" s="36"/>
      <c r="D186" s="36"/>
      <c r="E186" s="36"/>
      <c r="F186" s="36"/>
      <c r="G186" s="36"/>
      <c r="H186" s="36"/>
      <c r="I186" s="36"/>
      <c r="J186" s="36"/>
      <c r="K186" s="36"/>
      <c r="L186" s="36"/>
      <c r="M186" s="36"/>
    </row>
    <row r="187" spans="1:13">
      <c r="A187" s="36"/>
      <c r="B187" s="36"/>
      <c r="C187" s="36"/>
      <c r="D187" s="36"/>
      <c r="E187" s="36"/>
      <c r="F187" s="36"/>
      <c r="G187" s="36"/>
      <c r="H187" s="36"/>
      <c r="I187" s="36"/>
      <c r="J187" s="36"/>
      <c r="K187" s="36"/>
      <c r="L187" s="36"/>
      <c r="M187" s="36"/>
    </row>
    <row r="188" spans="1:13">
      <c r="A188" s="36"/>
      <c r="B188" s="36"/>
      <c r="C188" s="36"/>
      <c r="D188" s="36"/>
      <c r="E188" s="36"/>
      <c r="F188" s="36"/>
      <c r="G188" s="36"/>
      <c r="H188" s="36"/>
      <c r="I188" s="36"/>
      <c r="J188" s="36"/>
      <c r="K188" s="36"/>
      <c r="L188" s="36"/>
      <c r="M188" s="36"/>
    </row>
    <row r="189" spans="1:13">
      <c r="A189" s="36"/>
      <c r="B189" s="36"/>
      <c r="C189" s="36"/>
      <c r="D189" s="36"/>
      <c r="E189" s="36"/>
      <c r="F189" s="36"/>
      <c r="G189" s="36"/>
      <c r="H189" s="36"/>
      <c r="I189" s="36"/>
      <c r="J189" s="36"/>
      <c r="K189" s="36"/>
      <c r="L189" s="36"/>
      <c r="M189" s="36"/>
    </row>
    <row r="190" spans="1:13">
      <c r="A190" s="36"/>
      <c r="B190" s="36"/>
      <c r="C190" s="36"/>
      <c r="D190" s="36"/>
      <c r="E190" s="36"/>
      <c r="F190" s="36"/>
      <c r="G190" s="36"/>
      <c r="H190" s="36"/>
      <c r="I190" s="36"/>
      <c r="J190" s="36"/>
      <c r="K190" s="36"/>
      <c r="L190" s="36"/>
      <c r="M190" s="36"/>
    </row>
    <row r="191" spans="1:13">
      <c r="A191" s="36"/>
      <c r="B191" s="36"/>
      <c r="C191" s="36"/>
      <c r="D191" s="36"/>
      <c r="E191" s="36"/>
      <c r="F191" s="36"/>
      <c r="G191" s="36"/>
      <c r="H191" s="36"/>
      <c r="I191" s="36"/>
      <c r="J191" s="36"/>
      <c r="K191" s="36"/>
      <c r="L191" s="36"/>
      <c r="M191" s="36"/>
    </row>
    <row r="192" spans="1:13">
      <c r="A192" s="36"/>
      <c r="B192" s="36"/>
      <c r="C192" s="36"/>
      <c r="D192" s="36"/>
      <c r="E192" s="36"/>
      <c r="F192" s="36"/>
      <c r="G192" s="36"/>
      <c r="H192" s="36"/>
      <c r="I192" s="36"/>
      <c r="J192" s="36"/>
      <c r="K192" s="36"/>
      <c r="L192" s="36"/>
      <c r="M192" s="36"/>
    </row>
    <row r="193" spans="1:13">
      <c r="A193" s="36"/>
      <c r="B193" s="36"/>
      <c r="C193" s="36"/>
      <c r="D193" s="36"/>
      <c r="E193" s="36"/>
      <c r="F193" s="36"/>
      <c r="G193" s="36"/>
      <c r="H193" s="36"/>
      <c r="I193" s="36"/>
      <c r="J193" s="36"/>
      <c r="K193" s="36"/>
      <c r="L193" s="36"/>
      <c r="M193" s="36"/>
    </row>
    <row r="194" spans="1:13">
      <c r="A194" s="36"/>
      <c r="B194" s="36"/>
      <c r="C194" s="36"/>
      <c r="D194" s="36"/>
      <c r="E194" s="36"/>
      <c r="F194" s="36"/>
      <c r="G194" s="36"/>
      <c r="H194" s="36"/>
      <c r="I194" s="36"/>
      <c r="J194" s="36"/>
      <c r="K194" s="36"/>
      <c r="L194" s="36"/>
      <c r="M194" s="36"/>
    </row>
    <row r="195" spans="1:13">
      <c r="A195" s="36"/>
      <c r="B195" s="36"/>
      <c r="C195" s="36"/>
      <c r="D195" s="36"/>
      <c r="E195" s="36"/>
      <c r="F195" s="36"/>
      <c r="G195" s="36"/>
      <c r="H195" s="36"/>
      <c r="I195" s="36"/>
      <c r="J195" s="36"/>
      <c r="K195" s="36"/>
      <c r="L195" s="36"/>
      <c r="M195" s="36"/>
    </row>
    <row r="196" spans="1:13">
      <c r="A196" s="36"/>
      <c r="B196" s="36"/>
      <c r="C196" s="36"/>
      <c r="D196" s="36"/>
      <c r="E196" s="36"/>
      <c r="F196" s="36"/>
      <c r="G196" s="36"/>
      <c r="H196" s="36"/>
      <c r="I196" s="36"/>
      <c r="J196" s="36"/>
      <c r="K196" s="36"/>
      <c r="L196" s="36"/>
      <c r="M196" s="36"/>
    </row>
    <row r="197" spans="1:13">
      <c r="A197" s="36"/>
      <c r="B197" s="36"/>
      <c r="C197" s="36"/>
      <c r="D197" s="36"/>
      <c r="E197" s="36"/>
      <c r="F197" s="36"/>
      <c r="G197" s="36"/>
      <c r="H197" s="36"/>
      <c r="I197" s="36"/>
      <c r="J197" s="36"/>
      <c r="K197" s="36"/>
      <c r="L197" s="36"/>
      <c r="M197" s="36"/>
    </row>
    <row r="198" spans="1:13">
      <c r="A198" s="36"/>
      <c r="B198" s="36"/>
      <c r="C198" s="36"/>
      <c r="D198" s="36"/>
      <c r="E198" s="36"/>
      <c r="F198" s="36"/>
      <c r="G198" s="36"/>
      <c r="H198" s="36"/>
      <c r="I198" s="36"/>
      <c r="J198" s="36"/>
      <c r="K198" s="36"/>
      <c r="L198" s="36"/>
      <c r="M198" s="36"/>
    </row>
    <row r="199" spans="1:13">
      <c r="A199" s="36"/>
      <c r="B199" s="36"/>
      <c r="C199" s="36"/>
      <c r="D199" s="36"/>
      <c r="E199" s="36"/>
      <c r="F199" s="36"/>
      <c r="G199" s="36"/>
      <c r="H199" s="36"/>
      <c r="I199" s="36"/>
      <c r="J199" s="36"/>
      <c r="K199" s="36"/>
      <c r="L199" s="36"/>
      <c r="M199" s="36"/>
    </row>
    <row r="200" spans="1:13">
      <c r="A200" s="36"/>
      <c r="B200" s="36"/>
      <c r="C200" s="36"/>
      <c r="D200" s="36"/>
      <c r="E200" s="36"/>
      <c r="F200" s="36"/>
      <c r="G200" s="36"/>
      <c r="H200" s="36"/>
      <c r="I200" s="36"/>
      <c r="J200" s="36"/>
      <c r="K200" s="36"/>
      <c r="L200" s="36"/>
      <c r="M200" s="36"/>
    </row>
    <row r="201" spans="1:13">
      <c r="A201" s="36"/>
      <c r="B201" s="36"/>
      <c r="C201" s="36"/>
      <c r="D201" s="36"/>
      <c r="E201" s="36"/>
      <c r="F201" s="36"/>
      <c r="G201" s="36"/>
      <c r="H201" s="36"/>
      <c r="I201" s="36"/>
      <c r="J201" s="36"/>
      <c r="K201" s="36"/>
      <c r="L201" s="36"/>
      <c r="M201" s="36"/>
    </row>
  </sheetData>
  <mergeCells count="5">
    <mergeCell ref="A2:M2"/>
    <mergeCell ref="A3:M3"/>
    <mergeCell ref="A25:B25"/>
    <mergeCell ref="A26:B26"/>
    <mergeCell ref="A27:B27"/>
  </mergeCells>
  <hyperlinks>
    <hyperlink ref="A1" location="'索引目录'!E30" display="返回索引页"/>
    <hyperlink ref="B1" location="'可供出售金融资产汇总'!B8" display="返回"/>
  </hyperlink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workbookViewId="0">
      <selection activeCell="A1" sqref="A1"/>
    </sheetView>
  </sheetViews>
  <sheetFormatPr defaultColWidth="9.81481481481481" defaultRowHeight="14.4"/>
  <cols>
    <col min="1" max="1" width="20" customWidth="1"/>
    <col min="2" max="2" width="12" customWidth="1"/>
    <col min="3" max="3" width="9" customWidth="1"/>
    <col min="4" max="4" width="15" customWidth="1"/>
    <col min="5" max="5" width="10" customWidth="1"/>
    <col min="6" max="6" width="21" customWidth="1"/>
    <col min="7" max="7" width="13" customWidth="1"/>
    <col min="8" max="8" width="20" customWidth="1"/>
    <col min="9" max="9" width="26" customWidth="1"/>
    <col min="10" max="10" width="16" customWidth="1"/>
    <col min="11" max="11" width="18" customWidth="1"/>
    <col min="12" max="12" width="10" customWidth="1"/>
  </cols>
  <sheetData>
    <row r="1" ht="13.5" customHeight="1" spans="1:12">
      <c r="A1" s="37" t="s">
        <v>86</v>
      </c>
      <c r="B1" s="764"/>
      <c r="C1" s="764"/>
      <c r="D1" s="764"/>
      <c r="E1" s="764"/>
      <c r="F1" s="764"/>
      <c r="G1" s="764"/>
      <c r="H1" s="764"/>
      <c r="I1" s="764"/>
      <c r="J1" s="764"/>
      <c r="K1" s="764"/>
      <c r="L1" s="36"/>
    </row>
    <row r="2" ht="18" customHeight="1" spans="1:12">
      <c r="A2" s="765" t="s">
        <v>3</v>
      </c>
      <c r="B2" s="764"/>
      <c r="C2" s="764"/>
      <c r="D2" s="764"/>
      <c r="E2" s="764"/>
      <c r="F2" s="764"/>
      <c r="G2" s="764"/>
      <c r="H2" s="764"/>
      <c r="I2" s="764"/>
      <c r="J2" s="764"/>
      <c r="K2" s="764"/>
      <c r="L2" s="36"/>
    </row>
    <row r="3" ht="18" customHeight="1" spans="1:12">
      <c r="A3" s="38" t="e">
        <f>CONCATENATE(#REF!,#REF!,#REF!,#REF!,#REF!,#REF!,#REF!)</f>
        <v>#REF!</v>
      </c>
      <c r="B3" s="38"/>
      <c r="C3" s="38"/>
      <c r="D3" s="38"/>
      <c r="E3" s="38"/>
      <c r="F3" s="38"/>
      <c r="G3" s="38"/>
      <c r="H3" s="38"/>
      <c r="I3" s="38"/>
      <c r="J3" s="38"/>
      <c r="K3" s="38"/>
      <c r="L3" s="36"/>
    </row>
    <row r="4" ht="17.25" customHeight="1" spans="1:12">
      <c r="A4" s="766" t="s">
        <v>118</v>
      </c>
      <c r="B4" s="38"/>
      <c r="C4" s="38"/>
      <c r="D4" s="38"/>
      <c r="E4" s="38"/>
      <c r="F4" s="38"/>
      <c r="G4" s="38"/>
      <c r="H4" s="38"/>
      <c r="I4" s="38"/>
      <c r="J4" s="36"/>
      <c r="K4" s="42" t="s">
        <v>119</v>
      </c>
      <c r="L4" s="36"/>
    </row>
    <row r="5" ht="18" customHeight="1" spans="1:12">
      <c r="A5" s="767" t="s">
        <v>120</v>
      </c>
      <c r="B5" s="768" t="s">
        <v>121</v>
      </c>
      <c r="C5" s="769" t="e">
        <f>IF(#REF!="","",#REF!)</f>
        <v>#REF!</v>
      </c>
      <c r="D5" s="770"/>
      <c r="E5" s="770"/>
      <c r="F5" s="770"/>
      <c r="G5" s="771"/>
      <c r="H5" s="768" t="s">
        <v>122</v>
      </c>
      <c r="I5" s="769"/>
      <c r="J5" s="768" t="s">
        <v>123</v>
      </c>
      <c r="K5" s="830"/>
      <c r="L5" s="36"/>
    </row>
    <row r="6" ht="18" customHeight="1" spans="1:12">
      <c r="A6" s="772"/>
      <c r="B6" s="773" t="s">
        <v>124</v>
      </c>
      <c r="C6" s="46"/>
      <c r="D6" s="774"/>
      <c r="E6" s="774"/>
      <c r="F6" s="774"/>
      <c r="G6" s="53"/>
      <c r="H6" s="775"/>
      <c r="I6" s="442"/>
      <c r="J6" s="831"/>
      <c r="K6" s="832"/>
      <c r="L6" s="36"/>
    </row>
    <row r="7" ht="18" customHeight="1" spans="1:12">
      <c r="A7" s="776" t="s">
        <v>125</v>
      </c>
      <c r="B7" s="43"/>
      <c r="C7" s="774"/>
      <c r="D7" s="774"/>
      <c r="E7" s="53"/>
      <c r="F7" s="773" t="s">
        <v>126</v>
      </c>
      <c r="G7" s="47"/>
      <c r="H7" s="773" t="s">
        <v>127</v>
      </c>
      <c r="I7" s="43"/>
      <c r="J7" s="773" t="s">
        <v>123</v>
      </c>
      <c r="K7" s="833"/>
      <c r="L7" s="36"/>
    </row>
    <row r="8" ht="18" customHeight="1" spans="1:12">
      <c r="A8" s="776" t="s">
        <v>128</v>
      </c>
      <c r="B8" s="43"/>
      <c r="C8" s="774"/>
      <c r="D8" s="774"/>
      <c r="E8" s="53"/>
      <c r="F8" s="773" t="s">
        <v>126</v>
      </c>
      <c r="G8" s="47"/>
      <c r="H8" s="773" t="s">
        <v>129</v>
      </c>
      <c r="I8" s="43"/>
      <c r="J8" s="773" t="s">
        <v>123</v>
      </c>
      <c r="K8" s="833"/>
      <c r="L8" s="36"/>
    </row>
    <row r="9" ht="18" customHeight="1" spans="1:12">
      <c r="A9" s="776" t="s">
        <v>130</v>
      </c>
      <c r="B9" s="46"/>
      <c r="C9" s="773" t="s">
        <v>131</v>
      </c>
      <c r="D9" s="46"/>
      <c r="E9" s="775" t="s">
        <v>132</v>
      </c>
      <c r="F9" s="46"/>
      <c r="G9" s="53"/>
      <c r="H9" s="773" t="s">
        <v>133</v>
      </c>
      <c r="I9" s="43"/>
      <c r="J9" s="773" t="s">
        <v>123</v>
      </c>
      <c r="K9" s="833"/>
      <c r="L9" s="36"/>
    </row>
    <row r="10" ht="27" customHeight="1" spans="1:12">
      <c r="A10" s="776" t="s">
        <v>134</v>
      </c>
      <c r="B10" s="185"/>
      <c r="C10" s="777"/>
      <c r="D10" s="777"/>
      <c r="E10" s="777"/>
      <c r="F10" s="777"/>
      <c r="G10" s="778"/>
      <c r="H10" s="773" t="s">
        <v>135</v>
      </c>
      <c r="I10" s="46"/>
      <c r="J10" s="773" t="s">
        <v>136</v>
      </c>
      <c r="K10" s="833"/>
      <c r="L10" s="36"/>
    </row>
    <row r="11" ht="18" customHeight="1" spans="1:12">
      <c r="A11" s="776" t="s">
        <v>137</v>
      </c>
      <c r="B11" s="109"/>
      <c r="C11" s="773" t="s">
        <v>138</v>
      </c>
      <c r="D11" s="47"/>
      <c r="E11" s="773" t="s">
        <v>139</v>
      </c>
      <c r="F11" s="47"/>
      <c r="G11" s="779" t="s">
        <v>140</v>
      </c>
      <c r="H11" s="109"/>
      <c r="I11" s="779" t="s">
        <v>141</v>
      </c>
      <c r="J11" s="834"/>
      <c r="K11" s="835"/>
      <c r="L11" s="36"/>
    </row>
    <row r="12" ht="18" customHeight="1" spans="1:12">
      <c r="A12" s="776" t="s">
        <v>142</v>
      </c>
      <c r="B12" s="109"/>
      <c r="C12" s="773" t="s">
        <v>143</v>
      </c>
      <c r="D12" s="47"/>
      <c r="E12" s="773" t="s">
        <v>144</v>
      </c>
      <c r="F12" s="47"/>
      <c r="G12" s="779" t="s">
        <v>145</v>
      </c>
      <c r="H12" s="109"/>
      <c r="I12" s="779" t="s">
        <v>146</v>
      </c>
      <c r="J12" s="47"/>
      <c r="K12" s="836"/>
      <c r="L12" s="36"/>
    </row>
    <row r="13" ht="18" customHeight="1" spans="1:12">
      <c r="A13" s="780" t="s">
        <v>147</v>
      </c>
      <c r="B13" s="781"/>
      <c r="C13" s="782" t="s">
        <v>148</v>
      </c>
      <c r="D13" s="781"/>
      <c r="E13" s="783" t="s">
        <v>149</v>
      </c>
      <c r="F13" s="784"/>
      <c r="G13" s="782" t="s">
        <v>150</v>
      </c>
      <c r="H13" s="785"/>
      <c r="I13" s="799"/>
      <c r="J13" s="799"/>
      <c r="K13" s="837"/>
      <c r="L13" s="36"/>
    </row>
    <row r="14" ht="18" customHeight="1" spans="1:12">
      <c r="A14" s="786" t="s">
        <v>151</v>
      </c>
      <c r="B14" s="787"/>
      <c r="C14" s="787"/>
      <c r="D14" s="787"/>
      <c r="E14" s="787"/>
      <c r="F14" s="787"/>
      <c r="G14" s="788"/>
      <c r="H14" s="768" t="s">
        <v>152</v>
      </c>
      <c r="I14" s="803"/>
      <c r="J14" s="768" t="s">
        <v>153</v>
      </c>
      <c r="K14" s="838"/>
      <c r="L14" s="36"/>
    </row>
    <row r="15" ht="18" customHeight="1" spans="1:12">
      <c r="A15" s="789"/>
      <c r="B15" s="790"/>
      <c r="C15" s="790"/>
      <c r="D15" s="790"/>
      <c r="E15" s="790"/>
      <c r="F15" s="790"/>
      <c r="G15" s="791"/>
      <c r="H15" s="773" t="s">
        <v>154</v>
      </c>
      <c r="I15" s="773" t="s">
        <v>155</v>
      </c>
      <c r="J15" s="773" t="s">
        <v>154</v>
      </c>
      <c r="K15" s="839" t="s">
        <v>155</v>
      </c>
      <c r="L15" s="36"/>
    </row>
    <row r="16" ht="18" customHeight="1" spans="1:12">
      <c r="A16" s="792">
        <v>1</v>
      </c>
      <c r="B16" s="507"/>
      <c r="C16" s="793"/>
      <c r="D16" s="793"/>
      <c r="E16" s="793"/>
      <c r="F16" s="793"/>
      <c r="G16" s="794"/>
      <c r="H16" s="795"/>
      <c r="I16" s="840"/>
      <c r="J16" s="795"/>
      <c r="K16" s="841"/>
      <c r="L16" s="36"/>
    </row>
    <row r="17" ht="18" customHeight="1" spans="1:12">
      <c r="A17" s="792">
        <v>2</v>
      </c>
      <c r="B17" s="507"/>
      <c r="C17" s="793"/>
      <c r="D17" s="793"/>
      <c r="E17" s="793"/>
      <c r="F17" s="793"/>
      <c r="G17" s="794"/>
      <c r="H17" s="795"/>
      <c r="I17" s="840"/>
      <c r="J17" s="795"/>
      <c r="K17" s="841"/>
      <c r="L17" s="36"/>
    </row>
    <row r="18" ht="18" customHeight="1" spans="1:12">
      <c r="A18" s="792">
        <v>3</v>
      </c>
      <c r="B18" s="507"/>
      <c r="C18" s="793"/>
      <c r="D18" s="793"/>
      <c r="E18" s="793"/>
      <c r="F18" s="793"/>
      <c r="G18" s="794"/>
      <c r="H18" s="795"/>
      <c r="I18" s="840"/>
      <c r="J18" s="795"/>
      <c r="K18" s="841"/>
      <c r="L18" s="36"/>
    </row>
    <row r="19" ht="18" customHeight="1" spans="1:12">
      <c r="A19" s="792">
        <v>4</v>
      </c>
      <c r="B19" s="46"/>
      <c r="C19" s="774"/>
      <c r="D19" s="774"/>
      <c r="E19" s="774"/>
      <c r="F19" s="774"/>
      <c r="G19" s="53"/>
      <c r="H19" s="796"/>
      <c r="I19" s="47"/>
      <c r="J19" s="47"/>
      <c r="K19" s="836"/>
      <c r="L19" s="36"/>
    </row>
    <row r="20" ht="18" customHeight="1" spans="1:12">
      <c r="A20" s="792">
        <v>5</v>
      </c>
      <c r="B20" s="46"/>
      <c r="C20" s="774"/>
      <c r="D20" s="774"/>
      <c r="E20" s="774"/>
      <c r="F20" s="774"/>
      <c r="G20" s="53"/>
      <c r="H20" s="796"/>
      <c r="I20" s="47"/>
      <c r="J20" s="47"/>
      <c r="K20" s="836"/>
      <c r="L20" s="36"/>
    </row>
    <row r="21" ht="18" customHeight="1" spans="1:12">
      <c r="A21" s="797" t="s">
        <v>156</v>
      </c>
      <c r="B21" s="798"/>
      <c r="C21" s="799"/>
      <c r="D21" s="799"/>
      <c r="E21" s="799"/>
      <c r="F21" s="799"/>
      <c r="G21" s="800"/>
      <c r="H21" s="801"/>
      <c r="I21" s="781"/>
      <c r="J21" s="842"/>
      <c r="K21" s="843"/>
      <c r="L21" s="36"/>
    </row>
    <row r="22" ht="18" customHeight="1" spans="1:12">
      <c r="A22" s="786" t="s">
        <v>157</v>
      </c>
      <c r="B22" s="802"/>
      <c r="C22" s="802"/>
      <c r="D22" s="802"/>
      <c r="E22" s="803"/>
      <c r="F22" s="768" t="s">
        <v>158</v>
      </c>
      <c r="G22" s="802"/>
      <c r="H22" s="803"/>
      <c r="I22" s="768" t="s">
        <v>159</v>
      </c>
      <c r="J22" s="768" t="s">
        <v>160</v>
      </c>
      <c r="K22" s="844" t="s">
        <v>161</v>
      </c>
      <c r="L22" s="36"/>
    </row>
    <row r="23" ht="18" customHeight="1" spans="1:12">
      <c r="A23" s="792">
        <v>1</v>
      </c>
      <c r="B23" s="804"/>
      <c r="C23" s="805"/>
      <c r="D23" s="805"/>
      <c r="E23" s="806"/>
      <c r="F23" s="46"/>
      <c r="G23" s="774"/>
      <c r="H23" s="53"/>
      <c r="I23" s="47"/>
      <c r="J23" s="845"/>
      <c r="K23" s="846"/>
      <c r="L23" s="36"/>
    </row>
    <row r="24" ht="18" customHeight="1" spans="1:12">
      <c r="A24" s="792">
        <v>2</v>
      </c>
      <c r="B24" s="804"/>
      <c r="C24" s="807"/>
      <c r="D24" s="807"/>
      <c r="E24" s="808"/>
      <c r="F24" s="46"/>
      <c r="G24" s="774"/>
      <c r="H24" s="53"/>
      <c r="I24" s="47"/>
      <c r="J24" s="845"/>
      <c r="K24" s="846"/>
      <c r="L24" s="36"/>
    </row>
    <row r="25" ht="18" customHeight="1" spans="1:12">
      <c r="A25" s="792">
        <v>3</v>
      </c>
      <c r="B25" s="804"/>
      <c r="C25" s="807"/>
      <c r="D25" s="807"/>
      <c r="E25" s="808"/>
      <c r="F25" s="46"/>
      <c r="G25" s="774"/>
      <c r="H25" s="53"/>
      <c r="I25" s="47"/>
      <c r="J25" s="845"/>
      <c r="K25" s="846"/>
      <c r="L25" s="36"/>
    </row>
    <row r="26" ht="18" customHeight="1" spans="1:12">
      <c r="A26" s="792">
        <v>4</v>
      </c>
      <c r="B26" s="804"/>
      <c r="C26" s="807"/>
      <c r="D26" s="807"/>
      <c r="E26" s="808"/>
      <c r="F26" s="46"/>
      <c r="G26" s="774"/>
      <c r="H26" s="53"/>
      <c r="I26" s="47"/>
      <c r="J26" s="845"/>
      <c r="K26" s="846"/>
      <c r="L26" s="36"/>
    </row>
    <row r="27" ht="18" customHeight="1" spans="1:12">
      <c r="A27" s="792">
        <v>5</v>
      </c>
      <c r="B27" s="804"/>
      <c r="C27" s="807"/>
      <c r="D27" s="807"/>
      <c r="E27" s="808"/>
      <c r="F27" s="46"/>
      <c r="G27" s="774"/>
      <c r="H27" s="53"/>
      <c r="I27" s="47"/>
      <c r="J27" s="845"/>
      <c r="K27" s="846"/>
      <c r="L27" s="36"/>
    </row>
    <row r="28" ht="18" customHeight="1" spans="1:12">
      <c r="A28" s="809">
        <v>6</v>
      </c>
      <c r="B28" s="804"/>
      <c r="C28" s="807"/>
      <c r="D28" s="807"/>
      <c r="E28" s="808"/>
      <c r="F28" s="46"/>
      <c r="G28" s="774"/>
      <c r="H28" s="53"/>
      <c r="I28" s="47"/>
      <c r="J28" s="845"/>
      <c r="K28" s="846"/>
      <c r="L28" s="36"/>
    </row>
    <row r="29" ht="18" customHeight="1" spans="1:12">
      <c r="A29" s="809">
        <v>7</v>
      </c>
      <c r="B29" s="810"/>
      <c r="C29" s="805"/>
      <c r="D29" s="805"/>
      <c r="E29" s="806"/>
      <c r="F29" s="46"/>
      <c r="G29" s="774"/>
      <c r="H29" s="53"/>
      <c r="I29" s="847"/>
      <c r="J29" s="845"/>
      <c r="K29" s="846"/>
      <c r="L29" s="36"/>
    </row>
    <row r="30" ht="18" customHeight="1" spans="1:12">
      <c r="A30" s="809">
        <v>8</v>
      </c>
      <c r="B30" s="804"/>
      <c r="C30" s="807"/>
      <c r="D30" s="807"/>
      <c r="E30" s="808"/>
      <c r="F30" s="46"/>
      <c r="G30" s="774"/>
      <c r="H30" s="53"/>
      <c r="I30" s="847"/>
      <c r="J30" s="845"/>
      <c r="K30" s="846"/>
      <c r="L30" s="36"/>
    </row>
    <row r="31" ht="18" customHeight="1" spans="1:12">
      <c r="A31" s="809">
        <v>9</v>
      </c>
      <c r="B31" s="804"/>
      <c r="C31" s="807"/>
      <c r="D31" s="807"/>
      <c r="E31" s="808"/>
      <c r="F31" s="46"/>
      <c r="G31" s="774"/>
      <c r="H31" s="53"/>
      <c r="I31" s="847"/>
      <c r="J31" s="845"/>
      <c r="K31" s="846"/>
      <c r="L31" s="36"/>
    </row>
    <row r="32" ht="18" customHeight="1" spans="1:12">
      <c r="A32" s="809">
        <v>10</v>
      </c>
      <c r="B32" s="810"/>
      <c r="C32" s="805"/>
      <c r="D32" s="805"/>
      <c r="E32" s="806"/>
      <c r="F32" s="46"/>
      <c r="G32" s="774"/>
      <c r="H32" s="53"/>
      <c r="I32" s="847"/>
      <c r="J32" s="845"/>
      <c r="K32" s="846"/>
      <c r="L32" s="36"/>
    </row>
    <row r="33" ht="18" customHeight="1" spans="1:12">
      <c r="A33" s="776" t="s">
        <v>162</v>
      </c>
      <c r="B33" s="811"/>
      <c r="C33" s="785"/>
      <c r="D33" s="799"/>
      <c r="E33" s="799"/>
      <c r="F33" s="799"/>
      <c r="G33" s="799"/>
      <c r="H33" s="799"/>
      <c r="I33" s="799"/>
      <c r="J33" s="799"/>
      <c r="K33" s="837"/>
      <c r="L33" s="36"/>
    </row>
    <row r="34" ht="18" customHeight="1" spans="1:12">
      <c r="A34" s="812" t="s">
        <v>163</v>
      </c>
      <c r="B34" s="813"/>
      <c r="C34" s="814"/>
      <c r="D34" s="815"/>
      <c r="E34" s="815"/>
      <c r="F34" s="815"/>
      <c r="G34" s="815"/>
      <c r="H34" s="815"/>
      <c r="I34" s="815"/>
      <c r="J34" s="815"/>
      <c r="K34" s="848"/>
      <c r="L34" s="36"/>
    </row>
    <row r="35" ht="30.75" customHeight="1" spans="1:12">
      <c r="A35" s="816" t="s">
        <v>164</v>
      </c>
      <c r="B35" s="817"/>
      <c r="C35" s="38"/>
      <c r="D35" s="38"/>
      <c r="E35" s="38"/>
      <c r="F35" s="38"/>
      <c r="G35" s="38"/>
      <c r="H35" s="38"/>
      <c r="I35" s="38"/>
      <c r="J35" s="38"/>
      <c r="K35" s="849"/>
      <c r="L35" s="36"/>
    </row>
    <row r="36" ht="18" customHeight="1" spans="1:12">
      <c r="A36" s="776" t="s">
        <v>165</v>
      </c>
      <c r="B36" s="818" t="s">
        <v>166</v>
      </c>
      <c r="C36" s="819"/>
      <c r="D36" s="819"/>
      <c r="E36" s="819"/>
      <c r="F36" s="820" t="s">
        <v>167</v>
      </c>
      <c r="G36" s="819"/>
      <c r="H36" s="819"/>
      <c r="I36" s="820" t="s">
        <v>168</v>
      </c>
      <c r="J36" s="819"/>
      <c r="K36" s="850"/>
      <c r="L36" s="36"/>
    </row>
    <row r="37" ht="18" customHeight="1" spans="1:12">
      <c r="A37" s="821"/>
      <c r="B37" s="773" t="s">
        <v>169</v>
      </c>
      <c r="C37" s="46"/>
      <c r="D37" s="46"/>
      <c r="E37" s="46"/>
      <c r="F37" s="773" t="s">
        <v>170</v>
      </c>
      <c r="G37" s="46"/>
      <c r="H37" s="46"/>
      <c r="I37" s="773" t="s">
        <v>171</v>
      </c>
      <c r="J37" s="46" t="e">
        <f>CONCATENATE(#REF!,#REF!,#REF!,#REF!,#REF!,#REF!)</f>
        <v>#REF!</v>
      </c>
      <c r="K37" s="833"/>
      <c r="L37" s="36"/>
    </row>
    <row r="38" ht="18" customHeight="1" spans="1:12">
      <c r="A38" s="821"/>
      <c r="B38" s="773" t="s">
        <v>172</v>
      </c>
      <c r="C38" s="775"/>
      <c r="D38" s="775"/>
      <c r="E38" s="775"/>
      <c r="F38" s="773" t="s">
        <v>173</v>
      </c>
      <c r="G38" s="773" t="e">
        <f>#REF!&amp;""</f>
        <v>#REF!</v>
      </c>
      <c r="H38" s="775"/>
      <c r="I38" s="773" t="s">
        <v>174</v>
      </c>
      <c r="J38" s="773"/>
      <c r="K38" s="851"/>
      <c r="L38" s="36"/>
    </row>
    <row r="39" ht="18" customHeight="1" spans="1:12">
      <c r="A39" s="822" t="s">
        <v>175</v>
      </c>
      <c r="B39" s="773" t="s">
        <v>176</v>
      </c>
      <c r="C39" s="775"/>
      <c r="D39" s="775"/>
      <c r="E39" s="775"/>
      <c r="F39" s="773" t="s">
        <v>177</v>
      </c>
      <c r="G39" s="773" t="e">
        <f>#REF!&amp;""</f>
        <v>#REF!</v>
      </c>
      <c r="H39" s="823"/>
      <c r="I39" s="823"/>
      <c r="J39" s="823"/>
      <c r="K39" s="852"/>
      <c r="L39" s="36"/>
    </row>
    <row r="40" ht="18" customHeight="1" spans="1:12">
      <c r="A40" s="792"/>
      <c r="B40" s="47"/>
      <c r="C40" s="43" t="s">
        <v>7</v>
      </c>
      <c r="D40" s="46"/>
      <c r="E40" s="43" t="s">
        <v>178</v>
      </c>
      <c r="F40" s="46"/>
      <c r="G40" s="43" t="s">
        <v>179</v>
      </c>
      <c r="H40" s="46"/>
      <c r="I40" s="43" t="s">
        <v>68</v>
      </c>
      <c r="J40" s="43" t="s">
        <v>76</v>
      </c>
      <c r="K40" s="836"/>
      <c r="L40" s="36"/>
    </row>
    <row r="41" ht="18" customHeight="1" spans="1:12">
      <c r="A41" s="824" t="s">
        <v>180</v>
      </c>
      <c r="B41" s="79" t="e">
        <f>""&amp;#REF!</f>
        <v>#REF!</v>
      </c>
      <c r="C41" s="43"/>
      <c r="D41" s="46"/>
      <c r="E41" s="46"/>
      <c r="F41" s="46"/>
      <c r="G41" s="46"/>
      <c r="H41" s="46"/>
      <c r="I41" s="46"/>
      <c r="J41" s="46"/>
      <c r="K41" s="836"/>
      <c r="L41" s="36"/>
    </row>
    <row r="42" ht="18" customHeight="1" spans="1:12">
      <c r="A42" s="825" t="s">
        <v>181</v>
      </c>
      <c r="B42" s="826"/>
      <c r="C42" s="827"/>
      <c r="D42" s="828"/>
      <c r="E42" s="827"/>
      <c r="F42" s="828"/>
      <c r="G42" s="828"/>
      <c r="H42" s="828"/>
      <c r="I42" s="828"/>
      <c r="J42" s="828"/>
      <c r="K42" s="853"/>
      <c r="L42" s="36"/>
    </row>
    <row r="43" ht="18" customHeight="1" spans="1:12">
      <c r="A43" s="36"/>
      <c r="B43" s="829"/>
      <c r="C43" s="829"/>
      <c r="D43" s="829"/>
      <c r="E43" s="829"/>
      <c r="F43" s="829"/>
      <c r="G43" s="829"/>
      <c r="H43" s="829"/>
      <c r="I43" s="829"/>
      <c r="J43" s="829"/>
      <c r="K43" s="829"/>
      <c r="L43" s="36"/>
    </row>
    <row r="44" ht="18" customHeight="1" spans="1:12">
      <c r="A44" s="36"/>
      <c r="B44" s="36"/>
      <c r="C44" s="36"/>
      <c r="D44" s="36"/>
      <c r="E44" s="36"/>
      <c r="F44" s="36"/>
      <c r="G44" s="36"/>
      <c r="H44" s="36"/>
      <c r="I44" s="36"/>
      <c r="J44" s="36"/>
      <c r="K44" s="36"/>
      <c r="L44" s="36"/>
    </row>
    <row r="45" ht="18" customHeight="1" spans="1:12">
      <c r="A45" s="38"/>
      <c r="B45" s="36"/>
      <c r="C45" s="36"/>
      <c r="D45" s="38"/>
      <c r="E45" s="36"/>
      <c r="F45" s="36"/>
      <c r="G45" s="36"/>
      <c r="H45" s="36"/>
      <c r="I45" s="36"/>
      <c r="J45" s="36"/>
      <c r="K45" s="36"/>
      <c r="L45" s="36"/>
    </row>
    <row r="46" spans="1:12">
      <c r="A46" s="38"/>
      <c r="B46" s="36"/>
      <c r="C46" s="36"/>
      <c r="D46" s="36"/>
      <c r="E46" s="36"/>
      <c r="F46" s="36"/>
      <c r="G46" s="36"/>
      <c r="H46" s="36"/>
      <c r="I46" s="36"/>
      <c r="J46" s="36"/>
      <c r="K46" s="36"/>
      <c r="L46" s="36"/>
    </row>
    <row r="47" spans="1:12">
      <c r="A47" s="38"/>
      <c r="B47" s="36"/>
      <c r="C47" s="36"/>
      <c r="D47" s="36"/>
      <c r="E47" s="36"/>
      <c r="F47" s="36"/>
      <c r="G47" s="36"/>
      <c r="H47" s="36"/>
      <c r="I47" s="36"/>
      <c r="J47" s="36"/>
      <c r="K47" s="36"/>
      <c r="L47" s="36"/>
    </row>
    <row r="48" spans="1:12">
      <c r="A48" s="38"/>
      <c r="B48" s="36"/>
      <c r="C48" s="36"/>
      <c r="D48" s="36"/>
      <c r="E48" s="36"/>
      <c r="F48" s="36"/>
      <c r="G48" s="36"/>
      <c r="H48" s="36"/>
      <c r="I48" s="36"/>
      <c r="J48" s="36"/>
      <c r="K48" s="36"/>
      <c r="L48" s="36"/>
    </row>
    <row r="49" spans="1:12">
      <c r="A49" s="38"/>
      <c r="B49" s="36"/>
      <c r="C49" s="36"/>
      <c r="D49" s="36"/>
      <c r="E49" s="36"/>
      <c r="F49" s="36"/>
      <c r="G49" s="36"/>
      <c r="H49" s="36"/>
      <c r="I49" s="36"/>
      <c r="J49" s="36"/>
      <c r="K49" s="36"/>
      <c r="L49" s="36"/>
    </row>
    <row r="50" spans="1:12">
      <c r="A50" s="38"/>
      <c r="B50" s="36"/>
      <c r="C50" s="36"/>
      <c r="D50" s="36"/>
      <c r="E50" s="36"/>
      <c r="F50" s="36"/>
      <c r="G50" s="36"/>
      <c r="H50" s="36"/>
      <c r="I50" s="36"/>
      <c r="J50" s="36"/>
      <c r="K50" s="36"/>
      <c r="L50" s="36"/>
    </row>
    <row r="51" spans="1:12">
      <c r="A51" s="38"/>
      <c r="B51" s="36"/>
      <c r="C51" s="36"/>
      <c r="D51" s="36"/>
      <c r="E51" s="36"/>
      <c r="F51" s="36"/>
      <c r="G51" s="36"/>
      <c r="H51" s="36"/>
      <c r="I51" s="36"/>
      <c r="J51" s="36"/>
      <c r="K51" s="36"/>
      <c r="L51" s="36"/>
    </row>
    <row r="52" spans="1:12">
      <c r="A52" s="38"/>
      <c r="B52" s="36"/>
      <c r="C52" s="36"/>
      <c r="D52" s="36"/>
      <c r="E52" s="36"/>
      <c r="F52" s="36"/>
      <c r="G52" s="36"/>
      <c r="H52" s="36"/>
      <c r="I52" s="36"/>
      <c r="J52" s="36"/>
      <c r="K52" s="36"/>
      <c r="L52" s="36"/>
    </row>
    <row r="53" spans="1:12">
      <c r="A53" s="38"/>
      <c r="B53" s="36"/>
      <c r="C53" s="36"/>
      <c r="D53" s="36"/>
      <c r="E53" s="36"/>
      <c r="F53" s="36"/>
      <c r="G53" s="36"/>
      <c r="H53" s="36"/>
      <c r="I53" s="36"/>
      <c r="J53" s="36"/>
      <c r="K53" s="36"/>
      <c r="L53" s="36"/>
    </row>
    <row r="54" spans="1:12">
      <c r="A54" s="38"/>
      <c r="B54" s="36"/>
      <c r="C54" s="36"/>
      <c r="D54" s="36"/>
      <c r="E54" s="36"/>
      <c r="F54" s="36"/>
      <c r="G54" s="36"/>
      <c r="H54" s="36"/>
      <c r="I54" s="36"/>
      <c r="J54" s="36"/>
      <c r="K54" s="36"/>
      <c r="L54" s="36"/>
    </row>
    <row r="55" spans="1:12">
      <c r="A55" s="38"/>
      <c r="B55" s="36"/>
      <c r="C55" s="36"/>
      <c r="D55" s="36"/>
      <c r="E55" s="36"/>
      <c r="F55" s="36"/>
      <c r="G55" s="36"/>
      <c r="H55" s="36"/>
      <c r="I55" s="36"/>
      <c r="J55" s="36"/>
      <c r="K55" s="36"/>
      <c r="L55" s="36"/>
    </row>
    <row r="56" spans="1:12">
      <c r="A56" s="38"/>
      <c r="B56" s="36"/>
      <c r="C56" s="36"/>
      <c r="D56" s="36"/>
      <c r="E56" s="36"/>
      <c r="F56" s="36"/>
      <c r="G56" s="36"/>
      <c r="H56" s="36"/>
      <c r="I56" s="36"/>
      <c r="J56" s="36"/>
      <c r="K56" s="36"/>
      <c r="L56" s="36"/>
    </row>
    <row r="57" spans="1:12">
      <c r="A57" s="38"/>
      <c r="B57" s="36"/>
      <c r="C57" s="36"/>
      <c r="D57" s="36"/>
      <c r="E57" s="36"/>
      <c r="F57" s="36"/>
      <c r="G57" s="36"/>
      <c r="H57" s="36"/>
      <c r="I57" s="36"/>
      <c r="J57" s="36"/>
      <c r="K57" s="36"/>
      <c r="L57" s="36"/>
    </row>
    <row r="58" spans="1:12">
      <c r="A58" s="38"/>
      <c r="B58" s="36"/>
      <c r="C58" s="36"/>
      <c r="D58" s="36"/>
      <c r="E58" s="36"/>
      <c r="F58" s="36"/>
      <c r="G58" s="36"/>
      <c r="H58" s="36"/>
      <c r="I58" s="36"/>
      <c r="J58" s="36"/>
      <c r="K58" s="36"/>
      <c r="L58" s="36"/>
    </row>
    <row r="59" spans="1:12">
      <c r="A59" s="38"/>
      <c r="B59" s="36"/>
      <c r="C59" s="36"/>
      <c r="D59" s="36"/>
      <c r="E59" s="36"/>
      <c r="F59" s="36"/>
      <c r="G59" s="36"/>
      <c r="H59" s="36"/>
      <c r="I59" s="36"/>
      <c r="J59" s="36"/>
      <c r="K59" s="36"/>
      <c r="L59" s="36"/>
    </row>
    <row r="60" spans="1:12">
      <c r="A60" s="38"/>
      <c r="B60" s="36"/>
      <c r="C60" s="36"/>
      <c r="D60" s="36"/>
      <c r="E60" s="36"/>
      <c r="F60" s="36"/>
      <c r="G60" s="36"/>
      <c r="H60" s="36"/>
      <c r="I60" s="36"/>
      <c r="J60" s="36"/>
      <c r="K60" s="36"/>
      <c r="L60" s="36"/>
    </row>
    <row r="61" spans="1:12">
      <c r="A61" s="38"/>
      <c r="B61" s="36"/>
      <c r="C61" s="36"/>
      <c r="D61" s="36"/>
      <c r="E61" s="36"/>
      <c r="F61" s="36"/>
      <c r="G61" s="36"/>
      <c r="H61" s="36"/>
      <c r="I61" s="36"/>
      <c r="J61" s="36"/>
      <c r="K61" s="36"/>
      <c r="L61" s="36"/>
    </row>
    <row r="62" spans="1:12">
      <c r="A62" s="38"/>
      <c r="B62" s="36"/>
      <c r="C62" s="36"/>
      <c r="D62" s="36"/>
      <c r="E62" s="36"/>
      <c r="F62" s="36"/>
      <c r="G62" s="36"/>
      <c r="H62" s="36"/>
      <c r="I62" s="36"/>
      <c r="J62" s="36"/>
      <c r="K62" s="36"/>
      <c r="L62" s="36"/>
    </row>
    <row r="63" spans="1:12">
      <c r="A63" s="38"/>
      <c r="B63" s="36"/>
      <c r="C63" s="36"/>
      <c r="D63" s="36"/>
      <c r="E63" s="36"/>
      <c r="F63" s="36"/>
      <c r="G63" s="36"/>
      <c r="H63" s="36"/>
      <c r="I63" s="36"/>
      <c r="J63" s="36"/>
      <c r="K63" s="36"/>
      <c r="L63" s="36"/>
    </row>
    <row r="64" spans="1:12">
      <c r="A64" s="38"/>
      <c r="B64" s="36"/>
      <c r="C64" s="36"/>
      <c r="D64" s="36"/>
      <c r="E64" s="36"/>
      <c r="F64" s="36"/>
      <c r="G64" s="36"/>
      <c r="H64" s="36"/>
      <c r="I64" s="36"/>
      <c r="J64" s="36"/>
      <c r="K64" s="36"/>
      <c r="L64" s="36"/>
    </row>
    <row r="65" spans="1:12">
      <c r="A65" s="38"/>
      <c r="B65" s="36"/>
      <c r="C65" s="36"/>
      <c r="D65" s="36"/>
      <c r="E65" s="36"/>
      <c r="F65" s="36"/>
      <c r="G65" s="36"/>
      <c r="H65" s="36"/>
      <c r="I65" s="36"/>
      <c r="J65" s="36"/>
      <c r="K65" s="36"/>
      <c r="L65" s="36"/>
    </row>
    <row r="66" spans="1:12">
      <c r="A66" s="38"/>
      <c r="B66" s="36"/>
      <c r="C66" s="36"/>
      <c r="D66" s="36"/>
      <c r="E66" s="36"/>
      <c r="F66" s="36"/>
      <c r="G66" s="36"/>
      <c r="H66" s="36"/>
      <c r="I66" s="36"/>
      <c r="J66" s="36"/>
      <c r="K66" s="36"/>
      <c r="L66" s="36"/>
    </row>
    <row r="67" spans="1:12">
      <c r="A67" s="38"/>
      <c r="B67" s="36"/>
      <c r="C67" s="36"/>
      <c r="D67" s="36"/>
      <c r="E67" s="36"/>
      <c r="F67" s="36"/>
      <c r="G67" s="36"/>
      <c r="H67" s="36"/>
      <c r="I67" s="36"/>
      <c r="J67" s="36"/>
      <c r="K67" s="36"/>
      <c r="L67" s="36"/>
    </row>
    <row r="68" spans="1:12">
      <c r="A68" s="38"/>
      <c r="B68" s="36"/>
      <c r="C68" s="36"/>
      <c r="D68" s="36"/>
      <c r="E68" s="36"/>
      <c r="F68" s="36"/>
      <c r="G68" s="36"/>
      <c r="H68" s="36"/>
      <c r="I68" s="36"/>
      <c r="J68" s="36"/>
      <c r="K68" s="36"/>
      <c r="L68" s="36"/>
    </row>
    <row r="69" spans="1:12">
      <c r="A69" s="38"/>
      <c r="B69" s="36"/>
      <c r="C69" s="36"/>
      <c r="D69" s="36"/>
      <c r="E69" s="36"/>
      <c r="F69" s="36"/>
      <c r="G69" s="36"/>
      <c r="H69" s="36"/>
      <c r="I69" s="36"/>
      <c r="J69" s="36"/>
      <c r="K69" s="36"/>
      <c r="L69" s="36"/>
    </row>
    <row r="70" spans="1:12">
      <c r="A70" s="38"/>
      <c r="B70" s="36"/>
      <c r="C70" s="36"/>
      <c r="D70" s="36"/>
      <c r="E70" s="36"/>
      <c r="F70" s="36"/>
      <c r="G70" s="36"/>
      <c r="H70" s="36"/>
      <c r="I70" s="36"/>
      <c r="J70" s="36"/>
      <c r="K70" s="36"/>
      <c r="L70" s="36"/>
    </row>
    <row r="71" spans="1:12">
      <c r="A71" s="38"/>
      <c r="B71" s="36"/>
      <c r="C71" s="36"/>
      <c r="D71" s="36"/>
      <c r="E71" s="36"/>
      <c r="F71" s="36"/>
      <c r="G71" s="36"/>
      <c r="H71" s="36"/>
      <c r="I71" s="36"/>
      <c r="J71" s="36"/>
      <c r="K71" s="36"/>
      <c r="L71" s="36"/>
    </row>
    <row r="72" spans="1:12">
      <c r="A72" s="38"/>
      <c r="B72" s="36"/>
      <c r="C72" s="36"/>
      <c r="D72" s="36"/>
      <c r="E72" s="36"/>
      <c r="F72" s="36"/>
      <c r="G72" s="36"/>
      <c r="H72" s="36"/>
      <c r="I72" s="36"/>
      <c r="J72" s="36"/>
      <c r="K72" s="36"/>
      <c r="L72" s="36"/>
    </row>
    <row r="73" spans="1:12">
      <c r="A73" s="38"/>
      <c r="B73" s="36"/>
      <c r="C73" s="36"/>
      <c r="D73" s="36"/>
      <c r="E73" s="36"/>
      <c r="F73" s="36"/>
      <c r="G73" s="36"/>
      <c r="H73" s="36"/>
      <c r="I73" s="36"/>
      <c r="J73" s="36"/>
      <c r="K73" s="36"/>
      <c r="L73" s="36"/>
    </row>
    <row r="74" spans="1:12">
      <c r="A74" s="38"/>
      <c r="B74" s="36"/>
      <c r="C74" s="36"/>
      <c r="D74" s="36"/>
      <c r="E74" s="36"/>
      <c r="F74" s="36"/>
      <c r="G74" s="36"/>
      <c r="H74" s="36"/>
      <c r="I74" s="36"/>
      <c r="J74" s="36"/>
      <c r="K74" s="36"/>
      <c r="L74" s="36"/>
    </row>
    <row r="75" spans="1:12">
      <c r="A75" s="38"/>
      <c r="B75" s="36"/>
      <c r="C75" s="36"/>
      <c r="D75" s="36"/>
      <c r="E75" s="36"/>
      <c r="F75" s="36"/>
      <c r="G75" s="36"/>
      <c r="H75" s="36"/>
      <c r="I75" s="36"/>
      <c r="J75" s="36"/>
      <c r="K75" s="36"/>
      <c r="L75" s="36"/>
    </row>
    <row r="76" spans="1:12">
      <c r="A76" s="38"/>
      <c r="B76" s="36"/>
      <c r="C76" s="36"/>
      <c r="D76" s="36"/>
      <c r="E76" s="36"/>
      <c r="F76" s="36"/>
      <c r="G76" s="36"/>
      <c r="H76" s="36"/>
      <c r="I76" s="36"/>
      <c r="J76" s="36"/>
      <c r="K76" s="36"/>
      <c r="L76" s="36"/>
    </row>
    <row r="77" spans="1:12">
      <c r="A77" s="38"/>
      <c r="B77" s="36"/>
      <c r="C77" s="36"/>
      <c r="D77" s="36"/>
      <c r="E77" s="36"/>
      <c r="F77" s="36"/>
      <c r="G77" s="36"/>
      <c r="H77" s="36"/>
      <c r="I77" s="36"/>
      <c r="J77" s="36"/>
      <c r="K77" s="36"/>
      <c r="L77" s="36"/>
    </row>
    <row r="78" spans="1:12">
      <c r="A78" s="38"/>
      <c r="B78" s="36"/>
      <c r="C78" s="36"/>
      <c r="D78" s="36"/>
      <c r="E78" s="36"/>
      <c r="F78" s="36"/>
      <c r="G78" s="36"/>
      <c r="H78" s="36"/>
      <c r="I78" s="36"/>
      <c r="J78" s="36"/>
      <c r="K78" s="36"/>
      <c r="L78" s="36"/>
    </row>
    <row r="79" spans="1:12">
      <c r="A79" s="38"/>
      <c r="B79" s="36"/>
      <c r="C79" s="36"/>
      <c r="D79" s="36"/>
      <c r="E79" s="36"/>
      <c r="F79" s="36"/>
      <c r="G79" s="36"/>
      <c r="H79" s="36"/>
      <c r="I79" s="36"/>
      <c r="J79" s="36"/>
      <c r="K79" s="36"/>
      <c r="L79" s="36"/>
    </row>
    <row r="80" spans="1:12">
      <c r="A80" s="38"/>
      <c r="B80" s="36"/>
      <c r="C80" s="36"/>
      <c r="D80" s="36"/>
      <c r="E80" s="36"/>
      <c r="F80" s="36"/>
      <c r="G80" s="36"/>
      <c r="H80" s="36"/>
      <c r="I80" s="36"/>
      <c r="J80" s="36"/>
      <c r="K80" s="36"/>
      <c r="L80" s="36"/>
    </row>
    <row r="81" spans="1:12">
      <c r="A81" s="38"/>
      <c r="B81" s="36"/>
      <c r="C81" s="36"/>
      <c r="D81" s="36"/>
      <c r="E81" s="36"/>
      <c r="F81" s="36"/>
      <c r="G81" s="36"/>
      <c r="H81" s="36"/>
      <c r="I81" s="36"/>
      <c r="J81" s="36"/>
      <c r="K81" s="36"/>
      <c r="L81" s="36"/>
    </row>
    <row r="82" spans="1:12">
      <c r="A82" s="38"/>
      <c r="B82" s="36"/>
      <c r="C82" s="36"/>
      <c r="D82" s="36"/>
      <c r="E82" s="36"/>
      <c r="F82" s="36"/>
      <c r="G82" s="36"/>
      <c r="H82" s="36"/>
      <c r="I82" s="36"/>
      <c r="J82" s="36"/>
      <c r="K82" s="36"/>
      <c r="L82" s="36"/>
    </row>
    <row r="83" spans="1:12">
      <c r="A83" s="38"/>
      <c r="B83" s="36"/>
      <c r="C83" s="36"/>
      <c r="D83" s="36"/>
      <c r="E83" s="36"/>
      <c r="F83" s="36"/>
      <c r="G83" s="36"/>
      <c r="H83" s="36"/>
      <c r="I83" s="36"/>
      <c r="J83" s="36"/>
      <c r="K83" s="36"/>
      <c r="L83" s="36"/>
    </row>
    <row r="84" spans="1:12">
      <c r="A84" s="38"/>
      <c r="B84" s="36"/>
      <c r="C84" s="36"/>
      <c r="D84" s="36"/>
      <c r="E84" s="36"/>
      <c r="F84" s="36"/>
      <c r="G84" s="36"/>
      <c r="H84" s="36"/>
      <c r="I84" s="36"/>
      <c r="J84" s="36"/>
      <c r="K84" s="36"/>
      <c r="L84" s="36"/>
    </row>
    <row r="85" spans="1:12">
      <c r="A85" s="38"/>
      <c r="B85" s="36"/>
      <c r="C85" s="36"/>
      <c r="D85" s="36"/>
      <c r="E85" s="36"/>
      <c r="F85" s="36"/>
      <c r="G85" s="36"/>
      <c r="H85" s="36"/>
      <c r="I85" s="36"/>
      <c r="J85" s="36"/>
      <c r="K85" s="36"/>
      <c r="L85" s="36"/>
    </row>
    <row r="86" spans="1:12">
      <c r="A86" s="38"/>
      <c r="B86" s="36"/>
      <c r="C86" s="36"/>
      <c r="D86" s="36"/>
      <c r="E86" s="36"/>
      <c r="F86" s="36"/>
      <c r="G86" s="36"/>
      <c r="H86" s="36"/>
      <c r="I86" s="36"/>
      <c r="J86" s="36"/>
      <c r="K86" s="36"/>
      <c r="L86" s="36"/>
    </row>
    <row r="87" spans="1:12">
      <c r="A87" s="38"/>
      <c r="B87" s="36"/>
      <c r="C87" s="36"/>
      <c r="D87" s="36"/>
      <c r="E87" s="36"/>
      <c r="F87" s="36"/>
      <c r="G87" s="36"/>
      <c r="H87" s="36"/>
      <c r="I87" s="36"/>
      <c r="J87" s="36"/>
      <c r="K87" s="36"/>
      <c r="L87" s="36"/>
    </row>
    <row r="88" spans="1:12">
      <c r="A88" s="38"/>
      <c r="B88" s="36"/>
      <c r="C88" s="36"/>
      <c r="D88" s="36"/>
      <c r="E88" s="36"/>
      <c r="F88" s="36"/>
      <c r="G88" s="36"/>
      <c r="H88" s="36"/>
      <c r="I88" s="36"/>
      <c r="J88" s="36"/>
      <c r="K88" s="36"/>
      <c r="L88" s="36"/>
    </row>
    <row r="89" spans="1:12">
      <c r="A89" s="38"/>
      <c r="B89" s="36"/>
      <c r="C89" s="36"/>
      <c r="D89" s="36"/>
      <c r="E89" s="36"/>
      <c r="F89" s="36"/>
      <c r="G89" s="36"/>
      <c r="H89" s="36"/>
      <c r="I89" s="36"/>
      <c r="J89" s="36"/>
      <c r="K89" s="36"/>
      <c r="L89" s="36"/>
    </row>
    <row r="90" spans="1:12">
      <c r="A90" s="38"/>
      <c r="B90" s="36"/>
      <c r="C90" s="36"/>
      <c r="D90" s="36"/>
      <c r="E90" s="36"/>
      <c r="F90" s="36"/>
      <c r="G90" s="36"/>
      <c r="H90" s="36"/>
      <c r="I90" s="36"/>
      <c r="J90" s="36"/>
      <c r="K90" s="36"/>
      <c r="L90" s="36"/>
    </row>
    <row r="91" spans="1:12">
      <c r="A91" s="38"/>
      <c r="B91" s="36"/>
      <c r="C91" s="36"/>
      <c r="D91" s="36"/>
      <c r="E91" s="36"/>
      <c r="F91" s="36"/>
      <c r="G91" s="36"/>
      <c r="H91" s="36"/>
      <c r="I91" s="36"/>
      <c r="J91" s="36"/>
      <c r="K91" s="36"/>
      <c r="L91" s="36"/>
    </row>
    <row r="92" spans="1:12">
      <c r="A92" s="38"/>
      <c r="B92" s="36"/>
      <c r="C92" s="36"/>
      <c r="D92" s="36"/>
      <c r="E92" s="36"/>
      <c r="F92" s="36"/>
      <c r="G92" s="36"/>
      <c r="H92" s="36"/>
      <c r="I92" s="36"/>
      <c r="J92" s="36"/>
      <c r="K92" s="36"/>
      <c r="L92" s="36"/>
    </row>
    <row r="93" spans="1:12">
      <c r="A93" s="38"/>
      <c r="B93" s="36"/>
      <c r="C93" s="36"/>
      <c r="D93" s="36"/>
      <c r="E93" s="36"/>
      <c r="F93" s="36"/>
      <c r="G93" s="36"/>
      <c r="H93" s="36"/>
      <c r="I93" s="36"/>
      <c r="J93" s="36"/>
      <c r="K93" s="36"/>
      <c r="L93" s="36"/>
    </row>
    <row r="94" spans="1:12">
      <c r="A94" s="38"/>
      <c r="B94" s="36"/>
      <c r="C94" s="36"/>
      <c r="D94" s="36"/>
      <c r="E94" s="36"/>
      <c r="F94" s="36"/>
      <c r="G94" s="36"/>
      <c r="H94" s="36"/>
      <c r="I94" s="36"/>
      <c r="J94" s="36"/>
      <c r="K94" s="36"/>
      <c r="L94" s="36"/>
    </row>
    <row r="95" spans="1:12">
      <c r="A95" s="38"/>
      <c r="B95" s="36"/>
      <c r="C95" s="36"/>
      <c r="D95" s="36"/>
      <c r="E95" s="36"/>
      <c r="F95" s="36"/>
      <c r="G95" s="36"/>
      <c r="H95" s="36"/>
      <c r="I95" s="36"/>
      <c r="J95" s="36"/>
      <c r="K95" s="36"/>
      <c r="L95" s="36"/>
    </row>
    <row r="96" spans="1:12">
      <c r="A96" s="38"/>
      <c r="B96" s="36"/>
      <c r="C96" s="36"/>
      <c r="D96" s="36"/>
      <c r="E96" s="36"/>
      <c r="F96" s="36"/>
      <c r="G96" s="36"/>
      <c r="H96" s="36"/>
      <c r="I96" s="36"/>
      <c r="J96" s="36"/>
      <c r="K96" s="36"/>
      <c r="L96" s="36"/>
    </row>
    <row r="97" spans="1:12">
      <c r="A97" s="38"/>
      <c r="B97" s="36"/>
      <c r="C97" s="36"/>
      <c r="D97" s="36"/>
      <c r="E97" s="36"/>
      <c r="F97" s="36"/>
      <c r="G97" s="36"/>
      <c r="H97" s="36"/>
      <c r="I97" s="36"/>
      <c r="J97" s="36"/>
      <c r="K97" s="36"/>
      <c r="L97" s="36"/>
    </row>
    <row r="98" spans="1:12">
      <c r="A98" s="38"/>
      <c r="B98" s="36"/>
      <c r="C98" s="36"/>
      <c r="D98" s="36"/>
      <c r="E98" s="36"/>
      <c r="F98" s="36"/>
      <c r="G98" s="36"/>
      <c r="H98" s="36"/>
      <c r="I98" s="36"/>
      <c r="J98" s="36"/>
      <c r="K98" s="36"/>
      <c r="L98" s="36"/>
    </row>
    <row r="99" spans="1:12">
      <c r="A99" s="38"/>
      <c r="B99" s="36"/>
      <c r="C99" s="36"/>
      <c r="D99" s="36"/>
      <c r="E99" s="36"/>
      <c r="F99" s="36"/>
      <c r="G99" s="36"/>
      <c r="H99" s="36"/>
      <c r="I99" s="36"/>
      <c r="J99" s="36"/>
      <c r="K99" s="36"/>
      <c r="L99" s="36"/>
    </row>
    <row r="100" spans="1:12">
      <c r="A100" s="38"/>
      <c r="B100" s="36"/>
      <c r="C100" s="36"/>
      <c r="D100" s="36"/>
      <c r="E100" s="36"/>
      <c r="F100" s="36"/>
      <c r="G100" s="36"/>
      <c r="H100" s="36"/>
      <c r="I100" s="36"/>
      <c r="J100" s="36"/>
      <c r="K100" s="36"/>
      <c r="L100" s="36"/>
    </row>
    <row r="101" spans="1:12">
      <c r="A101" s="38"/>
      <c r="B101" s="36"/>
      <c r="C101" s="36"/>
      <c r="D101" s="36"/>
      <c r="E101" s="36"/>
      <c r="F101" s="36"/>
      <c r="G101" s="36"/>
      <c r="H101" s="36"/>
      <c r="I101" s="36"/>
      <c r="J101" s="36"/>
      <c r="K101" s="36"/>
      <c r="L101" s="36"/>
    </row>
    <row r="102" spans="1:12">
      <c r="A102" s="38"/>
      <c r="B102" s="36"/>
      <c r="C102" s="36"/>
      <c r="D102" s="36"/>
      <c r="E102" s="36"/>
      <c r="F102" s="36"/>
      <c r="G102" s="36"/>
      <c r="H102" s="36"/>
      <c r="I102" s="36"/>
      <c r="J102" s="36"/>
      <c r="K102" s="36"/>
      <c r="L102" s="36"/>
    </row>
    <row r="103" spans="1:12">
      <c r="A103" s="38"/>
      <c r="B103" s="36"/>
      <c r="C103" s="36"/>
      <c r="D103" s="36"/>
      <c r="E103" s="36"/>
      <c r="F103" s="36"/>
      <c r="G103" s="36"/>
      <c r="H103" s="36"/>
      <c r="I103" s="36"/>
      <c r="J103" s="36"/>
      <c r="K103" s="36"/>
      <c r="L103" s="36"/>
    </row>
    <row r="104" spans="1:12">
      <c r="A104" s="38"/>
      <c r="B104" s="36"/>
      <c r="C104" s="36"/>
      <c r="D104" s="36"/>
      <c r="E104" s="36"/>
      <c r="F104" s="36"/>
      <c r="G104" s="36"/>
      <c r="H104" s="36"/>
      <c r="I104" s="36"/>
      <c r="J104" s="36"/>
      <c r="K104" s="36"/>
      <c r="L104" s="36"/>
    </row>
    <row r="105" spans="1:12">
      <c r="A105" s="38"/>
      <c r="B105" s="36"/>
      <c r="C105" s="36"/>
      <c r="D105" s="36"/>
      <c r="E105" s="36"/>
      <c r="F105" s="36"/>
      <c r="G105" s="36"/>
      <c r="H105" s="36"/>
      <c r="I105" s="36"/>
      <c r="J105" s="36"/>
      <c r="K105" s="36"/>
      <c r="L105" s="36"/>
    </row>
    <row r="106" spans="1:12">
      <c r="A106" s="38"/>
      <c r="B106" s="36"/>
      <c r="C106" s="36"/>
      <c r="D106" s="36"/>
      <c r="E106" s="36"/>
      <c r="F106" s="36"/>
      <c r="G106" s="36"/>
      <c r="H106" s="36"/>
      <c r="I106" s="36"/>
      <c r="J106" s="36"/>
      <c r="K106" s="36"/>
      <c r="L106" s="36"/>
    </row>
    <row r="107" spans="1:12">
      <c r="A107" s="38"/>
      <c r="B107" s="36"/>
      <c r="C107" s="36"/>
      <c r="D107" s="36"/>
      <c r="E107" s="36"/>
      <c r="F107" s="36"/>
      <c r="G107" s="36"/>
      <c r="H107" s="36"/>
      <c r="I107" s="36"/>
      <c r="J107" s="36"/>
      <c r="K107" s="36"/>
      <c r="L107" s="36"/>
    </row>
    <row r="108" spans="1:12">
      <c r="A108" s="38"/>
      <c r="B108" s="36"/>
      <c r="C108" s="36"/>
      <c r="D108" s="36"/>
      <c r="E108" s="36"/>
      <c r="F108" s="36"/>
      <c r="G108" s="36"/>
      <c r="H108" s="36"/>
      <c r="I108" s="36"/>
      <c r="J108" s="36"/>
      <c r="K108" s="36"/>
      <c r="L108" s="36"/>
    </row>
    <row r="109" spans="1:12">
      <c r="A109" s="38"/>
      <c r="B109" s="36"/>
      <c r="C109" s="36"/>
      <c r="D109" s="36"/>
      <c r="E109" s="36"/>
      <c r="F109" s="36"/>
      <c r="G109" s="36"/>
      <c r="H109" s="36"/>
      <c r="I109" s="36"/>
      <c r="J109" s="36"/>
      <c r="K109" s="36"/>
      <c r="L109" s="36"/>
    </row>
    <row r="110" spans="1:12">
      <c r="A110" s="38"/>
      <c r="B110" s="36"/>
      <c r="C110" s="36"/>
      <c r="D110" s="36"/>
      <c r="E110" s="36"/>
      <c r="F110" s="36"/>
      <c r="G110" s="36"/>
      <c r="H110" s="36"/>
      <c r="I110" s="36"/>
      <c r="J110" s="36"/>
      <c r="K110" s="36"/>
      <c r="L110" s="36"/>
    </row>
    <row r="111" spans="1:12">
      <c r="A111" s="38"/>
      <c r="B111" s="36"/>
      <c r="C111" s="36"/>
      <c r="D111" s="36"/>
      <c r="E111" s="36"/>
      <c r="F111" s="36"/>
      <c r="G111" s="36"/>
      <c r="H111" s="36"/>
      <c r="I111" s="36"/>
      <c r="J111" s="36"/>
      <c r="K111" s="36"/>
      <c r="L111" s="36"/>
    </row>
    <row r="112" spans="1:12">
      <c r="A112" s="38"/>
      <c r="B112" s="36"/>
      <c r="C112" s="36"/>
      <c r="D112" s="36"/>
      <c r="E112" s="36"/>
      <c r="F112" s="36"/>
      <c r="G112" s="36"/>
      <c r="H112" s="36"/>
      <c r="I112" s="36"/>
      <c r="J112" s="36"/>
      <c r="K112" s="36"/>
      <c r="L112" s="36"/>
    </row>
    <row r="113" spans="1:12">
      <c r="A113" s="38"/>
      <c r="B113" s="36"/>
      <c r="C113" s="36"/>
      <c r="D113" s="36"/>
      <c r="E113" s="36"/>
      <c r="F113" s="36"/>
      <c r="G113" s="36"/>
      <c r="H113" s="36"/>
      <c r="I113" s="36"/>
      <c r="J113" s="36"/>
      <c r="K113" s="36"/>
      <c r="L113" s="36"/>
    </row>
    <row r="114" spans="1:12">
      <c r="A114" s="38"/>
      <c r="B114" s="36"/>
      <c r="C114" s="36"/>
      <c r="D114" s="36"/>
      <c r="E114" s="36"/>
      <c r="F114" s="36"/>
      <c r="G114" s="36"/>
      <c r="H114" s="36"/>
      <c r="I114" s="36"/>
      <c r="J114" s="36"/>
      <c r="K114" s="36"/>
      <c r="L114" s="36"/>
    </row>
    <row r="115" spans="1:12">
      <c r="A115" s="38"/>
      <c r="B115" s="36"/>
      <c r="C115" s="36"/>
      <c r="D115" s="36"/>
      <c r="E115" s="36"/>
      <c r="F115" s="36"/>
      <c r="G115" s="36"/>
      <c r="H115" s="36"/>
      <c r="I115" s="36"/>
      <c r="J115" s="36"/>
      <c r="K115" s="36"/>
      <c r="L115" s="36"/>
    </row>
    <row r="116" spans="1:12">
      <c r="A116" s="38"/>
      <c r="B116" s="36"/>
      <c r="C116" s="36"/>
      <c r="D116" s="36"/>
      <c r="E116" s="36"/>
      <c r="F116" s="36"/>
      <c r="G116" s="36"/>
      <c r="H116" s="36"/>
      <c r="I116" s="36"/>
      <c r="J116" s="36"/>
      <c r="K116" s="36"/>
      <c r="L116" s="36"/>
    </row>
    <row r="117" spans="1:12">
      <c r="A117" s="38"/>
      <c r="B117" s="36"/>
      <c r="C117" s="36"/>
      <c r="D117" s="36"/>
      <c r="E117" s="36"/>
      <c r="F117" s="36"/>
      <c r="G117" s="36"/>
      <c r="H117" s="36"/>
      <c r="I117" s="36"/>
      <c r="J117" s="36"/>
      <c r="K117" s="36"/>
      <c r="L117" s="36"/>
    </row>
    <row r="118" spans="1:12">
      <c r="A118" s="38"/>
      <c r="B118" s="36"/>
      <c r="C118" s="36"/>
      <c r="D118" s="36"/>
      <c r="E118" s="36"/>
      <c r="F118" s="36"/>
      <c r="G118" s="36"/>
      <c r="H118" s="36"/>
      <c r="I118" s="36"/>
      <c r="J118" s="36"/>
      <c r="K118" s="36"/>
      <c r="L118" s="36"/>
    </row>
    <row r="119" spans="1:12">
      <c r="A119" s="38"/>
      <c r="B119" s="36"/>
      <c r="C119" s="36"/>
      <c r="D119" s="36"/>
      <c r="E119" s="36"/>
      <c r="F119" s="36"/>
      <c r="G119" s="36"/>
      <c r="H119" s="36"/>
      <c r="I119" s="36"/>
      <c r="J119" s="36"/>
      <c r="K119" s="36"/>
      <c r="L119" s="36"/>
    </row>
    <row r="120" spans="1:12">
      <c r="A120" s="38"/>
      <c r="B120" s="36"/>
      <c r="C120" s="36"/>
      <c r="D120" s="36"/>
      <c r="E120" s="36"/>
      <c r="F120" s="36"/>
      <c r="G120" s="36"/>
      <c r="H120" s="36"/>
      <c r="I120" s="36"/>
      <c r="J120" s="36"/>
      <c r="K120" s="36"/>
      <c r="L120" s="36"/>
    </row>
    <row r="121" spans="1:12">
      <c r="A121" s="38"/>
      <c r="B121" s="36"/>
      <c r="C121" s="36"/>
      <c r="D121" s="36"/>
      <c r="E121" s="36"/>
      <c r="F121" s="36"/>
      <c r="G121" s="36"/>
      <c r="H121" s="36"/>
      <c r="I121" s="36"/>
      <c r="J121" s="36"/>
      <c r="K121" s="36"/>
      <c r="L121" s="36"/>
    </row>
    <row r="122" spans="1:12">
      <c r="A122" s="38"/>
      <c r="B122" s="36"/>
      <c r="C122" s="36"/>
      <c r="D122" s="36"/>
      <c r="E122" s="36"/>
      <c r="F122" s="36"/>
      <c r="G122" s="36"/>
      <c r="H122" s="36"/>
      <c r="I122" s="36"/>
      <c r="J122" s="36"/>
      <c r="K122" s="36"/>
      <c r="L122" s="36"/>
    </row>
    <row r="123" spans="1:12">
      <c r="A123" s="38"/>
      <c r="B123" s="36"/>
      <c r="C123" s="36"/>
      <c r="D123" s="36"/>
      <c r="E123" s="36"/>
      <c r="F123" s="36"/>
      <c r="G123" s="36"/>
      <c r="H123" s="36"/>
      <c r="I123" s="36"/>
      <c r="J123" s="36"/>
      <c r="K123" s="36"/>
      <c r="L123" s="36"/>
    </row>
    <row r="124" spans="1:12">
      <c r="A124" s="38"/>
      <c r="B124" s="36"/>
      <c r="C124" s="36"/>
      <c r="D124" s="36"/>
      <c r="E124" s="36"/>
      <c r="F124" s="36"/>
      <c r="G124" s="36"/>
      <c r="H124" s="36"/>
      <c r="I124" s="36"/>
      <c r="J124" s="36"/>
      <c r="K124" s="36"/>
      <c r="L124" s="36"/>
    </row>
    <row r="125" spans="1:12">
      <c r="A125" s="38"/>
      <c r="B125" s="36"/>
      <c r="C125" s="36"/>
      <c r="D125" s="36"/>
      <c r="E125" s="36"/>
      <c r="F125" s="36"/>
      <c r="G125" s="36"/>
      <c r="H125" s="36"/>
      <c r="I125" s="36"/>
      <c r="J125" s="36"/>
      <c r="K125" s="36"/>
      <c r="L125" s="36"/>
    </row>
    <row r="126" spans="1:12">
      <c r="A126" s="38"/>
      <c r="B126" s="36"/>
      <c r="C126" s="36"/>
      <c r="D126" s="36"/>
      <c r="E126" s="36"/>
      <c r="F126" s="36"/>
      <c r="G126" s="36"/>
      <c r="H126" s="36"/>
      <c r="I126" s="36"/>
      <c r="J126" s="36"/>
      <c r="K126" s="36"/>
      <c r="L126" s="36"/>
    </row>
    <row r="127" spans="1:12">
      <c r="A127" s="38"/>
      <c r="B127" s="36"/>
      <c r="C127" s="36"/>
      <c r="D127" s="36"/>
      <c r="E127" s="36"/>
      <c r="F127" s="36"/>
      <c r="G127" s="36"/>
      <c r="H127" s="36"/>
      <c r="I127" s="36"/>
      <c r="J127" s="36"/>
      <c r="K127" s="36"/>
      <c r="L127" s="36"/>
    </row>
    <row r="128" spans="1:12">
      <c r="A128" s="38"/>
      <c r="B128" s="36"/>
      <c r="C128" s="36"/>
      <c r="D128" s="36"/>
      <c r="E128" s="36"/>
      <c r="F128" s="36"/>
      <c r="G128" s="36"/>
      <c r="H128" s="36"/>
      <c r="I128" s="36"/>
      <c r="J128" s="36"/>
      <c r="K128" s="36"/>
      <c r="L128" s="36"/>
    </row>
    <row r="129" spans="1:12">
      <c r="A129" s="38"/>
      <c r="B129" s="36"/>
      <c r="C129" s="36"/>
      <c r="D129" s="36"/>
      <c r="E129" s="36"/>
      <c r="F129" s="36"/>
      <c r="G129" s="36"/>
      <c r="H129" s="36"/>
      <c r="I129" s="36"/>
      <c r="J129" s="36"/>
      <c r="K129" s="36"/>
      <c r="L129" s="36"/>
    </row>
    <row r="130" spans="1:12">
      <c r="A130" s="38"/>
      <c r="B130" s="36"/>
      <c r="C130" s="36"/>
      <c r="D130" s="36"/>
      <c r="E130" s="36"/>
      <c r="F130" s="36"/>
      <c r="G130" s="36"/>
      <c r="H130" s="36"/>
      <c r="I130" s="36"/>
      <c r="J130" s="36"/>
      <c r="K130" s="36"/>
      <c r="L130" s="36"/>
    </row>
    <row r="131" spans="1:12">
      <c r="A131" s="38"/>
      <c r="B131" s="36"/>
      <c r="C131" s="36"/>
      <c r="D131" s="36"/>
      <c r="E131" s="36"/>
      <c r="F131" s="36"/>
      <c r="G131" s="36"/>
      <c r="H131" s="36"/>
      <c r="I131" s="36"/>
      <c r="J131" s="36"/>
      <c r="K131" s="36"/>
      <c r="L131" s="36"/>
    </row>
    <row r="132" spans="1:12">
      <c r="A132" s="38"/>
      <c r="B132" s="36"/>
      <c r="C132" s="36"/>
      <c r="D132" s="36"/>
      <c r="E132" s="36"/>
      <c r="F132" s="36"/>
      <c r="G132" s="36"/>
      <c r="H132" s="36"/>
      <c r="I132" s="36"/>
      <c r="J132" s="36"/>
      <c r="K132" s="36"/>
      <c r="L132" s="36"/>
    </row>
    <row r="133" spans="1:12">
      <c r="A133" s="38"/>
      <c r="B133" s="36"/>
      <c r="C133" s="36"/>
      <c r="D133" s="36"/>
      <c r="E133" s="36"/>
      <c r="F133" s="36"/>
      <c r="G133" s="36"/>
      <c r="H133" s="36"/>
      <c r="I133" s="36"/>
      <c r="J133" s="36"/>
      <c r="K133" s="36"/>
      <c r="L133" s="36"/>
    </row>
    <row r="134" spans="1:12">
      <c r="A134" s="38"/>
      <c r="B134" s="36"/>
      <c r="C134" s="36"/>
      <c r="D134" s="36"/>
      <c r="E134" s="36"/>
      <c r="F134" s="36"/>
      <c r="G134" s="36"/>
      <c r="H134" s="36"/>
      <c r="I134" s="36"/>
      <c r="J134" s="36"/>
      <c r="K134" s="36"/>
      <c r="L134" s="36"/>
    </row>
    <row r="135" spans="1:12">
      <c r="A135" s="38"/>
      <c r="B135" s="36"/>
      <c r="C135" s="36"/>
      <c r="D135" s="36"/>
      <c r="E135" s="36"/>
      <c r="F135" s="36"/>
      <c r="G135" s="36"/>
      <c r="H135" s="36"/>
      <c r="I135" s="36"/>
      <c r="J135" s="36"/>
      <c r="K135" s="36"/>
      <c r="L135" s="36"/>
    </row>
    <row r="136" spans="1:12">
      <c r="A136" s="38"/>
      <c r="B136" s="36"/>
      <c r="C136" s="36"/>
      <c r="D136" s="36"/>
      <c r="E136" s="36"/>
      <c r="F136" s="36"/>
      <c r="G136" s="36"/>
      <c r="H136" s="36"/>
      <c r="I136" s="36"/>
      <c r="J136" s="36"/>
      <c r="K136" s="36"/>
      <c r="L136" s="36"/>
    </row>
    <row r="137" spans="1:12">
      <c r="A137" s="38"/>
      <c r="B137" s="36"/>
      <c r="C137" s="36"/>
      <c r="D137" s="36"/>
      <c r="E137" s="36"/>
      <c r="F137" s="36"/>
      <c r="G137" s="36"/>
      <c r="H137" s="36"/>
      <c r="I137" s="36"/>
      <c r="J137" s="36"/>
      <c r="K137" s="36"/>
      <c r="L137" s="36"/>
    </row>
    <row r="138" spans="1:12">
      <c r="A138" s="38"/>
      <c r="B138" s="36"/>
      <c r="C138" s="36"/>
      <c r="D138" s="36"/>
      <c r="E138" s="36"/>
      <c r="F138" s="36"/>
      <c r="G138" s="36"/>
      <c r="H138" s="36"/>
      <c r="I138" s="36"/>
      <c r="J138" s="36"/>
      <c r="K138" s="36"/>
      <c r="L138" s="36"/>
    </row>
    <row r="139" spans="1:12">
      <c r="A139" s="38"/>
      <c r="B139" s="36"/>
      <c r="C139" s="36"/>
      <c r="D139" s="36"/>
      <c r="E139" s="36"/>
      <c r="F139" s="36"/>
      <c r="G139" s="36"/>
      <c r="H139" s="36"/>
      <c r="I139" s="36"/>
      <c r="J139" s="36"/>
      <c r="K139" s="36"/>
      <c r="L139" s="36"/>
    </row>
    <row r="140" spans="1:12">
      <c r="A140" s="38"/>
      <c r="B140" s="36"/>
      <c r="C140" s="36"/>
      <c r="D140" s="36"/>
      <c r="E140" s="36"/>
      <c r="F140" s="36"/>
      <c r="G140" s="36"/>
      <c r="H140" s="36"/>
      <c r="I140" s="36"/>
      <c r="J140" s="36"/>
      <c r="K140" s="36"/>
      <c r="L140" s="36"/>
    </row>
    <row r="141" spans="1:12">
      <c r="A141" s="38"/>
      <c r="B141" s="36"/>
      <c r="C141" s="36"/>
      <c r="D141" s="36"/>
      <c r="E141" s="36"/>
      <c r="F141" s="36"/>
      <c r="G141" s="36"/>
      <c r="H141" s="36"/>
      <c r="I141" s="36"/>
      <c r="J141" s="36"/>
      <c r="K141" s="36"/>
      <c r="L141" s="36"/>
    </row>
    <row r="142" spans="1:12">
      <c r="A142" s="38"/>
      <c r="B142" s="36"/>
      <c r="C142" s="36"/>
      <c r="D142" s="36"/>
      <c r="E142" s="36"/>
      <c r="F142" s="36"/>
      <c r="G142" s="36"/>
      <c r="H142" s="36"/>
      <c r="I142" s="36"/>
      <c r="J142" s="36"/>
      <c r="K142" s="36"/>
      <c r="L142" s="36"/>
    </row>
    <row r="143" spans="1:12">
      <c r="A143" s="38"/>
      <c r="B143" s="36"/>
      <c r="C143" s="36"/>
      <c r="D143" s="36"/>
      <c r="E143" s="36"/>
      <c r="F143" s="36"/>
      <c r="G143" s="36"/>
      <c r="H143" s="36"/>
      <c r="I143" s="36"/>
      <c r="J143" s="36"/>
      <c r="K143" s="36"/>
      <c r="L143" s="36"/>
    </row>
    <row r="144" spans="1:12">
      <c r="A144" s="38"/>
      <c r="B144" s="36"/>
      <c r="C144" s="36"/>
      <c r="D144" s="36"/>
      <c r="E144" s="36"/>
      <c r="F144" s="36"/>
      <c r="G144" s="36"/>
      <c r="H144" s="36"/>
      <c r="I144" s="36"/>
      <c r="J144" s="36"/>
      <c r="K144" s="36"/>
      <c r="L144" s="36"/>
    </row>
    <row r="145" spans="1:12">
      <c r="A145" s="38"/>
      <c r="B145" s="36"/>
      <c r="C145" s="36"/>
      <c r="D145" s="36"/>
      <c r="E145" s="36"/>
      <c r="F145" s="36"/>
      <c r="G145" s="36"/>
      <c r="H145" s="36"/>
      <c r="I145" s="36"/>
      <c r="J145" s="36"/>
      <c r="K145" s="36"/>
      <c r="L145" s="36"/>
    </row>
    <row r="146" spans="1:12">
      <c r="A146" s="38"/>
      <c r="B146" s="36"/>
      <c r="C146" s="36"/>
      <c r="D146" s="36"/>
      <c r="E146" s="36"/>
      <c r="F146" s="36"/>
      <c r="G146" s="36"/>
      <c r="H146" s="36"/>
      <c r="I146" s="36"/>
      <c r="J146" s="36"/>
      <c r="K146" s="36"/>
      <c r="L146" s="36"/>
    </row>
    <row r="147" spans="1:12">
      <c r="A147" s="38"/>
      <c r="B147" s="36"/>
      <c r="C147" s="36"/>
      <c r="D147" s="36"/>
      <c r="E147" s="36"/>
      <c r="F147" s="36"/>
      <c r="G147" s="36"/>
      <c r="H147" s="36"/>
      <c r="I147" s="36"/>
      <c r="J147" s="36"/>
      <c r="K147" s="36"/>
      <c r="L147" s="36"/>
    </row>
    <row r="148" spans="1:12">
      <c r="A148" s="38"/>
      <c r="B148" s="36"/>
      <c r="C148" s="36"/>
      <c r="D148" s="36"/>
      <c r="E148" s="36"/>
      <c r="F148" s="36"/>
      <c r="G148" s="36"/>
      <c r="H148" s="36"/>
      <c r="I148" s="36"/>
      <c r="J148" s="36"/>
      <c r="K148" s="36"/>
      <c r="L148" s="36"/>
    </row>
    <row r="149" spans="1:12">
      <c r="A149" s="38"/>
      <c r="B149" s="36"/>
      <c r="C149" s="36"/>
      <c r="D149" s="36"/>
      <c r="E149" s="36"/>
      <c r="F149" s="36"/>
      <c r="G149" s="36"/>
      <c r="H149" s="36"/>
      <c r="I149" s="36"/>
      <c r="J149" s="36"/>
      <c r="K149" s="36"/>
      <c r="L149" s="36"/>
    </row>
    <row r="150" spans="1:12">
      <c r="A150" s="38"/>
      <c r="B150" s="36"/>
      <c r="C150" s="36"/>
      <c r="D150" s="36"/>
      <c r="E150" s="36"/>
      <c r="F150" s="36"/>
      <c r="G150" s="36"/>
      <c r="H150" s="36"/>
      <c r="I150" s="36"/>
      <c r="J150" s="36"/>
      <c r="K150" s="36"/>
      <c r="L150" s="36"/>
    </row>
    <row r="151" spans="1:12">
      <c r="A151" s="38"/>
      <c r="B151" s="36"/>
      <c r="C151" s="36"/>
      <c r="D151" s="36"/>
      <c r="E151" s="36"/>
      <c r="F151" s="36"/>
      <c r="G151" s="36"/>
      <c r="H151" s="36"/>
      <c r="I151" s="36"/>
      <c r="J151" s="36"/>
      <c r="K151" s="36"/>
      <c r="L151" s="36"/>
    </row>
    <row r="152" spans="1:12">
      <c r="A152" s="38"/>
      <c r="B152" s="36"/>
      <c r="C152" s="36"/>
      <c r="D152" s="36"/>
      <c r="E152" s="36"/>
      <c r="F152" s="36"/>
      <c r="G152" s="36"/>
      <c r="H152" s="36"/>
      <c r="I152" s="36"/>
      <c r="J152" s="36"/>
      <c r="K152" s="36"/>
      <c r="L152" s="36"/>
    </row>
    <row r="153" spans="1:12">
      <c r="A153" s="38"/>
      <c r="B153" s="36"/>
      <c r="C153" s="36"/>
      <c r="D153" s="36"/>
      <c r="E153" s="36"/>
      <c r="F153" s="36"/>
      <c r="G153" s="36"/>
      <c r="H153" s="36"/>
      <c r="I153" s="36"/>
      <c r="J153" s="36"/>
      <c r="K153" s="36"/>
      <c r="L153" s="36"/>
    </row>
    <row r="154" spans="1:12">
      <c r="A154" s="38"/>
      <c r="B154" s="36"/>
      <c r="C154" s="36"/>
      <c r="D154" s="36"/>
      <c r="E154" s="36"/>
      <c r="F154" s="36"/>
      <c r="G154" s="36"/>
      <c r="H154" s="36"/>
      <c r="I154" s="36"/>
      <c r="J154" s="36"/>
      <c r="K154" s="36"/>
      <c r="L154" s="36"/>
    </row>
    <row r="155" spans="1:12">
      <c r="A155" s="38"/>
      <c r="B155" s="36"/>
      <c r="C155" s="36"/>
      <c r="D155" s="36"/>
      <c r="E155" s="36"/>
      <c r="F155" s="36"/>
      <c r="G155" s="36"/>
      <c r="H155" s="36"/>
      <c r="I155" s="36"/>
      <c r="J155" s="36"/>
      <c r="K155" s="36"/>
      <c r="L155" s="36"/>
    </row>
    <row r="156" spans="1:12">
      <c r="A156" s="38"/>
      <c r="B156" s="36"/>
      <c r="C156" s="36"/>
      <c r="D156" s="36"/>
      <c r="E156" s="36"/>
      <c r="F156" s="36"/>
      <c r="G156" s="36"/>
      <c r="H156" s="36"/>
      <c r="I156" s="36"/>
      <c r="J156" s="36"/>
      <c r="K156" s="36"/>
      <c r="L156" s="36"/>
    </row>
    <row r="157" spans="1:12">
      <c r="A157" s="38"/>
      <c r="B157" s="36"/>
      <c r="C157" s="36"/>
      <c r="D157" s="36"/>
      <c r="E157" s="36"/>
      <c r="F157" s="36"/>
      <c r="G157" s="36"/>
      <c r="H157" s="36"/>
      <c r="I157" s="36"/>
      <c r="J157" s="36"/>
      <c r="K157" s="36"/>
      <c r="L157" s="36"/>
    </row>
    <row r="158" spans="1:12">
      <c r="A158" s="38"/>
      <c r="B158" s="36"/>
      <c r="C158" s="36"/>
      <c r="D158" s="36"/>
      <c r="E158" s="36"/>
      <c r="F158" s="36"/>
      <c r="G158" s="36"/>
      <c r="H158" s="36"/>
      <c r="I158" s="36"/>
      <c r="J158" s="36"/>
      <c r="K158" s="36"/>
      <c r="L158" s="36"/>
    </row>
    <row r="159" spans="1:12">
      <c r="A159" s="38"/>
      <c r="B159" s="36"/>
      <c r="C159" s="36"/>
      <c r="D159" s="36"/>
      <c r="E159" s="36"/>
      <c r="F159" s="36"/>
      <c r="G159" s="36"/>
      <c r="H159" s="36"/>
      <c r="I159" s="36"/>
      <c r="J159" s="36"/>
      <c r="K159" s="36"/>
      <c r="L159" s="36"/>
    </row>
    <row r="160" spans="1:12">
      <c r="A160" s="38"/>
      <c r="B160" s="36"/>
      <c r="C160" s="36"/>
      <c r="D160" s="36"/>
      <c r="E160" s="36"/>
      <c r="F160" s="36"/>
      <c r="G160" s="36"/>
      <c r="H160" s="36"/>
      <c r="I160" s="36"/>
      <c r="J160" s="36"/>
      <c r="K160" s="36"/>
      <c r="L160" s="36"/>
    </row>
    <row r="161" spans="1:12">
      <c r="A161" s="38"/>
      <c r="B161" s="36"/>
      <c r="C161" s="36"/>
      <c r="D161" s="36"/>
      <c r="E161" s="36"/>
      <c r="F161" s="36"/>
      <c r="G161" s="36"/>
      <c r="H161" s="36"/>
      <c r="I161" s="36"/>
      <c r="J161" s="36"/>
      <c r="K161" s="36"/>
      <c r="L161" s="36"/>
    </row>
    <row r="162" spans="1:12">
      <c r="A162" s="38"/>
      <c r="B162" s="36"/>
      <c r="C162" s="36"/>
      <c r="D162" s="36"/>
      <c r="E162" s="36"/>
      <c r="F162" s="36"/>
      <c r="G162" s="36"/>
      <c r="H162" s="36"/>
      <c r="I162" s="36"/>
      <c r="J162" s="36"/>
      <c r="K162" s="36"/>
      <c r="L162" s="36"/>
    </row>
    <row r="163" spans="1:12">
      <c r="A163" s="38"/>
      <c r="B163" s="36"/>
      <c r="C163" s="36"/>
      <c r="D163" s="36"/>
      <c r="E163" s="36"/>
      <c r="F163" s="36"/>
      <c r="G163" s="36"/>
      <c r="H163" s="36"/>
      <c r="I163" s="36"/>
      <c r="J163" s="36"/>
      <c r="K163" s="36"/>
      <c r="L163" s="36"/>
    </row>
    <row r="164" spans="1:12">
      <c r="A164" s="38"/>
      <c r="B164" s="36"/>
      <c r="C164" s="36"/>
      <c r="D164" s="36"/>
      <c r="E164" s="36"/>
      <c r="F164" s="36"/>
      <c r="G164" s="36"/>
      <c r="H164" s="36"/>
      <c r="I164" s="36"/>
      <c r="J164" s="36"/>
      <c r="K164" s="36"/>
      <c r="L164" s="36"/>
    </row>
    <row r="165" spans="1:12">
      <c r="A165" s="38"/>
      <c r="B165" s="36"/>
      <c r="C165" s="36"/>
      <c r="D165" s="36"/>
      <c r="E165" s="36"/>
      <c r="F165" s="36"/>
      <c r="G165" s="36"/>
      <c r="H165" s="36"/>
      <c r="I165" s="36"/>
      <c r="J165" s="36"/>
      <c r="K165" s="36"/>
      <c r="L165" s="36"/>
    </row>
    <row r="166" spans="1:12">
      <c r="A166" s="38"/>
      <c r="B166" s="36"/>
      <c r="C166" s="36"/>
      <c r="D166" s="36"/>
      <c r="E166" s="36"/>
      <c r="F166" s="36"/>
      <c r="G166" s="36"/>
      <c r="H166" s="36"/>
      <c r="I166" s="36"/>
      <c r="J166" s="36"/>
      <c r="K166" s="36"/>
      <c r="L166" s="36"/>
    </row>
    <row r="167" spans="1:12">
      <c r="A167" s="38"/>
      <c r="B167" s="36"/>
      <c r="C167" s="36"/>
      <c r="D167" s="36"/>
      <c r="E167" s="36"/>
      <c r="F167" s="36"/>
      <c r="G167" s="36"/>
      <c r="H167" s="36"/>
      <c r="I167" s="36"/>
      <c r="J167" s="36"/>
      <c r="K167" s="36"/>
      <c r="L167" s="36"/>
    </row>
    <row r="168" spans="1:12">
      <c r="A168" s="38"/>
      <c r="B168" s="36"/>
      <c r="C168" s="36"/>
      <c r="D168" s="36"/>
      <c r="E168" s="36"/>
      <c r="F168" s="36"/>
      <c r="G168" s="36"/>
      <c r="H168" s="36"/>
      <c r="I168" s="36"/>
      <c r="J168" s="36"/>
      <c r="K168" s="36"/>
      <c r="L168" s="36"/>
    </row>
    <row r="169" spans="1:12">
      <c r="A169" s="38"/>
      <c r="B169" s="36"/>
      <c r="C169" s="36"/>
      <c r="D169" s="36"/>
      <c r="E169" s="36"/>
      <c r="F169" s="36"/>
      <c r="G169" s="36"/>
      <c r="H169" s="36"/>
      <c r="I169" s="36"/>
      <c r="J169" s="36"/>
      <c r="K169" s="36"/>
      <c r="L169" s="36"/>
    </row>
    <row r="170" spans="1:12">
      <c r="A170" s="38"/>
      <c r="B170" s="36"/>
      <c r="C170" s="36"/>
      <c r="D170" s="36"/>
      <c r="E170" s="36"/>
      <c r="F170" s="36"/>
      <c r="G170" s="36"/>
      <c r="H170" s="36"/>
      <c r="I170" s="36"/>
      <c r="J170" s="36"/>
      <c r="K170" s="36"/>
      <c r="L170" s="36"/>
    </row>
    <row r="171" spans="1:12">
      <c r="A171" s="38"/>
      <c r="B171" s="36"/>
      <c r="C171" s="36"/>
      <c r="D171" s="36"/>
      <c r="E171" s="36"/>
      <c r="F171" s="36"/>
      <c r="G171" s="36"/>
      <c r="H171" s="36"/>
      <c r="I171" s="36"/>
      <c r="J171" s="36"/>
      <c r="K171" s="36"/>
      <c r="L171" s="36"/>
    </row>
    <row r="172" spans="1:12">
      <c r="A172" s="38"/>
      <c r="B172" s="36"/>
      <c r="C172" s="36"/>
      <c r="D172" s="36"/>
      <c r="E172" s="36"/>
      <c r="F172" s="36"/>
      <c r="G172" s="36"/>
      <c r="H172" s="36"/>
      <c r="I172" s="36"/>
      <c r="J172" s="36"/>
      <c r="K172" s="36"/>
      <c r="L172" s="36"/>
    </row>
    <row r="173" spans="1:12">
      <c r="A173" s="38"/>
      <c r="B173" s="36"/>
      <c r="C173" s="36"/>
      <c r="D173" s="36"/>
      <c r="E173" s="36"/>
      <c r="F173" s="36"/>
      <c r="G173" s="36"/>
      <c r="H173" s="36"/>
      <c r="I173" s="36"/>
      <c r="J173" s="36"/>
      <c r="K173" s="36"/>
      <c r="L173" s="36"/>
    </row>
    <row r="174" spans="1:12">
      <c r="A174" s="38"/>
      <c r="B174" s="36"/>
      <c r="C174" s="36"/>
      <c r="D174" s="36"/>
      <c r="E174" s="36"/>
      <c r="F174" s="36"/>
      <c r="G174" s="36"/>
      <c r="H174" s="36"/>
      <c r="I174" s="36"/>
      <c r="J174" s="36"/>
      <c r="K174" s="36"/>
      <c r="L174" s="36"/>
    </row>
    <row r="175" spans="1:12">
      <c r="A175" s="38"/>
      <c r="B175" s="36"/>
      <c r="C175" s="36"/>
      <c r="D175" s="36"/>
      <c r="E175" s="36"/>
      <c r="F175" s="36"/>
      <c r="G175" s="36"/>
      <c r="H175" s="36"/>
      <c r="I175" s="36"/>
      <c r="J175" s="36"/>
      <c r="K175" s="36"/>
      <c r="L175" s="36"/>
    </row>
    <row r="176" spans="1:12">
      <c r="A176" s="38"/>
      <c r="B176" s="36"/>
      <c r="C176" s="36"/>
      <c r="D176" s="36"/>
      <c r="E176" s="36"/>
      <c r="F176" s="36"/>
      <c r="G176" s="36"/>
      <c r="H176" s="36"/>
      <c r="I176" s="36"/>
      <c r="J176" s="36"/>
      <c r="K176" s="36"/>
      <c r="L176" s="36"/>
    </row>
    <row r="177" spans="1:12">
      <c r="A177" s="38"/>
      <c r="B177" s="36"/>
      <c r="C177" s="36"/>
      <c r="D177" s="36"/>
      <c r="E177" s="36"/>
      <c r="F177" s="36"/>
      <c r="G177" s="36"/>
      <c r="H177" s="36"/>
      <c r="I177" s="36"/>
      <c r="J177" s="36"/>
      <c r="K177" s="36"/>
      <c r="L177" s="36"/>
    </row>
    <row r="178" spans="1:12">
      <c r="A178" s="38"/>
      <c r="B178" s="36"/>
      <c r="C178" s="36"/>
      <c r="D178" s="36"/>
      <c r="E178" s="36"/>
      <c r="F178" s="36"/>
      <c r="G178" s="36"/>
      <c r="H178" s="36"/>
      <c r="I178" s="36"/>
      <c r="J178" s="36"/>
      <c r="K178" s="36"/>
      <c r="L178" s="36"/>
    </row>
    <row r="179" spans="1:12">
      <c r="A179" s="38"/>
      <c r="B179" s="36"/>
      <c r="C179" s="36"/>
      <c r="D179" s="36"/>
      <c r="E179" s="36"/>
      <c r="F179" s="36"/>
      <c r="G179" s="36"/>
      <c r="H179" s="36"/>
      <c r="I179" s="36"/>
      <c r="J179" s="36"/>
      <c r="K179" s="36"/>
      <c r="L179" s="36"/>
    </row>
    <row r="180" spans="1:12">
      <c r="A180" s="38"/>
      <c r="B180" s="36"/>
      <c r="C180" s="36"/>
      <c r="D180" s="36"/>
      <c r="E180" s="36"/>
      <c r="F180" s="36"/>
      <c r="G180" s="36"/>
      <c r="H180" s="36"/>
      <c r="I180" s="36"/>
      <c r="J180" s="36"/>
      <c r="K180" s="36"/>
      <c r="L180" s="36"/>
    </row>
    <row r="181" spans="1:12">
      <c r="A181" s="38"/>
      <c r="B181" s="36"/>
      <c r="C181" s="36"/>
      <c r="D181" s="36"/>
      <c r="E181" s="36"/>
      <c r="F181" s="36"/>
      <c r="G181" s="36"/>
      <c r="H181" s="36"/>
      <c r="I181" s="36"/>
      <c r="J181" s="36"/>
      <c r="K181" s="36"/>
      <c r="L181" s="36"/>
    </row>
    <row r="182" spans="1:12">
      <c r="A182" s="38"/>
      <c r="B182" s="36"/>
      <c r="C182" s="36"/>
      <c r="D182" s="36"/>
      <c r="E182" s="36"/>
      <c r="F182" s="36"/>
      <c r="G182" s="36"/>
      <c r="H182" s="36"/>
      <c r="I182" s="36"/>
      <c r="J182" s="36"/>
      <c r="K182" s="36"/>
      <c r="L182" s="36"/>
    </row>
    <row r="183" spans="1:12">
      <c r="A183" s="38"/>
      <c r="B183" s="36"/>
      <c r="C183" s="36"/>
      <c r="D183" s="36"/>
      <c r="E183" s="36"/>
      <c r="F183" s="36"/>
      <c r="G183" s="36"/>
      <c r="H183" s="36"/>
      <c r="I183" s="36"/>
      <c r="J183" s="36"/>
      <c r="K183" s="36"/>
      <c r="L183" s="36"/>
    </row>
    <row r="184" spans="1:12">
      <c r="A184" s="38"/>
      <c r="B184" s="36"/>
      <c r="C184" s="36"/>
      <c r="D184" s="36"/>
      <c r="E184" s="36"/>
      <c r="F184" s="36"/>
      <c r="G184" s="36"/>
      <c r="H184" s="36"/>
      <c r="I184" s="36"/>
      <c r="J184" s="36"/>
      <c r="K184" s="36"/>
      <c r="L184" s="36"/>
    </row>
    <row r="185" spans="1:12">
      <c r="A185" s="38"/>
      <c r="B185" s="36"/>
      <c r="C185" s="36"/>
      <c r="D185" s="36"/>
      <c r="E185" s="36"/>
      <c r="F185" s="36"/>
      <c r="G185" s="36"/>
      <c r="H185" s="36"/>
      <c r="I185" s="36"/>
      <c r="J185" s="36"/>
      <c r="K185" s="36"/>
      <c r="L185" s="36"/>
    </row>
    <row r="186" spans="1:12">
      <c r="A186" s="38"/>
      <c r="B186" s="36"/>
      <c r="C186" s="36"/>
      <c r="D186" s="36"/>
      <c r="E186" s="36"/>
      <c r="F186" s="36"/>
      <c r="G186" s="36"/>
      <c r="H186" s="36"/>
      <c r="I186" s="36"/>
      <c r="J186" s="36"/>
      <c r="K186" s="36"/>
      <c r="L186" s="36"/>
    </row>
    <row r="187" spans="1:12">
      <c r="A187" s="38"/>
      <c r="B187" s="36"/>
      <c r="C187" s="36"/>
      <c r="D187" s="36"/>
      <c r="E187" s="36"/>
      <c r="F187" s="36"/>
      <c r="G187" s="36"/>
      <c r="H187" s="36"/>
      <c r="I187" s="36"/>
      <c r="J187" s="36"/>
      <c r="K187" s="36"/>
      <c r="L187" s="36"/>
    </row>
    <row r="188" spans="1:12">
      <c r="A188" s="38"/>
      <c r="B188" s="36"/>
      <c r="C188" s="36"/>
      <c r="D188" s="36"/>
      <c r="E188" s="36"/>
      <c r="F188" s="36"/>
      <c r="G188" s="36"/>
      <c r="H188" s="36"/>
      <c r="I188" s="36"/>
      <c r="J188" s="36"/>
      <c r="K188" s="36"/>
      <c r="L188" s="36"/>
    </row>
    <row r="189" spans="1:12">
      <c r="A189" s="38"/>
      <c r="B189" s="36"/>
      <c r="C189" s="36"/>
      <c r="D189" s="36"/>
      <c r="E189" s="36"/>
      <c r="F189" s="36"/>
      <c r="G189" s="36"/>
      <c r="H189" s="36"/>
      <c r="I189" s="36"/>
      <c r="J189" s="36"/>
      <c r="K189" s="36"/>
      <c r="L189" s="36"/>
    </row>
    <row r="190" spans="1:12">
      <c r="A190" s="38"/>
      <c r="B190" s="36"/>
      <c r="C190" s="36"/>
      <c r="D190" s="36"/>
      <c r="E190" s="36"/>
      <c r="F190" s="36"/>
      <c r="G190" s="36"/>
      <c r="H190" s="36"/>
      <c r="I190" s="36"/>
      <c r="J190" s="36"/>
      <c r="K190" s="36"/>
      <c r="L190" s="36"/>
    </row>
    <row r="191" spans="1:12">
      <c r="A191" s="38"/>
      <c r="B191" s="36"/>
      <c r="C191" s="36"/>
      <c r="D191" s="36"/>
      <c r="E191" s="36"/>
      <c r="F191" s="36"/>
      <c r="G191" s="36"/>
      <c r="H191" s="36"/>
      <c r="I191" s="36"/>
      <c r="J191" s="36"/>
      <c r="K191" s="36"/>
      <c r="L191" s="36"/>
    </row>
    <row r="192" spans="1:12">
      <c r="A192" s="38"/>
      <c r="B192" s="36"/>
      <c r="C192" s="36"/>
      <c r="D192" s="36"/>
      <c r="E192" s="36"/>
      <c r="F192" s="36"/>
      <c r="G192" s="36"/>
      <c r="H192" s="36"/>
      <c r="I192" s="36"/>
      <c r="J192" s="36"/>
      <c r="K192" s="36"/>
      <c r="L192" s="36"/>
    </row>
    <row r="193" spans="1:12">
      <c r="A193" s="38"/>
      <c r="B193" s="36"/>
      <c r="C193" s="36"/>
      <c r="D193" s="36"/>
      <c r="E193" s="36"/>
      <c r="F193" s="36"/>
      <c r="G193" s="36"/>
      <c r="H193" s="36"/>
      <c r="I193" s="36"/>
      <c r="J193" s="36"/>
      <c r="K193" s="36"/>
      <c r="L193" s="36"/>
    </row>
    <row r="194" spans="1:12">
      <c r="A194" s="38"/>
      <c r="B194" s="36"/>
      <c r="C194" s="36"/>
      <c r="D194" s="36"/>
      <c r="E194" s="36"/>
      <c r="F194" s="36"/>
      <c r="G194" s="36"/>
      <c r="H194" s="36"/>
      <c r="I194" s="36"/>
      <c r="J194" s="36"/>
      <c r="K194" s="36"/>
      <c r="L194" s="36"/>
    </row>
    <row r="195" spans="1:12">
      <c r="A195" s="38"/>
      <c r="B195" s="36"/>
      <c r="C195" s="36"/>
      <c r="D195" s="36"/>
      <c r="E195" s="36"/>
      <c r="F195" s="36"/>
      <c r="G195" s="36"/>
      <c r="H195" s="36"/>
      <c r="I195" s="36"/>
      <c r="J195" s="36"/>
      <c r="K195" s="36"/>
      <c r="L195" s="36"/>
    </row>
    <row r="196" spans="1:12">
      <c r="A196" s="38"/>
      <c r="B196" s="36"/>
      <c r="C196" s="36"/>
      <c r="D196" s="36"/>
      <c r="E196" s="36"/>
      <c r="F196" s="36"/>
      <c r="G196" s="36"/>
      <c r="H196" s="36"/>
      <c r="I196" s="36"/>
      <c r="J196" s="36"/>
      <c r="K196" s="36"/>
      <c r="L196" s="36"/>
    </row>
    <row r="197" spans="1:12">
      <c r="A197" s="38"/>
      <c r="B197" s="36"/>
      <c r="C197" s="36"/>
      <c r="D197" s="36"/>
      <c r="E197" s="36"/>
      <c r="F197" s="36"/>
      <c r="G197" s="36"/>
      <c r="H197" s="36"/>
      <c r="I197" s="36"/>
      <c r="J197" s="36"/>
      <c r="K197" s="36"/>
      <c r="L197" s="36"/>
    </row>
    <row r="198" spans="1:12">
      <c r="A198" s="38"/>
      <c r="B198" s="36"/>
      <c r="C198" s="36"/>
      <c r="D198" s="36"/>
      <c r="E198" s="36"/>
      <c r="F198" s="36"/>
      <c r="G198" s="36"/>
      <c r="H198" s="36"/>
      <c r="I198" s="36"/>
      <c r="J198" s="36"/>
      <c r="K198" s="36"/>
      <c r="L198" s="36"/>
    </row>
    <row r="199" spans="1:12">
      <c r="A199" s="38"/>
      <c r="B199" s="36"/>
      <c r="C199" s="36"/>
      <c r="D199" s="36"/>
      <c r="E199" s="36"/>
      <c r="F199" s="36"/>
      <c r="G199" s="36"/>
      <c r="H199" s="36"/>
      <c r="I199" s="36"/>
      <c r="J199" s="36"/>
      <c r="K199" s="36"/>
      <c r="L199" s="36"/>
    </row>
    <row r="200" spans="1:12">
      <c r="A200" s="38"/>
      <c r="B200" s="36"/>
      <c r="C200" s="36"/>
      <c r="D200" s="36"/>
      <c r="E200" s="36"/>
      <c r="F200" s="36"/>
      <c r="G200" s="36"/>
      <c r="H200" s="36"/>
      <c r="I200" s="36"/>
      <c r="J200" s="36"/>
      <c r="K200" s="36"/>
      <c r="L200" s="36"/>
    </row>
    <row r="201" spans="1:12">
      <c r="A201" s="38"/>
      <c r="B201" s="36"/>
      <c r="C201" s="36"/>
      <c r="D201" s="36"/>
      <c r="E201" s="36"/>
      <c r="F201" s="36"/>
      <c r="G201" s="36"/>
      <c r="H201" s="36"/>
      <c r="I201" s="36"/>
      <c r="J201" s="36"/>
      <c r="K201" s="36"/>
      <c r="L201" s="36"/>
    </row>
  </sheetData>
  <mergeCells count="71">
    <mergeCell ref="A2:K2"/>
    <mergeCell ref="A3:K3"/>
    <mergeCell ref="C5:G5"/>
    <mergeCell ref="C6:G6"/>
    <mergeCell ref="B7:E7"/>
    <mergeCell ref="B8:E8"/>
    <mergeCell ref="F9:G9"/>
    <mergeCell ref="B10:G10"/>
    <mergeCell ref="J11:K11"/>
    <mergeCell ref="H13:K13"/>
    <mergeCell ref="H14:I14"/>
    <mergeCell ref="J14:K14"/>
    <mergeCell ref="B16:G16"/>
    <mergeCell ref="B17:G17"/>
    <mergeCell ref="B18:G18"/>
    <mergeCell ref="B19:G19"/>
    <mergeCell ref="B20:G20"/>
    <mergeCell ref="B21:G21"/>
    <mergeCell ref="A22:E22"/>
    <mergeCell ref="F22:H22"/>
    <mergeCell ref="B23:E23"/>
    <mergeCell ref="F23:H23"/>
    <mergeCell ref="B24:E24"/>
    <mergeCell ref="F24:H24"/>
    <mergeCell ref="B25:E25"/>
    <mergeCell ref="F25:H25"/>
    <mergeCell ref="B26:E26"/>
    <mergeCell ref="F26:H26"/>
    <mergeCell ref="B27:E27"/>
    <mergeCell ref="F27:H27"/>
    <mergeCell ref="B28:E28"/>
    <mergeCell ref="F28:H28"/>
    <mergeCell ref="B29:E29"/>
    <mergeCell ref="F29:H29"/>
    <mergeCell ref="B30:E30"/>
    <mergeCell ref="F30:H30"/>
    <mergeCell ref="B31:E31"/>
    <mergeCell ref="F31:H31"/>
    <mergeCell ref="B32:E32"/>
    <mergeCell ref="F32:H32"/>
    <mergeCell ref="A33:B33"/>
    <mergeCell ref="C33:K33"/>
    <mergeCell ref="A34:B34"/>
    <mergeCell ref="C34:K34"/>
    <mergeCell ref="C36:E36"/>
    <mergeCell ref="G36:H36"/>
    <mergeCell ref="J36:K36"/>
    <mergeCell ref="C37:E37"/>
    <mergeCell ref="G37:H37"/>
    <mergeCell ref="J37:K37"/>
    <mergeCell ref="C38:E38"/>
    <mergeCell ref="G38:H38"/>
    <mergeCell ref="J38:K38"/>
    <mergeCell ref="B39:D39"/>
    <mergeCell ref="G39:K39"/>
    <mergeCell ref="C40:D40"/>
    <mergeCell ref="E40:F40"/>
    <mergeCell ref="G40:H40"/>
    <mergeCell ref="C41:D41"/>
    <mergeCell ref="E41:F41"/>
    <mergeCell ref="G41:H41"/>
    <mergeCell ref="C42:D42"/>
    <mergeCell ref="E42:F42"/>
    <mergeCell ref="G42:H42"/>
    <mergeCell ref="A5:A6"/>
    <mergeCell ref="A36:A38"/>
    <mergeCell ref="H5:H6"/>
    <mergeCell ref="I5:I6"/>
    <mergeCell ref="J5:J6"/>
    <mergeCell ref="K5:K6"/>
    <mergeCell ref="A14:G15"/>
  </mergeCells>
  <hyperlinks>
    <hyperlink ref="A1" location="'索引目录'!B4" display="返回索引页"/>
  </hyperlinks>
  <pageMargins left="0.7" right="0.7" top="0.75" bottom="0.75" header="0.3" footer="0.3"/>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01"/>
  <sheetViews>
    <sheetView workbookViewId="0">
      <selection activeCell="A1" sqref="A1"/>
    </sheetView>
  </sheetViews>
  <sheetFormatPr defaultColWidth="9.81481481481481" defaultRowHeight="14.4"/>
  <cols>
    <col min="1" max="1" width="4" customWidth="1"/>
    <col min="2" max="2" width="23" customWidth="1"/>
    <col min="3" max="3" width="9" customWidth="1"/>
    <col min="4" max="4" width="8" customWidth="1"/>
    <col min="5" max="5" width="10" customWidth="1"/>
    <col min="6" max="6" width="9" customWidth="1"/>
    <col min="7" max="7" width="12" customWidth="1"/>
    <col min="8" max="8" width="17" customWidth="1"/>
    <col min="9" max="9" width="15" customWidth="1"/>
    <col min="10" max="10" width="14" customWidth="1"/>
    <col min="11" max="11" width="12" customWidth="1"/>
    <col min="12" max="12" width="7" customWidth="1"/>
    <col min="13" max="13" width="12" customWidth="1"/>
    <col min="14" max="14" width="10" customWidth="1"/>
  </cols>
  <sheetData>
    <row r="1" ht="15.6" spans="1:14">
      <c r="A1" s="13" t="s">
        <v>86</v>
      </c>
      <c r="B1" s="126" t="s">
        <v>250</v>
      </c>
      <c r="C1" s="15"/>
      <c r="D1" s="15"/>
      <c r="E1" s="15"/>
      <c r="F1" s="15"/>
      <c r="G1" s="15"/>
      <c r="H1" s="15"/>
      <c r="I1" s="15"/>
      <c r="J1" s="15"/>
      <c r="K1" s="15"/>
      <c r="L1" s="15"/>
      <c r="M1" s="15"/>
      <c r="N1" s="36"/>
    </row>
    <row r="2" ht="30" customHeight="1" spans="1:14">
      <c r="A2" s="16" t="s">
        <v>632</v>
      </c>
      <c r="B2" s="17"/>
      <c r="C2" s="17"/>
      <c r="D2" s="17"/>
      <c r="E2" s="17"/>
      <c r="F2" s="17"/>
      <c r="G2" s="17"/>
      <c r="H2" s="17"/>
      <c r="I2" s="17"/>
      <c r="J2" s="17"/>
      <c r="K2" s="17"/>
      <c r="L2" s="17"/>
      <c r="M2" s="17"/>
      <c r="N2" s="36"/>
    </row>
    <row r="3" ht="14.25" customHeight="1" spans="1:14">
      <c r="A3" s="40" t="e">
        <f>CONCATENATE(#REF!,#REF!,#REF!,#REF!,#REF!,#REF!,#REF!)</f>
        <v>#REF!</v>
      </c>
      <c r="B3" s="40"/>
      <c r="C3" s="40"/>
      <c r="D3" s="40"/>
      <c r="E3" s="40"/>
      <c r="F3" s="40"/>
      <c r="G3" s="40"/>
      <c r="H3" s="40"/>
      <c r="I3" s="40"/>
      <c r="J3" s="38"/>
      <c r="K3" s="38"/>
      <c r="L3" s="38"/>
      <c r="M3" s="38"/>
      <c r="N3" s="38"/>
    </row>
    <row r="4" ht="15.75" customHeight="1" spans="1:14">
      <c r="A4" s="41" t="e">
        <f>#REF!&amp;#REF!</f>
        <v>#REF!</v>
      </c>
      <c r="B4" s="36"/>
      <c r="C4" s="36"/>
      <c r="D4" s="36"/>
      <c r="E4" s="36"/>
      <c r="F4" s="36"/>
      <c r="G4" s="36"/>
      <c r="H4" s="36"/>
      <c r="I4" s="36"/>
      <c r="J4" s="36"/>
      <c r="K4" s="36"/>
      <c r="L4" s="36"/>
      <c r="M4" s="42" t="s">
        <v>119</v>
      </c>
      <c r="N4" s="36"/>
    </row>
    <row r="5" ht="15.75" customHeight="1" spans="1:14">
      <c r="A5" s="43" t="s">
        <v>183</v>
      </c>
      <c r="B5" s="43" t="s">
        <v>373</v>
      </c>
      <c r="C5" s="43" t="s">
        <v>633</v>
      </c>
      <c r="D5" s="43" t="s">
        <v>375</v>
      </c>
      <c r="E5" s="43" t="s">
        <v>627</v>
      </c>
      <c r="F5" s="52" t="s">
        <v>384</v>
      </c>
      <c r="G5" s="43" t="s">
        <v>634</v>
      </c>
      <c r="H5" s="44" t="s">
        <v>333</v>
      </c>
      <c r="I5" s="45" t="s">
        <v>334</v>
      </c>
      <c r="J5" s="43" t="s">
        <v>335</v>
      </c>
      <c r="K5" s="43" t="s">
        <v>336</v>
      </c>
      <c r="L5" s="52" t="s">
        <v>358</v>
      </c>
      <c r="M5" s="43" t="s">
        <v>186</v>
      </c>
      <c r="N5" s="36"/>
    </row>
    <row r="6" ht="15.75" customHeight="1" spans="1:14">
      <c r="A6" s="46"/>
      <c r="B6" s="47"/>
      <c r="C6" s="46"/>
      <c r="D6" s="48"/>
      <c r="E6" s="48"/>
      <c r="F6" s="46"/>
      <c r="G6" s="46"/>
      <c r="H6" s="55"/>
      <c r="I6" s="57"/>
      <c r="J6" s="56"/>
      <c r="K6" s="56" t="str">
        <f t="shared" ref="K6:K27" si="0">IF(J6-I6=0,"",(J6-I6))</f>
        <v/>
      </c>
      <c r="L6" s="56" t="str">
        <f t="shared" ref="L6:L27" si="1">IF(I6=0,"",(J6-I6)/I6*100)</f>
        <v/>
      </c>
      <c r="M6" s="47"/>
      <c r="N6" s="36"/>
    </row>
    <row r="7" ht="15.75" customHeight="1" spans="1:14">
      <c r="A7" s="46"/>
      <c r="B7" s="47"/>
      <c r="C7" s="46"/>
      <c r="D7" s="48"/>
      <c r="E7" s="48"/>
      <c r="F7" s="46"/>
      <c r="G7" s="46"/>
      <c r="H7" s="55"/>
      <c r="I7" s="57"/>
      <c r="J7" s="56"/>
      <c r="K7" s="56" t="str">
        <f t="shared" si="0"/>
        <v/>
      </c>
      <c r="L7" s="56" t="str">
        <f t="shared" si="1"/>
        <v/>
      </c>
      <c r="M7" s="47"/>
      <c r="N7" s="36"/>
    </row>
    <row r="8" ht="15.75" customHeight="1" spans="1:14">
      <c r="A8" s="46"/>
      <c r="B8" s="47"/>
      <c r="C8" s="46"/>
      <c r="D8" s="48"/>
      <c r="E8" s="48"/>
      <c r="F8" s="46"/>
      <c r="G8" s="46"/>
      <c r="H8" s="55"/>
      <c r="I8" s="57"/>
      <c r="J8" s="56"/>
      <c r="K8" s="56" t="str">
        <f t="shared" si="0"/>
        <v/>
      </c>
      <c r="L8" s="56" t="str">
        <f t="shared" si="1"/>
        <v/>
      </c>
      <c r="M8" s="47"/>
      <c r="N8" s="36"/>
    </row>
    <row r="9" ht="15.75" customHeight="1" spans="1:14">
      <c r="A9" s="46"/>
      <c r="B9" s="47"/>
      <c r="C9" s="46"/>
      <c r="D9" s="48"/>
      <c r="E9" s="48"/>
      <c r="F9" s="46"/>
      <c r="G9" s="46"/>
      <c r="H9" s="55"/>
      <c r="I9" s="57"/>
      <c r="J9" s="56"/>
      <c r="K9" s="56" t="str">
        <f t="shared" si="0"/>
        <v/>
      </c>
      <c r="L9" s="56" t="str">
        <f t="shared" si="1"/>
        <v/>
      </c>
      <c r="M9" s="47"/>
      <c r="N9" s="36"/>
    </row>
    <row r="10" ht="15.75" customHeight="1" spans="1:14">
      <c r="A10" s="46"/>
      <c r="B10" s="47"/>
      <c r="C10" s="46"/>
      <c r="D10" s="48"/>
      <c r="E10" s="48"/>
      <c r="F10" s="46"/>
      <c r="G10" s="46"/>
      <c r="H10" s="55"/>
      <c r="I10" s="57"/>
      <c r="J10" s="56"/>
      <c r="K10" s="56" t="str">
        <f t="shared" si="0"/>
        <v/>
      </c>
      <c r="L10" s="56" t="str">
        <f t="shared" si="1"/>
        <v/>
      </c>
      <c r="M10" s="47"/>
      <c r="N10" s="36"/>
    </row>
    <row r="11" ht="15.75" customHeight="1" spans="1:14">
      <c r="A11" s="46"/>
      <c r="B11" s="47"/>
      <c r="C11" s="46"/>
      <c r="D11" s="48"/>
      <c r="E11" s="48"/>
      <c r="F11" s="46"/>
      <c r="G11" s="46"/>
      <c r="H11" s="55"/>
      <c r="I11" s="57"/>
      <c r="J11" s="56"/>
      <c r="K11" s="56" t="str">
        <f t="shared" si="0"/>
        <v/>
      </c>
      <c r="L11" s="56" t="str">
        <f t="shared" si="1"/>
        <v/>
      </c>
      <c r="M11" s="47"/>
      <c r="N11" s="36"/>
    </row>
    <row r="12" ht="15.75" customHeight="1" spans="1:14">
      <c r="A12" s="46"/>
      <c r="B12" s="47"/>
      <c r="C12" s="46"/>
      <c r="D12" s="48"/>
      <c r="E12" s="48"/>
      <c r="F12" s="46"/>
      <c r="G12" s="46"/>
      <c r="H12" s="55"/>
      <c r="I12" s="57"/>
      <c r="J12" s="56"/>
      <c r="K12" s="56" t="str">
        <f t="shared" si="0"/>
        <v/>
      </c>
      <c r="L12" s="56" t="str">
        <f t="shared" si="1"/>
        <v/>
      </c>
      <c r="M12" s="47"/>
      <c r="N12" s="36"/>
    </row>
    <row r="13" ht="15.75" customHeight="1" spans="1:14">
      <c r="A13" s="46"/>
      <c r="B13" s="47"/>
      <c r="C13" s="46"/>
      <c r="D13" s="48"/>
      <c r="E13" s="48"/>
      <c r="F13" s="46"/>
      <c r="G13" s="46"/>
      <c r="H13" s="55"/>
      <c r="I13" s="57"/>
      <c r="J13" s="56"/>
      <c r="K13" s="56" t="str">
        <f t="shared" si="0"/>
        <v/>
      </c>
      <c r="L13" s="56" t="str">
        <f t="shared" si="1"/>
        <v/>
      </c>
      <c r="M13" s="47"/>
      <c r="N13" s="36"/>
    </row>
    <row r="14" ht="15.75" customHeight="1" spans="1:14">
      <c r="A14" s="46"/>
      <c r="B14" s="47"/>
      <c r="C14" s="46"/>
      <c r="D14" s="48"/>
      <c r="E14" s="48"/>
      <c r="F14" s="46"/>
      <c r="G14" s="46"/>
      <c r="H14" s="55"/>
      <c r="I14" s="57"/>
      <c r="J14" s="56"/>
      <c r="K14" s="56" t="str">
        <f t="shared" si="0"/>
        <v/>
      </c>
      <c r="L14" s="56" t="str">
        <f t="shared" si="1"/>
        <v/>
      </c>
      <c r="M14" s="47"/>
      <c r="N14" s="36"/>
    </row>
    <row r="15" ht="15.75" customHeight="1" spans="1:14">
      <c r="A15" s="46"/>
      <c r="B15" s="47"/>
      <c r="C15" s="46"/>
      <c r="D15" s="48"/>
      <c r="E15" s="48"/>
      <c r="F15" s="46"/>
      <c r="G15" s="46"/>
      <c r="H15" s="55"/>
      <c r="I15" s="57"/>
      <c r="J15" s="56"/>
      <c r="K15" s="56" t="str">
        <f t="shared" si="0"/>
        <v/>
      </c>
      <c r="L15" s="56" t="str">
        <f t="shared" si="1"/>
        <v/>
      </c>
      <c r="M15" s="47"/>
      <c r="N15" s="36"/>
    </row>
    <row r="16" ht="15.75" customHeight="1" spans="1:14">
      <c r="A16" s="46"/>
      <c r="B16" s="47"/>
      <c r="C16" s="46"/>
      <c r="D16" s="48"/>
      <c r="E16" s="48"/>
      <c r="F16" s="46"/>
      <c r="G16" s="46"/>
      <c r="H16" s="55"/>
      <c r="I16" s="57"/>
      <c r="J16" s="56"/>
      <c r="K16" s="56" t="str">
        <f t="shared" si="0"/>
        <v/>
      </c>
      <c r="L16" s="56" t="str">
        <f t="shared" si="1"/>
        <v/>
      </c>
      <c r="M16" s="47"/>
      <c r="N16" s="36"/>
    </row>
    <row r="17" ht="15.75" customHeight="1" spans="1:14">
      <c r="A17" s="46"/>
      <c r="B17" s="47"/>
      <c r="C17" s="46"/>
      <c r="D17" s="48"/>
      <c r="E17" s="48"/>
      <c r="F17" s="46"/>
      <c r="G17" s="46"/>
      <c r="H17" s="55"/>
      <c r="I17" s="57"/>
      <c r="J17" s="56"/>
      <c r="K17" s="56" t="str">
        <f t="shared" si="0"/>
        <v/>
      </c>
      <c r="L17" s="56" t="str">
        <f t="shared" si="1"/>
        <v/>
      </c>
      <c r="M17" s="47"/>
      <c r="N17" s="36"/>
    </row>
    <row r="18" ht="15.75" customHeight="1" spans="1:14">
      <c r="A18" s="46"/>
      <c r="B18" s="47"/>
      <c r="C18" s="46"/>
      <c r="D18" s="48"/>
      <c r="E18" s="48"/>
      <c r="F18" s="46"/>
      <c r="G18" s="46"/>
      <c r="H18" s="55"/>
      <c r="I18" s="57"/>
      <c r="J18" s="56"/>
      <c r="K18" s="56" t="str">
        <f t="shared" si="0"/>
        <v/>
      </c>
      <c r="L18" s="56" t="str">
        <f t="shared" si="1"/>
        <v/>
      </c>
      <c r="M18" s="47"/>
      <c r="N18" s="36"/>
    </row>
    <row r="19" ht="15.75" customHeight="1" spans="1:14">
      <c r="A19" s="46"/>
      <c r="B19" s="47"/>
      <c r="C19" s="46"/>
      <c r="D19" s="48"/>
      <c r="E19" s="48"/>
      <c r="F19" s="46"/>
      <c r="G19" s="46"/>
      <c r="H19" s="55"/>
      <c r="I19" s="57"/>
      <c r="J19" s="56"/>
      <c r="K19" s="56" t="str">
        <f t="shared" si="0"/>
        <v/>
      </c>
      <c r="L19" s="56" t="str">
        <f t="shared" si="1"/>
        <v/>
      </c>
      <c r="M19" s="47"/>
      <c r="N19" s="36"/>
    </row>
    <row r="20" ht="15.75" customHeight="1" spans="1:14">
      <c r="A20" s="46"/>
      <c r="B20" s="47"/>
      <c r="C20" s="46"/>
      <c r="D20" s="48"/>
      <c r="E20" s="48"/>
      <c r="F20" s="46"/>
      <c r="G20" s="46"/>
      <c r="H20" s="55"/>
      <c r="I20" s="57"/>
      <c r="J20" s="56"/>
      <c r="K20" s="56" t="str">
        <f t="shared" si="0"/>
        <v/>
      </c>
      <c r="L20" s="56" t="str">
        <f t="shared" si="1"/>
        <v/>
      </c>
      <c r="M20" s="47"/>
      <c r="N20" s="36"/>
    </row>
    <row r="21" ht="15.75" customHeight="1" spans="1:14">
      <c r="A21" s="46"/>
      <c r="B21" s="47"/>
      <c r="C21" s="46"/>
      <c r="D21" s="48"/>
      <c r="E21" s="48"/>
      <c r="F21" s="46"/>
      <c r="G21" s="46"/>
      <c r="H21" s="55"/>
      <c r="I21" s="57"/>
      <c r="J21" s="56"/>
      <c r="K21" s="56" t="str">
        <f t="shared" si="0"/>
        <v/>
      </c>
      <c r="L21" s="56" t="str">
        <f t="shared" si="1"/>
        <v/>
      </c>
      <c r="M21" s="47"/>
      <c r="N21" s="36"/>
    </row>
    <row r="22" ht="15.75" customHeight="1" spans="1:14">
      <c r="A22" s="46"/>
      <c r="B22" s="47"/>
      <c r="C22" s="46"/>
      <c r="D22" s="48"/>
      <c r="E22" s="48"/>
      <c r="F22" s="46"/>
      <c r="G22" s="46"/>
      <c r="H22" s="55"/>
      <c r="I22" s="57"/>
      <c r="J22" s="56"/>
      <c r="K22" s="56" t="str">
        <f t="shared" si="0"/>
        <v/>
      </c>
      <c r="L22" s="56" t="str">
        <f t="shared" si="1"/>
        <v/>
      </c>
      <c r="M22" s="47"/>
      <c r="N22" s="36"/>
    </row>
    <row r="23" ht="15.75" customHeight="1" spans="1:14">
      <c r="A23" s="46"/>
      <c r="B23" s="47"/>
      <c r="C23" s="46"/>
      <c r="D23" s="48"/>
      <c r="E23" s="48"/>
      <c r="F23" s="46"/>
      <c r="G23" s="46"/>
      <c r="H23" s="55"/>
      <c r="I23" s="57"/>
      <c r="J23" s="56"/>
      <c r="K23" s="56" t="str">
        <f t="shared" si="0"/>
        <v/>
      </c>
      <c r="L23" s="56" t="str">
        <f t="shared" si="1"/>
        <v/>
      </c>
      <c r="M23" s="47"/>
      <c r="N23" s="36"/>
    </row>
    <row r="24" ht="15.75" customHeight="1" spans="1:14">
      <c r="A24" s="46"/>
      <c r="B24" s="47"/>
      <c r="C24" s="46"/>
      <c r="D24" s="48"/>
      <c r="E24" s="48"/>
      <c r="F24" s="46"/>
      <c r="G24" s="46"/>
      <c r="H24" s="55"/>
      <c r="I24" s="57"/>
      <c r="J24" s="56"/>
      <c r="K24" s="56" t="str">
        <f t="shared" si="0"/>
        <v/>
      </c>
      <c r="L24" s="56" t="str">
        <f t="shared" si="1"/>
        <v/>
      </c>
      <c r="M24" s="47"/>
      <c r="N24" s="36"/>
    </row>
    <row r="25" ht="15.75" customHeight="1" spans="1:14">
      <c r="A25" s="52" t="s">
        <v>395</v>
      </c>
      <c r="B25" s="72"/>
      <c r="C25" s="46"/>
      <c r="D25" s="48"/>
      <c r="E25" s="48"/>
      <c r="F25" s="46"/>
      <c r="G25" s="46"/>
      <c r="H25" s="55">
        <f>SUM(H6:H24)</f>
        <v>0</v>
      </c>
      <c r="I25" s="57">
        <f>SUM(I6:I24)</f>
        <v>0</v>
      </c>
      <c r="J25" s="56">
        <f>SUM(J6:J24)</f>
        <v>0</v>
      </c>
      <c r="K25" s="56" t="str">
        <f t="shared" si="0"/>
        <v/>
      </c>
      <c r="L25" s="56" t="str">
        <f t="shared" si="1"/>
        <v/>
      </c>
      <c r="M25" s="47"/>
      <c r="N25" s="36"/>
    </row>
    <row r="26" ht="15.75" customHeight="1" spans="1:14">
      <c r="A26" s="43" t="s">
        <v>635</v>
      </c>
      <c r="B26" s="53"/>
      <c r="C26" s="46"/>
      <c r="D26" s="48"/>
      <c r="E26" s="48"/>
      <c r="F26" s="46"/>
      <c r="G26" s="46"/>
      <c r="H26" s="55"/>
      <c r="I26" s="57"/>
      <c r="J26" s="56">
        <v>0</v>
      </c>
      <c r="K26" s="56" t="str">
        <f t="shared" si="0"/>
        <v/>
      </c>
      <c r="L26" s="56" t="str">
        <f t="shared" si="1"/>
        <v/>
      </c>
      <c r="M26" s="47"/>
      <c r="N26" s="36"/>
    </row>
    <row r="27" ht="15.75" customHeight="1" spans="1:14">
      <c r="A27" s="52" t="s">
        <v>636</v>
      </c>
      <c r="B27" s="72"/>
      <c r="C27" s="46"/>
      <c r="D27" s="48"/>
      <c r="E27" s="48"/>
      <c r="F27" s="46"/>
      <c r="G27" s="46"/>
      <c r="H27" s="55">
        <f>H25-H26</f>
        <v>0</v>
      </c>
      <c r="I27" s="57">
        <f>I25-I26</f>
        <v>0</v>
      </c>
      <c r="J27" s="56">
        <f>J25-J26</f>
        <v>0</v>
      </c>
      <c r="K27" s="56" t="str">
        <f t="shared" si="0"/>
        <v/>
      </c>
      <c r="L27" s="56" t="str">
        <f t="shared" si="1"/>
        <v/>
      </c>
      <c r="M27" s="47"/>
      <c r="N27" s="36"/>
    </row>
    <row r="28" ht="15.75" customHeight="1" spans="1:14">
      <c r="A28" s="54" t="e">
        <f>#REF!&amp;#REF!</f>
        <v>#REF!</v>
      </c>
      <c r="B28" s="36"/>
      <c r="C28" s="36"/>
      <c r="D28" s="36"/>
      <c r="E28" s="36"/>
      <c r="F28" s="36"/>
      <c r="G28" s="36"/>
      <c r="H28" s="36"/>
      <c r="I28" s="36"/>
      <c r="J28" s="41" t="e">
        <f>"评估人员："&amp;#REF!</f>
        <v>#REF!</v>
      </c>
      <c r="K28" s="36"/>
      <c r="L28" s="36"/>
      <c r="M28" s="36"/>
      <c r="N28" s="36"/>
    </row>
    <row r="29" ht="15.75" customHeight="1" spans="1:14">
      <c r="A29" s="54" t="e">
        <f>CONCATENATE(#REF!,#REF!,#REF!,#REF!,#REF!,#REF!,#REF!)</f>
        <v>#REF!</v>
      </c>
      <c r="B29" s="36"/>
      <c r="C29" s="36"/>
      <c r="D29" s="36"/>
      <c r="E29" s="36"/>
      <c r="F29" s="36"/>
      <c r="G29" s="36"/>
      <c r="H29" s="36"/>
      <c r="I29" s="36"/>
      <c r="J29" s="36"/>
      <c r="K29" s="36"/>
      <c r="L29" s="36"/>
      <c r="M29" s="36"/>
      <c r="N29" s="36"/>
    </row>
    <row r="30" spans="1:14">
      <c r="A30" s="36"/>
      <c r="B30" s="36"/>
      <c r="C30" s="36"/>
      <c r="D30" s="36"/>
      <c r="E30" s="36"/>
      <c r="F30" s="36"/>
      <c r="G30" s="36"/>
      <c r="H30" s="36"/>
      <c r="I30" s="36"/>
      <c r="J30" s="36"/>
      <c r="K30" s="36"/>
      <c r="L30" s="36"/>
      <c r="M30" s="36"/>
      <c r="N30" s="36"/>
    </row>
    <row r="31" spans="1:14">
      <c r="A31" s="36"/>
      <c r="B31" s="36"/>
      <c r="C31" s="36"/>
      <c r="D31" s="36"/>
      <c r="E31" s="36"/>
      <c r="F31" s="36"/>
      <c r="G31" s="36"/>
      <c r="H31" s="36"/>
      <c r="I31" s="36"/>
      <c r="J31" s="36"/>
      <c r="K31" s="36"/>
      <c r="L31" s="36"/>
      <c r="M31" s="36"/>
      <c r="N31" s="36"/>
    </row>
    <row r="32" spans="1:14">
      <c r="A32" s="36"/>
      <c r="B32" s="36"/>
      <c r="C32" s="36"/>
      <c r="D32" s="36"/>
      <c r="E32" s="36"/>
      <c r="F32" s="36"/>
      <c r="G32" s="36"/>
      <c r="H32" s="36"/>
      <c r="I32" s="36"/>
      <c r="J32" s="36"/>
      <c r="K32" s="36"/>
      <c r="L32" s="36"/>
      <c r="M32" s="36"/>
      <c r="N32" s="36"/>
    </row>
    <row r="33" spans="1:14">
      <c r="A33" s="36"/>
      <c r="B33" s="36"/>
      <c r="C33" s="36"/>
      <c r="D33" s="36"/>
      <c r="E33" s="36"/>
      <c r="F33" s="36"/>
      <c r="G33" s="36"/>
      <c r="H33" s="36"/>
      <c r="I33" s="36"/>
      <c r="J33" s="36"/>
      <c r="K33" s="36"/>
      <c r="L33" s="36"/>
      <c r="M33" s="36"/>
      <c r="N33" s="36"/>
    </row>
    <row r="34" spans="1:14">
      <c r="A34" s="36"/>
      <c r="B34" s="36"/>
      <c r="C34" s="36"/>
      <c r="D34" s="36"/>
      <c r="E34" s="36"/>
      <c r="F34" s="36"/>
      <c r="G34" s="36"/>
      <c r="H34" s="36"/>
      <c r="I34" s="36"/>
      <c r="J34" s="36"/>
      <c r="K34" s="36"/>
      <c r="L34" s="36"/>
      <c r="M34" s="36"/>
      <c r="N34" s="36"/>
    </row>
    <row r="35" spans="1:14">
      <c r="A35" s="36"/>
      <c r="B35" s="36"/>
      <c r="C35" s="36"/>
      <c r="D35" s="36"/>
      <c r="E35" s="36"/>
      <c r="F35" s="36"/>
      <c r="G35" s="36"/>
      <c r="H35" s="36"/>
      <c r="I35" s="36"/>
      <c r="J35" s="36"/>
      <c r="K35" s="36"/>
      <c r="L35" s="36"/>
      <c r="M35" s="36"/>
      <c r="N35" s="36"/>
    </row>
    <row r="36" spans="1:14">
      <c r="A36" s="36"/>
      <c r="B36" s="36"/>
      <c r="C36" s="36"/>
      <c r="D36" s="36"/>
      <c r="E36" s="36"/>
      <c r="F36" s="36"/>
      <c r="G36" s="36"/>
      <c r="H36" s="36"/>
      <c r="I36" s="36"/>
      <c r="J36" s="36"/>
      <c r="K36" s="36"/>
      <c r="L36" s="36"/>
      <c r="M36" s="36"/>
      <c r="N36" s="36"/>
    </row>
    <row r="37" spans="1:14">
      <c r="A37" s="36"/>
      <c r="B37" s="36"/>
      <c r="C37" s="36"/>
      <c r="D37" s="36"/>
      <c r="E37" s="36"/>
      <c r="F37" s="36"/>
      <c r="G37" s="36"/>
      <c r="H37" s="36"/>
      <c r="I37" s="36"/>
      <c r="J37" s="36"/>
      <c r="K37" s="36"/>
      <c r="L37" s="36"/>
      <c r="M37" s="36"/>
      <c r="N37" s="36"/>
    </row>
    <row r="38" spans="1:14">
      <c r="A38" s="36"/>
      <c r="B38" s="36"/>
      <c r="C38" s="36"/>
      <c r="D38" s="36"/>
      <c r="E38" s="36"/>
      <c r="F38" s="36"/>
      <c r="G38" s="36"/>
      <c r="H38" s="36"/>
      <c r="I38" s="36"/>
      <c r="J38" s="36"/>
      <c r="K38" s="36"/>
      <c r="L38" s="36"/>
      <c r="M38" s="36"/>
      <c r="N38" s="36"/>
    </row>
    <row r="39" spans="1:14">
      <c r="A39" s="36"/>
      <c r="B39" s="36"/>
      <c r="C39" s="36"/>
      <c r="D39" s="36"/>
      <c r="E39" s="36"/>
      <c r="F39" s="36"/>
      <c r="G39" s="36"/>
      <c r="H39" s="36"/>
      <c r="I39" s="36"/>
      <c r="J39" s="36"/>
      <c r="K39" s="36"/>
      <c r="L39" s="36"/>
      <c r="M39" s="36"/>
      <c r="N39" s="36"/>
    </row>
    <row r="40" spans="1:14">
      <c r="A40" s="36"/>
      <c r="B40" s="36"/>
      <c r="C40" s="36"/>
      <c r="D40" s="36"/>
      <c r="E40" s="36"/>
      <c r="F40" s="36"/>
      <c r="G40" s="36"/>
      <c r="H40" s="36"/>
      <c r="I40" s="36"/>
      <c r="J40" s="36"/>
      <c r="K40" s="36"/>
      <c r="L40" s="36"/>
      <c r="M40" s="36"/>
      <c r="N40" s="36"/>
    </row>
    <row r="41" spans="1:14">
      <c r="A41" s="36"/>
      <c r="B41" s="36"/>
      <c r="C41" s="36"/>
      <c r="D41" s="36"/>
      <c r="E41" s="36"/>
      <c r="F41" s="36"/>
      <c r="G41" s="36"/>
      <c r="H41" s="36"/>
      <c r="I41" s="36"/>
      <c r="J41" s="36"/>
      <c r="K41" s="36"/>
      <c r="L41" s="36"/>
      <c r="M41" s="36"/>
      <c r="N41" s="36"/>
    </row>
    <row r="42" spans="1:14">
      <c r="A42" s="36"/>
      <c r="B42" s="36"/>
      <c r="C42" s="36"/>
      <c r="D42" s="36"/>
      <c r="E42" s="36"/>
      <c r="F42" s="36"/>
      <c r="G42" s="36"/>
      <c r="H42" s="36"/>
      <c r="I42" s="36"/>
      <c r="J42" s="36"/>
      <c r="K42" s="36"/>
      <c r="L42" s="36"/>
      <c r="M42" s="36"/>
      <c r="N42" s="36"/>
    </row>
    <row r="43" spans="1:14">
      <c r="A43" s="36"/>
      <c r="B43" s="36"/>
      <c r="C43" s="36"/>
      <c r="D43" s="36"/>
      <c r="E43" s="36"/>
      <c r="F43" s="36"/>
      <c r="G43" s="36"/>
      <c r="H43" s="36"/>
      <c r="I43" s="36"/>
      <c r="J43" s="36"/>
      <c r="K43" s="36"/>
      <c r="L43" s="36"/>
      <c r="M43" s="36"/>
      <c r="N43" s="36"/>
    </row>
    <row r="44" spans="1:14">
      <c r="A44" s="36"/>
      <c r="B44" s="36"/>
      <c r="C44" s="36"/>
      <c r="D44" s="36"/>
      <c r="E44" s="36"/>
      <c r="F44" s="36"/>
      <c r="G44" s="36"/>
      <c r="H44" s="36"/>
      <c r="I44" s="36"/>
      <c r="J44" s="36"/>
      <c r="K44" s="36"/>
      <c r="L44" s="36"/>
      <c r="M44" s="36"/>
      <c r="N44" s="36"/>
    </row>
    <row r="45" spans="1:14">
      <c r="A45" s="36"/>
      <c r="B45" s="36"/>
      <c r="C45" s="36"/>
      <c r="D45" s="36"/>
      <c r="E45" s="36"/>
      <c r="F45" s="36"/>
      <c r="G45" s="36"/>
      <c r="H45" s="36"/>
      <c r="I45" s="36"/>
      <c r="J45" s="36"/>
      <c r="K45" s="36"/>
      <c r="L45" s="36"/>
      <c r="M45" s="36"/>
      <c r="N45" s="36"/>
    </row>
    <row r="46" spans="1:14">
      <c r="A46" s="36"/>
      <c r="B46" s="36"/>
      <c r="C46" s="36"/>
      <c r="D46" s="36"/>
      <c r="E46" s="36"/>
      <c r="F46" s="36"/>
      <c r="G46" s="36"/>
      <c r="H46" s="36"/>
      <c r="I46" s="36"/>
      <c r="J46" s="36"/>
      <c r="K46" s="36"/>
      <c r="L46" s="36"/>
      <c r="M46" s="36"/>
      <c r="N46" s="36"/>
    </row>
    <row r="47" spans="1:14">
      <c r="A47" s="36"/>
      <c r="B47" s="36"/>
      <c r="C47" s="36"/>
      <c r="D47" s="36"/>
      <c r="E47" s="36"/>
      <c r="F47" s="36"/>
      <c r="G47" s="36"/>
      <c r="H47" s="36"/>
      <c r="I47" s="36"/>
      <c r="J47" s="36"/>
      <c r="K47" s="36"/>
      <c r="L47" s="36"/>
      <c r="M47" s="36"/>
      <c r="N47" s="36"/>
    </row>
    <row r="48" spans="1:14">
      <c r="A48" s="36"/>
      <c r="B48" s="36"/>
      <c r="C48" s="36"/>
      <c r="D48" s="36"/>
      <c r="E48" s="36"/>
      <c r="F48" s="36"/>
      <c r="G48" s="36"/>
      <c r="H48" s="36"/>
      <c r="I48" s="36"/>
      <c r="J48" s="36"/>
      <c r="K48" s="36"/>
      <c r="L48" s="36"/>
      <c r="M48" s="36"/>
      <c r="N48" s="36"/>
    </row>
    <row r="49" spans="1:14">
      <c r="A49" s="36"/>
      <c r="B49" s="36"/>
      <c r="C49" s="36"/>
      <c r="D49" s="36"/>
      <c r="E49" s="36"/>
      <c r="F49" s="36"/>
      <c r="G49" s="36"/>
      <c r="H49" s="36"/>
      <c r="I49" s="36"/>
      <c r="J49" s="36"/>
      <c r="K49" s="36"/>
      <c r="L49" s="36"/>
      <c r="M49" s="36"/>
      <c r="N49" s="36"/>
    </row>
    <row r="50" spans="1:14">
      <c r="A50" s="36"/>
      <c r="B50" s="36"/>
      <c r="C50" s="36"/>
      <c r="D50" s="36"/>
      <c r="E50" s="36"/>
      <c r="F50" s="36"/>
      <c r="G50" s="36"/>
      <c r="H50" s="36"/>
      <c r="I50" s="36"/>
      <c r="J50" s="36"/>
      <c r="K50" s="36"/>
      <c r="L50" s="36"/>
      <c r="M50" s="36"/>
      <c r="N50" s="36"/>
    </row>
    <row r="51" spans="1:14">
      <c r="A51" s="36"/>
      <c r="B51" s="36"/>
      <c r="C51" s="36"/>
      <c r="D51" s="36"/>
      <c r="E51" s="36"/>
      <c r="F51" s="36"/>
      <c r="G51" s="36"/>
      <c r="H51" s="36"/>
      <c r="I51" s="36"/>
      <c r="J51" s="36"/>
      <c r="K51" s="36"/>
      <c r="L51" s="36"/>
      <c r="M51" s="36"/>
      <c r="N51" s="36"/>
    </row>
    <row r="52" spans="1:14">
      <c r="A52" s="36"/>
      <c r="B52" s="36"/>
      <c r="C52" s="36"/>
      <c r="D52" s="36"/>
      <c r="E52" s="36"/>
      <c r="F52" s="36"/>
      <c r="G52" s="36"/>
      <c r="H52" s="36"/>
      <c r="I52" s="36"/>
      <c r="J52" s="36"/>
      <c r="K52" s="36"/>
      <c r="L52" s="36"/>
      <c r="M52" s="36"/>
      <c r="N52" s="36"/>
    </row>
    <row r="53" spans="1:14">
      <c r="A53" s="36"/>
      <c r="B53" s="36"/>
      <c r="C53" s="36"/>
      <c r="D53" s="36"/>
      <c r="E53" s="36"/>
      <c r="F53" s="36"/>
      <c r="G53" s="36"/>
      <c r="H53" s="36"/>
      <c r="I53" s="36"/>
      <c r="J53" s="36"/>
      <c r="K53" s="36"/>
      <c r="L53" s="36"/>
      <c r="M53" s="36"/>
      <c r="N53" s="36"/>
    </row>
    <row r="54" spans="1:14">
      <c r="A54" s="36"/>
      <c r="B54" s="36"/>
      <c r="C54" s="36"/>
      <c r="D54" s="36"/>
      <c r="E54" s="36"/>
      <c r="F54" s="36"/>
      <c r="G54" s="36"/>
      <c r="H54" s="36"/>
      <c r="I54" s="36"/>
      <c r="J54" s="36"/>
      <c r="K54" s="36"/>
      <c r="L54" s="36"/>
      <c r="M54" s="36"/>
      <c r="N54" s="36"/>
    </row>
    <row r="55" spans="1:14">
      <c r="A55" s="36"/>
      <c r="B55" s="36"/>
      <c r="C55" s="36"/>
      <c r="D55" s="36"/>
      <c r="E55" s="36"/>
      <c r="F55" s="36"/>
      <c r="G55" s="36"/>
      <c r="H55" s="36"/>
      <c r="I55" s="36"/>
      <c r="J55" s="36"/>
      <c r="K55" s="36"/>
      <c r="L55" s="36"/>
      <c r="M55" s="36"/>
      <c r="N55" s="36"/>
    </row>
    <row r="56" spans="1:14">
      <c r="A56" s="36"/>
      <c r="B56" s="36"/>
      <c r="C56" s="36"/>
      <c r="D56" s="36"/>
      <c r="E56" s="36"/>
      <c r="F56" s="36"/>
      <c r="G56" s="36"/>
      <c r="H56" s="36"/>
      <c r="I56" s="36"/>
      <c r="J56" s="36"/>
      <c r="K56" s="36"/>
      <c r="L56" s="36"/>
      <c r="M56" s="36"/>
      <c r="N56" s="36"/>
    </row>
    <row r="57" spans="1:14">
      <c r="A57" s="36"/>
      <c r="B57" s="36"/>
      <c r="C57" s="36"/>
      <c r="D57" s="36"/>
      <c r="E57" s="36"/>
      <c r="F57" s="36"/>
      <c r="G57" s="36"/>
      <c r="H57" s="36"/>
      <c r="I57" s="36"/>
      <c r="J57" s="36"/>
      <c r="K57" s="36"/>
      <c r="L57" s="36"/>
      <c r="M57" s="36"/>
      <c r="N57" s="36"/>
    </row>
    <row r="58" spans="1:14">
      <c r="A58" s="36"/>
      <c r="B58" s="36"/>
      <c r="C58" s="36"/>
      <c r="D58" s="36"/>
      <c r="E58" s="36"/>
      <c r="F58" s="36"/>
      <c r="G58" s="36"/>
      <c r="H58" s="36"/>
      <c r="I58" s="36"/>
      <c r="J58" s="36"/>
      <c r="K58" s="36"/>
      <c r="L58" s="36"/>
      <c r="M58" s="36"/>
      <c r="N58" s="36"/>
    </row>
    <row r="59" spans="1:14">
      <c r="A59" s="36"/>
      <c r="B59" s="36"/>
      <c r="C59" s="36"/>
      <c r="D59" s="36"/>
      <c r="E59" s="36"/>
      <c r="F59" s="36"/>
      <c r="G59" s="36"/>
      <c r="H59" s="36"/>
      <c r="I59" s="36"/>
      <c r="J59" s="36"/>
      <c r="K59" s="36"/>
      <c r="L59" s="36"/>
      <c r="M59" s="36"/>
      <c r="N59" s="36"/>
    </row>
    <row r="60" spans="1:14">
      <c r="A60" s="36"/>
      <c r="B60" s="36"/>
      <c r="C60" s="36"/>
      <c r="D60" s="36"/>
      <c r="E60" s="36"/>
      <c r="F60" s="36"/>
      <c r="G60" s="36"/>
      <c r="H60" s="36"/>
      <c r="I60" s="36"/>
      <c r="J60" s="36"/>
      <c r="K60" s="36"/>
      <c r="L60" s="36"/>
      <c r="M60" s="36"/>
      <c r="N60" s="36"/>
    </row>
    <row r="61" spans="1:14">
      <c r="A61" s="36"/>
      <c r="B61" s="36"/>
      <c r="C61" s="36"/>
      <c r="D61" s="36"/>
      <c r="E61" s="36"/>
      <c r="F61" s="36"/>
      <c r="G61" s="36"/>
      <c r="H61" s="36"/>
      <c r="I61" s="36"/>
      <c r="J61" s="36"/>
      <c r="K61" s="36"/>
      <c r="L61" s="36"/>
      <c r="M61" s="36"/>
      <c r="N61" s="36"/>
    </row>
    <row r="62" spans="1:14">
      <c r="A62" s="36"/>
      <c r="B62" s="36"/>
      <c r="C62" s="36"/>
      <c r="D62" s="36"/>
      <c r="E62" s="36"/>
      <c r="F62" s="36"/>
      <c r="G62" s="36"/>
      <c r="H62" s="36"/>
      <c r="I62" s="36"/>
      <c r="J62" s="36"/>
      <c r="K62" s="36"/>
      <c r="L62" s="36"/>
      <c r="M62" s="36"/>
      <c r="N62" s="36"/>
    </row>
    <row r="63" spans="1:14">
      <c r="A63" s="36"/>
      <c r="B63" s="36"/>
      <c r="C63" s="36"/>
      <c r="D63" s="36"/>
      <c r="E63" s="36"/>
      <c r="F63" s="36"/>
      <c r="G63" s="36"/>
      <c r="H63" s="36"/>
      <c r="I63" s="36"/>
      <c r="J63" s="36"/>
      <c r="K63" s="36"/>
      <c r="L63" s="36"/>
      <c r="M63" s="36"/>
      <c r="N63" s="36"/>
    </row>
    <row r="64" spans="1:14">
      <c r="A64" s="36"/>
      <c r="B64" s="36"/>
      <c r="C64" s="36"/>
      <c r="D64" s="36"/>
      <c r="E64" s="36"/>
      <c r="F64" s="36"/>
      <c r="G64" s="36"/>
      <c r="H64" s="36"/>
      <c r="I64" s="36"/>
      <c r="J64" s="36"/>
      <c r="K64" s="36"/>
      <c r="L64" s="36"/>
      <c r="M64" s="36"/>
      <c r="N64" s="36"/>
    </row>
    <row r="65" spans="1:14">
      <c r="A65" s="36"/>
      <c r="B65" s="36"/>
      <c r="C65" s="36"/>
      <c r="D65" s="36"/>
      <c r="E65" s="36"/>
      <c r="F65" s="36"/>
      <c r="G65" s="36"/>
      <c r="H65" s="36"/>
      <c r="I65" s="36"/>
      <c r="J65" s="36"/>
      <c r="K65" s="36"/>
      <c r="L65" s="36"/>
      <c r="M65" s="36"/>
      <c r="N65" s="36"/>
    </row>
    <row r="66" spans="1:14">
      <c r="A66" s="36"/>
      <c r="B66" s="36"/>
      <c r="C66" s="36"/>
      <c r="D66" s="36"/>
      <c r="E66" s="36"/>
      <c r="F66" s="36"/>
      <c r="G66" s="36"/>
      <c r="H66" s="36"/>
      <c r="I66" s="36"/>
      <c r="J66" s="36"/>
      <c r="K66" s="36"/>
      <c r="L66" s="36"/>
      <c r="M66" s="36"/>
      <c r="N66" s="36"/>
    </row>
    <row r="67" spans="1:14">
      <c r="A67" s="36"/>
      <c r="B67" s="36"/>
      <c r="C67" s="36"/>
      <c r="D67" s="36"/>
      <c r="E67" s="36"/>
      <c r="F67" s="36"/>
      <c r="G67" s="36"/>
      <c r="H67" s="36"/>
      <c r="I67" s="36"/>
      <c r="J67" s="36"/>
      <c r="K67" s="36"/>
      <c r="L67" s="36"/>
      <c r="M67" s="36"/>
      <c r="N67" s="36"/>
    </row>
    <row r="68" spans="1:14">
      <c r="A68" s="36"/>
      <c r="B68" s="36"/>
      <c r="C68" s="36"/>
      <c r="D68" s="36"/>
      <c r="E68" s="36"/>
      <c r="F68" s="36"/>
      <c r="G68" s="36"/>
      <c r="H68" s="36"/>
      <c r="I68" s="36"/>
      <c r="J68" s="36"/>
      <c r="K68" s="36"/>
      <c r="L68" s="36"/>
      <c r="M68" s="36"/>
      <c r="N68" s="36"/>
    </row>
    <row r="69" spans="1:14">
      <c r="A69" s="36"/>
      <c r="B69" s="36"/>
      <c r="C69" s="36"/>
      <c r="D69" s="36"/>
      <c r="E69" s="36"/>
      <c r="F69" s="36"/>
      <c r="G69" s="36"/>
      <c r="H69" s="36"/>
      <c r="I69" s="36"/>
      <c r="J69" s="36"/>
      <c r="K69" s="36"/>
      <c r="L69" s="36"/>
      <c r="M69" s="36"/>
      <c r="N69" s="36"/>
    </row>
    <row r="70" spans="1:14">
      <c r="A70" s="36"/>
      <c r="B70" s="36"/>
      <c r="C70" s="36"/>
      <c r="D70" s="36"/>
      <c r="E70" s="36"/>
      <c r="F70" s="36"/>
      <c r="G70" s="36"/>
      <c r="H70" s="36"/>
      <c r="I70" s="36"/>
      <c r="J70" s="36"/>
      <c r="K70" s="36"/>
      <c r="L70" s="36"/>
      <c r="M70" s="36"/>
      <c r="N70" s="36"/>
    </row>
    <row r="71" spans="1:14">
      <c r="A71" s="36"/>
      <c r="B71" s="36"/>
      <c r="C71" s="36"/>
      <c r="D71" s="36"/>
      <c r="E71" s="36"/>
      <c r="F71" s="36"/>
      <c r="G71" s="36"/>
      <c r="H71" s="36"/>
      <c r="I71" s="36"/>
      <c r="J71" s="36"/>
      <c r="K71" s="36"/>
      <c r="L71" s="36"/>
      <c r="M71" s="36"/>
      <c r="N71" s="36"/>
    </row>
    <row r="72" spans="1:14">
      <c r="A72" s="36"/>
      <c r="B72" s="36"/>
      <c r="C72" s="36"/>
      <c r="D72" s="36"/>
      <c r="E72" s="36"/>
      <c r="F72" s="36"/>
      <c r="G72" s="36"/>
      <c r="H72" s="36"/>
      <c r="I72" s="36"/>
      <c r="J72" s="36"/>
      <c r="K72" s="36"/>
      <c r="L72" s="36"/>
      <c r="M72" s="36"/>
      <c r="N72" s="36"/>
    </row>
    <row r="73" spans="1:14">
      <c r="A73" s="36"/>
      <c r="B73" s="36"/>
      <c r="C73" s="36"/>
      <c r="D73" s="36"/>
      <c r="E73" s="36"/>
      <c r="F73" s="36"/>
      <c r="G73" s="36"/>
      <c r="H73" s="36"/>
      <c r="I73" s="36"/>
      <c r="J73" s="36"/>
      <c r="K73" s="36"/>
      <c r="L73" s="36"/>
      <c r="M73" s="36"/>
      <c r="N73" s="36"/>
    </row>
    <row r="74" spans="1:14">
      <c r="A74" s="36"/>
      <c r="B74" s="36"/>
      <c r="C74" s="36"/>
      <c r="D74" s="36"/>
      <c r="E74" s="36"/>
      <c r="F74" s="36"/>
      <c r="G74" s="36"/>
      <c r="H74" s="36"/>
      <c r="I74" s="36"/>
      <c r="J74" s="36"/>
      <c r="K74" s="36"/>
      <c r="L74" s="36"/>
      <c r="M74" s="36"/>
      <c r="N74" s="36"/>
    </row>
    <row r="75" spans="1:14">
      <c r="A75" s="36"/>
      <c r="B75" s="36"/>
      <c r="C75" s="36"/>
      <c r="D75" s="36"/>
      <c r="E75" s="36"/>
      <c r="F75" s="36"/>
      <c r="G75" s="36"/>
      <c r="H75" s="36"/>
      <c r="I75" s="36"/>
      <c r="J75" s="36"/>
      <c r="K75" s="36"/>
      <c r="L75" s="36"/>
      <c r="M75" s="36"/>
      <c r="N75" s="36"/>
    </row>
    <row r="76" spans="1:14">
      <c r="A76" s="36"/>
      <c r="B76" s="36"/>
      <c r="C76" s="36"/>
      <c r="D76" s="36"/>
      <c r="E76" s="36"/>
      <c r="F76" s="36"/>
      <c r="G76" s="36"/>
      <c r="H76" s="36"/>
      <c r="I76" s="36"/>
      <c r="J76" s="36"/>
      <c r="K76" s="36"/>
      <c r="L76" s="36"/>
      <c r="M76" s="36"/>
      <c r="N76" s="36"/>
    </row>
    <row r="77" spans="1:14">
      <c r="A77" s="36"/>
      <c r="B77" s="36"/>
      <c r="C77" s="36"/>
      <c r="D77" s="36"/>
      <c r="E77" s="36"/>
      <c r="F77" s="36"/>
      <c r="G77" s="36"/>
      <c r="H77" s="36"/>
      <c r="I77" s="36"/>
      <c r="J77" s="36"/>
      <c r="K77" s="36"/>
      <c r="L77" s="36"/>
      <c r="M77" s="36"/>
      <c r="N77" s="36"/>
    </row>
    <row r="78" spans="1:14">
      <c r="A78" s="36"/>
      <c r="B78" s="36"/>
      <c r="C78" s="36"/>
      <c r="D78" s="36"/>
      <c r="E78" s="36"/>
      <c r="F78" s="36"/>
      <c r="G78" s="36"/>
      <c r="H78" s="36"/>
      <c r="I78" s="36"/>
      <c r="J78" s="36"/>
      <c r="K78" s="36"/>
      <c r="L78" s="36"/>
      <c r="M78" s="36"/>
      <c r="N78" s="36"/>
    </row>
    <row r="79" spans="1:14">
      <c r="A79" s="36"/>
      <c r="B79" s="36"/>
      <c r="C79" s="36"/>
      <c r="D79" s="36"/>
      <c r="E79" s="36"/>
      <c r="F79" s="36"/>
      <c r="G79" s="36"/>
      <c r="H79" s="36"/>
      <c r="I79" s="36"/>
      <c r="J79" s="36"/>
      <c r="K79" s="36"/>
      <c r="L79" s="36"/>
      <c r="M79" s="36"/>
      <c r="N79" s="36"/>
    </row>
    <row r="80" spans="1:14">
      <c r="A80" s="36"/>
      <c r="B80" s="36"/>
      <c r="C80" s="36"/>
      <c r="D80" s="36"/>
      <c r="E80" s="36"/>
      <c r="F80" s="36"/>
      <c r="G80" s="36"/>
      <c r="H80" s="36"/>
      <c r="I80" s="36"/>
      <c r="J80" s="36"/>
      <c r="K80" s="36"/>
      <c r="L80" s="36"/>
      <c r="M80" s="36"/>
      <c r="N80" s="36"/>
    </row>
    <row r="81" spans="1:14">
      <c r="A81" s="36"/>
      <c r="B81" s="36"/>
      <c r="C81" s="36"/>
      <c r="D81" s="36"/>
      <c r="E81" s="36"/>
      <c r="F81" s="36"/>
      <c r="G81" s="36"/>
      <c r="H81" s="36"/>
      <c r="I81" s="36"/>
      <c r="J81" s="36"/>
      <c r="K81" s="36"/>
      <c r="L81" s="36"/>
      <c r="M81" s="36"/>
      <c r="N81" s="36"/>
    </row>
    <row r="82" spans="1:14">
      <c r="A82" s="36"/>
      <c r="B82" s="36"/>
      <c r="C82" s="36"/>
      <c r="D82" s="36"/>
      <c r="E82" s="36"/>
      <c r="F82" s="36"/>
      <c r="G82" s="36"/>
      <c r="H82" s="36"/>
      <c r="I82" s="36"/>
      <c r="J82" s="36"/>
      <c r="K82" s="36"/>
      <c r="L82" s="36"/>
      <c r="M82" s="36"/>
      <c r="N82" s="36"/>
    </row>
    <row r="83" spans="1:14">
      <c r="A83" s="36"/>
      <c r="B83" s="36"/>
      <c r="C83" s="36"/>
      <c r="D83" s="36"/>
      <c r="E83" s="36"/>
      <c r="F83" s="36"/>
      <c r="G83" s="36"/>
      <c r="H83" s="36"/>
      <c r="I83" s="36"/>
      <c r="J83" s="36"/>
      <c r="K83" s="36"/>
      <c r="L83" s="36"/>
      <c r="M83" s="36"/>
      <c r="N83" s="36"/>
    </row>
    <row r="84" spans="1:14">
      <c r="A84" s="36"/>
      <c r="B84" s="36"/>
      <c r="C84" s="36"/>
      <c r="D84" s="36"/>
      <c r="E84" s="36"/>
      <c r="F84" s="36"/>
      <c r="G84" s="36"/>
      <c r="H84" s="36"/>
      <c r="I84" s="36"/>
      <c r="J84" s="36"/>
      <c r="K84" s="36"/>
      <c r="L84" s="36"/>
      <c r="M84" s="36"/>
      <c r="N84" s="36"/>
    </row>
    <row r="85" spans="1:14">
      <c r="A85" s="36"/>
      <c r="B85" s="36"/>
      <c r="C85" s="36"/>
      <c r="D85" s="36"/>
      <c r="E85" s="36"/>
      <c r="F85" s="36"/>
      <c r="G85" s="36"/>
      <c r="H85" s="36"/>
      <c r="I85" s="36"/>
      <c r="J85" s="36"/>
      <c r="K85" s="36"/>
      <c r="L85" s="36"/>
      <c r="M85" s="36"/>
      <c r="N85" s="36"/>
    </row>
    <row r="86" spans="1:14">
      <c r="A86" s="36"/>
      <c r="B86" s="36"/>
      <c r="C86" s="36"/>
      <c r="D86" s="36"/>
      <c r="E86" s="36"/>
      <c r="F86" s="36"/>
      <c r="G86" s="36"/>
      <c r="H86" s="36"/>
      <c r="I86" s="36"/>
      <c r="J86" s="36"/>
      <c r="K86" s="36"/>
      <c r="L86" s="36"/>
      <c r="M86" s="36"/>
      <c r="N86" s="36"/>
    </row>
    <row r="87" spans="1:14">
      <c r="A87" s="36"/>
      <c r="B87" s="36"/>
      <c r="C87" s="36"/>
      <c r="D87" s="36"/>
      <c r="E87" s="36"/>
      <c r="F87" s="36"/>
      <c r="G87" s="36"/>
      <c r="H87" s="36"/>
      <c r="I87" s="36"/>
      <c r="J87" s="36"/>
      <c r="K87" s="36"/>
      <c r="L87" s="36"/>
      <c r="M87" s="36"/>
      <c r="N87" s="36"/>
    </row>
    <row r="88" spans="1:14">
      <c r="A88" s="36"/>
      <c r="B88" s="36"/>
      <c r="C88" s="36"/>
      <c r="D88" s="36"/>
      <c r="E88" s="36"/>
      <c r="F88" s="36"/>
      <c r="G88" s="36"/>
      <c r="H88" s="36"/>
      <c r="I88" s="36"/>
      <c r="J88" s="36"/>
      <c r="K88" s="36"/>
      <c r="L88" s="36"/>
      <c r="M88" s="36"/>
      <c r="N88" s="36"/>
    </row>
    <row r="89" spans="1:14">
      <c r="A89" s="36"/>
      <c r="B89" s="36"/>
      <c r="C89" s="36"/>
      <c r="D89" s="36"/>
      <c r="E89" s="36"/>
      <c r="F89" s="36"/>
      <c r="G89" s="36"/>
      <c r="H89" s="36"/>
      <c r="I89" s="36"/>
      <c r="J89" s="36"/>
      <c r="K89" s="36"/>
      <c r="L89" s="36"/>
      <c r="M89" s="36"/>
      <c r="N89" s="36"/>
    </row>
    <row r="90" spans="1:14">
      <c r="A90" s="36"/>
      <c r="B90" s="36"/>
      <c r="C90" s="36"/>
      <c r="D90" s="36"/>
      <c r="E90" s="36"/>
      <c r="F90" s="36"/>
      <c r="G90" s="36"/>
      <c r="H90" s="36"/>
      <c r="I90" s="36"/>
      <c r="J90" s="36"/>
      <c r="K90" s="36"/>
      <c r="L90" s="36"/>
      <c r="M90" s="36"/>
      <c r="N90" s="36"/>
    </row>
    <row r="91" spans="1:14">
      <c r="A91" s="36"/>
      <c r="B91" s="36"/>
      <c r="C91" s="36"/>
      <c r="D91" s="36"/>
      <c r="E91" s="36"/>
      <c r="F91" s="36"/>
      <c r="G91" s="36"/>
      <c r="H91" s="36"/>
      <c r="I91" s="36"/>
      <c r="J91" s="36"/>
      <c r="K91" s="36"/>
      <c r="L91" s="36"/>
      <c r="M91" s="36"/>
      <c r="N91" s="36"/>
    </row>
    <row r="92" spans="1:14">
      <c r="A92" s="36"/>
      <c r="B92" s="36"/>
      <c r="C92" s="36"/>
      <c r="D92" s="36"/>
      <c r="E92" s="36"/>
      <c r="F92" s="36"/>
      <c r="G92" s="36"/>
      <c r="H92" s="36"/>
      <c r="I92" s="36"/>
      <c r="J92" s="36"/>
      <c r="K92" s="36"/>
      <c r="L92" s="36"/>
      <c r="M92" s="36"/>
      <c r="N92" s="36"/>
    </row>
    <row r="93" spans="1:14">
      <c r="A93" s="36"/>
      <c r="B93" s="36"/>
      <c r="C93" s="36"/>
      <c r="D93" s="36"/>
      <c r="E93" s="36"/>
      <c r="F93" s="36"/>
      <c r="G93" s="36"/>
      <c r="H93" s="36"/>
      <c r="I93" s="36"/>
      <c r="J93" s="36"/>
      <c r="K93" s="36"/>
      <c r="L93" s="36"/>
      <c r="M93" s="36"/>
      <c r="N93" s="36"/>
    </row>
    <row r="94" spans="1:14">
      <c r="A94" s="36"/>
      <c r="B94" s="36"/>
      <c r="C94" s="36"/>
      <c r="D94" s="36"/>
      <c r="E94" s="36"/>
      <c r="F94" s="36"/>
      <c r="G94" s="36"/>
      <c r="H94" s="36"/>
      <c r="I94" s="36"/>
      <c r="J94" s="36"/>
      <c r="K94" s="36"/>
      <c r="L94" s="36"/>
      <c r="M94" s="36"/>
      <c r="N94" s="36"/>
    </row>
    <row r="95" spans="1:14">
      <c r="A95" s="36"/>
      <c r="B95" s="36"/>
      <c r="C95" s="36"/>
      <c r="D95" s="36"/>
      <c r="E95" s="36"/>
      <c r="F95" s="36"/>
      <c r="G95" s="36"/>
      <c r="H95" s="36"/>
      <c r="I95" s="36"/>
      <c r="J95" s="36"/>
      <c r="K95" s="36"/>
      <c r="L95" s="36"/>
      <c r="M95" s="36"/>
      <c r="N95" s="36"/>
    </row>
    <row r="96" spans="1:14">
      <c r="A96" s="36"/>
      <c r="B96" s="36"/>
      <c r="C96" s="36"/>
      <c r="D96" s="36"/>
      <c r="E96" s="36"/>
      <c r="F96" s="36"/>
      <c r="G96" s="36"/>
      <c r="H96" s="36"/>
      <c r="I96" s="36"/>
      <c r="J96" s="36"/>
      <c r="K96" s="36"/>
      <c r="L96" s="36"/>
      <c r="M96" s="36"/>
      <c r="N96" s="36"/>
    </row>
    <row r="97" spans="1:14">
      <c r="A97" s="36"/>
      <c r="B97" s="36"/>
      <c r="C97" s="36"/>
      <c r="D97" s="36"/>
      <c r="E97" s="36"/>
      <c r="F97" s="36"/>
      <c r="G97" s="36"/>
      <c r="H97" s="36"/>
      <c r="I97" s="36"/>
      <c r="J97" s="36"/>
      <c r="K97" s="36"/>
      <c r="L97" s="36"/>
      <c r="M97" s="36"/>
      <c r="N97" s="36"/>
    </row>
    <row r="98" spans="1:14">
      <c r="A98" s="36"/>
      <c r="B98" s="36"/>
      <c r="C98" s="36"/>
      <c r="D98" s="36"/>
      <c r="E98" s="36"/>
      <c r="F98" s="36"/>
      <c r="G98" s="36"/>
      <c r="H98" s="36"/>
      <c r="I98" s="36"/>
      <c r="J98" s="36"/>
      <c r="K98" s="36"/>
      <c r="L98" s="36"/>
      <c r="M98" s="36"/>
      <c r="N98" s="36"/>
    </row>
    <row r="99" spans="1:14">
      <c r="A99" s="36"/>
      <c r="B99" s="36"/>
      <c r="C99" s="36"/>
      <c r="D99" s="36"/>
      <c r="E99" s="36"/>
      <c r="F99" s="36"/>
      <c r="G99" s="36"/>
      <c r="H99" s="36"/>
      <c r="I99" s="36"/>
      <c r="J99" s="36"/>
      <c r="K99" s="36"/>
      <c r="L99" s="36"/>
      <c r="M99" s="36"/>
      <c r="N99" s="36"/>
    </row>
    <row r="100" spans="1:14">
      <c r="A100" s="36"/>
      <c r="B100" s="36"/>
      <c r="C100" s="36"/>
      <c r="D100" s="36"/>
      <c r="E100" s="36"/>
      <c r="F100" s="36"/>
      <c r="G100" s="36"/>
      <c r="H100" s="36"/>
      <c r="I100" s="36"/>
      <c r="J100" s="36"/>
      <c r="K100" s="36"/>
      <c r="L100" s="36"/>
      <c r="M100" s="36"/>
      <c r="N100" s="36"/>
    </row>
    <row r="101" spans="1:14">
      <c r="A101" s="36"/>
      <c r="B101" s="36"/>
      <c r="C101" s="36"/>
      <c r="D101" s="36"/>
      <c r="E101" s="36"/>
      <c r="F101" s="36"/>
      <c r="G101" s="36"/>
      <c r="H101" s="36"/>
      <c r="I101" s="36"/>
      <c r="J101" s="36"/>
      <c r="K101" s="36"/>
      <c r="L101" s="36"/>
      <c r="M101" s="36"/>
      <c r="N101" s="36"/>
    </row>
    <row r="102" spans="1:14">
      <c r="A102" s="36"/>
      <c r="B102" s="36"/>
      <c r="C102" s="36"/>
      <c r="D102" s="36"/>
      <c r="E102" s="36"/>
      <c r="F102" s="36"/>
      <c r="G102" s="36"/>
      <c r="H102" s="36"/>
      <c r="I102" s="36"/>
      <c r="J102" s="36"/>
      <c r="K102" s="36"/>
      <c r="L102" s="36"/>
      <c r="M102" s="36"/>
      <c r="N102" s="36"/>
    </row>
    <row r="103" spans="1:14">
      <c r="A103" s="36"/>
      <c r="B103" s="36"/>
      <c r="C103" s="36"/>
      <c r="D103" s="36"/>
      <c r="E103" s="36"/>
      <c r="F103" s="36"/>
      <c r="G103" s="36"/>
      <c r="H103" s="36"/>
      <c r="I103" s="36"/>
      <c r="J103" s="36"/>
      <c r="K103" s="36"/>
      <c r="L103" s="36"/>
      <c r="M103" s="36"/>
      <c r="N103" s="36"/>
    </row>
    <row r="104" spans="1:14">
      <c r="A104" s="36"/>
      <c r="B104" s="36"/>
      <c r="C104" s="36"/>
      <c r="D104" s="36"/>
      <c r="E104" s="36"/>
      <c r="F104" s="36"/>
      <c r="G104" s="36"/>
      <c r="H104" s="36"/>
      <c r="I104" s="36"/>
      <c r="J104" s="36"/>
      <c r="K104" s="36"/>
      <c r="L104" s="36"/>
      <c r="M104" s="36"/>
      <c r="N104" s="36"/>
    </row>
    <row r="105" spans="1:14">
      <c r="A105" s="36"/>
      <c r="B105" s="36"/>
      <c r="C105" s="36"/>
      <c r="D105" s="36"/>
      <c r="E105" s="36"/>
      <c r="F105" s="36"/>
      <c r="G105" s="36"/>
      <c r="H105" s="36"/>
      <c r="I105" s="36"/>
      <c r="J105" s="36"/>
      <c r="K105" s="36"/>
      <c r="L105" s="36"/>
      <c r="M105" s="36"/>
      <c r="N105" s="36"/>
    </row>
    <row r="106" spans="1:14">
      <c r="A106" s="36"/>
      <c r="B106" s="36"/>
      <c r="C106" s="36"/>
      <c r="D106" s="36"/>
      <c r="E106" s="36"/>
      <c r="F106" s="36"/>
      <c r="G106" s="36"/>
      <c r="H106" s="36"/>
      <c r="I106" s="36"/>
      <c r="J106" s="36"/>
      <c r="K106" s="36"/>
      <c r="L106" s="36"/>
      <c r="M106" s="36"/>
      <c r="N106" s="36"/>
    </row>
    <row r="107" spans="1:14">
      <c r="A107" s="36"/>
      <c r="B107" s="36"/>
      <c r="C107" s="36"/>
      <c r="D107" s="36"/>
      <c r="E107" s="36"/>
      <c r="F107" s="36"/>
      <c r="G107" s="36"/>
      <c r="H107" s="36"/>
      <c r="I107" s="36"/>
      <c r="J107" s="36"/>
      <c r="K107" s="36"/>
      <c r="L107" s="36"/>
      <c r="M107" s="36"/>
      <c r="N107" s="36"/>
    </row>
    <row r="108" spans="1:14">
      <c r="A108" s="36"/>
      <c r="B108" s="36"/>
      <c r="C108" s="36"/>
      <c r="D108" s="36"/>
      <c r="E108" s="36"/>
      <c r="F108" s="36"/>
      <c r="G108" s="36"/>
      <c r="H108" s="36"/>
      <c r="I108" s="36"/>
      <c r="J108" s="36"/>
      <c r="K108" s="36"/>
      <c r="L108" s="36"/>
      <c r="M108" s="36"/>
      <c r="N108" s="36"/>
    </row>
    <row r="109" spans="1:14">
      <c r="A109" s="36"/>
      <c r="B109" s="36"/>
      <c r="C109" s="36"/>
      <c r="D109" s="36"/>
      <c r="E109" s="36"/>
      <c r="F109" s="36"/>
      <c r="G109" s="36"/>
      <c r="H109" s="36"/>
      <c r="I109" s="36"/>
      <c r="J109" s="36"/>
      <c r="K109" s="36"/>
      <c r="L109" s="36"/>
      <c r="M109" s="36"/>
      <c r="N109" s="36"/>
    </row>
    <row r="110" spans="1:14">
      <c r="A110" s="36"/>
      <c r="B110" s="36"/>
      <c r="C110" s="36"/>
      <c r="D110" s="36"/>
      <c r="E110" s="36"/>
      <c r="F110" s="36"/>
      <c r="G110" s="36"/>
      <c r="H110" s="36"/>
      <c r="I110" s="36"/>
      <c r="J110" s="36"/>
      <c r="K110" s="36"/>
      <c r="L110" s="36"/>
      <c r="M110" s="36"/>
      <c r="N110" s="36"/>
    </row>
    <row r="111" spans="1:14">
      <c r="A111" s="36"/>
      <c r="B111" s="36"/>
      <c r="C111" s="36"/>
      <c r="D111" s="36"/>
      <c r="E111" s="36"/>
      <c r="F111" s="36"/>
      <c r="G111" s="36"/>
      <c r="H111" s="36"/>
      <c r="I111" s="36"/>
      <c r="J111" s="36"/>
      <c r="K111" s="36"/>
      <c r="L111" s="36"/>
      <c r="M111" s="36"/>
      <c r="N111" s="36"/>
    </row>
    <row r="112" spans="1:14">
      <c r="A112" s="36"/>
      <c r="B112" s="36"/>
      <c r="C112" s="36"/>
      <c r="D112" s="36"/>
      <c r="E112" s="36"/>
      <c r="F112" s="36"/>
      <c r="G112" s="36"/>
      <c r="H112" s="36"/>
      <c r="I112" s="36"/>
      <c r="J112" s="36"/>
      <c r="K112" s="36"/>
      <c r="L112" s="36"/>
      <c r="M112" s="36"/>
      <c r="N112" s="36"/>
    </row>
    <row r="113" spans="1:14">
      <c r="A113" s="36"/>
      <c r="B113" s="36"/>
      <c r="C113" s="36"/>
      <c r="D113" s="36"/>
      <c r="E113" s="36"/>
      <c r="F113" s="36"/>
      <c r="G113" s="36"/>
      <c r="H113" s="36"/>
      <c r="I113" s="36"/>
      <c r="J113" s="36"/>
      <c r="K113" s="36"/>
      <c r="L113" s="36"/>
      <c r="M113" s="36"/>
      <c r="N113" s="36"/>
    </row>
    <row r="114" spans="1:14">
      <c r="A114" s="36"/>
      <c r="B114" s="36"/>
      <c r="C114" s="36"/>
      <c r="D114" s="36"/>
      <c r="E114" s="36"/>
      <c r="F114" s="36"/>
      <c r="G114" s="36"/>
      <c r="H114" s="36"/>
      <c r="I114" s="36"/>
      <c r="J114" s="36"/>
      <c r="K114" s="36"/>
      <c r="L114" s="36"/>
      <c r="M114" s="36"/>
      <c r="N114" s="36"/>
    </row>
    <row r="115" spans="1:14">
      <c r="A115" s="36"/>
      <c r="B115" s="36"/>
      <c r="C115" s="36"/>
      <c r="D115" s="36"/>
      <c r="E115" s="36"/>
      <c r="F115" s="36"/>
      <c r="G115" s="36"/>
      <c r="H115" s="36"/>
      <c r="I115" s="36"/>
      <c r="J115" s="36"/>
      <c r="K115" s="36"/>
      <c r="L115" s="36"/>
      <c r="M115" s="36"/>
      <c r="N115" s="36"/>
    </row>
    <row r="116" spans="1:14">
      <c r="A116" s="36"/>
      <c r="B116" s="36"/>
      <c r="C116" s="36"/>
      <c r="D116" s="36"/>
      <c r="E116" s="36"/>
      <c r="F116" s="36"/>
      <c r="G116" s="36"/>
      <c r="H116" s="36"/>
      <c r="I116" s="36"/>
      <c r="J116" s="36"/>
      <c r="K116" s="36"/>
      <c r="L116" s="36"/>
      <c r="M116" s="36"/>
      <c r="N116" s="36"/>
    </row>
    <row r="117" spans="1:14">
      <c r="A117" s="36"/>
      <c r="B117" s="36"/>
      <c r="C117" s="36"/>
      <c r="D117" s="36"/>
      <c r="E117" s="36"/>
      <c r="F117" s="36"/>
      <c r="G117" s="36"/>
      <c r="H117" s="36"/>
      <c r="I117" s="36"/>
      <c r="J117" s="36"/>
      <c r="K117" s="36"/>
      <c r="L117" s="36"/>
      <c r="M117" s="36"/>
      <c r="N117" s="36"/>
    </row>
    <row r="118" spans="1:14">
      <c r="A118" s="36"/>
      <c r="B118" s="36"/>
      <c r="C118" s="36"/>
      <c r="D118" s="36"/>
      <c r="E118" s="36"/>
      <c r="F118" s="36"/>
      <c r="G118" s="36"/>
      <c r="H118" s="36"/>
      <c r="I118" s="36"/>
      <c r="J118" s="36"/>
      <c r="K118" s="36"/>
      <c r="L118" s="36"/>
      <c r="M118" s="36"/>
      <c r="N118" s="36"/>
    </row>
    <row r="119" spans="1:14">
      <c r="A119" s="36"/>
      <c r="B119" s="36"/>
      <c r="C119" s="36"/>
      <c r="D119" s="36"/>
      <c r="E119" s="36"/>
      <c r="F119" s="36"/>
      <c r="G119" s="36"/>
      <c r="H119" s="36"/>
      <c r="I119" s="36"/>
      <c r="J119" s="36"/>
      <c r="K119" s="36"/>
      <c r="L119" s="36"/>
      <c r="M119" s="36"/>
      <c r="N119" s="36"/>
    </row>
    <row r="120" spans="1:14">
      <c r="A120" s="36"/>
      <c r="B120" s="36"/>
      <c r="C120" s="36"/>
      <c r="D120" s="36"/>
      <c r="E120" s="36"/>
      <c r="F120" s="36"/>
      <c r="G120" s="36"/>
      <c r="H120" s="36"/>
      <c r="I120" s="36"/>
      <c r="J120" s="36"/>
      <c r="K120" s="36"/>
      <c r="L120" s="36"/>
      <c r="M120" s="36"/>
      <c r="N120" s="36"/>
    </row>
    <row r="121" spans="1:14">
      <c r="A121" s="36"/>
      <c r="B121" s="36"/>
      <c r="C121" s="36"/>
      <c r="D121" s="36"/>
      <c r="E121" s="36"/>
      <c r="F121" s="36"/>
      <c r="G121" s="36"/>
      <c r="H121" s="36"/>
      <c r="I121" s="36"/>
      <c r="J121" s="36"/>
      <c r="K121" s="36"/>
      <c r="L121" s="36"/>
      <c r="M121" s="36"/>
      <c r="N121" s="36"/>
    </row>
    <row r="122" spans="1:14">
      <c r="A122" s="36"/>
      <c r="B122" s="36"/>
      <c r="C122" s="36"/>
      <c r="D122" s="36"/>
      <c r="E122" s="36"/>
      <c r="F122" s="36"/>
      <c r="G122" s="36"/>
      <c r="H122" s="36"/>
      <c r="I122" s="36"/>
      <c r="J122" s="36"/>
      <c r="K122" s="36"/>
      <c r="L122" s="36"/>
      <c r="M122" s="36"/>
      <c r="N122" s="36"/>
    </row>
    <row r="123" spans="1:14">
      <c r="A123" s="36"/>
      <c r="B123" s="36"/>
      <c r="C123" s="36"/>
      <c r="D123" s="36"/>
      <c r="E123" s="36"/>
      <c r="F123" s="36"/>
      <c r="G123" s="36"/>
      <c r="H123" s="36"/>
      <c r="I123" s="36"/>
      <c r="J123" s="36"/>
      <c r="K123" s="36"/>
      <c r="L123" s="36"/>
      <c r="M123" s="36"/>
      <c r="N123" s="36"/>
    </row>
    <row r="124" spans="1:14">
      <c r="A124" s="36"/>
      <c r="B124" s="36"/>
      <c r="C124" s="36"/>
      <c r="D124" s="36"/>
      <c r="E124" s="36"/>
      <c r="F124" s="36"/>
      <c r="G124" s="36"/>
      <c r="H124" s="36"/>
      <c r="I124" s="36"/>
      <c r="J124" s="36"/>
      <c r="K124" s="36"/>
      <c r="L124" s="36"/>
      <c r="M124" s="36"/>
      <c r="N124" s="36"/>
    </row>
    <row r="125" spans="1:14">
      <c r="A125" s="36"/>
      <c r="B125" s="36"/>
      <c r="C125" s="36"/>
      <c r="D125" s="36"/>
      <c r="E125" s="36"/>
      <c r="F125" s="36"/>
      <c r="G125" s="36"/>
      <c r="H125" s="36"/>
      <c r="I125" s="36"/>
      <c r="J125" s="36"/>
      <c r="K125" s="36"/>
      <c r="L125" s="36"/>
      <c r="M125" s="36"/>
      <c r="N125" s="36"/>
    </row>
    <row r="126" spans="1:14">
      <c r="A126" s="36"/>
      <c r="B126" s="36"/>
      <c r="C126" s="36"/>
      <c r="D126" s="36"/>
      <c r="E126" s="36"/>
      <c r="F126" s="36"/>
      <c r="G126" s="36"/>
      <c r="H126" s="36"/>
      <c r="I126" s="36"/>
      <c r="J126" s="36"/>
      <c r="K126" s="36"/>
      <c r="L126" s="36"/>
      <c r="M126" s="36"/>
      <c r="N126" s="36"/>
    </row>
    <row r="127" spans="1:14">
      <c r="A127" s="36"/>
      <c r="B127" s="36"/>
      <c r="C127" s="36"/>
      <c r="D127" s="36"/>
      <c r="E127" s="36"/>
      <c r="F127" s="36"/>
      <c r="G127" s="36"/>
      <c r="H127" s="36"/>
      <c r="I127" s="36"/>
      <c r="J127" s="36"/>
      <c r="K127" s="36"/>
      <c r="L127" s="36"/>
      <c r="M127" s="36"/>
      <c r="N127" s="36"/>
    </row>
    <row r="128" spans="1:14">
      <c r="A128" s="36"/>
      <c r="B128" s="36"/>
      <c r="C128" s="36"/>
      <c r="D128" s="36"/>
      <c r="E128" s="36"/>
      <c r="F128" s="36"/>
      <c r="G128" s="36"/>
      <c r="H128" s="36"/>
      <c r="I128" s="36"/>
      <c r="J128" s="36"/>
      <c r="K128" s="36"/>
      <c r="L128" s="36"/>
      <c r="M128" s="36"/>
      <c r="N128" s="36"/>
    </row>
    <row r="129" spans="1:14">
      <c r="A129" s="36"/>
      <c r="B129" s="36"/>
      <c r="C129" s="36"/>
      <c r="D129" s="36"/>
      <c r="E129" s="36"/>
      <c r="F129" s="36"/>
      <c r="G129" s="36"/>
      <c r="H129" s="36"/>
      <c r="I129" s="36"/>
      <c r="J129" s="36"/>
      <c r="K129" s="36"/>
      <c r="L129" s="36"/>
      <c r="M129" s="36"/>
      <c r="N129" s="36"/>
    </row>
    <row r="130" spans="1:14">
      <c r="A130" s="36"/>
      <c r="B130" s="36"/>
      <c r="C130" s="36"/>
      <c r="D130" s="36"/>
      <c r="E130" s="36"/>
      <c r="F130" s="36"/>
      <c r="G130" s="36"/>
      <c r="H130" s="36"/>
      <c r="I130" s="36"/>
      <c r="J130" s="36"/>
      <c r="K130" s="36"/>
      <c r="L130" s="36"/>
      <c r="M130" s="36"/>
      <c r="N130" s="36"/>
    </row>
    <row r="131" spans="1:14">
      <c r="A131" s="36"/>
      <c r="B131" s="36"/>
      <c r="C131" s="36"/>
      <c r="D131" s="36"/>
      <c r="E131" s="36"/>
      <c r="F131" s="36"/>
      <c r="G131" s="36"/>
      <c r="H131" s="36"/>
      <c r="I131" s="36"/>
      <c r="J131" s="36"/>
      <c r="K131" s="36"/>
      <c r="L131" s="36"/>
      <c r="M131" s="36"/>
      <c r="N131" s="36"/>
    </row>
    <row r="132" spans="1:14">
      <c r="A132" s="36"/>
      <c r="B132" s="36"/>
      <c r="C132" s="36"/>
      <c r="D132" s="36"/>
      <c r="E132" s="36"/>
      <c r="F132" s="36"/>
      <c r="G132" s="36"/>
      <c r="H132" s="36"/>
      <c r="I132" s="36"/>
      <c r="J132" s="36"/>
      <c r="K132" s="36"/>
      <c r="L132" s="36"/>
      <c r="M132" s="36"/>
      <c r="N132" s="36"/>
    </row>
    <row r="133" spans="1:14">
      <c r="A133" s="36"/>
      <c r="B133" s="36"/>
      <c r="C133" s="36"/>
      <c r="D133" s="36"/>
      <c r="E133" s="36"/>
      <c r="F133" s="36"/>
      <c r="G133" s="36"/>
      <c r="H133" s="36"/>
      <c r="I133" s="36"/>
      <c r="J133" s="36"/>
      <c r="K133" s="36"/>
      <c r="L133" s="36"/>
      <c r="M133" s="36"/>
      <c r="N133" s="36"/>
    </row>
    <row r="134" spans="1:14">
      <c r="A134" s="36"/>
      <c r="B134" s="36"/>
      <c r="C134" s="36"/>
      <c r="D134" s="36"/>
      <c r="E134" s="36"/>
      <c r="F134" s="36"/>
      <c r="G134" s="36"/>
      <c r="H134" s="36"/>
      <c r="I134" s="36"/>
      <c r="J134" s="36"/>
      <c r="K134" s="36"/>
      <c r="L134" s="36"/>
      <c r="M134" s="36"/>
      <c r="N134" s="36"/>
    </row>
    <row r="135" spans="1:14">
      <c r="A135" s="36"/>
      <c r="B135" s="36"/>
      <c r="C135" s="36"/>
      <c r="D135" s="36"/>
      <c r="E135" s="36"/>
      <c r="F135" s="36"/>
      <c r="G135" s="36"/>
      <c r="H135" s="36"/>
      <c r="I135" s="36"/>
      <c r="J135" s="36"/>
      <c r="K135" s="36"/>
      <c r="L135" s="36"/>
      <c r="M135" s="36"/>
      <c r="N135" s="36"/>
    </row>
    <row r="136" spans="1:14">
      <c r="A136" s="36"/>
      <c r="B136" s="36"/>
      <c r="C136" s="36"/>
      <c r="D136" s="36"/>
      <c r="E136" s="36"/>
      <c r="F136" s="36"/>
      <c r="G136" s="36"/>
      <c r="H136" s="36"/>
      <c r="I136" s="36"/>
      <c r="J136" s="36"/>
      <c r="K136" s="36"/>
      <c r="L136" s="36"/>
      <c r="M136" s="36"/>
      <c r="N136" s="36"/>
    </row>
    <row r="137" spans="1:14">
      <c r="A137" s="36"/>
      <c r="B137" s="36"/>
      <c r="C137" s="36"/>
      <c r="D137" s="36"/>
      <c r="E137" s="36"/>
      <c r="F137" s="36"/>
      <c r="G137" s="36"/>
      <c r="H137" s="36"/>
      <c r="I137" s="36"/>
      <c r="J137" s="36"/>
      <c r="K137" s="36"/>
      <c r="L137" s="36"/>
      <c r="M137" s="36"/>
      <c r="N137" s="36"/>
    </row>
    <row r="138" spans="1:14">
      <c r="A138" s="36"/>
      <c r="B138" s="36"/>
      <c r="C138" s="36"/>
      <c r="D138" s="36"/>
      <c r="E138" s="36"/>
      <c r="F138" s="36"/>
      <c r="G138" s="36"/>
      <c r="H138" s="36"/>
      <c r="I138" s="36"/>
      <c r="J138" s="36"/>
      <c r="K138" s="36"/>
      <c r="L138" s="36"/>
      <c r="M138" s="36"/>
      <c r="N138" s="36"/>
    </row>
    <row r="139" spans="1:14">
      <c r="A139" s="36"/>
      <c r="B139" s="36"/>
      <c r="C139" s="36"/>
      <c r="D139" s="36"/>
      <c r="E139" s="36"/>
      <c r="F139" s="36"/>
      <c r="G139" s="36"/>
      <c r="H139" s="36"/>
      <c r="I139" s="36"/>
      <c r="J139" s="36"/>
      <c r="K139" s="36"/>
      <c r="L139" s="36"/>
      <c r="M139" s="36"/>
      <c r="N139" s="36"/>
    </row>
    <row r="140" spans="1:14">
      <c r="A140" s="36"/>
      <c r="B140" s="36"/>
      <c r="C140" s="36"/>
      <c r="D140" s="36"/>
      <c r="E140" s="36"/>
      <c r="F140" s="36"/>
      <c r="G140" s="36"/>
      <c r="H140" s="36"/>
      <c r="I140" s="36"/>
      <c r="J140" s="36"/>
      <c r="K140" s="36"/>
      <c r="L140" s="36"/>
      <c r="M140" s="36"/>
      <c r="N140" s="36"/>
    </row>
    <row r="141" spans="1:14">
      <c r="A141" s="36"/>
      <c r="B141" s="36"/>
      <c r="C141" s="36"/>
      <c r="D141" s="36"/>
      <c r="E141" s="36"/>
      <c r="F141" s="36"/>
      <c r="G141" s="36"/>
      <c r="H141" s="36"/>
      <c r="I141" s="36"/>
      <c r="J141" s="36"/>
      <c r="K141" s="36"/>
      <c r="L141" s="36"/>
      <c r="M141" s="36"/>
      <c r="N141" s="36"/>
    </row>
    <row r="142" spans="1:14">
      <c r="A142" s="36"/>
      <c r="B142" s="36"/>
      <c r="C142" s="36"/>
      <c r="D142" s="36"/>
      <c r="E142" s="36"/>
      <c r="F142" s="36"/>
      <c r="G142" s="36"/>
      <c r="H142" s="36"/>
      <c r="I142" s="36"/>
      <c r="J142" s="36"/>
      <c r="K142" s="36"/>
      <c r="L142" s="36"/>
      <c r="M142" s="36"/>
      <c r="N142" s="36"/>
    </row>
    <row r="143" spans="1:14">
      <c r="A143" s="36"/>
      <c r="B143" s="36"/>
      <c r="C143" s="36"/>
      <c r="D143" s="36"/>
      <c r="E143" s="36"/>
      <c r="F143" s="36"/>
      <c r="G143" s="36"/>
      <c r="H143" s="36"/>
      <c r="I143" s="36"/>
      <c r="J143" s="36"/>
      <c r="K143" s="36"/>
      <c r="L143" s="36"/>
      <c r="M143" s="36"/>
      <c r="N143" s="36"/>
    </row>
    <row r="144" spans="1:14">
      <c r="A144" s="36"/>
      <c r="B144" s="36"/>
      <c r="C144" s="36"/>
      <c r="D144" s="36"/>
      <c r="E144" s="36"/>
      <c r="F144" s="36"/>
      <c r="G144" s="36"/>
      <c r="H144" s="36"/>
      <c r="I144" s="36"/>
      <c r="J144" s="36"/>
      <c r="K144" s="36"/>
      <c r="L144" s="36"/>
      <c r="M144" s="36"/>
      <c r="N144" s="36"/>
    </row>
    <row r="145" spans="1:14">
      <c r="A145" s="36"/>
      <c r="B145" s="36"/>
      <c r="C145" s="36"/>
      <c r="D145" s="36"/>
      <c r="E145" s="36"/>
      <c r="F145" s="36"/>
      <c r="G145" s="36"/>
      <c r="H145" s="36"/>
      <c r="I145" s="36"/>
      <c r="J145" s="36"/>
      <c r="K145" s="36"/>
      <c r="L145" s="36"/>
      <c r="M145" s="36"/>
      <c r="N145" s="36"/>
    </row>
    <row r="146" spans="1:14">
      <c r="A146" s="36"/>
      <c r="B146" s="36"/>
      <c r="C146" s="36"/>
      <c r="D146" s="36"/>
      <c r="E146" s="36"/>
      <c r="F146" s="36"/>
      <c r="G146" s="36"/>
      <c r="H146" s="36"/>
      <c r="I146" s="36"/>
      <c r="J146" s="36"/>
      <c r="K146" s="36"/>
      <c r="L146" s="36"/>
      <c r="M146" s="36"/>
      <c r="N146" s="36"/>
    </row>
    <row r="147" spans="1:14">
      <c r="A147" s="36"/>
      <c r="B147" s="36"/>
      <c r="C147" s="36"/>
      <c r="D147" s="36"/>
      <c r="E147" s="36"/>
      <c r="F147" s="36"/>
      <c r="G147" s="36"/>
      <c r="H147" s="36"/>
      <c r="I147" s="36"/>
      <c r="J147" s="36"/>
      <c r="K147" s="36"/>
      <c r="L147" s="36"/>
      <c r="M147" s="36"/>
      <c r="N147" s="36"/>
    </row>
    <row r="148" spans="1:14">
      <c r="A148" s="36"/>
      <c r="B148" s="36"/>
      <c r="C148" s="36"/>
      <c r="D148" s="36"/>
      <c r="E148" s="36"/>
      <c r="F148" s="36"/>
      <c r="G148" s="36"/>
      <c r="H148" s="36"/>
      <c r="I148" s="36"/>
      <c r="J148" s="36"/>
      <c r="K148" s="36"/>
      <c r="L148" s="36"/>
      <c r="M148" s="36"/>
      <c r="N148" s="36"/>
    </row>
    <row r="149" spans="1:14">
      <c r="A149" s="36"/>
      <c r="B149" s="36"/>
      <c r="C149" s="36"/>
      <c r="D149" s="36"/>
      <c r="E149" s="36"/>
      <c r="F149" s="36"/>
      <c r="G149" s="36"/>
      <c r="H149" s="36"/>
      <c r="I149" s="36"/>
      <c r="J149" s="36"/>
      <c r="K149" s="36"/>
      <c r="L149" s="36"/>
      <c r="M149" s="36"/>
      <c r="N149" s="36"/>
    </row>
    <row r="150" spans="1:14">
      <c r="A150" s="36"/>
      <c r="B150" s="36"/>
      <c r="C150" s="36"/>
      <c r="D150" s="36"/>
      <c r="E150" s="36"/>
      <c r="F150" s="36"/>
      <c r="G150" s="36"/>
      <c r="H150" s="36"/>
      <c r="I150" s="36"/>
      <c r="J150" s="36"/>
      <c r="K150" s="36"/>
      <c r="L150" s="36"/>
      <c r="M150" s="36"/>
      <c r="N150" s="36"/>
    </row>
    <row r="151" spans="1:14">
      <c r="A151" s="36"/>
      <c r="B151" s="36"/>
      <c r="C151" s="36"/>
      <c r="D151" s="36"/>
      <c r="E151" s="36"/>
      <c r="F151" s="36"/>
      <c r="G151" s="36"/>
      <c r="H151" s="36"/>
      <c r="I151" s="36"/>
      <c r="J151" s="36"/>
      <c r="K151" s="36"/>
      <c r="L151" s="36"/>
      <c r="M151" s="36"/>
      <c r="N151" s="36"/>
    </row>
    <row r="152" spans="1:14">
      <c r="A152" s="36"/>
      <c r="B152" s="36"/>
      <c r="C152" s="36"/>
      <c r="D152" s="36"/>
      <c r="E152" s="36"/>
      <c r="F152" s="36"/>
      <c r="G152" s="36"/>
      <c r="H152" s="36"/>
      <c r="I152" s="36"/>
      <c r="J152" s="36"/>
      <c r="K152" s="36"/>
      <c r="L152" s="36"/>
      <c r="M152" s="36"/>
      <c r="N152" s="36"/>
    </row>
    <row r="153" spans="1:14">
      <c r="A153" s="36"/>
      <c r="B153" s="36"/>
      <c r="C153" s="36"/>
      <c r="D153" s="36"/>
      <c r="E153" s="36"/>
      <c r="F153" s="36"/>
      <c r="G153" s="36"/>
      <c r="H153" s="36"/>
      <c r="I153" s="36"/>
      <c r="J153" s="36"/>
      <c r="K153" s="36"/>
      <c r="L153" s="36"/>
      <c r="M153" s="36"/>
      <c r="N153" s="36"/>
    </row>
    <row r="154" spans="1:14">
      <c r="A154" s="36"/>
      <c r="B154" s="36"/>
      <c r="C154" s="36"/>
      <c r="D154" s="36"/>
      <c r="E154" s="36"/>
      <c r="F154" s="36"/>
      <c r="G154" s="36"/>
      <c r="H154" s="36"/>
      <c r="I154" s="36"/>
      <c r="J154" s="36"/>
      <c r="K154" s="36"/>
      <c r="L154" s="36"/>
      <c r="M154" s="36"/>
      <c r="N154" s="36"/>
    </row>
    <row r="155" spans="1:14">
      <c r="A155" s="36"/>
      <c r="B155" s="36"/>
      <c r="C155" s="36"/>
      <c r="D155" s="36"/>
      <c r="E155" s="36"/>
      <c r="F155" s="36"/>
      <c r="G155" s="36"/>
      <c r="H155" s="36"/>
      <c r="I155" s="36"/>
      <c r="J155" s="36"/>
      <c r="K155" s="36"/>
      <c r="L155" s="36"/>
      <c r="M155" s="36"/>
      <c r="N155" s="36"/>
    </row>
    <row r="156" spans="1:14">
      <c r="A156" s="36"/>
      <c r="B156" s="36"/>
      <c r="C156" s="36"/>
      <c r="D156" s="36"/>
      <c r="E156" s="36"/>
      <c r="F156" s="36"/>
      <c r="G156" s="36"/>
      <c r="H156" s="36"/>
      <c r="I156" s="36"/>
      <c r="J156" s="36"/>
      <c r="K156" s="36"/>
      <c r="L156" s="36"/>
      <c r="M156" s="36"/>
      <c r="N156" s="36"/>
    </row>
    <row r="157" spans="1:14">
      <c r="A157" s="36"/>
      <c r="B157" s="36"/>
      <c r="C157" s="36"/>
      <c r="D157" s="36"/>
      <c r="E157" s="36"/>
      <c r="F157" s="36"/>
      <c r="G157" s="36"/>
      <c r="H157" s="36"/>
      <c r="I157" s="36"/>
      <c r="J157" s="36"/>
      <c r="K157" s="36"/>
      <c r="L157" s="36"/>
      <c r="M157" s="36"/>
      <c r="N157" s="36"/>
    </row>
    <row r="158" spans="1:14">
      <c r="A158" s="36"/>
      <c r="B158" s="36"/>
      <c r="C158" s="36"/>
      <c r="D158" s="36"/>
      <c r="E158" s="36"/>
      <c r="F158" s="36"/>
      <c r="G158" s="36"/>
      <c r="H158" s="36"/>
      <c r="I158" s="36"/>
      <c r="J158" s="36"/>
      <c r="K158" s="36"/>
      <c r="L158" s="36"/>
      <c r="M158" s="36"/>
      <c r="N158" s="36"/>
    </row>
    <row r="159" spans="1:14">
      <c r="A159" s="36"/>
      <c r="B159" s="36"/>
      <c r="C159" s="36"/>
      <c r="D159" s="36"/>
      <c r="E159" s="36"/>
      <c r="F159" s="36"/>
      <c r="G159" s="36"/>
      <c r="H159" s="36"/>
      <c r="I159" s="36"/>
      <c r="J159" s="36"/>
      <c r="K159" s="36"/>
      <c r="L159" s="36"/>
      <c r="M159" s="36"/>
      <c r="N159" s="36"/>
    </row>
    <row r="160" spans="1:14">
      <c r="A160" s="36"/>
      <c r="B160" s="36"/>
      <c r="C160" s="36"/>
      <c r="D160" s="36"/>
      <c r="E160" s="36"/>
      <c r="F160" s="36"/>
      <c r="G160" s="36"/>
      <c r="H160" s="36"/>
      <c r="I160" s="36"/>
      <c r="J160" s="36"/>
      <c r="K160" s="36"/>
      <c r="L160" s="36"/>
      <c r="M160" s="36"/>
      <c r="N160" s="36"/>
    </row>
    <row r="161" spans="1:14">
      <c r="A161" s="36"/>
      <c r="B161" s="36"/>
      <c r="C161" s="36"/>
      <c r="D161" s="36"/>
      <c r="E161" s="36"/>
      <c r="F161" s="36"/>
      <c r="G161" s="36"/>
      <c r="H161" s="36"/>
      <c r="I161" s="36"/>
      <c r="J161" s="36"/>
      <c r="K161" s="36"/>
      <c r="L161" s="36"/>
      <c r="M161" s="36"/>
      <c r="N161" s="36"/>
    </row>
    <row r="162" spans="1:14">
      <c r="A162" s="36"/>
      <c r="B162" s="36"/>
      <c r="C162" s="36"/>
      <c r="D162" s="36"/>
      <c r="E162" s="36"/>
      <c r="F162" s="36"/>
      <c r="G162" s="36"/>
      <c r="H162" s="36"/>
      <c r="I162" s="36"/>
      <c r="J162" s="36"/>
      <c r="K162" s="36"/>
      <c r="L162" s="36"/>
      <c r="M162" s="36"/>
      <c r="N162" s="36"/>
    </row>
    <row r="163" spans="1:14">
      <c r="A163" s="36"/>
      <c r="B163" s="36"/>
      <c r="C163" s="36"/>
      <c r="D163" s="36"/>
      <c r="E163" s="36"/>
      <c r="F163" s="36"/>
      <c r="G163" s="36"/>
      <c r="H163" s="36"/>
      <c r="I163" s="36"/>
      <c r="J163" s="36"/>
      <c r="K163" s="36"/>
      <c r="L163" s="36"/>
      <c r="M163" s="36"/>
      <c r="N163" s="36"/>
    </row>
    <row r="164" spans="1:14">
      <c r="A164" s="36"/>
      <c r="B164" s="36"/>
      <c r="C164" s="36"/>
      <c r="D164" s="36"/>
      <c r="E164" s="36"/>
      <c r="F164" s="36"/>
      <c r="G164" s="36"/>
      <c r="H164" s="36"/>
      <c r="I164" s="36"/>
      <c r="J164" s="36"/>
      <c r="K164" s="36"/>
      <c r="L164" s="36"/>
      <c r="M164" s="36"/>
      <c r="N164" s="36"/>
    </row>
    <row r="165" spans="1:14">
      <c r="A165" s="36"/>
      <c r="B165" s="36"/>
      <c r="C165" s="36"/>
      <c r="D165" s="36"/>
      <c r="E165" s="36"/>
      <c r="F165" s="36"/>
      <c r="G165" s="36"/>
      <c r="H165" s="36"/>
      <c r="I165" s="36"/>
      <c r="J165" s="36"/>
      <c r="K165" s="36"/>
      <c r="L165" s="36"/>
      <c r="M165" s="36"/>
      <c r="N165" s="36"/>
    </row>
    <row r="166" spans="1:14">
      <c r="A166" s="36"/>
      <c r="B166" s="36"/>
      <c r="C166" s="36"/>
      <c r="D166" s="36"/>
      <c r="E166" s="36"/>
      <c r="F166" s="36"/>
      <c r="G166" s="36"/>
      <c r="H166" s="36"/>
      <c r="I166" s="36"/>
      <c r="J166" s="36"/>
      <c r="K166" s="36"/>
      <c r="L166" s="36"/>
      <c r="M166" s="36"/>
      <c r="N166" s="36"/>
    </row>
    <row r="167" spans="1:14">
      <c r="A167" s="36"/>
      <c r="B167" s="36"/>
      <c r="C167" s="36"/>
      <c r="D167" s="36"/>
      <c r="E167" s="36"/>
      <c r="F167" s="36"/>
      <c r="G167" s="36"/>
      <c r="H167" s="36"/>
      <c r="I167" s="36"/>
      <c r="J167" s="36"/>
      <c r="K167" s="36"/>
      <c r="L167" s="36"/>
      <c r="M167" s="36"/>
      <c r="N167" s="36"/>
    </row>
    <row r="168" spans="1:14">
      <c r="A168" s="36"/>
      <c r="B168" s="36"/>
      <c r="C168" s="36"/>
      <c r="D168" s="36"/>
      <c r="E168" s="36"/>
      <c r="F168" s="36"/>
      <c r="G168" s="36"/>
      <c r="H168" s="36"/>
      <c r="I168" s="36"/>
      <c r="J168" s="36"/>
      <c r="K168" s="36"/>
      <c r="L168" s="36"/>
      <c r="M168" s="36"/>
      <c r="N168" s="36"/>
    </row>
    <row r="169" spans="1:14">
      <c r="A169" s="36"/>
      <c r="B169" s="36"/>
      <c r="C169" s="36"/>
      <c r="D169" s="36"/>
      <c r="E169" s="36"/>
      <c r="F169" s="36"/>
      <c r="G169" s="36"/>
      <c r="H169" s="36"/>
      <c r="I169" s="36"/>
      <c r="J169" s="36"/>
      <c r="K169" s="36"/>
      <c r="L169" s="36"/>
      <c r="M169" s="36"/>
      <c r="N169" s="36"/>
    </row>
    <row r="170" spans="1:14">
      <c r="A170" s="36"/>
      <c r="B170" s="36"/>
      <c r="C170" s="36"/>
      <c r="D170" s="36"/>
      <c r="E170" s="36"/>
      <c r="F170" s="36"/>
      <c r="G170" s="36"/>
      <c r="H170" s="36"/>
      <c r="I170" s="36"/>
      <c r="J170" s="36"/>
      <c r="K170" s="36"/>
      <c r="L170" s="36"/>
      <c r="M170" s="36"/>
      <c r="N170" s="36"/>
    </row>
    <row r="171" spans="1:14">
      <c r="A171" s="36"/>
      <c r="B171" s="36"/>
      <c r="C171" s="36"/>
      <c r="D171" s="36"/>
      <c r="E171" s="36"/>
      <c r="F171" s="36"/>
      <c r="G171" s="36"/>
      <c r="H171" s="36"/>
      <c r="I171" s="36"/>
      <c r="J171" s="36"/>
      <c r="K171" s="36"/>
      <c r="L171" s="36"/>
      <c r="M171" s="36"/>
      <c r="N171" s="36"/>
    </row>
    <row r="172" spans="1:14">
      <c r="A172" s="36"/>
      <c r="B172" s="36"/>
      <c r="C172" s="36"/>
      <c r="D172" s="36"/>
      <c r="E172" s="36"/>
      <c r="F172" s="36"/>
      <c r="G172" s="36"/>
      <c r="H172" s="36"/>
      <c r="I172" s="36"/>
      <c r="J172" s="36"/>
      <c r="K172" s="36"/>
      <c r="L172" s="36"/>
      <c r="M172" s="36"/>
      <c r="N172" s="36"/>
    </row>
    <row r="173" spans="1:14">
      <c r="A173" s="36"/>
      <c r="B173" s="36"/>
      <c r="C173" s="36"/>
      <c r="D173" s="36"/>
      <c r="E173" s="36"/>
      <c r="F173" s="36"/>
      <c r="G173" s="36"/>
      <c r="H173" s="36"/>
      <c r="I173" s="36"/>
      <c r="J173" s="36"/>
      <c r="K173" s="36"/>
      <c r="L173" s="36"/>
      <c r="M173" s="36"/>
      <c r="N173" s="36"/>
    </row>
    <row r="174" spans="1:14">
      <c r="A174" s="36"/>
      <c r="B174" s="36"/>
      <c r="C174" s="36"/>
      <c r="D174" s="36"/>
      <c r="E174" s="36"/>
      <c r="F174" s="36"/>
      <c r="G174" s="36"/>
      <c r="H174" s="36"/>
      <c r="I174" s="36"/>
      <c r="J174" s="36"/>
      <c r="K174" s="36"/>
      <c r="L174" s="36"/>
      <c r="M174" s="36"/>
      <c r="N174" s="36"/>
    </row>
    <row r="175" spans="1:14">
      <c r="A175" s="36"/>
      <c r="B175" s="36"/>
      <c r="C175" s="36"/>
      <c r="D175" s="36"/>
      <c r="E175" s="36"/>
      <c r="F175" s="36"/>
      <c r="G175" s="36"/>
      <c r="H175" s="36"/>
      <c r="I175" s="36"/>
      <c r="J175" s="36"/>
      <c r="K175" s="36"/>
      <c r="L175" s="36"/>
      <c r="M175" s="36"/>
      <c r="N175" s="36"/>
    </row>
    <row r="176" spans="1:14">
      <c r="A176" s="36"/>
      <c r="B176" s="36"/>
      <c r="C176" s="36"/>
      <c r="D176" s="36"/>
      <c r="E176" s="36"/>
      <c r="F176" s="36"/>
      <c r="G176" s="36"/>
      <c r="H176" s="36"/>
      <c r="I176" s="36"/>
      <c r="J176" s="36"/>
      <c r="K176" s="36"/>
      <c r="L176" s="36"/>
      <c r="M176" s="36"/>
      <c r="N176" s="36"/>
    </row>
    <row r="177" spans="1:14">
      <c r="A177" s="36"/>
      <c r="B177" s="36"/>
      <c r="C177" s="36"/>
      <c r="D177" s="36"/>
      <c r="E177" s="36"/>
      <c r="F177" s="36"/>
      <c r="G177" s="36"/>
      <c r="H177" s="36"/>
      <c r="I177" s="36"/>
      <c r="J177" s="36"/>
      <c r="K177" s="36"/>
      <c r="L177" s="36"/>
      <c r="M177" s="36"/>
      <c r="N177" s="36"/>
    </row>
    <row r="178" spans="1:14">
      <c r="A178" s="36"/>
      <c r="B178" s="36"/>
      <c r="C178" s="36"/>
      <c r="D178" s="36"/>
      <c r="E178" s="36"/>
      <c r="F178" s="36"/>
      <c r="G178" s="36"/>
      <c r="H178" s="36"/>
      <c r="I178" s="36"/>
      <c r="J178" s="36"/>
      <c r="K178" s="36"/>
      <c r="L178" s="36"/>
      <c r="M178" s="36"/>
      <c r="N178" s="36"/>
    </row>
    <row r="179" spans="1:14">
      <c r="A179" s="36"/>
      <c r="B179" s="36"/>
      <c r="C179" s="36"/>
      <c r="D179" s="36"/>
      <c r="E179" s="36"/>
      <c r="F179" s="36"/>
      <c r="G179" s="36"/>
      <c r="H179" s="36"/>
      <c r="I179" s="36"/>
      <c r="J179" s="36"/>
      <c r="K179" s="36"/>
      <c r="L179" s="36"/>
      <c r="M179" s="36"/>
      <c r="N179" s="36"/>
    </row>
    <row r="180" spans="1:14">
      <c r="A180" s="36"/>
      <c r="B180" s="36"/>
      <c r="C180" s="36"/>
      <c r="D180" s="36"/>
      <c r="E180" s="36"/>
      <c r="F180" s="36"/>
      <c r="G180" s="36"/>
      <c r="H180" s="36"/>
      <c r="I180" s="36"/>
      <c r="J180" s="36"/>
      <c r="K180" s="36"/>
      <c r="L180" s="36"/>
      <c r="M180" s="36"/>
      <c r="N180" s="36"/>
    </row>
    <row r="181" spans="1:14">
      <c r="A181" s="36"/>
      <c r="B181" s="36"/>
      <c r="C181" s="36"/>
      <c r="D181" s="36"/>
      <c r="E181" s="36"/>
      <c r="F181" s="36"/>
      <c r="G181" s="36"/>
      <c r="H181" s="36"/>
      <c r="I181" s="36"/>
      <c r="J181" s="36"/>
      <c r="K181" s="36"/>
      <c r="L181" s="36"/>
      <c r="M181" s="36"/>
      <c r="N181" s="36"/>
    </row>
    <row r="182" spans="1:14">
      <c r="A182" s="36"/>
      <c r="B182" s="36"/>
      <c r="C182" s="36"/>
      <c r="D182" s="36"/>
      <c r="E182" s="36"/>
      <c r="F182" s="36"/>
      <c r="G182" s="36"/>
      <c r="H182" s="36"/>
      <c r="I182" s="36"/>
      <c r="J182" s="36"/>
      <c r="K182" s="36"/>
      <c r="L182" s="36"/>
      <c r="M182" s="36"/>
      <c r="N182" s="36"/>
    </row>
    <row r="183" spans="1:14">
      <c r="A183" s="36"/>
      <c r="B183" s="36"/>
      <c r="C183" s="36"/>
      <c r="D183" s="36"/>
      <c r="E183" s="36"/>
      <c r="F183" s="36"/>
      <c r="G183" s="36"/>
      <c r="H183" s="36"/>
      <c r="I183" s="36"/>
      <c r="J183" s="36"/>
      <c r="K183" s="36"/>
      <c r="L183" s="36"/>
      <c r="M183" s="36"/>
      <c r="N183" s="36"/>
    </row>
    <row r="184" spans="1:14">
      <c r="A184" s="36"/>
      <c r="B184" s="36"/>
      <c r="C184" s="36"/>
      <c r="D184" s="36"/>
      <c r="E184" s="36"/>
      <c r="F184" s="36"/>
      <c r="G184" s="36"/>
      <c r="H184" s="36"/>
      <c r="I184" s="36"/>
      <c r="J184" s="36"/>
      <c r="K184" s="36"/>
      <c r="L184" s="36"/>
      <c r="M184" s="36"/>
      <c r="N184" s="36"/>
    </row>
    <row r="185" spans="1:14">
      <c r="A185" s="36"/>
      <c r="B185" s="36"/>
      <c r="C185" s="36"/>
      <c r="D185" s="36"/>
      <c r="E185" s="36"/>
      <c r="F185" s="36"/>
      <c r="G185" s="36"/>
      <c r="H185" s="36"/>
      <c r="I185" s="36"/>
      <c r="J185" s="36"/>
      <c r="K185" s="36"/>
      <c r="L185" s="36"/>
      <c r="M185" s="36"/>
      <c r="N185" s="36"/>
    </row>
    <row r="186" spans="1:14">
      <c r="A186" s="36"/>
      <c r="B186" s="36"/>
      <c r="C186" s="36"/>
      <c r="D186" s="36"/>
      <c r="E186" s="36"/>
      <c r="F186" s="36"/>
      <c r="G186" s="36"/>
      <c r="H186" s="36"/>
      <c r="I186" s="36"/>
      <c r="J186" s="36"/>
      <c r="K186" s="36"/>
      <c r="L186" s="36"/>
      <c r="M186" s="36"/>
      <c r="N186" s="36"/>
    </row>
    <row r="187" spans="1:14">
      <c r="A187" s="36"/>
      <c r="B187" s="36"/>
      <c r="C187" s="36"/>
      <c r="D187" s="36"/>
      <c r="E187" s="36"/>
      <c r="F187" s="36"/>
      <c r="G187" s="36"/>
      <c r="H187" s="36"/>
      <c r="I187" s="36"/>
      <c r="J187" s="36"/>
      <c r="K187" s="36"/>
      <c r="L187" s="36"/>
      <c r="M187" s="36"/>
      <c r="N187" s="36"/>
    </row>
    <row r="188" spans="1:14">
      <c r="A188" s="36"/>
      <c r="B188" s="36"/>
      <c r="C188" s="36"/>
      <c r="D188" s="36"/>
      <c r="E188" s="36"/>
      <c r="F188" s="36"/>
      <c r="G188" s="36"/>
      <c r="H188" s="36"/>
      <c r="I188" s="36"/>
      <c r="J188" s="36"/>
      <c r="K188" s="36"/>
      <c r="L188" s="36"/>
      <c r="M188" s="36"/>
      <c r="N188" s="36"/>
    </row>
    <row r="189" spans="1:14">
      <c r="A189" s="36"/>
      <c r="B189" s="36"/>
      <c r="C189" s="36"/>
      <c r="D189" s="36"/>
      <c r="E189" s="36"/>
      <c r="F189" s="36"/>
      <c r="G189" s="36"/>
      <c r="H189" s="36"/>
      <c r="I189" s="36"/>
      <c r="J189" s="36"/>
      <c r="K189" s="36"/>
      <c r="L189" s="36"/>
      <c r="M189" s="36"/>
      <c r="N189" s="36"/>
    </row>
    <row r="190" spans="1:14">
      <c r="A190" s="36"/>
      <c r="B190" s="36"/>
      <c r="C190" s="36"/>
      <c r="D190" s="36"/>
      <c r="E190" s="36"/>
      <c r="F190" s="36"/>
      <c r="G190" s="36"/>
      <c r="H190" s="36"/>
      <c r="I190" s="36"/>
      <c r="J190" s="36"/>
      <c r="K190" s="36"/>
      <c r="L190" s="36"/>
      <c r="M190" s="36"/>
      <c r="N190" s="36"/>
    </row>
    <row r="191" spans="1:14">
      <c r="A191" s="36"/>
      <c r="B191" s="36"/>
      <c r="C191" s="36"/>
      <c r="D191" s="36"/>
      <c r="E191" s="36"/>
      <c r="F191" s="36"/>
      <c r="G191" s="36"/>
      <c r="H191" s="36"/>
      <c r="I191" s="36"/>
      <c r="J191" s="36"/>
      <c r="K191" s="36"/>
      <c r="L191" s="36"/>
      <c r="M191" s="36"/>
      <c r="N191" s="36"/>
    </row>
    <row r="192" spans="1:14">
      <c r="A192" s="36"/>
      <c r="B192" s="36"/>
      <c r="C192" s="36"/>
      <c r="D192" s="36"/>
      <c r="E192" s="36"/>
      <c r="F192" s="36"/>
      <c r="G192" s="36"/>
      <c r="H192" s="36"/>
      <c r="I192" s="36"/>
      <c r="J192" s="36"/>
      <c r="K192" s="36"/>
      <c r="L192" s="36"/>
      <c r="M192" s="36"/>
      <c r="N192" s="36"/>
    </row>
    <row r="193" spans="1:14">
      <c r="A193" s="36"/>
      <c r="B193" s="36"/>
      <c r="C193" s="36"/>
      <c r="D193" s="36"/>
      <c r="E193" s="36"/>
      <c r="F193" s="36"/>
      <c r="G193" s="36"/>
      <c r="H193" s="36"/>
      <c r="I193" s="36"/>
      <c r="J193" s="36"/>
      <c r="K193" s="36"/>
      <c r="L193" s="36"/>
      <c r="M193" s="36"/>
      <c r="N193" s="36"/>
    </row>
    <row r="194" spans="1:14">
      <c r="A194" s="36"/>
      <c r="B194" s="36"/>
      <c r="C194" s="36"/>
      <c r="D194" s="36"/>
      <c r="E194" s="36"/>
      <c r="F194" s="36"/>
      <c r="G194" s="36"/>
      <c r="H194" s="36"/>
      <c r="I194" s="36"/>
      <c r="J194" s="36"/>
      <c r="K194" s="36"/>
      <c r="L194" s="36"/>
      <c r="M194" s="36"/>
      <c r="N194" s="36"/>
    </row>
    <row r="195" spans="1:14">
      <c r="A195" s="36"/>
      <c r="B195" s="36"/>
      <c r="C195" s="36"/>
      <c r="D195" s="36"/>
      <c r="E195" s="36"/>
      <c r="F195" s="36"/>
      <c r="G195" s="36"/>
      <c r="H195" s="36"/>
      <c r="I195" s="36"/>
      <c r="J195" s="36"/>
      <c r="K195" s="36"/>
      <c r="L195" s="36"/>
      <c r="M195" s="36"/>
      <c r="N195" s="36"/>
    </row>
    <row r="196" spans="1:14">
      <c r="A196" s="36"/>
      <c r="B196" s="36"/>
      <c r="C196" s="36"/>
      <c r="D196" s="36"/>
      <c r="E196" s="36"/>
      <c r="F196" s="36"/>
      <c r="G196" s="36"/>
      <c r="H196" s="36"/>
      <c r="I196" s="36"/>
      <c r="J196" s="36"/>
      <c r="K196" s="36"/>
      <c r="L196" s="36"/>
      <c r="M196" s="36"/>
      <c r="N196" s="36"/>
    </row>
    <row r="197" spans="1:14">
      <c r="A197" s="36"/>
      <c r="B197" s="36"/>
      <c r="C197" s="36"/>
      <c r="D197" s="36"/>
      <c r="E197" s="36"/>
      <c r="F197" s="36"/>
      <c r="G197" s="36"/>
      <c r="H197" s="36"/>
      <c r="I197" s="36"/>
      <c r="J197" s="36"/>
      <c r="K197" s="36"/>
      <c r="L197" s="36"/>
      <c r="M197" s="36"/>
      <c r="N197" s="36"/>
    </row>
    <row r="198" spans="1:14">
      <c r="A198" s="36"/>
      <c r="B198" s="36"/>
      <c r="C198" s="36"/>
      <c r="D198" s="36"/>
      <c r="E198" s="36"/>
      <c r="F198" s="36"/>
      <c r="G198" s="36"/>
      <c r="H198" s="36"/>
      <c r="I198" s="36"/>
      <c r="J198" s="36"/>
      <c r="K198" s="36"/>
      <c r="L198" s="36"/>
      <c r="M198" s="36"/>
      <c r="N198" s="36"/>
    </row>
    <row r="199" spans="1:14">
      <c r="A199" s="36"/>
      <c r="B199" s="36"/>
      <c r="C199" s="36"/>
      <c r="D199" s="36"/>
      <c r="E199" s="36"/>
      <c r="F199" s="36"/>
      <c r="G199" s="36"/>
      <c r="H199" s="36"/>
      <c r="I199" s="36"/>
      <c r="J199" s="36"/>
      <c r="K199" s="36"/>
      <c r="L199" s="36"/>
      <c r="M199" s="36"/>
      <c r="N199" s="36"/>
    </row>
    <row r="200" spans="1:14">
      <c r="A200" s="36"/>
      <c r="B200" s="36"/>
      <c r="C200" s="36"/>
      <c r="D200" s="36"/>
      <c r="E200" s="36"/>
      <c r="F200" s="36"/>
      <c r="G200" s="36"/>
      <c r="H200" s="36"/>
      <c r="I200" s="36"/>
      <c r="J200" s="36"/>
      <c r="K200" s="36"/>
      <c r="L200" s="36"/>
      <c r="M200" s="36"/>
      <c r="N200" s="36"/>
    </row>
    <row r="201" spans="1:14">
      <c r="A201" s="36"/>
      <c r="B201" s="36"/>
      <c r="C201" s="36"/>
      <c r="D201" s="36"/>
      <c r="E201" s="36"/>
      <c r="F201" s="36"/>
      <c r="G201" s="36"/>
      <c r="H201" s="36"/>
      <c r="I201" s="36"/>
      <c r="J201" s="36"/>
      <c r="K201" s="36"/>
      <c r="L201" s="36"/>
      <c r="M201" s="36"/>
      <c r="N201" s="36"/>
    </row>
  </sheetData>
  <mergeCells count="5">
    <mergeCell ref="A2:M2"/>
    <mergeCell ref="A3:M3"/>
    <mergeCell ref="A25:B25"/>
    <mergeCell ref="A26:B26"/>
    <mergeCell ref="A27:B27"/>
  </mergeCells>
  <hyperlinks>
    <hyperlink ref="A1" location="'索引目录'!D31" display="返回索引页"/>
    <hyperlink ref="B1" location="'非流动资产评估汇总'!B7" display="返回"/>
  </hyperlink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29" customWidth="1"/>
    <col min="3" max="3" width="20" customWidth="1"/>
    <col min="4" max="4" width="10" customWidth="1"/>
    <col min="5" max="5" width="15" customWidth="1"/>
    <col min="6" max="7" width="17" customWidth="1"/>
    <col min="8" max="8" width="14" customWidth="1"/>
    <col min="9" max="9" width="9" customWidth="1"/>
    <col min="10" max="10" width="17" customWidth="1"/>
    <col min="11" max="11" width="10" customWidth="1"/>
  </cols>
  <sheetData>
    <row r="1" ht="15.6" spans="1:11">
      <c r="A1" s="13" t="s">
        <v>86</v>
      </c>
      <c r="B1" s="126" t="s">
        <v>436</v>
      </c>
      <c r="C1" s="15"/>
      <c r="D1" s="15"/>
      <c r="E1" s="15"/>
      <c r="F1" s="15"/>
      <c r="G1" s="15"/>
      <c r="H1" s="15"/>
      <c r="I1" s="15"/>
      <c r="J1" s="15"/>
      <c r="K1" s="36"/>
    </row>
    <row r="2" ht="30" customHeight="1" spans="1:11">
      <c r="A2" s="16" t="s">
        <v>637</v>
      </c>
      <c r="B2" s="17"/>
      <c r="C2" s="17"/>
      <c r="D2" s="17"/>
      <c r="E2" s="17"/>
      <c r="F2" s="17"/>
      <c r="G2" s="17"/>
      <c r="H2" s="17"/>
      <c r="I2" s="17"/>
      <c r="J2" s="17"/>
      <c r="K2" s="36"/>
    </row>
    <row r="3" ht="14.25" customHeight="1" spans="1:11">
      <c r="A3" s="40" t="e">
        <f>CONCATENATE(#REF!,#REF!,#REF!,#REF!,#REF!,#REF!,#REF!)</f>
        <v>#REF!</v>
      </c>
      <c r="B3" s="40"/>
      <c r="C3" s="40"/>
      <c r="D3" s="40"/>
      <c r="E3" s="40"/>
      <c r="F3" s="38"/>
      <c r="G3" s="38"/>
      <c r="H3" s="38"/>
      <c r="I3" s="38"/>
      <c r="J3" s="38"/>
      <c r="K3" s="36"/>
    </row>
    <row r="4" ht="15.75" customHeight="1" spans="1:11">
      <c r="A4" s="41" t="e">
        <f>#REF!&amp;#REF!</f>
        <v>#REF!</v>
      </c>
      <c r="B4" s="36"/>
      <c r="C4" s="36"/>
      <c r="D4" s="36"/>
      <c r="E4" s="36"/>
      <c r="F4" s="405"/>
      <c r="G4" s="36"/>
      <c r="H4" s="36"/>
      <c r="I4" s="36"/>
      <c r="J4" s="42" t="s">
        <v>119</v>
      </c>
      <c r="K4" s="36"/>
    </row>
    <row r="5" ht="15.75" customHeight="1" spans="1:11">
      <c r="A5" s="43" t="s">
        <v>183</v>
      </c>
      <c r="B5" s="52" t="s">
        <v>430</v>
      </c>
      <c r="C5" s="43" t="s">
        <v>424</v>
      </c>
      <c r="D5" s="43" t="s">
        <v>425</v>
      </c>
      <c r="E5" s="44" t="s">
        <v>333</v>
      </c>
      <c r="F5" s="72" t="s">
        <v>334</v>
      </c>
      <c r="G5" s="43" t="s">
        <v>335</v>
      </c>
      <c r="H5" s="43" t="s">
        <v>336</v>
      </c>
      <c r="I5" s="52" t="s">
        <v>358</v>
      </c>
      <c r="J5" s="43" t="s">
        <v>186</v>
      </c>
      <c r="K5" s="36"/>
    </row>
    <row r="6" ht="15.75" customHeight="1" spans="1:11">
      <c r="A6" s="46"/>
      <c r="B6" s="47"/>
      <c r="C6" s="46"/>
      <c r="D6" s="631"/>
      <c r="E6" s="55"/>
      <c r="F6" s="57"/>
      <c r="G6" s="56"/>
      <c r="H6" s="56" t="str">
        <f t="shared" ref="H6:H27" si="0">IF(G6-F6=0,"",(G6-F6))</f>
        <v/>
      </c>
      <c r="I6" s="56" t="str">
        <f t="shared" ref="I6:I27" si="1">IF(F6=0,"",(G6-F6)/F6*100)</f>
        <v/>
      </c>
      <c r="J6" s="47"/>
      <c r="K6" s="36"/>
    </row>
    <row r="7" ht="15.75" customHeight="1" spans="1:11">
      <c r="A7" s="46"/>
      <c r="B7" s="47"/>
      <c r="C7" s="46"/>
      <c r="D7" s="631"/>
      <c r="E7" s="55"/>
      <c r="F7" s="57"/>
      <c r="G7" s="56"/>
      <c r="H7" s="56" t="str">
        <f t="shared" si="0"/>
        <v/>
      </c>
      <c r="I7" s="56" t="str">
        <f t="shared" si="1"/>
        <v/>
      </c>
      <c r="J7" s="47"/>
      <c r="K7" s="36"/>
    </row>
    <row r="8" ht="15.75" customHeight="1" spans="1:11">
      <c r="A8" s="46"/>
      <c r="B8" s="47"/>
      <c r="C8" s="46"/>
      <c r="D8" s="631"/>
      <c r="E8" s="55"/>
      <c r="F8" s="57"/>
      <c r="G8" s="56"/>
      <c r="H8" s="56" t="str">
        <f t="shared" si="0"/>
        <v/>
      </c>
      <c r="I8" s="56" t="str">
        <f t="shared" si="1"/>
        <v/>
      </c>
      <c r="J8" s="47"/>
      <c r="K8" s="36"/>
    </row>
    <row r="9" ht="15.75" customHeight="1" spans="1:11">
      <c r="A9" s="46"/>
      <c r="B9" s="47"/>
      <c r="C9" s="46"/>
      <c r="D9" s="631"/>
      <c r="E9" s="55"/>
      <c r="F9" s="57"/>
      <c r="G9" s="56"/>
      <c r="H9" s="56" t="str">
        <f t="shared" si="0"/>
        <v/>
      </c>
      <c r="I9" s="56" t="str">
        <f t="shared" si="1"/>
        <v/>
      </c>
      <c r="J9" s="47"/>
      <c r="K9" s="36"/>
    </row>
    <row r="10" ht="15.75" customHeight="1" spans="1:11">
      <c r="A10" s="46"/>
      <c r="B10" s="47"/>
      <c r="C10" s="46"/>
      <c r="D10" s="631"/>
      <c r="E10" s="55"/>
      <c r="F10" s="57"/>
      <c r="G10" s="56"/>
      <c r="H10" s="56" t="str">
        <f t="shared" si="0"/>
        <v/>
      </c>
      <c r="I10" s="56" t="str">
        <f t="shared" si="1"/>
        <v/>
      </c>
      <c r="J10" s="47"/>
      <c r="K10" s="36"/>
    </row>
    <row r="11" ht="15.75" customHeight="1" spans="1:11">
      <c r="A11" s="46"/>
      <c r="B11" s="47"/>
      <c r="C11" s="46"/>
      <c r="D11" s="631"/>
      <c r="E11" s="55"/>
      <c r="F11" s="57"/>
      <c r="G11" s="56"/>
      <c r="H11" s="56" t="str">
        <f t="shared" si="0"/>
        <v/>
      </c>
      <c r="I11" s="56" t="str">
        <f t="shared" si="1"/>
        <v/>
      </c>
      <c r="J11" s="47"/>
      <c r="K11" s="36"/>
    </row>
    <row r="12" ht="15.75" customHeight="1" spans="1:11">
      <c r="A12" s="46"/>
      <c r="B12" s="47"/>
      <c r="C12" s="46"/>
      <c r="D12" s="631"/>
      <c r="E12" s="55"/>
      <c r="F12" s="57"/>
      <c r="G12" s="56"/>
      <c r="H12" s="56" t="str">
        <f t="shared" si="0"/>
        <v/>
      </c>
      <c r="I12" s="56" t="str">
        <f t="shared" si="1"/>
        <v/>
      </c>
      <c r="J12" s="47"/>
      <c r="K12" s="36"/>
    </row>
    <row r="13" ht="15.75" customHeight="1" spans="1:11">
      <c r="A13" s="46"/>
      <c r="B13" s="47"/>
      <c r="C13" s="46"/>
      <c r="D13" s="631"/>
      <c r="E13" s="55"/>
      <c r="F13" s="57"/>
      <c r="G13" s="56"/>
      <c r="H13" s="56" t="str">
        <f t="shared" si="0"/>
        <v/>
      </c>
      <c r="I13" s="56" t="str">
        <f t="shared" si="1"/>
        <v/>
      </c>
      <c r="J13" s="47"/>
      <c r="K13" s="36"/>
    </row>
    <row r="14" ht="15.75" customHeight="1" spans="1:11">
      <c r="A14" s="46"/>
      <c r="B14" s="47"/>
      <c r="C14" s="46"/>
      <c r="D14" s="631"/>
      <c r="E14" s="55"/>
      <c r="F14" s="57"/>
      <c r="G14" s="56"/>
      <c r="H14" s="56" t="str">
        <f t="shared" si="0"/>
        <v/>
      </c>
      <c r="I14" s="56" t="str">
        <f t="shared" si="1"/>
        <v/>
      </c>
      <c r="J14" s="47"/>
      <c r="K14" s="36"/>
    </row>
    <row r="15" ht="15.75" customHeight="1" spans="1:11">
      <c r="A15" s="46"/>
      <c r="B15" s="47"/>
      <c r="C15" s="46"/>
      <c r="D15" s="631"/>
      <c r="E15" s="55"/>
      <c r="F15" s="57"/>
      <c r="G15" s="56"/>
      <c r="H15" s="56" t="str">
        <f t="shared" si="0"/>
        <v/>
      </c>
      <c r="I15" s="56" t="str">
        <f t="shared" si="1"/>
        <v/>
      </c>
      <c r="J15" s="47"/>
      <c r="K15" s="36"/>
    </row>
    <row r="16" ht="15.75" customHeight="1" spans="1:11">
      <c r="A16" s="46"/>
      <c r="B16" s="47"/>
      <c r="C16" s="46"/>
      <c r="D16" s="631"/>
      <c r="E16" s="55"/>
      <c r="F16" s="57"/>
      <c r="G16" s="56"/>
      <c r="H16" s="56" t="str">
        <f t="shared" si="0"/>
        <v/>
      </c>
      <c r="I16" s="56" t="str">
        <f t="shared" si="1"/>
        <v/>
      </c>
      <c r="J16" s="47"/>
      <c r="K16" s="36"/>
    </row>
    <row r="17" ht="15.75" customHeight="1" spans="1:11">
      <c r="A17" s="46"/>
      <c r="B17" s="47"/>
      <c r="C17" s="46"/>
      <c r="D17" s="631"/>
      <c r="E17" s="55"/>
      <c r="F17" s="57"/>
      <c r="G17" s="56"/>
      <c r="H17" s="56" t="str">
        <f t="shared" si="0"/>
        <v/>
      </c>
      <c r="I17" s="56" t="str">
        <f t="shared" si="1"/>
        <v/>
      </c>
      <c r="J17" s="47"/>
      <c r="K17" s="36"/>
    </row>
    <row r="18" ht="15.75" customHeight="1" spans="1:11">
      <c r="A18" s="46"/>
      <c r="B18" s="47"/>
      <c r="C18" s="46"/>
      <c r="D18" s="631"/>
      <c r="E18" s="55"/>
      <c r="F18" s="57"/>
      <c r="G18" s="56"/>
      <c r="H18" s="56" t="str">
        <f t="shared" si="0"/>
        <v/>
      </c>
      <c r="I18" s="56" t="str">
        <f t="shared" si="1"/>
        <v/>
      </c>
      <c r="J18" s="47"/>
      <c r="K18" s="36"/>
    </row>
    <row r="19" ht="15.75" customHeight="1" spans="1:11">
      <c r="A19" s="46"/>
      <c r="B19" s="47"/>
      <c r="C19" s="46"/>
      <c r="D19" s="631"/>
      <c r="E19" s="55"/>
      <c r="F19" s="57"/>
      <c r="G19" s="56"/>
      <c r="H19" s="56" t="str">
        <f t="shared" si="0"/>
        <v/>
      </c>
      <c r="I19" s="56" t="str">
        <f t="shared" si="1"/>
        <v/>
      </c>
      <c r="J19" s="47"/>
      <c r="K19" s="36"/>
    </row>
    <row r="20" ht="15.75" customHeight="1" spans="1:11">
      <c r="A20" s="46"/>
      <c r="B20" s="47"/>
      <c r="C20" s="46"/>
      <c r="D20" s="631"/>
      <c r="E20" s="55"/>
      <c r="F20" s="57"/>
      <c r="G20" s="56"/>
      <c r="H20" s="56" t="str">
        <f t="shared" si="0"/>
        <v/>
      </c>
      <c r="I20" s="56" t="str">
        <f t="shared" si="1"/>
        <v/>
      </c>
      <c r="J20" s="47"/>
      <c r="K20" s="36"/>
    </row>
    <row r="21" ht="15.75" customHeight="1" spans="1:11">
      <c r="A21" s="46"/>
      <c r="B21" s="47"/>
      <c r="C21" s="46"/>
      <c r="D21" s="631"/>
      <c r="E21" s="44"/>
      <c r="F21" s="57"/>
      <c r="G21" s="56"/>
      <c r="H21" s="56" t="str">
        <f t="shared" si="0"/>
        <v/>
      </c>
      <c r="I21" s="56" t="str">
        <f t="shared" si="1"/>
        <v/>
      </c>
      <c r="J21" s="47"/>
      <c r="K21" s="36"/>
    </row>
    <row r="22" ht="15.75" customHeight="1" spans="1:11">
      <c r="A22" s="46"/>
      <c r="B22" s="47"/>
      <c r="C22" s="46"/>
      <c r="D22" s="631"/>
      <c r="E22" s="55"/>
      <c r="F22" s="57"/>
      <c r="G22" s="56"/>
      <c r="H22" s="56" t="str">
        <f t="shared" si="0"/>
        <v/>
      </c>
      <c r="I22" s="56" t="str">
        <f t="shared" si="1"/>
        <v/>
      </c>
      <c r="J22" s="47"/>
      <c r="K22" s="36"/>
    </row>
    <row r="23" ht="15.75" customHeight="1" spans="1:11">
      <c r="A23" s="46"/>
      <c r="B23" s="47"/>
      <c r="C23" s="46"/>
      <c r="D23" s="631"/>
      <c r="E23" s="55"/>
      <c r="F23" s="57"/>
      <c r="G23" s="56"/>
      <c r="H23" s="56" t="str">
        <f t="shared" si="0"/>
        <v/>
      </c>
      <c r="I23" s="56" t="str">
        <f t="shared" si="1"/>
        <v/>
      </c>
      <c r="J23" s="47"/>
      <c r="K23" s="36"/>
    </row>
    <row r="24" ht="15.75" customHeight="1" spans="1:11">
      <c r="A24" s="52" t="s">
        <v>395</v>
      </c>
      <c r="B24" s="72"/>
      <c r="C24" s="46"/>
      <c r="D24" s="48"/>
      <c r="E24" s="55">
        <f>SUM(E6:E23)</f>
        <v>0</v>
      </c>
      <c r="F24" s="57">
        <f>SUM(F6:F23)</f>
        <v>0</v>
      </c>
      <c r="G24" s="56">
        <f>SUM(G6:G23)</f>
        <v>0</v>
      </c>
      <c r="H24" s="56" t="str">
        <f t="shared" si="0"/>
        <v/>
      </c>
      <c r="I24" s="56" t="str">
        <f t="shared" si="1"/>
        <v/>
      </c>
      <c r="J24" s="47"/>
      <c r="K24" s="36"/>
    </row>
    <row r="25" ht="15.75" customHeight="1" spans="1:11">
      <c r="A25" s="43" t="s">
        <v>638</v>
      </c>
      <c r="B25" s="72"/>
      <c r="C25" s="46"/>
      <c r="D25" s="48"/>
      <c r="E25" s="55"/>
      <c r="F25" s="57"/>
      <c r="G25" s="56">
        <v>0</v>
      </c>
      <c r="H25" s="56" t="str">
        <f t="shared" si="0"/>
        <v/>
      </c>
      <c r="I25" s="56" t="str">
        <f t="shared" si="1"/>
        <v/>
      </c>
      <c r="J25" s="47"/>
      <c r="K25" s="36"/>
    </row>
    <row r="26" ht="15.75" customHeight="1" spans="1:11">
      <c r="A26" s="43" t="s">
        <v>639</v>
      </c>
      <c r="B26" s="72"/>
      <c r="C26" s="46"/>
      <c r="D26" s="48"/>
      <c r="E26" s="55"/>
      <c r="F26" s="57"/>
      <c r="G26" s="56"/>
      <c r="H26" s="56" t="str">
        <f t="shared" si="0"/>
        <v/>
      </c>
      <c r="I26" s="56" t="str">
        <f t="shared" si="1"/>
        <v/>
      </c>
      <c r="J26" s="47"/>
      <c r="K26" s="36"/>
    </row>
    <row r="27" ht="15.75" customHeight="1" spans="1:11">
      <c r="A27" s="52" t="s">
        <v>636</v>
      </c>
      <c r="B27" s="72"/>
      <c r="C27" s="47"/>
      <c r="D27" s="48"/>
      <c r="E27" s="55">
        <f>E24-E25-E26</f>
        <v>0</v>
      </c>
      <c r="F27" s="57">
        <f>F24-F25-F26</f>
        <v>0</v>
      </c>
      <c r="G27" s="56">
        <f>G24-G25-G26</f>
        <v>0</v>
      </c>
      <c r="H27" s="56" t="str">
        <f t="shared" si="0"/>
        <v/>
      </c>
      <c r="I27" s="56" t="str">
        <f t="shared" si="1"/>
        <v/>
      </c>
      <c r="J27" s="47"/>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ht="15.75" customHeight="1" spans="1:11">
      <c r="A30" s="36"/>
      <c r="B30" s="632" t="s">
        <v>640</v>
      </c>
      <c r="C30" s="411" t="s">
        <v>641</v>
      </c>
      <c r="D30" s="36"/>
      <c r="E30" s="36"/>
      <c r="F30" s="36"/>
      <c r="G30" s="36"/>
      <c r="H30" s="36"/>
      <c r="I30" s="36"/>
      <c r="J30" s="36"/>
      <c r="K30" s="36"/>
    </row>
    <row r="31" ht="15.75" customHeight="1" spans="1:11">
      <c r="A31" s="36"/>
      <c r="B31" s="632" t="s">
        <v>642</v>
      </c>
      <c r="C31" s="633" t="s">
        <v>643</v>
      </c>
      <c r="D31" s="36"/>
      <c r="E31" s="36"/>
      <c r="F31" s="36"/>
      <c r="G31" s="36"/>
      <c r="H31" s="36"/>
      <c r="I31" s="36"/>
      <c r="J31" s="36"/>
      <c r="K31" s="36"/>
    </row>
    <row r="32" ht="15.75" customHeight="1" spans="1:11">
      <c r="A32" s="36"/>
      <c r="B32" s="36"/>
      <c r="C32" s="633" t="s">
        <v>644</v>
      </c>
      <c r="D32" s="36"/>
      <c r="E32" s="36"/>
      <c r="F32" s="36"/>
      <c r="G32" s="36"/>
      <c r="H32" s="36"/>
      <c r="I32" s="36"/>
      <c r="J32" s="36"/>
      <c r="K32" s="36"/>
    </row>
    <row r="33" ht="15.75" customHeight="1" spans="1:11">
      <c r="A33" s="36"/>
      <c r="B33" s="36"/>
      <c r="C33" s="36" t="s">
        <v>645</v>
      </c>
      <c r="D33" s="36"/>
      <c r="E33" s="36"/>
      <c r="F33" s="36"/>
      <c r="G33" s="36"/>
      <c r="H33" s="36"/>
      <c r="I33" s="36"/>
      <c r="J33" s="36"/>
      <c r="K33" s="36"/>
    </row>
    <row r="34" ht="15.75" customHeight="1" spans="1:11">
      <c r="A34" s="36"/>
      <c r="B34" s="36"/>
      <c r="C34" s="633" t="s">
        <v>646</v>
      </c>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6">
    <mergeCell ref="A2:J2"/>
    <mergeCell ref="A3:J3"/>
    <mergeCell ref="A24:B24"/>
    <mergeCell ref="A25:B25"/>
    <mergeCell ref="A26:B26"/>
    <mergeCell ref="A27:B27"/>
  </mergeCells>
  <hyperlinks>
    <hyperlink ref="A1" location="'索引目录'!D32" display="返回索引页"/>
    <hyperlink ref="B1" location="'非流动资产评估汇总'!B8" display="返回 "/>
  </hyperlink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01"/>
  <sheetViews>
    <sheetView workbookViewId="0">
      <selection activeCell="A1" sqref="A1"/>
    </sheetView>
  </sheetViews>
  <sheetFormatPr defaultColWidth="9.81481481481481" defaultRowHeight="14.4"/>
  <cols>
    <col min="1" max="1" width="5" customWidth="1"/>
    <col min="2" max="2" width="31" customWidth="1"/>
    <col min="3" max="3" width="9" customWidth="1"/>
    <col min="4" max="4" width="11" customWidth="1"/>
    <col min="5" max="5" width="10" customWidth="1"/>
    <col min="6" max="6" width="13" customWidth="1"/>
    <col min="7" max="7" width="15" hidden="1" customWidth="1"/>
    <col min="8" max="8" width="16" customWidth="1"/>
    <col min="9" max="9" width="15" customWidth="1"/>
    <col min="10" max="10" width="14" customWidth="1"/>
    <col min="11" max="11" width="7" customWidth="1"/>
    <col min="12" max="12" width="16" customWidth="1"/>
    <col min="13" max="14" width="10" customWidth="1"/>
  </cols>
  <sheetData>
    <row r="1" ht="15.6" spans="1:14">
      <c r="A1" s="13" t="s">
        <v>86</v>
      </c>
      <c r="B1" s="126" t="s">
        <v>250</v>
      </c>
      <c r="C1" s="15"/>
      <c r="D1" s="15"/>
      <c r="E1" s="15"/>
      <c r="F1" s="15"/>
      <c r="G1" s="15"/>
      <c r="H1" s="15"/>
      <c r="I1" s="15"/>
      <c r="J1" s="15"/>
      <c r="K1" s="15"/>
      <c r="L1" s="15"/>
      <c r="M1" s="36"/>
      <c r="N1" s="36"/>
    </row>
    <row r="2" ht="30" customHeight="1" spans="1:14">
      <c r="A2" s="16" t="s">
        <v>647</v>
      </c>
      <c r="B2" s="17"/>
      <c r="C2" s="17"/>
      <c r="D2" s="17"/>
      <c r="E2" s="17"/>
      <c r="F2" s="17"/>
      <c r="G2" s="17"/>
      <c r="H2" s="17"/>
      <c r="I2" s="17"/>
      <c r="J2" s="17"/>
      <c r="K2" s="17"/>
      <c r="L2" s="17"/>
      <c r="M2" s="36"/>
      <c r="N2" s="36"/>
    </row>
    <row r="3" ht="14.25" customHeight="1" spans="1:14">
      <c r="A3" s="40" t="e">
        <f>CONCATENATE(#REF!,#REF!,#REF!,#REF!,#REF!,#REF!,#REF!)</f>
        <v>#REF!</v>
      </c>
      <c r="B3" s="40"/>
      <c r="C3" s="40"/>
      <c r="D3" s="40"/>
      <c r="E3" s="40"/>
      <c r="F3" s="40"/>
      <c r="G3" s="40"/>
      <c r="H3" s="40"/>
      <c r="I3" s="38"/>
      <c r="J3" s="38"/>
      <c r="K3" s="38"/>
      <c r="L3" s="38"/>
      <c r="M3" s="38"/>
      <c r="N3" s="38"/>
    </row>
    <row r="4" ht="15.75" customHeight="1" spans="1:14">
      <c r="A4" s="41" t="e">
        <f>#REF!&amp;#REF!</f>
        <v>#REF!</v>
      </c>
      <c r="B4" s="36"/>
      <c r="C4" s="36"/>
      <c r="D4" s="36"/>
      <c r="E4" s="36"/>
      <c r="F4" s="36"/>
      <c r="G4" s="36"/>
      <c r="H4" s="36"/>
      <c r="I4" s="36"/>
      <c r="J4" s="36"/>
      <c r="K4" s="36"/>
      <c r="L4" s="42" t="s">
        <v>119</v>
      </c>
      <c r="M4" s="36"/>
      <c r="N4" s="36"/>
    </row>
    <row r="5" ht="15.75" customHeight="1" spans="1:14">
      <c r="A5" s="43" t="s">
        <v>183</v>
      </c>
      <c r="B5" s="43" t="s">
        <v>373</v>
      </c>
      <c r="C5" s="43" t="s">
        <v>375</v>
      </c>
      <c r="D5" s="43" t="s">
        <v>648</v>
      </c>
      <c r="E5" s="52" t="s">
        <v>649</v>
      </c>
      <c r="F5" s="43" t="s">
        <v>634</v>
      </c>
      <c r="G5" s="44" t="s">
        <v>333</v>
      </c>
      <c r="H5" s="45" t="s">
        <v>334</v>
      </c>
      <c r="I5" s="43" t="s">
        <v>335</v>
      </c>
      <c r="J5" s="43" t="s">
        <v>336</v>
      </c>
      <c r="K5" s="52" t="s">
        <v>358</v>
      </c>
      <c r="L5" s="43" t="s">
        <v>186</v>
      </c>
      <c r="M5" s="36"/>
      <c r="N5" s="36"/>
    </row>
    <row r="6" ht="15.75" customHeight="1" spans="1:14">
      <c r="A6" s="46">
        <v>1</v>
      </c>
      <c r="B6" s="47">
        <v>1111</v>
      </c>
      <c r="C6" s="48">
        <v>0</v>
      </c>
      <c r="D6" s="46"/>
      <c r="E6" s="46">
        <v>49</v>
      </c>
      <c r="F6" s="629">
        <v>0</v>
      </c>
      <c r="G6" s="55"/>
      <c r="H6" s="57">
        <v>0</v>
      </c>
      <c r="I6" s="56">
        <f>H6</f>
        <v>0</v>
      </c>
      <c r="J6" s="56" t="str">
        <f t="shared" ref="J6:J25" si="0">IF(I6-H6=0,"",(I6-H6))</f>
        <v/>
      </c>
      <c r="K6" s="56" t="str">
        <f t="shared" ref="K6:K25" si="1">IF(H6=0,"",(I6-H6)/H6*100)</f>
        <v/>
      </c>
      <c r="L6" s="47"/>
      <c r="M6" s="36"/>
      <c r="N6" s="36"/>
    </row>
    <row r="7" ht="15.75" customHeight="1" spans="1:14">
      <c r="A7" s="46"/>
      <c r="B7" s="47"/>
      <c r="C7" s="48"/>
      <c r="D7" s="46"/>
      <c r="E7" s="46"/>
      <c r="F7" s="46"/>
      <c r="G7" s="55"/>
      <c r="H7" s="57"/>
      <c r="I7" s="56"/>
      <c r="J7" s="56" t="str">
        <f t="shared" si="0"/>
        <v/>
      </c>
      <c r="K7" s="56" t="str">
        <f t="shared" si="1"/>
        <v/>
      </c>
      <c r="L7" s="47"/>
      <c r="M7" s="36"/>
      <c r="N7" s="36"/>
    </row>
    <row r="8" ht="15.75" customHeight="1" spans="1:14">
      <c r="A8" s="46"/>
      <c r="B8" s="47"/>
      <c r="C8" s="48"/>
      <c r="D8" s="46"/>
      <c r="E8" s="46"/>
      <c r="F8" s="46"/>
      <c r="G8" s="55"/>
      <c r="H8" s="57"/>
      <c r="I8" s="56"/>
      <c r="J8" s="56" t="str">
        <f t="shared" si="0"/>
        <v/>
      </c>
      <c r="K8" s="56" t="str">
        <f t="shared" si="1"/>
        <v/>
      </c>
      <c r="L8" s="47"/>
      <c r="M8" s="36"/>
      <c r="N8" s="36"/>
    </row>
    <row r="9" ht="15.75" customHeight="1" spans="1:14">
      <c r="A9" s="46"/>
      <c r="B9" s="47"/>
      <c r="C9" s="48"/>
      <c r="D9" s="46"/>
      <c r="E9" s="46"/>
      <c r="F9" s="46"/>
      <c r="G9" s="55"/>
      <c r="H9" s="57"/>
      <c r="I9" s="56"/>
      <c r="J9" s="56" t="str">
        <f t="shared" si="0"/>
        <v/>
      </c>
      <c r="K9" s="56" t="str">
        <f t="shared" si="1"/>
        <v/>
      </c>
      <c r="L9" s="47"/>
      <c r="M9" s="36"/>
      <c r="N9" s="36"/>
    </row>
    <row r="10" ht="15.75" customHeight="1" spans="1:14">
      <c r="A10" s="46"/>
      <c r="B10" s="47"/>
      <c r="C10" s="48"/>
      <c r="D10" s="46"/>
      <c r="E10" s="46"/>
      <c r="F10" s="46"/>
      <c r="G10" s="55"/>
      <c r="H10" s="57"/>
      <c r="I10" s="56"/>
      <c r="J10" s="56" t="str">
        <f t="shared" si="0"/>
        <v/>
      </c>
      <c r="K10" s="56" t="str">
        <f t="shared" si="1"/>
        <v/>
      </c>
      <c r="L10" s="47"/>
      <c r="M10" s="36"/>
      <c r="N10" s="36"/>
    </row>
    <row r="11" ht="15.75" customHeight="1" spans="1:14">
      <c r="A11" s="46"/>
      <c r="B11" s="47"/>
      <c r="C11" s="48"/>
      <c r="D11" s="46"/>
      <c r="E11" s="46"/>
      <c r="F11" s="46"/>
      <c r="G11" s="55"/>
      <c r="H11" s="57"/>
      <c r="I11" s="56"/>
      <c r="J11" s="56" t="str">
        <f t="shared" si="0"/>
        <v/>
      </c>
      <c r="K11" s="56" t="str">
        <f t="shared" si="1"/>
        <v/>
      </c>
      <c r="L11" s="47"/>
      <c r="M11" s="36"/>
      <c r="N11" s="36"/>
    </row>
    <row r="12" ht="15.75" customHeight="1" spans="1:14">
      <c r="A12" s="46"/>
      <c r="B12" s="47"/>
      <c r="C12" s="48"/>
      <c r="D12" s="46"/>
      <c r="E12" s="46"/>
      <c r="F12" s="46"/>
      <c r="G12" s="55"/>
      <c r="H12" s="57"/>
      <c r="I12" s="56"/>
      <c r="J12" s="56" t="str">
        <f t="shared" si="0"/>
        <v/>
      </c>
      <c r="K12" s="56" t="str">
        <f t="shared" si="1"/>
        <v/>
      </c>
      <c r="L12" s="47"/>
      <c r="M12" s="36"/>
      <c r="N12" s="36"/>
    </row>
    <row r="13" ht="15.75" customHeight="1" spans="1:14">
      <c r="A13" s="46"/>
      <c r="B13" s="47"/>
      <c r="C13" s="48"/>
      <c r="D13" s="46"/>
      <c r="E13" s="46"/>
      <c r="F13" s="46"/>
      <c r="G13" s="55"/>
      <c r="H13" s="57"/>
      <c r="I13" s="56"/>
      <c r="J13" s="56" t="str">
        <f t="shared" si="0"/>
        <v/>
      </c>
      <c r="K13" s="56" t="str">
        <f t="shared" si="1"/>
        <v/>
      </c>
      <c r="L13" s="47"/>
      <c r="M13" s="36"/>
      <c r="N13" s="36"/>
    </row>
    <row r="14" ht="15.75" customHeight="1" spans="1:14">
      <c r="A14" s="46"/>
      <c r="B14" s="47"/>
      <c r="C14" s="48"/>
      <c r="D14" s="46"/>
      <c r="E14" s="46"/>
      <c r="F14" s="46"/>
      <c r="G14" s="55"/>
      <c r="H14" s="57"/>
      <c r="I14" s="56"/>
      <c r="J14" s="56" t="str">
        <f t="shared" si="0"/>
        <v/>
      </c>
      <c r="K14" s="56" t="str">
        <f t="shared" si="1"/>
        <v/>
      </c>
      <c r="L14" s="47"/>
      <c r="M14" s="36"/>
      <c r="N14" s="36"/>
    </row>
    <row r="15" ht="15.75" customHeight="1" spans="1:14">
      <c r="A15" s="46"/>
      <c r="B15" s="47"/>
      <c r="C15" s="48"/>
      <c r="D15" s="46"/>
      <c r="E15" s="46"/>
      <c r="F15" s="46"/>
      <c r="G15" s="55"/>
      <c r="H15" s="57"/>
      <c r="I15" s="56"/>
      <c r="J15" s="56" t="str">
        <f t="shared" si="0"/>
        <v/>
      </c>
      <c r="K15" s="56" t="str">
        <f t="shared" si="1"/>
        <v/>
      </c>
      <c r="L15" s="47"/>
      <c r="M15" s="36"/>
      <c r="N15" s="36"/>
    </row>
    <row r="16" ht="15.75" customHeight="1" spans="1:14">
      <c r="A16" s="46"/>
      <c r="B16" s="47"/>
      <c r="C16" s="48"/>
      <c r="D16" s="46"/>
      <c r="E16" s="46"/>
      <c r="F16" s="46"/>
      <c r="G16" s="55"/>
      <c r="H16" s="57"/>
      <c r="I16" s="56"/>
      <c r="J16" s="56" t="str">
        <f t="shared" si="0"/>
        <v/>
      </c>
      <c r="K16" s="56" t="str">
        <f t="shared" si="1"/>
        <v/>
      </c>
      <c r="L16" s="47"/>
      <c r="M16" s="36"/>
      <c r="N16" s="36"/>
    </row>
    <row r="17" ht="15.75" customHeight="1" spans="1:14">
      <c r="A17" s="46"/>
      <c r="B17" s="47"/>
      <c r="C17" s="48"/>
      <c r="D17" s="46"/>
      <c r="E17" s="46"/>
      <c r="F17" s="46"/>
      <c r="G17" s="55"/>
      <c r="H17" s="57"/>
      <c r="I17" s="56"/>
      <c r="J17" s="56" t="str">
        <f t="shared" si="0"/>
        <v/>
      </c>
      <c r="K17" s="56" t="str">
        <f t="shared" si="1"/>
        <v/>
      </c>
      <c r="L17" s="47"/>
      <c r="M17" s="36"/>
      <c r="N17" s="36"/>
    </row>
    <row r="18" ht="15.75" customHeight="1" spans="1:14">
      <c r="A18" s="46"/>
      <c r="B18" s="47"/>
      <c r="C18" s="48"/>
      <c r="D18" s="46"/>
      <c r="E18" s="46"/>
      <c r="F18" s="46"/>
      <c r="G18" s="55"/>
      <c r="H18" s="57"/>
      <c r="I18" s="56"/>
      <c r="J18" s="56" t="str">
        <f t="shared" si="0"/>
        <v/>
      </c>
      <c r="K18" s="56" t="str">
        <f t="shared" si="1"/>
        <v/>
      </c>
      <c r="L18" s="47"/>
      <c r="M18" s="36"/>
      <c r="N18" s="36"/>
    </row>
    <row r="19" ht="15.75" customHeight="1" spans="1:14">
      <c r="A19" s="46"/>
      <c r="B19" s="47"/>
      <c r="C19" s="48"/>
      <c r="D19" s="46"/>
      <c r="E19" s="46"/>
      <c r="F19" s="46"/>
      <c r="G19" s="55"/>
      <c r="H19" s="57"/>
      <c r="I19" s="56"/>
      <c r="J19" s="56" t="str">
        <f t="shared" si="0"/>
        <v/>
      </c>
      <c r="K19" s="56" t="str">
        <f t="shared" si="1"/>
        <v/>
      </c>
      <c r="L19" s="47"/>
      <c r="M19" s="36"/>
      <c r="N19" s="36"/>
    </row>
    <row r="20" ht="15.75" customHeight="1" spans="1:14">
      <c r="A20" s="46"/>
      <c r="B20" s="47"/>
      <c r="C20" s="48"/>
      <c r="D20" s="46"/>
      <c r="E20" s="46"/>
      <c r="F20" s="46"/>
      <c r="G20" s="55"/>
      <c r="H20" s="57"/>
      <c r="I20" s="56"/>
      <c r="J20" s="56" t="str">
        <f t="shared" si="0"/>
        <v/>
      </c>
      <c r="K20" s="56" t="str">
        <f t="shared" si="1"/>
        <v/>
      </c>
      <c r="L20" s="47"/>
      <c r="M20" s="36"/>
      <c r="N20" s="36"/>
    </row>
    <row r="21" ht="15.75" customHeight="1" spans="1:14">
      <c r="A21" s="46"/>
      <c r="B21" s="47"/>
      <c r="C21" s="48"/>
      <c r="D21" s="46"/>
      <c r="E21" s="46"/>
      <c r="F21" s="46"/>
      <c r="G21" s="55"/>
      <c r="H21" s="57"/>
      <c r="I21" s="56"/>
      <c r="J21" s="56" t="str">
        <f t="shared" si="0"/>
        <v/>
      </c>
      <c r="K21" s="56" t="str">
        <f t="shared" si="1"/>
        <v/>
      </c>
      <c r="L21" s="47"/>
      <c r="M21" s="36"/>
      <c r="N21" s="36"/>
    </row>
    <row r="22" ht="15.75" customHeight="1" spans="1:14">
      <c r="A22" s="46"/>
      <c r="B22" s="47"/>
      <c r="C22" s="48"/>
      <c r="D22" s="46"/>
      <c r="E22" s="46"/>
      <c r="F22" s="46"/>
      <c r="G22" s="55"/>
      <c r="H22" s="57"/>
      <c r="I22" s="56"/>
      <c r="J22" s="56" t="str">
        <f t="shared" si="0"/>
        <v/>
      </c>
      <c r="K22" s="56" t="str">
        <f t="shared" si="1"/>
        <v/>
      </c>
      <c r="L22" s="47"/>
      <c r="M22" s="36"/>
      <c r="N22" s="36"/>
    </row>
    <row r="23" ht="15.75" customHeight="1" spans="1:14">
      <c r="A23" s="52" t="s">
        <v>395</v>
      </c>
      <c r="B23" s="72"/>
      <c r="C23" s="46"/>
      <c r="D23" s="48"/>
      <c r="E23" s="48"/>
      <c r="F23" s="48"/>
      <c r="G23" s="55">
        <f>SUM(G6:G22)</f>
        <v>0</v>
      </c>
      <c r="H23" s="57">
        <f>SUM(H6:H22)</f>
        <v>0</v>
      </c>
      <c r="I23" s="56">
        <f>SUM(I6:I22)</f>
        <v>0</v>
      </c>
      <c r="J23" s="56" t="str">
        <f t="shared" si="0"/>
        <v/>
      </c>
      <c r="K23" s="56" t="str">
        <f t="shared" si="1"/>
        <v/>
      </c>
      <c r="L23" s="47"/>
      <c r="M23" s="36"/>
      <c r="N23" s="36"/>
    </row>
    <row r="24" ht="15.75" customHeight="1" spans="1:14">
      <c r="A24" s="43" t="s">
        <v>650</v>
      </c>
      <c r="B24" s="53"/>
      <c r="C24" s="46"/>
      <c r="D24" s="48"/>
      <c r="E24" s="48"/>
      <c r="F24" s="48"/>
      <c r="G24" s="55"/>
      <c r="H24" s="57"/>
      <c r="I24" s="56">
        <v>0</v>
      </c>
      <c r="J24" s="56" t="str">
        <f t="shared" si="0"/>
        <v/>
      </c>
      <c r="K24" s="56" t="str">
        <f t="shared" si="1"/>
        <v/>
      </c>
      <c r="L24" s="47"/>
      <c r="M24" s="36"/>
      <c r="N24" s="36"/>
    </row>
    <row r="25" ht="15.75" customHeight="1" spans="1:14">
      <c r="A25" s="52" t="s">
        <v>636</v>
      </c>
      <c r="B25" s="72"/>
      <c r="C25" s="46"/>
      <c r="D25" s="48"/>
      <c r="E25" s="48"/>
      <c r="F25" s="48"/>
      <c r="G25" s="55">
        <f>G23-G24</f>
        <v>0</v>
      </c>
      <c r="H25" s="57">
        <f>H23-H24</f>
        <v>0</v>
      </c>
      <c r="I25" s="56">
        <f>I23-I24</f>
        <v>0</v>
      </c>
      <c r="J25" s="56" t="str">
        <f t="shared" si="0"/>
        <v/>
      </c>
      <c r="K25" s="56" t="str">
        <f t="shared" si="1"/>
        <v/>
      </c>
      <c r="L25" s="47"/>
      <c r="M25" s="36"/>
      <c r="N25" s="36"/>
    </row>
    <row r="26" ht="15.75" customHeight="1" spans="1:14">
      <c r="A26" s="54" t="e">
        <f>#REF!&amp;#REF!</f>
        <v>#REF!</v>
      </c>
      <c r="B26" s="36"/>
      <c r="C26" s="630"/>
      <c r="D26" s="36"/>
      <c r="E26" s="36"/>
      <c r="F26" s="36"/>
      <c r="G26" s="36"/>
      <c r="H26" s="36"/>
      <c r="I26" s="36" t="e">
        <f>"评估人员："&amp;#REF!</f>
        <v>#REF!</v>
      </c>
      <c r="J26" s="36"/>
      <c r="K26" s="36"/>
      <c r="L26" s="36"/>
      <c r="M26" s="36"/>
      <c r="N26" s="36"/>
    </row>
    <row r="27" ht="15.75" customHeight="1" spans="1:14">
      <c r="A27" s="54" t="e">
        <f>CONCATENATE(#REF!,#REF!,#REF!,#REF!,#REF!,#REF!,#REF!)</f>
        <v>#REF!</v>
      </c>
      <c r="B27" s="36"/>
      <c r="C27" s="36"/>
      <c r="D27" s="36"/>
      <c r="E27" s="36"/>
      <c r="F27" s="36"/>
      <c r="G27" s="36"/>
      <c r="H27" s="36"/>
      <c r="I27" s="36"/>
      <c r="J27" s="36"/>
      <c r="K27" s="36"/>
      <c r="L27" s="36"/>
      <c r="M27" s="36"/>
      <c r="N27" s="36"/>
    </row>
    <row r="28" spans="1:14">
      <c r="A28" s="36"/>
      <c r="B28" s="36"/>
      <c r="C28" s="36"/>
      <c r="D28" s="36"/>
      <c r="E28" s="36"/>
      <c r="F28" s="36"/>
      <c r="G28" s="36"/>
      <c r="H28" s="36"/>
      <c r="I28" s="36"/>
      <c r="J28" s="36"/>
      <c r="K28" s="36"/>
      <c r="L28" s="36"/>
      <c r="M28" s="36"/>
      <c r="N28" s="36"/>
    </row>
    <row r="29" spans="1:14">
      <c r="A29" s="36"/>
      <c r="B29" s="36"/>
      <c r="C29" s="36"/>
      <c r="D29" s="36"/>
      <c r="E29" s="36"/>
      <c r="F29" s="36"/>
      <c r="G29" s="36"/>
      <c r="H29" s="36"/>
      <c r="I29" s="36"/>
      <c r="J29" s="36"/>
      <c r="K29" s="36"/>
      <c r="L29" s="36"/>
      <c r="M29" s="36"/>
      <c r="N29" s="36"/>
    </row>
    <row r="30" spans="1:14">
      <c r="A30" s="36"/>
      <c r="B30" s="36"/>
      <c r="C30" s="36"/>
      <c r="D30" s="36"/>
      <c r="E30" s="36"/>
      <c r="F30" s="36"/>
      <c r="G30" s="36"/>
      <c r="H30" s="36"/>
      <c r="I30" s="36"/>
      <c r="J30" s="36"/>
      <c r="K30" s="36"/>
      <c r="L30" s="36"/>
      <c r="M30" s="36"/>
      <c r="N30" s="36"/>
    </row>
    <row r="31" spans="1:14">
      <c r="A31" s="36"/>
      <c r="B31" s="36"/>
      <c r="C31" s="36"/>
      <c r="D31" s="36"/>
      <c r="E31" s="36"/>
      <c r="F31" s="36"/>
      <c r="G31" s="36"/>
      <c r="H31" s="36"/>
      <c r="I31" s="36"/>
      <c r="J31" s="36"/>
      <c r="K31" s="36"/>
      <c r="L31" s="36"/>
      <c r="M31" s="36"/>
      <c r="N31" s="36"/>
    </row>
    <row r="32" spans="1:14">
      <c r="A32" s="36"/>
      <c r="B32" s="36"/>
      <c r="C32" s="36"/>
      <c r="D32" s="36"/>
      <c r="E32" s="36"/>
      <c r="F32" s="36"/>
      <c r="G32" s="36"/>
      <c r="H32" s="36"/>
      <c r="I32" s="36"/>
      <c r="J32" s="36"/>
      <c r="K32" s="36"/>
      <c r="L32" s="36"/>
      <c r="M32" s="36"/>
      <c r="N32" s="36"/>
    </row>
    <row r="33" spans="1:14">
      <c r="A33" s="36"/>
      <c r="B33" s="36"/>
      <c r="C33" s="36"/>
      <c r="D33" s="36"/>
      <c r="E33" s="36"/>
      <c r="F33" s="36"/>
      <c r="G33" s="36"/>
      <c r="H33" s="36"/>
      <c r="I33" s="36"/>
      <c r="J33" s="36"/>
      <c r="K33" s="36"/>
      <c r="L33" s="36"/>
      <c r="M33" s="36"/>
      <c r="N33" s="36"/>
    </row>
    <row r="34" spans="1:14">
      <c r="A34" s="36"/>
      <c r="B34" s="36"/>
      <c r="C34" s="36"/>
      <c r="D34" s="36"/>
      <c r="E34" s="36"/>
      <c r="F34" s="36"/>
      <c r="G34" s="36"/>
      <c r="H34" s="36"/>
      <c r="I34" s="36"/>
      <c r="J34" s="36"/>
      <c r="K34" s="36"/>
      <c r="L34" s="36"/>
      <c r="M34" s="36"/>
      <c r="N34" s="36"/>
    </row>
    <row r="35" spans="1:14">
      <c r="A35" s="36"/>
      <c r="B35" s="36"/>
      <c r="C35" s="36"/>
      <c r="D35" s="36"/>
      <c r="E35" s="36"/>
      <c r="F35" s="36"/>
      <c r="G35" s="36"/>
      <c r="H35" s="36"/>
      <c r="I35" s="36"/>
      <c r="J35" s="36"/>
      <c r="K35" s="36"/>
      <c r="L35" s="36"/>
      <c r="M35" s="36"/>
      <c r="N35" s="36"/>
    </row>
    <row r="36" spans="1:14">
      <c r="A36" s="36"/>
      <c r="B36" s="36"/>
      <c r="C36" s="36"/>
      <c r="D36" s="36"/>
      <c r="E36" s="36"/>
      <c r="F36" s="36"/>
      <c r="G36" s="36"/>
      <c r="H36" s="36"/>
      <c r="I36" s="36"/>
      <c r="J36" s="36"/>
      <c r="K36" s="36"/>
      <c r="L36" s="36"/>
      <c r="M36" s="36"/>
      <c r="N36" s="36"/>
    </row>
    <row r="37" spans="1:14">
      <c r="A37" s="36"/>
      <c r="B37" s="36"/>
      <c r="C37" s="36"/>
      <c r="D37" s="36"/>
      <c r="E37" s="36"/>
      <c r="F37" s="36"/>
      <c r="G37" s="36"/>
      <c r="H37" s="36"/>
      <c r="I37" s="36"/>
      <c r="J37" s="36"/>
      <c r="K37" s="36"/>
      <c r="L37" s="36"/>
      <c r="M37" s="36"/>
      <c r="N37" s="36"/>
    </row>
    <row r="38" spans="1:14">
      <c r="A38" s="36"/>
      <c r="B38" s="36"/>
      <c r="C38" s="36"/>
      <c r="D38" s="36"/>
      <c r="E38" s="36"/>
      <c r="F38" s="36"/>
      <c r="G38" s="36"/>
      <c r="H38" s="36"/>
      <c r="I38" s="36"/>
      <c r="J38" s="36"/>
      <c r="K38" s="36"/>
      <c r="L38" s="36"/>
      <c r="M38" s="36"/>
      <c r="N38" s="36"/>
    </row>
    <row r="39" spans="1:14">
      <c r="A39" s="36"/>
      <c r="B39" s="36"/>
      <c r="C39" s="36"/>
      <c r="D39" s="36"/>
      <c r="E39" s="36"/>
      <c r="F39" s="36"/>
      <c r="G39" s="36"/>
      <c r="H39" s="36"/>
      <c r="I39" s="36"/>
      <c r="J39" s="36"/>
      <c r="K39" s="36"/>
      <c r="L39" s="36"/>
      <c r="M39" s="36"/>
      <c r="N39" s="36"/>
    </row>
    <row r="40" spans="1:14">
      <c r="A40" s="36"/>
      <c r="B40" s="36"/>
      <c r="C40" s="36"/>
      <c r="D40" s="36"/>
      <c r="E40" s="36"/>
      <c r="F40" s="36"/>
      <c r="G40" s="36"/>
      <c r="H40" s="36"/>
      <c r="I40" s="36"/>
      <c r="J40" s="36"/>
      <c r="K40" s="36"/>
      <c r="L40" s="36"/>
      <c r="M40" s="36"/>
      <c r="N40" s="36"/>
    </row>
    <row r="41" spans="1:14">
      <c r="A41" s="36"/>
      <c r="B41" s="36"/>
      <c r="C41" s="36"/>
      <c r="D41" s="36"/>
      <c r="E41" s="36"/>
      <c r="F41" s="36"/>
      <c r="G41" s="36"/>
      <c r="H41" s="36"/>
      <c r="I41" s="36"/>
      <c r="J41" s="36"/>
      <c r="K41" s="36"/>
      <c r="L41" s="36"/>
      <c r="M41" s="36"/>
      <c r="N41" s="36"/>
    </row>
    <row r="42" spans="1:14">
      <c r="A42" s="36"/>
      <c r="B42" s="36"/>
      <c r="C42" s="36"/>
      <c r="D42" s="36"/>
      <c r="E42" s="36"/>
      <c r="F42" s="36"/>
      <c r="G42" s="36"/>
      <c r="H42" s="36"/>
      <c r="I42" s="36"/>
      <c r="J42" s="36"/>
      <c r="K42" s="36"/>
      <c r="L42" s="36"/>
      <c r="M42" s="36"/>
      <c r="N42" s="36"/>
    </row>
    <row r="43" spans="1:14">
      <c r="A43" s="36"/>
      <c r="B43" s="36"/>
      <c r="C43" s="36"/>
      <c r="D43" s="36"/>
      <c r="E43" s="36"/>
      <c r="F43" s="36"/>
      <c r="G43" s="36"/>
      <c r="H43" s="36"/>
      <c r="I43" s="36"/>
      <c r="J43" s="36"/>
      <c r="K43" s="36"/>
      <c r="L43" s="36"/>
      <c r="M43" s="36"/>
      <c r="N43" s="36"/>
    </row>
    <row r="44" spans="1:14">
      <c r="A44" s="36"/>
      <c r="B44" s="36"/>
      <c r="C44" s="36"/>
      <c r="D44" s="36"/>
      <c r="E44" s="36"/>
      <c r="F44" s="36"/>
      <c r="G44" s="36"/>
      <c r="H44" s="36"/>
      <c r="I44" s="36"/>
      <c r="J44" s="36"/>
      <c r="K44" s="36"/>
      <c r="L44" s="36"/>
      <c r="M44" s="36"/>
      <c r="N44" s="36"/>
    </row>
    <row r="45" spans="1:14">
      <c r="A45" s="36"/>
      <c r="B45" s="36"/>
      <c r="C45" s="36"/>
      <c r="D45" s="36"/>
      <c r="E45" s="36"/>
      <c r="F45" s="36"/>
      <c r="G45" s="36"/>
      <c r="H45" s="36"/>
      <c r="I45" s="36"/>
      <c r="J45" s="36"/>
      <c r="K45" s="36"/>
      <c r="L45" s="36"/>
      <c r="M45" s="36"/>
      <c r="N45" s="36"/>
    </row>
    <row r="46" spans="1:14">
      <c r="A46" s="36"/>
      <c r="B46" s="36"/>
      <c r="C46" s="36"/>
      <c r="D46" s="36"/>
      <c r="E46" s="36"/>
      <c r="F46" s="36"/>
      <c r="G46" s="36"/>
      <c r="H46" s="36"/>
      <c r="I46" s="36"/>
      <c r="J46" s="36"/>
      <c r="K46" s="36"/>
      <c r="L46" s="36"/>
      <c r="M46" s="36"/>
      <c r="N46" s="36"/>
    </row>
    <row r="47" spans="1:14">
      <c r="A47" s="36"/>
      <c r="B47" s="36"/>
      <c r="C47" s="36"/>
      <c r="D47" s="36"/>
      <c r="E47" s="36"/>
      <c r="F47" s="36"/>
      <c r="G47" s="36"/>
      <c r="H47" s="36"/>
      <c r="I47" s="36"/>
      <c r="J47" s="36"/>
      <c r="K47" s="36"/>
      <c r="L47" s="36"/>
      <c r="M47" s="36"/>
      <c r="N47" s="36"/>
    </row>
    <row r="48" spans="1:14">
      <c r="A48" s="36"/>
      <c r="B48" s="36"/>
      <c r="C48" s="36"/>
      <c r="D48" s="36"/>
      <c r="E48" s="36"/>
      <c r="F48" s="36"/>
      <c r="G48" s="36"/>
      <c r="H48" s="36"/>
      <c r="I48" s="36"/>
      <c r="J48" s="36"/>
      <c r="K48" s="36"/>
      <c r="L48" s="36"/>
      <c r="M48" s="36"/>
      <c r="N48" s="36"/>
    </row>
    <row r="49" spans="1:14">
      <c r="A49" s="36"/>
      <c r="B49" s="36"/>
      <c r="C49" s="36"/>
      <c r="D49" s="36"/>
      <c r="E49" s="36"/>
      <c r="F49" s="36"/>
      <c r="G49" s="36"/>
      <c r="H49" s="36"/>
      <c r="I49" s="36"/>
      <c r="J49" s="36"/>
      <c r="K49" s="36"/>
      <c r="L49" s="36"/>
      <c r="M49" s="36"/>
      <c r="N49" s="36"/>
    </row>
    <row r="50" spans="1:14">
      <c r="A50" s="36"/>
      <c r="B50" s="36"/>
      <c r="C50" s="36"/>
      <c r="D50" s="36"/>
      <c r="E50" s="36"/>
      <c r="F50" s="36"/>
      <c r="G50" s="36"/>
      <c r="H50" s="36"/>
      <c r="I50" s="36"/>
      <c r="J50" s="36"/>
      <c r="K50" s="36"/>
      <c r="L50" s="36"/>
      <c r="M50" s="36"/>
      <c r="N50" s="36"/>
    </row>
    <row r="51" spans="1:14">
      <c r="A51" s="36"/>
      <c r="B51" s="36"/>
      <c r="C51" s="36"/>
      <c r="D51" s="36"/>
      <c r="E51" s="36"/>
      <c r="F51" s="36"/>
      <c r="G51" s="36"/>
      <c r="H51" s="36"/>
      <c r="I51" s="36"/>
      <c r="J51" s="36"/>
      <c r="K51" s="36"/>
      <c r="L51" s="36"/>
      <c r="M51" s="36"/>
      <c r="N51" s="36"/>
    </row>
    <row r="52" spans="1:14">
      <c r="A52" s="36"/>
      <c r="B52" s="36"/>
      <c r="C52" s="36"/>
      <c r="D52" s="36"/>
      <c r="E52" s="36"/>
      <c r="F52" s="36"/>
      <c r="G52" s="36"/>
      <c r="H52" s="36"/>
      <c r="I52" s="36"/>
      <c r="J52" s="36"/>
      <c r="K52" s="36"/>
      <c r="L52" s="36"/>
      <c r="M52" s="36"/>
      <c r="N52" s="36"/>
    </row>
    <row r="53" spans="1:14">
      <c r="A53" s="36"/>
      <c r="B53" s="36"/>
      <c r="C53" s="36"/>
      <c r="D53" s="36"/>
      <c r="E53" s="36"/>
      <c r="F53" s="36"/>
      <c r="G53" s="36"/>
      <c r="H53" s="36"/>
      <c r="I53" s="36"/>
      <c r="J53" s="36"/>
      <c r="K53" s="36"/>
      <c r="L53" s="36"/>
      <c r="M53" s="36"/>
      <c r="N53" s="36"/>
    </row>
    <row r="54" spans="1:14">
      <c r="A54" s="36"/>
      <c r="B54" s="36"/>
      <c r="C54" s="36"/>
      <c r="D54" s="36"/>
      <c r="E54" s="36"/>
      <c r="F54" s="36"/>
      <c r="G54" s="36"/>
      <c r="H54" s="36"/>
      <c r="I54" s="36"/>
      <c r="J54" s="36"/>
      <c r="K54" s="36"/>
      <c r="L54" s="36"/>
      <c r="M54" s="36"/>
      <c r="N54" s="36"/>
    </row>
    <row r="55" spans="1:14">
      <c r="A55" s="36"/>
      <c r="B55" s="36"/>
      <c r="C55" s="36"/>
      <c r="D55" s="36"/>
      <c r="E55" s="36"/>
      <c r="F55" s="36"/>
      <c r="G55" s="36"/>
      <c r="H55" s="36"/>
      <c r="I55" s="36"/>
      <c r="J55" s="36"/>
      <c r="K55" s="36"/>
      <c r="L55" s="36"/>
      <c r="M55" s="36"/>
      <c r="N55" s="36"/>
    </row>
    <row r="56" spans="1:14">
      <c r="A56" s="36"/>
      <c r="B56" s="36"/>
      <c r="C56" s="36"/>
      <c r="D56" s="36"/>
      <c r="E56" s="36"/>
      <c r="F56" s="36"/>
      <c r="G56" s="36"/>
      <c r="H56" s="36"/>
      <c r="I56" s="36"/>
      <c r="J56" s="36"/>
      <c r="K56" s="36"/>
      <c r="L56" s="36"/>
      <c r="M56" s="36"/>
      <c r="N56" s="36"/>
    </row>
    <row r="57" spans="1:14">
      <c r="A57" s="36"/>
      <c r="B57" s="36"/>
      <c r="C57" s="36"/>
      <c r="D57" s="36"/>
      <c r="E57" s="36"/>
      <c r="F57" s="36"/>
      <c r="G57" s="36"/>
      <c r="H57" s="36"/>
      <c r="I57" s="36"/>
      <c r="J57" s="36"/>
      <c r="K57" s="36"/>
      <c r="L57" s="36"/>
      <c r="M57" s="36"/>
      <c r="N57" s="36"/>
    </row>
    <row r="58" spans="1:14">
      <c r="A58" s="36"/>
      <c r="B58" s="36"/>
      <c r="C58" s="36"/>
      <c r="D58" s="36"/>
      <c r="E58" s="36"/>
      <c r="F58" s="36"/>
      <c r="G58" s="36"/>
      <c r="H58" s="36"/>
      <c r="I58" s="36"/>
      <c r="J58" s="36"/>
      <c r="K58" s="36"/>
      <c r="L58" s="36"/>
      <c r="M58" s="36"/>
      <c r="N58" s="36"/>
    </row>
    <row r="59" spans="1:14">
      <c r="A59" s="36"/>
      <c r="B59" s="36"/>
      <c r="C59" s="36"/>
      <c r="D59" s="36"/>
      <c r="E59" s="36"/>
      <c r="F59" s="36"/>
      <c r="G59" s="36"/>
      <c r="H59" s="36"/>
      <c r="I59" s="36"/>
      <c r="J59" s="36"/>
      <c r="K59" s="36"/>
      <c r="L59" s="36"/>
      <c r="M59" s="36"/>
      <c r="N59" s="36"/>
    </row>
    <row r="60" spans="1:14">
      <c r="A60" s="36"/>
      <c r="B60" s="36"/>
      <c r="C60" s="36"/>
      <c r="D60" s="36"/>
      <c r="E60" s="36"/>
      <c r="F60" s="36"/>
      <c r="G60" s="36"/>
      <c r="H60" s="36"/>
      <c r="I60" s="36"/>
      <c r="J60" s="36"/>
      <c r="K60" s="36"/>
      <c r="L60" s="36"/>
      <c r="M60" s="36"/>
      <c r="N60" s="36"/>
    </row>
    <row r="61" spans="1:14">
      <c r="A61" s="36"/>
      <c r="B61" s="36"/>
      <c r="C61" s="36"/>
      <c r="D61" s="36"/>
      <c r="E61" s="36"/>
      <c r="F61" s="36"/>
      <c r="G61" s="36"/>
      <c r="H61" s="36"/>
      <c r="I61" s="36"/>
      <c r="J61" s="36"/>
      <c r="K61" s="36"/>
      <c r="L61" s="36"/>
      <c r="M61" s="36"/>
      <c r="N61" s="36"/>
    </row>
    <row r="62" spans="1:14">
      <c r="A62" s="36"/>
      <c r="B62" s="36"/>
      <c r="C62" s="36"/>
      <c r="D62" s="36"/>
      <c r="E62" s="36"/>
      <c r="F62" s="36"/>
      <c r="G62" s="36"/>
      <c r="H62" s="36"/>
      <c r="I62" s="36"/>
      <c r="J62" s="36"/>
      <c r="K62" s="36"/>
      <c r="L62" s="36"/>
      <c r="M62" s="36"/>
      <c r="N62" s="36"/>
    </row>
    <row r="63" spans="1:14">
      <c r="A63" s="36"/>
      <c r="B63" s="36"/>
      <c r="C63" s="36"/>
      <c r="D63" s="36"/>
      <c r="E63" s="36"/>
      <c r="F63" s="36"/>
      <c r="G63" s="36"/>
      <c r="H63" s="36"/>
      <c r="I63" s="36"/>
      <c r="J63" s="36"/>
      <c r="K63" s="36"/>
      <c r="L63" s="36"/>
      <c r="M63" s="36"/>
      <c r="N63" s="36"/>
    </row>
    <row r="64" spans="1:14">
      <c r="A64" s="36"/>
      <c r="B64" s="36"/>
      <c r="C64" s="36"/>
      <c r="D64" s="36"/>
      <c r="E64" s="36"/>
      <c r="F64" s="36"/>
      <c r="G64" s="36"/>
      <c r="H64" s="36"/>
      <c r="I64" s="36"/>
      <c r="J64" s="36"/>
      <c r="K64" s="36"/>
      <c r="L64" s="36"/>
      <c r="M64" s="36"/>
      <c r="N64" s="36"/>
    </row>
    <row r="65" spans="1:14">
      <c r="A65" s="36"/>
      <c r="B65" s="36"/>
      <c r="C65" s="36"/>
      <c r="D65" s="36"/>
      <c r="E65" s="36"/>
      <c r="F65" s="36"/>
      <c r="G65" s="36"/>
      <c r="H65" s="36"/>
      <c r="I65" s="36"/>
      <c r="J65" s="36"/>
      <c r="K65" s="36"/>
      <c r="L65" s="36"/>
      <c r="M65" s="36"/>
      <c r="N65" s="36"/>
    </row>
    <row r="66" spans="1:14">
      <c r="A66" s="36"/>
      <c r="B66" s="36"/>
      <c r="C66" s="36"/>
      <c r="D66" s="36"/>
      <c r="E66" s="36"/>
      <c r="F66" s="36"/>
      <c r="G66" s="36"/>
      <c r="H66" s="36"/>
      <c r="I66" s="36"/>
      <c r="J66" s="36"/>
      <c r="K66" s="36"/>
      <c r="L66" s="36"/>
      <c r="M66" s="36"/>
      <c r="N66" s="36"/>
    </row>
    <row r="67" spans="1:14">
      <c r="A67" s="36"/>
      <c r="B67" s="36"/>
      <c r="C67" s="36"/>
      <c r="D67" s="36"/>
      <c r="E67" s="36"/>
      <c r="F67" s="36"/>
      <c r="G67" s="36"/>
      <c r="H67" s="36"/>
      <c r="I67" s="36"/>
      <c r="J67" s="36"/>
      <c r="K67" s="36"/>
      <c r="L67" s="36"/>
      <c r="M67" s="36"/>
      <c r="N67" s="36"/>
    </row>
    <row r="68" spans="1:14">
      <c r="A68" s="36"/>
      <c r="B68" s="36"/>
      <c r="C68" s="36"/>
      <c r="D68" s="36"/>
      <c r="E68" s="36"/>
      <c r="F68" s="36"/>
      <c r="G68" s="36"/>
      <c r="H68" s="36"/>
      <c r="I68" s="36"/>
      <c r="J68" s="36"/>
      <c r="K68" s="36"/>
      <c r="L68" s="36"/>
      <c r="M68" s="36"/>
      <c r="N68" s="36"/>
    </row>
    <row r="69" spans="1:14">
      <c r="A69" s="36"/>
      <c r="B69" s="36"/>
      <c r="C69" s="36"/>
      <c r="D69" s="36"/>
      <c r="E69" s="36"/>
      <c r="F69" s="36"/>
      <c r="G69" s="36"/>
      <c r="H69" s="36"/>
      <c r="I69" s="36"/>
      <c r="J69" s="36"/>
      <c r="K69" s="36"/>
      <c r="L69" s="36"/>
      <c r="M69" s="36"/>
      <c r="N69" s="36"/>
    </row>
    <row r="70" spans="1:14">
      <c r="A70" s="36"/>
      <c r="B70" s="36"/>
      <c r="C70" s="36"/>
      <c r="D70" s="36"/>
      <c r="E70" s="36"/>
      <c r="F70" s="36"/>
      <c r="G70" s="36"/>
      <c r="H70" s="36"/>
      <c r="I70" s="36"/>
      <c r="J70" s="36"/>
      <c r="K70" s="36"/>
      <c r="L70" s="36"/>
      <c r="M70" s="36"/>
      <c r="N70" s="36"/>
    </row>
    <row r="71" spans="1:14">
      <c r="A71" s="36"/>
      <c r="B71" s="36"/>
      <c r="C71" s="36"/>
      <c r="D71" s="36"/>
      <c r="E71" s="36"/>
      <c r="F71" s="36"/>
      <c r="G71" s="36"/>
      <c r="H71" s="36"/>
      <c r="I71" s="36"/>
      <c r="J71" s="36"/>
      <c r="K71" s="36"/>
      <c r="L71" s="36"/>
      <c r="M71" s="36"/>
      <c r="N71" s="36"/>
    </row>
    <row r="72" spans="1:14">
      <c r="A72" s="36"/>
      <c r="B72" s="36"/>
      <c r="C72" s="36"/>
      <c r="D72" s="36"/>
      <c r="E72" s="36"/>
      <c r="F72" s="36"/>
      <c r="G72" s="36"/>
      <c r="H72" s="36"/>
      <c r="I72" s="36"/>
      <c r="J72" s="36"/>
      <c r="K72" s="36"/>
      <c r="L72" s="36"/>
      <c r="M72" s="36"/>
      <c r="N72" s="36"/>
    </row>
    <row r="73" spans="1:14">
      <c r="A73" s="36"/>
      <c r="B73" s="36"/>
      <c r="C73" s="36"/>
      <c r="D73" s="36"/>
      <c r="E73" s="36"/>
      <c r="F73" s="36"/>
      <c r="G73" s="36"/>
      <c r="H73" s="36"/>
      <c r="I73" s="36"/>
      <c r="J73" s="36"/>
      <c r="K73" s="36"/>
      <c r="L73" s="36"/>
      <c r="M73" s="36"/>
      <c r="N73" s="36"/>
    </row>
    <row r="74" spans="1:14">
      <c r="A74" s="36"/>
      <c r="B74" s="36"/>
      <c r="C74" s="36"/>
      <c r="D74" s="36"/>
      <c r="E74" s="36"/>
      <c r="F74" s="36"/>
      <c r="G74" s="36"/>
      <c r="H74" s="36"/>
      <c r="I74" s="36"/>
      <c r="J74" s="36"/>
      <c r="K74" s="36"/>
      <c r="L74" s="36"/>
      <c r="M74" s="36"/>
      <c r="N74" s="36"/>
    </row>
    <row r="75" spans="1:14">
      <c r="A75" s="36"/>
      <c r="B75" s="36"/>
      <c r="C75" s="36"/>
      <c r="D75" s="36"/>
      <c r="E75" s="36"/>
      <c r="F75" s="36"/>
      <c r="G75" s="36"/>
      <c r="H75" s="36"/>
      <c r="I75" s="36"/>
      <c r="J75" s="36"/>
      <c r="K75" s="36"/>
      <c r="L75" s="36"/>
      <c r="M75" s="36"/>
      <c r="N75" s="36"/>
    </row>
    <row r="76" spans="1:14">
      <c r="A76" s="36"/>
      <c r="B76" s="36"/>
      <c r="C76" s="36"/>
      <c r="D76" s="36"/>
      <c r="E76" s="36"/>
      <c r="F76" s="36"/>
      <c r="G76" s="36"/>
      <c r="H76" s="36"/>
      <c r="I76" s="36"/>
      <c r="J76" s="36"/>
      <c r="K76" s="36"/>
      <c r="L76" s="36"/>
      <c r="M76" s="36"/>
      <c r="N76" s="36"/>
    </row>
    <row r="77" spans="1:14">
      <c r="A77" s="36"/>
      <c r="B77" s="36"/>
      <c r="C77" s="36"/>
      <c r="D77" s="36"/>
      <c r="E77" s="36"/>
      <c r="F77" s="36"/>
      <c r="G77" s="36"/>
      <c r="H77" s="36"/>
      <c r="I77" s="36"/>
      <c r="J77" s="36"/>
      <c r="K77" s="36"/>
      <c r="L77" s="36"/>
      <c r="M77" s="36"/>
      <c r="N77" s="36"/>
    </row>
    <row r="78" spans="1:14">
      <c r="A78" s="36"/>
      <c r="B78" s="36"/>
      <c r="C78" s="36"/>
      <c r="D78" s="36"/>
      <c r="E78" s="36"/>
      <c r="F78" s="36"/>
      <c r="G78" s="36"/>
      <c r="H78" s="36"/>
      <c r="I78" s="36"/>
      <c r="J78" s="36"/>
      <c r="K78" s="36"/>
      <c r="L78" s="36"/>
      <c r="M78" s="36"/>
      <c r="N78" s="36"/>
    </row>
    <row r="79" spans="1:14">
      <c r="A79" s="36"/>
      <c r="B79" s="36"/>
      <c r="C79" s="36"/>
      <c r="D79" s="36"/>
      <c r="E79" s="36"/>
      <c r="F79" s="36"/>
      <c r="G79" s="36"/>
      <c r="H79" s="36"/>
      <c r="I79" s="36"/>
      <c r="J79" s="36"/>
      <c r="K79" s="36"/>
      <c r="L79" s="36"/>
      <c r="M79" s="36"/>
      <c r="N79" s="36"/>
    </row>
    <row r="80" spans="1:14">
      <c r="A80" s="36"/>
      <c r="B80" s="36"/>
      <c r="C80" s="36"/>
      <c r="D80" s="36"/>
      <c r="E80" s="36"/>
      <c r="F80" s="36"/>
      <c r="G80" s="36"/>
      <c r="H80" s="36"/>
      <c r="I80" s="36"/>
      <c r="J80" s="36"/>
      <c r="K80" s="36"/>
      <c r="L80" s="36"/>
      <c r="M80" s="36"/>
      <c r="N80" s="36"/>
    </row>
    <row r="81" spans="1:14">
      <c r="A81" s="36"/>
      <c r="B81" s="36"/>
      <c r="C81" s="36"/>
      <c r="D81" s="36"/>
      <c r="E81" s="36"/>
      <c r="F81" s="36"/>
      <c r="G81" s="36"/>
      <c r="H81" s="36"/>
      <c r="I81" s="36"/>
      <c r="J81" s="36"/>
      <c r="K81" s="36"/>
      <c r="L81" s="36"/>
      <c r="M81" s="36"/>
      <c r="N81" s="36"/>
    </row>
    <row r="82" spans="1:14">
      <c r="A82" s="36"/>
      <c r="B82" s="36"/>
      <c r="C82" s="36"/>
      <c r="D82" s="36"/>
      <c r="E82" s="36"/>
      <c r="F82" s="36"/>
      <c r="G82" s="36"/>
      <c r="H82" s="36"/>
      <c r="I82" s="36"/>
      <c r="J82" s="36"/>
      <c r="K82" s="36"/>
      <c r="L82" s="36"/>
      <c r="M82" s="36"/>
      <c r="N82" s="36"/>
    </row>
    <row r="83" spans="1:14">
      <c r="A83" s="36"/>
      <c r="B83" s="36"/>
      <c r="C83" s="36"/>
      <c r="D83" s="36"/>
      <c r="E83" s="36"/>
      <c r="F83" s="36"/>
      <c r="G83" s="36"/>
      <c r="H83" s="36"/>
      <c r="I83" s="36"/>
      <c r="J83" s="36"/>
      <c r="K83" s="36"/>
      <c r="L83" s="36"/>
      <c r="M83" s="36"/>
      <c r="N83" s="36"/>
    </row>
    <row r="84" spans="1:14">
      <c r="A84" s="36"/>
      <c r="B84" s="36"/>
      <c r="C84" s="36"/>
      <c r="D84" s="36"/>
      <c r="E84" s="36"/>
      <c r="F84" s="36"/>
      <c r="G84" s="36"/>
      <c r="H84" s="36"/>
      <c r="I84" s="36"/>
      <c r="J84" s="36"/>
      <c r="K84" s="36"/>
      <c r="L84" s="36"/>
      <c r="M84" s="36"/>
      <c r="N84" s="36"/>
    </row>
    <row r="85" spans="1:14">
      <c r="A85" s="36"/>
      <c r="B85" s="36"/>
      <c r="C85" s="36"/>
      <c r="D85" s="36"/>
      <c r="E85" s="36"/>
      <c r="F85" s="36"/>
      <c r="G85" s="36"/>
      <c r="H85" s="36"/>
      <c r="I85" s="36"/>
      <c r="J85" s="36"/>
      <c r="K85" s="36"/>
      <c r="L85" s="36"/>
      <c r="M85" s="36"/>
      <c r="N85" s="36"/>
    </row>
    <row r="86" spans="1:14">
      <c r="A86" s="36"/>
      <c r="B86" s="36"/>
      <c r="C86" s="36"/>
      <c r="D86" s="36"/>
      <c r="E86" s="36"/>
      <c r="F86" s="36"/>
      <c r="G86" s="36"/>
      <c r="H86" s="36"/>
      <c r="I86" s="36"/>
      <c r="J86" s="36"/>
      <c r="K86" s="36"/>
      <c r="L86" s="36"/>
      <c r="M86" s="36"/>
      <c r="N86" s="36"/>
    </row>
    <row r="87" spans="1:14">
      <c r="A87" s="36"/>
      <c r="B87" s="36"/>
      <c r="C87" s="36"/>
      <c r="D87" s="36"/>
      <c r="E87" s="36"/>
      <c r="F87" s="36"/>
      <c r="G87" s="36"/>
      <c r="H87" s="36"/>
      <c r="I87" s="36"/>
      <c r="J87" s="36"/>
      <c r="K87" s="36"/>
      <c r="L87" s="36"/>
      <c r="M87" s="36"/>
      <c r="N87" s="36"/>
    </row>
    <row r="88" spans="1:14">
      <c r="A88" s="36"/>
      <c r="B88" s="36"/>
      <c r="C88" s="36"/>
      <c r="D88" s="36"/>
      <c r="E88" s="36"/>
      <c r="F88" s="36"/>
      <c r="G88" s="36"/>
      <c r="H88" s="36"/>
      <c r="I88" s="36"/>
      <c r="J88" s="36"/>
      <c r="K88" s="36"/>
      <c r="L88" s="36"/>
      <c r="M88" s="36"/>
      <c r="N88" s="36"/>
    </row>
    <row r="89" spans="1:14">
      <c r="A89" s="36"/>
      <c r="B89" s="36"/>
      <c r="C89" s="36"/>
      <c r="D89" s="36"/>
      <c r="E89" s="36"/>
      <c r="F89" s="36"/>
      <c r="G89" s="36"/>
      <c r="H89" s="36"/>
      <c r="I89" s="36"/>
      <c r="J89" s="36"/>
      <c r="K89" s="36"/>
      <c r="L89" s="36"/>
      <c r="M89" s="36"/>
      <c r="N89" s="36"/>
    </row>
    <row r="90" spans="1:14">
      <c r="A90" s="36"/>
      <c r="B90" s="36"/>
      <c r="C90" s="36"/>
      <c r="D90" s="36"/>
      <c r="E90" s="36"/>
      <c r="F90" s="36"/>
      <c r="G90" s="36"/>
      <c r="H90" s="36"/>
      <c r="I90" s="36"/>
      <c r="J90" s="36"/>
      <c r="K90" s="36"/>
      <c r="L90" s="36"/>
      <c r="M90" s="36"/>
      <c r="N90" s="36"/>
    </row>
    <row r="91" spans="1:14">
      <c r="A91" s="36"/>
      <c r="B91" s="36"/>
      <c r="C91" s="36"/>
      <c r="D91" s="36"/>
      <c r="E91" s="36"/>
      <c r="F91" s="36"/>
      <c r="G91" s="36"/>
      <c r="H91" s="36"/>
      <c r="I91" s="36"/>
      <c r="J91" s="36"/>
      <c r="K91" s="36"/>
      <c r="L91" s="36"/>
      <c r="M91" s="36"/>
      <c r="N91" s="36"/>
    </row>
    <row r="92" spans="1:14">
      <c r="A92" s="36"/>
      <c r="B92" s="36"/>
      <c r="C92" s="36"/>
      <c r="D92" s="36"/>
      <c r="E92" s="36"/>
      <c r="F92" s="36"/>
      <c r="G92" s="36"/>
      <c r="H92" s="36"/>
      <c r="I92" s="36"/>
      <c r="J92" s="36"/>
      <c r="K92" s="36"/>
      <c r="L92" s="36"/>
      <c r="M92" s="36"/>
      <c r="N92" s="36"/>
    </row>
    <row r="93" spans="1:14">
      <c r="A93" s="36"/>
      <c r="B93" s="36"/>
      <c r="C93" s="36"/>
      <c r="D93" s="36"/>
      <c r="E93" s="36"/>
      <c r="F93" s="36"/>
      <c r="G93" s="36"/>
      <c r="H93" s="36"/>
      <c r="I93" s="36"/>
      <c r="J93" s="36"/>
      <c r="K93" s="36"/>
      <c r="L93" s="36"/>
      <c r="M93" s="36"/>
      <c r="N93" s="36"/>
    </row>
    <row r="94" spans="1:14">
      <c r="A94" s="36"/>
      <c r="B94" s="36"/>
      <c r="C94" s="36"/>
      <c r="D94" s="36"/>
      <c r="E94" s="36"/>
      <c r="F94" s="36"/>
      <c r="G94" s="36"/>
      <c r="H94" s="36"/>
      <c r="I94" s="36"/>
      <c r="J94" s="36"/>
      <c r="K94" s="36"/>
      <c r="L94" s="36"/>
      <c r="M94" s="36"/>
      <c r="N94" s="36"/>
    </row>
    <row r="95" spans="1:14">
      <c r="A95" s="36"/>
      <c r="B95" s="36"/>
      <c r="C95" s="36"/>
      <c r="D95" s="36"/>
      <c r="E95" s="36"/>
      <c r="F95" s="36"/>
      <c r="G95" s="36"/>
      <c r="H95" s="36"/>
      <c r="I95" s="36"/>
      <c r="J95" s="36"/>
      <c r="K95" s="36"/>
      <c r="L95" s="36"/>
      <c r="M95" s="36"/>
      <c r="N95" s="36"/>
    </row>
    <row r="96" spans="1:14">
      <c r="A96" s="36"/>
      <c r="B96" s="36"/>
      <c r="C96" s="36"/>
      <c r="D96" s="36"/>
      <c r="E96" s="36"/>
      <c r="F96" s="36"/>
      <c r="G96" s="36"/>
      <c r="H96" s="36"/>
      <c r="I96" s="36"/>
      <c r="J96" s="36"/>
      <c r="K96" s="36"/>
      <c r="L96" s="36"/>
      <c r="M96" s="36"/>
      <c r="N96" s="36"/>
    </row>
    <row r="97" spans="1:14">
      <c r="A97" s="36"/>
      <c r="B97" s="36"/>
      <c r="C97" s="36"/>
      <c r="D97" s="36"/>
      <c r="E97" s="36"/>
      <c r="F97" s="36"/>
      <c r="G97" s="36"/>
      <c r="H97" s="36"/>
      <c r="I97" s="36"/>
      <c r="J97" s="36"/>
      <c r="K97" s="36"/>
      <c r="L97" s="36"/>
      <c r="M97" s="36"/>
      <c r="N97" s="36"/>
    </row>
    <row r="98" spans="1:14">
      <c r="A98" s="36"/>
      <c r="B98" s="36"/>
      <c r="C98" s="36"/>
      <c r="D98" s="36"/>
      <c r="E98" s="36"/>
      <c r="F98" s="36"/>
      <c r="G98" s="36"/>
      <c r="H98" s="36"/>
      <c r="I98" s="36"/>
      <c r="J98" s="36"/>
      <c r="K98" s="36"/>
      <c r="L98" s="36"/>
      <c r="M98" s="36"/>
      <c r="N98" s="36"/>
    </row>
    <row r="99" spans="1:14">
      <c r="A99" s="36"/>
      <c r="B99" s="36"/>
      <c r="C99" s="36"/>
      <c r="D99" s="36"/>
      <c r="E99" s="36"/>
      <c r="F99" s="36"/>
      <c r="G99" s="36"/>
      <c r="H99" s="36"/>
      <c r="I99" s="36"/>
      <c r="J99" s="36"/>
      <c r="K99" s="36"/>
      <c r="L99" s="36"/>
      <c r="M99" s="36"/>
      <c r="N99" s="36"/>
    </row>
    <row r="100" spans="1:14">
      <c r="A100" s="36"/>
      <c r="B100" s="36"/>
      <c r="C100" s="36"/>
      <c r="D100" s="36"/>
      <c r="E100" s="36"/>
      <c r="F100" s="36"/>
      <c r="G100" s="36"/>
      <c r="H100" s="36"/>
      <c r="I100" s="36"/>
      <c r="J100" s="36"/>
      <c r="K100" s="36"/>
      <c r="L100" s="36"/>
      <c r="M100" s="36"/>
      <c r="N100" s="36"/>
    </row>
    <row r="101" spans="1:14">
      <c r="A101" s="36"/>
      <c r="B101" s="36"/>
      <c r="C101" s="36"/>
      <c r="D101" s="36"/>
      <c r="E101" s="36"/>
      <c r="F101" s="36"/>
      <c r="G101" s="36"/>
      <c r="H101" s="36"/>
      <c r="I101" s="36"/>
      <c r="J101" s="36"/>
      <c r="K101" s="36"/>
      <c r="L101" s="36"/>
      <c r="M101" s="36"/>
      <c r="N101" s="36"/>
    </row>
    <row r="102" spans="1:14">
      <c r="A102" s="36"/>
      <c r="B102" s="36"/>
      <c r="C102" s="36"/>
      <c r="D102" s="36"/>
      <c r="E102" s="36"/>
      <c r="F102" s="36"/>
      <c r="G102" s="36"/>
      <c r="H102" s="36"/>
      <c r="I102" s="36"/>
      <c r="J102" s="36"/>
      <c r="K102" s="36"/>
      <c r="L102" s="36"/>
      <c r="M102" s="36"/>
      <c r="N102" s="36"/>
    </row>
    <row r="103" spans="1:14">
      <c r="A103" s="36"/>
      <c r="B103" s="36"/>
      <c r="C103" s="36"/>
      <c r="D103" s="36"/>
      <c r="E103" s="36"/>
      <c r="F103" s="36"/>
      <c r="G103" s="36"/>
      <c r="H103" s="36"/>
      <c r="I103" s="36"/>
      <c r="J103" s="36"/>
      <c r="K103" s="36"/>
      <c r="L103" s="36"/>
      <c r="M103" s="36"/>
      <c r="N103" s="36"/>
    </row>
    <row r="104" spans="1:14">
      <c r="A104" s="36"/>
      <c r="B104" s="36"/>
      <c r="C104" s="36"/>
      <c r="D104" s="36"/>
      <c r="E104" s="36"/>
      <c r="F104" s="36"/>
      <c r="G104" s="36"/>
      <c r="H104" s="36"/>
      <c r="I104" s="36"/>
      <c r="J104" s="36"/>
      <c r="K104" s="36"/>
      <c r="L104" s="36"/>
      <c r="M104" s="36"/>
      <c r="N104" s="36"/>
    </row>
    <row r="105" spans="1:14">
      <c r="A105" s="36"/>
      <c r="B105" s="36"/>
      <c r="C105" s="36"/>
      <c r="D105" s="36"/>
      <c r="E105" s="36"/>
      <c r="F105" s="36"/>
      <c r="G105" s="36"/>
      <c r="H105" s="36"/>
      <c r="I105" s="36"/>
      <c r="J105" s="36"/>
      <c r="K105" s="36"/>
      <c r="L105" s="36"/>
      <c r="M105" s="36"/>
      <c r="N105" s="36"/>
    </row>
    <row r="106" spans="1:14">
      <c r="A106" s="36"/>
      <c r="B106" s="36"/>
      <c r="C106" s="36"/>
      <c r="D106" s="36"/>
      <c r="E106" s="36"/>
      <c r="F106" s="36"/>
      <c r="G106" s="36"/>
      <c r="H106" s="36"/>
      <c r="I106" s="36"/>
      <c r="J106" s="36"/>
      <c r="K106" s="36"/>
      <c r="L106" s="36"/>
      <c r="M106" s="36"/>
      <c r="N106" s="36"/>
    </row>
    <row r="107" spans="1:14">
      <c r="A107" s="36"/>
      <c r="B107" s="36"/>
      <c r="C107" s="36"/>
      <c r="D107" s="36"/>
      <c r="E107" s="36"/>
      <c r="F107" s="36"/>
      <c r="G107" s="36"/>
      <c r="H107" s="36"/>
      <c r="I107" s="36"/>
      <c r="J107" s="36"/>
      <c r="K107" s="36"/>
      <c r="L107" s="36"/>
      <c r="M107" s="36"/>
      <c r="N107" s="36"/>
    </row>
    <row r="108" spans="1:14">
      <c r="A108" s="36"/>
      <c r="B108" s="36"/>
      <c r="C108" s="36"/>
      <c r="D108" s="36"/>
      <c r="E108" s="36"/>
      <c r="F108" s="36"/>
      <c r="G108" s="36"/>
      <c r="H108" s="36"/>
      <c r="I108" s="36"/>
      <c r="J108" s="36"/>
      <c r="K108" s="36"/>
      <c r="L108" s="36"/>
      <c r="M108" s="36"/>
      <c r="N108" s="36"/>
    </row>
    <row r="109" spans="1:14">
      <c r="A109" s="36"/>
      <c r="B109" s="36"/>
      <c r="C109" s="36"/>
      <c r="D109" s="36"/>
      <c r="E109" s="36"/>
      <c r="F109" s="36"/>
      <c r="G109" s="36"/>
      <c r="H109" s="36"/>
      <c r="I109" s="36"/>
      <c r="J109" s="36"/>
      <c r="K109" s="36"/>
      <c r="L109" s="36"/>
      <c r="M109" s="36"/>
      <c r="N109" s="36"/>
    </row>
    <row r="110" spans="1:14">
      <c r="A110" s="36"/>
      <c r="B110" s="36"/>
      <c r="C110" s="36"/>
      <c r="D110" s="36"/>
      <c r="E110" s="36"/>
      <c r="F110" s="36"/>
      <c r="G110" s="36"/>
      <c r="H110" s="36"/>
      <c r="I110" s="36"/>
      <c r="J110" s="36"/>
      <c r="K110" s="36"/>
      <c r="L110" s="36"/>
      <c r="M110" s="36"/>
      <c r="N110" s="36"/>
    </row>
    <row r="111" spans="1:14">
      <c r="A111" s="36"/>
      <c r="B111" s="36"/>
      <c r="C111" s="36"/>
      <c r="D111" s="36"/>
      <c r="E111" s="36"/>
      <c r="F111" s="36"/>
      <c r="G111" s="36"/>
      <c r="H111" s="36"/>
      <c r="I111" s="36"/>
      <c r="J111" s="36"/>
      <c r="K111" s="36"/>
      <c r="L111" s="36"/>
      <c r="M111" s="36"/>
      <c r="N111" s="36"/>
    </row>
    <row r="112" spans="1:14">
      <c r="A112" s="36"/>
      <c r="B112" s="36"/>
      <c r="C112" s="36"/>
      <c r="D112" s="36"/>
      <c r="E112" s="36"/>
      <c r="F112" s="36"/>
      <c r="G112" s="36"/>
      <c r="H112" s="36"/>
      <c r="I112" s="36"/>
      <c r="J112" s="36"/>
      <c r="K112" s="36"/>
      <c r="L112" s="36"/>
      <c r="M112" s="36"/>
      <c r="N112" s="36"/>
    </row>
    <row r="113" spans="1:14">
      <c r="A113" s="36"/>
      <c r="B113" s="36"/>
      <c r="C113" s="36"/>
      <c r="D113" s="36"/>
      <c r="E113" s="36"/>
      <c r="F113" s="36"/>
      <c r="G113" s="36"/>
      <c r="H113" s="36"/>
      <c r="I113" s="36"/>
      <c r="J113" s="36"/>
      <c r="K113" s="36"/>
      <c r="L113" s="36"/>
      <c r="M113" s="36"/>
      <c r="N113" s="36"/>
    </row>
    <row r="114" spans="1:14">
      <c r="A114" s="36"/>
      <c r="B114" s="36"/>
      <c r="C114" s="36"/>
      <c r="D114" s="36"/>
      <c r="E114" s="36"/>
      <c r="F114" s="36"/>
      <c r="G114" s="36"/>
      <c r="H114" s="36"/>
      <c r="I114" s="36"/>
      <c r="J114" s="36"/>
      <c r="K114" s="36"/>
      <c r="L114" s="36"/>
      <c r="M114" s="36"/>
      <c r="N114" s="36"/>
    </row>
    <row r="115" spans="1:14">
      <c r="A115" s="36"/>
      <c r="B115" s="36"/>
      <c r="C115" s="36"/>
      <c r="D115" s="36"/>
      <c r="E115" s="36"/>
      <c r="F115" s="36"/>
      <c r="G115" s="36"/>
      <c r="H115" s="36"/>
      <c r="I115" s="36"/>
      <c r="J115" s="36"/>
      <c r="K115" s="36"/>
      <c r="L115" s="36"/>
      <c r="M115" s="36"/>
      <c r="N115" s="36"/>
    </row>
    <row r="116" spans="1:14">
      <c r="A116" s="36"/>
      <c r="B116" s="36"/>
      <c r="C116" s="36"/>
      <c r="D116" s="36"/>
      <c r="E116" s="36"/>
      <c r="F116" s="36"/>
      <c r="G116" s="36"/>
      <c r="H116" s="36"/>
      <c r="I116" s="36"/>
      <c r="J116" s="36"/>
      <c r="K116" s="36"/>
      <c r="L116" s="36"/>
      <c r="M116" s="36"/>
      <c r="N116" s="36"/>
    </row>
    <row r="117" spans="1:14">
      <c r="A117" s="36"/>
      <c r="B117" s="36"/>
      <c r="C117" s="36"/>
      <c r="D117" s="36"/>
      <c r="E117" s="36"/>
      <c r="F117" s="36"/>
      <c r="G117" s="36"/>
      <c r="H117" s="36"/>
      <c r="I117" s="36"/>
      <c r="J117" s="36"/>
      <c r="K117" s="36"/>
      <c r="L117" s="36"/>
      <c r="M117" s="36"/>
      <c r="N117" s="36"/>
    </row>
    <row r="118" spans="1:14">
      <c r="A118" s="36"/>
      <c r="B118" s="36"/>
      <c r="C118" s="36"/>
      <c r="D118" s="36"/>
      <c r="E118" s="36"/>
      <c r="F118" s="36"/>
      <c r="G118" s="36"/>
      <c r="H118" s="36"/>
      <c r="I118" s="36"/>
      <c r="J118" s="36"/>
      <c r="K118" s="36"/>
      <c r="L118" s="36"/>
      <c r="M118" s="36"/>
      <c r="N118" s="36"/>
    </row>
    <row r="119" spans="1:14">
      <c r="A119" s="36"/>
      <c r="B119" s="36"/>
      <c r="C119" s="36"/>
      <c r="D119" s="36"/>
      <c r="E119" s="36"/>
      <c r="F119" s="36"/>
      <c r="G119" s="36"/>
      <c r="H119" s="36"/>
      <c r="I119" s="36"/>
      <c r="J119" s="36"/>
      <c r="K119" s="36"/>
      <c r="L119" s="36"/>
      <c r="M119" s="36"/>
      <c r="N119" s="36"/>
    </row>
    <row r="120" spans="1:14">
      <c r="A120" s="36"/>
      <c r="B120" s="36"/>
      <c r="C120" s="36"/>
      <c r="D120" s="36"/>
      <c r="E120" s="36"/>
      <c r="F120" s="36"/>
      <c r="G120" s="36"/>
      <c r="H120" s="36"/>
      <c r="I120" s="36"/>
      <c r="J120" s="36"/>
      <c r="K120" s="36"/>
      <c r="L120" s="36"/>
      <c r="M120" s="36"/>
      <c r="N120" s="36"/>
    </row>
    <row r="121" spans="1:14">
      <c r="A121" s="36"/>
      <c r="B121" s="36"/>
      <c r="C121" s="36"/>
      <c r="D121" s="36"/>
      <c r="E121" s="36"/>
      <c r="F121" s="36"/>
      <c r="G121" s="36"/>
      <c r="H121" s="36"/>
      <c r="I121" s="36"/>
      <c r="J121" s="36"/>
      <c r="K121" s="36"/>
      <c r="L121" s="36"/>
      <c r="M121" s="36"/>
      <c r="N121" s="36"/>
    </row>
    <row r="122" spans="1:14">
      <c r="A122" s="36"/>
      <c r="B122" s="36"/>
      <c r="C122" s="36"/>
      <c r="D122" s="36"/>
      <c r="E122" s="36"/>
      <c r="F122" s="36"/>
      <c r="G122" s="36"/>
      <c r="H122" s="36"/>
      <c r="I122" s="36"/>
      <c r="J122" s="36"/>
      <c r="K122" s="36"/>
      <c r="L122" s="36"/>
      <c r="M122" s="36"/>
      <c r="N122" s="36"/>
    </row>
    <row r="123" spans="1:14">
      <c r="A123" s="36"/>
      <c r="B123" s="36"/>
      <c r="C123" s="36"/>
      <c r="D123" s="36"/>
      <c r="E123" s="36"/>
      <c r="F123" s="36"/>
      <c r="G123" s="36"/>
      <c r="H123" s="36"/>
      <c r="I123" s="36"/>
      <c r="J123" s="36"/>
      <c r="K123" s="36"/>
      <c r="L123" s="36"/>
      <c r="M123" s="36"/>
      <c r="N123" s="36"/>
    </row>
    <row r="124" spans="1:14">
      <c r="A124" s="36"/>
      <c r="B124" s="36"/>
      <c r="C124" s="36"/>
      <c r="D124" s="36"/>
      <c r="E124" s="36"/>
      <c r="F124" s="36"/>
      <c r="G124" s="36"/>
      <c r="H124" s="36"/>
      <c r="I124" s="36"/>
      <c r="J124" s="36"/>
      <c r="K124" s="36"/>
      <c r="L124" s="36"/>
      <c r="M124" s="36"/>
      <c r="N124" s="36"/>
    </row>
    <row r="125" spans="1:14">
      <c r="A125" s="36"/>
      <c r="B125" s="36"/>
      <c r="C125" s="36"/>
      <c r="D125" s="36"/>
      <c r="E125" s="36"/>
      <c r="F125" s="36"/>
      <c r="G125" s="36"/>
      <c r="H125" s="36"/>
      <c r="I125" s="36"/>
      <c r="J125" s="36"/>
      <c r="K125" s="36"/>
      <c r="L125" s="36"/>
      <c r="M125" s="36"/>
      <c r="N125" s="36"/>
    </row>
    <row r="126" spans="1:14">
      <c r="A126" s="36"/>
      <c r="B126" s="36"/>
      <c r="C126" s="36"/>
      <c r="D126" s="36"/>
      <c r="E126" s="36"/>
      <c r="F126" s="36"/>
      <c r="G126" s="36"/>
      <c r="H126" s="36"/>
      <c r="I126" s="36"/>
      <c r="J126" s="36"/>
      <c r="K126" s="36"/>
      <c r="L126" s="36"/>
      <c r="M126" s="36"/>
      <c r="N126" s="36"/>
    </row>
    <row r="127" spans="1:14">
      <c r="A127" s="36"/>
      <c r="B127" s="36"/>
      <c r="C127" s="36"/>
      <c r="D127" s="36"/>
      <c r="E127" s="36"/>
      <c r="F127" s="36"/>
      <c r="G127" s="36"/>
      <c r="H127" s="36"/>
      <c r="I127" s="36"/>
      <c r="J127" s="36"/>
      <c r="K127" s="36"/>
      <c r="L127" s="36"/>
      <c r="M127" s="36"/>
      <c r="N127" s="36"/>
    </row>
    <row r="128" spans="1:14">
      <c r="A128" s="36"/>
      <c r="B128" s="36"/>
      <c r="C128" s="36"/>
      <c r="D128" s="36"/>
      <c r="E128" s="36"/>
      <c r="F128" s="36"/>
      <c r="G128" s="36"/>
      <c r="H128" s="36"/>
      <c r="I128" s="36"/>
      <c r="J128" s="36"/>
      <c r="K128" s="36"/>
      <c r="L128" s="36"/>
      <c r="M128" s="36"/>
      <c r="N128" s="36"/>
    </row>
    <row r="129" spans="1:14">
      <c r="A129" s="36"/>
      <c r="B129" s="36"/>
      <c r="C129" s="36"/>
      <c r="D129" s="36"/>
      <c r="E129" s="36"/>
      <c r="F129" s="36"/>
      <c r="G129" s="36"/>
      <c r="H129" s="36"/>
      <c r="I129" s="36"/>
      <c r="J129" s="36"/>
      <c r="K129" s="36"/>
      <c r="L129" s="36"/>
      <c r="M129" s="36"/>
      <c r="N129" s="36"/>
    </row>
    <row r="130" spans="1:14">
      <c r="A130" s="36"/>
      <c r="B130" s="36"/>
      <c r="C130" s="36"/>
      <c r="D130" s="36"/>
      <c r="E130" s="36"/>
      <c r="F130" s="36"/>
      <c r="G130" s="36"/>
      <c r="H130" s="36"/>
      <c r="I130" s="36"/>
      <c r="J130" s="36"/>
      <c r="K130" s="36"/>
      <c r="L130" s="36"/>
      <c r="M130" s="36"/>
      <c r="N130" s="36"/>
    </row>
    <row r="131" spans="1:14">
      <c r="A131" s="36"/>
      <c r="B131" s="36"/>
      <c r="C131" s="36"/>
      <c r="D131" s="36"/>
      <c r="E131" s="36"/>
      <c r="F131" s="36"/>
      <c r="G131" s="36"/>
      <c r="H131" s="36"/>
      <c r="I131" s="36"/>
      <c r="J131" s="36"/>
      <c r="K131" s="36"/>
      <c r="L131" s="36"/>
      <c r="M131" s="36"/>
      <c r="N131" s="36"/>
    </row>
    <row r="132" spans="1:14">
      <c r="A132" s="36"/>
      <c r="B132" s="36"/>
      <c r="C132" s="36"/>
      <c r="D132" s="36"/>
      <c r="E132" s="36"/>
      <c r="F132" s="36"/>
      <c r="G132" s="36"/>
      <c r="H132" s="36"/>
      <c r="I132" s="36"/>
      <c r="J132" s="36"/>
      <c r="K132" s="36"/>
      <c r="L132" s="36"/>
      <c r="M132" s="36"/>
      <c r="N132" s="36"/>
    </row>
    <row r="133" spans="1:14">
      <c r="A133" s="36"/>
      <c r="B133" s="36"/>
      <c r="C133" s="36"/>
      <c r="D133" s="36"/>
      <c r="E133" s="36"/>
      <c r="F133" s="36"/>
      <c r="G133" s="36"/>
      <c r="H133" s="36"/>
      <c r="I133" s="36"/>
      <c r="J133" s="36"/>
      <c r="K133" s="36"/>
      <c r="L133" s="36"/>
      <c r="M133" s="36"/>
      <c r="N133" s="36"/>
    </row>
    <row r="134" spans="1:14">
      <c r="A134" s="36"/>
      <c r="B134" s="36"/>
      <c r="C134" s="36"/>
      <c r="D134" s="36"/>
      <c r="E134" s="36"/>
      <c r="F134" s="36"/>
      <c r="G134" s="36"/>
      <c r="H134" s="36"/>
      <c r="I134" s="36"/>
      <c r="J134" s="36"/>
      <c r="K134" s="36"/>
      <c r="L134" s="36"/>
      <c r="M134" s="36"/>
      <c r="N134" s="36"/>
    </row>
    <row r="135" spans="1:14">
      <c r="A135" s="36"/>
      <c r="B135" s="36"/>
      <c r="C135" s="36"/>
      <c r="D135" s="36"/>
      <c r="E135" s="36"/>
      <c r="F135" s="36"/>
      <c r="G135" s="36"/>
      <c r="H135" s="36"/>
      <c r="I135" s="36"/>
      <c r="J135" s="36"/>
      <c r="K135" s="36"/>
      <c r="L135" s="36"/>
      <c r="M135" s="36"/>
      <c r="N135" s="36"/>
    </row>
    <row r="136" spans="1:14">
      <c r="A136" s="36"/>
      <c r="B136" s="36"/>
      <c r="C136" s="36"/>
      <c r="D136" s="36"/>
      <c r="E136" s="36"/>
      <c r="F136" s="36"/>
      <c r="G136" s="36"/>
      <c r="H136" s="36"/>
      <c r="I136" s="36"/>
      <c r="J136" s="36"/>
      <c r="K136" s="36"/>
      <c r="L136" s="36"/>
      <c r="M136" s="36"/>
      <c r="N136" s="36"/>
    </row>
    <row r="137" spans="1:14">
      <c r="A137" s="36"/>
      <c r="B137" s="36"/>
      <c r="C137" s="36"/>
      <c r="D137" s="36"/>
      <c r="E137" s="36"/>
      <c r="F137" s="36"/>
      <c r="G137" s="36"/>
      <c r="H137" s="36"/>
      <c r="I137" s="36"/>
      <c r="J137" s="36"/>
      <c r="K137" s="36"/>
      <c r="L137" s="36"/>
      <c r="M137" s="36"/>
      <c r="N137" s="36"/>
    </row>
    <row r="138" spans="1:14">
      <c r="A138" s="36"/>
      <c r="B138" s="36"/>
      <c r="C138" s="36"/>
      <c r="D138" s="36"/>
      <c r="E138" s="36"/>
      <c r="F138" s="36"/>
      <c r="G138" s="36"/>
      <c r="H138" s="36"/>
      <c r="I138" s="36"/>
      <c r="J138" s="36"/>
      <c r="K138" s="36"/>
      <c r="L138" s="36"/>
      <c r="M138" s="36"/>
      <c r="N138" s="36"/>
    </row>
    <row r="139" spans="1:14">
      <c r="A139" s="36"/>
      <c r="B139" s="36"/>
      <c r="C139" s="36"/>
      <c r="D139" s="36"/>
      <c r="E139" s="36"/>
      <c r="F139" s="36"/>
      <c r="G139" s="36"/>
      <c r="H139" s="36"/>
      <c r="I139" s="36"/>
      <c r="J139" s="36"/>
      <c r="K139" s="36"/>
      <c r="L139" s="36"/>
      <c r="M139" s="36"/>
      <c r="N139" s="36"/>
    </row>
    <row r="140" spans="1:14">
      <c r="A140" s="36"/>
      <c r="B140" s="36"/>
      <c r="C140" s="36"/>
      <c r="D140" s="36"/>
      <c r="E140" s="36"/>
      <c r="F140" s="36"/>
      <c r="G140" s="36"/>
      <c r="H140" s="36"/>
      <c r="I140" s="36"/>
      <c r="J140" s="36"/>
      <c r="K140" s="36"/>
      <c r="L140" s="36"/>
      <c r="M140" s="36"/>
      <c r="N140" s="36"/>
    </row>
    <row r="141" spans="1:14">
      <c r="A141" s="36"/>
      <c r="B141" s="36"/>
      <c r="C141" s="36"/>
      <c r="D141" s="36"/>
      <c r="E141" s="36"/>
      <c r="F141" s="36"/>
      <c r="G141" s="36"/>
      <c r="H141" s="36"/>
      <c r="I141" s="36"/>
      <c r="J141" s="36"/>
      <c r="K141" s="36"/>
      <c r="L141" s="36"/>
      <c r="M141" s="36"/>
      <c r="N141" s="36"/>
    </row>
    <row r="142" spans="1:14">
      <c r="A142" s="36"/>
      <c r="B142" s="36"/>
      <c r="C142" s="36"/>
      <c r="D142" s="36"/>
      <c r="E142" s="36"/>
      <c r="F142" s="36"/>
      <c r="G142" s="36"/>
      <c r="H142" s="36"/>
      <c r="I142" s="36"/>
      <c r="J142" s="36"/>
      <c r="K142" s="36"/>
      <c r="L142" s="36"/>
      <c r="M142" s="36"/>
      <c r="N142" s="36"/>
    </row>
    <row r="143" spans="1:14">
      <c r="A143" s="36"/>
      <c r="B143" s="36"/>
      <c r="C143" s="36"/>
      <c r="D143" s="36"/>
      <c r="E143" s="36"/>
      <c r="F143" s="36"/>
      <c r="G143" s="36"/>
      <c r="H143" s="36"/>
      <c r="I143" s="36"/>
      <c r="J143" s="36"/>
      <c r="K143" s="36"/>
      <c r="L143" s="36"/>
      <c r="M143" s="36"/>
      <c r="N143" s="36"/>
    </row>
    <row r="144" spans="1:14">
      <c r="A144" s="36"/>
      <c r="B144" s="36"/>
      <c r="C144" s="36"/>
      <c r="D144" s="36"/>
      <c r="E144" s="36"/>
      <c r="F144" s="36"/>
      <c r="G144" s="36"/>
      <c r="H144" s="36"/>
      <c r="I144" s="36"/>
      <c r="J144" s="36"/>
      <c r="K144" s="36"/>
      <c r="L144" s="36"/>
      <c r="M144" s="36"/>
      <c r="N144" s="36"/>
    </row>
    <row r="145" spans="1:14">
      <c r="A145" s="36"/>
      <c r="B145" s="36"/>
      <c r="C145" s="36"/>
      <c r="D145" s="36"/>
      <c r="E145" s="36"/>
      <c r="F145" s="36"/>
      <c r="G145" s="36"/>
      <c r="H145" s="36"/>
      <c r="I145" s="36"/>
      <c r="J145" s="36"/>
      <c r="K145" s="36"/>
      <c r="L145" s="36"/>
      <c r="M145" s="36"/>
      <c r="N145" s="36"/>
    </row>
    <row r="146" spans="1:14">
      <c r="A146" s="36"/>
      <c r="B146" s="36"/>
      <c r="C146" s="36"/>
      <c r="D146" s="36"/>
      <c r="E146" s="36"/>
      <c r="F146" s="36"/>
      <c r="G146" s="36"/>
      <c r="H146" s="36"/>
      <c r="I146" s="36"/>
      <c r="J146" s="36"/>
      <c r="K146" s="36"/>
      <c r="L146" s="36"/>
      <c r="M146" s="36"/>
      <c r="N146" s="36"/>
    </row>
    <row r="147" spans="1:14">
      <c r="A147" s="36"/>
      <c r="B147" s="36"/>
      <c r="C147" s="36"/>
      <c r="D147" s="36"/>
      <c r="E147" s="36"/>
      <c r="F147" s="36"/>
      <c r="G147" s="36"/>
      <c r="H147" s="36"/>
      <c r="I147" s="36"/>
      <c r="J147" s="36"/>
      <c r="K147" s="36"/>
      <c r="L147" s="36"/>
      <c r="M147" s="36"/>
      <c r="N147" s="36"/>
    </row>
    <row r="148" spans="1:14">
      <c r="A148" s="36"/>
      <c r="B148" s="36"/>
      <c r="C148" s="36"/>
      <c r="D148" s="36"/>
      <c r="E148" s="36"/>
      <c r="F148" s="36"/>
      <c r="G148" s="36"/>
      <c r="H148" s="36"/>
      <c r="I148" s="36"/>
      <c r="J148" s="36"/>
      <c r="K148" s="36"/>
      <c r="L148" s="36"/>
      <c r="M148" s="36"/>
      <c r="N148" s="36"/>
    </row>
    <row r="149" spans="1:14">
      <c r="A149" s="36"/>
      <c r="B149" s="36"/>
      <c r="C149" s="36"/>
      <c r="D149" s="36"/>
      <c r="E149" s="36"/>
      <c r="F149" s="36"/>
      <c r="G149" s="36"/>
      <c r="H149" s="36"/>
      <c r="I149" s="36"/>
      <c r="J149" s="36"/>
      <c r="K149" s="36"/>
      <c r="L149" s="36"/>
      <c r="M149" s="36"/>
      <c r="N149" s="36"/>
    </row>
    <row r="150" spans="1:14">
      <c r="A150" s="36"/>
      <c r="B150" s="36"/>
      <c r="C150" s="36"/>
      <c r="D150" s="36"/>
      <c r="E150" s="36"/>
      <c r="F150" s="36"/>
      <c r="G150" s="36"/>
      <c r="H150" s="36"/>
      <c r="I150" s="36"/>
      <c r="J150" s="36"/>
      <c r="K150" s="36"/>
      <c r="L150" s="36"/>
      <c r="M150" s="36"/>
      <c r="N150" s="36"/>
    </row>
    <row r="151" spans="1:14">
      <c r="A151" s="36"/>
      <c r="B151" s="36"/>
      <c r="C151" s="36"/>
      <c r="D151" s="36"/>
      <c r="E151" s="36"/>
      <c r="F151" s="36"/>
      <c r="G151" s="36"/>
      <c r="H151" s="36"/>
      <c r="I151" s="36"/>
      <c r="J151" s="36"/>
      <c r="K151" s="36"/>
      <c r="L151" s="36"/>
      <c r="M151" s="36"/>
      <c r="N151" s="36"/>
    </row>
    <row r="152" spans="1:14">
      <c r="A152" s="36"/>
      <c r="B152" s="36"/>
      <c r="C152" s="36"/>
      <c r="D152" s="36"/>
      <c r="E152" s="36"/>
      <c r="F152" s="36"/>
      <c r="G152" s="36"/>
      <c r="H152" s="36"/>
      <c r="I152" s="36"/>
      <c r="J152" s="36"/>
      <c r="K152" s="36"/>
      <c r="L152" s="36"/>
      <c r="M152" s="36"/>
      <c r="N152" s="36"/>
    </row>
    <row r="153" spans="1:14">
      <c r="A153" s="36"/>
      <c r="B153" s="36"/>
      <c r="C153" s="36"/>
      <c r="D153" s="36"/>
      <c r="E153" s="36"/>
      <c r="F153" s="36"/>
      <c r="G153" s="36"/>
      <c r="H153" s="36"/>
      <c r="I153" s="36"/>
      <c r="J153" s="36"/>
      <c r="K153" s="36"/>
      <c r="L153" s="36"/>
      <c r="M153" s="36"/>
      <c r="N153" s="36"/>
    </row>
    <row r="154" spans="1:14">
      <c r="A154" s="36"/>
      <c r="B154" s="36"/>
      <c r="C154" s="36"/>
      <c r="D154" s="36"/>
      <c r="E154" s="36"/>
      <c r="F154" s="36"/>
      <c r="G154" s="36"/>
      <c r="H154" s="36"/>
      <c r="I154" s="36"/>
      <c r="J154" s="36"/>
      <c r="K154" s="36"/>
      <c r="L154" s="36"/>
      <c r="M154" s="36"/>
      <c r="N154" s="36"/>
    </row>
    <row r="155" spans="1:14">
      <c r="A155" s="36"/>
      <c r="B155" s="36"/>
      <c r="C155" s="36"/>
      <c r="D155" s="36"/>
      <c r="E155" s="36"/>
      <c r="F155" s="36"/>
      <c r="G155" s="36"/>
      <c r="H155" s="36"/>
      <c r="I155" s="36"/>
      <c r="J155" s="36"/>
      <c r="K155" s="36"/>
      <c r="L155" s="36"/>
      <c r="M155" s="36"/>
      <c r="N155" s="36"/>
    </row>
    <row r="156" spans="1:14">
      <c r="A156" s="36"/>
      <c r="B156" s="36"/>
      <c r="C156" s="36"/>
      <c r="D156" s="36"/>
      <c r="E156" s="36"/>
      <c r="F156" s="36"/>
      <c r="G156" s="36"/>
      <c r="H156" s="36"/>
      <c r="I156" s="36"/>
      <c r="J156" s="36"/>
      <c r="K156" s="36"/>
      <c r="L156" s="36"/>
      <c r="M156" s="36"/>
      <c r="N156" s="36"/>
    </row>
    <row r="157" spans="1:14">
      <c r="A157" s="36"/>
      <c r="B157" s="36"/>
      <c r="C157" s="36"/>
      <c r="D157" s="36"/>
      <c r="E157" s="36"/>
      <c r="F157" s="36"/>
      <c r="G157" s="36"/>
      <c r="H157" s="36"/>
      <c r="I157" s="36"/>
      <c r="J157" s="36"/>
      <c r="K157" s="36"/>
      <c r="L157" s="36"/>
      <c r="M157" s="36"/>
      <c r="N157" s="36"/>
    </row>
    <row r="158" spans="1:14">
      <c r="A158" s="36"/>
      <c r="B158" s="36"/>
      <c r="C158" s="36"/>
      <c r="D158" s="36"/>
      <c r="E158" s="36"/>
      <c r="F158" s="36"/>
      <c r="G158" s="36"/>
      <c r="H158" s="36"/>
      <c r="I158" s="36"/>
      <c r="J158" s="36"/>
      <c r="K158" s="36"/>
      <c r="L158" s="36"/>
      <c r="M158" s="36"/>
      <c r="N158" s="36"/>
    </row>
    <row r="159" spans="1:14">
      <c r="A159" s="36"/>
      <c r="B159" s="36"/>
      <c r="C159" s="36"/>
      <c r="D159" s="36"/>
      <c r="E159" s="36"/>
      <c r="F159" s="36"/>
      <c r="G159" s="36"/>
      <c r="H159" s="36"/>
      <c r="I159" s="36"/>
      <c r="J159" s="36"/>
      <c r="K159" s="36"/>
      <c r="L159" s="36"/>
      <c r="M159" s="36"/>
      <c r="N159" s="36"/>
    </row>
    <row r="160" spans="1:14">
      <c r="A160" s="36"/>
      <c r="B160" s="36"/>
      <c r="C160" s="36"/>
      <c r="D160" s="36"/>
      <c r="E160" s="36"/>
      <c r="F160" s="36"/>
      <c r="G160" s="36"/>
      <c r="H160" s="36"/>
      <c r="I160" s="36"/>
      <c r="J160" s="36"/>
      <c r="K160" s="36"/>
      <c r="L160" s="36"/>
      <c r="M160" s="36"/>
      <c r="N160" s="36"/>
    </row>
    <row r="161" spans="1:14">
      <c r="A161" s="36"/>
      <c r="B161" s="36"/>
      <c r="C161" s="36"/>
      <c r="D161" s="36"/>
      <c r="E161" s="36"/>
      <c r="F161" s="36"/>
      <c r="G161" s="36"/>
      <c r="H161" s="36"/>
      <c r="I161" s="36"/>
      <c r="J161" s="36"/>
      <c r="K161" s="36"/>
      <c r="L161" s="36"/>
      <c r="M161" s="36"/>
      <c r="N161" s="36"/>
    </row>
    <row r="162" spans="1:14">
      <c r="A162" s="36"/>
      <c r="B162" s="36"/>
      <c r="C162" s="36"/>
      <c r="D162" s="36"/>
      <c r="E162" s="36"/>
      <c r="F162" s="36"/>
      <c r="G162" s="36"/>
      <c r="H162" s="36"/>
      <c r="I162" s="36"/>
      <c r="J162" s="36"/>
      <c r="K162" s="36"/>
      <c r="L162" s="36"/>
      <c r="M162" s="36"/>
      <c r="N162" s="36"/>
    </row>
    <row r="163" spans="1:14">
      <c r="A163" s="36"/>
      <c r="B163" s="36"/>
      <c r="C163" s="36"/>
      <c r="D163" s="36"/>
      <c r="E163" s="36"/>
      <c r="F163" s="36"/>
      <c r="G163" s="36"/>
      <c r="H163" s="36"/>
      <c r="I163" s="36"/>
      <c r="J163" s="36"/>
      <c r="K163" s="36"/>
      <c r="L163" s="36"/>
      <c r="M163" s="36"/>
      <c r="N163" s="36"/>
    </row>
    <row r="164" spans="1:14">
      <c r="A164" s="36"/>
      <c r="B164" s="36"/>
      <c r="C164" s="36"/>
      <c r="D164" s="36"/>
      <c r="E164" s="36"/>
      <c r="F164" s="36"/>
      <c r="G164" s="36"/>
      <c r="H164" s="36"/>
      <c r="I164" s="36"/>
      <c r="J164" s="36"/>
      <c r="K164" s="36"/>
      <c r="L164" s="36"/>
      <c r="M164" s="36"/>
      <c r="N164" s="36"/>
    </row>
    <row r="165" spans="1:14">
      <c r="A165" s="36"/>
      <c r="B165" s="36"/>
      <c r="C165" s="36"/>
      <c r="D165" s="36"/>
      <c r="E165" s="36"/>
      <c r="F165" s="36"/>
      <c r="G165" s="36"/>
      <c r="H165" s="36"/>
      <c r="I165" s="36"/>
      <c r="J165" s="36"/>
      <c r="K165" s="36"/>
      <c r="L165" s="36"/>
      <c r="M165" s="36"/>
      <c r="N165" s="36"/>
    </row>
    <row r="166" spans="1:14">
      <c r="A166" s="36"/>
      <c r="B166" s="36"/>
      <c r="C166" s="36"/>
      <c r="D166" s="36"/>
      <c r="E166" s="36"/>
      <c r="F166" s="36"/>
      <c r="G166" s="36"/>
      <c r="H166" s="36"/>
      <c r="I166" s="36"/>
      <c r="J166" s="36"/>
      <c r="K166" s="36"/>
      <c r="L166" s="36"/>
      <c r="M166" s="36"/>
      <c r="N166" s="36"/>
    </row>
    <row r="167" spans="1:14">
      <c r="A167" s="36"/>
      <c r="B167" s="36"/>
      <c r="C167" s="36"/>
      <c r="D167" s="36"/>
      <c r="E167" s="36"/>
      <c r="F167" s="36"/>
      <c r="G167" s="36"/>
      <c r="H167" s="36"/>
      <c r="I167" s="36"/>
      <c r="J167" s="36"/>
      <c r="K167" s="36"/>
      <c r="L167" s="36"/>
      <c r="M167" s="36"/>
      <c r="N167" s="36"/>
    </row>
    <row r="168" spans="1:14">
      <c r="A168" s="36"/>
      <c r="B168" s="36"/>
      <c r="C168" s="36"/>
      <c r="D168" s="36"/>
      <c r="E168" s="36"/>
      <c r="F168" s="36"/>
      <c r="G168" s="36"/>
      <c r="H168" s="36"/>
      <c r="I168" s="36"/>
      <c r="J168" s="36"/>
      <c r="K168" s="36"/>
      <c r="L168" s="36"/>
      <c r="M168" s="36"/>
      <c r="N168" s="36"/>
    </row>
    <row r="169" spans="1:14">
      <c r="A169" s="36"/>
      <c r="B169" s="36"/>
      <c r="C169" s="36"/>
      <c r="D169" s="36"/>
      <c r="E169" s="36"/>
      <c r="F169" s="36"/>
      <c r="G169" s="36"/>
      <c r="H169" s="36"/>
      <c r="I169" s="36"/>
      <c r="J169" s="36"/>
      <c r="K169" s="36"/>
      <c r="L169" s="36"/>
      <c r="M169" s="36"/>
      <c r="N169" s="36"/>
    </row>
    <row r="170" spans="1:14">
      <c r="A170" s="36"/>
      <c r="B170" s="36"/>
      <c r="C170" s="36"/>
      <c r="D170" s="36"/>
      <c r="E170" s="36"/>
      <c r="F170" s="36"/>
      <c r="G170" s="36"/>
      <c r="H170" s="36"/>
      <c r="I170" s="36"/>
      <c r="J170" s="36"/>
      <c r="K170" s="36"/>
      <c r="L170" s="36"/>
      <c r="M170" s="36"/>
      <c r="N170" s="36"/>
    </row>
    <row r="171" spans="1:14">
      <c r="A171" s="36"/>
      <c r="B171" s="36"/>
      <c r="C171" s="36"/>
      <c r="D171" s="36"/>
      <c r="E171" s="36"/>
      <c r="F171" s="36"/>
      <c r="G171" s="36"/>
      <c r="H171" s="36"/>
      <c r="I171" s="36"/>
      <c r="J171" s="36"/>
      <c r="K171" s="36"/>
      <c r="L171" s="36"/>
      <c r="M171" s="36"/>
      <c r="N171" s="36"/>
    </row>
    <row r="172" spans="1:14">
      <c r="A172" s="36"/>
      <c r="B172" s="36"/>
      <c r="C172" s="36"/>
      <c r="D172" s="36"/>
      <c r="E172" s="36"/>
      <c r="F172" s="36"/>
      <c r="G172" s="36"/>
      <c r="H172" s="36"/>
      <c r="I172" s="36"/>
      <c r="J172" s="36"/>
      <c r="K172" s="36"/>
      <c r="L172" s="36"/>
      <c r="M172" s="36"/>
      <c r="N172" s="36"/>
    </row>
    <row r="173" spans="1:14">
      <c r="A173" s="36"/>
      <c r="B173" s="36"/>
      <c r="C173" s="36"/>
      <c r="D173" s="36"/>
      <c r="E173" s="36"/>
      <c r="F173" s="36"/>
      <c r="G173" s="36"/>
      <c r="H173" s="36"/>
      <c r="I173" s="36"/>
      <c r="J173" s="36"/>
      <c r="K173" s="36"/>
      <c r="L173" s="36"/>
      <c r="M173" s="36"/>
      <c r="N173" s="36"/>
    </row>
    <row r="174" spans="1:14">
      <c r="A174" s="36"/>
      <c r="B174" s="36"/>
      <c r="C174" s="36"/>
      <c r="D174" s="36"/>
      <c r="E174" s="36"/>
      <c r="F174" s="36"/>
      <c r="G174" s="36"/>
      <c r="H174" s="36"/>
      <c r="I174" s="36"/>
      <c r="J174" s="36"/>
      <c r="K174" s="36"/>
      <c r="L174" s="36"/>
      <c r="M174" s="36"/>
      <c r="N174" s="36"/>
    </row>
    <row r="175" spans="1:14">
      <c r="A175" s="36"/>
      <c r="B175" s="36"/>
      <c r="C175" s="36"/>
      <c r="D175" s="36"/>
      <c r="E175" s="36"/>
      <c r="F175" s="36"/>
      <c r="G175" s="36"/>
      <c r="H175" s="36"/>
      <c r="I175" s="36"/>
      <c r="J175" s="36"/>
      <c r="K175" s="36"/>
      <c r="L175" s="36"/>
      <c r="M175" s="36"/>
      <c r="N175" s="36"/>
    </row>
    <row r="176" spans="1:14">
      <c r="A176" s="36"/>
      <c r="B176" s="36"/>
      <c r="C176" s="36"/>
      <c r="D176" s="36"/>
      <c r="E176" s="36"/>
      <c r="F176" s="36"/>
      <c r="G176" s="36"/>
      <c r="H176" s="36"/>
      <c r="I176" s="36"/>
      <c r="J176" s="36"/>
      <c r="K176" s="36"/>
      <c r="L176" s="36"/>
      <c r="M176" s="36"/>
      <c r="N176" s="36"/>
    </row>
    <row r="177" spans="1:14">
      <c r="A177" s="36"/>
      <c r="B177" s="36"/>
      <c r="C177" s="36"/>
      <c r="D177" s="36"/>
      <c r="E177" s="36"/>
      <c r="F177" s="36"/>
      <c r="G177" s="36"/>
      <c r="H177" s="36"/>
      <c r="I177" s="36"/>
      <c r="J177" s="36"/>
      <c r="K177" s="36"/>
      <c r="L177" s="36"/>
      <c r="M177" s="36"/>
      <c r="N177" s="36"/>
    </row>
    <row r="178" spans="1:14">
      <c r="A178" s="36"/>
      <c r="B178" s="36"/>
      <c r="C178" s="36"/>
      <c r="D178" s="36"/>
      <c r="E178" s="36"/>
      <c r="F178" s="36"/>
      <c r="G178" s="36"/>
      <c r="H178" s="36"/>
      <c r="I178" s="36"/>
      <c r="J178" s="36"/>
      <c r="K178" s="36"/>
      <c r="L178" s="36"/>
      <c r="M178" s="36"/>
      <c r="N178" s="36"/>
    </row>
    <row r="179" spans="1:14">
      <c r="A179" s="36"/>
      <c r="B179" s="36"/>
      <c r="C179" s="36"/>
      <c r="D179" s="36"/>
      <c r="E179" s="36"/>
      <c r="F179" s="36"/>
      <c r="G179" s="36"/>
      <c r="H179" s="36"/>
      <c r="I179" s="36"/>
      <c r="J179" s="36"/>
      <c r="K179" s="36"/>
      <c r="L179" s="36"/>
      <c r="M179" s="36"/>
      <c r="N179" s="36"/>
    </row>
    <row r="180" spans="1:14">
      <c r="A180" s="36"/>
      <c r="B180" s="36"/>
      <c r="C180" s="36"/>
      <c r="D180" s="36"/>
      <c r="E180" s="36"/>
      <c r="F180" s="36"/>
      <c r="G180" s="36"/>
      <c r="H180" s="36"/>
      <c r="I180" s="36"/>
      <c r="J180" s="36"/>
      <c r="K180" s="36"/>
      <c r="L180" s="36"/>
      <c r="M180" s="36"/>
      <c r="N180" s="36"/>
    </row>
    <row r="181" spans="1:14">
      <c r="A181" s="36"/>
      <c r="B181" s="36"/>
      <c r="C181" s="36"/>
      <c r="D181" s="36"/>
      <c r="E181" s="36"/>
      <c r="F181" s="36"/>
      <c r="G181" s="36"/>
      <c r="H181" s="36"/>
      <c r="I181" s="36"/>
      <c r="J181" s="36"/>
      <c r="K181" s="36"/>
      <c r="L181" s="36"/>
      <c r="M181" s="36"/>
      <c r="N181" s="36"/>
    </row>
    <row r="182" spans="1:14">
      <c r="A182" s="36"/>
      <c r="B182" s="36"/>
      <c r="C182" s="36"/>
      <c r="D182" s="36"/>
      <c r="E182" s="36"/>
      <c r="F182" s="36"/>
      <c r="G182" s="36"/>
      <c r="H182" s="36"/>
      <c r="I182" s="36"/>
      <c r="J182" s="36"/>
      <c r="K182" s="36"/>
      <c r="L182" s="36"/>
      <c r="M182" s="36"/>
      <c r="N182" s="36"/>
    </row>
    <row r="183" spans="1:14">
      <c r="A183" s="36"/>
      <c r="B183" s="36"/>
      <c r="C183" s="36"/>
      <c r="D183" s="36"/>
      <c r="E183" s="36"/>
      <c r="F183" s="36"/>
      <c r="G183" s="36"/>
      <c r="H183" s="36"/>
      <c r="I183" s="36"/>
      <c r="J183" s="36"/>
      <c r="K183" s="36"/>
      <c r="L183" s="36"/>
      <c r="M183" s="36"/>
      <c r="N183" s="36"/>
    </row>
    <row r="184" spans="1:14">
      <c r="A184" s="36"/>
      <c r="B184" s="36"/>
      <c r="C184" s="36"/>
      <c r="D184" s="36"/>
      <c r="E184" s="36"/>
      <c r="F184" s="36"/>
      <c r="G184" s="36"/>
      <c r="H184" s="36"/>
      <c r="I184" s="36"/>
      <c r="J184" s="36"/>
      <c r="K184" s="36"/>
      <c r="L184" s="36"/>
      <c r="M184" s="36"/>
      <c r="N184" s="36"/>
    </row>
    <row r="185" spans="1:14">
      <c r="A185" s="36"/>
      <c r="B185" s="36"/>
      <c r="C185" s="36"/>
      <c r="D185" s="36"/>
      <c r="E185" s="36"/>
      <c r="F185" s="36"/>
      <c r="G185" s="36"/>
      <c r="H185" s="36"/>
      <c r="I185" s="36"/>
      <c r="J185" s="36"/>
      <c r="K185" s="36"/>
      <c r="L185" s="36"/>
      <c r="M185" s="36"/>
      <c r="N185" s="36"/>
    </row>
    <row r="186" spans="1:14">
      <c r="A186" s="36"/>
      <c r="B186" s="36"/>
      <c r="C186" s="36"/>
      <c r="D186" s="36"/>
      <c r="E186" s="36"/>
      <c r="F186" s="36"/>
      <c r="G186" s="36"/>
      <c r="H186" s="36"/>
      <c r="I186" s="36"/>
      <c r="J186" s="36"/>
      <c r="K186" s="36"/>
      <c r="L186" s="36"/>
      <c r="M186" s="36"/>
      <c r="N186" s="36"/>
    </row>
    <row r="187" spans="1:14">
      <c r="A187" s="36"/>
      <c r="B187" s="36"/>
      <c r="C187" s="36"/>
      <c r="D187" s="36"/>
      <c r="E187" s="36"/>
      <c r="F187" s="36"/>
      <c r="G187" s="36"/>
      <c r="H187" s="36"/>
      <c r="I187" s="36"/>
      <c r="J187" s="36"/>
      <c r="K187" s="36"/>
      <c r="L187" s="36"/>
      <c r="M187" s="36"/>
      <c r="N187" s="36"/>
    </row>
    <row r="188" spans="1:14">
      <c r="A188" s="36"/>
      <c r="B188" s="36"/>
      <c r="C188" s="36"/>
      <c r="D188" s="36"/>
      <c r="E188" s="36"/>
      <c r="F188" s="36"/>
      <c r="G188" s="36"/>
      <c r="H188" s="36"/>
      <c r="I188" s="36"/>
      <c r="J188" s="36"/>
      <c r="K188" s="36"/>
      <c r="L188" s="36"/>
      <c r="M188" s="36"/>
      <c r="N188" s="36"/>
    </row>
    <row r="189" spans="1:14">
      <c r="A189" s="36"/>
      <c r="B189" s="36"/>
      <c r="C189" s="36"/>
      <c r="D189" s="36"/>
      <c r="E189" s="36"/>
      <c r="F189" s="36"/>
      <c r="G189" s="36"/>
      <c r="H189" s="36"/>
      <c r="I189" s="36"/>
      <c r="J189" s="36"/>
      <c r="K189" s="36"/>
      <c r="L189" s="36"/>
      <c r="M189" s="36"/>
      <c r="N189" s="36"/>
    </row>
    <row r="190" spans="1:14">
      <c r="A190" s="36"/>
      <c r="B190" s="36"/>
      <c r="C190" s="36"/>
      <c r="D190" s="36"/>
      <c r="E190" s="36"/>
      <c r="F190" s="36"/>
      <c r="G190" s="36"/>
      <c r="H190" s="36"/>
      <c r="I190" s="36"/>
      <c r="J190" s="36"/>
      <c r="K190" s="36"/>
      <c r="L190" s="36"/>
      <c r="M190" s="36"/>
      <c r="N190" s="36"/>
    </row>
    <row r="191" spans="1:14">
      <c r="A191" s="36"/>
      <c r="B191" s="36"/>
      <c r="C191" s="36"/>
      <c r="D191" s="36"/>
      <c r="E191" s="36"/>
      <c r="F191" s="36"/>
      <c r="G191" s="36"/>
      <c r="H191" s="36"/>
      <c r="I191" s="36"/>
      <c r="J191" s="36"/>
      <c r="K191" s="36"/>
      <c r="L191" s="36"/>
      <c r="M191" s="36"/>
      <c r="N191" s="36"/>
    </row>
    <row r="192" spans="1:14">
      <c r="A192" s="36"/>
      <c r="B192" s="36"/>
      <c r="C192" s="36"/>
      <c r="D192" s="36"/>
      <c r="E192" s="36"/>
      <c r="F192" s="36"/>
      <c r="G192" s="36"/>
      <c r="H192" s="36"/>
      <c r="I192" s="36"/>
      <c r="J192" s="36"/>
      <c r="K192" s="36"/>
      <c r="L192" s="36"/>
      <c r="M192" s="36"/>
      <c r="N192" s="36"/>
    </row>
    <row r="193" spans="1:14">
      <c r="A193" s="36"/>
      <c r="B193" s="36"/>
      <c r="C193" s="36"/>
      <c r="D193" s="36"/>
      <c r="E193" s="36"/>
      <c r="F193" s="36"/>
      <c r="G193" s="36"/>
      <c r="H193" s="36"/>
      <c r="I193" s="36"/>
      <c r="J193" s="36"/>
      <c r="K193" s="36"/>
      <c r="L193" s="36"/>
      <c r="M193" s="36"/>
      <c r="N193" s="36"/>
    </row>
    <row r="194" spans="1:14">
      <c r="A194" s="36"/>
      <c r="B194" s="36"/>
      <c r="C194" s="36"/>
      <c r="D194" s="36"/>
      <c r="E194" s="36"/>
      <c r="F194" s="36"/>
      <c r="G194" s="36"/>
      <c r="H194" s="36"/>
      <c r="I194" s="36"/>
      <c r="J194" s="36"/>
      <c r="K194" s="36"/>
      <c r="L194" s="36"/>
      <c r="M194" s="36"/>
      <c r="N194" s="36"/>
    </row>
    <row r="195" spans="1:14">
      <c r="A195" s="36"/>
      <c r="B195" s="36"/>
      <c r="C195" s="36"/>
      <c r="D195" s="36"/>
      <c r="E195" s="36"/>
      <c r="F195" s="36"/>
      <c r="G195" s="36"/>
      <c r="H195" s="36"/>
      <c r="I195" s="36"/>
      <c r="J195" s="36"/>
      <c r="K195" s="36"/>
      <c r="L195" s="36"/>
      <c r="M195" s="36"/>
      <c r="N195" s="36"/>
    </row>
    <row r="196" spans="1:14">
      <c r="A196" s="36"/>
      <c r="B196" s="36"/>
      <c r="C196" s="36"/>
      <c r="D196" s="36"/>
      <c r="E196" s="36"/>
      <c r="F196" s="36"/>
      <c r="G196" s="36"/>
      <c r="H196" s="36"/>
      <c r="I196" s="36"/>
      <c r="J196" s="36"/>
      <c r="K196" s="36"/>
      <c r="L196" s="36"/>
      <c r="M196" s="36"/>
      <c r="N196" s="36"/>
    </row>
    <row r="197" spans="1:14">
      <c r="A197" s="36"/>
      <c r="B197" s="36"/>
      <c r="C197" s="36"/>
      <c r="D197" s="36"/>
      <c r="E197" s="36"/>
      <c r="F197" s="36"/>
      <c r="G197" s="36"/>
      <c r="H197" s="36"/>
      <c r="I197" s="36"/>
      <c r="J197" s="36"/>
      <c r="K197" s="36"/>
      <c r="L197" s="36"/>
      <c r="M197" s="36"/>
      <c r="N197" s="36"/>
    </row>
    <row r="198" spans="1:14">
      <c r="A198" s="36"/>
      <c r="B198" s="36"/>
      <c r="C198" s="36"/>
      <c r="D198" s="36"/>
      <c r="E198" s="36"/>
      <c r="F198" s="36"/>
      <c r="G198" s="36"/>
      <c r="H198" s="36"/>
      <c r="I198" s="36"/>
      <c r="J198" s="36"/>
      <c r="K198" s="36"/>
      <c r="L198" s="36"/>
      <c r="M198" s="36"/>
      <c r="N198" s="36"/>
    </row>
    <row r="199" spans="1:14">
      <c r="A199" s="36"/>
      <c r="B199" s="36"/>
      <c r="C199" s="36"/>
      <c r="D199" s="36"/>
      <c r="E199" s="36"/>
      <c r="F199" s="36"/>
      <c r="G199" s="36"/>
      <c r="H199" s="36"/>
      <c r="I199" s="36"/>
      <c r="J199" s="36"/>
      <c r="K199" s="36"/>
      <c r="L199" s="36"/>
      <c r="M199" s="36"/>
      <c r="N199" s="36"/>
    </row>
    <row r="200" spans="1:14">
      <c r="A200" s="36"/>
      <c r="B200" s="36"/>
      <c r="C200" s="36"/>
      <c r="D200" s="36"/>
      <c r="E200" s="36"/>
      <c r="F200" s="36"/>
      <c r="G200" s="36"/>
      <c r="H200" s="36"/>
      <c r="I200" s="36"/>
      <c r="J200" s="36"/>
      <c r="K200" s="36"/>
      <c r="L200" s="36"/>
      <c r="M200" s="36"/>
      <c r="N200" s="36"/>
    </row>
    <row r="201" spans="1:14">
      <c r="A201" s="36"/>
      <c r="B201" s="36"/>
      <c r="C201" s="36"/>
      <c r="D201" s="36"/>
      <c r="E201" s="36"/>
      <c r="F201" s="36"/>
      <c r="G201" s="36"/>
      <c r="H201" s="36"/>
      <c r="I201" s="36"/>
      <c r="J201" s="36"/>
      <c r="K201" s="36"/>
      <c r="L201" s="36"/>
      <c r="M201" s="36"/>
      <c r="N201" s="36"/>
    </row>
  </sheetData>
  <mergeCells count="5">
    <mergeCell ref="A2:L2"/>
    <mergeCell ref="A3:L3"/>
    <mergeCell ref="A23:B23"/>
    <mergeCell ref="A24:B24"/>
    <mergeCell ref="A25:B25"/>
  </mergeCells>
  <hyperlinks>
    <hyperlink ref="A1" location="'索引目录'!D33" display="返回索引页"/>
    <hyperlink ref="B1" location="'非流动资产评估汇总'!B9" display="返回"/>
  </hyperlink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01"/>
  <sheetViews>
    <sheetView workbookViewId="0">
      <selection activeCell="A1" sqref="A1"/>
    </sheetView>
  </sheetViews>
  <sheetFormatPr defaultColWidth="9.81481481481481" defaultRowHeight="14.4"/>
  <cols>
    <col min="1" max="1" width="4" customWidth="1"/>
    <col min="2" max="2" width="9" customWidth="1"/>
    <col min="3" max="3" width="12" customWidth="1"/>
    <col min="4" max="4" width="9" customWidth="1"/>
    <col min="5" max="5" width="10" customWidth="1"/>
    <col min="6" max="6" width="13" customWidth="1"/>
    <col min="7" max="7" width="5" customWidth="1"/>
    <col min="8" max="10" width="6" customWidth="1"/>
    <col min="11" max="17" width="5" customWidth="1"/>
    <col min="18" max="18" width="7" customWidth="1"/>
    <col min="19" max="19" width="4" customWidth="1"/>
    <col min="20" max="20" width="8" customWidth="1"/>
    <col min="21" max="21" width="7" customWidth="1"/>
    <col min="22" max="22" width="12" customWidth="1"/>
    <col min="23" max="23" width="11" customWidth="1"/>
    <col min="24" max="24" width="12" customWidth="1"/>
    <col min="25" max="26" width="11" customWidth="1"/>
    <col min="27" max="27" width="7" customWidth="1"/>
    <col min="28" max="28" width="11" customWidth="1"/>
    <col min="29" max="29" width="5" customWidth="1"/>
    <col min="30" max="30" width="7" customWidth="1"/>
    <col min="31" max="31" width="8" customWidth="1"/>
    <col min="32" max="32" width="17" hidden="1" customWidth="1"/>
    <col min="33" max="33" width="15" hidden="1" customWidth="1"/>
  </cols>
  <sheetData>
    <row r="1" ht="15.6" spans="1:33">
      <c r="A1" s="13" t="s">
        <v>86</v>
      </c>
      <c r="B1" s="126" t="s">
        <v>250</v>
      </c>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36"/>
    </row>
    <row r="2" ht="30" customHeight="1" spans="1:33">
      <c r="A2" s="16" t="s">
        <v>651</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626"/>
      <c r="AF2" s="626"/>
      <c r="AG2" s="36"/>
    </row>
    <row r="3" ht="22.8" spans="1:33">
      <c r="A3" s="528" t="s">
        <v>652</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626"/>
      <c r="AG3" s="36"/>
    </row>
    <row r="4" ht="14.25" customHeight="1" spans="1:33">
      <c r="A4" s="40" t="e">
        <f>CONCATENATE(#REF!,#REF!,#REF!,#REF!,#REF!,#REF!,#REF!)</f>
        <v>#REF!</v>
      </c>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36"/>
      <c r="AG4" s="36"/>
    </row>
    <row r="5" ht="15.75" customHeight="1" spans="1:33">
      <c r="A5" s="41" t="e">
        <f>#REF!&amp;#REF!</f>
        <v>#REF!</v>
      </c>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42" t="s">
        <v>119</v>
      </c>
      <c r="AF5" s="36"/>
      <c r="AG5" s="36"/>
    </row>
    <row r="6" ht="21.75" customHeight="1" spans="1:33">
      <c r="A6" s="43" t="s">
        <v>183</v>
      </c>
      <c r="B6" s="43" t="s">
        <v>653</v>
      </c>
      <c r="C6" s="43" t="s">
        <v>654</v>
      </c>
      <c r="D6" s="183" t="s">
        <v>655</v>
      </c>
      <c r="E6" s="618" t="s">
        <v>656</v>
      </c>
      <c r="F6" s="618" t="s">
        <v>657</v>
      </c>
      <c r="G6" s="43" t="s">
        <v>658</v>
      </c>
      <c r="H6" s="619" t="s">
        <v>659</v>
      </c>
      <c r="I6" s="619" t="s">
        <v>660</v>
      </c>
      <c r="J6" s="618" t="s">
        <v>661</v>
      </c>
      <c r="K6" s="433" t="s">
        <v>662</v>
      </c>
      <c r="L6" s="433" t="s">
        <v>663</v>
      </c>
      <c r="M6" s="618" t="s">
        <v>664</v>
      </c>
      <c r="N6" s="619" t="s">
        <v>665</v>
      </c>
      <c r="O6" s="619" t="s">
        <v>666</v>
      </c>
      <c r="P6" s="618" t="s">
        <v>667</v>
      </c>
      <c r="Q6" s="618" t="s">
        <v>668</v>
      </c>
      <c r="R6" s="185" t="s">
        <v>669</v>
      </c>
      <c r="S6" s="185" t="s">
        <v>478</v>
      </c>
      <c r="T6" s="187" t="s">
        <v>670</v>
      </c>
      <c r="U6" s="187" t="s">
        <v>671</v>
      </c>
      <c r="V6" s="43" t="s">
        <v>333</v>
      </c>
      <c r="W6" s="70"/>
      <c r="X6" s="72" t="s">
        <v>334</v>
      </c>
      <c r="Y6" s="53"/>
      <c r="Z6" s="43" t="s">
        <v>335</v>
      </c>
      <c r="AA6" s="46"/>
      <c r="AB6" s="46"/>
      <c r="AC6" s="187" t="s">
        <v>358</v>
      </c>
      <c r="AD6" s="187" t="s">
        <v>672</v>
      </c>
      <c r="AE6" s="185" t="s">
        <v>186</v>
      </c>
      <c r="AF6" s="618" t="s">
        <v>673</v>
      </c>
      <c r="AG6" s="43" t="s">
        <v>674</v>
      </c>
    </row>
    <row r="7" ht="21.75" customHeight="1" spans="1:33">
      <c r="A7" s="46"/>
      <c r="B7" s="46"/>
      <c r="C7" s="46"/>
      <c r="D7" s="135"/>
      <c r="E7" s="435"/>
      <c r="F7" s="620"/>
      <c r="G7" s="46"/>
      <c r="H7" s="435"/>
      <c r="I7" s="435"/>
      <c r="J7" s="620"/>
      <c r="K7" s="435"/>
      <c r="L7" s="621"/>
      <c r="M7" s="435"/>
      <c r="N7" s="435"/>
      <c r="O7" s="435"/>
      <c r="P7" s="435"/>
      <c r="Q7" s="435"/>
      <c r="R7" s="46"/>
      <c r="S7" s="623"/>
      <c r="T7" s="623"/>
      <c r="U7" s="46"/>
      <c r="V7" s="43" t="s">
        <v>675</v>
      </c>
      <c r="W7" s="44" t="s">
        <v>676</v>
      </c>
      <c r="X7" s="72" t="s">
        <v>675</v>
      </c>
      <c r="Y7" s="43" t="s">
        <v>676</v>
      </c>
      <c r="Z7" s="43" t="s">
        <v>675</v>
      </c>
      <c r="AA7" s="52" t="s">
        <v>677</v>
      </c>
      <c r="AB7" s="43" t="s">
        <v>676</v>
      </c>
      <c r="AC7" s="46"/>
      <c r="AD7" s="137"/>
      <c r="AE7" s="46"/>
      <c r="AF7" s="435"/>
      <c r="AG7" s="46"/>
    </row>
    <row r="8" ht="15.75" customHeight="1" spans="1:33">
      <c r="A8" s="46"/>
      <c r="B8" s="47"/>
      <c r="C8" s="47"/>
      <c r="D8" s="47"/>
      <c r="E8" s="436"/>
      <c r="F8" s="436"/>
      <c r="G8" s="46"/>
      <c r="H8" s="435"/>
      <c r="I8" s="435"/>
      <c r="J8" s="435"/>
      <c r="K8" s="435"/>
      <c r="L8" s="435"/>
      <c r="M8" s="435"/>
      <c r="N8" s="435"/>
      <c r="O8" s="435"/>
      <c r="P8" s="436"/>
      <c r="Q8" s="435"/>
      <c r="R8" s="48"/>
      <c r="S8" s="48"/>
      <c r="T8" s="75"/>
      <c r="U8" s="56" t="str">
        <f t="shared" ref="U8:U24" si="0">IF(T8=0,"",X8/T8)</f>
        <v/>
      </c>
      <c r="V8" s="56"/>
      <c r="W8" s="55"/>
      <c r="X8" s="57"/>
      <c r="Y8" s="56"/>
      <c r="Z8" s="56">
        <f t="shared" ref="Z8:Z24" si="1">ROUND(T8*AD8,-1)</f>
        <v>0</v>
      </c>
      <c r="AA8" s="46"/>
      <c r="AB8" s="56">
        <f t="shared" ref="AB8:AB24" si="2">ROUND(Z8*AA8/100,0)</f>
        <v>0</v>
      </c>
      <c r="AC8" s="56" t="str">
        <f t="shared" ref="AC8:AC28" si="3">IF(Y8=0,"",(AB8-Y8)/Y8*100)</f>
        <v/>
      </c>
      <c r="AD8" s="56"/>
      <c r="AE8" s="47"/>
      <c r="AF8" s="436"/>
      <c r="AG8" s="47"/>
    </row>
    <row r="9" ht="15.75" customHeight="1" spans="1:33">
      <c r="A9" s="46"/>
      <c r="B9" s="47"/>
      <c r="C9" s="47"/>
      <c r="D9" s="47"/>
      <c r="E9" s="436"/>
      <c r="F9" s="436"/>
      <c r="G9" s="46"/>
      <c r="H9" s="435"/>
      <c r="I9" s="435"/>
      <c r="J9" s="435"/>
      <c r="K9" s="435"/>
      <c r="L9" s="435"/>
      <c r="M9" s="435"/>
      <c r="N9" s="435"/>
      <c r="O9" s="435"/>
      <c r="P9" s="436"/>
      <c r="Q9" s="435"/>
      <c r="R9" s="48"/>
      <c r="S9" s="48"/>
      <c r="T9" s="75"/>
      <c r="U9" s="56" t="str">
        <f t="shared" si="0"/>
        <v/>
      </c>
      <c r="V9" s="56"/>
      <c r="W9" s="55"/>
      <c r="X9" s="57"/>
      <c r="Y9" s="56"/>
      <c r="Z9" s="56">
        <f t="shared" si="1"/>
        <v>0</v>
      </c>
      <c r="AA9" s="46"/>
      <c r="AB9" s="56">
        <f t="shared" si="2"/>
        <v>0</v>
      </c>
      <c r="AC9" s="56" t="str">
        <f t="shared" si="3"/>
        <v/>
      </c>
      <c r="AD9" s="56"/>
      <c r="AE9" s="47"/>
      <c r="AF9" s="436"/>
      <c r="AG9" s="47"/>
    </row>
    <row r="10" ht="15.75" customHeight="1" spans="1:33">
      <c r="A10" s="46"/>
      <c r="B10" s="47"/>
      <c r="C10" s="47"/>
      <c r="D10" s="47"/>
      <c r="E10" s="436"/>
      <c r="F10" s="436"/>
      <c r="G10" s="46"/>
      <c r="H10" s="435"/>
      <c r="I10" s="435"/>
      <c r="J10" s="435"/>
      <c r="K10" s="435"/>
      <c r="L10" s="435"/>
      <c r="M10" s="435"/>
      <c r="N10" s="435"/>
      <c r="O10" s="435"/>
      <c r="P10" s="436"/>
      <c r="Q10" s="435"/>
      <c r="R10" s="48"/>
      <c r="S10" s="48"/>
      <c r="T10" s="75"/>
      <c r="U10" s="56" t="str">
        <f t="shared" si="0"/>
        <v/>
      </c>
      <c r="V10" s="56"/>
      <c r="W10" s="55"/>
      <c r="X10" s="57"/>
      <c r="Y10" s="56"/>
      <c r="Z10" s="56">
        <f t="shared" si="1"/>
        <v>0</v>
      </c>
      <c r="AA10" s="46"/>
      <c r="AB10" s="56">
        <f t="shared" si="2"/>
        <v>0</v>
      </c>
      <c r="AC10" s="56" t="str">
        <f t="shared" si="3"/>
        <v/>
      </c>
      <c r="AD10" s="56"/>
      <c r="AE10" s="47"/>
      <c r="AF10" s="436"/>
      <c r="AG10" s="47"/>
    </row>
    <row r="11" ht="15.75" customHeight="1" spans="1:33">
      <c r="A11" s="46"/>
      <c r="B11" s="47"/>
      <c r="C11" s="47"/>
      <c r="D11" s="47"/>
      <c r="E11" s="436"/>
      <c r="F11" s="436"/>
      <c r="G11" s="46"/>
      <c r="H11" s="435"/>
      <c r="I11" s="435"/>
      <c r="J11" s="435"/>
      <c r="K11" s="435"/>
      <c r="L11" s="435"/>
      <c r="M11" s="435"/>
      <c r="N11" s="435"/>
      <c r="O11" s="435"/>
      <c r="P11" s="436"/>
      <c r="Q11" s="435"/>
      <c r="R11" s="48"/>
      <c r="S11" s="48"/>
      <c r="T11" s="75"/>
      <c r="U11" s="56" t="str">
        <f t="shared" si="0"/>
        <v/>
      </c>
      <c r="V11" s="56"/>
      <c r="W11" s="55"/>
      <c r="X11" s="57"/>
      <c r="Y11" s="56"/>
      <c r="Z11" s="56">
        <f t="shared" si="1"/>
        <v>0</v>
      </c>
      <c r="AA11" s="46"/>
      <c r="AB11" s="56">
        <f t="shared" si="2"/>
        <v>0</v>
      </c>
      <c r="AC11" s="56" t="str">
        <f t="shared" si="3"/>
        <v/>
      </c>
      <c r="AD11" s="56"/>
      <c r="AE11" s="47"/>
      <c r="AF11" s="436"/>
      <c r="AG11" s="47"/>
    </row>
    <row r="12" ht="15.75" customHeight="1" spans="1:33">
      <c r="A12" s="46"/>
      <c r="B12" s="47"/>
      <c r="C12" s="47"/>
      <c r="D12" s="47"/>
      <c r="E12" s="436"/>
      <c r="F12" s="436"/>
      <c r="G12" s="46"/>
      <c r="H12" s="435"/>
      <c r="I12" s="435"/>
      <c r="J12" s="435"/>
      <c r="K12" s="435"/>
      <c r="L12" s="435"/>
      <c r="M12" s="435"/>
      <c r="N12" s="435"/>
      <c r="O12" s="435"/>
      <c r="P12" s="436"/>
      <c r="Q12" s="435"/>
      <c r="R12" s="48"/>
      <c r="S12" s="48"/>
      <c r="T12" s="75"/>
      <c r="U12" s="56" t="str">
        <f t="shared" si="0"/>
        <v/>
      </c>
      <c r="V12" s="56"/>
      <c r="W12" s="55"/>
      <c r="X12" s="57"/>
      <c r="Y12" s="56"/>
      <c r="Z12" s="56">
        <f t="shared" si="1"/>
        <v>0</v>
      </c>
      <c r="AA12" s="46"/>
      <c r="AB12" s="56">
        <f t="shared" si="2"/>
        <v>0</v>
      </c>
      <c r="AC12" s="56" t="str">
        <f t="shared" si="3"/>
        <v/>
      </c>
      <c r="AD12" s="56"/>
      <c r="AE12" s="47"/>
      <c r="AF12" s="436"/>
      <c r="AG12" s="47"/>
    </row>
    <row r="13" ht="15.75" customHeight="1" spans="1:33">
      <c r="A13" s="46"/>
      <c r="B13" s="47"/>
      <c r="C13" s="47"/>
      <c r="D13" s="47"/>
      <c r="E13" s="436"/>
      <c r="F13" s="436"/>
      <c r="G13" s="46"/>
      <c r="H13" s="435"/>
      <c r="I13" s="435"/>
      <c r="J13" s="435"/>
      <c r="K13" s="435"/>
      <c r="L13" s="435"/>
      <c r="M13" s="435"/>
      <c r="N13" s="435"/>
      <c r="O13" s="435"/>
      <c r="P13" s="436"/>
      <c r="Q13" s="435"/>
      <c r="R13" s="48"/>
      <c r="S13" s="48"/>
      <c r="T13" s="75"/>
      <c r="U13" s="56" t="str">
        <f t="shared" si="0"/>
        <v/>
      </c>
      <c r="V13" s="56"/>
      <c r="W13" s="55"/>
      <c r="X13" s="57"/>
      <c r="Y13" s="56"/>
      <c r="Z13" s="56">
        <f t="shared" si="1"/>
        <v>0</v>
      </c>
      <c r="AA13" s="46"/>
      <c r="AB13" s="56">
        <f t="shared" si="2"/>
        <v>0</v>
      </c>
      <c r="AC13" s="56" t="str">
        <f t="shared" si="3"/>
        <v/>
      </c>
      <c r="AD13" s="56"/>
      <c r="AE13" s="47"/>
      <c r="AF13" s="436"/>
      <c r="AG13" s="47"/>
    </row>
    <row r="14" ht="15.75" customHeight="1" spans="1:33">
      <c r="A14" s="46"/>
      <c r="B14" s="47"/>
      <c r="C14" s="47"/>
      <c r="D14" s="47"/>
      <c r="E14" s="436"/>
      <c r="F14" s="436"/>
      <c r="G14" s="46"/>
      <c r="H14" s="435"/>
      <c r="I14" s="435"/>
      <c r="J14" s="435"/>
      <c r="K14" s="435"/>
      <c r="L14" s="435"/>
      <c r="M14" s="435"/>
      <c r="N14" s="435"/>
      <c r="O14" s="435"/>
      <c r="P14" s="436"/>
      <c r="Q14" s="435"/>
      <c r="R14" s="48"/>
      <c r="S14" s="48"/>
      <c r="T14" s="75"/>
      <c r="U14" s="56" t="str">
        <f t="shared" si="0"/>
        <v/>
      </c>
      <c r="V14" s="56"/>
      <c r="W14" s="55"/>
      <c r="X14" s="57"/>
      <c r="Y14" s="56"/>
      <c r="Z14" s="56">
        <f t="shared" si="1"/>
        <v>0</v>
      </c>
      <c r="AA14" s="46"/>
      <c r="AB14" s="56">
        <f t="shared" si="2"/>
        <v>0</v>
      </c>
      <c r="AC14" s="56" t="str">
        <f t="shared" si="3"/>
        <v/>
      </c>
      <c r="AD14" s="56"/>
      <c r="AE14" s="47"/>
      <c r="AF14" s="436"/>
      <c r="AG14" s="47"/>
    </row>
    <row r="15" ht="15.75" customHeight="1" spans="1:33">
      <c r="A15" s="46"/>
      <c r="B15" s="47"/>
      <c r="C15" s="47"/>
      <c r="D15" s="47"/>
      <c r="E15" s="436"/>
      <c r="F15" s="436"/>
      <c r="G15" s="46"/>
      <c r="H15" s="435"/>
      <c r="I15" s="435"/>
      <c r="J15" s="435"/>
      <c r="K15" s="435"/>
      <c r="L15" s="435"/>
      <c r="M15" s="435"/>
      <c r="N15" s="435"/>
      <c r="O15" s="435"/>
      <c r="P15" s="436"/>
      <c r="Q15" s="435"/>
      <c r="R15" s="48"/>
      <c r="S15" s="48"/>
      <c r="T15" s="75"/>
      <c r="U15" s="56" t="str">
        <f t="shared" si="0"/>
        <v/>
      </c>
      <c r="V15" s="56"/>
      <c r="W15" s="55"/>
      <c r="X15" s="57"/>
      <c r="Y15" s="56"/>
      <c r="Z15" s="56">
        <f t="shared" si="1"/>
        <v>0</v>
      </c>
      <c r="AA15" s="46"/>
      <c r="AB15" s="56">
        <f t="shared" si="2"/>
        <v>0</v>
      </c>
      <c r="AC15" s="56" t="str">
        <f t="shared" si="3"/>
        <v/>
      </c>
      <c r="AD15" s="56"/>
      <c r="AE15" s="47"/>
      <c r="AF15" s="436"/>
      <c r="AG15" s="47"/>
    </row>
    <row r="16" ht="15.75" customHeight="1" spans="1:33">
      <c r="A16" s="46"/>
      <c r="B16" s="47"/>
      <c r="C16" s="47"/>
      <c r="D16" s="47"/>
      <c r="E16" s="436"/>
      <c r="F16" s="436"/>
      <c r="G16" s="46"/>
      <c r="H16" s="435"/>
      <c r="I16" s="435"/>
      <c r="J16" s="435"/>
      <c r="K16" s="435"/>
      <c r="L16" s="435"/>
      <c r="M16" s="435"/>
      <c r="N16" s="435"/>
      <c r="O16" s="435"/>
      <c r="P16" s="436"/>
      <c r="Q16" s="435"/>
      <c r="R16" s="48"/>
      <c r="S16" s="48"/>
      <c r="T16" s="75"/>
      <c r="U16" s="56" t="str">
        <f t="shared" si="0"/>
        <v/>
      </c>
      <c r="V16" s="56"/>
      <c r="W16" s="55"/>
      <c r="X16" s="57"/>
      <c r="Y16" s="56"/>
      <c r="Z16" s="56">
        <f t="shared" si="1"/>
        <v>0</v>
      </c>
      <c r="AA16" s="46"/>
      <c r="AB16" s="56">
        <f t="shared" si="2"/>
        <v>0</v>
      </c>
      <c r="AC16" s="56" t="str">
        <f t="shared" si="3"/>
        <v/>
      </c>
      <c r="AD16" s="56"/>
      <c r="AE16" s="47"/>
      <c r="AF16" s="436"/>
      <c r="AG16" s="47"/>
    </row>
    <row r="17" ht="15.75" customHeight="1" spans="1:33">
      <c r="A17" s="46"/>
      <c r="B17" s="47"/>
      <c r="C17" s="47"/>
      <c r="D17" s="47"/>
      <c r="E17" s="436"/>
      <c r="F17" s="436"/>
      <c r="G17" s="46"/>
      <c r="H17" s="435"/>
      <c r="I17" s="435"/>
      <c r="J17" s="435"/>
      <c r="K17" s="435"/>
      <c r="L17" s="435"/>
      <c r="M17" s="435"/>
      <c r="N17" s="435"/>
      <c r="O17" s="435"/>
      <c r="P17" s="436"/>
      <c r="Q17" s="435"/>
      <c r="R17" s="48"/>
      <c r="S17" s="48"/>
      <c r="T17" s="75"/>
      <c r="U17" s="56" t="str">
        <f t="shared" si="0"/>
        <v/>
      </c>
      <c r="V17" s="56"/>
      <c r="W17" s="55"/>
      <c r="X17" s="57"/>
      <c r="Y17" s="56"/>
      <c r="Z17" s="56">
        <f t="shared" si="1"/>
        <v>0</v>
      </c>
      <c r="AA17" s="46"/>
      <c r="AB17" s="56">
        <f t="shared" si="2"/>
        <v>0</v>
      </c>
      <c r="AC17" s="56" t="str">
        <f t="shared" si="3"/>
        <v/>
      </c>
      <c r="AD17" s="56"/>
      <c r="AE17" s="47"/>
      <c r="AF17" s="436"/>
      <c r="AG17" s="47"/>
    </row>
    <row r="18" ht="15.75" customHeight="1" spans="1:33">
      <c r="A18" s="46"/>
      <c r="B18" s="47"/>
      <c r="C18" s="47"/>
      <c r="D18" s="47"/>
      <c r="E18" s="436"/>
      <c r="F18" s="436"/>
      <c r="G18" s="46"/>
      <c r="H18" s="435"/>
      <c r="I18" s="435"/>
      <c r="J18" s="435"/>
      <c r="K18" s="435"/>
      <c r="L18" s="435"/>
      <c r="M18" s="435"/>
      <c r="N18" s="435"/>
      <c r="O18" s="435"/>
      <c r="P18" s="436"/>
      <c r="Q18" s="435"/>
      <c r="R18" s="48"/>
      <c r="S18" s="48"/>
      <c r="T18" s="75"/>
      <c r="U18" s="56" t="str">
        <f t="shared" si="0"/>
        <v/>
      </c>
      <c r="V18" s="56"/>
      <c r="W18" s="55"/>
      <c r="X18" s="57"/>
      <c r="Y18" s="56"/>
      <c r="Z18" s="56">
        <f t="shared" si="1"/>
        <v>0</v>
      </c>
      <c r="AA18" s="46"/>
      <c r="AB18" s="56">
        <f t="shared" si="2"/>
        <v>0</v>
      </c>
      <c r="AC18" s="56" t="str">
        <f t="shared" si="3"/>
        <v/>
      </c>
      <c r="AD18" s="56"/>
      <c r="AE18" s="47"/>
      <c r="AF18" s="436"/>
      <c r="AG18" s="47"/>
    </row>
    <row r="19" ht="15.75" customHeight="1" spans="1:33">
      <c r="A19" s="46"/>
      <c r="B19" s="47"/>
      <c r="C19" s="47"/>
      <c r="D19" s="47"/>
      <c r="E19" s="436"/>
      <c r="F19" s="436"/>
      <c r="G19" s="46"/>
      <c r="H19" s="435"/>
      <c r="I19" s="435"/>
      <c r="J19" s="435"/>
      <c r="K19" s="435"/>
      <c r="L19" s="435"/>
      <c r="M19" s="435"/>
      <c r="N19" s="435"/>
      <c r="O19" s="435"/>
      <c r="P19" s="436"/>
      <c r="Q19" s="435"/>
      <c r="R19" s="48"/>
      <c r="S19" s="48"/>
      <c r="T19" s="75"/>
      <c r="U19" s="56" t="str">
        <f t="shared" si="0"/>
        <v/>
      </c>
      <c r="V19" s="56"/>
      <c r="W19" s="55"/>
      <c r="X19" s="57"/>
      <c r="Y19" s="56"/>
      <c r="Z19" s="56">
        <f t="shared" si="1"/>
        <v>0</v>
      </c>
      <c r="AA19" s="46"/>
      <c r="AB19" s="56">
        <f t="shared" si="2"/>
        <v>0</v>
      </c>
      <c r="AC19" s="56" t="str">
        <f t="shared" si="3"/>
        <v/>
      </c>
      <c r="AD19" s="56"/>
      <c r="AE19" s="47"/>
      <c r="AF19" s="436"/>
      <c r="AG19" s="47"/>
    </row>
    <row r="20" ht="15.75" customHeight="1" spans="1:33">
      <c r="A20" s="46"/>
      <c r="B20" s="47"/>
      <c r="C20" s="47"/>
      <c r="D20" s="47"/>
      <c r="E20" s="436"/>
      <c r="F20" s="436"/>
      <c r="G20" s="46"/>
      <c r="H20" s="435"/>
      <c r="I20" s="435"/>
      <c r="J20" s="435"/>
      <c r="K20" s="435"/>
      <c r="L20" s="435"/>
      <c r="M20" s="435"/>
      <c r="N20" s="435"/>
      <c r="O20" s="435"/>
      <c r="P20" s="436"/>
      <c r="Q20" s="435"/>
      <c r="R20" s="48"/>
      <c r="S20" s="48"/>
      <c r="T20" s="75"/>
      <c r="U20" s="56" t="str">
        <f t="shared" si="0"/>
        <v/>
      </c>
      <c r="V20" s="56"/>
      <c r="W20" s="55"/>
      <c r="X20" s="57"/>
      <c r="Y20" s="56"/>
      <c r="Z20" s="56">
        <f t="shared" si="1"/>
        <v>0</v>
      </c>
      <c r="AA20" s="46"/>
      <c r="AB20" s="56">
        <f t="shared" si="2"/>
        <v>0</v>
      </c>
      <c r="AC20" s="56" t="str">
        <f t="shared" si="3"/>
        <v/>
      </c>
      <c r="AD20" s="56"/>
      <c r="AE20" s="47"/>
      <c r="AF20" s="436"/>
      <c r="AG20" s="47"/>
    </row>
    <row r="21" ht="15.75" customHeight="1" spans="1:33">
      <c r="A21" s="46"/>
      <c r="B21" s="47"/>
      <c r="C21" s="47"/>
      <c r="D21" s="47"/>
      <c r="E21" s="436"/>
      <c r="F21" s="436"/>
      <c r="G21" s="46"/>
      <c r="H21" s="435"/>
      <c r="I21" s="435"/>
      <c r="J21" s="435"/>
      <c r="K21" s="435"/>
      <c r="L21" s="435"/>
      <c r="M21" s="435"/>
      <c r="N21" s="435"/>
      <c r="O21" s="435"/>
      <c r="P21" s="436"/>
      <c r="Q21" s="435"/>
      <c r="R21" s="48"/>
      <c r="S21" s="48"/>
      <c r="T21" s="75"/>
      <c r="U21" s="56" t="str">
        <f t="shared" si="0"/>
        <v/>
      </c>
      <c r="V21" s="56"/>
      <c r="W21" s="55"/>
      <c r="X21" s="57"/>
      <c r="Y21" s="56"/>
      <c r="Z21" s="56">
        <f t="shared" si="1"/>
        <v>0</v>
      </c>
      <c r="AA21" s="46"/>
      <c r="AB21" s="56">
        <f t="shared" si="2"/>
        <v>0</v>
      </c>
      <c r="AC21" s="56" t="str">
        <f t="shared" si="3"/>
        <v/>
      </c>
      <c r="AD21" s="56"/>
      <c r="AE21" s="47"/>
      <c r="AF21" s="436"/>
      <c r="AG21" s="47"/>
    </row>
    <row r="22" ht="15.75" customHeight="1" spans="1:33">
      <c r="A22" s="46"/>
      <c r="B22" s="47"/>
      <c r="C22" s="47"/>
      <c r="D22" s="47"/>
      <c r="E22" s="436"/>
      <c r="F22" s="436"/>
      <c r="G22" s="46"/>
      <c r="H22" s="435"/>
      <c r="I22" s="435"/>
      <c r="J22" s="435"/>
      <c r="K22" s="435"/>
      <c r="L22" s="435"/>
      <c r="M22" s="435"/>
      <c r="N22" s="435"/>
      <c r="O22" s="435"/>
      <c r="P22" s="436"/>
      <c r="Q22" s="435"/>
      <c r="R22" s="48"/>
      <c r="S22" s="48"/>
      <c r="T22" s="75"/>
      <c r="U22" s="56" t="str">
        <f t="shared" si="0"/>
        <v/>
      </c>
      <c r="V22" s="56"/>
      <c r="W22" s="55"/>
      <c r="X22" s="57"/>
      <c r="Y22" s="56"/>
      <c r="Z22" s="56">
        <f t="shared" si="1"/>
        <v>0</v>
      </c>
      <c r="AA22" s="46"/>
      <c r="AB22" s="56">
        <f t="shared" si="2"/>
        <v>0</v>
      </c>
      <c r="AC22" s="56" t="str">
        <f t="shared" si="3"/>
        <v/>
      </c>
      <c r="AD22" s="56"/>
      <c r="AE22" s="47"/>
      <c r="AF22" s="436"/>
      <c r="AG22" s="47"/>
    </row>
    <row r="23" ht="15.75" customHeight="1" spans="1:33">
      <c r="A23" s="46"/>
      <c r="B23" s="47"/>
      <c r="C23" s="47"/>
      <c r="D23" s="47"/>
      <c r="E23" s="436"/>
      <c r="F23" s="436"/>
      <c r="G23" s="46"/>
      <c r="H23" s="435"/>
      <c r="I23" s="435"/>
      <c r="J23" s="435"/>
      <c r="K23" s="435"/>
      <c r="L23" s="435"/>
      <c r="M23" s="435"/>
      <c r="N23" s="435"/>
      <c r="O23" s="435"/>
      <c r="P23" s="436"/>
      <c r="Q23" s="435"/>
      <c r="R23" s="48"/>
      <c r="S23" s="48"/>
      <c r="T23" s="75"/>
      <c r="U23" s="56" t="str">
        <f t="shared" si="0"/>
        <v/>
      </c>
      <c r="V23" s="56"/>
      <c r="W23" s="55"/>
      <c r="X23" s="57"/>
      <c r="Y23" s="56"/>
      <c r="Z23" s="56">
        <f t="shared" si="1"/>
        <v>0</v>
      </c>
      <c r="AA23" s="46"/>
      <c r="AB23" s="56">
        <f t="shared" si="2"/>
        <v>0</v>
      </c>
      <c r="AC23" s="56" t="str">
        <f t="shared" si="3"/>
        <v/>
      </c>
      <c r="AD23" s="56"/>
      <c r="AE23" s="47"/>
      <c r="AF23" s="436"/>
      <c r="AG23" s="47"/>
    </row>
    <row r="24" ht="15.75" customHeight="1" spans="1:33">
      <c r="A24" s="46"/>
      <c r="B24" s="47"/>
      <c r="C24" s="47"/>
      <c r="D24" s="47"/>
      <c r="E24" s="436"/>
      <c r="F24" s="436"/>
      <c r="G24" s="46"/>
      <c r="H24" s="435"/>
      <c r="I24" s="435"/>
      <c r="J24" s="435"/>
      <c r="K24" s="435"/>
      <c r="L24" s="435"/>
      <c r="M24" s="435"/>
      <c r="N24" s="435"/>
      <c r="O24" s="435"/>
      <c r="P24" s="436"/>
      <c r="Q24" s="435"/>
      <c r="R24" s="48"/>
      <c r="S24" s="48"/>
      <c r="T24" s="75"/>
      <c r="U24" s="56" t="str">
        <f t="shared" si="0"/>
        <v/>
      </c>
      <c r="V24" s="56"/>
      <c r="W24" s="55"/>
      <c r="X24" s="57"/>
      <c r="Y24" s="56"/>
      <c r="Z24" s="56">
        <f t="shared" si="1"/>
        <v>0</v>
      </c>
      <c r="AA24" s="46"/>
      <c r="AB24" s="56">
        <f t="shared" si="2"/>
        <v>0</v>
      </c>
      <c r="AC24" s="56" t="str">
        <f t="shared" si="3"/>
        <v/>
      </c>
      <c r="AD24" s="56"/>
      <c r="AE24" s="47"/>
      <c r="AF24" s="436"/>
      <c r="AG24" s="47"/>
    </row>
    <row r="25" ht="15.75" customHeight="1" spans="1:33">
      <c r="A25" s="46"/>
      <c r="B25" s="47"/>
      <c r="C25" s="47"/>
      <c r="D25" s="47"/>
      <c r="E25" s="436"/>
      <c r="F25" s="436"/>
      <c r="G25" s="46"/>
      <c r="H25" s="435"/>
      <c r="I25" s="435"/>
      <c r="J25" s="435"/>
      <c r="K25" s="435"/>
      <c r="L25" s="435"/>
      <c r="M25" s="435"/>
      <c r="N25" s="435"/>
      <c r="O25" s="435"/>
      <c r="P25" s="436"/>
      <c r="Q25" s="435"/>
      <c r="R25" s="48"/>
      <c r="S25" s="48"/>
      <c r="T25" s="75"/>
      <c r="U25" s="56"/>
      <c r="V25" s="56"/>
      <c r="W25" s="55"/>
      <c r="X25" s="57"/>
      <c r="Y25" s="56"/>
      <c r="Z25" s="56"/>
      <c r="AA25" s="46"/>
      <c r="AB25" s="56"/>
      <c r="AC25" s="56" t="str">
        <f t="shared" si="3"/>
        <v/>
      </c>
      <c r="AD25" s="56"/>
      <c r="AE25" s="47"/>
      <c r="AF25" s="436"/>
      <c r="AG25" s="47"/>
    </row>
    <row r="26" ht="15.75" customHeight="1" spans="1:33">
      <c r="A26" s="52" t="s">
        <v>395</v>
      </c>
      <c r="B26" s="627"/>
      <c r="C26" s="628"/>
      <c r="D26" s="628"/>
      <c r="E26" s="436"/>
      <c r="F26" s="436"/>
      <c r="G26" s="46"/>
      <c r="H26" s="435"/>
      <c r="I26" s="435"/>
      <c r="J26" s="435"/>
      <c r="K26" s="435"/>
      <c r="L26" s="435"/>
      <c r="M26" s="435"/>
      <c r="N26" s="435"/>
      <c r="O26" s="435"/>
      <c r="P26" s="436"/>
      <c r="Q26" s="435"/>
      <c r="R26" s="48"/>
      <c r="S26" s="48"/>
      <c r="T26" s="75"/>
      <c r="U26" s="56" t="str">
        <f>IF(T26=0,"",X26/T26)</f>
        <v/>
      </c>
      <c r="V26" s="56">
        <f>SUM(V8:V25)</f>
        <v>0</v>
      </c>
      <c r="W26" s="55">
        <f>SUM(W8:W25)</f>
        <v>0</v>
      </c>
      <c r="X26" s="57">
        <f>SUM(X8:X25)</f>
        <v>0</v>
      </c>
      <c r="Y26" s="56">
        <f>SUM(Y8:Y25)</f>
        <v>0</v>
      </c>
      <c r="Z26" s="56">
        <f>SUM(Z8:Z25)</f>
        <v>0</v>
      </c>
      <c r="AA26" s="46"/>
      <c r="AB26" s="56">
        <f>SUM(AB8:AB25)</f>
        <v>0</v>
      </c>
      <c r="AC26" s="56" t="str">
        <f t="shared" si="3"/>
        <v/>
      </c>
      <c r="AD26" s="56"/>
      <c r="AE26" s="47"/>
      <c r="AF26" s="436"/>
      <c r="AG26" s="47"/>
    </row>
    <row r="27" ht="15.75" customHeight="1" spans="1:33">
      <c r="A27" s="43" t="s">
        <v>678</v>
      </c>
      <c r="B27" s="72"/>
      <c r="C27" s="72"/>
      <c r="D27" s="72"/>
      <c r="E27" s="436"/>
      <c r="F27" s="436"/>
      <c r="G27" s="46"/>
      <c r="H27" s="435"/>
      <c r="I27" s="435"/>
      <c r="J27" s="435"/>
      <c r="K27" s="435"/>
      <c r="L27" s="435"/>
      <c r="M27" s="435"/>
      <c r="N27" s="435"/>
      <c r="O27" s="435"/>
      <c r="P27" s="436"/>
      <c r="Q27" s="435"/>
      <c r="R27" s="48"/>
      <c r="S27" s="48"/>
      <c r="T27" s="75"/>
      <c r="U27" s="56"/>
      <c r="V27" s="56"/>
      <c r="W27" s="55"/>
      <c r="X27" s="57"/>
      <c r="Y27" s="56"/>
      <c r="Z27" s="56"/>
      <c r="AA27" s="46"/>
      <c r="AB27" s="56">
        <v>0</v>
      </c>
      <c r="AC27" s="56" t="str">
        <f t="shared" si="3"/>
        <v/>
      </c>
      <c r="AD27" s="56"/>
      <c r="AE27" s="47"/>
      <c r="AF27" s="436"/>
      <c r="AG27" s="47"/>
    </row>
    <row r="28" ht="15.75" customHeight="1" spans="1:33">
      <c r="A28" s="52" t="s">
        <v>636</v>
      </c>
      <c r="B28" s="72"/>
      <c r="C28" s="72"/>
      <c r="D28" s="72"/>
      <c r="E28" s="436"/>
      <c r="F28" s="436"/>
      <c r="G28" s="46"/>
      <c r="H28" s="435"/>
      <c r="I28" s="435"/>
      <c r="J28" s="435"/>
      <c r="K28" s="435"/>
      <c r="L28" s="435"/>
      <c r="M28" s="435"/>
      <c r="N28" s="435"/>
      <c r="O28" s="435"/>
      <c r="P28" s="435"/>
      <c r="Q28" s="435"/>
      <c r="R28" s="48"/>
      <c r="S28" s="48"/>
      <c r="T28" s="47"/>
      <c r="U28" s="56"/>
      <c r="V28" s="56">
        <f>V26-V27</f>
        <v>0</v>
      </c>
      <c r="W28" s="55">
        <f>W26-W27</f>
        <v>0</v>
      </c>
      <c r="X28" s="57">
        <f>X26-X27</f>
        <v>0</v>
      </c>
      <c r="Y28" s="56">
        <f>Y26-Y27</f>
        <v>0</v>
      </c>
      <c r="Z28" s="56">
        <f>Z26-Z27</f>
        <v>0</v>
      </c>
      <c r="AA28" s="46"/>
      <c r="AB28" s="56">
        <f>AB26-AB27</f>
        <v>0</v>
      </c>
      <c r="AC28" s="56" t="str">
        <f t="shared" si="3"/>
        <v/>
      </c>
      <c r="AD28" s="56"/>
      <c r="AE28" s="47"/>
      <c r="AF28" s="436"/>
      <c r="AG28" s="47"/>
    </row>
    <row r="29" ht="15.75" customHeight="1" spans="1:33">
      <c r="A29" s="54" t="e">
        <f>#REF!&amp;#REF!</f>
        <v>#REF!</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t="e">
        <f>"评估人员："&amp;#REF!</f>
        <v>#REF!</v>
      </c>
      <c r="AB29" s="36"/>
      <c r="AC29" s="36"/>
      <c r="AD29" s="36"/>
      <c r="AE29" s="36"/>
      <c r="AF29" s="36"/>
      <c r="AG29" s="36"/>
    </row>
    <row r="30" ht="15.75" customHeight="1" spans="1:33">
      <c r="A30" s="54" t="e">
        <f>CONCATENATE(#REF!,#REF!,#REF!,#REF!,#REF!,#REF!,#REF!)</f>
        <v>#REF!</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row>
    <row r="31" spans="1:33">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row>
    <row r="32" spans="1:33">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row>
    <row r="33" spans="1:33">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row>
    <row r="34" spans="1:33">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row>
    <row r="35" spans="1:33">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row>
    <row r="36" spans="1:33">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row>
    <row r="37" spans="1:33">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row>
    <row r="38" spans="1:33">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row>
    <row r="39" spans="1:33">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row>
    <row r="40" spans="1:33">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row>
    <row r="41" spans="1:33">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row>
    <row r="42" spans="1:33">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row>
    <row r="43" spans="1:33">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row>
    <row r="44" spans="1:33">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row>
    <row r="45" spans="1:33">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row>
    <row r="46" spans="1:33">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row>
    <row r="47" spans="1:33">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row>
    <row r="48" spans="1:33">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row>
    <row r="49" spans="1:3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row>
    <row r="50" spans="1:3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row>
    <row r="51" spans="1:3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row>
    <row r="52" spans="1:3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row>
    <row r="53" spans="1:3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row>
    <row r="54" spans="1:3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row>
    <row r="55" spans="1:3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row>
    <row r="56" spans="1:3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row>
    <row r="57" spans="1:3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row>
    <row r="58" spans="1:3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row>
    <row r="59" spans="1:3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row>
    <row r="60" spans="1:3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row>
    <row r="61" spans="1:3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row>
    <row r="62" spans="1:3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row>
    <row r="63" spans="1:3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row>
    <row r="64" spans="1:3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row>
    <row r="65" spans="1:3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row>
    <row r="66" spans="1:3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row>
    <row r="67" spans="1:3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row>
    <row r="68" spans="1:3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row>
    <row r="69" spans="1:3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row>
    <row r="70" spans="1:3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row>
    <row r="71" spans="1:3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row>
    <row r="72" spans="1:3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row>
    <row r="73" spans="1:3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row>
    <row r="74" spans="1:3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row>
    <row r="75" spans="1:3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row>
    <row r="76" spans="1:3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row>
    <row r="77" spans="1:3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row>
    <row r="78" spans="1:3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row>
    <row r="79" spans="1:3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row>
    <row r="80" spans="1:3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row>
    <row r="81" spans="1:3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row>
    <row r="82" spans="1:3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row>
    <row r="83" spans="1:3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row>
    <row r="84" spans="1:3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row>
    <row r="85" spans="1:3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row>
    <row r="86" spans="1:3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row>
    <row r="87" spans="1:3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row>
    <row r="88" spans="1:3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row>
    <row r="89" spans="1:3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row>
    <row r="90" spans="1:3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row>
    <row r="91" spans="1:3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row>
    <row r="92" spans="1:3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row>
    <row r="93" spans="1:3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row>
    <row r="94" spans="1:3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row>
    <row r="95" spans="1:3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row>
    <row r="96" spans="1:3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row>
    <row r="97" spans="1:3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row>
    <row r="98" spans="1:3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row>
    <row r="99" spans="1:3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row>
    <row r="100" spans="1:3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row>
    <row r="101" spans="1:3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row>
    <row r="102" spans="1:3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row>
    <row r="103" spans="1:3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row>
    <row r="104" spans="1:3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row>
    <row r="105" spans="1:3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row>
    <row r="106" spans="1:3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row>
    <row r="107" spans="1:3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row>
    <row r="108" spans="1:3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row>
    <row r="109" spans="1:3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row>
    <row r="110" spans="1:3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row>
    <row r="111" spans="1:3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row>
    <row r="112" spans="1:3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row>
    <row r="113" spans="1:3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row>
    <row r="114" spans="1:3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row>
    <row r="115" spans="1:3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row>
    <row r="116" spans="1:3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row>
    <row r="117" spans="1:3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row>
    <row r="118" spans="1:3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row>
    <row r="119" spans="1:3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row>
    <row r="120" spans="1:3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row>
    <row r="121" spans="1:3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row>
    <row r="122" spans="1:3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row>
    <row r="123" spans="1:3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row>
    <row r="124" spans="1:3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row>
    <row r="125" spans="1:3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row>
    <row r="126" spans="1:3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row>
    <row r="127" spans="1:3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row>
    <row r="128" spans="1:3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row>
    <row r="129" spans="1:3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row>
    <row r="130" spans="1:3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row>
    <row r="131" spans="1:3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row>
    <row r="132" spans="1:3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row>
    <row r="133" spans="1:3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row>
    <row r="134" spans="1:3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row>
    <row r="135" spans="1:3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row>
    <row r="136" spans="1:3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row>
    <row r="137" spans="1:3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row>
    <row r="138" spans="1:3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row>
    <row r="139" spans="1:3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row>
    <row r="140" spans="1:3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row>
    <row r="141" spans="1:3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row>
    <row r="142" spans="1:3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row>
    <row r="143" spans="1:3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row>
    <row r="144" spans="1:3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row>
    <row r="145" spans="1:3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row>
    <row r="146" spans="1:3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row>
    <row r="147" spans="1:3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row>
    <row r="148" spans="1:3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row>
    <row r="149" spans="1:3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row>
    <row r="150" spans="1:3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row>
    <row r="151" spans="1:3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row>
    <row r="152" spans="1:3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row>
    <row r="153" spans="1:3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row>
    <row r="154" spans="1:3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row>
    <row r="155" spans="1:3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row>
    <row r="156" spans="1:3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row>
    <row r="157" spans="1:3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row>
    <row r="158" spans="1:3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row>
    <row r="159" spans="1:3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row>
    <row r="160" spans="1:3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row>
    <row r="161" spans="1:3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row>
    <row r="162" spans="1:3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row>
    <row r="163" spans="1:3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row>
    <row r="164" spans="1:3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row>
    <row r="165" spans="1:3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row>
    <row r="166" spans="1:3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row>
    <row r="167" spans="1:3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row>
    <row r="168" spans="1:3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row>
    <row r="169" spans="1:3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row>
    <row r="170" spans="1:3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row>
    <row r="171" spans="1:3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row>
    <row r="172" spans="1:3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row>
    <row r="173" spans="1:3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row>
    <row r="174" spans="1:3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row>
    <row r="175" spans="1:3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row>
    <row r="176" spans="1:3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row>
    <row r="177" spans="1:3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row>
    <row r="178" spans="1:3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row>
    <row r="179" spans="1:3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row>
    <row r="180" spans="1:3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row>
    <row r="181" spans="1:3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row>
    <row r="182" spans="1:3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row>
    <row r="183" spans="1:3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row>
    <row r="184" spans="1:3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row>
    <row r="185" spans="1:3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row>
    <row r="186" spans="1:3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row>
    <row r="187" spans="1:3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row>
    <row r="188" spans="1:3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row>
    <row r="189" spans="1:3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row>
    <row r="190" spans="1:3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row>
    <row r="191" spans="1:3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row>
    <row r="192" spans="1:3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row>
    <row r="193" spans="1:3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row>
    <row r="194" spans="1:3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row>
    <row r="195" spans="1:3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row>
    <row r="196" spans="1:3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row>
    <row r="197" spans="1:3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row>
    <row r="198" spans="1:3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row>
    <row r="199" spans="1:3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row>
    <row r="200" spans="1:3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row>
    <row r="201" spans="1:3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row>
  </sheetData>
  <mergeCells count="35">
    <mergeCell ref="A2:AD2"/>
    <mergeCell ref="A3:AE3"/>
    <mergeCell ref="A4:AE4"/>
    <mergeCell ref="V6:W6"/>
    <mergeCell ref="X6:Y6"/>
    <mergeCell ref="Z6:AB6"/>
    <mergeCell ref="A26:C26"/>
    <mergeCell ref="A27:C27"/>
    <mergeCell ref="A28:C28"/>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AC6:AC7"/>
    <mergeCell ref="AD6:AD7"/>
    <mergeCell ref="AE6:AE7"/>
    <mergeCell ref="AF6:AF7"/>
    <mergeCell ref="AG6:AG7"/>
  </mergeCells>
  <hyperlinks>
    <hyperlink ref="A1" location="'索引目录'!D34" display="返回索引页"/>
    <hyperlink ref="B1" location="'非流动资产评估汇总'!B10" display="返回"/>
  </hyperlink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201"/>
  <sheetViews>
    <sheetView workbookViewId="0">
      <selection activeCell="A1" sqref="A1"/>
    </sheetView>
  </sheetViews>
  <sheetFormatPr defaultColWidth="9.81481481481481" defaultRowHeight="14.4"/>
  <cols>
    <col min="1" max="1" width="4" customWidth="1"/>
    <col min="2" max="2" width="9" customWidth="1"/>
    <col min="3" max="3" width="12" customWidth="1"/>
    <col min="4" max="4" width="9" customWidth="1"/>
    <col min="5" max="5" width="10" customWidth="1"/>
    <col min="6" max="6" width="13" customWidth="1"/>
    <col min="7" max="7" width="5" customWidth="1"/>
    <col min="8" max="10" width="6" customWidth="1"/>
    <col min="11" max="17" width="5" customWidth="1"/>
    <col min="18" max="18" width="7" customWidth="1"/>
    <col min="19" max="19" width="4" customWidth="1"/>
    <col min="20" max="21" width="8" customWidth="1"/>
    <col min="22" max="22" width="18" customWidth="1"/>
    <col min="23" max="24" width="14" customWidth="1"/>
    <col min="25" max="25" width="13" customWidth="1"/>
    <col min="26" max="26" width="8" customWidth="1"/>
    <col min="27" max="27" width="5" customWidth="1"/>
    <col min="28" max="28" width="8" customWidth="1"/>
    <col min="29" max="29" width="17" customWidth="1"/>
    <col min="30" max="30" width="15" customWidth="1"/>
  </cols>
  <sheetData>
    <row r="1" ht="15.6" spans="1:30">
      <c r="A1" s="13" t="s">
        <v>86</v>
      </c>
      <c r="B1" s="126" t="s">
        <v>250</v>
      </c>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36"/>
    </row>
    <row r="2" ht="30" customHeight="1" spans="1:30">
      <c r="A2" s="16" t="s">
        <v>651</v>
      </c>
      <c r="B2" s="16"/>
      <c r="C2" s="16"/>
      <c r="D2" s="16"/>
      <c r="E2" s="16"/>
      <c r="F2" s="16"/>
      <c r="G2" s="16"/>
      <c r="H2" s="16"/>
      <c r="I2" s="16"/>
      <c r="J2" s="16"/>
      <c r="K2" s="16"/>
      <c r="L2" s="16"/>
      <c r="M2" s="16"/>
      <c r="N2" s="16"/>
      <c r="O2" s="16"/>
      <c r="P2" s="16"/>
      <c r="Q2" s="16"/>
      <c r="R2" s="16"/>
      <c r="S2" s="16"/>
      <c r="T2" s="16"/>
      <c r="U2" s="16"/>
      <c r="V2" s="16"/>
      <c r="W2" s="16"/>
      <c r="X2" s="16"/>
      <c r="Y2" s="16"/>
      <c r="Z2" s="16"/>
      <c r="AA2" s="16"/>
      <c r="AB2" s="626"/>
      <c r="AC2" s="626"/>
      <c r="AD2" s="36"/>
    </row>
    <row r="3" ht="22.8" spans="1:30">
      <c r="A3" s="528" t="s">
        <v>679</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626"/>
      <c r="AD3" s="36"/>
    </row>
    <row r="4" ht="14.25" customHeight="1" spans="1:30">
      <c r="A4" s="40" t="e">
        <f>CONCATENATE(#REF!,#REF!,#REF!,#REF!,#REF!,#REF!,#REF!)</f>
        <v>#REF!</v>
      </c>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36"/>
      <c r="AD4" s="36"/>
    </row>
    <row r="5" ht="15.75" customHeight="1" spans="1:30">
      <c r="A5" s="41" t="e">
        <f>#REF!&amp;#REF!</f>
        <v>#REF!</v>
      </c>
      <c r="B5" s="36"/>
      <c r="C5" s="36"/>
      <c r="D5" s="36"/>
      <c r="E5" s="36"/>
      <c r="F5" s="36"/>
      <c r="G5" s="36"/>
      <c r="H5" s="36"/>
      <c r="I5" s="36"/>
      <c r="J5" s="36"/>
      <c r="K5" s="36"/>
      <c r="L5" s="36"/>
      <c r="M5" s="36"/>
      <c r="N5" s="36"/>
      <c r="O5" s="36"/>
      <c r="P5" s="36"/>
      <c r="Q5" s="36"/>
      <c r="R5" s="36"/>
      <c r="S5" s="36"/>
      <c r="T5" s="36"/>
      <c r="U5" s="36"/>
      <c r="V5" s="36"/>
      <c r="W5" s="36"/>
      <c r="X5" s="36"/>
      <c r="Y5" s="36"/>
      <c r="Z5" s="36"/>
      <c r="AA5" s="36"/>
      <c r="AB5" s="42" t="s">
        <v>119</v>
      </c>
      <c r="AC5" s="36"/>
      <c r="AD5" s="36"/>
    </row>
    <row r="6" ht="21.75" customHeight="1" spans="1:30">
      <c r="A6" s="43" t="s">
        <v>183</v>
      </c>
      <c r="B6" s="43" t="s">
        <v>653</v>
      </c>
      <c r="C6" s="43" t="s">
        <v>654</v>
      </c>
      <c r="D6" s="183" t="s">
        <v>655</v>
      </c>
      <c r="E6" s="618" t="s">
        <v>656</v>
      </c>
      <c r="F6" s="618" t="s">
        <v>657</v>
      </c>
      <c r="G6" s="43" t="s">
        <v>658</v>
      </c>
      <c r="H6" s="619" t="s">
        <v>659</v>
      </c>
      <c r="I6" s="619" t="s">
        <v>660</v>
      </c>
      <c r="J6" s="618" t="s">
        <v>661</v>
      </c>
      <c r="K6" s="433" t="s">
        <v>662</v>
      </c>
      <c r="L6" s="433" t="s">
        <v>663</v>
      </c>
      <c r="M6" s="618" t="s">
        <v>664</v>
      </c>
      <c r="N6" s="619" t="s">
        <v>665</v>
      </c>
      <c r="O6" s="619" t="s">
        <v>666</v>
      </c>
      <c r="P6" s="618" t="s">
        <v>667</v>
      </c>
      <c r="Q6" s="618" t="s">
        <v>668</v>
      </c>
      <c r="R6" s="185" t="s">
        <v>669</v>
      </c>
      <c r="S6" s="185" t="s">
        <v>478</v>
      </c>
      <c r="T6" s="187" t="s">
        <v>670</v>
      </c>
      <c r="U6" s="187" t="s">
        <v>671</v>
      </c>
      <c r="V6" s="185" t="s">
        <v>680</v>
      </c>
      <c r="W6" s="44" t="s">
        <v>333</v>
      </c>
      <c r="X6" s="622" t="s">
        <v>334</v>
      </c>
      <c r="Y6" s="43" t="s">
        <v>335</v>
      </c>
      <c r="Z6" s="43" t="s">
        <v>336</v>
      </c>
      <c r="AA6" s="187" t="s">
        <v>358</v>
      </c>
      <c r="AB6" s="185" t="s">
        <v>186</v>
      </c>
      <c r="AC6" s="618" t="s">
        <v>673</v>
      </c>
      <c r="AD6" s="43" t="s">
        <v>674</v>
      </c>
    </row>
    <row r="7" ht="21.75" customHeight="1" spans="1:30">
      <c r="A7" s="46"/>
      <c r="B7" s="46"/>
      <c r="C7" s="46"/>
      <c r="D7" s="135"/>
      <c r="E7" s="435"/>
      <c r="F7" s="620"/>
      <c r="G7" s="46"/>
      <c r="H7" s="435"/>
      <c r="I7" s="435"/>
      <c r="J7" s="620"/>
      <c r="K7" s="435"/>
      <c r="L7" s="621"/>
      <c r="M7" s="435"/>
      <c r="N7" s="435"/>
      <c r="O7" s="435"/>
      <c r="P7" s="435"/>
      <c r="Q7" s="435"/>
      <c r="R7" s="46"/>
      <c r="S7" s="623"/>
      <c r="T7" s="623"/>
      <c r="U7" s="46"/>
      <c r="V7" s="434"/>
      <c r="W7" s="624"/>
      <c r="X7" s="625"/>
      <c r="Y7" s="43"/>
      <c r="Z7" s="43"/>
      <c r="AA7" s="46"/>
      <c r="AB7" s="46"/>
      <c r="AC7" s="435"/>
      <c r="AD7" s="46"/>
    </row>
    <row r="8" ht="15.75" customHeight="1" spans="1:30">
      <c r="A8" s="46"/>
      <c r="B8" s="47"/>
      <c r="C8" s="47"/>
      <c r="D8" s="47"/>
      <c r="E8" s="436"/>
      <c r="F8" s="436"/>
      <c r="G8" s="46"/>
      <c r="H8" s="435"/>
      <c r="I8" s="435"/>
      <c r="J8" s="435"/>
      <c r="K8" s="435"/>
      <c r="L8" s="435"/>
      <c r="M8" s="435"/>
      <c r="N8" s="435"/>
      <c r="O8" s="435"/>
      <c r="P8" s="436"/>
      <c r="Q8" s="435"/>
      <c r="R8" s="48"/>
      <c r="S8" s="48"/>
      <c r="T8" s="75"/>
      <c r="U8" s="56" t="str">
        <f t="shared" ref="U8:U24" si="0">IF(T8=0,"",X8/T8)</f>
        <v/>
      </c>
      <c r="V8" s="56"/>
      <c r="W8" s="55"/>
      <c r="X8" s="57"/>
      <c r="Y8" s="56"/>
      <c r="Z8" s="56" t="str">
        <f t="shared" ref="Z8:Z26" si="1">IF(Y8-X8=0,"",(Y8-X8))</f>
        <v/>
      </c>
      <c r="AA8" s="56" t="str">
        <f t="shared" ref="AA8:AA26" si="2">IF(X8=0,"",(Y8-X8)/X8*100)</f>
        <v/>
      </c>
      <c r="AB8" s="47"/>
      <c r="AC8" s="436"/>
      <c r="AD8" s="47"/>
    </row>
    <row r="9" ht="15.75" customHeight="1" spans="1:30">
      <c r="A9" s="46"/>
      <c r="B9" s="47"/>
      <c r="C9" s="47"/>
      <c r="D9" s="47"/>
      <c r="E9" s="436"/>
      <c r="F9" s="436"/>
      <c r="G9" s="46"/>
      <c r="H9" s="435"/>
      <c r="I9" s="435"/>
      <c r="J9" s="435"/>
      <c r="K9" s="435"/>
      <c r="L9" s="435"/>
      <c r="M9" s="435"/>
      <c r="N9" s="435"/>
      <c r="O9" s="435"/>
      <c r="P9" s="436"/>
      <c r="Q9" s="435"/>
      <c r="R9" s="48"/>
      <c r="S9" s="48"/>
      <c r="T9" s="75"/>
      <c r="U9" s="56" t="str">
        <f t="shared" si="0"/>
        <v/>
      </c>
      <c r="V9" s="56"/>
      <c r="W9" s="55"/>
      <c r="X9" s="57"/>
      <c r="Y9" s="56"/>
      <c r="Z9" s="56" t="str">
        <f t="shared" si="1"/>
        <v/>
      </c>
      <c r="AA9" s="56" t="str">
        <f t="shared" si="2"/>
        <v/>
      </c>
      <c r="AB9" s="47"/>
      <c r="AC9" s="436"/>
      <c r="AD9" s="47"/>
    </row>
    <row r="10" ht="15.75" customHeight="1" spans="1:30">
      <c r="A10" s="46"/>
      <c r="B10" s="47"/>
      <c r="C10" s="47"/>
      <c r="D10" s="47"/>
      <c r="E10" s="436"/>
      <c r="F10" s="436"/>
      <c r="G10" s="46"/>
      <c r="H10" s="435"/>
      <c r="I10" s="435"/>
      <c r="J10" s="435"/>
      <c r="K10" s="435"/>
      <c r="L10" s="435"/>
      <c r="M10" s="435"/>
      <c r="N10" s="435"/>
      <c r="O10" s="435"/>
      <c r="P10" s="436"/>
      <c r="Q10" s="435"/>
      <c r="R10" s="48"/>
      <c r="S10" s="48"/>
      <c r="T10" s="75"/>
      <c r="U10" s="56" t="str">
        <f t="shared" si="0"/>
        <v/>
      </c>
      <c r="V10" s="56"/>
      <c r="W10" s="55"/>
      <c r="X10" s="57"/>
      <c r="Y10" s="56"/>
      <c r="Z10" s="56" t="str">
        <f t="shared" si="1"/>
        <v/>
      </c>
      <c r="AA10" s="56" t="str">
        <f t="shared" si="2"/>
        <v/>
      </c>
      <c r="AB10" s="47"/>
      <c r="AC10" s="436"/>
      <c r="AD10" s="47"/>
    </row>
    <row r="11" ht="15.75" customHeight="1" spans="1:30">
      <c r="A11" s="46"/>
      <c r="B11" s="47"/>
      <c r="C11" s="47"/>
      <c r="D11" s="47"/>
      <c r="E11" s="436"/>
      <c r="F11" s="436"/>
      <c r="G11" s="46"/>
      <c r="H11" s="435"/>
      <c r="I11" s="435"/>
      <c r="J11" s="435"/>
      <c r="K11" s="435"/>
      <c r="L11" s="435"/>
      <c r="M11" s="435"/>
      <c r="N11" s="435"/>
      <c r="O11" s="435"/>
      <c r="P11" s="436"/>
      <c r="Q11" s="435"/>
      <c r="R11" s="48"/>
      <c r="S11" s="48"/>
      <c r="T11" s="75"/>
      <c r="U11" s="56" t="str">
        <f t="shared" si="0"/>
        <v/>
      </c>
      <c r="V11" s="56"/>
      <c r="W11" s="55"/>
      <c r="X11" s="57"/>
      <c r="Y11" s="56"/>
      <c r="Z11" s="56" t="str">
        <f t="shared" si="1"/>
        <v/>
      </c>
      <c r="AA11" s="56" t="str">
        <f t="shared" si="2"/>
        <v/>
      </c>
      <c r="AB11" s="47"/>
      <c r="AC11" s="436"/>
      <c r="AD11" s="47"/>
    </row>
    <row r="12" ht="15.75" customHeight="1" spans="1:30">
      <c r="A12" s="46"/>
      <c r="B12" s="47"/>
      <c r="C12" s="47"/>
      <c r="D12" s="47"/>
      <c r="E12" s="436"/>
      <c r="F12" s="436"/>
      <c r="G12" s="46"/>
      <c r="H12" s="435"/>
      <c r="I12" s="435"/>
      <c r="J12" s="435"/>
      <c r="K12" s="435"/>
      <c r="L12" s="435"/>
      <c r="M12" s="435"/>
      <c r="N12" s="435"/>
      <c r="O12" s="435"/>
      <c r="P12" s="436"/>
      <c r="Q12" s="435"/>
      <c r="R12" s="48"/>
      <c r="S12" s="48"/>
      <c r="T12" s="75"/>
      <c r="U12" s="56" t="str">
        <f t="shared" si="0"/>
        <v/>
      </c>
      <c r="V12" s="56"/>
      <c r="W12" s="55"/>
      <c r="X12" s="57"/>
      <c r="Y12" s="56"/>
      <c r="Z12" s="56" t="str">
        <f t="shared" si="1"/>
        <v/>
      </c>
      <c r="AA12" s="56" t="str">
        <f t="shared" si="2"/>
        <v/>
      </c>
      <c r="AB12" s="47"/>
      <c r="AC12" s="436"/>
      <c r="AD12" s="47"/>
    </row>
    <row r="13" ht="15.75" customHeight="1" spans="1:30">
      <c r="A13" s="46"/>
      <c r="B13" s="47"/>
      <c r="C13" s="47"/>
      <c r="D13" s="47"/>
      <c r="E13" s="436"/>
      <c r="F13" s="436"/>
      <c r="G13" s="46"/>
      <c r="H13" s="435"/>
      <c r="I13" s="435"/>
      <c r="J13" s="435"/>
      <c r="K13" s="435"/>
      <c r="L13" s="435"/>
      <c r="M13" s="435"/>
      <c r="N13" s="435"/>
      <c r="O13" s="435"/>
      <c r="P13" s="436"/>
      <c r="Q13" s="435"/>
      <c r="R13" s="48"/>
      <c r="S13" s="48"/>
      <c r="T13" s="75"/>
      <c r="U13" s="56" t="str">
        <f t="shared" si="0"/>
        <v/>
      </c>
      <c r="V13" s="56"/>
      <c r="W13" s="55"/>
      <c r="X13" s="57"/>
      <c r="Y13" s="56"/>
      <c r="Z13" s="56" t="str">
        <f t="shared" si="1"/>
        <v/>
      </c>
      <c r="AA13" s="56" t="str">
        <f t="shared" si="2"/>
        <v/>
      </c>
      <c r="AB13" s="47"/>
      <c r="AC13" s="436"/>
      <c r="AD13" s="47"/>
    </row>
    <row r="14" ht="15.75" customHeight="1" spans="1:30">
      <c r="A14" s="46"/>
      <c r="B14" s="47"/>
      <c r="C14" s="47"/>
      <c r="D14" s="47"/>
      <c r="E14" s="436"/>
      <c r="F14" s="436"/>
      <c r="G14" s="46"/>
      <c r="H14" s="435"/>
      <c r="I14" s="435"/>
      <c r="J14" s="435"/>
      <c r="K14" s="435"/>
      <c r="L14" s="435"/>
      <c r="M14" s="435"/>
      <c r="N14" s="435"/>
      <c r="O14" s="435"/>
      <c r="P14" s="436"/>
      <c r="Q14" s="435"/>
      <c r="R14" s="48"/>
      <c r="S14" s="48"/>
      <c r="T14" s="75"/>
      <c r="U14" s="56" t="str">
        <f t="shared" si="0"/>
        <v/>
      </c>
      <c r="V14" s="56"/>
      <c r="W14" s="55"/>
      <c r="X14" s="57"/>
      <c r="Y14" s="56"/>
      <c r="Z14" s="56" t="str">
        <f t="shared" si="1"/>
        <v/>
      </c>
      <c r="AA14" s="56" t="str">
        <f t="shared" si="2"/>
        <v/>
      </c>
      <c r="AB14" s="47"/>
      <c r="AC14" s="436"/>
      <c r="AD14" s="47"/>
    </row>
    <row r="15" ht="15.75" customHeight="1" spans="1:30">
      <c r="A15" s="46"/>
      <c r="B15" s="47"/>
      <c r="C15" s="47"/>
      <c r="D15" s="47"/>
      <c r="E15" s="436"/>
      <c r="F15" s="436"/>
      <c r="G15" s="46"/>
      <c r="H15" s="435"/>
      <c r="I15" s="435"/>
      <c r="J15" s="435"/>
      <c r="K15" s="435"/>
      <c r="L15" s="435"/>
      <c r="M15" s="435"/>
      <c r="N15" s="435"/>
      <c r="O15" s="435"/>
      <c r="P15" s="436"/>
      <c r="Q15" s="435"/>
      <c r="R15" s="48"/>
      <c r="S15" s="48"/>
      <c r="T15" s="75"/>
      <c r="U15" s="56" t="str">
        <f t="shared" si="0"/>
        <v/>
      </c>
      <c r="V15" s="56"/>
      <c r="W15" s="55"/>
      <c r="X15" s="57"/>
      <c r="Y15" s="56"/>
      <c r="Z15" s="56" t="str">
        <f t="shared" si="1"/>
        <v/>
      </c>
      <c r="AA15" s="56" t="str">
        <f t="shared" si="2"/>
        <v/>
      </c>
      <c r="AB15" s="47"/>
      <c r="AC15" s="436"/>
      <c r="AD15" s="47"/>
    </row>
    <row r="16" ht="15.75" customHeight="1" spans="1:30">
      <c r="A16" s="46"/>
      <c r="B16" s="47"/>
      <c r="C16" s="47"/>
      <c r="D16" s="47"/>
      <c r="E16" s="436"/>
      <c r="F16" s="436"/>
      <c r="G16" s="46"/>
      <c r="H16" s="435"/>
      <c r="I16" s="435"/>
      <c r="J16" s="435"/>
      <c r="K16" s="435"/>
      <c r="L16" s="435"/>
      <c r="M16" s="435"/>
      <c r="N16" s="435"/>
      <c r="O16" s="435"/>
      <c r="P16" s="436"/>
      <c r="Q16" s="435"/>
      <c r="R16" s="48"/>
      <c r="S16" s="48"/>
      <c r="T16" s="75"/>
      <c r="U16" s="56" t="str">
        <f t="shared" si="0"/>
        <v/>
      </c>
      <c r="V16" s="56"/>
      <c r="W16" s="55"/>
      <c r="X16" s="57"/>
      <c r="Y16" s="56"/>
      <c r="Z16" s="56" t="str">
        <f t="shared" si="1"/>
        <v/>
      </c>
      <c r="AA16" s="56" t="str">
        <f t="shared" si="2"/>
        <v/>
      </c>
      <c r="AB16" s="47"/>
      <c r="AC16" s="436"/>
      <c r="AD16" s="47"/>
    </row>
    <row r="17" ht="15.75" customHeight="1" spans="1:30">
      <c r="A17" s="46"/>
      <c r="B17" s="47"/>
      <c r="C17" s="47"/>
      <c r="D17" s="47"/>
      <c r="E17" s="436"/>
      <c r="F17" s="436"/>
      <c r="G17" s="46"/>
      <c r="H17" s="435"/>
      <c r="I17" s="435"/>
      <c r="J17" s="435"/>
      <c r="K17" s="435"/>
      <c r="L17" s="435"/>
      <c r="M17" s="435"/>
      <c r="N17" s="435"/>
      <c r="O17" s="435"/>
      <c r="P17" s="436"/>
      <c r="Q17" s="435"/>
      <c r="R17" s="48"/>
      <c r="S17" s="48"/>
      <c r="T17" s="75"/>
      <c r="U17" s="56" t="str">
        <f t="shared" si="0"/>
        <v/>
      </c>
      <c r="V17" s="56"/>
      <c r="W17" s="55"/>
      <c r="X17" s="57"/>
      <c r="Y17" s="56"/>
      <c r="Z17" s="56" t="str">
        <f t="shared" si="1"/>
        <v/>
      </c>
      <c r="AA17" s="56" t="str">
        <f t="shared" si="2"/>
        <v/>
      </c>
      <c r="AB17" s="47"/>
      <c r="AC17" s="436"/>
      <c r="AD17" s="47"/>
    </row>
    <row r="18" ht="15.75" customHeight="1" spans="1:30">
      <c r="A18" s="46"/>
      <c r="B18" s="47"/>
      <c r="C18" s="47"/>
      <c r="D18" s="47"/>
      <c r="E18" s="436"/>
      <c r="F18" s="436"/>
      <c r="G18" s="46"/>
      <c r="H18" s="435"/>
      <c r="I18" s="435"/>
      <c r="J18" s="435"/>
      <c r="K18" s="435"/>
      <c r="L18" s="435"/>
      <c r="M18" s="435"/>
      <c r="N18" s="435"/>
      <c r="O18" s="435"/>
      <c r="P18" s="436"/>
      <c r="Q18" s="435"/>
      <c r="R18" s="48"/>
      <c r="S18" s="48"/>
      <c r="T18" s="75"/>
      <c r="U18" s="56" t="str">
        <f t="shared" si="0"/>
        <v/>
      </c>
      <c r="V18" s="56"/>
      <c r="W18" s="55"/>
      <c r="X18" s="57"/>
      <c r="Y18" s="56"/>
      <c r="Z18" s="56" t="str">
        <f t="shared" si="1"/>
        <v/>
      </c>
      <c r="AA18" s="56" t="str">
        <f t="shared" si="2"/>
        <v/>
      </c>
      <c r="AB18" s="47"/>
      <c r="AC18" s="436"/>
      <c r="AD18" s="47"/>
    </row>
    <row r="19" ht="15.75" customHeight="1" spans="1:30">
      <c r="A19" s="46"/>
      <c r="B19" s="47"/>
      <c r="C19" s="47"/>
      <c r="D19" s="47"/>
      <c r="E19" s="436"/>
      <c r="F19" s="436"/>
      <c r="G19" s="46"/>
      <c r="H19" s="435"/>
      <c r="I19" s="435"/>
      <c r="J19" s="435"/>
      <c r="K19" s="435"/>
      <c r="L19" s="435"/>
      <c r="M19" s="435"/>
      <c r="N19" s="435"/>
      <c r="O19" s="435"/>
      <c r="P19" s="436"/>
      <c r="Q19" s="435"/>
      <c r="R19" s="48"/>
      <c r="S19" s="48"/>
      <c r="T19" s="75"/>
      <c r="U19" s="56" t="str">
        <f t="shared" si="0"/>
        <v/>
      </c>
      <c r="V19" s="56"/>
      <c r="W19" s="55"/>
      <c r="X19" s="57"/>
      <c r="Y19" s="56"/>
      <c r="Z19" s="56" t="str">
        <f t="shared" si="1"/>
        <v/>
      </c>
      <c r="AA19" s="56" t="str">
        <f t="shared" si="2"/>
        <v/>
      </c>
      <c r="AB19" s="47"/>
      <c r="AC19" s="436"/>
      <c r="AD19" s="47"/>
    </row>
    <row r="20" ht="15.75" customHeight="1" spans="1:30">
      <c r="A20" s="46"/>
      <c r="B20" s="47"/>
      <c r="C20" s="47"/>
      <c r="D20" s="47"/>
      <c r="E20" s="436"/>
      <c r="F20" s="436"/>
      <c r="G20" s="46"/>
      <c r="H20" s="435"/>
      <c r="I20" s="435"/>
      <c r="J20" s="435"/>
      <c r="K20" s="435"/>
      <c r="L20" s="435"/>
      <c r="M20" s="435"/>
      <c r="N20" s="435"/>
      <c r="O20" s="435"/>
      <c r="P20" s="436"/>
      <c r="Q20" s="435"/>
      <c r="R20" s="48"/>
      <c r="S20" s="48"/>
      <c r="T20" s="75"/>
      <c r="U20" s="56" t="str">
        <f t="shared" si="0"/>
        <v/>
      </c>
      <c r="V20" s="56"/>
      <c r="W20" s="55"/>
      <c r="X20" s="57"/>
      <c r="Y20" s="56"/>
      <c r="Z20" s="56" t="str">
        <f t="shared" si="1"/>
        <v/>
      </c>
      <c r="AA20" s="56" t="str">
        <f t="shared" si="2"/>
        <v/>
      </c>
      <c r="AB20" s="47"/>
      <c r="AC20" s="436"/>
      <c r="AD20" s="47"/>
    </row>
    <row r="21" ht="15.75" customHeight="1" spans="1:30">
      <c r="A21" s="46"/>
      <c r="B21" s="47"/>
      <c r="C21" s="47"/>
      <c r="D21" s="47"/>
      <c r="E21" s="436"/>
      <c r="F21" s="436"/>
      <c r="G21" s="46"/>
      <c r="H21" s="435"/>
      <c r="I21" s="435"/>
      <c r="J21" s="435"/>
      <c r="K21" s="435"/>
      <c r="L21" s="435"/>
      <c r="M21" s="435"/>
      <c r="N21" s="435"/>
      <c r="O21" s="435"/>
      <c r="P21" s="436"/>
      <c r="Q21" s="435"/>
      <c r="R21" s="48"/>
      <c r="S21" s="48"/>
      <c r="T21" s="75"/>
      <c r="U21" s="56" t="str">
        <f t="shared" si="0"/>
        <v/>
      </c>
      <c r="V21" s="56"/>
      <c r="W21" s="55"/>
      <c r="X21" s="57"/>
      <c r="Y21" s="56"/>
      <c r="Z21" s="56" t="str">
        <f t="shared" si="1"/>
        <v/>
      </c>
      <c r="AA21" s="56" t="str">
        <f t="shared" si="2"/>
        <v/>
      </c>
      <c r="AB21" s="47"/>
      <c r="AC21" s="436"/>
      <c r="AD21" s="47"/>
    </row>
    <row r="22" ht="15.75" customHeight="1" spans="1:30">
      <c r="A22" s="46"/>
      <c r="B22" s="47"/>
      <c r="C22" s="47"/>
      <c r="D22" s="47"/>
      <c r="E22" s="436"/>
      <c r="F22" s="436"/>
      <c r="G22" s="46"/>
      <c r="H22" s="435"/>
      <c r="I22" s="435"/>
      <c r="J22" s="435"/>
      <c r="K22" s="435"/>
      <c r="L22" s="435"/>
      <c r="M22" s="435"/>
      <c r="N22" s="435"/>
      <c r="O22" s="435"/>
      <c r="P22" s="436"/>
      <c r="Q22" s="435"/>
      <c r="R22" s="48"/>
      <c r="S22" s="48"/>
      <c r="T22" s="75"/>
      <c r="U22" s="56" t="str">
        <f t="shared" si="0"/>
        <v/>
      </c>
      <c r="V22" s="56"/>
      <c r="W22" s="55"/>
      <c r="X22" s="57"/>
      <c r="Y22" s="56"/>
      <c r="Z22" s="56" t="str">
        <f t="shared" si="1"/>
        <v/>
      </c>
      <c r="AA22" s="56" t="str">
        <f t="shared" si="2"/>
        <v/>
      </c>
      <c r="AB22" s="47"/>
      <c r="AC22" s="436"/>
      <c r="AD22" s="47"/>
    </row>
    <row r="23" ht="15.75" customHeight="1" spans="1:30">
      <c r="A23" s="46"/>
      <c r="B23" s="47"/>
      <c r="C23" s="47"/>
      <c r="D23" s="47"/>
      <c r="E23" s="436"/>
      <c r="F23" s="436"/>
      <c r="G23" s="46"/>
      <c r="H23" s="435"/>
      <c r="I23" s="435"/>
      <c r="J23" s="435"/>
      <c r="K23" s="435"/>
      <c r="L23" s="435"/>
      <c r="M23" s="435"/>
      <c r="N23" s="435"/>
      <c r="O23" s="435"/>
      <c r="P23" s="436"/>
      <c r="Q23" s="435"/>
      <c r="R23" s="48"/>
      <c r="S23" s="48"/>
      <c r="T23" s="75"/>
      <c r="U23" s="56" t="str">
        <f t="shared" si="0"/>
        <v/>
      </c>
      <c r="V23" s="56"/>
      <c r="W23" s="55"/>
      <c r="X23" s="57"/>
      <c r="Y23" s="56"/>
      <c r="Z23" s="56" t="str">
        <f t="shared" si="1"/>
        <v/>
      </c>
      <c r="AA23" s="56" t="str">
        <f t="shared" si="2"/>
        <v/>
      </c>
      <c r="AB23" s="47"/>
      <c r="AC23" s="436"/>
      <c r="AD23" s="47"/>
    </row>
    <row r="24" ht="15.75" customHeight="1" spans="1:30">
      <c r="A24" s="46"/>
      <c r="B24" s="47"/>
      <c r="C24" s="47"/>
      <c r="D24" s="47"/>
      <c r="E24" s="436"/>
      <c r="F24" s="436"/>
      <c r="G24" s="46"/>
      <c r="H24" s="435"/>
      <c r="I24" s="435"/>
      <c r="J24" s="435"/>
      <c r="K24" s="435"/>
      <c r="L24" s="435"/>
      <c r="M24" s="435"/>
      <c r="N24" s="435"/>
      <c r="O24" s="435"/>
      <c r="P24" s="436"/>
      <c r="Q24" s="435"/>
      <c r="R24" s="48"/>
      <c r="S24" s="48"/>
      <c r="T24" s="75"/>
      <c r="U24" s="56" t="str">
        <f t="shared" si="0"/>
        <v/>
      </c>
      <c r="V24" s="56"/>
      <c r="W24" s="44"/>
      <c r="X24" s="57"/>
      <c r="Y24" s="56"/>
      <c r="Z24" s="56" t="str">
        <f t="shared" si="1"/>
        <v/>
      </c>
      <c r="AA24" s="56" t="str">
        <f t="shared" si="2"/>
        <v/>
      </c>
      <c r="AB24" s="47"/>
      <c r="AC24" s="436"/>
      <c r="AD24" s="47"/>
    </row>
    <row r="25" ht="15.75" customHeight="1" spans="1:30">
      <c r="A25" s="46"/>
      <c r="B25" s="47"/>
      <c r="C25" s="47"/>
      <c r="D25" s="47"/>
      <c r="E25" s="436"/>
      <c r="F25" s="436"/>
      <c r="G25" s="46"/>
      <c r="H25" s="435"/>
      <c r="I25" s="435"/>
      <c r="J25" s="435"/>
      <c r="K25" s="435"/>
      <c r="L25" s="435"/>
      <c r="M25" s="435"/>
      <c r="N25" s="435"/>
      <c r="O25" s="435"/>
      <c r="P25" s="436"/>
      <c r="Q25" s="435"/>
      <c r="R25" s="48"/>
      <c r="S25" s="48"/>
      <c r="T25" s="75"/>
      <c r="U25" s="56"/>
      <c r="V25" s="56"/>
      <c r="W25" s="55"/>
      <c r="X25" s="57"/>
      <c r="Y25" s="56"/>
      <c r="Z25" s="56" t="str">
        <f t="shared" si="1"/>
        <v/>
      </c>
      <c r="AA25" s="56" t="str">
        <f t="shared" si="2"/>
        <v/>
      </c>
      <c r="AB25" s="47"/>
      <c r="AC25" s="436"/>
      <c r="AD25" s="47"/>
    </row>
    <row r="26" ht="15.75" customHeight="1" spans="1:30">
      <c r="A26" s="52" t="s">
        <v>636</v>
      </c>
      <c r="B26" s="72"/>
      <c r="C26" s="72"/>
      <c r="D26" s="72"/>
      <c r="E26" s="436"/>
      <c r="F26" s="436"/>
      <c r="G26" s="46"/>
      <c r="H26" s="435"/>
      <c r="I26" s="435"/>
      <c r="J26" s="435"/>
      <c r="K26" s="435"/>
      <c r="L26" s="435"/>
      <c r="M26" s="435"/>
      <c r="N26" s="435"/>
      <c r="O26" s="435"/>
      <c r="P26" s="435"/>
      <c r="Q26" s="435"/>
      <c r="R26" s="48"/>
      <c r="S26" s="48"/>
      <c r="T26" s="47"/>
      <c r="U26" s="56"/>
      <c r="V26" s="56">
        <f>SUM(V8:V25)</f>
        <v>0</v>
      </c>
      <c r="W26" s="55">
        <f>SUM(W8:W25)</f>
        <v>0</v>
      </c>
      <c r="X26" s="57">
        <f>SUM(X8:X25)</f>
        <v>0</v>
      </c>
      <c r="Y26" s="56">
        <f>SUM(Y8:Y25)</f>
        <v>0</v>
      </c>
      <c r="Z26" s="56" t="str">
        <f t="shared" si="1"/>
        <v/>
      </c>
      <c r="AA26" s="56" t="str">
        <f t="shared" si="2"/>
        <v/>
      </c>
      <c r="AB26" s="47"/>
      <c r="AC26" s="436"/>
      <c r="AD26" s="47"/>
    </row>
    <row r="27" ht="15.75" customHeight="1" spans="1:30">
      <c r="A27" s="54" t="e">
        <f>#REF!&amp;#REF!</f>
        <v>#REF!</v>
      </c>
      <c r="B27" s="36"/>
      <c r="C27" s="36"/>
      <c r="D27" s="36"/>
      <c r="E27" s="36"/>
      <c r="F27" s="36"/>
      <c r="G27" s="36"/>
      <c r="H27" s="36"/>
      <c r="I27" s="36"/>
      <c r="J27" s="36"/>
      <c r="K27" s="36"/>
      <c r="L27" s="36"/>
      <c r="M27" s="36"/>
      <c r="N27" s="36"/>
      <c r="O27" s="36"/>
      <c r="P27" s="36"/>
      <c r="Q27" s="36"/>
      <c r="R27" s="36"/>
      <c r="S27" s="36"/>
      <c r="T27" s="36"/>
      <c r="U27" s="36"/>
      <c r="V27" s="36"/>
      <c r="W27" s="36"/>
      <c r="X27" s="36" t="e">
        <f>"评估人员："&amp;#REF!</f>
        <v>#REF!</v>
      </c>
      <c r="Y27" s="36"/>
      <c r="Z27" s="36"/>
      <c r="AA27" s="36"/>
      <c r="AB27" s="36"/>
      <c r="AC27" s="36"/>
      <c r="AD27" s="36"/>
    </row>
    <row r="28" ht="15.75" customHeight="1" spans="1:30">
      <c r="A28" s="54" t="e">
        <f>CONCATENATE(#REF!,#REF!,#REF!,#REF!,#REF!,#REF!,#REF!)</f>
        <v>#REF!</v>
      </c>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row>
    <row r="29" spans="1:30">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row>
    <row r="30" spans="1:30">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row>
    <row r="31" spans="1:30">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row>
    <row r="32" spans="1:30">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row>
    <row r="33" spans="1:30">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row>
    <row r="34" spans="1:30">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row>
    <row r="35" spans="1:30">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row>
    <row r="36" spans="1:30">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row>
    <row r="37" spans="1:30">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row>
    <row r="38" spans="1:30">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row>
    <row r="39" spans="1:30">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row>
    <row r="40" spans="1:30">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row>
    <row r="41" spans="1:30">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row>
    <row r="42" spans="1:30">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row>
    <row r="43" spans="1:30">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row>
    <row r="44" spans="1:30">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row>
    <row r="45" spans="1:30">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row>
    <row r="46" spans="1:30">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row>
    <row r="47" spans="1:30">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row>
    <row r="48" spans="1:30">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row>
    <row r="49" spans="1:30">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row>
    <row r="50" spans="1:30">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row>
    <row r="51" spans="1:30">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row>
    <row r="52" spans="1:30">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row>
    <row r="53" spans="1:30">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row>
    <row r="54" spans="1:30">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row>
    <row r="55" spans="1:30">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1:30">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row>
    <row r="57" spans="1:30">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row>
    <row r="58" spans="1:30">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row>
    <row r="59" spans="1:30">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row>
    <row r="60" spans="1:30">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row>
    <row r="61" spans="1:30">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row>
    <row r="62" spans="1:30">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row>
    <row r="63" spans="1:30">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row>
    <row r="64" spans="1:30">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row>
    <row r="65" spans="1:30">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row>
    <row r="66" spans="1:30">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row>
    <row r="67" spans="1:30">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row>
    <row r="68" spans="1:30">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row>
    <row r="69" spans="1:30">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row>
    <row r="70" spans="1:30">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row>
    <row r="71" spans="1:30">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row>
    <row r="72" spans="1:30">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row>
    <row r="73" spans="1:30">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row>
    <row r="74" spans="1:30">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row>
    <row r="75" spans="1:30">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row>
    <row r="76" spans="1:30">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row>
    <row r="77" spans="1:30">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row>
    <row r="78" spans="1:30">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row>
    <row r="79" spans="1:30">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row>
    <row r="80" spans="1:3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row>
    <row r="81" spans="1:30">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row>
    <row r="82" spans="1:30">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row>
    <row r="83" spans="1:30">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row>
    <row r="84" spans="1:30">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row>
    <row r="85" spans="1:30">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row>
    <row r="86" spans="1:30">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row>
    <row r="87" spans="1:30">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row>
    <row r="88" spans="1:30">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row>
    <row r="89" spans="1:30">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row>
    <row r="90" spans="1:3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row>
    <row r="91" spans="1:30">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row>
    <row r="92" spans="1:30">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row>
    <row r="93" spans="1:30">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row>
    <row r="94" spans="1:30">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row>
    <row r="95" spans="1:30">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row>
    <row r="96" spans="1:30">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row>
    <row r="97" spans="1:30">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row>
    <row r="98" spans="1:30">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row>
    <row r="99" spans="1:3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row>
    <row r="100" spans="1:3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row>
    <row r="101" spans="1:30">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row>
    <row r="102" spans="1:30">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row>
    <row r="103" spans="1:30">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row>
    <row r="104" spans="1:30">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row>
    <row r="105" spans="1:30">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row>
    <row r="106" spans="1:30">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row>
    <row r="107" spans="1:30">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row>
    <row r="108" spans="1:30">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row>
    <row r="109" spans="1:30">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row>
    <row r="110" spans="1:3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row>
    <row r="111" spans="1:30">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row>
    <row r="112" spans="1:30">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row>
    <row r="113" spans="1:3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row>
    <row r="114" spans="1:3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row>
    <row r="115" spans="1:3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1:3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row>
    <row r="117" spans="1:30">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row>
    <row r="118" spans="1:30">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row>
    <row r="119" spans="1:30">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row>
    <row r="120" spans="1:3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row>
    <row r="121" spans="1:30">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row>
    <row r="122" spans="1:30">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row>
    <row r="123" spans="1:30">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row>
    <row r="124" spans="1:30">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row>
    <row r="125" spans="1:30">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row>
    <row r="126" spans="1:30">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row>
    <row r="127" spans="1:30">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row>
    <row r="128" spans="1:30">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row>
    <row r="129" spans="1:30">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row>
    <row r="130" spans="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row>
    <row r="131" spans="1:3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row>
    <row r="132" spans="1:3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1:3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row>
    <row r="134" spans="1:30">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row>
    <row r="135" spans="1:30">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row>
    <row r="136" spans="1:30">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row>
    <row r="137" spans="1:30">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row>
    <row r="138" spans="1:30">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row>
    <row r="139" spans="1:30">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row>
    <row r="140" spans="1:3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row>
    <row r="141" spans="1:30">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row>
    <row r="142" spans="1:30">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row>
    <row r="143" spans="1:30">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row>
    <row r="144" spans="1:30">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row>
    <row r="145" spans="1:30">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row>
    <row r="146" spans="1:30">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row>
    <row r="147" spans="1:30">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row>
    <row r="148" spans="1:30">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row>
    <row r="149" spans="1:30">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row>
    <row r="150" spans="1:3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row>
    <row r="151" spans="1:30">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row>
    <row r="152" spans="1:30">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row>
    <row r="153" spans="1:30">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row>
    <row r="154" spans="1:30">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row>
    <row r="155" spans="1:30">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row>
    <row r="156" spans="1:30">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row>
    <row r="157" spans="1:30">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row>
    <row r="158" spans="1:30">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row>
    <row r="159" spans="1:30">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row>
    <row r="160" spans="1:3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row>
    <row r="161" spans="1:30">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row>
    <row r="162" spans="1:30">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row>
    <row r="163" spans="1:30">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row>
    <row r="164" spans="1:30">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row>
    <row r="165" spans="1:30">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row>
    <row r="166" spans="1:30">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row>
    <row r="167" spans="1:30">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row>
    <row r="168" spans="1:30">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row>
    <row r="169" spans="1:30">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row>
    <row r="170" spans="1:3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row>
    <row r="171" spans="1:30">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row>
    <row r="172" spans="1:30">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row>
    <row r="173" spans="1:30">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row>
    <row r="174" spans="1:30">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row>
    <row r="175" spans="1:30">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row>
    <row r="176" spans="1:30">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row>
    <row r="177" spans="1:30">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row>
    <row r="178" spans="1:30">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row>
    <row r="179" spans="1:30">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row>
    <row r="180" spans="1:3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row>
    <row r="181" spans="1:30">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row>
    <row r="182" spans="1:30">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row>
    <row r="183" spans="1:30">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row>
    <row r="184" spans="1:30">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row>
    <row r="185" spans="1:30">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row>
    <row r="186" spans="1:30">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row>
    <row r="187" spans="1:30">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row>
    <row r="188" spans="1:30">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row>
    <row r="189" spans="1:30">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row>
    <row r="190" spans="1:3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row>
    <row r="191" spans="1:30">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row>
    <row r="192" spans="1:30">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row>
    <row r="193" spans="1:30">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row>
    <row r="194" spans="1:30">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row>
    <row r="195" spans="1:30">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row>
    <row r="196" spans="1:30">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row>
    <row r="197" spans="1:30">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row>
    <row r="198" spans="1:30">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row>
    <row r="199" spans="1:30">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row>
    <row r="200" spans="1:3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row>
    <row r="201" spans="1:30">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row>
  </sheetData>
  <mergeCells count="34">
    <mergeCell ref="A2:AA2"/>
    <mergeCell ref="A3:AB3"/>
    <mergeCell ref="A4:AB4"/>
    <mergeCell ref="A26:C26"/>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 ref="Y6:Y7"/>
    <mergeCell ref="Z6:Z7"/>
    <mergeCell ref="AA6:AA7"/>
    <mergeCell ref="AB6:AB7"/>
    <mergeCell ref="AC6:AC7"/>
    <mergeCell ref="AD6:AD7"/>
  </mergeCells>
  <hyperlinks>
    <hyperlink ref="A1" location="'索引目录'!D34" display="返回索引页"/>
    <hyperlink ref="B1" location="'非流动资产评估汇总'!B10" display="返回"/>
  </hyperlink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1"/>
  <sheetViews>
    <sheetView workbookViewId="0">
      <selection activeCell="A1" sqref="A1"/>
    </sheetView>
  </sheetViews>
  <sheetFormatPr defaultColWidth="9.81481481481481" defaultRowHeight="14.4"/>
  <cols>
    <col min="1" max="1" width="3" customWidth="1"/>
    <col min="2" max="2" width="9" customWidth="1"/>
    <col min="3" max="4" width="10" customWidth="1"/>
    <col min="5" max="5" width="12" customWidth="1"/>
    <col min="6" max="10" width="5" customWidth="1"/>
    <col min="11" max="12" width="9" customWidth="1"/>
    <col min="13" max="13" width="12" customWidth="1"/>
    <col min="14" max="15" width="10" customWidth="1"/>
    <col min="16" max="16" width="8" customWidth="1"/>
    <col min="17" max="17" width="5" customWidth="1"/>
    <col min="18" max="18" width="8" customWidth="1"/>
    <col min="19" max="19" width="15" customWidth="1"/>
  </cols>
  <sheetData>
    <row r="1" ht="15.6" spans="1:19">
      <c r="A1" s="13" t="s">
        <v>86</v>
      </c>
      <c r="B1" s="126" t="s">
        <v>250</v>
      </c>
      <c r="C1" s="15"/>
      <c r="D1" s="15"/>
      <c r="E1" s="15"/>
      <c r="F1" s="15"/>
      <c r="G1" s="15"/>
      <c r="H1" s="15"/>
      <c r="I1" s="15"/>
      <c r="J1" s="15"/>
      <c r="K1" s="15"/>
      <c r="L1" s="15"/>
      <c r="M1" s="15"/>
      <c r="N1" s="15"/>
      <c r="O1" s="15"/>
      <c r="P1" s="15"/>
      <c r="Q1" s="15"/>
      <c r="R1" s="15"/>
      <c r="S1" s="36"/>
    </row>
    <row r="2" ht="30" customHeight="1" spans="1:19">
      <c r="A2" s="16" t="s">
        <v>681</v>
      </c>
      <c r="B2" s="17"/>
      <c r="C2" s="17"/>
      <c r="D2" s="17"/>
      <c r="E2" s="17"/>
      <c r="F2" s="17"/>
      <c r="G2" s="17"/>
      <c r="H2" s="17"/>
      <c r="I2" s="17"/>
      <c r="J2" s="17"/>
      <c r="K2" s="17"/>
      <c r="L2" s="17"/>
      <c r="M2" s="17"/>
      <c r="N2" s="17"/>
      <c r="O2" s="17"/>
      <c r="P2" s="17"/>
      <c r="Q2" s="17"/>
      <c r="R2" s="17"/>
      <c r="S2" s="36"/>
    </row>
    <row r="3" ht="17.4" spans="1:19">
      <c r="A3" s="528" t="s">
        <v>652</v>
      </c>
      <c r="B3" s="528"/>
      <c r="C3" s="528"/>
      <c r="D3" s="528"/>
      <c r="E3" s="528"/>
      <c r="F3" s="528"/>
      <c r="G3" s="528"/>
      <c r="H3" s="528"/>
      <c r="I3" s="528"/>
      <c r="J3" s="528"/>
      <c r="K3" s="528"/>
      <c r="L3" s="528"/>
      <c r="M3" s="528"/>
      <c r="N3" s="528"/>
      <c r="O3" s="528"/>
      <c r="P3" s="528"/>
      <c r="Q3" s="528"/>
      <c r="R3" s="528"/>
      <c r="S3" s="36"/>
    </row>
    <row r="4" ht="14.25" customHeight="1" spans="1:19">
      <c r="A4" s="40" t="e">
        <f>CONCATENATE(#REF!,#REF!,#REF!,#REF!,#REF!,#REF!,#REF!)</f>
        <v>#REF!</v>
      </c>
      <c r="B4" s="40"/>
      <c r="C4" s="40"/>
      <c r="D4" s="40"/>
      <c r="E4" s="40"/>
      <c r="F4" s="40"/>
      <c r="G4" s="40"/>
      <c r="H4" s="40"/>
      <c r="I4" s="40"/>
      <c r="J4" s="40"/>
      <c r="K4" s="38"/>
      <c r="L4" s="38"/>
      <c r="M4" s="38"/>
      <c r="N4" s="38"/>
      <c r="O4" s="38"/>
      <c r="P4" s="38"/>
      <c r="Q4" s="38"/>
      <c r="R4" s="38"/>
      <c r="S4" s="36"/>
    </row>
    <row r="5" ht="15.75" customHeight="1" spans="1:19">
      <c r="A5" s="41" t="e">
        <f>#REF!&amp;#REF!</f>
        <v>#REF!</v>
      </c>
      <c r="B5" s="36"/>
      <c r="C5" s="36"/>
      <c r="D5" s="36"/>
      <c r="E5" s="36"/>
      <c r="F5" s="36"/>
      <c r="G5" s="36"/>
      <c r="H5" s="36"/>
      <c r="I5" s="36"/>
      <c r="J5" s="36"/>
      <c r="K5" s="36"/>
      <c r="L5" s="36"/>
      <c r="M5" s="36"/>
      <c r="N5" s="36"/>
      <c r="O5" s="36"/>
      <c r="P5" s="36"/>
      <c r="Q5" s="36"/>
      <c r="R5" s="42" t="s">
        <v>119</v>
      </c>
      <c r="S5" s="36"/>
    </row>
    <row r="6" ht="51" customHeight="1" spans="1:19">
      <c r="A6" s="185" t="s">
        <v>183</v>
      </c>
      <c r="B6" s="185" t="s">
        <v>682</v>
      </c>
      <c r="C6" s="185" t="s">
        <v>683</v>
      </c>
      <c r="D6" s="185" t="s">
        <v>655</v>
      </c>
      <c r="E6" s="185" t="s">
        <v>684</v>
      </c>
      <c r="F6" s="185" t="s">
        <v>685</v>
      </c>
      <c r="G6" s="185" t="s">
        <v>686</v>
      </c>
      <c r="H6" s="185" t="s">
        <v>687</v>
      </c>
      <c r="I6" s="185" t="s">
        <v>688</v>
      </c>
      <c r="J6" s="185" t="s">
        <v>689</v>
      </c>
      <c r="K6" s="187" t="s">
        <v>690</v>
      </c>
      <c r="L6" s="185" t="s">
        <v>577</v>
      </c>
      <c r="M6" s="186" t="s">
        <v>333</v>
      </c>
      <c r="N6" s="45" t="s">
        <v>334</v>
      </c>
      <c r="O6" s="185" t="s">
        <v>335</v>
      </c>
      <c r="P6" s="185" t="s">
        <v>336</v>
      </c>
      <c r="Q6" s="187" t="s">
        <v>358</v>
      </c>
      <c r="R6" s="185" t="s">
        <v>186</v>
      </c>
      <c r="S6" s="43" t="s">
        <v>674</v>
      </c>
    </row>
    <row r="7" ht="15.75" customHeight="1" spans="1:19">
      <c r="A7" s="46"/>
      <c r="B7" s="46"/>
      <c r="C7" s="47"/>
      <c r="D7" s="47"/>
      <c r="E7" s="47"/>
      <c r="F7" s="48"/>
      <c r="G7" s="46"/>
      <c r="H7" s="46"/>
      <c r="I7" s="46"/>
      <c r="J7" s="46"/>
      <c r="K7" s="56"/>
      <c r="L7" s="56"/>
      <c r="M7" s="55"/>
      <c r="N7" s="57"/>
      <c r="O7" s="56"/>
      <c r="P7" s="56" t="str">
        <f t="shared" ref="P7:P27" si="0">IF(O7-N7=0,"",(O7-N7))</f>
        <v/>
      </c>
      <c r="Q7" s="56" t="str">
        <f t="shared" ref="Q7:Q27" si="1">IF(N7=0,"",(O7-N7)/N7*100)</f>
        <v/>
      </c>
      <c r="R7" s="47"/>
      <c r="S7" s="47"/>
    </row>
    <row r="8" ht="15.75" customHeight="1" spans="1:19">
      <c r="A8" s="46"/>
      <c r="B8" s="46"/>
      <c r="C8" s="47"/>
      <c r="D8" s="47"/>
      <c r="E8" s="47"/>
      <c r="F8" s="48"/>
      <c r="G8" s="46"/>
      <c r="H8" s="46"/>
      <c r="I8" s="46"/>
      <c r="J8" s="46"/>
      <c r="K8" s="56"/>
      <c r="L8" s="56"/>
      <c r="M8" s="55"/>
      <c r="N8" s="57"/>
      <c r="O8" s="56"/>
      <c r="P8" s="56" t="str">
        <f t="shared" si="0"/>
        <v/>
      </c>
      <c r="Q8" s="56" t="str">
        <f t="shared" si="1"/>
        <v/>
      </c>
      <c r="R8" s="47"/>
      <c r="S8" s="47"/>
    </row>
    <row r="9" ht="15.75" customHeight="1" spans="1:19">
      <c r="A9" s="46"/>
      <c r="B9" s="46"/>
      <c r="C9" s="47"/>
      <c r="D9" s="47"/>
      <c r="E9" s="47"/>
      <c r="F9" s="48"/>
      <c r="G9" s="46"/>
      <c r="H9" s="46"/>
      <c r="I9" s="46"/>
      <c r="J9" s="46"/>
      <c r="K9" s="56"/>
      <c r="L9" s="56"/>
      <c r="M9" s="55"/>
      <c r="N9" s="57"/>
      <c r="O9" s="56"/>
      <c r="P9" s="56" t="str">
        <f t="shared" si="0"/>
        <v/>
      </c>
      <c r="Q9" s="56" t="str">
        <f t="shared" si="1"/>
        <v/>
      </c>
      <c r="R9" s="47"/>
      <c r="S9" s="47"/>
    </row>
    <row r="10" ht="15.75" customHeight="1" spans="1:19">
      <c r="A10" s="46"/>
      <c r="B10" s="46"/>
      <c r="C10" s="47"/>
      <c r="D10" s="47"/>
      <c r="E10" s="47"/>
      <c r="F10" s="48"/>
      <c r="G10" s="46"/>
      <c r="H10" s="46"/>
      <c r="I10" s="46"/>
      <c r="J10" s="46"/>
      <c r="K10" s="56"/>
      <c r="L10" s="56"/>
      <c r="M10" s="55"/>
      <c r="N10" s="57"/>
      <c r="O10" s="56"/>
      <c r="P10" s="56" t="str">
        <f t="shared" si="0"/>
        <v/>
      </c>
      <c r="Q10" s="56" t="str">
        <f t="shared" si="1"/>
        <v/>
      </c>
      <c r="R10" s="47"/>
      <c r="S10" s="47"/>
    </row>
    <row r="11" ht="15.75" customHeight="1" spans="1:19">
      <c r="A11" s="46"/>
      <c r="B11" s="46"/>
      <c r="C11" s="47"/>
      <c r="D11" s="47"/>
      <c r="E11" s="47"/>
      <c r="F11" s="48"/>
      <c r="G11" s="46"/>
      <c r="H11" s="46"/>
      <c r="I11" s="46"/>
      <c r="J11" s="46"/>
      <c r="K11" s="56"/>
      <c r="L11" s="56"/>
      <c r="M11" s="55"/>
      <c r="N11" s="57"/>
      <c r="O11" s="56"/>
      <c r="P11" s="56" t="str">
        <f t="shared" si="0"/>
        <v/>
      </c>
      <c r="Q11" s="56" t="str">
        <f t="shared" si="1"/>
        <v/>
      </c>
      <c r="R11" s="47"/>
      <c r="S11" s="47"/>
    </row>
    <row r="12" ht="15.75" customHeight="1" spans="1:19">
      <c r="A12" s="46"/>
      <c r="B12" s="46"/>
      <c r="C12" s="47"/>
      <c r="D12" s="47"/>
      <c r="E12" s="47"/>
      <c r="F12" s="48"/>
      <c r="G12" s="46"/>
      <c r="H12" s="46"/>
      <c r="I12" s="46"/>
      <c r="J12" s="46"/>
      <c r="K12" s="56"/>
      <c r="L12" s="56"/>
      <c r="M12" s="55"/>
      <c r="N12" s="57"/>
      <c r="O12" s="56"/>
      <c r="P12" s="56" t="str">
        <f t="shared" si="0"/>
        <v/>
      </c>
      <c r="Q12" s="56" t="str">
        <f t="shared" si="1"/>
        <v/>
      </c>
      <c r="R12" s="47"/>
      <c r="S12" s="47"/>
    </row>
    <row r="13" ht="15.75" customHeight="1" spans="1:19">
      <c r="A13" s="46"/>
      <c r="B13" s="46"/>
      <c r="C13" s="47"/>
      <c r="D13" s="47"/>
      <c r="E13" s="47"/>
      <c r="F13" s="48"/>
      <c r="G13" s="46"/>
      <c r="H13" s="46"/>
      <c r="I13" s="46"/>
      <c r="J13" s="46"/>
      <c r="K13" s="56"/>
      <c r="L13" s="56"/>
      <c r="M13" s="55"/>
      <c r="N13" s="57"/>
      <c r="O13" s="56"/>
      <c r="P13" s="56" t="str">
        <f t="shared" si="0"/>
        <v/>
      </c>
      <c r="Q13" s="56" t="str">
        <f t="shared" si="1"/>
        <v/>
      </c>
      <c r="R13" s="47"/>
      <c r="S13" s="47"/>
    </row>
    <row r="14" ht="15.75" customHeight="1" spans="1:19">
      <c r="A14" s="46"/>
      <c r="B14" s="46"/>
      <c r="C14" s="47"/>
      <c r="D14" s="47"/>
      <c r="E14" s="47"/>
      <c r="F14" s="48"/>
      <c r="G14" s="46"/>
      <c r="H14" s="46"/>
      <c r="I14" s="46"/>
      <c r="J14" s="46"/>
      <c r="K14" s="56"/>
      <c r="L14" s="56"/>
      <c r="M14" s="55"/>
      <c r="N14" s="57"/>
      <c r="O14" s="56"/>
      <c r="P14" s="56" t="str">
        <f t="shared" si="0"/>
        <v/>
      </c>
      <c r="Q14" s="56" t="str">
        <f t="shared" si="1"/>
        <v/>
      </c>
      <c r="R14" s="47"/>
      <c r="S14" s="47"/>
    </row>
    <row r="15" ht="15.75" customHeight="1" spans="1:19">
      <c r="A15" s="46"/>
      <c r="B15" s="46"/>
      <c r="C15" s="47"/>
      <c r="D15" s="47"/>
      <c r="E15" s="47"/>
      <c r="F15" s="48"/>
      <c r="G15" s="46"/>
      <c r="H15" s="46"/>
      <c r="I15" s="46"/>
      <c r="J15" s="46"/>
      <c r="K15" s="56"/>
      <c r="L15" s="56"/>
      <c r="M15" s="55"/>
      <c r="N15" s="57"/>
      <c r="O15" s="56"/>
      <c r="P15" s="56" t="str">
        <f t="shared" si="0"/>
        <v/>
      </c>
      <c r="Q15" s="56" t="str">
        <f t="shared" si="1"/>
        <v/>
      </c>
      <c r="R15" s="47"/>
      <c r="S15" s="47"/>
    </row>
    <row r="16" ht="15.75" customHeight="1" spans="1:19">
      <c r="A16" s="46"/>
      <c r="B16" s="46"/>
      <c r="C16" s="47"/>
      <c r="D16" s="47"/>
      <c r="E16" s="47"/>
      <c r="F16" s="48"/>
      <c r="G16" s="46"/>
      <c r="H16" s="46"/>
      <c r="I16" s="46"/>
      <c r="J16" s="46"/>
      <c r="K16" s="56"/>
      <c r="L16" s="56"/>
      <c r="M16" s="55"/>
      <c r="N16" s="57"/>
      <c r="O16" s="56"/>
      <c r="P16" s="56" t="str">
        <f t="shared" si="0"/>
        <v/>
      </c>
      <c r="Q16" s="56" t="str">
        <f t="shared" si="1"/>
        <v/>
      </c>
      <c r="R16" s="47"/>
      <c r="S16" s="47"/>
    </row>
    <row r="17" ht="15.75" customHeight="1" spans="1:19">
      <c r="A17" s="46"/>
      <c r="B17" s="46"/>
      <c r="C17" s="47"/>
      <c r="D17" s="47"/>
      <c r="E17" s="47"/>
      <c r="F17" s="48"/>
      <c r="G17" s="46"/>
      <c r="H17" s="46"/>
      <c r="I17" s="46"/>
      <c r="J17" s="46"/>
      <c r="K17" s="56"/>
      <c r="L17" s="56"/>
      <c r="M17" s="55"/>
      <c r="N17" s="57"/>
      <c r="O17" s="56"/>
      <c r="P17" s="56" t="str">
        <f t="shared" si="0"/>
        <v/>
      </c>
      <c r="Q17" s="56" t="str">
        <f t="shared" si="1"/>
        <v/>
      </c>
      <c r="R17" s="47"/>
      <c r="S17" s="47"/>
    </row>
    <row r="18" ht="15.75" customHeight="1" spans="1:19">
      <c r="A18" s="46"/>
      <c r="B18" s="46"/>
      <c r="C18" s="47"/>
      <c r="D18" s="47"/>
      <c r="E18" s="47"/>
      <c r="F18" s="48"/>
      <c r="G18" s="46"/>
      <c r="H18" s="46"/>
      <c r="I18" s="46"/>
      <c r="J18" s="46"/>
      <c r="K18" s="56"/>
      <c r="L18" s="56"/>
      <c r="M18" s="55"/>
      <c r="N18" s="57"/>
      <c r="O18" s="56"/>
      <c r="P18" s="56" t="str">
        <f t="shared" si="0"/>
        <v/>
      </c>
      <c r="Q18" s="56" t="str">
        <f t="shared" si="1"/>
        <v/>
      </c>
      <c r="R18" s="47"/>
      <c r="S18" s="47"/>
    </row>
    <row r="19" ht="15.75" customHeight="1" spans="1:19">
      <c r="A19" s="46"/>
      <c r="B19" s="46"/>
      <c r="C19" s="47"/>
      <c r="D19" s="47"/>
      <c r="E19" s="47"/>
      <c r="F19" s="48"/>
      <c r="G19" s="46"/>
      <c r="H19" s="46"/>
      <c r="I19" s="46"/>
      <c r="J19" s="46"/>
      <c r="K19" s="56"/>
      <c r="L19" s="56"/>
      <c r="M19" s="55"/>
      <c r="N19" s="57"/>
      <c r="O19" s="56"/>
      <c r="P19" s="56" t="str">
        <f t="shared" si="0"/>
        <v/>
      </c>
      <c r="Q19" s="56" t="str">
        <f t="shared" si="1"/>
        <v/>
      </c>
      <c r="R19" s="47"/>
      <c r="S19" s="47"/>
    </row>
    <row r="20" ht="15.75" customHeight="1" spans="1:19">
      <c r="A20" s="46"/>
      <c r="B20" s="46"/>
      <c r="C20" s="47"/>
      <c r="D20" s="47"/>
      <c r="E20" s="47"/>
      <c r="F20" s="48"/>
      <c r="G20" s="46"/>
      <c r="H20" s="46"/>
      <c r="I20" s="46"/>
      <c r="J20" s="46"/>
      <c r="K20" s="56"/>
      <c r="L20" s="56"/>
      <c r="M20" s="55"/>
      <c r="N20" s="57"/>
      <c r="O20" s="56"/>
      <c r="P20" s="56" t="str">
        <f t="shared" si="0"/>
        <v/>
      </c>
      <c r="Q20" s="56" t="str">
        <f t="shared" si="1"/>
        <v/>
      </c>
      <c r="R20" s="47"/>
      <c r="S20" s="47"/>
    </row>
    <row r="21" ht="15.75" customHeight="1" spans="1:19">
      <c r="A21" s="46"/>
      <c r="B21" s="46"/>
      <c r="C21" s="47"/>
      <c r="D21" s="47"/>
      <c r="E21" s="47"/>
      <c r="F21" s="48"/>
      <c r="G21" s="46"/>
      <c r="H21" s="46"/>
      <c r="I21" s="46"/>
      <c r="J21" s="46"/>
      <c r="K21" s="56"/>
      <c r="L21" s="56"/>
      <c r="M21" s="55"/>
      <c r="N21" s="57"/>
      <c r="O21" s="56"/>
      <c r="P21" s="56" t="str">
        <f t="shared" si="0"/>
        <v/>
      </c>
      <c r="Q21" s="56" t="str">
        <f t="shared" si="1"/>
        <v/>
      </c>
      <c r="R21" s="47"/>
      <c r="S21" s="47"/>
    </row>
    <row r="22" ht="15.75" customHeight="1" spans="1:19">
      <c r="A22" s="46"/>
      <c r="B22" s="46"/>
      <c r="C22" s="47"/>
      <c r="D22" s="47"/>
      <c r="E22" s="47"/>
      <c r="F22" s="48"/>
      <c r="G22" s="46"/>
      <c r="H22" s="46"/>
      <c r="I22" s="46"/>
      <c r="J22" s="46"/>
      <c r="K22" s="56"/>
      <c r="L22" s="56"/>
      <c r="M22" s="55"/>
      <c r="N22" s="57"/>
      <c r="O22" s="56"/>
      <c r="P22" s="56" t="str">
        <f t="shared" si="0"/>
        <v/>
      </c>
      <c r="Q22" s="56" t="str">
        <f t="shared" si="1"/>
        <v/>
      </c>
      <c r="R22" s="47"/>
      <c r="S22" s="47"/>
    </row>
    <row r="23" ht="15.75" customHeight="1" spans="1:19">
      <c r="A23" s="46"/>
      <c r="B23" s="46"/>
      <c r="C23" s="47"/>
      <c r="D23" s="47"/>
      <c r="E23" s="47"/>
      <c r="F23" s="48"/>
      <c r="G23" s="46"/>
      <c r="H23" s="46"/>
      <c r="I23" s="46"/>
      <c r="J23" s="46"/>
      <c r="K23" s="56"/>
      <c r="L23" s="56"/>
      <c r="M23" s="55"/>
      <c r="N23" s="57"/>
      <c r="O23" s="56"/>
      <c r="P23" s="56" t="str">
        <f t="shared" si="0"/>
        <v/>
      </c>
      <c r="Q23" s="56" t="str">
        <f t="shared" si="1"/>
        <v/>
      </c>
      <c r="R23" s="47"/>
      <c r="S23" s="47"/>
    </row>
    <row r="24" ht="15.75" customHeight="1" spans="1:19">
      <c r="A24" s="46"/>
      <c r="B24" s="46"/>
      <c r="C24" s="47"/>
      <c r="D24" s="47"/>
      <c r="E24" s="47"/>
      <c r="F24" s="48"/>
      <c r="G24" s="46"/>
      <c r="H24" s="46"/>
      <c r="I24" s="46"/>
      <c r="J24" s="46"/>
      <c r="K24" s="56"/>
      <c r="L24" s="56"/>
      <c r="M24" s="55"/>
      <c r="N24" s="57"/>
      <c r="O24" s="56"/>
      <c r="P24" s="56" t="str">
        <f t="shared" si="0"/>
        <v/>
      </c>
      <c r="Q24" s="56" t="str">
        <f t="shared" si="1"/>
        <v/>
      </c>
      <c r="R24" s="47"/>
      <c r="S24" s="47"/>
    </row>
    <row r="25" ht="15.75" customHeight="1" spans="1:19">
      <c r="A25" s="46"/>
      <c r="B25" s="46"/>
      <c r="C25" s="47"/>
      <c r="D25" s="47"/>
      <c r="E25" s="47"/>
      <c r="F25" s="48"/>
      <c r="G25" s="46"/>
      <c r="H25" s="46"/>
      <c r="I25" s="46"/>
      <c r="J25" s="46"/>
      <c r="K25" s="56"/>
      <c r="L25" s="56"/>
      <c r="M25" s="55"/>
      <c r="N25" s="57"/>
      <c r="O25" s="56"/>
      <c r="P25" s="56" t="str">
        <f t="shared" si="0"/>
        <v/>
      </c>
      <c r="Q25" s="56" t="str">
        <f t="shared" si="1"/>
        <v/>
      </c>
      <c r="R25" s="47"/>
      <c r="S25" s="47"/>
    </row>
    <row r="26" ht="15.75" customHeight="1" spans="1:19">
      <c r="A26" s="46"/>
      <c r="B26" s="46"/>
      <c r="C26" s="47"/>
      <c r="D26" s="47"/>
      <c r="E26" s="47"/>
      <c r="F26" s="48"/>
      <c r="G26" s="46"/>
      <c r="H26" s="46"/>
      <c r="I26" s="46"/>
      <c r="J26" s="46"/>
      <c r="K26" s="56"/>
      <c r="L26" s="56"/>
      <c r="M26" s="55"/>
      <c r="N26" s="57"/>
      <c r="O26" s="56"/>
      <c r="P26" s="56" t="str">
        <f t="shared" si="0"/>
        <v/>
      </c>
      <c r="Q26" s="56" t="str">
        <f t="shared" si="1"/>
        <v/>
      </c>
      <c r="R26" s="47"/>
      <c r="S26" s="47"/>
    </row>
    <row r="27" ht="15.75" customHeight="1" spans="1:19">
      <c r="A27" s="52" t="s">
        <v>359</v>
      </c>
      <c r="B27" s="72"/>
      <c r="C27" s="72"/>
      <c r="D27" s="72"/>
      <c r="E27" s="72"/>
      <c r="F27" s="48"/>
      <c r="G27" s="46"/>
      <c r="H27" s="46"/>
      <c r="I27" s="46"/>
      <c r="J27" s="46"/>
      <c r="K27" s="56"/>
      <c r="L27" s="56">
        <f>SUM(L7:L26)</f>
        <v>0</v>
      </c>
      <c r="M27" s="55">
        <f>SUM(M7:M26)</f>
        <v>0</v>
      </c>
      <c r="N27" s="57">
        <f>SUM(N7:N26)</f>
        <v>0</v>
      </c>
      <c r="O27" s="56">
        <f>SUM(O7:O26)</f>
        <v>0</v>
      </c>
      <c r="P27" s="56" t="str">
        <f t="shared" si="0"/>
        <v/>
      </c>
      <c r="Q27" s="56" t="str">
        <f t="shared" si="1"/>
        <v/>
      </c>
      <c r="R27" s="47"/>
      <c r="S27" s="47"/>
    </row>
    <row r="28" ht="15.75" customHeight="1" spans="1:19">
      <c r="A28" s="54" t="e">
        <f>#REF!&amp;#REF!</f>
        <v>#REF!</v>
      </c>
      <c r="B28" s="36"/>
      <c r="C28" s="36"/>
      <c r="D28" s="36"/>
      <c r="E28" s="36"/>
      <c r="F28" s="36"/>
      <c r="G28" s="36"/>
      <c r="H28" s="36"/>
      <c r="I28" s="41"/>
      <c r="J28" s="36"/>
      <c r="K28" s="36"/>
      <c r="L28" s="36"/>
      <c r="M28" s="36"/>
      <c r="N28" s="36"/>
      <c r="O28" s="36" t="e">
        <f>"评估人员："&amp;#REF!</f>
        <v>#REF!</v>
      </c>
      <c r="P28" s="36"/>
      <c r="Q28" s="36"/>
      <c r="R28" s="36"/>
      <c r="S28" s="36"/>
    </row>
    <row r="29" ht="15.75" customHeight="1" spans="1:19">
      <c r="A29" s="54" t="e">
        <f>CONCATENATE(#REF!,#REF!,#REF!,#REF!,#REF!,#REF!,#REF!)</f>
        <v>#REF!</v>
      </c>
      <c r="B29" s="36"/>
      <c r="C29" s="36"/>
      <c r="D29" s="36"/>
      <c r="E29" s="36"/>
      <c r="F29" s="36"/>
      <c r="G29" s="36"/>
      <c r="H29" s="36"/>
      <c r="I29" s="36"/>
      <c r="J29" s="36"/>
      <c r="K29" s="36"/>
      <c r="L29" s="36"/>
      <c r="M29" s="36"/>
      <c r="N29" s="36"/>
      <c r="O29" s="36"/>
      <c r="P29" s="36"/>
      <c r="Q29" s="36"/>
      <c r="R29" s="36"/>
      <c r="S29" s="36"/>
    </row>
    <row r="30" spans="1:19">
      <c r="A30" s="36"/>
      <c r="B30" s="36"/>
      <c r="C30" s="36"/>
      <c r="D30" s="36"/>
      <c r="E30" s="36"/>
      <c r="F30" s="36"/>
      <c r="G30" s="36"/>
      <c r="H30" s="36"/>
      <c r="I30" s="36"/>
      <c r="J30" s="36"/>
      <c r="K30" s="36"/>
      <c r="L30" s="36"/>
      <c r="M30" s="36"/>
      <c r="N30" s="36"/>
      <c r="O30" s="36"/>
      <c r="P30" s="36"/>
      <c r="Q30" s="36"/>
      <c r="R30" s="36"/>
      <c r="S30" s="36"/>
    </row>
    <row r="31" spans="1:19">
      <c r="A31" s="36"/>
      <c r="B31" s="36"/>
      <c r="C31" s="36"/>
      <c r="D31" s="36"/>
      <c r="E31" s="36"/>
      <c r="F31" s="36"/>
      <c r="G31" s="36"/>
      <c r="H31" s="36"/>
      <c r="I31" s="36"/>
      <c r="J31" s="36"/>
      <c r="K31" s="36"/>
      <c r="L31" s="36"/>
      <c r="M31" s="36"/>
      <c r="N31" s="36"/>
      <c r="O31" s="36"/>
      <c r="P31" s="36"/>
      <c r="Q31" s="36"/>
      <c r="R31" s="36"/>
      <c r="S31" s="36"/>
    </row>
    <row r="32" spans="1:19">
      <c r="A32" s="36"/>
      <c r="B32" s="36"/>
      <c r="C32" s="36"/>
      <c r="D32" s="36"/>
      <c r="E32" s="36"/>
      <c r="F32" s="36"/>
      <c r="G32" s="36"/>
      <c r="H32" s="36"/>
      <c r="I32" s="36"/>
      <c r="J32" s="36"/>
      <c r="K32" s="36"/>
      <c r="L32" s="36"/>
      <c r="M32" s="36"/>
      <c r="N32" s="36"/>
      <c r="O32" s="36"/>
      <c r="P32" s="36"/>
      <c r="Q32" s="36"/>
      <c r="R32" s="36"/>
      <c r="S32" s="36"/>
    </row>
    <row r="33" spans="1:19">
      <c r="A33" s="36"/>
      <c r="B33" s="36"/>
      <c r="C33" s="36"/>
      <c r="D33" s="36"/>
      <c r="E33" s="36"/>
      <c r="F33" s="36"/>
      <c r="G33" s="36"/>
      <c r="H33" s="36"/>
      <c r="I33" s="36"/>
      <c r="J33" s="36"/>
      <c r="K33" s="36"/>
      <c r="L33" s="36"/>
      <c r="M33" s="36"/>
      <c r="N33" s="36"/>
      <c r="O33" s="36"/>
      <c r="P33" s="36"/>
      <c r="Q33" s="36"/>
      <c r="R33" s="36"/>
      <c r="S33" s="36"/>
    </row>
    <row r="34" spans="1:19">
      <c r="A34" s="36"/>
      <c r="B34" s="36"/>
      <c r="C34" s="36"/>
      <c r="D34" s="36"/>
      <c r="E34" s="36"/>
      <c r="F34" s="36"/>
      <c r="G34" s="36"/>
      <c r="H34" s="36"/>
      <c r="I34" s="36"/>
      <c r="J34" s="36"/>
      <c r="K34" s="36"/>
      <c r="L34" s="36"/>
      <c r="M34" s="36"/>
      <c r="N34" s="36"/>
      <c r="O34" s="36"/>
      <c r="P34" s="36"/>
      <c r="Q34" s="36"/>
      <c r="R34" s="36"/>
      <c r="S34" s="36"/>
    </row>
    <row r="35" spans="1:19">
      <c r="A35" s="36"/>
      <c r="B35" s="36"/>
      <c r="C35" s="36"/>
      <c r="D35" s="36"/>
      <c r="E35" s="36"/>
      <c r="F35" s="36"/>
      <c r="G35" s="36"/>
      <c r="H35" s="36"/>
      <c r="I35" s="36"/>
      <c r="J35" s="36"/>
      <c r="K35" s="36"/>
      <c r="L35" s="36"/>
      <c r="M35" s="36"/>
      <c r="N35" s="36"/>
      <c r="O35" s="36"/>
      <c r="P35" s="36"/>
      <c r="Q35" s="36"/>
      <c r="R35" s="36"/>
      <c r="S35" s="36"/>
    </row>
    <row r="36" spans="1:19">
      <c r="A36" s="36"/>
      <c r="B36" s="36"/>
      <c r="C36" s="36"/>
      <c r="D36" s="36"/>
      <c r="E36" s="36"/>
      <c r="F36" s="36"/>
      <c r="G36" s="36"/>
      <c r="H36" s="36"/>
      <c r="I36" s="36"/>
      <c r="J36" s="36"/>
      <c r="K36" s="36"/>
      <c r="L36" s="36"/>
      <c r="M36" s="36"/>
      <c r="N36" s="36"/>
      <c r="O36" s="36"/>
      <c r="P36" s="36"/>
      <c r="Q36" s="36"/>
      <c r="R36" s="36"/>
      <c r="S36" s="36"/>
    </row>
    <row r="37" spans="1:19">
      <c r="A37" s="36"/>
      <c r="B37" s="36"/>
      <c r="C37" s="36"/>
      <c r="D37" s="36"/>
      <c r="E37" s="36"/>
      <c r="F37" s="36"/>
      <c r="G37" s="36"/>
      <c r="H37" s="36"/>
      <c r="I37" s="36"/>
      <c r="J37" s="36"/>
      <c r="K37" s="36"/>
      <c r="L37" s="36"/>
      <c r="M37" s="36"/>
      <c r="N37" s="36"/>
      <c r="O37" s="36"/>
      <c r="P37" s="36"/>
      <c r="Q37" s="36"/>
      <c r="R37" s="36"/>
      <c r="S37" s="36"/>
    </row>
    <row r="38" spans="1:19">
      <c r="A38" s="36"/>
      <c r="B38" s="36"/>
      <c r="C38" s="36"/>
      <c r="D38" s="36"/>
      <c r="E38" s="36"/>
      <c r="F38" s="36"/>
      <c r="G38" s="36"/>
      <c r="H38" s="36"/>
      <c r="I38" s="36"/>
      <c r="J38" s="36"/>
      <c r="K38" s="36"/>
      <c r="L38" s="36"/>
      <c r="M38" s="36"/>
      <c r="N38" s="36"/>
      <c r="O38" s="36"/>
      <c r="P38" s="36"/>
      <c r="Q38" s="36"/>
      <c r="R38" s="36"/>
      <c r="S38" s="36"/>
    </row>
    <row r="39" spans="1:19">
      <c r="A39" s="36"/>
      <c r="B39" s="36"/>
      <c r="C39" s="36"/>
      <c r="D39" s="36"/>
      <c r="E39" s="36"/>
      <c r="F39" s="36"/>
      <c r="G39" s="36"/>
      <c r="H39" s="36"/>
      <c r="I39" s="36"/>
      <c r="J39" s="36"/>
      <c r="K39" s="36"/>
      <c r="L39" s="36"/>
      <c r="M39" s="36"/>
      <c r="N39" s="36"/>
      <c r="O39" s="36"/>
      <c r="P39" s="36"/>
      <c r="Q39" s="36"/>
      <c r="R39" s="36"/>
      <c r="S39" s="36"/>
    </row>
    <row r="40" spans="1:19">
      <c r="A40" s="36"/>
      <c r="B40" s="36"/>
      <c r="C40" s="36"/>
      <c r="D40" s="36"/>
      <c r="E40" s="36"/>
      <c r="F40" s="36"/>
      <c r="G40" s="36"/>
      <c r="H40" s="36"/>
      <c r="I40" s="36"/>
      <c r="J40" s="36"/>
      <c r="K40" s="36"/>
      <c r="L40" s="36"/>
      <c r="M40" s="36"/>
      <c r="N40" s="36"/>
      <c r="O40" s="36"/>
      <c r="P40" s="36"/>
      <c r="Q40" s="36"/>
      <c r="R40" s="36"/>
      <c r="S40" s="36"/>
    </row>
    <row r="41" spans="1:19">
      <c r="A41" s="36"/>
      <c r="B41" s="36"/>
      <c r="C41" s="36"/>
      <c r="D41" s="36"/>
      <c r="E41" s="36"/>
      <c r="F41" s="36"/>
      <c r="G41" s="36"/>
      <c r="H41" s="36"/>
      <c r="I41" s="36"/>
      <c r="J41" s="36"/>
      <c r="K41" s="36"/>
      <c r="L41" s="36"/>
      <c r="M41" s="36"/>
      <c r="N41" s="36"/>
      <c r="O41" s="36"/>
      <c r="P41" s="36"/>
      <c r="Q41" s="36"/>
      <c r="R41" s="36"/>
      <c r="S41" s="36"/>
    </row>
    <row r="42" spans="1:19">
      <c r="A42" s="36"/>
      <c r="B42" s="36"/>
      <c r="C42" s="36"/>
      <c r="D42" s="36"/>
      <c r="E42" s="36"/>
      <c r="F42" s="36"/>
      <c r="G42" s="36"/>
      <c r="H42" s="36"/>
      <c r="I42" s="36"/>
      <c r="J42" s="36"/>
      <c r="K42" s="36"/>
      <c r="L42" s="36"/>
      <c r="M42" s="36"/>
      <c r="N42" s="36"/>
      <c r="O42" s="36"/>
      <c r="P42" s="36"/>
      <c r="Q42" s="36"/>
      <c r="R42" s="36"/>
      <c r="S42" s="36"/>
    </row>
    <row r="43" spans="1:19">
      <c r="A43" s="36"/>
      <c r="B43" s="36"/>
      <c r="C43" s="36"/>
      <c r="D43" s="36"/>
      <c r="E43" s="36"/>
      <c r="F43" s="36"/>
      <c r="G43" s="36"/>
      <c r="H43" s="36"/>
      <c r="I43" s="36"/>
      <c r="J43" s="36"/>
      <c r="K43" s="36"/>
      <c r="L43" s="36"/>
      <c r="M43" s="36"/>
      <c r="N43" s="36"/>
      <c r="O43" s="36"/>
      <c r="P43" s="36"/>
      <c r="Q43" s="36"/>
      <c r="R43" s="36"/>
      <c r="S43" s="36"/>
    </row>
    <row r="44" spans="1:19">
      <c r="A44" s="36"/>
      <c r="B44" s="36"/>
      <c r="C44" s="36"/>
      <c r="D44" s="36"/>
      <c r="E44" s="36"/>
      <c r="F44" s="36"/>
      <c r="G44" s="36"/>
      <c r="H44" s="36"/>
      <c r="I44" s="36"/>
      <c r="J44" s="36"/>
      <c r="K44" s="36"/>
      <c r="L44" s="36"/>
      <c r="M44" s="36"/>
      <c r="N44" s="36"/>
      <c r="O44" s="36"/>
      <c r="P44" s="36"/>
      <c r="Q44" s="36"/>
      <c r="R44" s="36"/>
      <c r="S44" s="36"/>
    </row>
    <row r="45" spans="1:19">
      <c r="A45" s="36"/>
      <c r="B45" s="36"/>
      <c r="C45" s="36"/>
      <c r="D45" s="36"/>
      <c r="E45" s="36"/>
      <c r="F45" s="36"/>
      <c r="G45" s="36"/>
      <c r="H45" s="36"/>
      <c r="I45" s="36"/>
      <c r="J45" s="36"/>
      <c r="K45" s="36"/>
      <c r="L45" s="36"/>
      <c r="M45" s="36"/>
      <c r="N45" s="36"/>
      <c r="O45" s="36"/>
      <c r="P45" s="36"/>
      <c r="Q45" s="36"/>
      <c r="R45" s="36"/>
      <c r="S45" s="36"/>
    </row>
    <row r="46" spans="1:19">
      <c r="A46" s="36"/>
      <c r="B46" s="36"/>
      <c r="C46" s="36"/>
      <c r="D46" s="36"/>
      <c r="E46" s="36"/>
      <c r="F46" s="36"/>
      <c r="G46" s="36"/>
      <c r="H46" s="36"/>
      <c r="I46" s="36"/>
      <c r="J46" s="36"/>
      <c r="K46" s="36"/>
      <c r="L46" s="36"/>
      <c r="M46" s="36"/>
      <c r="N46" s="36"/>
      <c r="O46" s="36"/>
      <c r="P46" s="36"/>
      <c r="Q46" s="36"/>
      <c r="R46" s="36"/>
      <c r="S46" s="36"/>
    </row>
    <row r="47" spans="1:19">
      <c r="A47" s="36"/>
      <c r="B47" s="36"/>
      <c r="C47" s="36"/>
      <c r="D47" s="36"/>
      <c r="E47" s="36"/>
      <c r="F47" s="36"/>
      <c r="G47" s="36"/>
      <c r="H47" s="36"/>
      <c r="I47" s="36"/>
      <c r="J47" s="36"/>
      <c r="K47" s="36"/>
      <c r="L47" s="36"/>
      <c r="M47" s="36"/>
      <c r="N47" s="36"/>
      <c r="O47" s="36"/>
      <c r="P47" s="36"/>
      <c r="Q47" s="36"/>
      <c r="R47" s="36"/>
      <c r="S47" s="36"/>
    </row>
    <row r="48" spans="1:19">
      <c r="A48" s="36"/>
      <c r="B48" s="36"/>
      <c r="C48" s="36"/>
      <c r="D48" s="36"/>
      <c r="E48" s="36"/>
      <c r="F48" s="36"/>
      <c r="G48" s="36"/>
      <c r="H48" s="36"/>
      <c r="I48" s="36"/>
      <c r="J48" s="36"/>
      <c r="K48" s="36"/>
      <c r="L48" s="36"/>
      <c r="M48" s="36"/>
      <c r="N48" s="36"/>
      <c r="O48" s="36"/>
      <c r="P48" s="36"/>
      <c r="Q48" s="36"/>
      <c r="R48" s="36"/>
      <c r="S48" s="36"/>
    </row>
    <row r="49" spans="1:19">
      <c r="A49" s="36"/>
      <c r="B49" s="36"/>
      <c r="C49" s="36"/>
      <c r="D49" s="36"/>
      <c r="E49" s="36"/>
      <c r="F49" s="36"/>
      <c r="G49" s="36"/>
      <c r="H49" s="36"/>
      <c r="I49" s="36"/>
      <c r="J49" s="36"/>
      <c r="K49" s="36"/>
      <c r="L49" s="36"/>
      <c r="M49" s="36"/>
      <c r="N49" s="36"/>
      <c r="O49" s="36"/>
      <c r="P49" s="36"/>
      <c r="Q49" s="36"/>
      <c r="R49" s="36"/>
      <c r="S49" s="36"/>
    </row>
    <row r="50" spans="1:19">
      <c r="A50" s="36"/>
      <c r="B50" s="36"/>
      <c r="C50" s="36"/>
      <c r="D50" s="36"/>
      <c r="E50" s="36"/>
      <c r="F50" s="36"/>
      <c r="G50" s="36"/>
      <c r="H50" s="36"/>
      <c r="I50" s="36"/>
      <c r="J50" s="36"/>
      <c r="K50" s="36"/>
      <c r="L50" s="36"/>
      <c r="M50" s="36"/>
      <c r="N50" s="36"/>
      <c r="O50" s="36"/>
      <c r="P50" s="36"/>
      <c r="Q50" s="36"/>
      <c r="R50" s="36"/>
      <c r="S50" s="36"/>
    </row>
    <row r="51" spans="1:19">
      <c r="A51" s="36"/>
      <c r="B51" s="36"/>
      <c r="C51" s="36"/>
      <c r="D51" s="36"/>
      <c r="E51" s="36"/>
      <c r="F51" s="36"/>
      <c r="G51" s="36"/>
      <c r="H51" s="36"/>
      <c r="I51" s="36"/>
      <c r="J51" s="36"/>
      <c r="K51" s="36"/>
      <c r="L51" s="36"/>
      <c r="M51" s="36"/>
      <c r="N51" s="36"/>
      <c r="O51" s="36"/>
      <c r="P51" s="36"/>
      <c r="Q51" s="36"/>
      <c r="R51" s="36"/>
      <c r="S51" s="36"/>
    </row>
    <row r="52" spans="1:19">
      <c r="A52" s="36"/>
      <c r="B52" s="36"/>
      <c r="C52" s="36"/>
      <c r="D52" s="36"/>
      <c r="E52" s="36"/>
      <c r="F52" s="36"/>
      <c r="G52" s="36"/>
      <c r="H52" s="36"/>
      <c r="I52" s="36"/>
      <c r="J52" s="36"/>
      <c r="K52" s="36"/>
      <c r="L52" s="36"/>
      <c r="M52" s="36"/>
      <c r="N52" s="36"/>
      <c r="O52" s="36"/>
      <c r="P52" s="36"/>
      <c r="Q52" s="36"/>
      <c r="R52" s="36"/>
      <c r="S52" s="36"/>
    </row>
    <row r="53" spans="1:19">
      <c r="A53" s="36"/>
      <c r="B53" s="36"/>
      <c r="C53" s="36"/>
      <c r="D53" s="36"/>
      <c r="E53" s="36"/>
      <c r="F53" s="36"/>
      <c r="G53" s="36"/>
      <c r="H53" s="36"/>
      <c r="I53" s="36"/>
      <c r="J53" s="36"/>
      <c r="K53" s="36"/>
      <c r="L53" s="36"/>
      <c r="M53" s="36"/>
      <c r="N53" s="36"/>
      <c r="O53" s="36"/>
      <c r="P53" s="36"/>
      <c r="Q53" s="36"/>
      <c r="R53" s="36"/>
      <c r="S53" s="36"/>
    </row>
    <row r="54" spans="1:19">
      <c r="A54" s="36"/>
      <c r="B54" s="36"/>
      <c r="C54" s="36"/>
      <c r="D54" s="36"/>
      <c r="E54" s="36"/>
      <c r="F54" s="36"/>
      <c r="G54" s="36"/>
      <c r="H54" s="36"/>
      <c r="I54" s="36"/>
      <c r="J54" s="36"/>
      <c r="K54" s="36"/>
      <c r="L54" s="36"/>
      <c r="M54" s="36"/>
      <c r="N54" s="36"/>
      <c r="O54" s="36"/>
      <c r="P54" s="36"/>
      <c r="Q54" s="36"/>
      <c r="R54" s="36"/>
      <c r="S54" s="36"/>
    </row>
    <row r="55" spans="1:19">
      <c r="A55" s="36"/>
      <c r="B55" s="36"/>
      <c r="C55" s="36"/>
      <c r="D55" s="36"/>
      <c r="E55" s="36"/>
      <c r="F55" s="36"/>
      <c r="G55" s="36"/>
      <c r="H55" s="36"/>
      <c r="I55" s="36"/>
      <c r="J55" s="36"/>
      <c r="K55" s="36"/>
      <c r="L55" s="36"/>
      <c r="M55" s="36"/>
      <c r="N55" s="36"/>
      <c r="O55" s="36"/>
      <c r="P55" s="36"/>
      <c r="Q55" s="36"/>
      <c r="R55" s="36"/>
      <c r="S55" s="36"/>
    </row>
    <row r="56" spans="1:19">
      <c r="A56" s="36"/>
      <c r="B56" s="36"/>
      <c r="C56" s="36"/>
      <c r="D56" s="36"/>
      <c r="E56" s="36"/>
      <c r="F56" s="36"/>
      <c r="G56" s="36"/>
      <c r="H56" s="36"/>
      <c r="I56" s="36"/>
      <c r="J56" s="36"/>
      <c r="K56" s="36"/>
      <c r="L56" s="36"/>
      <c r="M56" s="36"/>
      <c r="N56" s="36"/>
      <c r="O56" s="36"/>
      <c r="P56" s="36"/>
      <c r="Q56" s="36"/>
      <c r="R56" s="36"/>
      <c r="S56" s="36"/>
    </row>
    <row r="57" spans="1:19">
      <c r="A57" s="36"/>
      <c r="B57" s="36"/>
      <c r="C57" s="36"/>
      <c r="D57" s="36"/>
      <c r="E57" s="36"/>
      <c r="F57" s="36"/>
      <c r="G57" s="36"/>
      <c r="H57" s="36"/>
      <c r="I57" s="36"/>
      <c r="J57" s="36"/>
      <c r="K57" s="36"/>
      <c r="L57" s="36"/>
      <c r="M57" s="36"/>
      <c r="N57" s="36"/>
      <c r="O57" s="36"/>
      <c r="P57" s="36"/>
      <c r="Q57" s="36"/>
      <c r="R57" s="36"/>
      <c r="S57" s="36"/>
    </row>
    <row r="58" spans="1:19">
      <c r="A58" s="36"/>
      <c r="B58" s="36"/>
      <c r="C58" s="36"/>
      <c r="D58" s="36"/>
      <c r="E58" s="36"/>
      <c r="F58" s="36"/>
      <c r="G58" s="36"/>
      <c r="H58" s="36"/>
      <c r="I58" s="36"/>
      <c r="J58" s="36"/>
      <c r="K58" s="36"/>
      <c r="L58" s="36"/>
      <c r="M58" s="36"/>
      <c r="N58" s="36"/>
      <c r="O58" s="36"/>
      <c r="P58" s="36"/>
      <c r="Q58" s="36"/>
      <c r="R58" s="36"/>
      <c r="S58" s="36"/>
    </row>
    <row r="59" spans="1:19">
      <c r="A59" s="36"/>
      <c r="B59" s="36"/>
      <c r="C59" s="36"/>
      <c r="D59" s="36"/>
      <c r="E59" s="36"/>
      <c r="F59" s="36"/>
      <c r="G59" s="36"/>
      <c r="H59" s="36"/>
      <c r="I59" s="36"/>
      <c r="J59" s="36"/>
      <c r="K59" s="36"/>
      <c r="L59" s="36"/>
      <c r="M59" s="36"/>
      <c r="N59" s="36"/>
      <c r="O59" s="36"/>
      <c r="P59" s="36"/>
      <c r="Q59" s="36"/>
      <c r="R59" s="36"/>
      <c r="S59" s="36"/>
    </row>
    <row r="60" spans="1:19">
      <c r="A60" s="36"/>
      <c r="B60" s="36"/>
      <c r="C60" s="36"/>
      <c r="D60" s="36"/>
      <c r="E60" s="36"/>
      <c r="F60" s="36"/>
      <c r="G60" s="36"/>
      <c r="H60" s="36"/>
      <c r="I60" s="36"/>
      <c r="J60" s="36"/>
      <c r="K60" s="36"/>
      <c r="L60" s="36"/>
      <c r="M60" s="36"/>
      <c r="N60" s="36"/>
      <c r="O60" s="36"/>
      <c r="P60" s="36"/>
      <c r="Q60" s="36"/>
      <c r="R60" s="36"/>
      <c r="S60" s="36"/>
    </row>
    <row r="61" spans="1:19">
      <c r="A61" s="36"/>
      <c r="B61" s="36"/>
      <c r="C61" s="36"/>
      <c r="D61" s="36"/>
      <c r="E61" s="36"/>
      <c r="F61" s="36"/>
      <c r="G61" s="36"/>
      <c r="H61" s="36"/>
      <c r="I61" s="36"/>
      <c r="J61" s="36"/>
      <c r="K61" s="36"/>
      <c r="L61" s="36"/>
      <c r="M61" s="36"/>
      <c r="N61" s="36"/>
      <c r="O61" s="36"/>
      <c r="P61" s="36"/>
      <c r="Q61" s="36"/>
      <c r="R61" s="36"/>
      <c r="S61" s="36"/>
    </row>
    <row r="62" spans="1:19">
      <c r="A62" s="36"/>
      <c r="B62" s="36"/>
      <c r="C62" s="36"/>
      <c r="D62" s="36"/>
      <c r="E62" s="36"/>
      <c r="F62" s="36"/>
      <c r="G62" s="36"/>
      <c r="H62" s="36"/>
      <c r="I62" s="36"/>
      <c r="J62" s="36"/>
      <c r="K62" s="36"/>
      <c r="L62" s="36"/>
      <c r="M62" s="36"/>
      <c r="N62" s="36"/>
      <c r="O62" s="36"/>
      <c r="P62" s="36"/>
      <c r="Q62" s="36"/>
      <c r="R62" s="36"/>
      <c r="S62" s="36"/>
    </row>
    <row r="63" spans="1:19">
      <c r="A63" s="36"/>
      <c r="B63" s="36"/>
      <c r="C63" s="36"/>
      <c r="D63" s="36"/>
      <c r="E63" s="36"/>
      <c r="F63" s="36"/>
      <c r="G63" s="36"/>
      <c r="H63" s="36"/>
      <c r="I63" s="36"/>
      <c r="J63" s="36"/>
      <c r="K63" s="36"/>
      <c r="L63" s="36"/>
      <c r="M63" s="36"/>
      <c r="N63" s="36"/>
      <c r="O63" s="36"/>
      <c r="P63" s="36"/>
      <c r="Q63" s="36"/>
      <c r="R63" s="36"/>
      <c r="S63" s="36"/>
    </row>
    <row r="64" spans="1:19">
      <c r="A64" s="36"/>
      <c r="B64" s="36"/>
      <c r="C64" s="36"/>
      <c r="D64" s="36"/>
      <c r="E64" s="36"/>
      <c r="F64" s="36"/>
      <c r="G64" s="36"/>
      <c r="H64" s="36"/>
      <c r="I64" s="36"/>
      <c r="J64" s="36"/>
      <c r="K64" s="36"/>
      <c r="L64" s="36"/>
      <c r="M64" s="36"/>
      <c r="N64" s="36"/>
      <c r="O64" s="36"/>
      <c r="P64" s="36"/>
      <c r="Q64" s="36"/>
      <c r="R64" s="36"/>
      <c r="S64" s="36"/>
    </row>
    <row r="65" spans="1:19">
      <c r="A65" s="36"/>
      <c r="B65" s="36"/>
      <c r="C65" s="36"/>
      <c r="D65" s="36"/>
      <c r="E65" s="36"/>
      <c r="F65" s="36"/>
      <c r="G65" s="36"/>
      <c r="H65" s="36"/>
      <c r="I65" s="36"/>
      <c r="J65" s="36"/>
      <c r="K65" s="36"/>
      <c r="L65" s="36"/>
      <c r="M65" s="36"/>
      <c r="N65" s="36"/>
      <c r="O65" s="36"/>
      <c r="P65" s="36"/>
      <c r="Q65" s="36"/>
      <c r="R65" s="36"/>
      <c r="S65" s="36"/>
    </row>
    <row r="66" spans="1:19">
      <c r="A66" s="36"/>
      <c r="B66" s="36"/>
      <c r="C66" s="36"/>
      <c r="D66" s="36"/>
      <c r="E66" s="36"/>
      <c r="F66" s="36"/>
      <c r="G66" s="36"/>
      <c r="H66" s="36"/>
      <c r="I66" s="36"/>
      <c r="J66" s="36"/>
      <c r="K66" s="36"/>
      <c r="L66" s="36"/>
      <c r="M66" s="36"/>
      <c r="N66" s="36"/>
      <c r="O66" s="36"/>
      <c r="P66" s="36"/>
      <c r="Q66" s="36"/>
      <c r="R66" s="36"/>
      <c r="S66" s="36"/>
    </row>
    <row r="67" spans="1:19">
      <c r="A67" s="36"/>
      <c r="B67" s="36"/>
      <c r="C67" s="36"/>
      <c r="D67" s="36"/>
      <c r="E67" s="36"/>
      <c r="F67" s="36"/>
      <c r="G67" s="36"/>
      <c r="H67" s="36"/>
      <c r="I67" s="36"/>
      <c r="J67" s="36"/>
      <c r="K67" s="36"/>
      <c r="L67" s="36"/>
      <c r="M67" s="36"/>
      <c r="N67" s="36"/>
      <c r="O67" s="36"/>
      <c r="P67" s="36"/>
      <c r="Q67" s="36"/>
      <c r="R67" s="36"/>
      <c r="S67" s="36"/>
    </row>
    <row r="68" spans="1:19">
      <c r="A68" s="36"/>
      <c r="B68" s="36"/>
      <c r="C68" s="36"/>
      <c r="D68" s="36"/>
      <c r="E68" s="36"/>
      <c r="F68" s="36"/>
      <c r="G68" s="36"/>
      <c r="H68" s="36"/>
      <c r="I68" s="36"/>
      <c r="J68" s="36"/>
      <c r="K68" s="36"/>
      <c r="L68" s="36"/>
      <c r="M68" s="36"/>
      <c r="N68" s="36"/>
      <c r="O68" s="36"/>
      <c r="P68" s="36"/>
      <c r="Q68" s="36"/>
      <c r="R68" s="36"/>
      <c r="S68" s="36"/>
    </row>
    <row r="69" spans="1:19">
      <c r="A69" s="36"/>
      <c r="B69" s="36"/>
      <c r="C69" s="36"/>
      <c r="D69" s="36"/>
      <c r="E69" s="36"/>
      <c r="F69" s="36"/>
      <c r="G69" s="36"/>
      <c r="H69" s="36"/>
      <c r="I69" s="36"/>
      <c r="J69" s="36"/>
      <c r="K69" s="36"/>
      <c r="L69" s="36"/>
      <c r="M69" s="36"/>
      <c r="N69" s="36"/>
      <c r="O69" s="36"/>
      <c r="P69" s="36"/>
      <c r="Q69" s="36"/>
      <c r="R69" s="36"/>
      <c r="S69" s="36"/>
    </row>
    <row r="70" spans="1:19">
      <c r="A70" s="36"/>
      <c r="B70" s="36"/>
      <c r="C70" s="36"/>
      <c r="D70" s="36"/>
      <c r="E70" s="36"/>
      <c r="F70" s="36"/>
      <c r="G70" s="36"/>
      <c r="H70" s="36"/>
      <c r="I70" s="36"/>
      <c r="J70" s="36"/>
      <c r="K70" s="36"/>
      <c r="L70" s="36"/>
      <c r="M70" s="36"/>
      <c r="N70" s="36"/>
      <c r="O70" s="36"/>
      <c r="P70" s="36"/>
      <c r="Q70" s="36"/>
      <c r="R70" s="36"/>
      <c r="S70" s="36"/>
    </row>
    <row r="71" spans="1:19">
      <c r="A71" s="36"/>
      <c r="B71" s="36"/>
      <c r="C71" s="36"/>
      <c r="D71" s="36"/>
      <c r="E71" s="36"/>
      <c r="F71" s="36"/>
      <c r="G71" s="36"/>
      <c r="H71" s="36"/>
      <c r="I71" s="36"/>
      <c r="J71" s="36"/>
      <c r="K71" s="36"/>
      <c r="L71" s="36"/>
      <c r="M71" s="36"/>
      <c r="N71" s="36"/>
      <c r="O71" s="36"/>
      <c r="P71" s="36"/>
      <c r="Q71" s="36"/>
      <c r="R71" s="36"/>
      <c r="S71" s="36"/>
    </row>
    <row r="72" spans="1:19">
      <c r="A72" s="36"/>
      <c r="B72" s="36"/>
      <c r="C72" s="36"/>
      <c r="D72" s="36"/>
      <c r="E72" s="36"/>
      <c r="F72" s="36"/>
      <c r="G72" s="36"/>
      <c r="H72" s="36"/>
      <c r="I72" s="36"/>
      <c r="J72" s="36"/>
      <c r="K72" s="36"/>
      <c r="L72" s="36"/>
      <c r="M72" s="36"/>
      <c r="N72" s="36"/>
      <c r="O72" s="36"/>
      <c r="P72" s="36"/>
      <c r="Q72" s="36"/>
      <c r="R72" s="36"/>
      <c r="S72" s="36"/>
    </row>
    <row r="73" spans="1:19">
      <c r="A73" s="36"/>
      <c r="B73" s="36"/>
      <c r="C73" s="36"/>
      <c r="D73" s="36"/>
      <c r="E73" s="36"/>
      <c r="F73" s="36"/>
      <c r="G73" s="36"/>
      <c r="H73" s="36"/>
      <c r="I73" s="36"/>
      <c r="J73" s="36"/>
      <c r="K73" s="36"/>
      <c r="L73" s="36"/>
      <c r="M73" s="36"/>
      <c r="N73" s="36"/>
      <c r="O73" s="36"/>
      <c r="P73" s="36"/>
      <c r="Q73" s="36"/>
      <c r="R73" s="36"/>
      <c r="S73" s="36"/>
    </row>
    <row r="74" spans="1:19">
      <c r="A74" s="36"/>
      <c r="B74" s="36"/>
      <c r="C74" s="36"/>
      <c r="D74" s="36"/>
      <c r="E74" s="36"/>
      <c r="F74" s="36"/>
      <c r="G74" s="36"/>
      <c r="H74" s="36"/>
      <c r="I74" s="36"/>
      <c r="J74" s="36"/>
      <c r="K74" s="36"/>
      <c r="L74" s="36"/>
      <c r="M74" s="36"/>
      <c r="N74" s="36"/>
      <c r="O74" s="36"/>
      <c r="P74" s="36"/>
      <c r="Q74" s="36"/>
      <c r="R74" s="36"/>
      <c r="S74" s="36"/>
    </row>
    <row r="75" spans="1:19">
      <c r="A75" s="36"/>
      <c r="B75" s="36"/>
      <c r="C75" s="36"/>
      <c r="D75" s="36"/>
      <c r="E75" s="36"/>
      <c r="F75" s="36"/>
      <c r="G75" s="36"/>
      <c r="H75" s="36"/>
      <c r="I75" s="36"/>
      <c r="J75" s="36"/>
      <c r="K75" s="36"/>
      <c r="L75" s="36"/>
      <c r="M75" s="36"/>
      <c r="N75" s="36"/>
      <c r="O75" s="36"/>
      <c r="P75" s="36"/>
      <c r="Q75" s="36"/>
      <c r="R75" s="36"/>
      <c r="S75" s="36"/>
    </row>
    <row r="76" spans="1:19">
      <c r="A76" s="36"/>
      <c r="B76" s="36"/>
      <c r="C76" s="36"/>
      <c r="D76" s="36"/>
      <c r="E76" s="36"/>
      <c r="F76" s="36"/>
      <c r="G76" s="36"/>
      <c r="H76" s="36"/>
      <c r="I76" s="36"/>
      <c r="J76" s="36"/>
      <c r="K76" s="36"/>
      <c r="L76" s="36"/>
      <c r="M76" s="36"/>
      <c r="N76" s="36"/>
      <c r="O76" s="36"/>
      <c r="P76" s="36"/>
      <c r="Q76" s="36"/>
      <c r="R76" s="36"/>
      <c r="S76" s="36"/>
    </row>
    <row r="77" spans="1:19">
      <c r="A77" s="36"/>
      <c r="B77" s="36"/>
      <c r="C77" s="36"/>
      <c r="D77" s="36"/>
      <c r="E77" s="36"/>
      <c r="F77" s="36"/>
      <c r="G77" s="36"/>
      <c r="H77" s="36"/>
      <c r="I77" s="36"/>
      <c r="J77" s="36"/>
      <c r="K77" s="36"/>
      <c r="L77" s="36"/>
      <c r="M77" s="36"/>
      <c r="N77" s="36"/>
      <c r="O77" s="36"/>
      <c r="P77" s="36"/>
      <c r="Q77" s="36"/>
      <c r="R77" s="36"/>
      <c r="S77" s="36"/>
    </row>
    <row r="78" spans="1:19">
      <c r="A78" s="36"/>
      <c r="B78" s="36"/>
      <c r="C78" s="36"/>
      <c r="D78" s="36"/>
      <c r="E78" s="36"/>
      <c r="F78" s="36"/>
      <c r="G78" s="36"/>
      <c r="H78" s="36"/>
      <c r="I78" s="36"/>
      <c r="J78" s="36"/>
      <c r="K78" s="36"/>
      <c r="L78" s="36"/>
      <c r="M78" s="36"/>
      <c r="N78" s="36"/>
      <c r="O78" s="36"/>
      <c r="P78" s="36"/>
      <c r="Q78" s="36"/>
      <c r="R78" s="36"/>
      <c r="S78" s="36"/>
    </row>
    <row r="79" spans="1:19">
      <c r="A79" s="36"/>
      <c r="B79" s="36"/>
      <c r="C79" s="36"/>
      <c r="D79" s="36"/>
      <c r="E79" s="36"/>
      <c r="F79" s="36"/>
      <c r="G79" s="36"/>
      <c r="H79" s="36"/>
      <c r="I79" s="36"/>
      <c r="J79" s="36"/>
      <c r="K79" s="36"/>
      <c r="L79" s="36"/>
      <c r="M79" s="36"/>
      <c r="N79" s="36"/>
      <c r="O79" s="36"/>
      <c r="P79" s="36"/>
      <c r="Q79" s="36"/>
      <c r="R79" s="36"/>
      <c r="S79" s="36"/>
    </row>
    <row r="80" spans="1:19">
      <c r="A80" s="36"/>
      <c r="B80" s="36"/>
      <c r="C80" s="36"/>
      <c r="D80" s="36"/>
      <c r="E80" s="36"/>
      <c r="F80" s="36"/>
      <c r="G80" s="36"/>
      <c r="H80" s="36"/>
      <c r="I80" s="36"/>
      <c r="J80" s="36"/>
      <c r="K80" s="36"/>
      <c r="L80" s="36"/>
      <c r="M80" s="36"/>
      <c r="N80" s="36"/>
      <c r="O80" s="36"/>
      <c r="P80" s="36"/>
      <c r="Q80" s="36"/>
      <c r="R80" s="36"/>
      <c r="S80" s="36"/>
    </row>
    <row r="81" spans="1:19">
      <c r="A81" s="36"/>
      <c r="B81" s="36"/>
      <c r="C81" s="36"/>
      <c r="D81" s="36"/>
      <c r="E81" s="36"/>
      <c r="F81" s="36"/>
      <c r="G81" s="36"/>
      <c r="H81" s="36"/>
      <c r="I81" s="36"/>
      <c r="J81" s="36"/>
      <c r="K81" s="36"/>
      <c r="L81" s="36"/>
      <c r="M81" s="36"/>
      <c r="N81" s="36"/>
      <c r="O81" s="36"/>
      <c r="P81" s="36"/>
      <c r="Q81" s="36"/>
      <c r="R81" s="36"/>
      <c r="S81" s="36"/>
    </row>
    <row r="82" spans="1:19">
      <c r="A82" s="36"/>
      <c r="B82" s="36"/>
      <c r="C82" s="36"/>
      <c r="D82" s="36"/>
      <c r="E82" s="36"/>
      <c r="F82" s="36"/>
      <c r="G82" s="36"/>
      <c r="H82" s="36"/>
      <c r="I82" s="36"/>
      <c r="J82" s="36"/>
      <c r="K82" s="36"/>
      <c r="L82" s="36"/>
      <c r="M82" s="36"/>
      <c r="N82" s="36"/>
      <c r="O82" s="36"/>
      <c r="P82" s="36"/>
      <c r="Q82" s="36"/>
      <c r="R82" s="36"/>
      <c r="S82" s="36"/>
    </row>
    <row r="83" spans="1:19">
      <c r="A83" s="36"/>
      <c r="B83" s="36"/>
      <c r="C83" s="36"/>
      <c r="D83" s="36"/>
      <c r="E83" s="36"/>
      <c r="F83" s="36"/>
      <c r="G83" s="36"/>
      <c r="H83" s="36"/>
      <c r="I83" s="36"/>
      <c r="J83" s="36"/>
      <c r="K83" s="36"/>
      <c r="L83" s="36"/>
      <c r="M83" s="36"/>
      <c r="N83" s="36"/>
      <c r="O83" s="36"/>
      <c r="P83" s="36"/>
      <c r="Q83" s="36"/>
      <c r="R83" s="36"/>
      <c r="S83" s="36"/>
    </row>
    <row r="84" spans="1:19">
      <c r="A84" s="36"/>
      <c r="B84" s="36"/>
      <c r="C84" s="36"/>
      <c r="D84" s="36"/>
      <c r="E84" s="36"/>
      <c r="F84" s="36"/>
      <c r="G84" s="36"/>
      <c r="H84" s="36"/>
      <c r="I84" s="36"/>
      <c r="J84" s="36"/>
      <c r="K84" s="36"/>
      <c r="L84" s="36"/>
      <c r="M84" s="36"/>
      <c r="N84" s="36"/>
      <c r="O84" s="36"/>
      <c r="P84" s="36"/>
      <c r="Q84" s="36"/>
      <c r="R84" s="36"/>
      <c r="S84" s="36"/>
    </row>
    <row r="85" spans="1:19">
      <c r="A85" s="36"/>
      <c r="B85" s="36"/>
      <c r="C85" s="36"/>
      <c r="D85" s="36"/>
      <c r="E85" s="36"/>
      <c r="F85" s="36"/>
      <c r="G85" s="36"/>
      <c r="H85" s="36"/>
      <c r="I85" s="36"/>
      <c r="J85" s="36"/>
      <c r="K85" s="36"/>
      <c r="L85" s="36"/>
      <c r="M85" s="36"/>
      <c r="N85" s="36"/>
      <c r="O85" s="36"/>
      <c r="P85" s="36"/>
      <c r="Q85" s="36"/>
      <c r="R85" s="36"/>
      <c r="S85" s="36"/>
    </row>
    <row r="86" spans="1:19">
      <c r="A86" s="36"/>
      <c r="B86" s="36"/>
      <c r="C86" s="36"/>
      <c r="D86" s="36"/>
      <c r="E86" s="36"/>
      <c r="F86" s="36"/>
      <c r="G86" s="36"/>
      <c r="H86" s="36"/>
      <c r="I86" s="36"/>
      <c r="J86" s="36"/>
      <c r="K86" s="36"/>
      <c r="L86" s="36"/>
      <c r="M86" s="36"/>
      <c r="N86" s="36"/>
      <c r="O86" s="36"/>
      <c r="P86" s="36"/>
      <c r="Q86" s="36"/>
      <c r="R86" s="36"/>
      <c r="S86" s="36"/>
    </row>
    <row r="87" spans="1:19">
      <c r="A87" s="36"/>
      <c r="B87" s="36"/>
      <c r="C87" s="36"/>
      <c r="D87" s="36"/>
      <c r="E87" s="36"/>
      <c r="F87" s="36"/>
      <c r="G87" s="36"/>
      <c r="H87" s="36"/>
      <c r="I87" s="36"/>
      <c r="J87" s="36"/>
      <c r="K87" s="36"/>
      <c r="L87" s="36"/>
      <c r="M87" s="36"/>
      <c r="N87" s="36"/>
      <c r="O87" s="36"/>
      <c r="P87" s="36"/>
      <c r="Q87" s="36"/>
      <c r="R87" s="36"/>
      <c r="S87" s="36"/>
    </row>
    <row r="88" spans="1:19">
      <c r="A88" s="36"/>
      <c r="B88" s="36"/>
      <c r="C88" s="36"/>
      <c r="D88" s="36"/>
      <c r="E88" s="36"/>
      <c r="F88" s="36"/>
      <c r="G88" s="36"/>
      <c r="H88" s="36"/>
      <c r="I88" s="36"/>
      <c r="J88" s="36"/>
      <c r="K88" s="36"/>
      <c r="L88" s="36"/>
      <c r="M88" s="36"/>
      <c r="N88" s="36"/>
      <c r="O88" s="36"/>
      <c r="P88" s="36"/>
      <c r="Q88" s="36"/>
      <c r="R88" s="36"/>
      <c r="S88" s="36"/>
    </row>
    <row r="89" spans="1:19">
      <c r="A89" s="36"/>
      <c r="B89" s="36"/>
      <c r="C89" s="36"/>
      <c r="D89" s="36"/>
      <c r="E89" s="36"/>
      <c r="F89" s="36"/>
      <c r="G89" s="36"/>
      <c r="H89" s="36"/>
      <c r="I89" s="36"/>
      <c r="J89" s="36"/>
      <c r="K89" s="36"/>
      <c r="L89" s="36"/>
      <c r="M89" s="36"/>
      <c r="N89" s="36"/>
      <c r="O89" s="36"/>
      <c r="P89" s="36"/>
      <c r="Q89" s="36"/>
      <c r="R89" s="36"/>
      <c r="S89" s="36"/>
    </row>
    <row r="90" spans="1:19">
      <c r="A90" s="36"/>
      <c r="B90" s="36"/>
      <c r="C90" s="36"/>
      <c r="D90" s="36"/>
      <c r="E90" s="36"/>
      <c r="F90" s="36"/>
      <c r="G90" s="36"/>
      <c r="H90" s="36"/>
      <c r="I90" s="36"/>
      <c r="J90" s="36"/>
      <c r="K90" s="36"/>
      <c r="L90" s="36"/>
      <c r="M90" s="36"/>
      <c r="N90" s="36"/>
      <c r="O90" s="36"/>
      <c r="P90" s="36"/>
      <c r="Q90" s="36"/>
      <c r="R90" s="36"/>
      <c r="S90" s="36"/>
    </row>
    <row r="91" spans="1:19">
      <c r="A91" s="36"/>
      <c r="B91" s="36"/>
      <c r="C91" s="36"/>
      <c r="D91" s="36"/>
      <c r="E91" s="36"/>
      <c r="F91" s="36"/>
      <c r="G91" s="36"/>
      <c r="H91" s="36"/>
      <c r="I91" s="36"/>
      <c r="J91" s="36"/>
      <c r="K91" s="36"/>
      <c r="L91" s="36"/>
      <c r="M91" s="36"/>
      <c r="N91" s="36"/>
      <c r="O91" s="36"/>
      <c r="P91" s="36"/>
      <c r="Q91" s="36"/>
      <c r="R91" s="36"/>
      <c r="S91" s="36"/>
    </row>
    <row r="92" spans="1:19">
      <c r="A92" s="36"/>
      <c r="B92" s="36"/>
      <c r="C92" s="36"/>
      <c r="D92" s="36"/>
      <c r="E92" s="36"/>
      <c r="F92" s="36"/>
      <c r="G92" s="36"/>
      <c r="H92" s="36"/>
      <c r="I92" s="36"/>
      <c r="J92" s="36"/>
      <c r="K92" s="36"/>
      <c r="L92" s="36"/>
      <c r="M92" s="36"/>
      <c r="N92" s="36"/>
      <c r="O92" s="36"/>
      <c r="P92" s="36"/>
      <c r="Q92" s="36"/>
      <c r="R92" s="36"/>
      <c r="S92" s="36"/>
    </row>
    <row r="93" spans="1:19">
      <c r="A93" s="36"/>
      <c r="B93" s="36"/>
      <c r="C93" s="36"/>
      <c r="D93" s="36"/>
      <c r="E93" s="36"/>
      <c r="F93" s="36"/>
      <c r="G93" s="36"/>
      <c r="H93" s="36"/>
      <c r="I93" s="36"/>
      <c r="J93" s="36"/>
      <c r="K93" s="36"/>
      <c r="L93" s="36"/>
      <c r="M93" s="36"/>
      <c r="N93" s="36"/>
      <c r="O93" s="36"/>
      <c r="P93" s="36"/>
      <c r="Q93" s="36"/>
      <c r="R93" s="36"/>
      <c r="S93" s="36"/>
    </row>
    <row r="94" spans="1:19">
      <c r="A94" s="36"/>
      <c r="B94" s="36"/>
      <c r="C94" s="36"/>
      <c r="D94" s="36"/>
      <c r="E94" s="36"/>
      <c r="F94" s="36"/>
      <c r="G94" s="36"/>
      <c r="H94" s="36"/>
      <c r="I94" s="36"/>
      <c r="J94" s="36"/>
      <c r="K94" s="36"/>
      <c r="L94" s="36"/>
      <c r="M94" s="36"/>
      <c r="N94" s="36"/>
      <c r="O94" s="36"/>
      <c r="P94" s="36"/>
      <c r="Q94" s="36"/>
      <c r="R94" s="36"/>
      <c r="S94" s="36"/>
    </row>
    <row r="95" spans="1:19">
      <c r="A95" s="36"/>
      <c r="B95" s="36"/>
      <c r="C95" s="36"/>
      <c r="D95" s="36"/>
      <c r="E95" s="36"/>
      <c r="F95" s="36"/>
      <c r="G95" s="36"/>
      <c r="H95" s="36"/>
      <c r="I95" s="36"/>
      <c r="J95" s="36"/>
      <c r="K95" s="36"/>
      <c r="L95" s="36"/>
      <c r="M95" s="36"/>
      <c r="N95" s="36"/>
      <c r="O95" s="36"/>
      <c r="P95" s="36"/>
      <c r="Q95" s="36"/>
      <c r="R95" s="36"/>
      <c r="S95" s="36"/>
    </row>
    <row r="96" spans="1:19">
      <c r="A96" s="36"/>
      <c r="B96" s="36"/>
      <c r="C96" s="36"/>
      <c r="D96" s="36"/>
      <c r="E96" s="36"/>
      <c r="F96" s="36"/>
      <c r="G96" s="36"/>
      <c r="H96" s="36"/>
      <c r="I96" s="36"/>
      <c r="J96" s="36"/>
      <c r="K96" s="36"/>
      <c r="L96" s="36"/>
      <c r="M96" s="36"/>
      <c r="N96" s="36"/>
      <c r="O96" s="36"/>
      <c r="P96" s="36"/>
      <c r="Q96" s="36"/>
      <c r="R96" s="36"/>
      <c r="S96" s="36"/>
    </row>
    <row r="97" spans="1:19">
      <c r="A97" s="36"/>
      <c r="B97" s="36"/>
      <c r="C97" s="36"/>
      <c r="D97" s="36"/>
      <c r="E97" s="36"/>
      <c r="F97" s="36"/>
      <c r="G97" s="36"/>
      <c r="H97" s="36"/>
      <c r="I97" s="36"/>
      <c r="J97" s="36"/>
      <c r="K97" s="36"/>
      <c r="L97" s="36"/>
      <c r="M97" s="36"/>
      <c r="N97" s="36"/>
      <c r="O97" s="36"/>
      <c r="P97" s="36"/>
      <c r="Q97" s="36"/>
      <c r="R97" s="36"/>
      <c r="S97" s="36"/>
    </row>
    <row r="98" spans="1:19">
      <c r="A98" s="36"/>
      <c r="B98" s="36"/>
      <c r="C98" s="36"/>
      <c r="D98" s="36"/>
      <c r="E98" s="36"/>
      <c r="F98" s="36"/>
      <c r="G98" s="36"/>
      <c r="H98" s="36"/>
      <c r="I98" s="36"/>
      <c r="J98" s="36"/>
      <c r="K98" s="36"/>
      <c r="L98" s="36"/>
      <c r="M98" s="36"/>
      <c r="N98" s="36"/>
      <c r="O98" s="36"/>
      <c r="P98" s="36"/>
      <c r="Q98" s="36"/>
      <c r="R98" s="36"/>
      <c r="S98" s="36"/>
    </row>
    <row r="99" spans="1:19">
      <c r="A99" s="36"/>
      <c r="B99" s="36"/>
      <c r="C99" s="36"/>
      <c r="D99" s="36"/>
      <c r="E99" s="36"/>
      <c r="F99" s="36"/>
      <c r="G99" s="36"/>
      <c r="H99" s="36"/>
      <c r="I99" s="36"/>
      <c r="J99" s="36"/>
      <c r="K99" s="36"/>
      <c r="L99" s="36"/>
      <c r="M99" s="36"/>
      <c r="N99" s="36"/>
      <c r="O99" s="36"/>
      <c r="P99" s="36"/>
      <c r="Q99" s="36"/>
      <c r="R99" s="36"/>
      <c r="S99" s="36"/>
    </row>
    <row r="100" spans="1:19">
      <c r="A100" s="36"/>
      <c r="B100" s="36"/>
      <c r="C100" s="36"/>
      <c r="D100" s="36"/>
      <c r="E100" s="36"/>
      <c r="F100" s="36"/>
      <c r="G100" s="36"/>
      <c r="H100" s="36"/>
      <c r="I100" s="36"/>
      <c r="J100" s="36"/>
      <c r="K100" s="36"/>
      <c r="L100" s="36"/>
      <c r="M100" s="36"/>
      <c r="N100" s="36"/>
      <c r="O100" s="36"/>
      <c r="P100" s="36"/>
      <c r="Q100" s="36"/>
      <c r="R100" s="36"/>
      <c r="S100" s="36"/>
    </row>
    <row r="101" spans="1:19">
      <c r="A101" s="36"/>
      <c r="B101" s="36"/>
      <c r="C101" s="36"/>
      <c r="D101" s="36"/>
      <c r="E101" s="36"/>
      <c r="F101" s="36"/>
      <c r="G101" s="36"/>
      <c r="H101" s="36"/>
      <c r="I101" s="36"/>
      <c r="J101" s="36"/>
      <c r="K101" s="36"/>
      <c r="L101" s="36"/>
      <c r="M101" s="36"/>
      <c r="N101" s="36"/>
      <c r="O101" s="36"/>
      <c r="P101" s="36"/>
      <c r="Q101" s="36"/>
      <c r="R101" s="36"/>
      <c r="S101" s="36"/>
    </row>
    <row r="102" spans="1:19">
      <c r="A102" s="36"/>
      <c r="B102" s="36"/>
      <c r="C102" s="36"/>
      <c r="D102" s="36"/>
      <c r="E102" s="36"/>
      <c r="F102" s="36"/>
      <c r="G102" s="36"/>
      <c r="H102" s="36"/>
      <c r="I102" s="36"/>
      <c r="J102" s="36"/>
      <c r="K102" s="36"/>
      <c r="L102" s="36"/>
      <c r="M102" s="36"/>
      <c r="N102" s="36"/>
      <c r="O102" s="36"/>
      <c r="P102" s="36"/>
      <c r="Q102" s="36"/>
      <c r="R102" s="36"/>
      <c r="S102" s="36"/>
    </row>
    <row r="103" spans="1:19">
      <c r="A103" s="36"/>
      <c r="B103" s="36"/>
      <c r="C103" s="36"/>
      <c r="D103" s="36"/>
      <c r="E103" s="36"/>
      <c r="F103" s="36"/>
      <c r="G103" s="36"/>
      <c r="H103" s="36"/>
      <c r="I103" s="36"/>
      <c r="J103" s="36"/>
      <c r="K103" s="36"/>
      <c r="L103" s="36"/>
      <c r="M103" s="36"/>
      <c r="N103" s="36"/>
      <c r="O103" s="36"/>
      <c r="P103" s="36"/>
      <c r="Q103" s="36"/>
      <c r="R103" s="36"/>
      <c r="S103" s="36"/>
    </row>
    <row r="104" spans="1:19">
      <c r="A104" s="36"/>
      <c r="B104" s="36"/>
      <c r="C104" s="36"/>
      <c r="D104" s="36"/>
      <c r="E104" s="36"/>
      <c r="F104" s="36"/>
      <c r="G104" s="36"/>
      <c r="H104" s="36"/>
      <c r="I104" s="36"/>
      <c r="J104" s="36"/>
      <c r="K104" s="36"/>
      <c r="L104" s="36"/>
      <c r="M104" s="36"/>
      <c r="N104" s="36"/>
      <c r="O104" s="36"/>
      <c r="P104" s="36"/>
      <c r="Q104" s="36"/>
      <c r="R104" s="36"/>
      <c r="S104" s="36"/>
    </row>
    <row r="105" spans="1:19">
      <c r="A105" s="36"/>
      <c r="B105" s="36"/>
      <c r="C105" s="36"/>
      <c r="D105" s="36"/>
      <c r="E105" s="36"/>
      <c r="F105" s="36"/>
      <c r="G105" s="36"/>
      <c r="H105" s="36"/>
      <c r="I105" s="36"/>
      <c r="J105" s="36"/>
      <c r="K105" s="36"/>
      <c r="L105" s="36"/>
      <c r="M105" s="36"/>
      <c r="N105" s="36"/>
      <c r="O105" s="36"/>
      <c r="P105" s="36"/>
      <c r="Q105" s="36"/>
      <c r="R105" s="36"/>
      <c r="S105" s="36"/>
    </row>
    <row r="106" spans="1:19">
      <c r="A106" s="36"/>
      <c r="B106" s="36"/>
      <c r="C106" s="36"/>
      <c r="D106" s="36"/>
      <c r="E106" s="36"/>
      <c r="F106" s="36"/>
      <c r="G106" s="36"/>
      <c r="H106" s="36"/>
      <c r="I106" s="36"/>
      <c r="J106" s="36"/>
      <c r="K106" s="36"/>
      <c r="L106" s="36"/>
      <c r="M106" s="36"/>
      <c r="N106" s="36"/>
      <c r="O106" s="36"/>
      <c r="P106" s="36"/>
      <c r="Q106" s="36"/>
      <c r="R106" s="36"/>
      <c r="S106" s="36"/>
    </row>
    <row r="107" spans="1:19">
      <c r="A107" s="36"/>
      <c r="B107" s="36"/>
      <c r="C107" s="36"/>
      <c r="D107" s="36"/>
      <c r="E107" s="36"/>
      <c r="F107" s="36"/>
      <c r="G107" s="36"/>
      <c r="H107" s="36"/>
      <c r="I107" s="36"/>
      <c r="J107" s="36"/>
      <c r="K107" s="36"/>
      <c r="L107" s="36"/>
      <c r="M107" s="36"/>
      <c r="N107" s="36"/>
      <c r="O107" s="36"/>
      <c r="P107" s="36"/>
      <c r="Q107" s="36"/>
      <c r="R107" s="36"/>
      <c r="S107" s="36"/>
    </row>
    <row r="108" spans="1:19">
      <c r="A108" s="36"/>
      <c r="B108" s="36"/>
      <c r="C108" s="36"/>
      <c r="D108" s="36"/>
      <c r="E108" s="36"/>
      <c r="F108" s="36"/>
      <c r="G108" s="36"/>
      <c r="H108" s="36"/>
      <c r="I108" s="36"/>
      <c r="J108" s="36"/>
      <c r="K108" s="36"/>
      <c r="L108" s="36"/>
      <c r="M108" s="36"/>
      <c r="N108" s="36"/>
      <c r="O108" s="36"/>
      <c r="P108" s="36"/>
      <c r="Q108" s="36"/>
      <c r="R108" s="36"/>
      <c r="S108" s="36"/>
    </row>
    <row r="109" spans="1:19">
      <c r="A109" s="36"/>
      <c r="B109" s="36"/>
      <c r="C109" s="36"/>
      <c r="D109" s="36"/>
      <c r="E109" s="36"/>
      <c r="F109" s="36"/>
      <c r="G109" s="36"/>
      <c r="H109" s="36"/>
      <c r="I109" s="36"/>
      <c r="J109" s="36"/>
      <c r="K109" s="36"/>
      <c r="L109" s="36"/>
      <c r="M109" s="36"/>
      <c r="N109" s="36"/>
      <c r="O109" s="36"/>
      <c r="P109" s="36"/>
      <c r="Q109" s="36"/>
      <c r="R109" s="36"/>
      <c r="S109" s="36"/>
    </row>
    <row r="110" spans="1:19">
      <c r="A110" s="36"/>
      <c r="B110" s="36"/>
      <c r="C110" s="36"/>
      <c r="D110" s="36"/>
      <c r="E110" s="36"/>
      <c r="F110" s="36"/>
      <c r="G110" s="36"/>
      <c r="H110" s="36"/>
      <c r="I110" s="36"/>
      <c r="J110" s="36"/>
      <c r="K110" s="36"/>
      <c r="L110" s="36"/>
      <c r="M110" s="36"/>
      <c r="N110" s="36"/>
      <c r="O110" s="36"/>
      <c r="P110" s="36"/>
      <c r="Q110" s="36"/>
      <c r="R110" s="36"/>
      <c r="S110" s="36"/>
    </row>
    <row r="111" spans="1:19">
      <c r="A111" s="36"/>
      <c r="B111" s="36"/>
      <c r="C111" s="36"/>
      <c r="D111" s="36"/>
      <c r="E111" s="36"/>
      <c r="F111" s="36"/>
      <c r="G111" s="36"/>
      <c r="H111" s="36"/>
      <c r="I111" s="36"/>
      <c r="J111" s="36"/>
      <c r="K111" s="36"/>
      <c r="L111" s="36"/>
      <c r="M111" s="36"/>
      <c r="N111" s="36"/>
      <c r="O111" s="36"/>
      <c r="P111" s="36"/>
      <c r="Q111" s="36"/>
      <c r="R111" s="36"/>
      <c r="S111" s="36"/>
    </row>
    <row r="112" spans="1:19">
      <c r="A112" s="36"/>
      <c r="B112" s="36"/>
      <c r="C112" s="36"/>
      <c r="D112" s="36"/>
      <c r="E112" s="36"/>
      <c r="F112" s="36"/>
      <c r="G112" s="36"/>
      <c r="H112" s="36"/>
      <c r="I112" s="36"/>
      <c r="J112" s="36"/>
      <c r="K112" s="36"/>
      <c r="L112" s="36"/>
      <c r="M112" s="36"/>
      <c r="N112" s="36"/>
      <c r="O112" s="36"/>
      <c r="P112" s="36"/>
      <c r="Q112" s="36"/>
      <c r="R112" s="36"/>
      <c r="S112" s="36"/>
    </row>
    <row r="113" spans="1:19">
      <c r="A113" s="36"/>
      <c r="B113" s="36"/>
      <c r="C113" s="36"/>
      <c r="D113" s="36"/>
      <c r="E113" s="36"/>
      <c r="F113" s="36"/>
      <c r="G113" s="36"/>
      <c r="H113" s="36"/>
      <c r="I113" s="36"/>
      <c r="J113" s="36"/>
      <c r="K113" s="36"/>
      <c r="L113" s="36"/>
      <c r="M113" s="36"/>
      <c r="N113" s="36"/>
      <c r="O113" s="36"/>
      <c r="P113" s="36"/>
      <c r="Q113" s="36"/>
      <c r="R113" s="36"/>
      <c r="S113" s="36"/>
    </row>
    <row r="114" spans="1:19">
      <c r="A114" s="36"/>
      <c r="B114" s="36"/>
      <c r="C114" s="36"/>
      <c r="D114" s="36"/>
      <c r="E114" s="36"/>
      <c r="F114" s="36"/>
      <c r="G114" s="36"/>
      <c r="H114" s="36"/>
      <c r="I114" s="36"/>
      <c r="J114" s="36"/>
      <c r="K114" s="36"/>
      <c r="L114" s="36"/>
      <c r="M114" s="36"/>
      <c r="N114" s="36"/>
      <c r="O114" s="36"/>
      <c r="P114" s="36"/>
      <c r="Q114" s="36"/>
      <c r="R114" s="36"/>
      <c r="S114" s="36"/>
    </row>
    <row r="115" spans="1:19">
      <c r="A115" s="36"/>
      <c r="B115" s="36"/>
      <c r="C115" s="36"/>
      <c r="D115" s="36"/>
      <c r="E115" s="36"/>
      <c r="F115" s="36"/>
      <c r="G115" s="36"/>
      <c r="H115" s="36"/>
      <c r="I115" s="36"/>
      <c r="J115" s="36"/>
      <c r="K115" s="36"/>
      <c r="L115" s="36"/>
      <c r="M115" s="36"/>
      <c r="N115" s="36"/>
      <c r="O115" s="36"/>
      <c r="P115" s="36"/>
      <c r="Q115" s="36"/>
      <c r="R115" s="36"/>
      <c r="S115" s="36"/>
    </row>
    <row r="116" spans="1:19">
      <c r="A116" s="36"/>
      <c r="B116" s="36"/>
      <c r="C116" s="36"/>
      <c r="D116" s="36"/>
      <c r="E116" s="36"/>
      <c r="F116" s="36"/>
      <c r="G116" s="36"/>
      <c r="H116" s="36"/>
      <c r="I116" s="36"/>
      <c r="J116" s="36"/>
      <c r="K116" s="36"/>
      <c r="L116" s="36"/>
      <c r="M116" s="36"/>
      <c r="N116" s="36"/>
      <c r="O116" s="36"/>
      <c r="P116" s="36"/>
      <c r="Q116" s="36"/>
      <c r="R116" s="36"/>
      <c r="S116" s="36"/>
    </row>
    <row r="117" spans="1:19">
      <c r="A117" s="36"/>
      <c r="B117" s="36"/>
      <c r="C117" s="36"/>
      <c r="D117" s="36"/>
      <c r="E117" s="36"/>
      <c r="F117" s="36"/>
      <c r="G117" s="36"/>
      <c r="H117" s="36"/>
      <c r="I117" s="36"/>
      <c r="J117" s="36"/>
      <c r="K117" s="36"/>
      <c r="L117" s="36"/>
      <c r="M117" s="36"/>
      <c r="N117" s="36"/>
      <c r="O117" s="36"/>
      <c r="P117" s="36"/>
      <c r="Q117" s="36"/>
      <c r="R117" s="36"/>
      <c r="S117" s="36"/>
    </row>
    <row r="118" spans="1:19">
      <c r="A118" s="36"/>
      <c r="B118" s="36"/>
      <c r="C118" s="36"/>
      <c r="D118" s="36"/>
      <c r="E118" s="36"/>
      <c r="F118" s="36"/>
      <c r="G118" s="36"/>
      <c r="H118" s="36"/>
      <c r="I118" s="36"/>
      <c r="J118" s="36"/>
      <c r="K118" s="36"/>
      <c r="L118" s="36"/>
      <c r="M118" s="36"/>
      <c r="N118" s="36"/>
      <c r="O118" s="36"/>
      <c r="P118" s="36"/>
      <c r="Q118" s="36"/>
      <c r="R118" s="36"/>
      <c r="S118" s="36"/>
    </row>
    <row r="119" spans="1:19">
      <c r="A119" s="36"/>
      <c r="B119" s="36"/>
      <c r="C119" s="36"/>
      <c r="D119" s="36"/>
      <c r="E119" s="36"/>
      <c r="F119" s="36"/>
      <c r="G119" s="36"/>
      <c r="H119" s="36"/>
      <c r="I119" s="36"/>
      <c r="J119" s="36"/>
      <c r="K119" s="36"/>
      <c r="L119" s="36"/>
      <c r="M119" s="36"/>
      <c r="N119" s="36"/>
      <c r="O119" s="36"/>
      <c r="P119" s="36"/>
      <c r="Q119" s="36"/>
      <c r="R119" s="36"/>
      <c r="S119" s="36"/>
    </row>
    <row r="120" spans="1:19">
      <c r="A120" s="36"/>
      <c r="B120" s="36"/>
      <c r="C120" s="36"/>
      <c r="D120" s="36"/>
      <c r="E120" s="36"/>
      <c r="F120" s="36"/>
      <c r="G120" s="36"/>
      <c r="H120" s="36"/>
      <c r="I120" s="36"/>
      <c r="J120" s="36"/>
      <c r="K120" s="36"/>
      <c r="L120" s="36"/>
      <c r="M120" s="36"/>
      <c r="N120" s="36"/>
      <c r="O120" s="36"/>
      <c r="P120" s="36"/>
      <c r="Q120" s="36"/>
      <c r="R120" s="36"/>
      <c r="S120" s="36"/>
    </row>
    <row r="121" spans="1:19">
      <c r="A121" s="36"/>
      <c r="B121" s="36"/>
      <c r="C121" s="36"/>
      <c r="D121" s="36"/>
      <c r="E121" s="36"/>
      <c r="F121" s="36"/>
      <c r="G121" s="36"/>
      <c r="H121" s="36"/>
      <c r="I121" s="36"/>
      <c r="J121" s="36"/>
      <c r="K121" s="36"/>
      <c r="L121" s="36"/>
      <c r="M121" s="36"/>
      <c r="N121" s="36"/>
      <c r="O121" s="36"/>
      <c r="P121" s="36"/>
      <c r="Q121" s="36"/>
      <c r="R121" s="36"/>
      <c r="S121" s="36"/>
    </row>
    <row r="122" spans="1:19">
      <c r="A122" s="36"/>
      <c r="B122" s="36"/>
      <c r="C122" s="36"/>
      <c r="D122" s="36"/>
      <c r="E122" s="36"/>
      <c r="F122" s="36"/>
      <c r="G122" s="36"/>
      <c r="H122" s="36"/>
      <c r="I122" s="36"/>
      <c r="J122" s="36"/>
      <c r="K122" s="36"/>
      <c r="L122" s="36"/>
      <c r="M122" s="36"/>
      <c r="N122" s="36"/>
      <c r="O122" s="36"/>
      <c r="P122" s="36"/>
      <c r="Q122" s="36"/>
      <c r="R122" s="36"/>
      <c r="S122" s="36"/>
    </row>
    <row r="123" spans="1:19">
      <c r="A123" s="36"/>
      <c r="B123" s="36"/>
      <c r="C123" s="36"/>
      <c r="D123" s="36"/>
      <c r="E123" s="36"/>
      <c r="F123" s="36"/>
      <c r="G123" s="36"/>
      <c r="H123" s="36"/>
      <c r="I123" s="36"/>
      <c r="J123" s="36"/>
      <c r="K123" s="36"/>
      <c r="L123" s="36"/>
      <c r="M123" s="36"/>
      <c r="N123" s="36"/>
      <c r="O123" s="36"/>
      <c r="P123" s="36"/>
      <c r="Q123" s="36"/>
      <c r="R123" s="36"/>
      <c r="S123" s="36"/>
    </row>
    <row r="124" spans="1:19">
      <c r="A124" s="36"/>
      <c r="B124" s="36"/>
      <c r="C124" s="36"/>
      <c r="D124" s="36"/>
      <c r="E124" s="36"/>
      <c r="F124" s="36"/>
      <c r="G124" s="36"/>
      <c r="H124" s="36"/>
      <c r="I124" s="36"/>
      <c r="J124" s="36"/>
      <c r="K124" s="36"/>
      <c r="L124" s="36"/>
      <c r="M124" s="36"/>
      <c r="N124" s="36"/>
      <c r="O124" s="36"/>
      <c r="P124" s="36"/>
      <c r="Q124" s="36"/>
      <c r="R124" s="36"/>
      <c r="S124" s="36"/>
    </row>
    <row r="125" spans="1:19">
      <c r="A125" s="36"/>
      <c r="B125" s="36"/>
      <c r="C125" s="36"/>
      <c r="D125" s="36"/>
      <c r="E125" s="36"/>
      <c r="F125" s="36"/>
      <c r="G125" s="36"/>
      <c r="H125" s="36"/>
      <c r="I125" s="36"/>
      <c r="J125" s="36"/>
      <c r="K125" s="36"/>
      <c r="L125" s="36"/>
      <c r="M125" s="36"/>
      <c r="N125" s="36"/>
      <c r="O125" s="36"/>
      <c r="P125" s="36"/>
      <c r="Q125" s="36"/>
      <c r="R125" s="36"/>
      <c r="S125" s="36"/>
    </row>
    <row r="126" spans="1:19">
      <c r="A126" s="36"/>
      <c r="B126" s="36"/>
      <c r="C126" s="36"/>
      <c r="D126" s="36"/>
      <c r="E126" s="36"/>
      <c r="F126" s="36"/>
      <c r="G126" s="36"/>
      <c r="H126" s="36"/>
      <c r="I126" s="36"/>
      <c r="J126" s="36"/>
      <c r="K126" s="36"/>
      <c r="L126" s="36"/>
      <c r="M126" s="36"/>
      <c r="N126" s="36"/>
      <c r="O126" s="36"/>
      <c r="P126" s="36"/>
      <c r="Q126" s="36"/>
      <c r="R126" s="36"/>
      <c r="S126" s="36"/>
    </row>
    <row r="127" spans="1:19">
      <c r="A127" s="36"/>
      <c r="B127" s="36"/>
      <c r="C127" s="36"/>
      <c r="D127" s="36"/>
      <c r="E127" s="36"/>
      <c r="F127" s="36"/>
      <c r="G127" s="36"/>
      <c r="H127" s="36"/>
      <c r="I127" s="36"/>
      <c r="J127" s="36"/>
      <c r="K127" s="36"/>
      <c r="L127" s="36"/>
      <c r="M127" s="36"/>
      <c r="N127" s="36"/>
      <c r="O127" s="36"/>
      <c r="P127" s="36"/>
      <c r="Q127" s="36"/>
      <c r="R127" s="36"/>
      <c r="S127" s="36"/>
    </row>
    <row r="128" spans="1:19">
      <c r="A128" s="36"/>
      <c r="B128" s="36"/>
      <c r="C128" s="36"/>
      <c r="D128" s="36"/>
      <c r="E128" s="36"/>
      <c r="F128" s="36"/>
      <c r="G128" s="36"/>
      <c r="H128" s="36"/>
      <c r="I128" s="36"/>
      <c r="J128" s="36"/>
      <c r="K128" s="36"/>
      <c r="L128" s="36"/>
      <c r="M128" s="36"/>
      <c r="N128" s="36"/>
      <c r="O128" s="36"/>
      <c r="P128" s="36"/>
      <c r="Q128" s="36"/>
      <c r="R128" s="36"/>
      <c r="S128" s="36"/>
    </row>
    <row r="129" spans="1:19">
      <c r="A129" s="36"/>
      <c r="B129" s="36"/>
      <c r="C129" s="36"/>
      <c r="D129" s="36"/>
      <c r="E129" s="36"/>
      <c r="F129" s="36"/>
      <c r="G129" s="36"/>
      <c r="H129" s="36"/>
      <c r="I129" s="36"/>
      <c r="J129" s="36"/>
      <c r="K129" s="36"/>
      <c r="L129" s="36"/>
      <c r="M129" s="36"/>
      <c r="N129" s="36"/>
      <c r="O129" s="36"/>
      <c r="P129" s="36"/>
      <c r="Q129" s="36"/>
      <c r="R129" s="36"/>
      <c r="S129" s="36"/>
    </row>
    <row r="130" spans="1:19">
      <c r="A130" s="36"/>
      <c r="B130" s="36"/>
      <c r="C130" s="36"/>
      <c r="D130" s="36"/>
      <c r="E130" s="36"/>
      <c r="F130" s="36"/>
      <c r="G130" s="36"/>
      <c r="H130" s="36"/>
      <c r="I130" s="36"/>
      <c r="J130" s="36"/>
      <c r="K130" s="36"/>
      <c r="L130" s="36"/>
      <c r="M130" s="36"/>
      <c r="N130" s="36"/>
      <c r="O130" s="36"/>
      <c r="P130" s="36"/>
      <c r="Q130" s="36"/>
      <c r="R130" s="36"/>
      <c r="S130" s="36"/>
    </row>
    <row r="131" spans="1:19">
      <c r="A131" s="36"/>
      <c r="B131" s="36"/>
      <c r="C131" s="36"/>
      <c r="D131" s="36"/>
      <c r="E131" s="36"/>
      <c r="F131" s="36"/>
      <c r="G131" s="36"/>
      <c r="H131" s="36"/>
      <c r="I131" s="36"/>
      <c r="J131" s="36"/>
      <c r="K131" s="36"/>
      <c r="L131" s="36"/>
      <c r="M131" s="36"/>
      <c r="N131" s="36"/>
      <c r="O131" s="36"/>
      <c r="P131" s="36"/>
      <c r="Q131" s="36"/>
      <c r="R131" s="36"/>
      <c r="S131" s="36"/>
    </row>
    <row r="132" spans="1:19">
      <c r="A132" s="36"/>
      <c r="B132" s="36"/>
      <c r="C132" s="36"/>
      <c r="D132" s="36"/>
      <c r="E132" s="36"/>
      <c r="F132" s="36"/>
      <c r="G132" s="36"/>
      <c r="H132" s="36"/>
      <c r="I132" s="36"/>
      <c r="J132" s="36"/>
      <c r="K132" s="36"/>
      <c r="L132" s="36"/>
      <c r="M132" s="36"/>
      <c r="N132" s="36"/>
      <c r="O132" s="36"/>
      <c r="P132" s="36"/>
      <c r="Q132" s="36"/>
      <c r="R132" s="36"/>
      <c r="S132" s="36"/>
    </row>
    <row r="133" spans="1:19">
      <c r="A133" s="36"/>
      <c r="B133" s="36"/>
      <c r="C133" s="36"/>
      <c r="D133" s="36"/>
      <c r="E133" s="36"/>
      <c r="F133" s="36"/>
      <c r="G133" s="36"/>
      <c r="H133" s="36"/>
      <c r="I133" s="36"/>
      <c r="J133" s="36"/>
      <c r="K133" s="36"/>
      <c r="L133" s="36"/>
      <c r="M133" s="36"/>
      <c r="N133" s="36"/>
      <c r="O133" s="36"/>
      <c r="P133" s="36"/>
      <c r="Q133" s="36"/>
      <c r="R133" s="36"/>
      <c r="S133" s="36"/>
    </row>
    <row r="134" spans="1:19">
      <c r="A134" s="36"/>
      <c r="B134" s="36"/>
      <c r="C134" s="36"/>
      <c r="D134" s="36"/>
      <c r="E134" s="36"/>
      <c r="F134" s="36"/>
      <c r="G134" s="36"/>
      <c r="H134" s="36"/>
      <c r="I134" s="36"/>
      <c r="J134" s="36"/>
      <c r="K134" s="36"/>
      <c r="L134" s="36"/>
      <c r="M134" s="36"/>
      <c r="N134" s="36"/>
      <c r="O134" s="36"/>
      <c r="P134" s="36"/>
      <c r="Q134" s="36"/>
      <c r="R134" s="36"/>
      <c r="S134" s="36"/>
    </row>
    <row r="135" spans="1:19">
      <c r="A135" s="36"/>
      <c r="B135" s="36"/>
      <c r="C135" s="36"/>
      <c r="D135" s="36"/>
      <c r="E135" s="36"/>
      <c r="F135" s="36"/>
      <c r="G135" s="36"/>
      <c r="H135" s="36"/>
      <c r="I135" s="36"/>
      <c r="J135" s="36"/>
      <c r="K135" s="36"/>
      <c r="L135" s="36"/>
      <c r="M135" s="36"/>
      <c r="N135" s="36"/>
      <c r="O135" s="36"/>
      <c r="P135" s="36"/>
      <c r="Q135" s="36"/>
      <c r="R135" s="36"/>
      <c r="S135" s="36"/>
    </row>
    <row r="136" spans="1:19">
      <c r="A136" s="36"/>
      <c r="B136" s="36"/>
      <c r="C136" s="36"/>
      <c r="D136" s="36"/>
      <c r="E136" s="36"/>
      <c r="F136" s="36"/>
      <c r="G136" s="36"/>
      <c r="H136" s="36"/>
      <c r="I136" s="36"/>
      <c r="J136" s="36"/>
      <c r="K136" s="36"/>
      <c r="L136" s="36"/>
      <c r="M136" s="36"/>
      <c r="N136" s="36"/>
      <c r="O136" s="36"/>
      <c r="P136" s="36"/>
      <c r="Q136" s="36"/>
      <c r="R136" s="36"/>
      <c r="S136" s="36"/>
    </row>
    <row r="137" spans="1:19">
      <c r="A137" s="36"/>
      <c r="B137" s="36"/>
      <c r="C137" s="36"/>
      <c r="D137" s="36"/>
      <c r="E137" s="36"/>
      <c r="F137" s="36"/>
      <c r="G137" s="36"/>
      <c r="H137" s="36"/>
      <c r="I137" s="36"/>
      <c r="J137" s="36"/>
      <c r="K137" s="36"/>
      <c r="L137" s="36"/>
      <c r="M137" s="36"/>
      <c r="N137" s="36"/>
      <c r="O137" s="36"/>
      <c r="P137" s="36"/>
      <c r="Q137" s="36"/>
      <c r="R137" s="36"/>
      <c r="S137" s="36"/>
    </row>
    <row r="138" spans="1:19">
      <c r="A138" s="36"/>
      <c r="B138" s="36"/>
      <c r="C138" s="36"/>
      <c r="D138" s="36"/>
      <c r="E138" s="36"/>
      <c r="F138" s="36"/>
      <c r="G138" s="36"/>
      <c r="H138" s="36"/>
      <c r="I138" s="36"/>
      <c r="J138" s="36"/>
      <c r="K138" s="36"/>
      <c r="L138" s="36"/>
      <c r="M138" s="36"/>
      <c r="N138" s="36"/>
      <c r="O138" s="36"/>
      <c r="P138" s="36"/>
      <c r="Q138" s="36"/>
      <c r="R138" s="36"/>
      <c r="S138" s="36"/>
    </row>
    <row r="139" spans="1:19">
      <c r="A139" s="36"/>
      <c r="B139" s="36"/>
      <c r="C139" s="36"/>
      <c r="D139" s="36"/>
      <c r="E139" s="36"/>
      <c r="F139" s="36"/>
      <c r="G139" s="36"/>
      <c r="H139" s="36"/>
      <c r="I139" s="36"/>
      <c r="J139" s="36"/>
      <c r="K139" s="36"/>
      <c r="L139" s="36"/>
      <c r="M139" s="36"/>
      <c r="N139" s="36"/>
      <c r="O139" s="36"/>
      <c r="P139" s="36"/>
      <c r="Q139" s="36"/>
      <c r="R139" s="36"/>
      <c r="S139" s="36"/>
    </row>
    <row r="140" spans="1:19">
      <c r="A140" s="36"/>
      <c r="B140" s="36"/>
      <c r="C140" s="36"/>
      <c r="D140" s="36"/>
      <c r="E140" s="36"/>
      <c r="F140" s="36"/>
      <c r="G140" s="36"/>
      <c r="H140" s="36"/>
      <c r="I140" s="36"/>
      <c r="J140" s="36"/>
      <c r="K140" s="36"/>
      <c r="L140" s="36"/>
      <c r="M140" s="36"/>
      <c r="N140" s="36"/>
      <c r="O140" s="36"/>
      <c r="P140" s="36"/>
      <c r="Q140" s="36"/>
      <c r="R140" s="36"/>
      <c r="S140" s="36"/>
    </row>
    <row r="141" spans="1:19">
      <c r="A141" s="36"/>
      <c r="B141" s="36"/>
      <c r="C141" s="36"/>
      <c r="D141" s="36"/>
      <c r="E141" s="36"/>
      <c r="F141" s="36"/>
      <c r="G141" s="36"/>
      <c r="H141" s="36"/>
      <c r="I141" s="36"/>
      <c r="J141" s="36"/>
      <c r="K141" s="36"/>
      <c r="L141" s="36"/>
      <c r="M141" s="36"/>
      <c r="N141" s="36"/>
      <c r="O141" s="36"/>
      <c r="P141" s="36"/>
      <c r="Q141" s="36"/>
      <c r="R141" s="36"/>
      <c r="S141" s="36"/>
    </row>
    <row r="142" spans="1:19">
      <c r="A142" s="36"/>
      <c r="B142" s="36"/>
      <c r="C142" s="36"/>
      <c r="D142" s="36"/>
      <c r="E142" s="36"/>
      <c r="F142" s="36"/>
      <c r="G142" s="36"/>
      <c r="H142" s="36"/>
      <c r="I142" s="36"/>
      <c r="J142" s="36"/>
      <c r="K142" s="36"/>
      <c r="L142" s="36"/>
      <c r="M142" s="36"/>
      <c r="N142" s="36"/>
      <c r="O142" s="36"/>
      <c r="P142" s="36"/>
      <c r="Q142" s="36"/>
      <c r="R142" s="36"/>
      <c r="S142" s="36"/>
    </row>
    <row r="143" spans="1:19">
      <c r="A143" s="36"/>
      <c r="B143" s="36"/>
      <c r="C143" s="36"/>
      <c r="D143" s="36"/>
      <c r="E143" s="36"/>
      <c r="F143" s="36"/>
      <c r="G143" s="36"/>
      <c r="H143" s="36"/>
      <c r="I143" s="36"/>
      <c r="J143" s="36"/>
      <c r="K143" s="36"/>
      <c r="L143" s="36"/>
      <c r="M143" s="36"/>
      <c r="N143" s="36"/>
      <c r="O143" s="36"/>
      <c r="P143" s="36"/>
      <c r="Q143" s="36"/>
      <c r="R143" s="36"/>
      <c r="S143" s="36"/>
    </row>
    <row r="144" spans="1:19">
      <c r="A144" s="36"/>
      <c r="B144" s="36"/>
      <c r="C144" s="36"/>
      <c r="D144" s="36"/>
      <c r="E144" s="36"/>
      <c r="F144" s="36"/>
      <c r="G144" s="36"/>
      <c r="H144" s="36"/>
      <c r="I144" s="36"/>
      <c r="J144" s="36"/>
      <c r="K144" s="36"/>
      <c r="L144" s="36"/>
      <c r="M144" s="36"/>
      <c r="N144" s="36"/>
      <c r="O144" s="36"/>
      <c r="P144" s="36"/>
      <c r="Q144" s="36"/>
      <c r="R144" s="36"/>
      <c r="S144" s="36"/>
    </row>
    <row r="145" spans="1:19">
      <c r="A145" s="36"/>
      <c r="B145" s="36"/>
      <c r="C145" s="36"/>
      <c r="D145" s="36"/>
      <c r="E145" s="36"/>
      <c r="F145" s="36"/>
      <c r="G145" s="36"/>
      <c r="H145" s="36"/>
      <c r="I145" s="36"/>
      <c r="J145" s="36"/>
      <c r="K145" s="36"/>
      <c r="L145" s="36"/>
      <c r="M145" s="36"/>
      <c r="N145" s="36"/>
      <c r="O145" s="36"/>
      <c r="P145" s="36"/>
      <c r="Q145" s="36"/>
      <c r="R145" s="36"/>
      <c r="S145" s="36"/>
    </row>
    <row r="146" spans="1:19">
      <c r="A146" s="36"/>
      <c r="B146" s="36"/>
      <c r="C146" s="36"/>
      <c r="D146" s="36"/>
      <c r="E146" s="36"/>
      <c r="F146" s="36"/>
      <c r="G146" s="36"/>
      <c r="H146" s="36"/>
      <c r="I146" s="36"/>
      <c r="J146" s="36"/>
      <c r="K146" s="36"/>
      <c r="L146" s="36"/>
      <c r="M146" s="36"/>
      <c r="N146" s="36"/>
      <c r="O146" s="36"/>
      <c r="P146" s="36"/>
      <c r="Q146" s="36"/>
      <c r="R146" s="36"/>
      <c r="S146" s="36"/>
    </row>
    <row r="147" spans="1:19">
      <c r="A147" s="36"/>
      <c r="B147" s="36"/>
      <c r="C147" s="36"/>
      <c r="D147" s="36"/>
      <c r="E147" s="36"/>
      <c r="F147" s="36"/>
      <c r="G147" s="36"/>
      <c r="H147" s="36"/>
      <c r="I147" s="36"/>
      <c r="J147" s="36"/>
      <c r="K147" s="36"/>
      <c r="L147" s="36"/>
      <c r="M147" s="36"/>
      <c r="N147" s="36"/>
      <c r="O147" s="36"/>
      <c r="P147" s="36"/>
      <c r="Q147" s="36"/>
      <c r="R147" s="36"/>
      <c r="S147" s="36"/>
    </row>
    <row r="148" spans="1:19">
      <c r="A148" s="36"/>
      <c r="B148" s="36"/>
      <c r="C148" s="36"/>
      <c r="D148" s="36"/>
      <c r="E148" s="36"/>
      <c r="F148" s="36"/>
      <c r="G148" s="36"/>
      <c r="H148" s="36"/>
      <c r="I148" s="36"/>
      <c r="J148" s="36"/>
      <c r="K148" s="36"/>
      <c r="L148" s="36"/>
      <c r="M148" s="36"/>
      <c r="N148" s="36"/>
      <c r="O148" s="36"/>
      <c r="P148" s="36"/>
      <c r="Q148" s="36"/>
      <c r="R148" s="36"/>
      <c r="S148" s="36"/>
    </row>
    <row r="149" spans="1:19">
      <c r="A149" s="36"/>
      <c r="B149" s="36"/>
      <c r="C149" s="36"/>
      <c r="D149" s="36"/>
      <c r="E149" s="36"/>
      <c r="F149" s="36"/>
      <c r="G149" s="36"/>
      <c r="H149" s="36"/>
      <c r="I149" s="36"/>
      <c r="J149" s="36"/>
      <c r="K149" s="36"/>
      <c r="L149" s="36"/>
      <c r="M149" s="36"/>
      <c r="N149" s="36"/>
      <c r="O149" s="36"/>
      <c r="P149" s="36"/>
      <c r="Q149" s="36"/>
      <c r="R149" s="36"/>
      <c r="S149" s="36"/>
    </row>
    <row r="150" spans="1:19">
      <c r="A150" s="36"/>
      <c r="B150" s="36"/>
      <c r="C150" s="36"/>
      <c r="D150" s="36"/>
      <c r="E150" s="36"/>
      <c r="F150" s="36"/>
      <c r="G150" s="36"/>
      <c r="H150" s="36"/>
      <c r="I150" s="36"/>
      <c r="J150" s="36"/>
      <c r="K150" s="36"/>
      <c r="L150" s="36"/>
      <c r="M150" s="36"/>
      <c r="N150" s="36"/>
      <c r="O150" s="36"/>
      <c r="P150" s="36"/>
      <c r="Q150" s="36"/>
      <c r="R150" s="36"/>
      <c r="S150" s="36"/>
    </row>
    <row r="151" spans="1:19">
      <c r="A151" s="36"/>
      <c r="B151" s="36"/>
      <c r="C151" s="36"/>
      <c r="D151" s="36"/>
      <c r="E151" s="36"/>
      <c r="F151" s="36"/>
      <c r="G151" s="36"/>
      <c r="H151" s="36"/>
      <c r="I151" s="36"/>
      <c r="J151" s="36"/>
      <c r="K151" s="36"/>
      <c r="L151" s="36"/>
      <c r="M151" s="36"/>
      <c r="N151" s="36"/>
      <c r="O151" s="36"/>
      <c r="P151" s="36"/>
      <c r="Q151" s="36"/>
      <c r="R151" s="36"/>
      <c r="S151" s="36"/>
    </row>
    <row r="152" spans="1:19">
      <c r="A152" s="36"/>
      <c r="B152" s="36"/>
      <c r="C152" s="36"/>
      <c r="D152" s="36"/>
      <c r="E152" s="36"/>
      <c r="F152" s="36"/>
      <c r="G152" s="36"/>
      <c r="H152" s="36"/>
      <c r="I152" s="36"/>
      <c r="J152" s="36"/>
      <c r="K152" s="36"/>
      <c r="L152" s="36"/>
      <c r="M152" s="36"/>
      <c r="N152" s="36"/>
      <c r="O152" s="36"/>
      <c r="P152" s="36"/>
      <c r="Q152" s="36"/>
      <c r="R152" s="36"/>
      <c r="S152" s="36"/>
    </row>
    <row r="153" spans="1:19">
      <c r="A153" s="36"/>
      <c r="B153" s="36"/>
      <c r="C153" s="36"/>
      <c r="D153" s="36"/>
      <c r="E153" s="36"/>
      <c r="F153" s="36"/>
      <c r="G153" s="36"/>
      <c r="H153" s="36"/>
      <c r="I153" s="36"/>
      <c r="J153" s="36"/>
      <c r="K153" s="36"/>
      <c r="L153" s="36"/>
      <c r="M153" s="36"/>
      <c r="N153" s="36"/>
      <c r="O153" s="36"/>
      <c r="P153" s="36"/>
      <c r="Q153" s="36"/>
      <c r="R153" s="36"/>
      <c r="S153" s="36"/>
    </row>
    <row r="154" spans="1:19">
      <c r="A154" s="36"/>
      <c r="B154" s="36"/>
      <c r="C154" s="36"/>
      <c r="D154" s="36"/>
      <c r="E154" s="36"/>
      <c r="F154" s="36"/>
      <c r="G154" s="36"/>
      <c r="H154" s="36"/>
      <c r="I154" s="36"/>
      <c r="J154" s="36"/>
      <c r="K154" s="36"/>
      <c r="L154" s="36"/>
      <c r="M154" s="36"/>
      <c r="N154" s="36"/>
      <c r="O154" s="36"/>
      <c r="P154" s="36"/>
      <c r="Q154" s="36"/>
      <c r="R154" s="36"/>
      <c r="S154" s="36"/>
    </row>
    <row r="155" spans="1:19">
      <c r="A155" s="36"/>
      <c r="B155" s="36"/>
      <c r="C155" s="36"/>
      <c r="D155" s="36"/>
      <c r="E155" s="36"/>
      <c r="F155" s="36"/>
      <c r="G155" s="36"/>
      <c r="H155" s="36"/>
      <c r="I155" s="36"/>
      <c r="J155" s="36"/>
      <c r="K155" s="36"/>
      <c r="L155" s="36"/>
      <c r="M155" s="36"/>
      <c r="N155" s="36"/>
      <c r="O155" s="36"/>
      <c r="P155" s="36"/>
      <c r="Q155" s="36"/>
      <c r="R155" s="36"/>
      <c r="S155" s="36"/>
    </row>
    <row r="156" spans="1:19">
      <c r="A156" s="36"/>
      <c r="B156" s="36"/>
      <c r="C156" s="36"/>
      <c r="D156" s="36"/>
      <c r="E156" s="36"/>
      <c r="F156" s="36"/>
      <c r="G156" s="36"/>
      <c r="H156" s="36"/>
      <c r="I156" s="36"/>
      <c r="J156" s="36"/>
      <c r="K156" s="36"/>
      <c r="L156" s="36"/>
      <c r="M156" s="36"/>
      <c r="N156" s="36"/>
      <c r="O156" s="36"/>
      <c r="P156" s="36"/>
      <c r="Q156" s="36"/>
      <c r="R156" s="36"/>
      <c r="S156" s="36"/>
    </row>
    <row r="157" spans="1:19">
      <c r="A157" s="36"/>
      <c r="B157" s="36"/>
      <c r="C157" s="36"/>
      <c r="D157" s="36"/>
      <c r="E157" s="36"/>
      <c r="F157" s="36"/>
      <c r="G157" s="36"/>
      <c r="H157" s="36"/>
      <c r="I157" s="36"/>
      <c r="J157" s="36"/>
      <c r="K157" s="36"/>
      <c r="L157" s="36"/>
      <c r="M157" s="36"/>
      <c r="N157" s="36"/>
      <c r="O157" s="36"/>
      <c r="P157" s="36"/>
      <c r="Q157" s="36"/>
      <c r="R157" s="36"/>
      <c r="S157" s="36"/>
    </row>
    <row r="158" spans="1:19">
      <c r="A158" s="36"/>
      <c r="B158" s="36"/>
      <c r="C158" s="36"/>
      <c r="D158" s="36"/>
      <c r="E158" s="36"/>
      <c r="F158" s="36"/>
      <c r="G158" s="36"/>
      <c r="H158" s="36"/>
      <c r="I158" s="36"/>
      <c r="J158" s="36"/>
      <c r="K158" s="36"/>
      <c r="L158" s="36"/>
      <c r="M158" s="36"/>
      <c r="N158" s="36"/>
      <c r="O158" s="36"/>
      <c r="P158" s="36"/>
      <c r="Q158" s="36"/>
      <c r="R158" s="36"/>
      <c r="S158" s="36"/>
    </row>
    <row r="159" spans="1:19">
      <c r="A159" s="36"/>
      <c r="B159" s="36"/>
      <c r="C159" s="36"/>
      <c r="D159" s="36"/>
      <c r="E159" s="36"/>
      <c r="F159" s="36"/>
      <c r="G159" s="36"/>
      <c r="H159" s="36"/>
      <c r="I159" s="36"/>
      <c r="J159" s="36"/>
      <c r="K159" s="36"/>
      <c r="L159" s="36"/>
      <c r="M159" s="36"/>
      <c r="N159" s="36"/>
      <c r="O159" s="36"/>
      <c r="P159" s="36"/>
      <c r="Q159" s="36"/>
      <c r="R159" s="36"/>
      <c r="S159" s="36"/>
    </row>
    <row r="160" spans="1:19">
      <c r="A160" s="36"/>
      <c r="B160" s="36"/>
      <c r="C160" s="36"/>
      <c r="D160" s="36"/>
      <c r="E160" s="36"/>
      <c r="F160" s="36"/>
      <c r="G160" s="36"/>
      <c r="H160" s="36"/>
      <c r="I160" s="36"/>
      <c r="J160" s="36"/>
      <c r="K160" s="36"/>
      <c r="L160" s="36"/>
      <c r="M160" s="36"/>
      <c r="N160" s="36"/>
      <c r="O160" s="36"/>
      <c r="P160" s="36"/>
      <c r="Q160" s="36"/>
      <c r="R160" s="36"/>
      <c r="S160" s="36"/>
    </row>
    <row r="161" spans="1:19">
      <c r="A161" s="36"/>
      <c r="B161" s="36"/>
      <c r="C161" s="36"/>
      <c r="D161" s="36"/>
      <c r="E161" s="36"/>
      <c r="F161" s="36"/>
      <c r="G161" s="36"/>
      <c r="H161" s="36"/>
      <c r="I161" s="36"/>
      <c r="J161" s="36"/>
      <c r="K161" s="36"/>
      <c r="L161" s="36"/>
      <c r="M161" s="36"/>
      <c r="N161" s="36"/>
      <c r="O161" s="36"/>
      <c r="P161" s="36"/>
      <c r="Q161" s="36"/>
      <c r="R161" s="36"/>
      <c r="S161" s="36"/>
    </row>
    <row r="162" spans="1:19">
      <c r="A162" s="36"/>
      <c r="B162" s="36"/>
      <c r="C162" s="36"/>
      <c r="D162" s="36"/>
      <c r="E162" s="36"/>
      <c r="F162" s="36"/>
      <c r="G162" s="36"/>
      <c r="H162" s="36"/>
      <c r="I162" s="36"/>
      <c r="J162" s="36"/>
      <c r="K162" s="36"/>
      <c r="L162" s="36"/>
      <c r="M162" s="36"/>
      <c r="N162" s="36"/>
      <c r="O162" s="36"/>
      <c r="P162" s="36"/>
      <c r="Q162" s="36"/>
      <c r="R162" s="36"/>
      <c r="S162" s="36"/>
    </row>
    <row r="163" spans="1:19">
      <c r="A163" s="36"/>
      <c r="B163" s="36"/>
      <c r="C163" s="36"/>
      <c r="D163" s="36"/>
      <c r="E163" s="36"/>
      <c r="F163" s="36"/>
      <c r="G163" s="36"/>
      <c r="H163" s="36"/>
      <c r="I163" s="36"/>
      <c r="J163" s="36"/>
      <c r="K163" s="36"/>
      <c r="L163" s="36"/>
      <c r="M163" s="36"/>
      <c r="N163" s="36"/>
      <c r="O163" s="36"/>
      <c r="P163" s="36"/>
      <c r="Q163" s="36"/>
      <c r="R163" s="36"/>
      <c r="S163" s="36"/>
    </row>
    <row r="164" spans="1:19">
      <c r="A164" s="36"/>
      <c r="B164" s="36"/>
      <c r="C164" s="36"/>
      <c r="D164" s="36"/>
      <c r="E164" s="36"/>
      <c r="F164" s="36"/>
      <c r="G164" s="36"/>
      <c r="H164" s="36"/>
      <c r="I164" s="36"/>
      <c r="J164" s="36"/>
      <c r="K164" s="36"/>
      <c r="L164" s="36"/>
      <c r="M164" s="36"/>
      <c r="N164" s="36"/>
      <c r="O164" s="36"/>
      <c r="P164" s="36"/>
      <c r="Q164" s="36"/>
      <c r="R164" s="36"/>
      <c r="S164" s="36"/>
    </row>
    <row r="165" spans="1:19">
      <c r="A165" s="36"/>
      <c r="B165" s="36"/>
      <c r="C165" s="36"/>
      <c r="D165" s="36"/>
      <c r="E165" s="36"/>
      <c r="F165" s="36"/>
      <c r="G165" s="36"/>
      <c r="H165" s="36"/>
      <c r="I165" s="36"/>
      <c r="J165" s="36"/>
      <c r="K165" s="36"/>
      <c r="L165" s="36"/>
      <c r="M165" s="36"/>
      <c r="N165" s="36"/>
      <c r="O165" s="36"/>
      <c r="P165" s="36"/>
      <c r="Q165" s="36"/>
      <c r="R165" s="36"/>
      <c r="S165" s="36"/>
    </row>
    <row r="166" spans="1:19">
      <c r="A166" s="36"/>
      <c r="B166" s="36"/>
      <c r="C166" s="36"/>
      <c r="D166" s="36"/>
      <c r="E166" s="36"/>
      <c r="F166" s="36"/>
      <c r="G166" s="36"/>
      <c r="H166" s="36"/>
      <c r="I166" s="36"/>
      <c r="J166" s="36"/>
      <c r="K166" s="36"/>
      <c r="L166" s="36"/>
      <c r="M166" s="36"/>
      <c r="N166" s="36"/>
      <c r="O166" s="36"/>
      <c r="P166" s="36"/>
      <c r="Q166" s="36"/>
      <c r="R166" s="36"/>
      <c r="S166" s="36"/>
    </row>
    <row r="167" spans="1:19">
      <c r="A167" s="36"/>
      <c r="B167" s="36"/>
      <c r="C167" s="36"/>
      <c r="D167" s="36"/>
      <c r="E167" s="36"/>
      <c r="F167" s="36"/>
      <c r="G167" s="36"/>
      <c r="H167" s="36"/>
      <c r="I167" s="36"/>
      <c r="J167" s="36"/>
      <c r="K167" s="36"/>
      <c r="L167" s="36"/>
      <c r="M167" s="36"/>
      <c r="N167" s="36"/>
      <c r="O167" s="36"/>
      <c r="P167" s="36"/>
      <c r="Q167" s="36"/>
      <c r="R167" s="36"/>
      <c r="S167" s="36"/>
    </row>
    <row r="168" spans="1:19">
      <c r="A168" s="36"/>
      <c r="B168" s="36"/>
      <c r="C168" s="36"/>
      <c r="D168" s="36"/>
      <c r="E168" s="36"/>
      <c r="F168" s="36"/>
      <c r="G168" s="36"/>
      <c r="H168" s="36"/>
      <c r="I168" s="36"/>
      <c r="J168" s="36"/>
      <c r="K168" s="36"/>
      <c r="L168" s="36"/>
      <c r="M168" s="36"/>
      <c r="N168" s="36"/>
      <c r="O168" s="36"/>
      <c r="P168" s="36"/>
      <c r="Q168" s="36"/>
      <c r="R168" s="36"/>
      <c r="S168" s="36"/>
    </row>
    <row r="169" spans="1:19">
      <c r="A169" s="36"/>
      <c r="B169" s="36"/>
      <c r="C169" s="36"/>
      <c r="D169" s="36"/>
      <c r="E169" s="36"/>
      <c r="F169" s="36"/>
      <c r="G169" s="36"/>
      <c r="H169" s="36"/>
      <c r="I169" s="36"/>
      <c r="J169" s="36"/>
      <c r="K169" s="36"/>
      <c r="L169" s="36"/>
      <c r="M169" s="36"/>
      <c r="N169" s="36"/>
      <c r="O169" s="36"/>
      <c r="P169" s="36"/>
      <c r="Q169" s="36"/>
      <c r="R169" s="36"/>
      <c r="S169" s="36"/>
    </row>
    <row r="170" spans="1:19">
      <c r="A170" s="36"/>
      <c r="B170" s="36"/>
      <c r="C170" s="36"/>
      <c r="D170" s="36"/>
      <c r="E170" s="36"/>
      <c r="F170" s="36"/>
      <c r="G170" s="36"/>
      <c r="H170" s="36"/>
      <c r="I170" s="36"/>
      <c r="J170" s="36"/>
      <c r="K170" s="36"/>
      <c r="L170" s="36"/>
      <c r="M170" s="36"/>
      <c r="N170" s="36"/>
      <c r="O170" s="36"/>
      <c r="P170" s="36"/>
      <c r="Q170" s="36"/>
      <c r="R170" s="36"/>
      <c r="S170" s="36"/>
    </row>
    <row r="171" spans="1:19">
      <c r="A171" s="36"/>
      <c r="B171" s="36"/>
      <c r="C171" s="36"/>
      <c r="D171" s="36"/>
      <c r="E171" s="36"/>
      <c r="F171" s="36"/>
      <c r="G171" s="36"/>
      <c r="H171" s="36"/>
      <c r="I171" s="36"/>
      <c r="J171" s="36"/>
      <c r="K171" s="36"/>
      <c r="L171" s="36"/>
      <c r="M171" s="36"/>
      <c r="N171" s="36"/>
      <c r="O171" s="36"/>
      <c r="P171" s="36"/>
      <c r="Q171" s="36"/>
      <c r="R171" s="36"/>
      <c r="S171" s="36"/>
    </row>
    <row r="172" spans="1:19">
      <c r="A172" s="36"/>
      <c r="B172" s="36"/>
      <c r="C172" s="36"/>
      <c r="D172" s="36"/>
      <c r="E172" s="36"/>
      <c r="F172" s="36"/>
      <c r="G172" s="36"/>
      <c r="H172" s="36"/>
      <c r="I172" s="36"/>
      <c r="J172" s="36"/>
      <c r="K172" s="36"/>
      <c r="L172" s="36"/>
      <c r="M172" s="36"/>
      <c r="N172" s="36"/>
      <c r="O172" s="36"/>
      <c r="P172" s="36"/>
      <c r="Q172" s="36"/>
      <c r="R172" s="36"/>
      <c r="S172" s="36"/>
    </row>
    <row r="173" spans="1:19">
      <c r="A173" s="36"/>
      <c r="B173" s="36"/>
      <c r="C173" s="36"/>
      <c r="D173" s="36"/>
      <c r="E173" s="36"/>
      <c r="F173" s="36"/>
      <c r="G173" s="36"/>
      <c r="H173" s="36"/>
      <c r="I173" s="36"/>
      <c r="J173" s="36"/>
      <c r="K173" s="36"/>
      <c r="L173" s="36"/>
      <c r="M173" s="36"/>
      <c r="N173" s="36"/>
      <c r="O173" s="36"/>
      <c r="P173" s="36"/>
      <c r="Q173" s="36"/>
      <c r="R173" s="36"/>
      <c r="S173" s="36"/>
    </row>
    <row r="174" spans="1:19">
      <c r="A174" s="36"/>
      <c r="B174" s="36"/>
      <c r="C174" s="36"/>
      <c r="D174" s="36"/>
      <c r="E174" s="36"/>
      <c r="F174" s="36"/>
      <c r="G174" s="36"/>
      <c r="H174" s="36"/>
      <c r="I174" s="36"/>
      <c r="J174" s="36"/>
      <c r="K174" s="36"/>
      <c r="L174" s="36"/>
      <c r="M174" s="36"/>
      <c r="N174" s="36"/>
      <c r="O174" s="36"/>
      <c r="P174" s="36"/>
      <c r="Q174" s="36"/>
      <c r="R174" s="36"/>
      <c r="S174" s="36"/>
    </row>
    <row r="175" spans="1:19">
      <c r="A175" s="36"/>
      <c r="B175" s="36"/>
      <c r="C175" s="36"/>
      <c r="D175" s="36"/>
      <c r="E175" s="36"/>
      <c r="F175" s="36"/>
      <c r="G175" s="36"/>
      <c r="H175" s="36"/>
      <c r="I175" s="36"/>
      <c r="J175" s="36"/>
      <c r="K175" s="36"/>
      <c r="L175" s="36"/>
      <c r="M175" s="36"/>
      <c r="N175" s="36"/>
      <c r="O175" s="36"/>
      <c r="P175" s="36"/>
      <c r="Q175" s="36"/>
      <c r="R175" s="36"/>
      <c r="S175" s="36"/>
    </row>
    <row r="176" spans="1:19">
      <c r="A176" s="36"/>
      <c r="B176" s="36"/>
      <c r="C176" s="36"/>
      <c r="D176" s="36"/>
      <c r="E176" s="36"/>
      <c r="F176" s="36"/>
      <c r="G176" s="36"/>
      <c r="H176" s="36"/>
      <c r="I176" s="36"/>
      <c r="J176" s="36"/>
      <c r="K176" s="36"/>
      <c r="L176" s="36"/>
      <c r="M176" s="36"/>
      <c r="N176" s="36"/>
      <c r="O176" s="36"/>
      <c r="P176" s="36"/>
      <c r="Q176" s="36"/>
      <c r="R176" s="36"/>
      <c r="S176" s="36"/>
    </row>
    <row r="177" spans="1:19">
      <c r="A177" s="36"/>
      <c r="B177" s="36"/>
      <c r="C177" s="36"/>
      <c r="D177" s="36"/>
      <c r="E177" s="36"/>
      <c r="F177" s="36"/>
      <c r="G177" s="36"/>
      <c r="H177" s="36"/>
      <c r="I177" s="36"/>
      <c r="J177" s="36"/>
      <c r="K177" s="36"/>
      <c r="L177" s="36"/>
      <c r="M177" s="36"/>
      <c r="N177" s="36"/>
      <c r="O177" s="36"/>
      <c r="P177" s="36"/>
      <c r="Q177" s="36"/>
      <c r="R177" s="36"/>
      <c r="S177" s="36"/>
    </row>
    <row r="178" spans="1:19">
      <c r="A178" s="36"/>
      <c r="B178" s="36"/>
      <c r="C178" s="36"/>
      <c r="D178" s="36"/>
      <c r="E178" s="36"/>
      <c r="F178" s="36"/>
      <c r="G178" s="36"/>
      <c r="H178" s="36"/>
      <c r="I178" s="36"/>
      <c r="J178" s="36"/>
      <c r="K178" s="36"/>
      <c r="L178" s="36"/>
      <c r="M178" s="36"/>
      <c r="N178" s="36"/>
      <c r="O178" s="36"/>
      <c r="P178" s="36"/>
      <c r="Q178" s="36"/>
      <c r="R178" s="36"/>
      <c r="S178" s="36"/>
    </row>
    <row r="179" spans="1:19">
      <c r="A179" s="36"/>
      <c r="B179" s="36"/>
      <c r="C179" s="36"/>
      <c r="D179" s="36"/>
      <c r="E179" s="36"/>
      <c r="F179" s="36"/>
      <c r="G179" s="36"/>
      <c r="H179" s="36"/>
      <c r="I179" s="36"/>
      <c r="J179" s="36"/>
      <c r="K179" s="36"/>
      <c r="L179" s="36"/>
      <c r="M179" s="36"/>
      <c r="N179" s="36"/>
      <c r="O179" s="36"/>
      <c r="P179" s="36"/>
      <c r="Q179" s="36"/>
      <c r="R179" s="36"/>
      <c r="S179" s="36"/>
    </row>
    <row r="180" spans="1:19">
      <c r="A180" s="36"/>
      <c r="B180" s="36"/>
      <c r="C180" s="36"/>
      <c r="D180" s="36"/>
      <c r="E180" s="36"/>
      <c r="F180" s="36"/>
      <c r="G180" s="36"/>
      <c r="H180" s="36"/>
      <c r="I180" s="36"/>
      <c r="J180" s="36"/>
      <c r="K180" s="36"/>
      <c r="L180" s="36"/>
      <c r="M180" s="36"/>
      <c r="N180" s="36"/>
      <c r="O180" s="36"/>
      <c r="P180" s="36"/>
      <c r="Q180" s="36"/>
      <c r="R180" s="36"/>
      <c r="S180" s="36"/>
    </row>
    <row r="181" spans="1:19">
      <c r="A181" s="36"/>
      <c r="B181" s="36"/>
      <c r="C181" s="36"/>
      <c r="D181" s="36"/>
      <c r="E181" s="36"/>
      <c r="F181" s="36"/>
      <c r="G181" s="36"/>
      <c r="H181" s="36"/>
      <c r="I181" s="36"/>
      <c r="J181" s="36"/>
      <c r="K181" s="36"/>
      <c r="L181" s="36"/>
      <c r="M181" s="36"/>
      <c r="N181" s="36"/>
      <c r="O181" s="36"/>
      <c r="P181" s="36"/>
      <c r="Q181" s="36"/>
      <c r="R181" s="36"/>
      <c r="S181" s="36"/>
    </row>
    <row r="182" spans="1:19">
      <c r="A182" s="36"/>
      <c r="B182" s="36"/>
      <c r="C182" s="36"/>
      <c r="D182" s="36"/>
      <c r="E182" s="36"/>
      <c r="F182" s="36"/>
      <c r="G182" s="36"/>
      <c r="H182" s="36"/>
      <c r="I182" s="36"/>
      <c r="J182" s="36"/>
      <c r="K182" s="36"/>
      <c r="L182" s="36"/>
      <c r="M182" s="36"/>
      <c r="N182" s="36"/>
      <c r="O182" s="36"/>
      <c r="P182" s="36"/>
      <c r="Q182" s="36"/>
      <c r="R182" s="36"/>
      <c r="S182" s="36"/>
    </row>
    <row r="183" spans="1:19">
      <c r="A183" s="36"/>
      <c r="B183" s="36"/>
      <c r="C183" s="36"/>
      <c r="D183" s="36"/>
      <c r="E183" s="36"/>
      <c r="F183" s="36"/>
      <c r="G183" s="36"/>
      <c r="H183" s="36"/>
      <c r="I183" s="36"/>
      <c r="J183" s="36"/>
      <c r="K183" s="36"/>
      <c r="L183" s="36"/>
      <c r="M183" s="36"/>
      <c r="N183" s="36"/>
      <c r="O183" s="36"/>
      <c r="P183" s="36"/>
      <c r="Q183" s="36"/>
      <c r="R183" s="36"/>
      <c r="S183" s="36"/>
    </row>
    <row r="184" spans="1:19">
      <c r="A184" s="36"/>
      <c r="B184" s="36"/>
      <c r="C184" s="36"/>
      <c r="D184" s="36"/>
      <c r="E184" s="36"/>
      <c r="F184" s="36"/>
      <c r="G184" s="36"/>
      <c r="H184" s="36"/>
      <c r="I184" s="36"/>
      <c r="J184" s="36"/>
      <c r="K184" s="36"/>
      <c r="L184" s="36"/>
      <c r="M184" s="36"/>
      <c r="N184" s="36"/>
      <c r="O184" s="36"/>
      <c r="P184" s="36"/>
      <c r="Q184" s="36"/>
      <c r="R184" s="36"/>
      <c r="S184" s="36"/>
    </row>
    <row r="185" spans="1:19">
      <c r="A185" s="36"/>
      <c r="B185" s="36"/>
      <c r="C185" s="36"/>
      <c r="D185" s="36"/>
      <c r="E185" s="36"/>
      <c r="F185" s="36"/>
      <c r="G185" s="36"/>
      <c r="H185" s="36"/>
      <c r="I185" s="36"/>
      <c r="J185" s="36"/>
      <c r="K185" s="36"/>
      <c r="L185" s="36"/>
      <c r="M185" s="36"/>
      <c r="N185" s="36"/>
      <c r="O185" s="36"/>
      <c r="P185" s="36"/>
      <c r="Q185" s="36"/>
      <c r="R185" s="36"/>
      <c r="S185" s="36"/>
    </row>
    <row r="186" spans="1:19">
      <c r="A186" s="36"/>
      <c r="B186" s="36"/>
      <c r="C186" s="36"/>
      <c r="D186" s="36"/>
      <c r="E186" s="36"/>
      <c r="F186" s="36"/>
      <c r="G186" s="36"/>
      <c r="H186" s="36"/>
      <c r="I186" s="36"/>
      <c r="J186" s="36"/>
      <c r="K186" s="36"/>
      <c r="L186" s="36"/>
      <c r="M186" s="36"/>
      <c r="N186" s="36"/>
      <c r="O186" s="36"/>
      <c r="P186" s="36"/>
      <c r="Q186" s="36"/>
      <c r="R186" s="36"/>
      <c r="S186" s="36"/>
    </row>
    <row r="187" spans="1:19">
      <c r="A187" s="36"/>
      <c r="B187" s="36"/>
      <c r="C187" s="36"/>
      <c r="D187" s="36"/>
      <c r="E187" s="36"/>
      <c r="F187" s="36"/>
      <c r="G187" s="36"/>
      <c r="H187" s="36"/>
      <c r="I187" s="36"/>
      <c r="J187" s="36"/>
      <c r="K187" s="36"/>
      <c r="L187" s="36"/>
      <c r="M187" s="36"/>
      <c r="N187" s="36"/>
      <c r="O187" s="36"/>
      <c r="P187" s="36"/>
      <c r="Q187" s="36"/>
      <c r="R187" s="36"/>
      <c r="S187" s="36"/>
    </row>
    <row r="188" spans="1:19">
      <c r="A188" s="36"/>
      <c r="B188" s="36"/>
      <c r="C188" s="36"/>
      <c r="D188" s="36"/>
      <c r="E188" s="36"/>
      <c r="F188" s="36"/>
      <c r="G188" s="36"/>
      <c r="H188" s="36"/>
      <c r="I188" s="36"/>
      <c r="J188" s="36"/>
      <c r="K188" s="36"/>
      <c r="L188" s="36"/>
      <c r="M188" s="36"/>
      <c r="N188" s="36"/>
      <c r="O188" s="36"/>
      <c r="P188" s="36"/>
      <c r="Q188" s="36"/>
      <c r="R188" s="36"/>
      <c r="S188" s="36"/>
    </row>
    <row r="189" spans="1:19">
      <c r="A189" s="36"/>
      <c r="B189" s="36"/>
      <c r="C189" s="36"/>
      <c r="D189" s="36"/>
      <c r="E189" s="36"/>
      <c r="F189" s="36"/>
      <c r="G189" s="36"/>
      <c r="H189" s="36"/>
      <c r="I189" s="36"/>
      <c r="J189" s="36"/>
      <c r="K189" s="36"/>
      <c r="L189" s="36"/>
      <c r="M189" s="36"/>
      <c r="N189" s="36"/>
      <c r="O189" s="36"/>
      <c r="P189" s="36"/>
      <c r="Q189" s="36"/>
      <c r="R189" s="36"/>
      <c r="S189" s="36"/>
    </row>
    <row r="190" spans="1:19">
      <c r="A190" s="36"/>
      <c r="B190" s="36"/>
      <c r="C190" s="36"/>
      <c r="D190" s="36"/>
      <c r="E190" s="36"/>
      <c r="F190" s="36"/>
      <c r="G190" s="36"/>
      <c r="H190" s="36"/>
      <c r="I190" s="36"/>
      <c r="J190" s="36"/>
      <c r="K190" s="36"/>
      <c r="L190" s="36"/>
      <c r="M190" s="36"/>
      <c r="N190" s="36"/>
      <c r="O190" s="36"/>
      <c r="P190" s="36"/>
      <c r="Q190" s="36"/>
      <c r="R190" s="36"/>
      <c r="S190" s="36"/>
    </row>
    <row r="191" spans="1:19">
      <c r="A191" s="36"/>
      <c r="B191" s="36"/>
      <c r="C191" s="36"/>
      <c r="D191" s="36"/>
      <c r="E191" s="36"/>
      <c r="F191" s="36"/>
      <c r="G191" s="36"/>
      <c r="H191" s="36"/>
      <c r="I191" s="36"/>
      <c r="J191" s="36"/>
      <c r="K191" s="36"/>
      <c r="L191" s="36"/>
      <c r="M191" s="36"/>
      <c r="N191" s="36"/>
      <c r="O191" s="36"/>
      <c r="P191" s="36"/>
      <c r="Q191" s="36"/>
      <c r="R191" s="36"/>
      <c r="S191" s="36"/>
    </row>
    <row r="192" spans="1:19">
      <c r="A192" s="36"/>
      <c r="B192" s="36"/>
      <c r="C192" s="36"/>
      <c r="D192" s="36"/>
      <c r="E192" s="36"/>
      <c r="F192" s="36"/>
      <c r="G192" s="36"/>
      <c r="H192" s="36"/>
      <c r="I192" s="36"/>
      <c r="J192" s="36"/>
      <c r="K192" s="36"/>
      <c r="L192" s="36"/>
      <c r="M192" s="36"/>
      <c r="N192" s="36"/>
      <c r="O192" s="36"/>
      <c r="P192" s="36"/>
      <c r="Q192" s="36"/>
      <c r="R192" s="36"/>
      <c r="S192" s="36"/>
    </row>
    <row r="193" spans="1:19">
      <c r="A193" s="36"/>
      <c r="B193" s="36"/>
      <c r="C193" s="36"/>
      <c r="D193" s="36"/>
      <c r="E193" s="36"/>
      <c r="F193" s="36"/>
      <c r="G193" s="36"/>
      <c r="H193" s="36"/>
      <c r="I193" s="36"/>
      <c r="J193" s="36"/>
      <c r="K193" s="36"/>
      <c r="L193" s="36"/>
      <c r="M193" s="36"/>
      <c r="N193" s="36"/>
      <c r="O193" s="36"/>
      <c r="P193" s="36"/>
      <c r="Q193" s="36"/>
      <c r="R193" s="36"/>
      <c r="S193" s="36"/>
    </row>
    <row r="194" spans="1:19">
      <c r="A194" s="36"/>
      <c r="B194" s="36"/>
      <c r="C194" s="36"/>
      <c r="D194" s="36"/>
      <c r="E194" s="36"/>
      <c r="F194" s="36"/>
      <c r="G194" s="36"/>
      <c r="H194" s="36"/>
      <c r="I194" s="36"/>
      <c r="J194" s="36"/>
      <c r="K194" s="36"/>
      <c r="L194" s="36"/>
      <c r="M194" s="36"/>
      <c r="N194" s="36"/>
      <c r="O194" s="36"/>
      <c r="P194" s="36"/>
      <c r="Q194" s="36"/>
      <c r="R194" s="36"/>
      <c r="S194" s="36"/>
    </row>
    <row r="195" spans="1:19">
      <c r="A195" s="36"/>
      <c r="B195" s="36"/>
      <c r="C195" s="36"/>
      <c r="D195" s="36"/>
      <c r="E195" s="36"/>
      <c r="F195" s="36"/>
      <c r="G195" s="36"/>
      <c r="H195" s="36"/>
      <c r="I195" s="36"/>
      <c r="J195" s="36"/>
      <c r="K195" s="36"/>
      <c r="L195" s="36"/>
      <c r="M195" s="36"/>
      <c r="N195" s="36"/>
      <c r="O195" s="36"/>
      <c r="P195" s="36"/>
      <c r="Q195" s="36"/>
      <c r="R195" s="36"/>
      <c r="S195" s="36"/>
    </row>
    <row r="196" spans="1:19">
      <c r="A196" s="36"/>
      <c r="B196" s="36"/>
      <c r="C196" s="36"/>
      <c r="D196" s="36"/>
      <c r="E196" s="36"/>
      <c r="F196" s="36"/>
      <c r="G196" s="36"/>
      <c r="H196" s="36"/>
      <c r="I196" s="36"/>
      <c r="J196" s="36"/>
      <c r="K196" s="36"/>
      <c r="L196" s="36"/>
      <c r="M196" s="36"/>
      <c r="N196" s="36"/>
      <c r="O196" s="36"/>
      <c r="P196" s="36"/>
      <c r="Q196" s="36"/>
      <c r="R196" s="36"/>
      <c r="S196" s="36"/>
    </row>
    <row r="197" spans="1:19">
      <c r="A197" s="36"/>
      <c r="B197" s="36"/>
      <c r="C197" s="36"/>
      <c r="D197" s="36"/>
      <c r="E197" s="36"/>
      <c r="F197" s="36"/>
      <c r="G197" s="36"/>
      <c r="H197" s="36"/>
      <c r="I197" s="36"/>
      <c r="J197" s="36"/>
      <c r="K197" s="36"/>
      <c r="L197" s="36"/>
      <c r="M197" s="36"/>
      <c r="N197" s="36"/>
      <c r="O197" s="36"/>
      <c r="P197" s="36"/>
      <c r="Q197" s="36"/>
      <c r="R197" s="36"/>
      <c r="S197" s="36"/>
    </row>
    <row r="198" spans="1:19">
      <c r="A198" s="36"/>
      <c r="B198" s="36"/>
      <c r="C198" s="36"/>
      <c r="D198" s="36"/>
      <c r="E198" s="36"/>
      <c r="F198" s="36"/>
      <c r="G198" s="36"/>
      <c r="H198" s="36"/>
      <c r="I198" s="36"/>
      <c r="J198" s="36"/>
      <c r="K198" s="36"/>
      <c r="L198" s="36"/>
      <c r="M198" s="36"/>
      <c r="N198" s="36"/>
      <c r="O198" s="36"/>
      <c r="P198" s="36"/>
      <c r="Q198" s="36"/>
      <c r="R198" s="36"/>
      <c r="S198" s="36"/>
    </row>
    <row r="199" spans="1:19">
      <c r="A199" s="36"/>
      <c r="B199" s="36"/>
      <c r="C199" s="36"/>
      <c r="D199" s="36"/>
      <c r="E199" s="36"/>
      <c r="F199" s="36"/>
      <c r="G199" s="36"/>
      <c r="H199" s="36"/>
      <c r="I199" s="36"/>
      <c r="J199" s="36"/>
      <c r="K199" s="36"/>
      <c r="L199" s="36"/>
      <c r="M199" s="36"/>
      <c r="N199" s="36"/>
      <c r="O199" s="36"/>
      <c r="P199" s="36"/>
      <c r="Q199" s="36"/>
      <c r="R199" s="36"/>
      <c r="S199" s="36"/>
    </row>
    <row r="200" spans="1:19">
      <c r="A200" s="36"/>
      <c r="B200" s="36"/>
      <c r="C200" s="36"/>
      <c r="D200" s="36"/>
      <c r="E200" s="36"/>
      <c r="F200" s="36"/>
      <c r="G200" s="36"/>
      <c r="H200" s="36"/>
      <c r="I200" s="36"/>
      <c r="J200" s="36"/>
      <c r="K200" s="36"/>
      <c r="L200" s="36"/>
      <c r="M200" s="36"/>
      <c r="N200" s="36"/>
      <c r="O200" s="36"/>
      <c r="P200" s="36"/>
      <c r="Q200" s="36"/>
      <c r="R200" s="36"/>
      <c r="S200" s="36"/>
    </row>
    <row r="201" spans="1:19">
      <c r="A201" s="36"/>
      <c r="B201" s="36"/>
      <c r="C201" s="36"/>
      <c r="D201" s="36"/>
      <c r="E201" s="36"/>
      <c r="F201" s="36"/>
      <c r="G201" s="36"/>
      <c r="H201" s="36"/>
      <c r="I201" s="36"/>
      <c r="J201" s="36"/>
      <c r="K201" s="36"/>
      <c r="L201" s="36"/>
      <c r="M201" s="36"/>
      <c r="N201" s="36"/>
      <c r="O201" s="36"/>
      <c r="P201" s="36"/>
      <c r="Q201" s="36"/>
      <c r="R201" s="36"/>
      <c r="S201" s="36"/>
    </row>
  </sheetData>
  <mergeCells count="4">
    <mergeCell ref="A2:R2"/>
    <mergeCell ref="A3:R3"/>
    <mergeCell ref="A4:R4"/>
    <mergeCell ref="A27:E27"/>
  </mergeCells>
  <hyperlinks>
    <hyperlink ref="A1" location="'索引目录'!D34" display="返回索引页"/>
    <hyperlink ref="B1" location="'非流动资产评估汇总'!B10" display="返回"/>
  </hyperlink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8"/>
  <sheetViews>
    <sheetView tabSelected="1" view="pageBreakPreview" zoomScaleNormal="100" workbookViewId="0">
      <selection activeCell="D16" sqref="D16"/>
    </sheetView>
  </sheetViews>
  <sheetFormatPr defaultColWidth="9.81481481481481" defaultRowHeight="14.4" outlineLevelCol="5"/>
  <cols>
    <col min="1" max="1" width="5" customWidth="1"/>
    <col min="2" max="2" width="28.7777777777778" customWidth="1"/>
    <col min="3" max="4" width="25.0277777777778" customWidth="1"/>
    <col min="5" max="5" width="8.17592592592593" style="610" customWidth="1"/>
    <col min="6" max="6" width="6.72222222222222" style="610" customWidth="1"/>
    <col min="7" max="8" width="10.8981481481481"/>
    <col min="9" max="9" width="10"/>
  </cols>
  <sheetData>
    <row r="1" ht="30" customHeight="1" spans="1:4">
      <c r="A1" s="127" t="s">
        <v>691</v>
      </c>
      <c r="B1" s="128"/>
      <c r="C1" s="128"/>
      <c r="D1" s="128"/>
    </row>
    <row r="2" s="59" customFormat="1" ht="20" customHeight="1" spans="1:6">
      <c r="A2" s="611" t="s">
        <v>331</v>
      </c>
      <c r="B2" s="611" t="s">
        <v>332</v>
      </c>
      <c r="C2" s="612" t="s">
        <v>334</v>
      </c>
      <c r="D2" s="613" t="s">
        <v>335</v>
      </c>
      <c r="E2" s="614"/>
      <c r="F2" s="614"/>
    </row>
    <row r="3" s="59" customFormat="1" ht="20" customHeight="1" spans="1:6">
      <c r="A3" s="27"/>
      <c r="B3" s="27"/>
      <c r="C3" s="611" t="s">
        <v>676</v>
      </c>
      <c r="D3" s="615" t="s">
        <v>676</v>
      </c>
      <c r="E3" s="614"/>
      <c r="F3" s="614"/>
    </row>
    <row r="4" s="59" customFormat="1" ht="20" customHeight="1" spans="1:6">
      <c r="A4" s="104"/>
      <c r="B4" s="616" t="s">
        <v>692</v>
      </c>
      <c r="C4" s="33">
        <f>SUM(C5:C8)</f>
        <v>13688089.289123</v>
      </c>
      <c r="D4" s="33">
        <v>17209430</v>
      </c>
      <c r="E4" s="614"/>
      <c r="F4" s="614"/>
    </row>
    <row r="5" s="59" customFormat="1" ht="20" customHeight="1" spans="1:6">
      <c r="A5" s="102" t="s">
        <v>569</v>
      </c>
      <c r="B5" s="616" t="s">
        <v>693</v>
      </c>
      <c r="C5" s="33">
        <f>房屋建筑物!G18</f>
        <v>1417959.56912302</v>
      </c>
      <c r="D5" s="31">
        <f>房屋建筑物!J16</f>
        <v>1529860</v>
      </c>
      <c r="E5" s="614"/>
      <c r="F5" s="614"/>
    </row>
    <row r="6" s="59" customFormat="1" ht="20" customHeight="1" spans="1:6">
      <c r="A6" s="102" t="s">
        <v>694</v>
      </c>
      <c r="B6" s="616" t="s">
        <v>695</v>
      </c>
      <c r="C6" s="33">
        <v>141737.75</v>
      </c>
      <c r="D6" s="31">
        <v>20330</v>
      </c>
      <c r="E6" s="614"/>
      <c r="F6" s="614"/>
    </row>
    <row r="7" s="59" customFormat="1" ht="20" customHeight="1" spans="1:6">
      <c r="A7" s="102" t="s">
        <v>696</v>
      </c>
      <c r="B7" s="616" t="s">
        <v>697</v>
      </c>
      <c r="C7" s="33">
        <v>859694.84</v>
      </c>
      <c r="D7" s="31">
        <f>管道沟槽!I7</f>
        <v>787940</v>
      </c>
      <c r="E7" s="614"/>
      <c r="F7" s="614"/>
    </row>
    <row r="8" s="59" customFormat="1" ht="20" customHeight="1" spans="1:6">
      <c r="A8" s="102" t="s">
        <v>698</v>
      </c>
      <c r="B8" s="616" t="s">
        <v>699</v>
      </c>
      <c r="C8" s="31">
        <v>11268697.13</v>
      </c>
      <c r="D8" s="31">
        <v>14871300</v>
      </c>
      <c r="E8" s="614"/>
      <c r="F8" s="614"/>
    </row>
    <row r="9" s="59" customFormat="1" ht="20" customHeight="1" spans="1:6">
      <c r="A9" s="102"/>
      <c r="B9" s="32"/>
      <c r="C9" s="31"/>
      <c r="D9" s="31"/>
      <c r="E9" s="614"/>
      <c r="F9" s="614"/>
    </row>
    <row r="10" s="59" customFormat="1" ht="20" customHeight="1" spans="1:6">
      <c r="A10" s="102"/>
      <c r="B10" s="616" t="s">
        <v>700</v>
      </c>
      <c r="C10" s="33">
        <f>SUM(C11:C14)</f>
        <v>454300.93</v>
      </c>
      <c r="D10" s="33">
        <f>SUM(D11:D14)</f>
        <v>551690</v>
      </c>
      <c r="E10" s="614"/>
      <c r="F10" s="614"/>
    </row>
    <row r="11" s="59" customFormat="1" ht="20" customHeight="1" spans="1:6">
      <c r="A11" s="102" t="s">
        <v>701</v>
      </c>
      <c r="B11" s="616" t="s">
        <v>702</v>
      </c>
      <c r="C11" s="33">
        <v>445534.28</v>
      </c>
      <c r="D11" s="31">
        <f>机器设备!T45</f>
        <v>530440</v>
      </c>
      <c r="E11" s="614"/>
      <c r="F11" s="614"/>
    </row>
    <row r="12" s="59" customFormat="1" ht="20" customHeight="1" spans="1:6">
      <c r="A12" s="102" t="s">
        <v>703</v>
      </c>
      <c r="B12" s="616" t="s">
        <v>704</v>
      </c>
      <c r="C12" s="31">
        <f>运输工具!M5</f>
        <v>6222.09999999951</v>
      </c>
      <c r="D12" s="31">
        <v>19000</v>
      </c>
      <c r="E12" s="614"/>
      <c r="F12" s="614"/>
    </row>
    <row r="13" s="59" customFormat="1" ht="20" customHeight="1" spans="1:6">
      <c r="A13" s="102" t="s">
        <v>705</v>
      </c>
      <c r="B13" s="616" t="s">
        <v>706</v>
      </c>
      <c r="C13" s="31">
        <v>508.28</v>
      </c>
      <c r="D13" s="31">
        <f>电子设备!J7</f>
        <v>300</v>
      </c>
      <c r="E13" s="614"/>
      <c r="F13" s="614"/>
    </row>
    <row r="14" s="59" customFormat="1" ht="20" customHeight="1" spans="1:6">
      <c r="A14" s="102" t="s">
        <v>707</v>
      </c>
      <c r="B14" s="616" t="s">
        <v>708</v>
      </c>
      <c r="C14" s="31">
        <v>2036.27</v>
      </c>
      <c r="D14" s="31">
        <v>1950</v>
      </c>
      <c r="E14" s="614"/>
      <c r="F14" s="614"/>
    </row>
    <row r="15" s="59" customFormat="1" ht="20" customHeight="1" spans="1:6">
      <c r="A15" s="617" t="s">
        <v>709</v>
      </c>
      <c r="B15" s="34"/>
      <c r="C15" s="33">
        <f>SUM(C4,C10)</f>
        <v>14142390.219123</v>
      </c>
      <c r="D15" s="33">
        <f>SUM(D4,D10)</f>
        <v>17761120</v>
      </c>
      <c r="E15" s="614"/>
      <c r="F15" s="614"/>
    </row>
    <row r="16" s="59" customFormat="1" ht="20" customHeight="1" spans="1:6">
      <c r="A16" s="22"/>
      <c r="B16" s="22"/>
      <c r="C16" s="606"/>
      <c r="D16" s="606"/>
      <c r="E16" s="614"/>
      <c r="F16" s="614"/>
    </row>
    <row r="17" s="59" customFormat="1" ht="20" customHeight="1" spans="1:6">
      <c r="A17" s="22"/>
      <c r="B17" s="22"/>
      <c r="C17" s="606"/>
      <c r="D17" s="606"/>
      <c r="E17" s="614"/>
      <c r="F17" s="614"/>
    </row>
    <row r="18" s="59" customFormat="1" ht="20" customHeight="1" spans="1:6">
      <c r="A18" s="22"/>
      <c r="B18" s="22"/>
      <c r="C18" s="22"/>
      <c r="D18" s="22"/>
      <c r="E18" s="614"/>
      <c r="F18" s="614"/>
    </row>
    <row r="19" s="59" customFormat="1" ht="20" customHeight="1" spans="1:6">
      <c r="A19" s="22"/>
      <c r="B19" s="22"/>
      <c r="C19" s="22"/>
      <c r="D19" s="22"/>
      <c r="E19" s="614"/>
      <c r="F19" s="614"/>
    </row>
    <row r="20" s="59" customFormat="1" ht="20" customHeight="1" spans="1:6">
      <c r="A20" s="22"/>
      <c r="B20" s="22"/>
      <c r="C20" s="22"/>
      <c r="D20" s="22"/>
      <c r="E20" s="614"/>
      <c r="F20" s="614"/>
    </row>
    <row r="21" s="59" customFormat="1" ht="20" customHeight="1" spans="1:6">
      <c r="A21" s="22"/>
      <c r="B21" s="22"/>
      <c r="C21" s="22"/>
      <c r="D21" s="22"/>
      <c r="E21" s="614"/>
      <c r="F21" s="614"/>
    </row>
    <row r="22" s="59" customFormat="1" ht="20" customHeight="1" spans="1:6">
      <c r="A22" s="22"/>
      <c r="B22" s="22"/>
      <c r="C22" s="22"/>
      <c r="D22" s="22"/>
      <c r="E22" s="614"/>
      <c r="F22" s="614"/>
    </row>
    <row r="23" s="59" customFormat="1" ht="20" customHeight="1" spans="1:6">
      <c r="A23" s="22"/>
      <c r="B23" s="22"/>
      <c r="C23" s="22"/>
      <c r="D23" s="22"/>
      <c r="E23" s="614"/>
      <c r="F23" s="614"/>
    </row>
    <row r="24" s="59" customFormat="1" ht="20" customHeight="1" spans="1:6">
      <c r="A24" s="22"/>
      <c r="B24" s="22"/>
      <c r="C24" s="22"/>
      <c r="D24" s="22"/>
      <c r="E24" s="614"/>
      <c r="F24" s="614"/>
    </row>
    <row r="25" s="59" customFormat="1" ht="20" customHeight="1" spans="1:6">
      <c r="A25" s="22"/>
      <c r="B25" s="22"/>
      <c r="C25" s="22"/>
      <c r="D25" s="22"/>
      <c r="E25" s="614"/>
      <c r="F25" s="614"/>
    </row>
    <row r="26" s="59" customFormat="1" ht="20" customHeight="1" spans="1:6">
      <c r="A26" s="22"/>
      <c r="B26" s="22"/>
      <c r="C26" s="22"/>
      <c r="D26" s="22"/>
      <c r="E26" s="614"/>
      <c r="F26" s="614"/>
    </row>
    <row r="27" s="59" customFormat="1" ht="20" customHeight="1" spans="1:6">
      <c r="A27" s="22"/>
      <c r="B27" s="22"/>
      <c r="C27" s="22"/>
      <c r="D27" s="22"/>
      <c r="E27" s="614"/>
      <c r="F27" s="614"/>
    </row>
    <row r="28" s="59" customFormat="1" ht="20" customHeight="1" spans="1:6">
      <c r="A28" s="22"/>
      <c r="B28" s="22"/>
      <c r="C28" s="22"/>
      <c r="D28" s="22"/>
      <c r="E28" s="614"/>
      <c r="F28" s="614"/>
    </row>
    <row r="29" s="59" customFormat="1" ht="20" customHeight="1" spans="1:6">
      <c r="A29" s="22"/>
      <c r="B29" s="22"/>
      <c r="C29" s="22"/>
      <c r="D29" s="22"/>
      <c r="E29" s="614"/>
      <c r="F29" s="614"/>
    </row>
    <row r="30" s="59" customFormat="1" ht="20" customHeight="1" spans="1:6">
      <c r="A30" s="22"/>
      <c r="B30" s="22"/>
      <c r="C30" s="22"/>
      <c r="D30" s="22"/>
      <c r="E30" s="614"/>
      <c r="F30" s="614"/>
    </row>
    <row r="31" s="59" customFormat="1" ht="20" customHeight="1" spans="1:6">
      <c r="A31" s="22"/>
      <c r="B31" s="22"/>
      <c r="C31" s="22"/>
      <c r="D31" s="22"/>
      <c r="E31" s="614"/>
      <c r="F31" s="614"/>
    </row>
    <row r="32" s="59" customFormat="1" ht="20" customHeight="1" spans="1:6">
      <c r="A32" s="22"/>
      <c r="B32" s="22"/>
      <c r="C32" s="22"/>
      <c r="D32" s="22"/>
      <c r="E32" s="614"/>
      <c r="F32" s="614"/>
    </row>
    <row r="33" s="59" customFormat="1" ht="20" customHeight="1" spans="1:6">
      <c r="A33" s="22"/>
      <c r="B33" s="22"/>
      <c r="C33" s="22"/>
      <c r="D33" s="22"/>
      <c r="E33" s="614"/>
      <c r="F33" s="614"/>
    </row>
    <row r="34" s="59" customFormat="1" ht="20" customHeight="1" spans="1:6">
      <c r="A34" s="22"/>
      <c r="B34" s="22"/>
      <c r="C34" s="22"/>
      <c r="D34" s="22"/>
      <c r="E34" s="614"/>
      <c r="F34" s="614"/>
    </row>
    <row r="35" s="59" customFormat="1" ht="20" customHeight="1" spans="1:6">
      <c r="A35" s="22"/>
      <c r="B35" s="22"/>
      <c r="C35" s="22"/>
      <c r="D35" s="22"/>
      <c r="E35" s="614"/>
      <c r="F35" s="614"/>
    </row>
    <row r="36" s="59" customFormat="1" ht="20" customHeight="1" spans="1:6">
      <c r="A36" s="22"/>
      <c r="B36" s="22"/>
      <c r="C36" s="22"/>
      <c r="D36" s="22"/>
      <c r="E36" s="614"/>
      <c r="F36" s="614"/>
    </row>
    <row r="37" s="59" customFormat="1" ht="20" customHeight="1" spans="1:6">
      <c r="A37" s="22"/>
      <c r="B37" s="22"/>
      <c r="C37" s="22"/>
      <c r="D37" s="22"/>
      <c r="E37" s="614"/>
      <c r="F37" s="614"/>
    </row>
    <row r="38" s="59" customFormat="1" ht="20" customHeight="1" spans="1:6">
      <c r="A38" s="22"/>
      <c r="B38" s="22"/>
      <c r="C38" s="22"/>
      <c r="D38" s="22"/>
      <c r="E38" s="614"/>
      <c r="F38" s="614"/>
    </row>
    <row r="39" s="59" customFormat="1" ht="20" customHeight="1" spans="1:6">
      <c r="A39" s="22"/>
      <c r="B39" s="22"/>
      <c r="C39" s="22"/>
      <c r="D39" s="22"/>
      <c r="E39" s="614"/>
      <c r="F39" s="614"/>
    </row>
    <row r="40" s="59" customFormat="1" ht="20" customHeight="1" spans="1:6">
      <c r="A40" s="22"/>
      <c r="B40" s="22"/>
      <c r="C40" s="22"/>
      <c r="D40" s="22"/>
      <c r="E40" s="614"/>
      <c r="F40" s="614"/>
    </row>
    <row r="41" s="59" customFormat="1" ht="20" customHeight="1" spans="1:6">
      <c r="A41" s="22"/>
      <c r="B41" s="22"/>
      <c r="C41" s="22"/>
      <c r="D41" s="22"/>
      <c r="E41" s="614"/>
      <c r="F41" s="614"/>
    </row>
    <row r="42" s="59" customFormat="1" ht="20" customHeight="1" spans="1:6">
      <c r="A42" s="22"/>
      <c r="B42" s="22"/>
      <c r="C42" s="22"/>
      <c r="D42" s="22"/>
      <c r="E42" s="614"/>
      <c r="F42" s="614"/>
    </row>
    <row r="43" s="59" customFormat="1" ht="20" customHeight="1" spans="1:6">
      <c r="A43" s="22"/>
      <c r="B43" s="22"/>
      <c r="C43" s="22"/>
      <c r="D43" s="22"/>
      <c r="E43" s="614"/>
      <c r="F43" s="614"/>
    </row>
    <row r="44" s="59" customFormat="1" ht="20" customHeight="1" spans="1:6">
      <c r="A44" s="22"/>
      <c r="B44" s="22"/>
      <c r="C44" s="22"/>
      <c r="D44" s="22"/>
      <c r="E44" s="614"/>
      <c r="F44" s="614"/>
    </row>
    <row r="45" s="59" customFormat="1" ht="20" customHeight="1" spans="1:6">
      <c r="A45" s="22"/>
      <c r="B45" s="22"/>
      <c r="C45" s="22"/>
      <c r="D45" s="22"/>
      <c r="E45" s="614"/>
      <c r="F45" s="614"/>
    </row>
    <row r="46" s="59" customFormat="1" ht="20" customHeight="1" spans="1:6">
      <c r="A46" s="22"/>
      <c r="B46" s="22"/>
      <c r="C46" s="22"/>
      <c r="D46" s="22"/>
      <c r="E46" s="614"/>
      <c r="F46" s="614"/>
    </row>
    <row r="47" s="59" customFormat="1" ht="20" customHeight="1" spans="1:6">
      <c r="A47" s="22"/>
      <c r="B47" s="22"/>
      <c r="C47" s="22"/>
      <c r="D47" s="22"/>
      <c r="E47" s="614"/>
      <c r="F47" s="614"/>
    </row>
    <row r="48" s="59" customFormat="1" ht="20" customHeight="1" spans="1:6">
      <c r="A48" s="22"/>
      <c r="B48" s="22"/>
      <c r="C48" s="22"/>
      <c r="D48" s="22"/>
      <c r="E48" s="614"/>
      <c r="F48" s="614"/>
    </row>
    <row r="49" s="59" customFormat="1" ht="20" customHeight="1" spans="1:6">
      <c r="A49" s="22"/>
      <c r="B49" s="22"/>
      <c r="C49" s="22"/>
      <c r="D49" s="22"/>
      <c r="E49" s="614"/>
      <c r="F49" s="614"/>
    </row>
    <row r="50" s="59" customFormat="1" ht="20" customHeight="1" spans="1:6">
      <c r="A50" s="22"/>
      <c r="B50" s="22"/>
      <c r="C50" s="22"/>
      <c r="D50" s="22"/>
      <c r="E50" s="614"/>
      <c r="F50" s="614"/>
    </row>
    <row r="51" s="59" customFormat="1" ht="20" customHeight="1" spans="1:6">
      <c r="A51" s="22"/>
      <c r="B51" s="22"/>
      <c r="C51" s="22"/>
      <c r="D51" s="22"/>
      <c r="E51" s="614"/>
      <c r="F51" s="614"/>
    </row>
    <row r="52" s="59" customFormat="1" ht="20" customHeight="1" spans="1:6">
      <c r="A52" s="22"/>
      <c r="B52" s="22"/>
      <c r="C52" s="22"/>
      <c r="D52" s="22"/>
      <c r="E52" s="614"/>
      <c r="F52" s="614"/>
    </row>
    <row r="53" s="59" customFormat="1" ht="20" customHeight="1" spans="1:6">
      <c r="A53" s="22"/>
      <c r="B53" s="22"/>
      <c r="C53" s="22"/>
      <c r="D53" s="22"/>
      <c r="E53" s="614"/>
      <c r="F53" s="614"/>
    </row>
    <row r="54" s="59" customFormat="1" ht="20" customHeight="1" spans="1:6">
      <c r="A54" s="22"/>
      <c r="B54" s="22"/>
      <c r="C54" s="22"/>
      <c r="D54" s="22"/>
      <c r="E54" s="614"/>
      <c r="F54" s="614"/>
    </row>
    <row r="55" s="59" customFormat="1" ht="20" customHeight="1" spans="1:6">
      <c r="A55" s="22"/>
      <c r="B55" s="22"/>
      <c r="C55" s="22"/>
      <c r="D55" s="22"/>
      <c r="E55" s="614"/>
      <c r="F55" s="614"/>
    </row>
    <row r="56" s="59" customFormat="1" ht="20" customHeight="1" spans="1:6">
      <c r="A56" s="22"/>
      <c r="B56" s="22"/>
      <c r="C56" s="22"/>
      <c r="D56" s="22"/>
      <c r="E56" s="614"/>
      <c r="F56" s="614"/>
    </row>
    <row r="57" s="59" customFormat="1" ht="20" customHeight="1" spans="1:6">
      <c r="A57" s="22"/>
      <c r="B57" s="22"/>
      <c r="C57" s="22"/>
      <c r="D57" s="22"/>
      <c r="E57" s="614"/>
      <c r="F57" s="614"/>
    </row>
    <row r="58" s="59" customFormat="1" ht="20" customHeight="1" spans="1:6">
      <c r="A58" s="22"/>
      <c r="B58" s="22"/>
      <c r="C58" s="22"/>
      <c r="D58" s="22"/>
      <c r="E58" s="614"/>
      <c r="F58" s="614"/>
    </row>
    <row r="59" s="59" customFormat="1" ht="20" customHeight="1" spans="1:6">
      <c r="A59" s="22"/>
      <c r="B59" s="22"/>
      <c r="C59" s="22"/>
      <c r="D59" s="22"/>
      <c r="E59" s="614"/>
      <c r="F59" s="614"/>
    </row>
    <row r="60" s="59" customFormat="1" ht="20" customHeight="1" spans="1:6">
      <c r="A60" s="22"/>
      <c r="B60" s="22"/>
      <c r="C60" s="22"/>
      <c r="D60" s="22"/>
      <c r="E60" s="614"/>
      <c r="F60" s="614"/>
    </row>
    <row r="61" s="59" customFormat="1" ht="20" customHeight="1" spans="1:6">
      <c r="A61" s="22"/>
      <c r="B61" s="22"/>
      <c r="C61" s="22"/>
      <c r="D61" s="22"/>
      <c r="E61" s="614"/>
      <c r="F61" s="614"/>
    </row>
    <row r="62" s="59" customFormat="1" ht="20" customHeight="1" spans="1:6">
      <c r="A62" s="22"/>
      <c r="B62" s="22"/>
      <c r="C62" s="22"/>
      <c r="D62" s="22"/>
      <c r="E62" s="614"/>
      <c r="F62" s="614"/>
    </row>
    <row r="63" s="59" customFormat="1" ht="20" customHeight="1" spans="1:6">
      <c r="A63" s="22"/>
      <c r="B63" s="22"/>
      <c r="C63" s="22"/>
      <c r="D63" s="22"/>
      <c r="E63" s="614"/>
      <c r="F63" s="614"/>
    </row>
    <row r="64" s="59" customFormat="1" ht="20" customHeight="1" spans="1:6">
      <c r="A64" s="22"/>
      <c r="B64" s="22"/>
      <c r="C64" s="22"/>
      <c r="D64" s="22"/>
      <c r="E64" s="614"/>
      <c r="F64" s="614"/>
    </row>
    <row r="65" s="59" customFormat="1" ht="20" customHeight="1" spans="1:6">
      <c r="A65" s="22"/>
      <c r="B65" s="22"/>
      <c r="C65" s="22"/>
      <c r="D65" s="22"/>
      <c r="E65" s="614"/>
      <c r="F65" s="614"/>
    </row>
    <row r="66" s="59" customFormat="1" ht="20" customHeight="1" spans="1:6">
      <c r="A66" s="22"/>
      <c r="B66" s="22"/>
      <c r="C66" s="22"/>
      <c r="D66" s="22"/>
      <c r="E66" s="614"/>
      <c r="F66" s="614"/>
    </row>
    <row r="67" s="59" customFormat="1" ht="20" customHeight="1" spans="1:6">
      <c r="A67" s="22"/>
      <c r="B67" s="22"/>
      <c r="C67" s="22"/>
      <c r="D67" s="22"/>
      <c r="E67" s="614"/>
      <c r="F67" s="614"/>
    </row>
    <row r="68" s="59" customFormat="1" ht="20" customHeight="1" spans="1:6">
      <c r="A68" s="22"/>
      <c r="B68" s="22"/>
      <c r="C68" s="22"/>
      <c r="D68" s="22"/>
      <c r="E68" s="614"/>
      <c r="F68" s="614"/>
    </row>
    <row r="69" s="59" customFormat="1" ht="20" customHeight="1" spans="1:6">
      <c r="A69" s="22"/>
      <c r="B69" s="22"/>
      <c r="C69" s="22"/>
      <c r="D69" s="22"/>
      <c r="E69" s="614"/>
      <c r="F69" s="614"/>
    </row>
    <row r="70" s="59" customFormat="1" ht="20" customHeight="1" spans="1:6">
      <c r="A70" s="22"/>
      <c r="B70" s="22"/>
      <c r="C70" s="22"/>
      <c r="D70" s="22"/>
      <c r="E70" s="614"/>
      <c r="F70" s="614"/>
    </row>
    <row r="71" s="59" customFormat="1" ht="20" customHeight="1" spans="1:6">
      <c r="A71" s="22"/>
      <c r="B71" s="22"/>
      <c r="C71" s="22"/>
      <c r="D71" s="22"/>
      <c r="E71" s="614"/>
      <c r="F71" s="614"/>
    </row>
    <row r="72" s="59" customFormat="1" ht="20" customHeight="1" spans="1:6">
      <c r="A72" s="22"/>
      <c r="B72" s="22"/>
      <c r="C72" s="22"/>
      <c r="D72" s="22"/>
      <c r="E72" s="614"/>
      <c r="F72" s="614"/>
    </row>
    <row r="73" s="59" customFormat="1" ht="20" customHeight="1" spans="1:6">
      <c r="A73" s="22"/>
      <c r="B73" s="22"/>
      <c r="C73" s="22"/>
      <c r="D73" s="22"/>
      <c r="E73" s="614"/>
      <c r="F73" s="614"/>
    </row>
    <row r="74" s="59" customFormat="1" ht="20" customHeight="1" spans="1:6">
      <c r="A74" s="22"/>
      <c r="B74" s="22"/>
      <c r="C74" s="22"/>
      <c r="D74" s="22"/>
      <c r="E74" s="614"/>
      <c r="F74" s="614"/>
    </row>
    <row r="75" s="59" customFormat="1" ht="20" customHeight="1" spans="1:6">
      <c r="A75" s="22"/>
      <c r="B75" s="22"/>
      <c r="C75" s="22"/>
      <c r="D75" s="22"/>
      <c r="E75" s="614"/>
      <c r="F75" s="614"/>
    </row>
    <row r="76" s="59" customFormat="1" ht="20" customHeight="1" spans="1:6">
      <c r="A76" s="22"/>
      <c r="B76" s="22"/>
      <c r="C76" s="22"/>
      <c r="D76" s="22"/>
      <c r="E76" s="614"/>
      <c r="F76" s="614"/>
    </row>
    <row r="77" s="59" customFormat="1" ht="20" customHeight="1" spans="1:6">
      <c r="A77" s="22"/>
      <c r="B77" s="22"/>
      <c r="C77" s="22"/>
      <c r="D77" s="22"/>
      <c r="E77" s="614"/>
      <c r="F77" s="614"/>
    </row>
    <row r="78" s="59" customFormat="1" ht="20" customHeight="1" spans="1:6">
      <c r="A78" s="22"/>
      <c r="B78" s="22"/>
      <c r="C78" s="22"/>
      <c r="D78" s="22"/>
      <c r="E78" s="614"/>
      <c r="F78" s="614"/>
    </row>
    <row r="79" s="59" customFormat="1" ht="20" customHeight="1" spans="1:6">
      <c r="A79" s="22"/>
      <c r="B79" s="22"/>
      <c r="C79" s="22"/>
      <c r="D79" s="22"/>
      <c r="E79" s="614"/>
      <c r="F79" s="614"/>
    </row>
    <row r="80" s="59" customFormat="1" ht="20" customHeight="1" spans="1:6">
      <c r="A80" s="22"/>
      <c r="B80" s="22"/>
      <c r="C80" s="22"/>
      <c r="D80" s="22"/>
      <c r="E80" s="614"/>
      <c r="F80" s="614"/>
    </row>
    <row r="81" s="59" customFormat="1" ht="20" customHeight="1" spans="1:6">
      <c r="A81" s="22"/>
      <c r="B81" s="22"/>
      <c r="C81" s="22"/>
      <c r="D81" s="22"/>
      <c r="E81" s="614"/>
      <c r="F81" s="614"/>
    </row>
    <row r="82" s="59" customFormat="1" ht="20" customHeight="1" spans="1:6">
      <c r="A82" s="22"/>
      <c r="B82" s="22"/>
      <c r="C82" s="22"/>
      <c r="D82" s="22"/>
      <c r="E82" s="614"/>
      <c r="F82" s="614"/>
    </row>
    <row r="83" s="59" customFormat="1" ht="20" customHeight="1" spans="1:6">
      <c r="A83" s="22"/>
      <c r="B83" s="22"/>
      <c r="C83" s="22"/>
      <c r="D83" s="22"/>
      <c r="E83" s="614"/>
      <c r="F83" s="614"/>
    </row>
    <row r="84" s="59" customFormat="1" ht="20" customHeight="1" spans="1:6">
      <c r="A84" s="22"/>
      <c r="B84" s="22"/>
      <c r="C84" s="22"/>
      <c r="D84" s="22"/>
      <c r="E84" s="614"/>
      <c r="F84" s="614"/>
    </row>
    <row r="85" s="59" customFormat="1" ht="20" customHeight="1" spans="1:6">
      <c r="A85" s="22"/>
      <c r="B85" s="22"/>
      <c r="C85" s="22"/>
      <c r="D85" s="22"/>
      <c r="E85" s="614"/>
      <c r="F85" s="614"/>
    </row>
    <row r="86" s="59" customFormat="1" ht="20" customHeight="1" spans="1:6">
      <c r="A86" s="22"/>
      <c r="B86" s="22"/>
      <c r="C86" s="22"/>
      <c r="D86" s="22"/>
      <c r="E86" s="614"/>
      <c r="F86" s="614"/>
    </row>
    <row r="87" s="59" customFormat="1" ht="20" customHeight="1" spans="1:6">
      <c r="A87" s="22"/>
      <c r="B87" s="22"/>
      <c r="C87" s="22"/>
      <c r="D87" s="22"/>
      <c r="E87" s="614"/>
      <c r="F87" s="614"/>
    </row>
    <row r="88" s="59" customFormat="1" ht="20" customHeight="1" spans="1:6">
      <c r="A88" s="22"/>
      <c r="B88" s="22"/>
      <c r="C88" s="22"/>
      <c r="D88" s="22"/>
      <c r="E88" s="614"/>
      <c r="F88" s="614"/>
    </row>
    <row r="89" s="59" customFormat="1" ht="20" customHeight="1" spans="1:6">
      <c r="A89" s="22"/>
      <c r="B89" s="22"/>
      <c r="C89" s="22"/>
      <c r="D89" s="22"/>
      <c r="E89" s="614"/>
      <c r="F89" s="614"/>
    </row>
    <row r="90" s="59" customFormat="1" ht="20" customHeight="1" spans="1:6">
      <c r="A90" s="22"/>
      <c r="B90" s="22"/>
      <c r="C90" s="22"/>
      <c r="D90" s="22"/>
      <c r="E90" s="614"/>
      <c r="F90" s="614"/>
    </row>
    <row r="91" s="59" customFormat="1" ht="20" customHeight="1" spans="1:6">
      <c r="A91" s="22"/>
      <c r="B91" s="22"/>
      <c r="C91" s="22"/>
      <c r="D91" s="22"/>
      <c r="E91" s="614"/>
      <c r="F91" s="614"/>
    </row>
    <row r="92" s="59" customFormat="1" ht="20" customHeight="1" spans="1:6">
      <c r="A92" s="22"/>
      <c r="B92" s="22"/>
      <c r="C92" s="22"/>
      <c r="D92" s="22"/>
      <c r="E92" s="614"/>
      <c r="F92" s="614"/>
    </row>
    <row r="93" s="59" customFormat="1" ht="20" customHeight="1" spans="1:6">
      <c r="A93" s="22"/>
      <c r="B93" s="22"/>
      <c r="C93" s="22"/>
      <c r="D93" s="22"/>
      <c r="E93" s="614"/>
      <c r="F93" s="614"/>
    </row>
    <row r="94" s="59" customFormat="1" ht="20" customHeight="1" spans="1:6">
      <c r="A94" s="22"/>
      <c r="B94" s="22"/>
      <c r="C94" s="22"/>
      <c r="D94" s="22"/>
      <c r="E94" s="614"/>
      <c r="F94" s="614"/>
    </row>
    <row r="95" s="59" customFormat="1" ht="20" customHeight="1" spans="1:6">
      <c r="A95" s="22"/>
      <c r="B95" s="22"/>
      <c r="C95" s="22"/>
      <c r="D95" s="22"/>
      <c r="E95" s="614"/>
      <c r="F95" s="614"/>
    </row>
    <row r="96" s="59" customFormat="1" ht="20" customHeight="1" spans="1:6">
      <c r="A96" s="22"/>
      <c r="B96" s="22"/>
      <c r="C96" s="22"/>
      <c r="D96" s="22"/>
      <c r="E96" s="614"/>
      <c r="F96" s="614"/>
    </row>
    <row r="97" s="59" customFormat="1" ht="20" customHeight="1" spans="1:6">
      <c r="A97" s="22"/>
      <c r="B97" s="22"/>
      <c r="C97" s="22"/>
      <c r="D97" s="22"/>
      <c r="E97" s="614"/>
      <c r="F97" s="614"/>
    </row>
    <row r="98" s="59" customFormat="1" ht="20" customHeight="1" spans="1:6">
      <c r="A98" s="22"/>
      <c r="B98" s="22"/>
      <c r="C98" s="22"/>
      <c r="D98" s="22"/>
      <c r="E98" s="614"/>
      <c r="F98" s="614"/>
    </row>
    <row r="99" s="59" customFormat="1" ht="20" customHeight="1" spans="1:6">
      <c r="A99" s="22"/>
      <c r="B99" s="22"/>
      <c r="C99" s="22"/>
      <c r="D99" s="22"/>
      <c r="E99" s="614"/>
      <c r="F99" s="614"/>
    </row>
    <row r="100" s="59" customFormat="1" ht="20" customHeight="1" spans="1:6">
      <c r="A100" s="22"/>
      <c r="B100" s="22"/>
      <c r="C100" s="22"/>
      <c r="D100" s="22"/>
      <c r="E100" s="614"/>
      <c r="F100" s="614"/>
    </row>
    <row r="101" s="59" customFormat="1" ht="20" customHeight="1" spans="1:6">
      <c r="A101" s="22"/>
      <c r="B101" s="22"/>
      <c r="C101" s="22"/>
      <c r="D101" s="22"/>
      <c r="E101" s="614"/>
      <c r="F101" s="614"/>
    </row>
    <row r="102" s="59" customFormat="1" ht="20" customHeight="1" spans="1:6">
      <c r="A102" s="22"/>
      <c r="B102" s="22"/>
      <c r="C102" s="22"/>
      <c r="D102" s="22"/>
      <c r="E102" s="614"/>
      <c r="F102" s="614"/>
    </row>
    <row r="103" s="59" customFormat="1" ht="20" customHeight="1" spans="1:6">
      <c r="A103" s="22"/>
      <c r="B103" s="22"/>
      <c r="C103" s="22"/>
      <c r="D103" s="22"/>
      <c r="E103" s="614"/>
      <c r="F103" s="614"/>
    </row>
    <row r="104" s="59" customFormat="1" ht="20" customHeight="1" spans="1:6">
      <c r="A104" s="22"/>
      <c r="B104" s="22"/>
      <c r="C104" s="22"/>
      <c r="D104" s="22"/>
      <c r="E104" s="614"/>
      <c r="F104" s="614"/>
    </row>
    <row r="105" s="59" customFormat="1" ht="20" customHeight="1" spans="1:6">
      <c r="A105" s="22"/>
      <c r="B105" s="22"/>
      <c r="C105" s="22"/>
      <c r="D105" s="22"/>
      <c r="E105" s="614"/>
      <c r="F105" s="614"/>
    </row>
    <row r="106" s="59" customFormat="1" ht="20" customHeight="1" spans="1:6">
      <c r="A106" s="22"/>
      <c r="B106" s="22"/>
      <c r="C106" s="22"/>
      <c r="D106" s="22"/>
      <c r="E106" s="614"/>
      <c r="F106" s="614"/>
    </row>
    <row r="107" s="59" customFormat="1" ht="20" customHeight="1" spans="1:6">
      <c r="A107" s="22"/>
      <c r="B107" s="22"/>
      <c r="C107" s="22"/>
      <c r="D107" s="22"/>
      <c r="E107" s="614"/>
      <c r="F107" s="614"/>
    </row>
    <row r="108" s="59" customFormat="1" ht="20" customHeight="1" spans="1:6">
      <c r="A108" s="22"/>
      <c r="B108" s="22"/>
      <c r="C108" s="22"/>
      <c r="D108" s="22"/>
      <c r="E108" s="614"/>
      <c r="F108" s="614"/>
    </row>
    <row r="109" s="59" customFormat="1" ht="20" customHeight="1" spans="1:6">
      <c r="A109" s="22"/>
      <c r="B109" s="22"/>
      <c r="C109" s="22"/>
      <c r="D109" s="22"/>
      <c r="E109" s="614"/>
      <c r="F109" s="614"/>
    </row>
    <row r="110" s="59" customFormat="1" ht="20" customHeight="1" spans="1:6">
      <c r="A110" s="22"/>
      <c r="B110" s="22"/>
      <c r="C110" s="22"/>
      <c r="D110" s="22"/>
      <c r="E110" s="614"/>
      <c r="F110" s="614"/>
    </row>
    <row r="111" s="59" customFormat="1" ht="20" customHeight="1" spans="1:6">
      <c r="A111" s="22"/>
      <c r="B111" s="22"/>
      <c r="C111" s="22"/>
      <c r="D111" s="22"/>
      <c r="E111" s="614"/>
      <c r="F111" s="614"/>
    </row>
    <row r="112" s="59" customFormat="1" ht="20" customHeight="1" spans="1:6">
      <c r="A112" s="22"/>
      <c r="B112" s="22"/>
      <c r="C112" s="22"/>
      <c r="D112" s="22"/>
      <c r="E112" s="614"/>
      <c r="F112" s="614"/>
    </row>
    <row r="113" s="59" customFormat="1" ht="20" customHeight="1" spans="1:6">
      <c r="A113" s="22"/>
      <c r="B113" s="22"/>
      <c r="C113" s="22"/>
      <c r="D113" s="22"/>
      <c r="E113" s="614"/>
      <c r="F113" s="614"/>
    </row>
    <row r="114" s="59" customFormat="1" ht="20" customHeight="1" spans="1:6">
      <c r="A114" s="22"/>
      <c r="B114" s="22"/>
      <c r="C114" s="22"/>
      <c r="D114" s="22"/>
      <c r="E114" s="614"/>
      <c r="F114" s="614"/>
    </row>
    <row r="115" s="59" customFormat="1" ht="20" customHeight="1" spans="1:6">
      <c r="A115" s="22"/>
      <c r="B115" s="22"/>
      <c r="C115" s="22"/>
      <c r="D115" s="22"/>
      <c r="E115" s="614"/>
      <c r="F115" s="614"/>
    </row>
    <row r="116" s="59" customFormat="1" ht="20" customHeight="1" spans="1:6">
      <c r="A116" s="22"/>
      <c r="B116" s="22"/>
      <c r="C116" s="22"/>
      <c r="D116" s="22"/>
      <c r="E116" s="614"/>
      <c r="F116" s="614"/>
    </row>
    <row r="117" s="59" customFormat="1" ht="20" customHeight="1" spans="1:6">
      <c r="A117" s="22"/>
      <c r="B117" s="22"/>
      <c r="C117" s="22"/>
      <c r="D117" s="22"/>
      <c r="E117" s="614"/>
      <c r="F117" s="614"/>
    </row>
    <row r="118" s="59" customFormat="1" ht="20" customHeight="1" spans="1:6">
      <c r="A118" s="22"/>
      <c r="B118" s="22"/>
      <c r="C118" s="22"/>
      <c r="D118" s="22"/>
      <c r="E118" s="614"/>
      <c r="F118" s="614"/>
    </row>
    <row r="119" s="59" customFormat="1" ht="20" customHeight="1" spans="1:6">
      <c r="A119" s="22"/>
      <c r="B119" s="22"/>
      <c r="C119" s="22"/>
      <c r="D119" s="22"/>
      <c r="E119" s="614"/>
      <c r="F119" s="614"/>
    </row>
    <row r="120" s="59" customFormat="1" ht="20" customHeight="1" spans="1:6">
      <c r="A120" s="22"/>
      <c r="B120" s="22"/>
      <c r="C120" s="22"/>
      <c r="D120" s="22"/>
      <c r="E120" s="614"/>
      <c r="F120" s="614"/>
    </row>
    <row r="121" s="59" customFormat="1" ht="20" customHeight="1" spans="1:6">
      <c r="A121" s="22"/>
      <c r="B121" s="22"/>
      <c r="C121" s="22"/>
      <c r="D121" s="22"/>
      <c r="E121" s="614"/>
      <c r="F121" s="614"/>
    </row>
    <row r="122" s="59" customFormat="1" ht="20" customHeight="1" spans="1:6">
      <c r="A122" s="22"/>
      <c r="B122" s="22"/>
      <c r="C122" s="22"/>
      <c r="D122" s="22"/>
      <c r="E122" s="614"/>
      <c r="F122" s="614"/>
    </row>
    <row r="123" s="59" customFormat="1" ht="20" customHeight="1" spans="1:6">
      <c r="A123" s="22"/>
      <c r="B123" s="22"/>
      <c r="C123" s="22"/>
      <c r="D123" s="22"/>
      <c r="E123" s="614"/>
      <c r="F123" s="614"/>
    </row>
    <row r="124" s="59" customFormat="1" ht="20" customHeight="1" spans="1:6">
      <c r="A124" s="22"/>
      <c r="B124" s="22"/>
      <c r="C124" s="22"/>
      <c r="D124" s="22"/>
      <c r="E124" s="614"/>
      <c r="F124" s="614"/>
    </row>
    <row r="125" s="59" customFormat="1" ht="20" customHeight="1" spans="1:6">
      <c r="A125" s="22"/>
      <c r="B125" s="22"/>
      <c r="C125" s="22"/>
      <c r="D125" s="22"/>
      <c r="E125" s="614"/>
      <c r="F125" s="614"/>
    </row>
    <row r="126" s="59" customFormat="1" ht="20" customHeight="1" spans="1:6">
      <c r="A126" s="22"/>
      <c r="B126" s="22"/>
      <c r="C126" s="22"/>
      <c r="D126" s="22"/>
      <c r="E126" s="614"/>
      <c r="F126" s="614"/>
    </row>
    <row r="127" s="59" customFormat="1" ht="20" customHeight="1" spans="1:6">
      <c r="A127" s="22"/>
      <c r="B127" s="22"/>
      <c r="C127" s="22"/>
      <c r="D127" s="22"/>
      <c r="E127" s="614"/>
      <c r="F127" s="614"/>
    </row>
    <row r="128" s="59" customFormat="1" ht="20" customHeight="1" spans="1:6">
      <c r="A128" s="22"/>
      <c r="B128" s="22"/>
      <c r="C128" s="22"/>
      <c r="D128" s="22"/>
      <c r="E128" s="614"/>
      <c r="F128" s="614"/>
    </row>
    <row r="129" s="59" customFormat="1" ht="20" customHeight="1" spans="1:6">
      <c r="A129" s="22"/>
      <c r="B129" s="22"/>
      <c r="C129" s="22"/>
      <c r="D129" s="22"/>
      <c r="E129" s="614"/>
      <c r="F129" s="614"/>
    </row>
    <row r="130" s="59" customFormat="1" ht="20" customHeight="1" spans="1:6">
      <c r="A130" s="22"/>
      <c r="B130" s="22"/>
      <c r="C130" s="22"/>
      <c r="D130" s="22"/>
      <c r="E130" s="614"/>
      <c r="F130" s="614"/>
    </row>
    <row r="131" s="59" customFormat="1" ht="20" customHeight="1" spans="1:6">
      <c r="A131" s="22"/>
      <c r="B131" s="22"/>
      <c r="C131" s="22"/>
      <c r="D131" s="22"/>
      <c r="E131" s="614"/>
      <c r="F131" s="614"/>
    </row>
    <row r="132" s="59" customFormat="1" ht="20" customHeight="1" spans="1:6">
      <c r="A132" s="22"/>
      <c r="B132" s="22"/>
      <c r="C132" s="22"/>
      <c r="D132" s="22"/>
      <c r="E132" s="614"/>
      <c r="F132" s="614"/>
    </row>
    <row r="133" s="59" customFormat="1" ht="20" customHeight="1" spans="1:6">
      <c r="A133" s="22"/>
      <c r="B133" s="22"/>
      <c r="C133" s="22"/>
      <c r="D133" s="22"/>
      <c r="E133" s="614"/>
      <c r="F133" s="614"/>
    </row>
    <row r="134" s="59" customFormat="1" ht="20" customHeight="1" spans="1:6">
      <c r="A134" s="22"/>
      <c r="B134" s="22"/>
      <c r="C134" s="22"/>
      <c r="D134" s="22"/>
      <c r="E134" s="614"/>
      <c r="F134" s="614"/>
    </row>
    <row r="135" s="59" customFormat="1" ht="20" customHeight="1" spans="1:6">
      <c r="A135" s="22"/>
      <c r="B135" s="22"/>
      <c r="C135" s="22"/>
      <c r="D135" s="22"/>
      <c r="E135" s="614"/>
      <c r="F135" s="614"/>
    </row>
    <row r="136" s="59" customFormat="1" ht="20" customHeight="1" spans="1:6">
      <c r="A136" s="22"/>
      <c r="B136" s="22"/>
      <c r="C136" s="22"/>
      <c r="D136" s="22"/>
      <c r="E136" s="614"/>
      <c r="F136" s="614"/>
    </row>
    <row r="137" s="59" customFormat="1" ht="20" customHeight="1" spans="1:6">
      <c r="A137" s="22"/>
      <c r="B137" s="22"/>
      <c r="C137" s="22"/>
      <c r="D137" s="22"/>
      <c r="E137" s="614"/>
      <c r="F137" s="614"/>
    </row>
    <row r="138" s="59" customFormat="1" ht="20" customHeight="1" spans="1:6">
      <c r="A138" s="22"/>
      <c r="B138" s="22"/>
      <c r="C138" s="22"/>
      <c r="D138" s="22"/>
      <c r="E138" s="614"/>
      <c r="F138" s="614"/>
    </row>
    <row r="139" s="59" customFormat="1" ht="20" customHeight="1" spans="1:6">
      <c r="A139" s="22"/>
      <c r="B139" s="22"/>
      <c r="C139" s="22"/>
      <c r="D139" s="22"/>
      <c r="E139" s="614"/>
      <c r="F139" s="614"/>
    </row>
    <row r="140" s="59" customFormat="1" ht="20" customHeight="1" spans="1:6">
      <c r="A140" s="22"/>
      <c r="B140" s="22"/>
      <c r="C140" s="22"/>
      <c r="D140" s="22"/>
      <c r="E140" s="614"/>
      <c r="F140" s="614"/>
    </row>
    <row r="141" s="59" customFormat="1" ht="20" customHeight="1" spans="1:6">
      <c r="A141" s="22"/>
      <c r="B141" s="22"/>
      <c r="C141" s="22"/>
      <c r="D141" s="22"/>
      <c r="E141" s="614"/>
      <c r="F141" s="614"/>
    </row>
    <row r="142" s="59" customFormat="1" ht="20" customHeight="1" spans="1:6">
      <c r="A142" s="22"/>
      <c r="B142" s="22"/>
      <c r="C142" s="22"/>
      <c r="D142" s="22"/>
      <c r="E142" s="614"/>
      <c r="F142" s="614"/>
    </row>
    <row r="143" s="59" customFormat="1" ht="20" customHeight="1" spans="1:6">
      <c r="A143" s="22"/>
      <c r="B143" s="22"/>
      <c r="C143" s="22"/>
      <c r="D143" s="22"/>
      <c r="E143" s="614"/>
      <c r="F143" s="614"/>
    </row>
    <row r="144" s="59" customFormat="1" ht="20" customHeight="1" spans="1:6">
      <c r="A144" s="22"/>
      <c r="B144" s="22"/>
      <c r="C144" s="22"/>
      <c r="D144" s="22"/>
      <c r="E144" s="614"/>
      <c r="F144" s="614"/>
    </row>
    <row r="145" s="59" customFormat="1" ht="20" customHeight="1" spans="1:6">
      <c r="A145" s="22"/>
      <c r="B145" s="22"/>
      <c r="C145" s="22"/>
      <c r="D145" s="22"/>
      <c r="E145" s="614"/>
      <c r="F145" s="614"/>
    </row>
    <row r="146" s="59" customFormat="1" ht="20" customHeight="1" spans="1:6">
      <c r="A146" s="22"/>
      <c r="B146" s="22"/>
      <c r="C146" s="22"/>
      <c r="D146" s="22"/>
      <c r="E146" s="614"/>
      <c r="F146" s="614"/>
    </row>
    <row r="147" s="59" customFormat="1" ht="20" customHeight="1" spans="1:6">
      <c r="A147" s="22"/>
      <c r="B147" s="22"/>
      <c r="C147" s="22"/>
      <c r="D147" s="22"/>
      <c r="E147" s="614"/>
      <c r="F147" s="614"/>
    </row>
    <row r="148" s="59" customFormat="1" ht="20" customHeight="1" spans="1:6">
      <c r="A148" s="22"/>
      <c r="B148" s="22"/>
      <c r="C148" s="22"/>
      <c r="D148" s="22"/>
      <c r="E148" s="614"/>
      <c r="F148" s="614"/>
    </row>
    <row r="149" s="59" customFormat="1" ht="20" customHeight="1" spans="1:6">
      <c r="A149" s="22"/>
      <c r="B149" s="22"/>
      <c r="C149" s="22"/>
      <c r="D149" s="22"/>
      <c r="E149" s="614"/>
      <c r="F149" s="614"/>
    </row>
    <row r="150" s="59" customFormat="1" ht="20" customHeight="1" spans="1:6">
      <c r="A150" s="22"/>
      <c r="B150" s="22"/>
      <c r="C150" s="22"/>
      <c r="D150" s="22"/>
      <c r="E150" s="614"/>
      <c r="F150" s="614"/>
    </row>
    <row r="151" s="59" customFormat="1" ht="20" customHeight="1" spans="1:6">
      <c r="A151" s="22"/>
      <c r="B151" s="22"/>
      <c r="C151" s="22"/>
      <c r="D151" s="22"/>
      <c r="E151" s="614"/>
      <c r="F151" s="614"/>
    </row>
    <row r="152" s="59" customFormat="1" ht="20" customHeight="1" spans="1:6">
      <c r="A152" s="22"/>
      <c r="B152" s="22"/>
      <c r="C152" s="22"/>
      <c r="D152" s="22"/>
      <c r="E152" s="614"/>
      <c r="F152" s="614"/>
    </row>
    <row r="153" s="59" customFormat="1" ht="20" customHeight="1" spans="1:6">
      <c r="A153" s="22"/>
      <c r="B153" s="22"/>
      <c r="C153" s="22"/>
      <c r="D153" s="22"/>
      <c r="E153" s="614"/>
      <c r="F153" s="614"/>
    </row>
    <row r="154" s="59" customFormat="1" ht="20" customHeight="1" spans="1:6">
      <c r="A154" s="22"/>
      <c r="B154" s="22"/>
      <c r="C154" s="22"/>
      <c r="D154" s="22"/>
      <c r="E154" s="614"/>
      <c r="F154" s="614"/>
    </row>
    <row r="155" s="59" customFormat="1" ht="20" customHeight="1" spans="1:6">
      <c r="A155" s="22"/>
      <c r="B155" s="22"/>
      <c r="C155" s="22"/>
      <c r="D155" s="22"/>
      <c r="E155" s="614"/>
      <c r="F155" s="614"/>
    </row>
    <row r="156" s="59" customFormat="1" ht="20" customHeight="1" spans="1:6">
      <c r="A156" s="22"/>
      <c r="B156" s="22"/>
      <c r="C156" s="22"/>
      <c r="D156" s="22"/>
      <c r="E156" s="614"/>
      <c r="F156" s="614"/>
    </row>
    <row r="157" s="59" customFormat="1" ht="20" customHeight="1" spans="1:6">
      <c r="A157" s="22"/>
      <c r="B157" s="22"/>
      <c r="C157" s="22"/>
      <c r="D157" s="22"/>
      <c r="E157" s="614"/>
      <c r="F157" s="614"/>
    </row>
    <row r="158" s="59" customFormat="1" ht="20" customHeight="1" spans="1:6">
      <c r="A158" s="22"/>
      <c r="B158" s="22"/>
      <c r="C158" s="22"/>
      <c r="D158" s="22"/>
      <c r="E158" s="614"/>
      <c r="F158" s="614"/>
    </row>
    <row r="159" s="59" customFormat="1" ht="20" customHeight="1" spans="1:6">
      <c r="A159" s="22"/>
      <c r="B159" s="22"/>
      <c r="C159" s="22"/>
      <c r="D159" s="22"/>
      <c r="E159" s="614"/>
      <c r="F159" s="614"/>
    </row>
    <row r="160" s="59" customFormat="1" ht="20" customHeight="1" spans="1:6">
      <c r="A160" s="22"/>
      <c r="B160" s="22"/>
      <c r="C160" s="22"/>
      <c r="D160" s="22"/>
      <c r="E160" s="614"/>
      <c r="F160" s="614"/>
    </row>
    <row r="161" s="59" customFormat="1" ht="20" customHeight="1" spans="1:6">
      <c r="A161" s="22"/>
      <c r="B161" s="22"/>
      <c r="C161" s="22"/>
      <c r="D161" s="22"/>
      <c r="E161" s="614"/>
      <c r="F161" s="614"/>
    </row>
    <row r="162" s="59" customFormat="1" ht="20" customHeight="1" spans="1:6">
      <c r="A162" s="22"/>
      <c r="B162" s="22"/>
      <c r="C162" s="22"/>
      <c r="D162" s="22"/>
      <c r="E162" s="614"/>
      <c r="F162" s="614"/>
    </row>
    <row r="163" s="59" customFormat="1" ht="20" customHeight="1" spans="1:6">
      <c r="A163" s="22"/>
      <c r="B163" s="22"/>
      <c r="C163" s="22"/>
      <c r="D163" s="22"/>
      <c r="E163" s="614"/>
      <c r="F163" s="614"/>
    </row>
    <row r="164" s="59" customFormat="1" ht="20" customHeight="1" spans="1:6">
      <c r="A164" s="22"/>
      <c r="B164" s="22"/>
      <c r="C164" s="22"/>
      <c r="D164" s="22"/>
      <c r="E164" s="614"/>
      <c r="F164" s="614"/>
    </row>
    <row r="165" s="59" customFormat="1" ht="20" customHeight="1" spans="1:6">
      <c r="A165" s="22"/>
      <c r="B165" s="22"/>
      <c r="C165" s="22"/>
      <c r="D165" s="22"/>
      <c r="E165" s="614"/>
      <c r="F165" s="614"/>
    </row>
    <row r="166" s="59" customFormat="1" ht="20" customHeight="1" spans="1:6">
      <c r="A166" s="22"/>
      <c r="B166" s="22"/>
      <c r="C166" s="22"/>
      <c r="D166" s="22"/>
      <c r="E166" s="614"/>
      <c r="F166" s="614"/>
    </row>
    <row r="167" s="59" customFormat="1" ht="20" customHeight="1" spans="1:6">
      <c r="A167" s="22"/>
      <c r="B167" s="22"/>
      <c r="C167" s="22"/>
      <c r="D167" s="22"/>
      <c r="E167" s="614"/>
      <c r="F167" s="614"/>
    </row>
    <row r="168" s="59" customFormat="1" ht="20" customHeight="1" spans="1:6">
      <c r="A168" s="22"/>
      <c r="B168" s="22"/>
      <c r="C168" s="22"/>
      <c r="D168" s="22"/>
      <c r="E168" s="614"/>
      <c r="F168" s="614"/>
    </row>
    <row r="169" s="59" customFormat="1" ht="20" customHeight="1" spans="1:6">
      <c r="A169" s="22"/>
      <c r="B169" s="22"/>
      <c r="C169" s="22"/>
      <c r="D169" s="22"/>
      <c r="E169" s="614"/>
      <c r="F169" s="614"/>
    </row>
    <row r="170" s="59" customFormat="1" ht="20" customHeight="1" spans="1:6">
      <c r="A170" s="22"/>
      <c r="B170" s="22"/>
      <c r="C170" s="22"/>
      <c r="D170" s="22"/>
      <c r="E170" s="614"/>
      <c r="F170" s="614"/>
    </row>
    <row r="171" s="59" customFormat="1" ht="20" customHeight="1" spans="1:6">
      <c r="A171" s="22"/>
      <c r="B171" s="22"/>
      <c r="C171" s="22"/>
      <c r="D171" s="22"/>
      <c r="E171" s="614"/>
      <c r="F171" s="614"/>
    </row>
    <row r="172" s="59" customFormat="1" ht="20" customHeight="1" spans="1:6">
      <c r="A172" s="22"/>
      <c r="B172" s="22"/>
      <c r="C172" s="22"/>
      <c r="D172" s="22"/>
      <c r="E172" s="614"/>
      <c r="F172" s="614"/>
    </row>
    <row r="173" s="59" customFormat="1" ht="20" customHeight="1" spans="1:6">
      <c r="A173" s="22"/>
      <c r="B173" s="22"/>
      <c r="C173" s="22"/>
      <c r="D173" s="22"/>
      <c r="E173" s="614"/>
      <c r="F173" s="614"/>
    </row>
    <row r="174" s="59" customFormat="1" ht="20" customHeight="1" spans="1:6">
      <c r="A174" s="22"/>
      <c r="B174" s="22"/>
      <c r="C174" s="22"/>
      <c r="D174" s="22"/>
      <c r="E174" s="614"/>
      <c r="F174" s="614"/>
    </row>
    <row r="175" s="59" customFormat="1" ht="20" customHeight="1" spans="1:6">
      <c r="A175" s="22"/>
      <c r="B175" s="22"/>
      <c r="C175" s="22"/>
      <c r="D175" s="22"/>
      <c r="E175" s="614"/>
      <c r="F175" s="614"/>
    </row>
    <row r="176" s="59" customFormat="1" ht="20" customHeight="1" spans="1:6">
      <c r="A176" s="22"/>
      <c r="B176" s="22"/>
      <c r="C176" s="22"/>
      <c r="D176" s="22"/>
      <c r="E176" s="614"/>
      <c r="F176" s="614"/>
    </row>
    <row r="177" s="59" customFormat="1" ht="20" customHeight="1" spans="1:6">
      <c r="A177" s="22"/>
      <c r="B177" s="22"/>
      <c r="C177" s="22"/>
      <c r="D177" s="22"/>
      <c r="E177" s="614"/>
      <c r="F177" s="614"/>
    </row>
    <row r="178" s="59" customFormat="1" ht="20" customHeight="1" spans="1:6">
      <c r="A178" s="22"/>
      <c r="B178" s="22"/>
      <c r="C178" s="22"/>
      <c r="D178" s="22"/>
      <c r="E178" s="614"/>
      <c r="F178" s="614"/>
    </row>
    <row r="179" s="59" customFormat="1" ht="20" customHeight="1" spans="1:6">
      <c r="A179" s="22"/>
      <c r="B179" s="22"/>
      <c r="C179" s="22"/>
      <c r="D179" s="22"/>
      <c r="E179" s="614"/>
      <c r="F179" s="614"/>
    </row>
    <row r="180" s="59" customFormat="1" ht="20" customHeight="1" spans="1:6">
      <c r="A180" s="22"/>
      <c r="B180" s="22"/>
      <c r="C180" s="22"/>
      <c r="D180" s="22"/>
      <c r="E180" s="614"/>
      <c r="F180" s="614"/>
    </row>
    <row r="181" s="59" customFormat="1" ht="20" customHeight="1" spans="1:6">
      <c r="A181" s="22"/>
      <c r="B181" s="22"/>
      <c r="C181" s="22"/>
      <c r="D181" s="22"/>
      <c r="E181" s="614"/>
      <c r="F181" s="614"/>
    </row>
    <row r="182" s="59" customFormat="1" ht="20" customHeight="1" spans="1:6">
      <c r="A182" s="22"/>
      <c r="B182" s="22"/>
      <c r="C182" s="22"/>
      <c r="D182" s="22"/>
      <c r="E182" s="614"/>
      <c r="F182" s="614"/>
    </row>
    <row r="183" s="59" customFormat="1" ht="20" customHeight="1" spans="1:6">
      <c r="A183" s="22"/>
      <c r="B183" s="22"/>
      <c r="C183" s="22"/>
      <c r="D183" s="22"/>
      <c r="E183" s="614"/>
      <c r="F183" s="614"/>
    </row>
    <row r="184" s="59" customFormat="1" ht="20" customHeight="1" spans="1:6">
      <c r="A184" s="22"/>
      <c r="B184" s="22"/>
      <c r="C184" s="22"/>
      <c r="D184" s="22"/>
      <c r="E184" s="614"/>
      <c r="F184" s="614"/>
    </row>
    <row r="185" s="59" customFormat="1" ht="20" customHeight="1" spans="1:6">
      <c r="A185" s="22"/>
      <c r="B185" s="22"/>
      <c r="C185" s="22"/>
      <c r="D185" s="22"/>
      <c r="E185" s="614"/>
      <c r="F185" s="614"/>
    </row>
    <row r="186" s="59" customFormat="1" ht="20" customHeight="1" spans="1:6">
      <c r="A186" s="22"/>
      <c r="B186" s="22"/>
      <c r="C186" s="22"/>
      <c r="D186" s="22"/>
      <c r="E186" s="614"/>
      <c r="F186" s="614"/>
    </row>
    <row r="187" s="59" customFormat="1" ht="20" customHeight="1" spans="1:6">
      <c r="A187" s="22"/>
      <c r="B187" s="22"/>
      <c r="C187" s="22"/>
      <c r="D187" s="22"/>
      <c r="E187" s="614"/>
      <c r="F187" s="614"/>
    </row>
    <row r="188" s="59" customFormat="1" ht="20" customHeight="1" spans="5:6">
      <c r="E188" s="614"/>
      <c r="F188" s="614"/>
    </row>
  </sheetData>
  <mergeCells count="4">
    <mergeCell ref="A1:D1"/>
    <mergeCell ref="A15:B15"/>
    <mergeCell ref="A2:A3"/>
    <mergeCell ref="B2:B3"/>
  </mergeCells>
  <hyperlinks>
    <hyperlink ref="B5" location="'房屋建筑物'!B1" display="固定资产-房屋建筑物"/>
    <hyperlink ref="B6" location="'构筑物'!B1" display="固定资产-构筑物及其他辅助设施"/>
    <hyperlink ref="B7" location="'管道沟槽'!B1" display="固定资产-管道及沟槽"/>
    <hyperlink ref="B11" location="'机器设备'!B1" display="固定资产-机器设备"/>
    <hyperlink ref="B12" location="'运输工具'!B1" display="固定资产-车辆"/>
    <hyperlink ref="B13" location="'电子设备'!B1" display="固定资产-电子设备"/>
    <hyperlink ref="B14" location="其他设备!A1" display="固定资产-其他设备"/>
    <hyperlink ref="B8" location="尾矿库!A1" display="固定资产-尾矿库"/>
  </hyperlinks>
  <pageMargins left="0.7" right="0.7" top="0.75" bottom="0.75" header="0.3" footer="0.3"/>
  <pageSetup paperSize="9" orientation="landscape"/>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1"/>
  <sheetViews>
    <sheetView workbookViewId="0">
      <selection activeCell="A1" sqref="A1"/>
    </sheetView>
  </sheetViews>
  <sheetFormatPr defaultColWidth="9.81481481481481" defaultRowHeight="14.4"/>
  <cols>
    <col min="1" max="1" width="3" customWidth="1"/>
    <col min="2" max="2" width="9" customWidth="1"/>
    <col min="3" max="4" width="10" customWidth="1"/>
    <col min="5" max="5" width="12" customWidth="1"/>
    <col min="6" max="10" width="5" customWidth="1"/>
    <col min="11" max="12" width="9" customWidth="1"/>
    <col min="13" max="13" width="12" customWidth="1"/>
    <col min="14" max="15" width="10" customWidth="1"/>
    <col min="16" max="16" width="8" customWidth="1"/>
    <col min="17" max="17" width="5" customWidth="1"/>
    <col min="18" max="18" width="8" customWidth="1"/>
    <col min="19" max="19" width="15" customWidth="1"/>
  </cols>
  <sheetData>
    <row r="1" ht="15.6" spans="1:19">
      <c r="A1" s="13" t="s">
        <v>86</v>
      </c>
      <c r="B1" s="126" t="s">
        <v>250</v>
      </c>
      <c r="C1" s="15"/>
      <c r="D1" s="15"/>
      <c r="E1" s="15"/>
      <c r="F1" s="15"/>
      <c r="G1" s="15"/>
      <c r="H1" s="15"/>
      <c r="I1" s="15"/>
      <c r="J1" s="15"/>
      <c r="K1" s="15"/>
      <c r="L1" s="15"/>
      <c r="M1" s="15"/>
      <c r="N1" s="15"/>
      <c r="O1" s="15"/>
      <c r="P1" s="15"/>
      <c r="Q1" s="15"/>
      <c r="R1" s="15"/>
      <c r="S1" s="36"/>
    </row>
    <row r="2" ht="30" customHeight="1" spans="1:19">
      <c r="A2" s="16" t="s">
        <v>681</v>
      </c>
      <c r="B2" s="17"/>
      <c r="C2" s="17"/>
      <c r="D2" s="17"/>
      <c r="E2" s="17"/>
      <c r="F2" s="17"/>
      <c r="G2" s="17"/>
      <c r="H2" s="17"/>
      <c r="I2" s="17"/>
      <c r="J2" s="17"/>
      <c r="K2" s="17"/>
      <c r="L2" s="17"/>
      <c r="M2" s="17"/>
      <c r="N2" s="17"/>
      <c r="O2" s="17"/>
      <c r="P2" s="17"/>
      <c r="Q2" s="17"/>
      <c r="R2" s="17"/>
      <c r="S2" s="36"/>
    </row>
    <row r="3" ht="17.4" spans="1:19">
      <c r="A3" s="528" t="s">
        <v>679</v>
      </c>
      <c r="B3" s="528"/>
      <c r="C3" s="528"/>
      <c r="D3" s="528"/>
      <c r="E3" s="528"/>
      <c r="F3" s="528"/>
      <c r="G3" s="528"/>
      <c r="H3" s="528"/>
      <c r="I3" s="528"/>
      <c r="J3" s="528"/>
      <c r="K3" s="528"/>
      <c r="L3" s="528"/>
      <c r="M3" s="528"/>
      <c r="N3" s="528"/>
      <c r="O3" s="528"/>
      <c r="P3" s="528"/>
      <c r="Q3" s="528"/>
      <c r="R3" s="528"/>
      <c r="S3" s="36"/>
    </row>
    <row r="4" ht="14.25" customHeight="1" spans="1:19">
      <c r="A4" s="40" t="e">
        <f>CONCATENATE(#REF!,#REF!,#REF!,#REF!,#REF!,#REF!,#REF!)</f>
        <v>#REF!</v>
      </c>
      <c r="B4" s="40"/>
      <c r="C4" s="40"/>
      <c r="D4" s="40"/>
      <c r="E4" s="40"/>
      <c r="F4" s="40"/>
      <c r="G4" s="40"/>
      <c r="H4" s="40"/>
      <c r="I4" s="40"/>
      <c r="J4" s="40"/>
      <c r="K4" s="38"/>
      <c r="L4" s="38"/>
      <c r="M4" s="38"/>
      <c r="N4" s="38"/>
      <c r="O4" s="38"/>
      <c r="P4" s="38"/>
      <c r="Q4" s="38"/>
      <c r="R4" s="38"/>
      <c r="S4" s="36"/>
    </row>
    <row r="5" ht="15.75" customHeight="1" spans="1:19">
      <c r="A5" s="41" t="e">
        <f>#REF!&amp;#REF!</f>
        <v>#REF!</v>
      </c>
      <c r="B5" s="36"/>
      <c r="C5" s="36"/>
      <c r="D5" s="36"/>
      <c r="E5" s="36"/>
      <c r="F5" s="36"/>
      <c r="G5" s="36"/>
      <c r="H5" s="36"/>
      <c r="I5" s="36"/>
      <c r="J5" s="36"/>
      <c r="K5" s="36"/>
      <c r="L5" s="36"/>
      <c r="M5" s="36"/>
      <c r="N5" s="36"/>
      <c r="O5" s="36"/>
      <c r="P5" s="36"/>
      <c r="Q5" s="36"/>
      <c r="R5" s="42" t="s">
        <v>119</v>
      </c>
      <c r="S5" s="36"/>
    </row>
    <row r="6" ht="51" customHeight="1" spans="1:19">
      <c r="A6" s="185" t="s">
        <v>183</v>
      </c>
      <c r="B6" s="185" t="s">
        <v>682</v>
      </c>
      <c r="C6" s="185" t="s">
        <v>683</v>
      </c>
      <c r="D6" s="185" t="s">
        <v>655</v>
      </c>
      <c r="E6" s="185" t="s">
        <v>684</v>
      </c>
      <c r="F6" s="185" t="s">
        <v>685</v>
      </c>
      <c r="G6" s="185" t="s">
        <v>686</v>
      </c>
      <c r="H6" s="185" t="s">
        <v>687</v>
      </c>
      <c r="I6" s="185" t="s">
        <v>688</v>
      </c>
      <c r="J6" s="185" t="s">
        <v>689</v>
      </c>
      <c r="K6" s="187" t="s">
        <v>690</v>
      </c>
      <c r="L6" s="185" t="s">
        <v>710</v>
      </c>
      <c r="M6" s="186" t="s">
        <v>333</v>
      </c>
      <c r="N6" s="45" t="s">
        <v>334</v>
      </c>
      <c r="O6" s="185" t="s">
        <v>335</v>
      </c>
      <c r="P6" s="185" t="s">
        <v>336</v>
      </c>
      <c r="Q6" s="187" t="s">
        <v>358</v>
      </c>
      <c r="R6" s="185" t="s">
        <v>186</v>
      </c>
      <c r="S6" s="43" t="s">
        <v>674</v>
      </c>
    </row>
    <row r="7" ht="15.75" customHeight="1" spans="1:19">
      <c r="A7" s="46"/>
      <c r="B7" s="46"/>
      <c r="C7" s="47"/>
      <c r="D7" s="47"/>
      <c r="E7" s="47"/>
      <c r="F7" s="48"/>
      <c r="G7" s="46"/>
      <c r="H7" s="46"/>
      <c r="I7" s="46"/>
      <c r="J7" s="46"/>
      <c r="K7" s="56"/>
      <c r="L7" s="56"/>
      <c r="M7" s="55"/>
      <c r="N7" s="57"/>
      <c r="O7" s="56"/>
      <c r="P7" s="56" t="str">
        <f t="shared" ref="P7:P27" si="0">IF(O7-N7=0,"",(O7-N7))</f>
        <v/>
      </c>
      <c r="Q7" s="56" t="str">
        <f t="shared" ref="Q7:Q27" si="1">IF(N7=0,"",(O7-N7)/N7*100)</f>
        <v/>
      </c>
      <c r="R7" s="47"/>
      <c r="S7" s="47"/>
    </row>
    <row r="8" ht="15.75" customHeight="1" spans="1:19">
      <c r="A8" s="46"/>
      <c r="B8" s="46"/>
      <c r="C8" s="47"/>
      <c r="D8" s="47"/>
      <c r="E8" s="47"/>
      <c r="F8" s="48"/>
      <c r="G8" s="46"/>
      <c r="H8" s="46"/>
      <c r="I8" s="46"/>
      <c r="J8" s="46"/>
      <c r="K8" s="56"/>
      <c r="L8" s="56"/>
      <c r="M8" s="55"/>
      <c r="N8" s="57"/>
      <c r="O8" s="56"/>
      <c r="P8" s="56" t="str">
        <f t="shared" si="0"/>
        <v/>
      </c>
      <c r="Q8" s="56" t="str">
        <f t="shared" si="1"/>
        <v/>
      </c>
      <c r="R8" s="47"/>
      <c r="S8" s="47"/>
    </row>
    <row r="9" ht="15.75" customHeight="1" spans="1:19">
      <c r="A9" s="46"/>
      <c r="B9" s="46"/>
      <c r="C9" s="47"/>
      <c r="D9" s="47"/>
      <c r="E9" s="47"/>
      <c r="F9" s="48"/>
      <c r="G9" s="46"/>
      <c r="H9" s="46"/>
      <c r="I9" s="46"/>
      <c r="J9" s="46"/>
      <c r="K9" s="56"/>
      <c r="L9" s="56"/>
      <c r="M9" s="55"/>
      <c r="N9" s="57"/>
      <c r="O9" s="56"/>
      <c r="P9" s="56" t="str">
        <f t="shared" si="0"/>
        <v/>
      </c>
      <c r="Q9" s="56" t="str">
        <f t="shared" si="1"/>
        <v/>
      </c>
      <c r="R9" s="47"/>
      <c r="S9" s="47"/>
    </row>
    <row r="10" ht="15.75" customHeight="1" spans="1:19">
      <c r="A10" s="46"/>
      <c r="B10" s="46"/>
      <c r="C10" s="47"/>
      <c r="D10" s="47"/>
      <c r="E10" s="47"/>
      <c r="F10" s="48"/>
      <c r="G10" s="46"/>
      <c r="H10" s="46"/>
      <c r="I10" s="46"/>
      <c r="J10" s="46"/>
      <c r="K10" s="56"/>
      <c r="L10" s="56"/>
      <c r="M10" s="55"/>
      <c r="N10" s="57"/>
      <c r="O10" s="56"/>
      <c r="P10" s="56" t="str">
        <f t="shared" si="0"/>
        <v/>
      </c>
      <c r="Q10" s="56" t="str">
        <f t="shared" si="1"/>
        <v/>
      </c>
      <c r="R10" s="47"/>
      <c r="S10" s="47"/>
    </row>
    <row r="11" ht="15.75" customHeight="1" spans="1:19">
      <c r="A11" s="46"/>
      <c r="B11" s="46"/>
      <c r="C11" s="47"/>
      <c r="D11" s="47"/>
      <c r="E11" s="47"/>
      <c r="F11" s="48"/>
      <c r="G11" s="46"/>
      <c r="H11" s="46"/>
      <c r="I11" s="46"/>
      <c r="J11" s="46"/>
      <c r="K11" s="56"/>
      <c r="L11" s="56"/>
      <c r="M11" s="55"/>
      <c r="N11" s="57"/>
      <c r="O11" s="56"/>
      <c r="P11" s="56" t="str">
        <f t="shared" si="0"/>
        <v/>
      </c>
      <c r="Q11" s="56" t="str">
        <f t="shared" si="1"/>
        <v/>
      </c>
      <c r="R11" s="47"/>
      <c r="S11" s="47"/>
    </row>
    <row r="12" ht="15.75" customHeight="1" spans="1:19">
      <c r="A12" s="46"/>
      <c r="B12" s="46"/>
      <c r="C12" s="47"/>
      <c r="D12" s="47"/>
      <c r="E12" s="47"/>
      <c r="F12" s="48"/>
      <c r="G12" s="46"/>
      <c r="H12" s="46"/>
      <c r="I12" s="46"/>
      <c r="J12" s="46"/>
      <c r="K12" s="56"/>
      <c r="L12" s="56"/>
      <c r="M12" s="55"/>
      <c r="N12" s="57"/>
      <c r="O12" s="56"/>
      <c r="P12" s="56" t="str">
        <f t="shared" si="0"/>
        <v/>
      </c>
      <c r="Q12" s="56" t="str">
        <f t="shared" si="1"/>
        <v/>
      </c>
      <c r="R12" s="47"/>
      <c r="S12" s="47"/>
    </row>
    <row r="13" ht="15.75" customHeight="1" spans="1:19">
      <c r="A13" s="46"/>
      <c r="B13" s="46"/>
      <c r="C13" s="47"/>
      <c r="D13" s="47"/>
      <c r="E13" s="47"/>
      <c r="F13" s="48"/>
      <c r="G13" s="46"/>
      <c r="H13" s="46"/>
      <c r="I13" s="46"/>
      <c r="J13" s="46"/>
      <c r="K13" s="56"/>
      <c r="L13" s="56"/>
      <c r="M13" s="55"/>
      <c r="N13" s="57"/>
      <c r="O13" s="56"/>
      <c r="P13" s="56" t="str">
        <f t="shared" si="0"/>
        <v/>
      </c>
      <c r="Q13" s="56" t="str">
        <f t="shared" si="1"/>
        <v/>
      </c>
      <c r="R13" s="47"/>
      <c r="S13" s="47"/>
    </row>
    <row r="14" ht="15.75" customHeight="1" spans="1:19">
      <c r="A14" s="46"/>
      <c r="B14" s="46"/>
      <c r="C14" s="47"/>
      <c r="D14" s="47"/>
      <c r="E14" s="47"/>
      <c r="F14" s="48"/>
      <c r="G14" s="46"/>
      <c r="H14" s="46"/>
      <c r="I14" s="46"/>
      <c r="J14" s="46"/>
      <c r="K14" s="56"/>
      <c r="L14" s="56"/>
      <c r="M14" s="55"/>
      <c r="N14" s="57"/>
      <c r="O14" s="56"/>
      <c r="P14" s="56" t="str">
        <f t="shared" si="0"/>
        <v/>
      </c>
      <c r="Q14" s="56" t="str">
        <f t="shared" si="1"/>
        <v/>
      </c>
      <c r="R14" s="47"/>
      <c r="S14" s="47"/>
    </row>
    <row r="15" ht="15.75" customHeight="1" spans="1:19">
      <c r="A15" s="46"/>
      <c r="B15" s="46"/>
      <c r="C15" s="47"/>
      <c r="D15" s="47"/>
      <c r="E15" s="47"/>
      <c r="F15" s="48"/>
      <c r="G15" s="46"/>
      <c r="H15" s="46"/>
      <c r="I15" s="46"/>
      <c r="J15" s="46"/>
      <c r="K15" s="56"/>
      <c r="L15" s="56"/>
      <c r="M15" s="55"/>
      <c r="N15" s="57"/>
      <c r="O15" s="56"/>
      <c r="P15" s="56" t="str">
        <f t="shared" si="0"/>
        <v/>
      </c>
      <c r="Q15" s="56" t="str">
        <f t="shared" si="1"/>
        <v/>
      </c>
      <c r="R15" s="47"/>
      <c r="S15" s="47"/>
    </row>
    <row r="16" ht="15.75" customHeight="1" spans="1:19">
      <c r="A16" s="46"/>
      <c r="B16" s="46"/>
      <c r="C16" s="47"/>
      <c r="D16" s="47"/>
      <c r="E16" s="47"/>
      <c r="F16" s="48"/>
      <c r="G16" s="46"/>
      <c r="H16" s="46"/>
      <c r="I16" s="46"/>
      <c r="J16" s="46"/>
      <c r="K16" s="56"/>
      <c r="L16" s="56"/>
      <c r="M16" s="55"/>
      <c r="N16" s="57"/>
      <c r="O16" s="56"/>
      <c r="P16" s="56" t="str">
        <f t="shared" si="0"/>
        <v/>
      </c>
      <c r="Q16" s="56" t="str">
        <f t="shared" si="1"/>
        <v/>
      </c>
      <c r="R16" s="47"/>
      <c r="S16" s="47"/>
    </row>
    <row r="17" ht="15.75" customHeight="1" spans="1:19">
      <c r="A17" s="46"/>
      <c r="B17" s="46"/>
      <c r="C17" s="47"/>
      <c r="D17" s="47"/>
      <c r="E17" s="47"/>
      <c r="F17" s="48"/>
      <c r="G17" s="46"/>
      <c r="H17" s="46"/>
      <c r="I17" s="46"/>
      <c r="J17" s="46"/>
      <c r="K17" s="56"/>
      <c r="L17" s="56"/>
      <c r="M17" s="55"/>
      <c r="N17" s="57"/>
      <c r="O17" s="56"/>
      <c r="P17" s="56" t="str">
        <f t="shared" si="0"/>
        <v/>
      </c>
      <c r="Q17" s="56" t="str">
        <f t="shared" si="1"/>
        <v/>
      </c>
      <c r="R17" s="47"/>
      <c r="S17" s="47"/>
    </row>
    <row r="18" ht="15.75" customHeight="1" spans="1:19">
      <c r="A18" s="46"/>
      <c r="B18" s="46"/>
      <c r="C18" s="47"/>
      <c r="D18" s="47"/>
      <c r="E18" s="47"/>
      <c r="F18" s="48"/>
      <c r="G18" s="46"/>
      <c r="H18" s="46"/>
      <c r="I18" s="46"/>
      <c r="J18" s="46"/>
      <c r="K18" s="56"/>
      <c r="L18" s="56"/>
      <c r="M18" s="55"/>
      <c r="N18" s="57"/>
      <c r="O18" s="56"/>
      <c r="P18" s="56" t="str">
        <f t="shared" si="0"/>
        <v/>
      </c>
      <c r="Q18" s="56" t="str">
        <f t="shared" si="1"/>
        <v/>
      </c>
      <c r="R18" s="47"/>
      <c r="S18" s="47"/>
    </row>
    <row r="19" ht="15.75" customHeight="1" spans="1:19">
      <c r="A19" s="46"/>
      <c r="B19" s="46"/>
      <c r="C19" s="47"/>
      <c r="D19" s="47"/>
      <c r="E19" s="47"/>
      <c r="F19" s="48"/>
      <c r="G19" s="46"/>
      <c r="H19" s="46"/>
      <c r="I19" s="46"/>
      <c r="J19" s="46"/>
      <c r="K19" s="56"/>
      <c r="L19" s="56"/>
      <c r="M19" s="55"/>
      <c r="N19" s="57"/>
      <c r="O19" s="56"/>
      <c r="P19" s="56" t="str">
        <f t="shared" si="0"/>
        <v/>
      </c>
      <c r="Q19" s="56" t="str">
        <f t="shared" si="1"/>
        <v/>
      </c>
      <c r="R19" s="47"/>
      <c r="S19" s="47"/>
    </row>
    <row r="20" ht="15.75" customHeight="1" spans="1:19">
      <c r="A20" s="46"/>
      <c r="B20" s="46"/>
      <c r="C20" s="47"/>
      <c r="D20" s="47"/>
      <c r="E20" s="47"/>
      <c r="F20" s="48"/>
      <c r="G20" s="46"/>
      <c r="H20" s="46"/>
      <c r="I20" s="46"/>
      <c r="J20" s="46"/>
      <c r="K20" s="56"/>
      <c r="L20" s="56"/>
      <c r="M20" s="55"/>
      <c r="N20" s="57"/>
      <c r="O20" s="56"/>
      <c r="P20" s="56" t="str">
        <f t="shared" si="0"/>
        <v/>
      </c>
      <c r="Q20" s="56" t="str">
        <f t="shared" si="1"/>
        <v/>
      </c>
      <c r="R20" s="47"/>
      <c r="S20" s="47"/>
    </row>
    <row r="21" ht="15.75" customHeight="1" spans="1:19">
      <c r="A21" s="46"/>
      <c r="B21" s="46"/>
      <c r="C21" s="47"/>
      <c r="D21" s="47"/>
      <c r="E21" s="47"/>
      <c r="F21" s="48"/>
      <c r="G21" s="46"/>
      <c r="H21" s="46"/>
      <c r="I21" s="46"/>
      <c r="J21" s="46"/>
      <c r="K21" s="56"/>
      <c r="L21" s="56"/>
      <c r="M21" s="55"/>
      <c r="N21" s="57"/>
      <c r="O21" s="56"/>
      <c r="P21" s="56" t="str">
        <f t="shared" si="0"/>
        <v/>
      </c>
      <c r="Q21" s="56" t="str">
        <f t="shared" si="1"/>
        <v/>
      </c>
      <c r="R21" s="47"/>
      <c r="S21" s="47"/>
    </row>
    <row r="22" ht="15.75" customHeight="1" spans="1:19">
      <c r="A22" s="46"/>
      <c r="B22" s="46"/>
      <c r="C22" s="47"/>
      <c r="D22" s="47"/>
      <c r="E22" s="47"/>
      <c r="F22" s="48"/>
      <c r="G22" s="46"/>
      <c r="H22" s="46"/>
      <c r="I22" s="46"/>
      <c r="J22" s="46"/>
      <c r="K22" s="56"/>
      <c r="L22" s="56"/>
      <c r="M22" s="55"/>
      <c r="N22" s="57"/>
      <c r="O22" s="56"/>
      <c r="P22" s="56" t="str">
        <f t="shared" si="0"/>
        <v/>
      </c>
      <c r="Q22" s="56" t="str">
        <f t="shared" si="1"/>
        <v/>
      </c>
      <c r="R22" s="47"/>
      <c r="S22" s="47"/>
    </row>
    <row r="23" ht="15.75" customHeight="1" spans="1:19">
      <c r="A23" s="46"/>
      <c r="B23" s="46"/>
      <c r="C23" s="47"/>
      <c r="D23" s="47"/>
      <c r="E23" s="47"/>
      <c r="F23" s="48"/>
      <c r="G23" s="46"/>
      <c r="H23" s="46"/>
      <c r="I23" s="46"/>
      <c r="J23" s="46"/>
      <c r="K23" s="56"/>
      <c r="L23" s="56"/>
      <c r="M23" s="55"/>
      <c r="N23" s="57"/>
      <c r="O23" s="56"/>
      <c r="P23" s="56" t="str">
        <f t="shared" si="0"/>
        <v/>
      </c>
      <c r="Q23" s="56" t="str">
        <f t="shared" si="1"/>
        <v/>
      </c>
      <c r="R23" s="47"/>
      <c r="S23" s="47"/>
    </row>
    <row r="24" ht="15.75" customHeight="1" spans="1:19">
      <c r="A24" s="46"/>
      <c r="B24" s="46"/>
      <c r="C24" s="47"/>
      <c r="D24" s="47"/>
      <c r="E24" s="47"/>
      <c r="F24" s="48"/>
      <c r="G24" s="46"/>
      <c r="H24" s="46"/>
      <c r="I24" s="46"/>
      <c r="J24" s="46"/>
      <c r="K24" s="56"/>
      <c r="L24" s="56"/>
      <c r="M24" s="55"/>
      <c r="N24" s="57"/>
      <c r="O24" s="56"/>
      <c r="P24" s="56" t="str">
        <f t="shared" si="0"/>
        <v/>
      </c>
      <c r="Q24" s="56" t="str">
        <f t="shared" si="1"/>
        <v/>
      </c>
      <c r="R24" s="47"/>
      <c r="S24" s="47"/>
    </row>
    <row r="25" ht="15.75" customHeight="1" spans="1:19">
      <c r="A25" s="46"/>
      <c r="B25" s="46"/>
      <c r="C25" s="47"/>
      <c r="D25" s="47"/>
      <c r="E25" s="47"/>
      <c r="F25" s="48"/>
      <c r="G25" s="46"/>
      <c r="H25" s="46"/>
      <c r="I25" s="46"/>
      <c r="J25" s="46"/>
      <c r="K25" s="56"/>
      <c r="L25" s="56"/>
      <c r="M25" s="55"/>
      <c r="N25" s="57"/>
      <c r="O25" s="56"/>
      <c r="P25" s="56" t="str">
        <f t="shared" si="0"/>
        <v/>
      </c>
      <c r="Q25" s="56" t="str">
        <f t="shared" si="1"/>
        <v/>
      </c>
      <c r="R25" s="47"/>
      <c r="S25" s="47"/>
    </row>
    <row r="26" ht="15.75" customHeight="1" spans="1:19">
      <c r="A26" s="46"/>
      <c r="B26" s="46"/>
      <c r="C26" s="47"/>
      <c r="D26" s="47"/>
      <c r="E26" s="47"/>
      <c r="F26" s="48"/>
      <c r="G26" s="46"/>
      <c r="H26" s="46"/>
      <c r="I26" s="46"/>
      <c r="J26" s="46"/>
      <c r="K26" s="56"/>
      <c r="L26" s="56"/>
      <c r="M26" s="55"/>
      <c r="N26" s="57"/>
      <c r="O26" s="56"/>
      <c r="P26" s="56" t="str">
        <f t="shared" si="0"/>
        <v/>
      </c>
      <c r="Q26" s="56" t="str">
        <f t="shared" si="1"/>
        <v/>
      </c>
      <c r="R26" s="47"/>
      <c r="S26" s="47"/>
    </row>
    <row r="27" ht="15.75" customHeight="1" spans="1:19">
      <c r="A27" s="52" t="s">
        <v>359</v>
      </c>
      <c r="B27" s="72"/>
      <c r="C27" s="72"/>
      <c r="D27" s="72"/>
      <c r="E27" s="72"/>
      <c r="F27" s="48"/>
      <c r="G27" s="46"/>
      <c r="H27" s="46"/>
      <c r="I27" s="46"/>
      <c r="J27" s="46"/>
      <c r="K27" s="56"/>
      <c r="L27" s="56">
        <f>SUM(L7:L26)</f>
        <v>0</v>
      </c>
      <c r="M27" s="55">
        <f>SUM(M7:M26)</f>
        <v>0</v>
      </c>
      <c r="N27" s="57">
        <f>SUM(N7:N26)</f>
        <v>0</v>
      </c>
      <c r="O27" s="56">
        <f>SUM(O7:O26)</f>
        <v>0</v>
      </c>
      <c r="P27" s="56" t="str">
        <f t="shared" si="0"/>
        <v/>
      </c>
      <c r="Q27" s="56" t="str">
        <f t="shared" si="1"/>
        <v/>
      </c>
      <c r="R27" s="47"/>
      <c r="S27" s="47"/>
    </row>
    <row r="28" ht="15.75" customHeight="1" spans="1:19">
      <c r="A28" s="54" t="e">
        <f>#REF!&amp;#REF!</f>
        <v>#REF!</v>
      </c>
      <c r="B28" s="36"/>
      <c r="C28" s="36"/>
      <c r="D28" s="36"/>
      <c r="E28" s="36"/>
      <c r="F28" s="36"/>
      <c r="G28" s="36"/>
      <c r="H28" s="36"/>
      <c r="I28" s="41"/>
      <c r="J28" s="36"/>
      <c r="K28" s="36"/>
      <c r="L28" s="36"/>
      <c r="M28" s="36"/>
      <c r="N28" s="36"/>
      <c r="O28" s="36" t="e">
        <f>"评估人员："&amp;#REF!</f>
        <v>#REF!</v>
      </c>
      <c r="P28" s="36"/>
      <c r="Q28" s="36"/>
      <c r="R28" s="36"/>
      <c r="S28" s="36"/>
    </row>
    <row r="29" ht="15.75" customHeight="1" spans="1:19">
      <c r="A29" s="54" t="e">
        <f>CONCATENATE(#REF!,#REF!,#REF!,#REF!,#REF!,#REF!,#REF!)</f>
        <v>#REF!</v>
      </c>
      <c r="B29" s="36"/>
      <c r="C29" s="36"/>
      <c r="D29" s="36"/>
      <c r="E29" s="36"/>
      <c r="F29" s="36"/>
      <c r="G29" s="36"/>
      <c r="H29" s="36"/>
      <c r="I29" s="36"/>
      <c r="J29" s="36"/>
      <c r="K29" s="36"/>
      <c r="L29" s="36"/>
      <c r="M29" s="36"/>
      <c r="N29" s="36"/>
      <c r="O29" s="36"/>
      <c r="P29" s="36"/>
      <c r="Q29" s="36"/>
      <c r="R29" s="36"/>
      <c r="S29" s="36"/>
    </row>
    <row r="30" spans="1:19">
      <c r="A30" s="36"/>
      <c r="B30" s="36"/>
      <c r="C30" s="36"/>
      <c r="D30" s="36"/>
      <c r="E30" s="36"/>
      <c r="F30" s="36"/>
      <c r="G30" s="36"/>
      <c r="H30" s="36"/>
      <c r="I30" s="36"/>
      <c r="J30" s="36"/>
      <c r="K30" s="36"/>
      <c r="L30" s="36"/>
      <c r="M30" s="36"/>
      <c r="N30" s="36"/>
      <c r="O30" s="36"/>
      <c r="P30" s="36"/>
      <c r="Q30" s="36"/>
      <c r="R30" s="36"/>
      <c r="S30" s="36"/>
    </row>
    <row r="31" spans="1:19">
      <c r="A31" s="36"/>
      <c r="B31" s="36"/>
      <c r="C31" s="36"/>
      <c r="D31" s="36"/>
      <c r="E31" s="36"/>
      <c r="F31" s="36"/>
      <c r="G31" s="36"/>
      <c r="H31" s="36"/>
      <c r="I31" s="36"/>
      <c r="J31" s="36"/>
      <c r="K31" s="36"/>
      <c r="L31" s="36"/>
      <c r="M31" s="36"/>
      <c r="N31" s="36"/>
      <c r="O31" s="36"/>
      <c r="P31" s="36"/>
      <c r="Q31" s="36"/>
      <c r="R31" s="36"/>
      <c r="S31" s="36"/>
    </row>
    <row r="32" spans="1:19">
      <c r="A32" s="36"/>
      <c r="B32" s="36"/>
      <c r="C32" s="36"/>
      <c r="D32" s="36"/>
      <c r="E32" s="36"/>
      <c r="F32" s="36"/>
      <c r="G32" s="36"/>
      <c r="H32" s="36"/>
      <c r="I32" s="36"/>
      <c r="J32" s="36"/>
      <c r="K32" s="36"/>
      <c r="L32" s="36"/>
      <c r="M32" s="36"/>
      <c r="N32" s="36"/>
      <c r="O32" s="36"/>
      <c r="P32" s="36"/>
      <c r="Q32" s="36"/>
      <c r="R32" s="36"/>
      <c r="S32" s="36"/>
    </row>
    <row r="33" spans="1:19">
      <c r="A33" s="36"/>
      <c r="B33" s="36"/>
      <c r="C33" s="36"/>
      <c r="D33" s="36"/>
      <c r="E33" s="36"/>
      <c r="F33" s="36"/>
      <c r="G33" s="36"/>
      <c r="H33" s="36"/>
      <c r="I33" s="36"/>
      <c r="J33" s="36"/>
      <c r="K33" s="36"/>
      <c r="L33" s="36"/>
      <c r="M33" s="36"/>
      <c r="N33" s="36"/>
      <c r="O33" s="36"/>
      <c r="P33" s="36"/>
      <c r="Q33" s="36"/>
      <c r="R33" s="36"/>
      <c r="S33" s="36"/>
    </row>
    <row r="34" spans="1:19">
      <c r="A34" s="36"/>
      <c r="B34" s="36"/>
      <c r="C34" s="36"/>
      <c r="D34" s="36"/>
      <c r="E34" s="36"/>
      <c r="F34" s="36"/>
      <c r="G34" s="36"/>
      <c r="H34" s="36"/>
      <c r="I34" s="36"/>
      <c r="J34" s="36"/>
      <c r="K34" s="36"/>
      <c r="L34" s="36"/>
      <c r="M34" s="36"/>
      <c r="N34" s="36"/>
      <c r="O34" s="36"/>
      <c r="P34" s="36"/>
      <c r="Q34" s="36"/>
      <c r="R34" s="36"/>
      <c r="S34" s="36"/>
    </row>
    <row r="35" spans="1:19">
      <c r="A35" s="36"/>
      <c r="B35" s="36"/>
      <c r="C35" s="36"/>
      <c r="D35" s="36"/>
      <c r="E35" s="36"/>
      <c r="F35" s="36"/>
      <c r="G35" s="36"/>
      <c r="H35" s="36"/>
      <c r="I35" s="36"/>
      <c r="J35" s="36"/>
      <c r="K35" s="36"/>
      <c r="L35" s="36"/>
      <c r="M35" s="36"/>
      <c r="N35" s="36"/>
      <c r="O35" s="36"/>
      <c r="P35" s="36"/>
      <c r="Q35" s="36"/>
      <c r="R35" s="36"/>
      <c r="S35" s="36"/>
    </row>
    <row r="36" spans="1:19">
      <c r="A36" s="36"/>
      <c r="B36" s="36"/>
      <c r="C36" s="36"/>
      <c r="D36" s="36"/>
      <c r="E36" s="36"/>
      <c r="F36" s="36"/>
      <c r="G36" s="36"/>
      <c r="H36" s="36"/>
      <c r="I36" s="36"/>
      <c r="J36" s="36"/>
      <c r="K36" s="36"/>
      <c r="L36" s="36"/>
      <c r="M36" s="36"/>
      <c r="N36" s="36"/>
      <c r="O36" s="36"/>
      <c r="P36" s="36"/>
      <c r="Q36" s="36"/>
      <c r="R36" s="36"/>
      <c r="S36" s="36"/>
    </row>
    <row r="37" spans="1:19">
      <c r="A37" s="36"/>
      <c r="B37" s="36"/>
      <c r="C37" s="36"/>
      <c r="D37" s="36"/>
      <c r="E37" s="36"/>
      <c r="F37" s="36"/>
      <c r="G37" s="36"/>
      <c r="H37" s="36"/>
      <c r="I37" s="36"/>
      <c r="J37" s="36"/>
      <c r="K37" s="36"/>
      <c r="L37" s="36"/>
      <c r="M37" s="36"/>
      <c r="N37" s="36"/>
      <c r="O37" s="36"/>
      <c r="P37" s="36"/>
      <c r="Q37" s="36"/>
      <c r="R37" s="36"/>
      <c r="S37" s="36"/>
    </row>
    <row r="38" spans="1:19">
      <c r="A38" s="36"/>
      <c r="B38" s="36"/>
      <c r="C38" s="36"/>
      <c r="D38" s="36"/>
      <c r="E38" s="36"/>
      <c r="F38" s="36"/>
      <c r="G38" s="36"/>
      <c r="H38" s="36"/>
      <c r="I38" s="36"/>
      <c r="J38" s="36"/>
      <c r="K38" s="36"/>
      <c r="L38" s="36"/>
      <c r="M38" s="36"/>
      <c r="N38" s="36"/>
      <c r="O38" s="36"/>
      <c r="P38" s="36"/>
      <c r="Q38" s="36"/>
      <c r="R38" s="36"/>
      <c r="S38" s="36"/>
    </row>
    <row r="39" spans="1:19">
      <c r="A39" s="36"/>
      <c r="B39" s="36"/>
      <c r="C39" s="36"/>
      <c r="D39" s="36"/>
      <c r="E39" s="36"/>
      <c r="F39" s="36"/>
      <c r="G39" s="36"/>
      <c r="H39" s="36"/>
      <c r="I39" s="36"/>
      <c r="J39" s="36"/>
      <c r="K39" s="36"/>
      <c r="L39" s="36"/>
      <c r="M39" s="36"/>
      <c r="N39" s="36"/>
      <c r="O39" s="36"/>
      <c r="P39" s="36"/>
      <c r="Q39" s="36"/>
      <c r="R39" s="36"/>
      <c r="S39" s="36"/>
    </row>
    <row r="40" spans="1:19">
      <c r="A40" s="36"/>
      <c r="B40" s="36"/>
      <c r="C40" s="36"/>
      <c r="D40" s="36"/>
      <c r="E40" s="36"/>
      <c r="F40" s="36"/>
      <c r="G40" s="36"/>
      <c r="H40" s="36"/>
      <c r="I40" s="36"/>
      <c r="J40" s="36"/>
      <c r="K40" s="36"/>
      <c r="L40" s="36"/>
      <c r="M40" s="36"/>
      <c r="N40" s="36"/>
      <c r="O40" s="36"/>
      <c r="P40" s="36"/>
      <c r="Q40" s="36"/>
      <c r="R40" s="36"/>
      <c r="S40" s="36"/>
    </row>
    <row r="41" spans="1:19">
      <c r="A41" s="36"/>
      <c r="B41" s="36"/>
      <c r="C41" s="36"/>
      <c r="D41" s="36"/>
      <c r="E41" s="36"/>
      <c r="F41" s="36"/>
      <c r="G41" s="36"/>
      <c r="H41" s="36"/>
      <c r="I41" s="36"/>
      <c r="J41" s="36"/>
      <c r="K41" s="36"/>
      <c r="L41" s="36"/>
      <c r="M41" s="36"/>
      <c r="N41" s="36"/>
      <c r="O41" s="36"/>
      <c r="P41" s="36"/>
      <c r="Q41" s="36"/>
      <c r="R41" s="36"/>
      <c r="S41" s="36"/>
    </row>
    <row r="42" spans="1:19">
      <c r="A42" s="36"/>
      <c r="B42" s="36"/>
      <c r="C42" s="36"/>
      <c r="D42" s="36"/>
      <c r="E42" s="36"/>
      <c r="F42" s="36"/>
      <c r="G42" s="36"/>
      <c r="H42" s="36"/>
      <c r="I42" s="36"/>
      <c r="J42" s="36"/>
      <c r="K42" s="36"/>
      <c r="L42" s="36"/>
      <c r="M42" s="36"/>
      <c r="N42" s="36"/>
      <c r="O42" s="36"/>
      <c r="P42" s="36"/>
      <c r="Q42" s="36"/>
      <c r="R42" s="36"/>
      <c r="S42" s="36"/>
    </row>
    <row r="43" spans="1:19">
      <c r="A43" s="36"/>
      <c r="B43" s="36"/>
      <c r="C43" s="36"/>
      <c r="D43" s="36"/>
      <c r="E43" s="36"/>
      <c r="F43" s="36"/>
      <c r="G43" s="36"/>
      <c r="H43" s="36"/>
      <c r="I43" s="36"/>
      <c r="J43" s="36"/>
      <c r="K43" s="36"/>
      <c r="L43" s="36"/>
      <c r="M43" s="36"/>
      <c r="N43" s="36"/>
      <c r="O43" s="36"/>
      <c r="P43" s="36"/>
      <c r="Q43" s="36"/>
      <c r="R43" s="36"/>
      <c r="S43" s="36"/>
    </row>
    <row r="44" spans="1:19">
      <c r="A44" s="36"/>
      <c r="B44" s="36"/>
      <c r="C44" s="36"/>
      <c r="D44" s="36"/>
      <c r="E44" s="36"/>
      <c r="F44" s="36"/>
      <c r="G44" s="36"/>
      <c r="H44" s="36"/>
      <c r="I44" s="36"/>
      <c r="J44" s="36"/>
      <c r="K44" s="36"/>
      <c r="L44" s="36"/>
      <c r="M44" s="36"/>
      <c r="N44" s="36"/>
      <c r="O44" s="36"/>
      <c r="P44" s="36"/>
      <c r="Q44" s="36"/>
      <c r="R44" s="36"/>
      <c r="S44" s="36"/>
    </row>
    <row r="45" spans="1:19">
      <c r="A45" s="36"/>
      <c r="B45" s="36"/>
      <c r="C45" s="36"/>
      <c r="D45" s="36"/>
      <c r="E45" s="36"/>
      <c r="F45" s="36"/>
      <c r="G45" s="36"/>
      <c r="H45" s="36"/>
      <c r="I45" s="36"/>
      <c r="J45" s="36"/>
      <c r="K45" s="36"/>
      <c r="L45" s="36"/>
      <c r="M45" s="36"/>
      <c r="N45" s="36"/>
      <c r="O45" s="36"/>
      <c r="P45" s="36"/>
      <c r="Q45" s="36"/>
      <c r="R45" s="36"/>
      <c r="S45" s="36"/>
    </row>
    <row r="46" spans="1:19">
      <c r="A46" s="36"/>
      <c r="B46" s="36"/>
      <c r="C46" s="36"/>
      <c r="D46" s="36"/>
      <c r="E46" s="36"/>
      <c r="F46" s="36"/>
      <c r="G46" s="36"/>
      <c r="H46" s="36"/>
      <c r="I46" s="36"/>
      <c r="J46" s="36"/>
      <c r="K46" s="36"/>
      <c r="L46" s="36"/>
      <c r="M46" s="36"/>
      <c r="N46" s="36"/>
      <c r="O46" s="36"/>
      <c r="P46" s="36"/>
      <c r="Q46" s="36"/>
      <c r="R46" s="36"/>
      <c r="S46" s="36"/>
    </row>
    <row r="47" spans="1:19">
      <c r="A47" s="36"/>
      <c r="B47" s="36"/>
      <c r="C47" s="36"/>
      <c r="D47" s="36"/>
      <c r="E47" s="36"/>
      <c r="F47" s="36"/>
      <c r="G47" s="36"/>
      <c r="H47" s="36"/>
      <c r="I47" s="36"/>
      <c r="J47" s="36"/>
      <c r="K47" s="36"/>
      <c r="L47" s="36"/>
      <c r="M47" s="36"/>
      <c r="N47" s="36"/>
      <c r="O47" s="36"/>
      <c r="P47" s="36"/>
      <c r="Q47" s="36"/>
      <c r="R47" s="36"/>
      <c r="S47" s="36"/>
    </row>
    <row r="48" spans="1:19">
      <c r="A48" s="36"/>
      <c r="B48" s="36"/>
      <c r="C48" s="36"/>
      <c r="D48" s="36"/>
      <c r="E48" s="36"/>
      <c r="F48" s="36"/>
      <c r="G48" s="36"/>
      <c r="H48" s="36"/>
      <c r="I48" s="36"/>
      <c r="J48" s="36"/>
      <c r="K48" s="36"/>
      <c r="L48" s="36"/>
      <c r="M48" s="36"/>
      <c r="N48" s="36"/>
      <c r="O48" s="36"/>
      <c r="P48" s="36"/>
      <c r="Q48" s="36"/>
      <c r="R48" s="36"/>
      <c r="S48" s="36"/>
    </row>
    <row r="49" spans="1:19">
      <c r="A49" s="36"/>
      <c r="B49" s="36"/>
      <c r="C49" s="36"/>
      <c r="D49" s="36"/>
      <c r="E49" s="36"/>
      <c r="F49" s="36"/>
      <c r="G49" s="36"/>
      <c r="H49" s="36"/>
      <c r="I49" s="36"/>
      <c r="J49" s="36"/>
      <c r="K49" s="36"/>
      <c r="L49" s="36"/>
      <c r="M49" s="36"/>
      <c r="N49" s="36"/>
      <c r="O49" s="36"/>
      <c r="P49" s="36"/>
      <c r="Q49" s="36"/>
      <c r="R49" s="36"/>
      <c r="S49" s="36"/>
    </row>
    <row r="50" spans="1:19">
      <c r="A50" s="36"/>
      <c r="B50" s="36"/>
      <c r="C50" s="36"/>
      <c r="D50" s="36"/>
      <c r="E50" s="36"/>
      <c r="F50" s="36"/>
      <c r="G50" s="36"/>
      <c r="H50" s="36"/>
      <c r="I50" s="36"/>
      <c r="J50" s="36"/>
      <c r="K50" s="36"/>
      <c r="L50" s="36"/>
      <c r="M50" s="36"/>
      <c r="N50" s="36"/>
      <c r="O50" s="36"/>
      <c r="P50" s="36"/>
      <c r="Q50" s="36"/>
      <c r="R50" s="36"/>
      <c r="S50" s="36"/>
    </row>
    <row r="51" spans="1:19">
      <c r="A51" s="36"/>
      <c r="B51" s="36"/>
      <c r="C51" s="36"/>
      <c r="D51" s="36"/>
      <c r="E51" s="36"/>
      <c r="F51" s="36"/>
      <c r="G51" s="36"/>
      <c r="H51" s="36"/>
      <c r="I51" s="36"/>
      <c r="J51" s="36"/>
      <c r="K51" s="36"/>
      <c r="L51" s="36"/>
      <c r="M51" s="36"/>
      <c r="N51" s="36"/>
      <c r="O51" s="36"/>
      <c r="P51" s="36"/>
      <c r="Q51" s="36"/>
      <c r="R51" s="36"/>
      <c r="S51" s="36"/>
    </row>
    <row r="52" spans="1:19">
      <c r="A52" s="36"/>
      <c r="B52" s="36"/>
      <c r="C52" s="36"/>
      <c r="D52" s="36"/>
      <c r="E52" s="36"/>
      <c r="F52" s="36"/>
      <c r="G52" s="36"/>
      <c r="H52" s="36"/>
      <c r="I52" s="36"/>
      <c r="J52" s="36"/>
      <c r="K52" s="36"/>
      <c r="L52" s="36"/>
      <c r="M52" s="36"/>
      <c r="N52" s="36"/>
      <c r="O52" s="36"/>
      <c r="P52" s="36"/>
      <c r="Q52" s="36"/>
      <c r="R52" s="36"/>
      <c r="S52" s="36"/>
    </row>
    <row r="53" spans="1:19">
      <c r="A53" s="36"/>
      <c r="B53" s="36"/>
      <c r="C53" s="36"/>
      <c r="D53" s="36"/>
      <c r="E53" s="36"/>
      <c r="F53" s="36"/>
      <c r="G53" s="36"/>
      <c r="H53" s="36"/>
      <c r="I53" s="36"/>
      <c r="J53" s="36"/>
      <c r="K53" s="36"/>
      <c r="L53" s="36"/>
      <c r="M53" s="36"/>
      <c r="N53" s="36"/>
      <c r="O53" s="36"/>
      <c r="P53" s="36"/>
      <c r="Q53" s="36"/>
      <c r="R53" s="36"/>
      <c r="S53" s="36"/>
    </row>
    <row r="54" spans="1:19">
      <c r="A54" s="36"/>
      <c r="B54" s="36"/>
      <c r="C54" s="36"/>
      <c r="D54" s="36"/>
      <c r="E54" s="36"/>
      <c r="F54" s="36"/>
      <c r="G54" s="36"/>
      <c r="H54" s="36"/>
      <c r="I54" s="36"/>
      <c r="J54" s="36"/>
      <c r="K54" s="36"/>
      <c r="L54" s="36"/>
      <c r="M54" s="36"/>
      <c r="N54" s="36"/>
      <c r="O54" s="36"/>
      <c r="P54" s="36"/>
      <c r="Q54" s="36"/>
      <c r="R54" s="36"/>
      <c r="S54" s="36"/>
    </row>
    <row r="55" spans="1:19">
      <c r="A55" s="36"/>
      <c r="B55" s="36"/>
      <c r="C55" s="36"/>
      <c r="D55" s="36"/>
      <c r="E55" s="36"/>
      <c r="F55" s="36"/>
      <c r="G55" s="36"/>
      <c r="H55" s="36"/>
      <c r="I55" s="36"/>
      <c r="J55" s="36"/>
      <c r="K55" s="36"/>
      <c r="L55" s="36"/>
      <c r="M55" s="36"/>
      <c r="N55" s="36"/>
      <c r="O55" s="36"/>
      <c r="P55" s="36"/>
      <c r="Q55" s="36"/>
      <c r="R55" s="36"/>
      <c r="S55" s="36"/>
    </row>
    <row r="56" spans="1:19">
      <c r="A56" s="36"/>
      <c r="B56" s="36"/>
      <c r="C56" s="36"/>
      <c r="D56" s="36"/>
      <c r="E56" s="36"/>
      <c r="F56" s="36"/>
      <c r="G56" s="36"/>
      <c r="H56" s="36"/>
      <c r="I56" s="36"/>
      <c r="J56" s="36"/>
      <c r="K56" s="36"/>
      <c r="L56" s="36"/>
      <c r="M56" s="36"/>
      <c r="N56" s="36"/>
      <c r="O56" s="36"/>
      <c r="P56" s="36"/>
      <c r="Q56" s="36"/>
      <c r="R56" s="36"/>
      <c r="S56" s="36"/>
    </row>
    <row r="57" spans="1:19">
      <c r="A57" s="36"/>
      <c r="B57" s="36"/>
      <c r="C57" s="36"/>
      <c r="D57" s="36"/>
      <c r="E57" s="36"/>
      <c r="F57" s="36"/>
      <c r="G57" s="36"/>
      <c r="H57" s="36"/>
      <c r="I57" s="36"/>
      <c r="J57" s="36"/>
      <c r="K57" s="36"/>
      <c r="L57" s="36"/>
      <c r="M57" s="36"/>
      <c r="N57" s="36"/>
      <c r="O57" s="36"/>
      <c r="P57" s="36"/>
      <c r="Q57" s="36"/>
      <c r="R57" s="36"/>
      <c r="S57" s="36"/>
    </row>
    <row r="58" spans="1:19">
      <c r="A58" s="36"/>
      <c r="B58" s="36"/>
      <c r="C58" s="36"/>
      <c r="D58" s="36"/>
      <c r="E58" s="36"/>
      <c r="F58" s="36"/>
      <c r="G58" s="36"/>
      <c r="H58" s="36"/>
      <c r="I58" s="36"/>
      <c r="J58" s="36"/>
      <c r="K58" s="36"/>
      <c r="L58" s="36"/>
      <c r="M58" s="36"/>
      <c r="N58" s="36"/>
      <c r="O58" s="36"/>
      <c r="P58" s="36"/>
      <c r="Q58" s="36"/>
      <c r="R58" s="36"/>
      <c r="S58" s="36"/>
    </row>
    <row r="59" spans="1:19">
      <c r="A59" s="36"/>
      <c r="B59" s="36"/>
      <c r="C59" s="36"/>
      <c r="D59" s="36"/>
      <c r="E59" s="36"/>
      <c r="F59" s="36"/>
      <c r="G59" s="36"/>
      <c r="H59" s="36"/>
      <c r="I59" s="36"/>
      <c r="J59" s="36"/>
      <c r="K59" s="36"/>
      <c r="L59" s="36"/>
      <c r="M59" s="36"/>
      <c r="N59" s="36"/>
      <c r="O59" s="36"/>
      <c r="P59" s="36"/>
      <c r="Q59" s="36"/>
      <c r="R59" s="36"/>
      <c r="S59" s="36"/>
    </row>
    <row r="60" spans="1:19">
      <c r="A60" s="36"/>
      <c r="B60" s="36"/>
      <c r="C60" s="36"/>
      <c r="D60" s="36"/>
      <c r="E60" s="36"/>
      <c r="F60" s="36"/>
      <c r="G60" s="36"/>
      <c r="H60" s="36"/>
      <c r="I60" s="36"/>
      <c r="J60" s="36"/>
      <c r="K60" s="36"/>
      <c r="L60" s="36"/>
      <c r="M60" s="36"/>
      <c r="N60" s="36"/>
      <c r="O60" s="36"/>
      <c r="P60" s="36"/>
      <c r="Q60" s="36"/>
      <c r="R60" s="36"/>
      <c r="S60" s="36"/>
    </row>
    <row r="61" spans="1:19">
      <c r="A61" s="36"/>
      <c r="B61" s="36"/>
      <c r="C61" s="36"/>
      <c r="D61" s="36"/>
      <c r="E61" s="36"/>
      <c r="F61" s="36"/>
      <c r="G61" s="36"/>
      <c r="H61" s="36"/>
      <c r="I61" s="36"/>
      <c r="J61" s="36"/>
      <c r="K61" s="36"/>
      <c r="L61" s="36"/>
      <c r="M61" s="36"/>
      <c r="N61" s="36"/>
      <c r="O61" s="36"/>
      <c r="P61" s="36"/>
      <c r="Q61" s="36"/>
      <c r="R61" s="36"/>
      <c r="S61" s="36"/>
    </row>
    <row r="62" spans="1:19">
      <c r="A62" s="36"/>
      <c r="B62" s="36"/>
      <c r="C62" s="36"/>
      <c r="D62" s="36"/>
      <c r="E62" s="36"/>
      <c r="F62" s="36"/>
      <c r="G62" s="36"/>
      <c r="H62" s="36"/>
      <c r="I62" s="36"/>
      <c r="J62" s="36"/>
      <c r="K62" s="36"/>
      <c r="L62" s="36"/>
      <c r="M62" s="36"/>
      <c r="N62" s="36"/>
      <c r="O62" s="36"/>
      <c r="P62" s="36"/>
      <c r="Q62" s="36"/>
      <c r="R62" s="36"/>
      <c r="S62" s="36"/>
    </row>
    <row r="63" spans="1:19">
      <c r="A63" s="36"/>
      <c r="B63" s="36"/>
      <c r="C63" s="36"/>
      <c r="D63" s="36"/>
      <c r="E63" s="36"/>
      <c r="F63" s="36"/>
      <c r="G63" s="36"/>
      <c r="H63" s="36"/>
      <c r="I63" s="36"/>
      <c r="J63" s="36"/>
      <c r="K63" s="36"/>
      <c r="L63" s="36"/>
      <c r="M63" s="36"/>
      <c r="N63" s="36"/>
      <c r="O63" s="36"/>
      <c r="P63" s="36"/>
      <c r="Q63" s="36"/>
      <c r="R63" s="36"/>
      <c r="S63" s="36"/>
    </row>
    <row r="64" spans="1:19">
      <c r="A64" s="36"/>
      <c r="B64" s="36"/>
      <c r="C64" s="36"/>
      <c r="D64" s="36"/>
      <c r="E64" s="36"/>
      <c r="F64" s="36"/>
      <c r="G64" s="36"/>
      <c r="H64" s="36"/>
      <c r="I64" s="36"/>
      <c r="J64" s="36"/>
      <c r="K64" s="36"/>
      <c r="L64" s="36"/>
      <c r="M64" s="36"/>
      <c r="N64" s="36"/>
      <c r="O64" s="36"/>
      <c r="P64" s="36"/>
      <c r="Q64" s="36"/>
      <c r="R64" s="36"/>
      <c r="S64" s="36"/>
    </row>
    <row r="65" spans="1:19">
      <c r="A65" s="36"/>
      <c r="B65" s="36"/>
      <c r="C65" s="36"/>
      <c r="D65" s="36"/>
      <c r="E65" s="36"/>
      <c r="F65" s="36"/>
      <c r="G65" s="36"/>
      <c r="H65" s="36"/>
      <c r="I65" s="36"/>
      <c r="J65" s="36"/>
      <c r="K65" s="36"/>
      <c r="L65" s="36"/>
      <c r="M65" s="36"/>
      <c r="N65" s="36"/>
      <c r="O65" s="36"/>
      <c r="P65" s="36"/>
      <c r="Q65" s="36"/>
      <c r="R65" s="36"/>
      <c r="S65" s="36"/>
    </row>
    <row r="66" spans="1:19">
      <c r="A66" s="36"/>
      <c r="B66" s="36"/>
      <c r="C66" s="36"/>
      <c r="D66" s="36"/>
      <c r="E66" s="36"/>
      <c r="F66" s="36"/>
      <c r="G66" s="36"/>
      <c r="H66" s="36"/>
      <c r="I66" s="36"/>
      <c r="J66" s="36"/>
      <c r="K66" s="36"/>
      <c r="L66" s="36"/>
      <c r="M66" s="36"/>
      <c r="N66" s="36"/>
      <c r="O66" s="36"/>
      <c r="P66" s="36"/>
      <c r="Q66" s="36"/>
      <c r="R66" s="36"/>
      <c r="S66" s="36"/>
    </row>
    <row r="67" spans="1:19">
      <c r="A67" s="36"/>
      <c r="B67" s="36"/>
      <c r="C67" s="36"/>
      <c r="D67" s="36"/>
      <c r="E67" s="36"/>
      <c r="F67" s="36"/>
      <c r="G67" s="36"/>
      <c r="H67" s="36"/>
      <c r="I67" s="36"/>
      <c r="J67" s="36"/>
      <c r="K67" s="36"/>
      <c r="L67" s="36"/>
      <c r="M67" s="36"/>
      <c r="N67" s="36"/>
      <c r="O67" s="36"/>
      <c r="P67" s="36"/>
      <c r="Q67" s="36"/>
      <c r="R67" s="36"/>
      <c r="S67" s="36"/>
    </row>
    <row r="68" spans="1:19">
      <c r="A68" s="36"/>
      <c r="B68" s="36"/>
      <c r="C68" s="36"/>
      <c r="D68" s="36"/>
      <c r="E68" s="36"/>
      <c r="F68" s="36"/>
      <c r="G68" s="36"/>
      <c r="H68" s="36"/>
      <c r="I68" s="36"/>
      <c r="J68" s="36"/>
      <c r="K68" s="36"/>
      <c r="L68" s="36"/>
      <c r="M68" s="36"/>
      <c r="N68" s="36"/>
      <c r="O68" s="36"/>
      <c r="P68" s="36"/>
      <c r="Q68" s="36"/>
      <c r="R68" s="36"/>
      <c r="S68" s="36"/>
    </row>
    <row r="69" spans="1:19">
      <c r="A69" s="36"/>
      <c r="B69" s="36"/>
      <c r="C69" s="36"/>
      <c r="D69" s="36"/>
      <c r="E69" s="36"/>
      <c r="F69" s="36"/>
      <c r="G69" s="36"/>
      <c r="H69" s="36"/>
      <c r="I69" s="36"/>
      <c r="J69" s="36"/>
      <c r="K69" s="36"/>
      <c r="L69" s="36"/>
      <c r="M69" s="36"/>
      <c r="N69" s="36"/>
      <c r="O69" s="36"/>
      <c r="P69" s="36"/>
      <c r="Q69" s="36"/>
      <c r="R69" s="36"/>
      <c r="S69" s="36"/>
    </row>
    <row r="70" spans="1:19">
      <c r="A70" s="36"/>
      <c r="B70" s="36"/>
      <c r="C70" s="36"/>
      <c r="D70" s="36"/>
      <c r="E70" s="36"/>
      <c r="F70" s="36"/>
      <c r="G70" s="36"/>
      <c r="H70" s="36"/>
      <c r="I70" s="36"/>
      <c r="J70" s="36"/>
      <c r="K70" s="36"/>
      <c r="L70" s="36"/>
      <c r="M70" s="36"/>
      <c r="N70" s="36"/>
      <c r="O70" s="36"/>
      <c r="P70" s="36"/>
      <c r="Q70" s="36"/>
      <c r="R70" s="36"/>
      <c r="S70" s="36"/>
    </row>
    <row r="71" spans="1:19">
      <c r="A71" s="36"/>
      <c r="B71" s="36"/>
      <c r="C71" s="36"/>
      <c r="D71" s="36"/>
      <c r="E71" s="36"/>
      <c r="F71" s="36"/>
      <c r="G71" s="36"/>
      <c r="H71" s="36"/>
      <c r="I71" s="36"/>
      <c r="J71" s="36"/>
      <c r="K71" s="36"/>
      <c r="L71" s="36"/>
      <c r="M71" s="36"/>
      <c r="N71" s="36"/>
      <c r="O71" s="36"/>
      <c r="P71" s="36"/>
      <c r="Q71" s="36"/>
      <c r="R71" s="36"/>
      <c r="S71" s="36"/>
    </row>
    <row r="72" spans="1:19">
      <c r="A72" s="36"/>
      <c r="B72" s="36"/>
      <c r="C72" s="36"/>
      <c r="D72" s="36"/>
      <c r="E72" s="36"/>
      <c r="F72" s="36"/>
      <c r="G72" s="36"/>
      <c r="H72" s="36"/>
      <c r="I72" s="36"/>
      <c r="J72" s="36"/>
      <c r="K72" s="36"/>
      <c r="L72" s="36"/>
      <c r="M72" s="36"/>
      <c r="N72" s="36"/>
      <c r="O72" s="36"/>
      <c r="P72" s="36"/>
      <c r="Q72" s="36"/>
      <c r="R72" s="36"/>
      <c r="S72" s="36"/>
    </row>
    <row r="73" spans="1:19">
      <c r="A73" s="36"/>
      <c r="B73" s="36"/>
      <c r="C73" s="36"/>
      <c r="D73" s="36"/>
      <c r="E73" s="36"/>
      <c r="F73" s="36"/>
      <c r="G73" s="36"/>
      <c r="H73" s="36"/>
      <c r="I73" s="36"/>
      <c r="J73" s="36"/>
      <c r="K73" s="36"/>
      <c r="L73" s="36"/>
      <c r="M73" s="36"/>
      <c r="N73" s="36"/>
      <c r="O73" s="36"/>
      <c r="P73" s="36"/>
      <c r="Q73" s="36"/>
      <c r="R73" s="36"/>
      <c r="S73" s="36"/>
    </row>
    <row r="74" spans="1:19">
      <c r="A74" s="36"/>
      <c r="B74" s="36"/>
      <c r="C74" s="36"/>
      <c r="D74" s="36"/>
      <c r="E74" s="36"/>
      <c r="F74" s="36"/>
      <c r="G74" s="36"/>
      <c r="H74" s="36"/>
      <c r="I74" s="36"/>
      <c r="J74" s="36"/>
      <c r="K74" s="36"/>
      <c r="L74" s="36"/>
      <c r="M74" s="36"/>
      <c r="N74" s="36"/>
      <c r="O74" s="36"/>
      <c r="P74" s="36"/>
      <c r="Q74" s="36"/>
      <c r="R74" s="36"/>
      <c r="S74" s="36"/>
    </row>
    <row r="75" spans="1:19">
      <c r="A75" s="36"/>
      <c r="B75" s="36"/>
      <c r="C75" s="36"/>
      <c r="D75" s="36"/>
      <c r="E75" s="36"/>
      <c r="F75" s="36"/>
      <c r="G75" s="36"/>
      <c r="H75" s="36"/>
      <c r="I75" s="36"/>
      <c r="J75" s="36"/>
      <c r="K75" s="36"/>
      <c r="L75" s="36"/>
      <c r="M75" s="36"/>
      <c r="N75" s="36"/>
      <c r="O75" s="36"/>
      <c r="P75" s="36"/>
      <c r="Q75" s="36"/>
      <c r="R75" s="36"/>
      <c r="S75" s="36"/>
    </row>
    <row r="76" spans="1:19">
      <c r="A76" s="36"/>
      <c r="B76" s="36"/>
      <c r="C76" s="36"/>
      <c r="D76" s="36"/>
      <c r="E76" s="36"/>
      <c r="F76" s="36"/>
      <c r="G76" s="36"/>
      <c r="H76" s="36"/>
      <c r="I76" s="36"/>
      <c r="J76" s="36"/>
      <c r="K76" s="36"/>
      <c r="L76" s="36"/>
      <c r="M76" s="36"/>
      <c r="N76" s="36"/>
      <c r="O76" s="36"/>
      <c r="P76" s="36"/>
      <c r="Q76" s="36"/>
      <c r="R76" s="36"/>
      <c r="S76" s="36"/>
    </row>
    <row r="77" spans="1:19">
      <c r="A77" s="36"/>
      <c r="B77" s="36"/>
      <c r="C77" s="36"/>
      <c r="D77" s="36"/>
      <c r="E77" s="36"/>
      <c r="F77" s="36"/>
      <c r="G77" s="36"/>
      <c r="H77" s="36"/>
      <c r="I77" s="36"/>
      <c r="J77" s="36"/>
      <c r="K77" s="36"/>
      <c r="L77" s="36"/>
      <c r="M77" s="36"/>
      <c r="N77" s="36"/>
      <c r="O77" s="36"/>
      <c r="P77" s="36"/>
      <c r="Q77" s="36"/>
      <c r="R77" s="36"/>
      <c r="S77" s="36"/>
    </row>
    <row r="78" spans="1:19">
      <c r="A78" s="36"/>
      <c r="B78" s="36"/>
      <c r="C78" s="36"/>
      <c r="D78" s="36"/>
      <c r="E78" s="36"/>
      <c r="F78" s="36"/>
      <c r="G78" s="36"/>
      <c r="H78" s="36"/>
      <c r="I78" s="36"/>
      <c r="J78" s="36"/>
      <c r="K78" s="36"/>
      <c r="L78" s="36"/>
      <c r="M78" s="36"/>
      <c r="N78" s="36"/>
      <c r="O78" s="36"/>
      <c r="P78" s="36"/>
      <c r="Q78" s="36"/>
      <c r="R78" s="36"/>
      <c r="S78" s="36"/>
    </row>
    <row r="79" spans="1:19">
      <c r="A79" s="36"/>
      <c r="B79" s="36"/>
      <c r="C79" s="36"/>
      <c r="D79" s="36"/>
      <c r="E79" s="36"/>
      <c r="F79" s="36"/>
      <c r="G79" s="36"/>
      <c r="H79" s="36"/>
      <c r="I79" s="36"/>
      <c r="J79" s="36"/>
      <c r="K79" s="36"/>
      <c r="L79" s="36"/>
      <c r="M79" s="36"/>
      <c r="N79" s="36"/>
      <c r="O79" s="36"/>
      <c r="P79" s="36"/>
      <c r="Q79" s="36"/>
      <c r="R79" s="36"/>
      <c r="S79" s="36"/>
    </row>
    <row r="80" spans="1:19">
      <c r="A80" s="36"/>
      <c r="B80" s="36"/>
      <c r="C80" s="36"/>
      <c r="D80" s="36"/>
      <c r="E80" s="36"/>
      <c r="F80" s="36"/>
      <c r="G80" s="36"/>
      <c r="H80" s="36"/>
      <c r="I80" s="36"/>
      <c r="J80" s="36"/>
      <c r="K80" s="36"/>
      <c r="L80" s="36"/>
      <c r="M80" s="36"/>
      <c r="N80" s="36"/>
      <c r="O80" s="36"/>
      <c r="P80" s="36"/>
      <c r="Q80" s="36"/>
      <c r="R80" s="36"/>
      <c r="S80" s="36"/>
    </row>
    <row r="81" spans="1:19">
      <c r="A81" s="36"/>
      <c r="B81" s="36"/>
      <c r="C81" s="36"/>
      <c r="D81" s="36"/>
      <c r="E81" s="36"/>
      <c r="F81" s="36"/>
      <c r="G81" s="36"/>
      <c r="H81" s="36"/>
      <c r="I81" s="36"/>
      <c r="J81" s="36"/>
      <c r="K81" s="36"/>
      <c r="L81" s="36"/>
      <c r="M81" s="36"/>
      <c r="N81" s="36"/>
      <c r="O81" s="36"/>
      <c r="P81" s="36"/>
      <c r="Q81" s="36"/>
      <c r="R81" s="36"/>
      <c r="S81" s="36"/>
    </row>
    <row r="82" spans="1:19">
      <c r="A82" s="36"/>
      <c r="B82" s="36"/>
      <c r="C82" s="36"/>
      <c r="D82" s="36"/>
      <c r="E82" s="36"/>
      <c r="F82" s="36"/>
      <c r="G82" s="36"/>
      <c r="H82" s="36"/>
      <c r="I82" s="36"/>
      <c r="J82" s="36"/>
      <c r="K82" s="36"/>
      <c r="L82" s="36"/>
      <c r="M82" s="36"/>
      <c r="N82" s="36"/>
      <c r="O82" s="36"/>
      <c r="P82" s="36"/>
      <c r="Q82" s="36"/>
      <c r="R82" s="36"/>
      <c r="S82" s="36"/>
    </row>
    <row r="83" spans="1:19">
      <c r="A83" s="36"/>
      <c r="B83" s="36"/>
      <c r="C83" s="36"/>
      <c r="D83" s="36"/>
      <c r="E83" s="36"/>
      <c r="F83" s="36"/>
      <c r="G83" s="36"/>
      <c r="H83" s="36"/>
      <c r="I83" s="36"/>
      <c r="J83" s="36"/>
      <c r="K83" s="36"/>
      <c r="L83" s="36"/>
      <c r="M83" s="36"/>
      <c r="N83" s="36"/>
      <c r="O83" s="36"/>
      <c r="P83" s="36"/>
      <c r="Q83" s="36"/>
      <c r="R83" s="36"/>
      <c r="S83" s="36"/>
    </row>
    <row r="84" spans="1:19">
      <c r="A84" s="36"/>
      <c r="B84" s="36"/>
      <c r="C84" s="36"/>
      <c r="D84" s="36"/>
      <c r="E84" s="36"/>
      <c r="F84" s="36"/>
      <c r="G84" s="36"/>
      <c r="H84" s="36"/>
      <c r="I84" s="36"/>
      <c r="J84" s="36"/>
      <c r="K84" s="36"/>
      <c r="L84" s="36"/>
      <c r="M84" s="36"/>
      <c r="N84" s="36"/>
      <c r="O84" s="36"/>
      <c r="P84" s="36"/>
      <c r="Q84" s="36"/>
      <c r="R84" s="36"/>
      <c r="S84" s="36"/>
    </row>
    <row r="85" spans="1:19">
      <c r="A85" s="36"/>
      <c r="B85" s="36"/>
      <c r="C85" s="36"/>
      <c r="D85" s="36"/>
      <c r="E85" s="36"/>
      <c r="F85" s="36"/>
      <c r="G85" s="36"/>
      <c r="H85" s="36"/>
      <c r="I85" s="36"/>
      <c r="J85" s="36"/>
      <c r="K85" s="36"/>
      <c r="L85" s="36"/>
      <c r="M85" s="36"/>
      <c r="N85" s="36"/>
      <c r="O85" s="36"/>
      <c r="P85" s="36"/>
      <c r="Q85" s="36"/>
      <c r="R85" s="36"/>
      <c r="S85" s="36"/>
    </row>
    <row r="86" spans="1:19">
      <c r="A86" s="36"/>
      <c r="B86" s="36"/>
      <c r="C86" s="36"/>
      <c r="D86" s="36"/>
      <c r="E86" s="36"/>
      <c r="F86" s="36"/>
      <c r="G86" s="36"/>
      <c r="H86" s="36"/>
      <c r="I86" s="36"/>
      <c r="J86" s="36"/>
      <c r="K86" s="36"/>
      <c r="L86" s="36"/>
      <c r="M86" s="36"/>
      <c r="N86" s="36"/>
      <c r="O86" s="36"/>
      <c r="P86" s="36"/>
      <c r="Q86" s="36"/>
      <c r="R86" s="36"/>
      <c r="S86" s="36"/>
    </row>
    <row r="87" spans="1:19">
      <c r="A87" s="36"/>
      <c r="B87" s="36"/>
      <c r="C87" s="36"/>
      <c r="D87" s="36"/>
      <c r="E87" s="36"/>
      <c r="F87" s="36"/>
      <c r="G87" s="36"/>
      <c r="H87" s="36"/>
      <c r="I87" s="36"/>
      <c r="J87" s="36"/>
      <c r="K87" s="36"/>
      <c r="L87" s="36"/>
      <c r="M87" s="36"/>
      <c r="N87" s="36"/>
      <c r="O87" s="36"/>
      <c r="P87" s="36"/>
      <c r="Q87" s="36"/>
      <c r="R87" s="36"/>
      <c r="S87" s="36"/>
    </row>
    <row r="88" spans="1:19">
      <c r="A88" s="36"/>
      <c r="B88" s="36"/>
      <c r="C88" s="36"/>
      <c r="D88" s="36"/>
      <c r="E88" s="36"/>
      <c r="F88" s="36"/>
      <c r="G88" s="36"/>
      <c r="H88" s="36"/>
      <c r="I88" s="36"/>
      <c r="J88" s="36"/>
      <c r="K88" s="36"/>
      <c r="L88" s="36"/>
      <c r="M88" s="36"/>
      <c r="N88" s="36"/>
      <c r="O88" s="36"/>
      <c r="P88" s="36"/>
      <c r="Q88" s="36"/>
      <c r="R88" s="36"/>
      <c r="S88" s="36"/>
    </row>
    <row r="89" spans="1:19">
      <c r="A89" s="36"/>
      <c r="B89" s="36"/>
      <c r="C89" s="36"/>
      <c r="D89" s="36"/>
      <c r="E89" s="36"/>
      <c r="F89" s="36"/>
      <c r="G89" s="36"/>
      <c r="H89" s="36"/>
      <c r="I89" s="36"/>
      <c r="J89" s="36"/>
      <c r="K89" s="36"/>
      <c r="L89" s="36"/>
      <c r="M89" s="36"/>
      <c r="N89" s="36"/>
      <c r="O89" s="36"/>
      <c r="P89" s="36"/>
      <c r="Q89" s="36"/>
      <c r="R89" s="36"/>
      <c r="S89" s="36"/>
    </row>
    <row r="90" spans="1:19">
      <c r="A90" s="36"/>
      <c r="B90" s="36"/>
      <c r="C90" s="36"/>
      <c r="D90" s="36"/>
      <c r="E90" s="36"/>
      <c r="F90" s="36"/>
      <c r="G90" s="36"/>
      <c r="H90" s="36"/>
      <c r="I90" s="36"/>
      <c r="J90" s="36"/>
      <c r="K90" s="36"/>
      <c r="L90" s="36"/>
      <c r="M90" s="36"/>
      <c r="N90" s="36"/>
      <c r="O90" s="36"/>
      <c r="P90" s="36"/>
      <c r="Q90" s="36"/>
      <c r="R90" s="36"/>
      <c r="S90" s="36"/>
    </row>
    <row r="91" spans="1:19">
      <c r="A91" s="36"/>
      <c r="B91" s="36"/>
      <c r="C91" s="36"/>
      <c r="D91" s="36"/>
      <c r="E91" s="36"/>
      <c r="F91" s="36"/>
      <c r="G91" s="36"/>
      <c r="H91" s="36"/>
      <c r="I91" s="36"/>
      <c r="J91" s="36"/>
      <c r="K91" s="36"/>
      <c r="L91" s="36"/>
      <c r="M91" s="36"/>
      <c r="N91" s="36"/>
      <c r="O91" s="36"/>
      <c r="P91" s="36"/>
      <c r="Q91" s="36"/>
      <c r="R91" s="36"/>
      <c r="S91" s="36"/>
    </row>
    <row r="92" spans="1:19">
      <c r="A92" s="36"/>
      <c r="B92" s="36"/>
      <c r="C92" s="36"/>
      <c r="D92" s="36"/>
      <c r="E92" s="36"/>
      <c r="F92" s="36"/>
      <c r="G92" s="36"/>
      <c r="H92" s="36"/>
      <c r="I92" s="36"/>
      <c r="J92" s="36"/>
      <c r="K92" s="36"/>
      <c r="L92" s="36"/>
      <c r="M92" s="36"/>
      <c r="N92" s="36"/>
      <c r="O92" s="36"/>
      <c r="P92" s="36"/>
      <c r="Q92" s="36"/>
      <c r="R92" s="36"/>
      <c r="S92" s="36"/>
    </row>
    <row r="93" spans="1:19">
      <c r="A93" s="36"/>
      <c r="B93" s="36"/>
      <c r="C93" s="36"/>
      <c r="D93" s="36"/>
      <c r="E93" s="36"/>
      <c r="F93" s="36"/>
      <c r="G93" s="36"/>
      <c r="H93" s="36"/>
      <c r="I93" s="36"/>
      <c r="J93" s="36"/>
      <c r="K93" s="36"/>
      <c r="L93" s="36"/>
      <c r="M93" s="36"/>
      <c r="N93" s="36"/>
      <c r="O93" s="36"/>
      <c r="P93" s="36"/>
      <c r="Q93" s="36"/>
      <c r="R93" s="36"/>
      <c r="S93" s="36"/>
    </row>
    <row r="94" spans="1:19">
      <c r="A94" s="36"/>
      <c r="B94" s="36"/>
      <c r="C94" s="36"/>
      <c r="D94" s="36"/>
      <c r="E94" s="36"/>
      <c r="F94" s="36"/>
      <c r="G94" s="36"/>
      <c r="H94" s="36"/>
      <c r="I94" s="36"/>
      <c r="J94" s="36"/>
      <c r="K94" s="36"/>
      <c r="L94" s="36"/>
      <c r="M94" s="36"/>
      <c r="N94" s="36"/>
      <c r="O94" s="36"/>
      <c r="P94" s="36"/>
      <c r="Q94" s="36"/>
      <c r="R94" s="36"/>
      <c r="S94" s="36"/>
    </row>
    <row r="95" spans="1:19">
      <c r="A95" s="36"/>
      <c r="B95" s="36"/>
      <c r="C95" s="36"/>
      <c r="D95" s="36"/>
      <c r="E95" s="36"/>
      <c r="F95" s="36"/>
      <c r="G95" s="36"/>
      <c r="H95" s="36"/>
      <c r="I95" s="36"/>
      <c r="J95" s="36"/>
      <c r="K95" s="36"/>
      <c r="L95" s="36"/>
      <c r="M95" s="36"/>
      <c r="N95" s="36"/>
      <c r="O95" s="36"/>
      <c r="P95" s="36"/>
      <c r="Q95" s="36"/>
      <c r="R95" s="36"/>
      <c r="S95" s="36"/>
    </row>
    <row r="96" spans="1:19">
      <c r="A96" s="36"/>
      <c r="B96" s="36"/>
      <c r="C96" s="36"/>
      <c r="D96" s="36"/>
      <c r="E96" s="36"/>
      <c r="F96" s="36"/>
      <c r="G96" s="36"/>
      <c r="H96" s="36"/>
      <c r="I96" s="36"/>
      <c r="J96" s="36"/>
      <c r="K96" s="36"/>
      <c r="L96" s="36"/>
      <c r="M96" s="36"/>
      <c r="N96" s="36"/>
      <c r="O96" s="36"/>
      <c r="P96" s="36"/>
      <c r="Q96" s="36"/>
      <c r="R96" s="36"/>
      <c r="S96" s="36"/>
    </row>
    <row r="97" spans="1:19">
      <c r="A97" s="36"/>
      <c r="B97" s="36"/>
      <c r="C97" s="36"/>
      <c r="D97" s="36"/>
      <c r="E97" s="36"/>
      <c r="F97" s="36"/>
      <c r="G97" s="36"/>
      <c r="H97" s="36"/>
      <c r="I97" s="36"/>
      <c r="J97" s="36"/>
      <c r="K97" s="36"/>
      <c r="L97" s="36"/>
      <c r="M97" s="36"/>
      <c r="N97" s="36"/>
      <c r="O97" s="36"/>
      <c r="P97" s="36"/>
      <c r="Q97" s="36"/>
      <c r="R97" s="36"/>
      <c r="S97" s="36"/>
    </row>
    <row r="98" spans="1:19">
      <c r="A98" s="36"/>
      <c r="B98" s="36"/>
      <c r="C98" s="36"/>
      <c r="D98" s="36"/>
      <c r="E98" s="36"/>
      <c r="F98" s="36"/>
      <c r="G98" s="36"/>
      <c r="H98" s="36"/>
      <c r="I98" s="36"/>
      <c r="J98" s="36"/>
      <c r="K98" s="36"/>
      <c r="L98" s="36"/>
      <c r="M98" s="36"/>
      <c r="N98" s="36"/>
      <c r="O98" s="36"/>
      <c r="P98" s="36"/>
      <c r="Q98" s="36"/>
      <c r="R98" s="36"/>
      <c r="S98" s="36"/>
    </row>
    <row r="99" spans="1:19">
      <c r="A99" s="36"/>
      <c r="B99" s="36"/>
      <c r="C99" s="36"/>
      <c r="D99" s="36"/>
      <c r="E99" s="36"/>
      <c r="F99" s="36"/>
      <c r="G99" s="36"/>
      <c r="H99" s="36"/>
      <c r="I99" s="36"/>
      <c r="J99" s="36"/>
      <c r="K99" s="36"/>
      <c r="L99" s="36"/>
      <c r="M99" s="36"/>
      <c r="N99" s="36"/>
      <c r="O99" s="36"/>
      <c r="P99" s="36"/>
      <c r="Q99" s="36"/>
      <c r="R99" s="36"/>
      <c r="S99" s="36"/>
    </row>
    <row r="100" spans="1:19">
      <c r="A100" s="36"/>
      <c r="B100" s="36"/>
      <c r="C100" s="36"/>
      <c r="D100" s="36"/>
      <c r="E100" s="36"/>
      <c r="F100" s="36"/>
      <c r="G100" s="36"/>
      <c r="H100" s="36"/>
      <c r="I100" s="36"/>
      <c r="J100" s="36"/>
      <c r="K100" s="36"/>
      <c r="L100" s="36"/>
      <c r="M100" s="36"/>
      <c r="N100" s="36"/>
      <c r="O100" s="36"/>
      <c r="P100" s="36"/>
      <c r="Q100" s="36"/>
      <c r="R100" s="36"/>
      <c r="S100" s="36"/>
    </row>
    <row r="101" spans="1:19">
      <c r="A101" s="36"/>
      <c r="B101" s="36"/>
      <c r="C101" s="36"/>
      <c r="D101" s="36"/>
      <c r="E101" s="36"/>
      <c r="F101" s="36"/>
      <c r="G101" s="36"/>
      <c r="H101" s="36"/>
      <c r="I101" s="36"/>
      <c r="J101" s="36"/>
      <c r="K101" s="36"/>
      <c r="L101" s="36"/>
      <c r="M101" s="36"/>
      <c r="N101" s="36"/>
      <c r="O101" s="36"/>
      <c r="P101" s="36"/>
      <c r="Q101" s="36"/>
      <c r="R101" s="36"/>
      <c r="S101" s="36"/>
    </row>
    <row r="102" spans="1:19">
      <c r="A102" s="36"/>
      <c r="B102" s="36"/>
      <c r="C102" s="36"/>
      <c r="D102" s="36"/>
      <c r="E102" s="36"/>
      <c r="F102" s="36"/>
      <c r="G102" s="36"/>
      <c r="H102" s="36"/>
      <c r="I102" s="36"/>
      <c r="J102" s="36"/>
      <c r="K102" s="36"/>
      <c r="L102" s="36"/>
      <c r="M102" s="36"/>
      <c r="N102" s="36"/>
      <c r="O102" s="36"/>
      <c r="P102" s="36"/>
      <c r="Q102" s="36"/>
      <c r="R102" s="36"/>
      <c r="S102" s="36"/>
    </row>
    <row r="103" spans="1:19">
      <c r="A103" s="36"/>
      <c r="B103" s="36"/>
      <c r="C103" s="36"/>
      <c r="D103" s="36"/>
      <c r="E103" s="36"/>
      <c r="F103" s="36"/>
      <c r="G103" s="36"/>
      <c r="H103" s="36"/>
      <c r="I103" s="36"/>
      <c r="J103" s="36"/>
      <c r="K103" s="36"/>
      <c r="L103" s="36"/>
      <c r="M103" s="36"/>
      <c r="N103" s="36"/>
      <c r="O103" s="36"/>
      <c r="P103" s="36"/>
      <c r="Q103" s="36"/>
      <c r="R103" s="36"/>
      <c r="S103" s="36"/>
    </row>
    <row r="104" spans="1:19">
      <c r="A104" s="36"/>
      <c r="B104" s="36"/>
      <c r="C104" s="36"/>
      <c r="D104" s="36"/>
      <c r="E104" s="36"/>
      <c r="F104" s="36"/>
      <c r="G104" s="36"/>
      <c r="H104" s="36"/>
      <c r="I104" s="36"/>
      <c r="J104" s="36"/>
      <c r="K104" s="36"/>
      <c r="L104" s="36"/>
      <c r="M104" s="36"/>
      <c r="N104" s="36"/>
      <c r="O104" s="36"/>
      <c r="P104" s="36"/>
      <c r="Q104" s="36"/>
      <c r="R104" s="36"/>
      <c r="S104" s="36"/>
    </row>
    <row r="105" spans="1:19">
      <c r="A105" s="36"/>
      <c r="B105" s="36"/>
      <c r="C105" s="36"/>
      <c r="D105" s="36"/>
      <c r="E105" s="36"/>
      <c r="F105" s="36"/>
      <c r="G105" s="36"/>
      <c r="H105" s="36"/>
      <c r="I105" s="36"/>
      <c r="J105" s="36"/>
      <c r="K105" s="36"/>
      <c r="L105" s="36"/>
      <c r="M105" s="36"/>
      <c r="N105" s="36"/>
      <c r="O105" s="36"/>
      <c r="P105" s="36"/>
      <c r="Q105" s="36"/>
      <c r="R105" s="36"/>
      <c r="S105" s="36"/>
    </row>
    <row r="106" spans="1:19">
      <c r="A106" s="36"/>
      <c r="B106" s="36"/>
      <c r="C106" s="36"/>
      <c r="D106" s="36"/>
      <c r="E106" s="36"/>
      <c r="F106" s="36"/>
      <c r="G106" s="36"/>
      <c r="H106" s="36"/>
      <c r="I106" s="36"/>
      <c r="J106" s="36"/>
      <c r="K106" s="36"/>
      <c r="L106" s="36"/>
      <c r="M106" s="36"/>
      <c r="N106" s="36"/>
      <c r="O106" s="36"/>
      <c r="P106" s="36"/>
      <c r="Q106" s="36"/>
      <c r="R106" s="36"/>
      <c r="S106" s="36"/>
    </row>
    <row r="107" spans="1:19">
      <c r="A107" s="36"/>
      <c r="B107" s="36"/>
      <c r="C107" s="36"/>
      <c r="D107" s="36"/>
      <c r="E107" s="36"/>
      <c r="F107" s="36"/>
      <c r="G107" s="36"/>
      <c r="H107" s="36"/>
      <c r="I107" s="36"/>
      <c r="J107" s="36"/>
      <c r="K107" s="36"/>
      <c r="L107" s="36"/>
      <c r="M107" s="36"/>
      <c r="N107" s="36"/>
      <c r="O107" s="36"/>
      <c r="P107" s="36"/>
      <c r="Q107" s="36"/>
      <c r="R107" s="36"/>
      <c r="S107" s="36"/>
    </row>
    <row r="108" spans="1:19">
      <c r="A108" s="36"/>
      <c r="B108" s="36"/>
      <c r="C108" s="36"/>
      <c r="D108" s="36"/>
      <c r="E108" s="36"/>
      <c r="F108" s="36"/>
      <c r="G108" s="36"/>
      <c r="H108" s="36"/>
      <c r="I108" s="36"/>
      <c r="J108" s="36"/>
      <c r="K108" s="36"/>
      <c r="L108" s="36"/>
      <c r="M108" s="36"/>
      <c r="N108" s="36"/>
      <c r="O108" s="36"/>
      <c r="P108" s="36"/>
      <c r="Q108" s="36"/>
      <c r="R108" s="36"/>
      <c r="S108" s="36"/>
    </row>
    <row r="109" spans="1:19">
      <c r="A109" s="36"/>
      <c r="B109" s="36"/>
      <c r="C109" s="36"/>
      <c r="D109" s="36"/>
      <c r="E109" s="36"/>
      <c r="F109" s="36"/>
      <c r="G109" s="36"/>
      <c r="H109" s="36"/>
      <c r="I109" s="36"/>
      <c r="J109" s="36"/>
      <c r="K109" s="36"/>
      <c r="L109" s="36"/>
      <c r="M109" s="36"/>
      <c r="N109" s="36"/>
      <c r="O109" s="36"/>
      <c r="P109" s="36"/>
      <c r="Q109" s="36"/>
      <c r="R109" s="36"/>
      <c r="S109" s="36"/>
    </row>
    <row r="110" spans="1:19">
      <c r="A110" s="36"/>
      <c r="B110" s="36"/>
      <c r="C110" s="36"/>
      <c r="D110" s="36"/>
      <c r="E110" s="36"/>
      <c r="F110" s="36"/>
      <c r="G110" s="36"/>
      <c r="H110" s="36"/>
      <c r="I110" s="36"/>
      <c r="J110" s="36"/>
      <c r="K110" s="36"/>
      <c r="L110" s="36"/>
      <c r="M110" s="36"/>
      <c r="N110" s="36"/>
      <c r="O110" s="36"/>
      <c r="P110" s="36"/>
      <c r="Q110" s="36"/>
      <c r="R110" s="36"/>
      <c r="S110" s="36"/>
    </row>
    <row r="111" spans="1:19">
      <c r="A111" s="36"/>
      <c r="B111" s="36"/>
      <c r="C111" s="36"/>
      <c r="D111" s="36"/>
      <c r="E111" s="36"/>
      <c r="F111" s="36"/>
      <c r="G111" s="36"/>
      <c r="H111" s="36"/>
      <c r="I111" s="36"/>
      <c r="J111" s="36"/>
      <c r="K111" s="36"/>
      <c r="L111" s="36"/>
      <c r="M111" s="36"/>
      <c r="N111" s="36"/>
      <c r="O111" s="36"/>
      <c r="P111" s="36"/>
      <c r="Q111" s="36"/>
      <c r="R111" s="36"/>
      <c r="S111" s="36"/>
    </row>
    <row r="112" spans="1:19">
      <c r="A112" s="36"/>
      <c r="B112" s="36"/>
      <c r="C112" s="36"/>
      <c r="D112" s="36"/>
      <c r="E112" s="36"/>
      <c r="F112" s="36"/>
      <c r="G112" s="36"/>
      <c r="H112" s="36"/>
      <c r="I112" s="36"/>
      <c r="J112" s="36"/>
      <c r="K112" s="36"/>
      <c r="L112" s="36"/>
      <c r="M112" s="36"/>
      <c r="N112" s="36"/>
      <c r="O112" s="36"/>
      <c r="P112" s="36"/>
      <c r="Q112" s="36"/>
      <c r="R112" s="36"/>
      <c r="S112" s="36"/>
    </row>
    <row r="113" spans="1:19">
      <c r="A113" s="36"/>
      <c r="B113" s="36"/>
      <c r="C113" s="36"/>
      <c r="D113" s="36"/>
      <c r="E113" s="36"/>
      <c r="F113" s="36"/>
      <c r="G113" s="36"/>
      <c r="H113" s="36"/>
      <c r="I113" s="36"/>
      <c r="J113" s="36"/>
      <c r="K113" s="36"/>
      <c r="L113" s="36"/>
      <c r="M113" s="36"/>
      <c r="N113" s="36"/>
      <c r="O113" s="36"/>
      <c r="P113" s="36"/>
      <c r="Q113" s="36"/>
      <c r="R113" s="36"/>
      <c r="S113" s="36"/>
    </row>
    <row r="114" spans="1:19">
      <c r="A114" s="36"/>
      <c r="B114" s="36"/>
      <c r="C114" s="36"/>
      <c r="D114" s="36"/>
      <c r="E114" s="36"/>
      <c r="F114" s="36"/>
      <c r="G114" s="36"/>
      <c r="H114" s="36"/>
      <c r="I114" s="36"/>
      <c r="J114" s="36"/>
      <c r="K114" s="36"/>
      <c r="L114" s="36"/>
      <c r="M114" s="36"/>
      <c r="N114" s="36"/>
      <c r="O114" s="36"/>
      <c r="P114" s="36"/>
      <c r="Q114" s="36"/>
      <c r="R114" s="36"/>
      <c r="S114" s="36"/>
    </row>
    <row r="115" spans="1:19">
      <c r="A115" s="36"/>
      <c r="B115" s="36"/>
      <c r="C115" s="36"/>
      <c r="D115" s="36"/>
      <c r="E115" s="36"/>
      <c r="F115" s="36"/>
      <c r="G115" s="36"/>
      <c r="H115" s="36"/>
      <c r="I115" s="36"/>
      <c r="J115" s="36"/>
      <c r="K115" s="36"/>
      <c r="L115" s="36"/>
      <c r="M115" s="36"/>
      <c r="N115" s="36"/>
      <c r="O115" s="36"/>
      <c r="P115" s="36"/>
      <c r="Q115" s="36"/>
      <c r="R115" s="36"/>
      <c r="S115" s="36"/>
    </row>
    <row r="116" spans="1:19">
      <c r="A116" s="36"/>
      <c r="B116" s="36"/>
      <c r="C116" s="36"/>
      <c r="D116" s="36"/>
      <c r="E116" s="36"/>
      <c r="F116" s="36"/>
      <c r="G116" s="36"/>
      <c r="H116" s="36"/>
      <c r="I116" s="36"/>
      <c r="J116" s="36"/>
      <c r="K116" s="36"/>
      <c r="L116" s="36"/>
      <c r="M116" s="36"/>
      <c r="N116" s="36"/>
      <c r="O116" s="36"/>
      <c r="P116" s="36"/>
      <c r="Q116" s="36"/>
      <c r="R116" s="36"/>
      <c r="S116" s="36"/>
    </row>
    <row r="117" spans="1:19">
      <c r="A117" s="36"/>
      <c r="B117" s="36"/>
      <c r="C117" s="36"/>
      <c r="D117" s="36"/>
      <c r="E117" s="36"/>
      <c r="F117" s="36"/>
      <c r="G117" s="36"/>
      <c r="H117" s="36"/>
      <c r="I117" s="36"/>
      <c r="J117" s="36"/>
      <c r="K117" s="36"/>
      <c r="L117" s="36"/>
      <c r="M117" s="36"/>
      <c r="N117" s="36"/>
      <c r="O117" s="36"/>
      <c r="P117" s="36"/>
      <c r="Q117" s="36"/>
      <c r="R117" s="36"/>
      <c r="S117" s="36"/>
    </row>
    <row r="118" spans="1:19">
      <c r="A118" s="36"/>
      <c r="B118" s="36"/>
      <c r="C118" s="36"/>
      <c r="D118" s="36"/>
      <c r="E118" s="36"/>
      <c r="F118" s="36"/>
      <c r="G118" s="36"/>
      <c r="H118" s="36"/>
      <c r="I118" s="36"/>
      <c r="J118" s="36"/>
      <c r="K118" s="36"/>
      <c r="L118" s="36"/>
      <c r="M118" s="36"/>
      <c r="N118" s="36"/>
      <c r="O118" s="36"/>
      <c r="P118" s="36"/>
      <c r="Q118" s="36"/>
      <c r="R118" s="36"/>
      <c r="S118" s="36"/>
    </row>
    <row r="119" spans="1:19">
      <c r="A119" s="36"/>
      <c r="B119" s="36"/>
      <c r="C119" s="36"/>
      <c r="D119" s="36"/>
      <c r="E119" s="36"/>
      <c r="F119" s="36"/>
      <c r="G119" s="36"/>
      <c r="H119" s="36"/>
      <c r="I119" s="36"/>
      <c r="J119" s="36"/>
      <c r="K119" s="36"/>
      <c r="L119" s="36"/>
      <c r="M119" s="36"/>
      <c r="N119" s="36"/>
      <c r="O119" s="36"/>
      <c r="P119" s="36"/>
      <c r="Q119" s="36"/>
      <c r="R119" s="36"/>
      <c r="S119" s="36"/>
    </row>
    <row r="120" spans="1:19">
      <c r="A120" s="36"/>
      <c r="B120" s="36"/>
      <c r="C120" s="36"/>
      <c r="D120" s="36"/>
      <c r="E120" s="36"/>
      <c r="F120" s="36"/>
      <c r="G120" s="36"/>
      <c r="H120" s="36"/>
      <c r="I120" s="36"/>
      <c r="J120" s="36"/>
      <c r="K120" s="36"/>
      <c r="L120" s="36"/>
      <c r="M120" s="36"/>
      <c r="N120" s="36"/>
      <c r="O120" s="36"/>
      <c r="P120" s="36"/>
      <c r="Q120" s="36"/>
      <c r="R120" s="36"/>
      <c r="S120" s="36"/>
    </row>
    <row r="121" spans="1:19">
      <c r="A121" s="36"/>
      <c r="B121" s="36"/>
      <c r="C121" s="36"/>
      <c r="D121" s="36"/>
      <c r="E121" s="36"/>
      <c r="F121" s="36"/>
      <c r="G121" s="36"/>
      <c r="H121" s="36"/>
      <c r="I121" s="36"/>
      <c r="J121" s="36"/>
      <c r="K121" s="36"/>
      <c r="L121" s="36"/>
      <c r="M121" s="36"/>
      <c r="N121" s="36"/>
      <c r="O121" s="36"/>
      <c r="P121" s="36"/>
      <c r="Q121" s="36"/>
      <c r="R121" s="36"/>
      <c r="S121" s="36"/>
    </row>
    <row r="122" spans="1:19">
      <c r="A122" s="36"/>
      <c r="B122" s="36"/>
      <c r="C122" s="36"/>
      <c r="D122" s="36"/>
      <c r="E122" s="36"/>
      <c r="F122" s="36"/>
      <c r="G122" s="36"/>
      <c r="H122" s="36"/>
      <c r="I122" s="36"/>
      <c r="J122" s="36"/>
      <c r="K122" s="36"/>
      <c r="L122" s="36"/>
      <c r="M122" s="36"/>
      <c r="N122" s="36"/>
      <c r="O122" s="36"/>
      <c r="P122" s="36"/>
      <c r="Q122" s="36"/>
      <c r="R122" s="36"/>
      <c r="S122" s="36"/>
    </row>
    <row r="123" spans="1:19">
      <c r="A123" s="36"/>
      <c r="B123" s="36"/>
      <c r="C123" s="36"/>
      <c r="D123" s="36"/>
      <c r="E123" s="36"/>
      <c r="F123" s="36"/>
      <c r="G123" s="36"/>
      <c r="H123" s="36"/>
      <c r="I123" s="36"/>
      <c r="J123" s="36"/>
      <c r="K123" s="36"/>
      <c r="L123" s="36"/>
      <c r="M123" s="36"/>
      <c r="N123" s="36"/>
      <c r="O123" s="36"/>
      <c r="P123" s="36"/>
      <c r="Q123" s="36"/>
      <c r="R123" s="36"/>
      <c r="S123" s="36"/>
    </row>
    <row r="124" spans="1:19">
      <c r="A124" s="36"/>
      <c r="B124" s="36"/>
      <c r="C124" s="36"/>
      <c r="D124" s="36"/>
      <c r="E124" s="36"/>
      <c r="F124" s="36"/>
      <c r="G124" s="36"/>
      <c r="H124" s="36"/>
      <c r="I124" s="36"/>
      <c r="J124" s="36"/>
      <c r="K124" s="36"/>
      <c r="L124" s="36"/>
      <c r="M124" s="36"/>
      <c r="N124" s="36"/>
      <c r="O124" s="36"/>
      <c r="P124" s="36"/>
      <c r="Q124" s="36"/>
      <c r="R124" s="36"/>
      <c r="S124" s="36"/>
    </row>
    <row r="125" spans="1:19">
      <c r="A125" s="36"/>
      <c r="B125" s="36"/>
      <c r="C125" s="36"/>
      <c r="D125" s="36"/>
      <c r="E125" s="36"/>
      <c r="F125" s="36"/>
      <c r="G125" s="36"/>
      <c r="H125" s="36"/>
      <c r="I125" s="36"/>
      <c r="J125" s="36"/>
      <c r="K125" s="36"/>
      <c r="L125" s="36"/>
      <c r="M125" s="36"/>
      <c r="N125" s="36"/>
      <c r="O125" s="36"/>
      <c r="P125" s="36"/>
      <c r="Q125" s="36"/>
      <c r="R125" s="36"/>
      <c r="S125" s="36"/>
    </row>
    <row r="126" spans="1:19">
      <c r="A126" s="36"/>
      <c r="B126" s="36"/>
      <c r="C126" s="36"/>
      <c r="D126" s="36"/>
      <c r="E126" s="36"/>
      <c r="F126" s="36"/>
      <c r="G126" s="36"/>
      <c r="H126" s="36"/>
      <c r="I126" s="36"/>
      <c r="J126" s="36"/>
      <c r="K126" s="36"/>
      <c r="L126" s="36"/>
      <c r="M126" s="36"/>
      <c r="N126" s="36"/>
      <c r="O126" s="36"/>
      <c r="P126" s="36"/>
      <c r="Q126" s="36"/>
      <c r="R126" s="36"/>
      <c r="S126" s="36"/>
    </row>
    <row r="127" spans="1:19">
      <c r="A127" s="36"/>
      <c r="B127" s="36"/>
      <c r="C127" s="36"/>
      <c r="D127" s="36"/>
      <c r="E127" s="36"/>
      <c r="F127" s="36"/>
      <c r="G127" s="36"/>
      <c r="H127" s="36"/>
      <c r="I127" s="36"/>
      <c r="J127" s="36"/>
      <c r="K127" s="36"/>
      <c r="L127" s="36"/>
      <c r="M127" s="36"/>
      <c r="N127" s="36"/>
      <c r="O127" s="36"/>
      <c r="P127" s="36"/>
      <c r="Q127" s="36"/>
      <c r="R127" s="36"/>
      <c r="S127" s="36"/>
    </row>
    <row r="128" spans="1:19">
      <c r="A128" s="36"/>
      <c r="B128" s="36"/>
      <c r="C128" s="36"/>
      <c r="D128" s="36"/>
      <c r="E128" s="36"/>
      <c r="F128" s="36"/>
      <c r="G128" s="36"/>
      <c r="H128" s="36"/>
      <c r="I128" s="36"/>
      <c r="J128" s="36"/>
      <c r="K128" s="36"/>
      <c r="L128" s="36"/>
      <c r="M128" s="36"/>
      <c r="N128" s="36"/>
      <c r="O128" s="36"/>
      <c r="P128" s="36"/>
      <c r="Q128" s="36"/>
      <c r="R128" s="36"/>
      <c r="S128" s="36"/>
    </row>
    <row r="129" spans="1:19">
      <c r="A129" s="36"/>
      <c r="B129" s="36"/>
      <c r="C129" s="36"/>
      <c r="D129" s="36"/>
      <c r="E129" s="36"/>
      <c r="F129" s="36"/>
      <c r="G129" s="36"/>
      <c r="H129" s="36"/>
      <c r="I129" s="36"/>
      <c r="J129" s="36"/>
      <c r="K129" s="36"/>
      <c r="L129" s="36"/>
      <c r="M129" s="36"/>
      <c r="N129" s="36"/>
      <c r="O129" s="36"/>
      <c r="P129" s="36"/>
      <c r="Q129" s="36"/>
      <c r="R129" s="36"/>
      <c r="S129" s="36"/>
    </row>
    <row r="130" spans="1:19">
      <c r="A130" s="36"/>
      <c r="B130" s="36"/>
      <c r="C130" s="36"/>
      <c r="D130" s="36"/>
      <c r="E130" s="36"/>
      <c r="F130" s="36"/>
      <c r="G130" s="36"/>
      <c r="H130" s="36"/>
      <c r="I130" s="36"/>
      <c r="J130" s="36"/>
      <c r="K130" s="36"/>
      <c r="L130" s="36"/>
      <c r="M130" s="36"/>
      <c r="N130" s="36"/>
      <c r="O130" s="36"/>
      <c r="P130" s="36"/>
      <c r="Q130" s="36"/>
      <c r="R130" s="36"/>
      <c r="S130" s="36"/>
    </row>
    <row r="131" spans="1:19">
      <c r="A131" s="36"/>
      <c r="B131" s="36"/>
      <c r="C131" s="36"/>
      <c r="D131" s="36"/>
      <c r="E131" s="36"/>
      <c r="F131" s="36"/>
      <c r="G131" s="36"/>
      <c r="H131" s="36"/>
      <c r="I131" s="36"/>
      <c r="J131" s="36"/>
      <c r="K131" s="36"/>
      <c r="L131" s="36"/>
      <c r="M131" s="36"/>
      <c r="N131" s="36"/>
      <c r="O131" s="36"/>
      <c r="P131" s="36"/>
      <c r="Q131" s="36"/>
      <c r="R131" s="36"/>
      <c r="S131" s="36"/>
    </row>
    <row r="132" spans="1:19">
      <c r="A132" s="36"/>
      <c r="B132" s="36"/>
      <c r="C132" s="36"/>
      <c r="D132" s="36"/>
      <c r="E132" s="36"/>
      <c r="F132" s="36"/>
      <c r="G132" s="36"/>
      <c r="H132" s="36"/>
      <c r="I132" s="36"/>
      <c r="J132" s="36"/>
      <c r="K132" s="36"/>
      <c r="L132" s="36"/>
      <c r="M132" s="36"/>
      <c r="N132" s="36"/>
      <c r="O132" s="36"/>
      <c r="P132" s="36"/>
      <c r="Q132" s="36"/>
      <c r="R132" s="36"/>
      <c r="S132" s="36"/>
    </row>
    <row r="133" spans="1:19">
      <c r="A133" s="36"/>
      <c r="B133" s="36"/>
      <c r="C133" s="36"/>
      <c r="D133" s="36"/>
      <c r="E133" s="36"/>
      <c r="F133" s="36"/>
      <c r="G133" s="36"/>
      <c r="H133" s="36"/>
      <c r="I133" s="36"/>
      <c r="J133" s="36"/>
      <c r="K133" s="36"/>
      <c r="L133" s="36"/>
      <c r="M133" s="36"/>
      <c r="N133" s="36"/>
      <c r="O133" s="36"/>
      <c r="P133" s="36"/>
      <c r="Q133" s="36"/>
      <c r="R133" s="36"/>
      <c r="S133" s="36"/>
    </row>
    <row r="134" spans="1:19">
      <c r="A134" s="36"/>
      <c r="B134" s="36"/>
      <c r="C134" s="36"/>
      <c r="D134" s="36"/>
      <c r="E134" s="36"/>
      <c r="F134" s="36"/>
      <c r="G134" s="36"/>
      <c r="H134" s="36"/>
      <c r="I134" s="36"/>
      <c r="J134" s="36"/>
      <c r="K134" s="36"/>
      <c r="L134" s="36"/>
      <c r="M134" s="36"/>
      <c r="N134" s="36"/>
      <c r="O134" s="36"/>
      <c r="P134" s="36"/>
      <c r="Q134" s="36"/>
      <c r="R134" s="36"/>
      <c r="S134" s="36"/>
    </row>
    <row r="135" spans="1:19">
      <c r="A135" s="36"/>
      <c r="B135" s="36"/>
      <c r="C135" s="36"/>
      <c r="D135" s="36"/>
      <c r="E135" s="36"/>
      <c r="F135" s="36"/>
      <c r="G135" s="36"/>
      <c r="H135" s="36"/>
      <c r="I135" s="36"/>
      <c r="J135" s="36"/>
      <c r="K135" s="36"/>
      <c r="L135" s="36"/>
      <c r="M135" s="36"/>
      <c r="N135" s="36"/>
      <c r="O135" s="36"/>
      <c r="P135" s="36"/>
      <c r="Q135" s="36"/>
      <c r="R135" s="36"/>
      <c r="S135" s="36"/>
    </row>
    <row r="136" spans="1:19">
      <c r="A136" s="36"/>
      <c r="B136" s="36"/>
      <c r="C136" s="36"/>
      <c r="D136" s="36"/>
      <c r="E136" s="36"/>
      <c r="F136" s="36"/>
      <c r="G136" s="36"/>
      <c r="H136" s="36"/>
      <c r="I136" s="36"/>
      <c r="J136" s="36"/>
      <c r="K136" s="36"/>
      <c r="L136" s="36"/>
      <c r="M136" s="36"/>
      <c r="N136" s="36"/>
      <c r="O136" s="36"/>
      <c r="P136" s="36"/>
      <c r="Q136" s="36"/>
      <c r="R136" s="36"/>
      <c r="S136" s="36"/>
    </row>
    <row r="137" spans="1:19">
      <c r="A137" s="36"/>
      <c r="B137" s="36"/>
      <c r="C137" s="36"/>
      <c r="D137" s="36"/>
      <c r="E137" s="36"/>
      <c r="F137" s="36"/>
      <c r="G137" s="36"/>
      <c r="H137" s="36"/>
      <c r="I137" s="36"/>
      <c r="J137" s="36"/>
      <c r="K137" s="36"/>
      <c r="L137" s="36"/>
      <c r="M137" s="36"/>
      <c r="N137" s="36"/>
      <c r="O137" s="36"/>
      <c r="P137" s="36"/>
      <c r="Q137" s="36"/>
      <c r="R137" s="36"/>
      <c r="S137" s="36"/>
    </row>
    <row r="138" spans="1:19">
      <c r="A138" s="36"/>
      <c r="B138" s="36"/>
      <c r="C138" s="36"/>
      <c r="D138" s="36"/>
      <c r="E138" s="36"/>
      <c r="F138" s="36"/>
      <c r="G138" s="36"/>
      <c r="H138" s="36"/>
      <c r="I138" s="36"/>
      <c r="J138" s="36"/>
      <c r="K138" s="36"/>
      <c r="L138" s="36"/>
      <c r="M138" s="36"/>
      <c r="N138" s="36"/>
      <c r="O138" s="36"/>
      <c r="P138" s="36"/>
      <c r="Q138" s="36"/>
      <c r="R138" s="36"/>
      <c r="S138" s="36"/>
    </row>
    <row r="139" spans="1:19">
      <c r="A139" s="36"/>
      <c r="B139" s="36"/>
      <c r="C139" s="36"/>
      <c r="D139" s="36"/>
      <c r="E139" s="36"/>
      <c r="F139" s="36"/>
      <c r="G139" s="36"/>
      <c r="H139" s="36"/>
      <c r="I139" s="36"/>
      <c r="J139" s="36"/>
      <c r="K139" s="36"/>
      <c r="L139" s="36"/>
      <c r="M139" s="36"/>
      <c r="N139" s="36"/>
      <c r="O139" s="36"/>
      <c r="P139" s="36"/>
      <c r="Q139" s="36"/>
      <c r="R139" s="36"/>
      <c r="S139" s="36"/>
    </row>
    <row r="140" spans="1:19">
      <c r="A140" s="36"/>
      <c r="B140" s="36"/>
      <c r="C140" s="36"/>
      <c r="D140" s="36"/>
      <c r="E140" s="36"/>
      <c r="F140" s="36"/>
      <c r="G140" s="36"/>
      <c r="H140" s="36"/>
      <c r="I140" s="36"/>
      <c r="J140" s="36"/>
      <c r="K140" s="36"/>
      <c r="L140" s="36"/>
      <c r="M140" s="36"/>
      <c r="N140" s="36"/>
      <c r="O140" s="36"/>
      <c r="P140" s="36"/>
      <c r="Q140" s="36"/>
      <c r="R140" s="36"/>
      <c r="S140" s="36"/>
    </row>
    <row r="141" spans="1:19">
      <c r="A141" s="36"/>
      <c r="B141" s="36"/>
      <c r="C141" s="36"/>
      <c r="D141" s="36"/>
      <c r="E141" s="36"/>
      <c r="F141" s="36"/>
      <c r="G141" s="36"/>
      <c r="H141" s="36"/>
      <c r="I141" s="36"/>
      <c r="J141" s="36"/>
      <c r="K141" s="36"/>
      <c r="L141" s="36"/>
      <c r="M141" s="36"/>
      <c r="N141" s="36"/>
      <c r="O141" s="36"/>
      <c r="P141" s="36"/>
      <c r="Q141" s="36"/>
      <c r="R141" s="36"/>
      <c r="S141" s="36"/>
    </row>
    <row r="142" spans="1:19">
      <c r="A142" s="36"/>
      <c r="B142" s="36"/>
      <c r="C142" s="36"/>
      <c r="D142" s="36"/>
      <c r="E142" s="36"/>
      <c r="F142" s="36"/>
      <c r="G142" s="36"/>
      <c r="H142" s="36"/>
      <c r="I142" s="36"/>
      <c r="J142" s="36"/>
      <c r="K142" s="36"/>
      <c r="L142" s="36"/>
      <c r="M142" s="36"/>
      <c r="N142" s="36"/>
      <c r="O142" s="36"/>
      <c r="P142" s="36"/>
      <c r="Q142" s="36"/>
      <c r="R142" s="36"/>
      <c r="S142" s="36"/>
    </row>
    <row r="143" spans="1:19">
      <c r="A143" s="36"/>
      <c r="B143" s="36"/>
      <c r="C143" s="36"/>
      <c r="D143" s="36"/>
      <c r="E143" s="36"/>
      <c r="F143" s="36"/>
      <c r="G143" s="36"/>
      <c r="H143" s="36"/>
      <c r="I143" s="36"/>
      <c r="J143" s="36"/>
      <c r="K143" s="36"/>
      <c r="L143" s="36"/>
      <c r="M143" s="36"/>
      <c r="N143" s="36"/>
      <c r="O143" s="36"/>
      <c r="P143" s="36"/>
      <c r="Q143" s="36"/>
      <c r="R143" s="36"/>
      <c r="S143" s="36"/>
    </row>
    <row r="144" spans="1:19">
      <c r="A144" s="36"/>
      <c r="B144" s="36"/>
      <c r="C144" s="36"/>
      <c r="D144" s="36"/>
      <c r="E144" s="36"/>
      <c r="F144" s="36"/>
      <c r="G144" s="36"/>
      <c r="H144" s="36"/>
      <c r="I144" s="36"/>
      <c r="J144" s="36"/>
      <c r="K144" s="36"/>
      <c r="L144" s="36"/>
      <c r="M144" s="36"/>
      <c r="N144" s="36"/>
      <c r="O144" s="36"/>
      <c r="P144" s="36"/>
      <c r="Q144" s="36"/>
      <c r="R144" s="36"/>
      <c r="S144" s="36"/>
    </row>
    <row r="145" spans="1:19">
      <c r="A145" s="36"/>
      <c r="B145" s="36"/>
      <c r="C145" s="36"/>
      <c r="D145" s="36"/>
      <c r="E145" s="36"/>
      <c r="F145" s="36"/>
      <c r="G145" s="36"/>
      <c r="H145" s="36"/>
      <c r="I145" s="36"/>
      <c r="J145" s="36"/>
      <c r="K145" s="36"/>
      <c r="L145" s="36"/>
      <c r="M145" s="36"/>
      <c r="N145" s="36"/>
      <c r="O145" s="36"/>
      <c r="P145" s="36"/>
      <c r="Q145" s="36"/>
      <c r="R145" s="36"/>
      <c r="S145" s="36"/>
    </row>
    <row r="146" spans="1:19">
      <c r="A146" s="36"/>
      <c r="B146" s="36"/>
      <c r="C146" s="36"/>
      <c r="D146" s="36"/>
      <c r="E146" s="36"/>
      <c r="F146" s="36"/>
      <c r="G146" s="36"/>
      <c r="H146" s="36"/>
      <c r="I146" s="36"/>
      <c r="J146" s="36"/>
      <c r="K146" s="36"/>
      <c r="L146" s="36"/>
      <c r="M146" s="36"/>
      <c r="N146" s="36"/>
      <c r="O146" s="36"/>
      <c r="P146" s="36"/>
      <c r="Q146" s="36"/>
      <c r="R146" s="36"/>
      <c r="S146" s="36"/>
    </row>
    <row r="147" spans="1:19">
      <c r="A147" s="36"/>
      <c r="B147" s="36"/>
      <c r="C147" s="36"/>
      <c r="D147" s="36"/>
      <c r="E147" s="36"/>
      <c r="F147" s="36"/>
      <c r="G147" s="36"/>
      <c r="H147" s="36"/>
      <c r="I147" s="36"/>
      <c r="J147" s="36"/>
      <c r="K147" s="36"/>
      <c r="L147" s="36"/>
      <c r="M147" s="36"/>
      <c r="N147" s="36"/>
      <c r="O147" s="36"/>
      <c r="P147" s="36"/>
      <c r="Q147" s="36"/>
      <c r="R147" s="36"/>
      <c r="S147" s="36"/>
    </row>
    <row r="148" spans="1:19">
      <c r="A148" s="36"/>
      <c r="B148" s="36"/>
      <c r="C148" s="36"/>
      <c r="D148" s="36"/>
      <c r="E148" s="36"/>
      <c r="F148" s="36"/>
      <c r="G148" s="36"/>
      <c r="H148" s="36"/>
      <c r="I148" s="36"/>
      <c r="J148" s="36"/>
      <c r="K148" s="36"/>
      <c r="L148" s="36"/>
      <c r="M148" s="36"/>
      <c r="N148" s="36"/>
      <c r="O148" s="36"/>
      <c r="P148" s="36"/>
      <c r="Q148" s="36"/>
      <c r="R148" s="36"/>
      <c r="S148" s="36"/>
    </row>
    <row r="149" spans="1:19">
      <c r="A149" s="36"/>
      <c r="B149" s="36"/>
      <c r="C149" s="36"/>
      <c r="D149" s="36"/>
      <c r="E149" s="36"/>
      <c r="F149" s="36"/>
      <c r="G149" s="36"/>
      <c r="H149" s="36"/>
      <c r="I149" s="36"/>
      <c r="J149" s="36"/>
      <c r="K149" s="36"/>
      <c r="L149" s="36"/>
      <c r="M149" s="36"/>
      <c r="N149" s="36"/>
      <c r="O149" s="36"/>
      <c r="P149" s="36"/>
      <c r="Q149" s="36"/>
      <c r="R149" s="36"/>
      <c r="S149" s="36"/>
    </row>
    <row r="150" spans="1:19">
      <c r="A150" s="36"/>
      <c r="B150" s="36"/>
      <c r="C150" s="36"/>
      <c r="D150" s="36"/>
      <c r="E150" s="36"/>
      <c r="F150" s="36"/>
      <c r="G150" s="36"/>
      <c r="H150" s="36"/>
      <c r="I150" s="36"/>
      <c r="J150" s="36"/>
      <c r="K150" s="36"/>
      <c r="L150" s="36"/>
      <c r="M150" s="36"/>
      <c r="N150" s="36"/>
      <c r="O150" s="36"/>
      <c r="P150" s="36"/>
      <c r="Q150" s="36"/>
      <c r="R150" s="36"/>
      <c r="S150" s="36"/>
    </row>
    <row r="151" spans="1:19">
      <c r="A151" s="36"/>
      <c r="B151" s="36"/>
      <c r="C151" s="36"/>
      <c r="D151" s="36"/>
      <c r="E151" s="36"/>
      <c r="F151" s="36"/>
      <c r="G151" s="36"/>
      <c r="H151" s="36"/>
      <c r="I151" s="36"/>
      <c r="J151" s="36"/>
      <c r="K151" s="36"/>
      <c r="L151" s="36"/>
      <c r="M151" s="36"/>
      <c r="N151" s="36"/>
      <c r="O151" s="36"/>
      <c r="P151" s="36"/>
      <c r="Q151" s="36"/>
      <c r="R151" s="36"/>
      <c r="S151" s="36"/>
    </row>
    <row r="152" spans="1:19">
      <c r="A152" s="36"/>
      <c r="B152" s="36"/>
      <c r="C152" s="36"/>
      <c r="D152" s="36"/>
      <c r="E152" s="36"/>
      <c r="F152" s="36"/>
      <c r="G152" s="36"/>
      <c r="H152" s="36"/>
      <c r="I152" s="36"/>
      <c r="J152" s="36"/>
      <c r="K152" s="36"/>
      <c r="L152" s="36"/>
      <c r="M152" s="36"/>
      <c r="N152" s="36"/>
      <c r="O152" s="36"/>
      <c r="P152" s="36"/>
      <c r="Q152" s="36"/>
      <c r="R152" s="36"/>
      <c r="S152" s="36"/>
    </row>
    <row r="153" spans="1:19">
      <c r="A153" s="36"/>
      <c r="B153" s="36"/>
      <c r="C153" s="36"/>
      <c r="D153" s="36"/>
      <c r="E153" s="36"/>
      <c r="F153" s="36"/>
      <c r="G153" s="36"/>
      <c r="H153" s="36"/>
      <c r="I153" s="36"/>
      <c r="J153" s="36"/>
      <c r="K153" s="36"/>
      <c r="L153" s="36"/>
      <c r="M153" s="36"/>
      <c r="N153" s="36"/>
      <c r="O153" s="36"/>
      <c r="P153" s="36"/>
      <c r="Q153" s="36"/>
      <c r="R153" s="36"/>
      <c r="S153" s="36"/>
    </row>
    <row r="154" spans="1:19">
      <c r="A154" s="36"/>
      <c r="B154" s="36"/>
      <c r="C154" s="36"/>
      <c r="D154" s="36"/>
      <c r="E154" s="36"/>
      <c r="F154" s="36"/>
      <c r="G154" s="36"/>
      <c r="H154" s="36"/>
      <c r="I154" s="36"/>
      <c r="J154" s="36"/>
      <c r="K154" s="36"/>
      <c r="L154" s="36"/>
      <c r="M154" s="36"/>
      <c r="N154" s="36"/>
      <c r="O154" s="36"/>
      <c r="P154" s="36"/>
      <c r="Q154" s="36"/>
      <c r="R154" s="36"/>
      <c r="S154" s="36"/>
    </row>
    <row r="155" spans="1:19">
      <c r="A155" s="36"/>
      <c r="B155" s="36"/>
      <c r="C155" s="36"/>
      <c r="D155" s="36"/>
      <c r="E155" s="36"/>
      <c r="F155" s="36"/>
      <c r="G155" s="36"/>
      <c r="H155" s="36"/>
      <c r="I155" s="36"/>
      <c r="J155" s="36"/>
      <c r="K155" s="36"/>
      <c r="L155" s="36"/>
      <c r="M155" s="36"/>
      <c r="N155" s="36"/>
      <c r="O155" s="36"/>
      <c r="P155" s="36"/>
      <c r="Q155" s="36"/>
      <c r="R155" s="36"/>
      <c r="S155" s="36"/>
    </row>
    <row r="156" spans="1:19">
      <c r="A156" s="36"/>
      <c r="B156" s="36"/>
      <c r="C156" s="36"/>
      <c r="D156" s="36"/>
      <c r="E156" s="36"/>
      <c r="F156" s="36"/>
      <c r="G156" s="36"/>
      <c r="H156" s="36"/>
      <c r="I156" s="36"/>
      <c r="J156" s="36"/>
      <c r="K156" s="36"/>
      <c r="L156" s="36"/>
      <c r="M156" s="36"/>
      <c r="N156" s="36"/>
      <c r="O156" s="36"/>
      <c r="P156" s="36"/>
      <c r="Q156" s="36"/>
      <c r="R156" s="36"/>
      <c r="S156" s="36"/>
    </row>
    <row r="157" spans="1:19">
      <c r="A157" s="36"/>
      <c r="B157" s="36"/>
      <c r="C157" s="36"/>
      <c r="D157" s="36"/>
      <c r="E157" s="36"/>
      <c r="F157" s="36"/>
      <c r="G157" s="36"/>
      <c r="H157" s="36"/>
      <c r="I157" s="36"/>
      <c r="J157" s="36"/>
      <c r="K157" s="36"/>
      <c r="L157" s="36"/>
      <c r="M157" s="36"/>
      <c r="N157" s="36"/>
      <c r="O157" s="36"/>
      <c r="P157" s="36"/>
      <c r="Q157" s="36"/>
      <c r="R157" s="36"/>
      <c r="S157" s="36"/>
    </row>
    <row r="158" spans="1:19">
      <c r="A158" s="36"/>
      <c r="B158" s="36"/>
      <c r="C158" s="36"/>
      <c r="D158" s="36"/>
      <c r="E158" s="36"/>
      <c r="F158" s="36"/>
      <c r="G158" s="36"/>
      <c r="H158" s="36"/>
      <c r="I158" s="36"/>
      <c r="J158" s="36"/>
      <c r="K158" s="36"/>
      <c r="L158" s="36"/>
      <c r="M158" s="36"/>
      <c r="N158" s="36"/>
      <c r="O158" s="36"/>
      <c r="P158" s="36"/>
      <c r="Q158" s="36"/>
      <c r="R158" s="36"/>
      <c r="S158" s="36"/>
    </row>
    <row r="159" spans="1:19">
      <c r="A159" s="36"/>
      <c r="B159" s="36"/>
      <c r="C159" s="36"/>
      <c r="D159" s="36"/>
      <c r="E159" s="36"/>
      <c r="F159" s="36"/>
      <c r="G159" s="36"/>
      <c r="H159" s="36"/>
      <c r="I159" s="36"/>
      <c r="J159" s="36"/>
      <c r="K159" s="36"/>
      <c r="L159" s="36"/>
      <c r="M159" s="36"/>
      <c r="N159" s="36"/>
      <c r="O159" s="36"/>
      <c r="P159" s="36"/>
      <c r="Q159" s="36"/>
      <c r="R159" s="36"/>
      <c r="S159" s="36"/>
    </row>
    <row r="160" spans="1:19">
      <c r="A160" s="36"/>
      <c r="B160" s="36"/>
      <c r="C160" s="36"/>
      <c r="D160" s="36"/>
      <c r="E160" s="36"/>
      <c r="F160" s="36"/>
      <c r="G160" s="36"/>
      <c r="H160" s="36"/>
      <c r="I160" s="36"/>
      <c r="J160" s="36"/>
      <c r="K160" s="36"/>
      <c r="L160" s="36"/>
      <c r="M160" s="36"/>
      <c r="N160" s="36"/>
      <c r="O160" s="36"/>
      <c r="P160" s="36"/>
      <c r="Q160" s="36"/>
      <c r="R160" s="36"/>
      <c r="S160" s="36"/>
    </row>
    <row r="161" spans="1:19">
      <c r="A161" s="36"/>
      <c r="B161" s="36"/>
      <c r="C161" s="36"/>
      <c r="D161" s="36"/>
      <c r="E161" s="36"/>
      <c r="F161" s="36"/>
      <c r="G161" s="36"/>
      <c r="H161" s="36"/>
      <c r="I161" s="36"/>
      <c r="J161" s="36"/>
      <c r="K161" s="36"/>
      <c r="L161" s="36"/>
      <c r="M161" s="36"/>
      <c r="N161" s="36"/>
      <c r="O161" s="36"/>
      <c r="P161" s="36"/>
      <c r="Q161" s="36"/>
      <c r="R161" s="36"/>
      <c r="S161" s="36"/>
    </row>
    <row r="162" spans="1:19">
      <c r="A162" s="36"/>
      <c r="B162" s="36"/>
      <c r="C162" s="36"/>
      <c r="D162" s="36"/>
      <c r="E162" s="36"/>
      <c r="F162" s="36"/>
      <c r="G162" s="36"/>
      <c r="H162" s="36"/>
      <c r="I162" s="36"/>
      <c r="J162" s="36"/>
      <c r="K162" s="36"/>
      <c r="L162" s="36"/>
      <c r="M162" s="36"/>
      <c r="N162" s="36"/>
      <c r="O162" s="36"/>
      <c r="P162" s="36"/>
      <c r="Q162" s="36"/>
      <c r="R162" s="36"/>
      <c r="S162" s="36"/>
    </row>
    <row r="163" spans="1:19">
      <c r="A163" s="36"/>
      <c r="B163" s="36"/>
      <c r="C163" s="36"/>
      <c r="D163" s="36"/>
      <c r="E163" s="36"/>
      <c r="F163" s="36"/>
      <c r="G163" s="36"/>
      <c r="H163" s="36"/>
      <c r="I163" s="36"/>
      <c r="J163" s="36"/>
      <c r="K163" s="36"/>
      <c r="L163" s="36"/>
      <c r="M163" s="36"/>
      <c r="N163" s="36"/>
      <c r="O163" s="36"/>
      <c r="P163" s="36"/>
      <c r="Q163" s="36"/>
      <c r="R163" s="36"/>
      <c r="S163" s="36"/>
    </row>
    <row r="164" spans="1:19">
      <c r="A164" s="36"/>
      <c r="B164" s="36"/>
      <c r="C164" s="36"/>
      <c r="D164" s="36"/>
      <c r="E164" s="36"/>
      <c r="F164" s="36"/>
      <c r="G164" s="36"/>
      <c r="H164" s="36"/>
      <c r="I164" s="36"/>
      <c r="J164" s="36"/>
      <c r="K164" s="36"/>
      <c r="L164" s="36"/>
      <c r="M164" s="36"/>
      <c r="N164" s="36"/>
      <c r="O164" s="36"/>
      <c r="P164" s="36"/>
      <c r="Q164" s="36"/>
      <c r="R164" s="36"/>
      <c r="S164" s="36"/>
    </row>
    <row r="165" spans="1:19">
      <c r="A165" s="36"/>
      <c r="B165" s="36"/>
      <c r="C165" s="36"/>
      <c r="D165" s="36"/>
      <c r="E165" s="36"/>
      <c r="F165" s="36"/>
      <c r="G165" s="36"/>
      <c r="H165" s="36"/>
      <c r="I165" s="36"/>
      <c r="J165" s="36"/>
      <c r="K165" s="36"/>
      <c r="L165" s="36"/>
      <c r="M165" s="36"/>
      <c r="N165" s="36"/>
      <c r="O165" s="36"/>
      <c r="P165" s="36"/>
      <c r="Q165" s="36"/>
      <c r="R165" s="36"/>
      <c r="S165" s="36"/>
    </row>
    <row r="166" spans="1:19">
      <c r="A166" s="36"/>
      <c r="B166" s="36"/>
      <c r="C166" s="36"/>
      <c r="D166" s="36"/>
      <c r="E166" s="36"/>
      <c r="F166" s="36"/>
      <c r="G166" s="36"/>
      <c r="H166" s="36"/>
      <c r="I166" s="36"/>
      <c r="J166" s="36"/>
      <c r="K166" s="36"/>
      <c r="L166" s="36"/>
      <c r="M166" s="36"/>
      <c r="N166" s="36"/>
      <c r="O166" s="36"/>
      <c r="P166" s="36"/>
      <c r="Q166" s="36"/>
      <c r="R166" s="36"/>
      <c r="S166" s="36"/>
    </row>
    <row r="167" spans="1:19">
      <c r="A167" s="36"/>
      <c r="B167" s="36"/>
      <c r="C167" s="36"/>
      <c r="D167" s="36"/>
      <c r="E167" s="36"/>
      <c r="F167" s="36"/>
      <c r="G167" s="36"/>
      <c r="H167" s="36"/>
      <c r="I167" s="36"/>
      <c r="J167" s="36"/>
      <c r="K167" s="36"/>
      <c r="L167" s="36"/>
      <c r="M167" s="36"/>
      <c r="N167" s="36"/>
      <c r="O167" s="36"/>
      <c r="P167" s="36"/>
      <c r="Q167" s="36"/>
      <c r="R167" s="36"/>
      <c r="S167" s="36"/>
    </row>
    <row r="168" spans="1:19">
      <c r="A168" s="36"/>
      <c r="B168" s="36"/>
      <c r="C168" s="36"/>
      <c r="D168" s="36"/>
      <c r="E168" s="36"/>
      <c r="F168" s="36"/>
      <c r="G168" s="36"/>
      <c r="H168" s="36"/>
      <c r="I168" s="36"/>
      <c r="J168" s="36"/>
      <c r="K168" s="36"/>
      <c r="L168" s="36"/>
      <c r="M168" s="36"/>
      <c r="N168" s="36"/>
      <c r="O168" s="36"/>
      <c r="P168" s="36"/>
      <c r="Q168" s="36"/>
      <c r="R168" s="36"/>
      <c r="S168" s="36"/>
    </row>
    <row r="169" spans="1:19">
      <c r="A169" s="36"/>
      <c r="B169" s="36"/>
      <c r="C169" s="36"/>
      <c r="D169" s="36"/>
      <c r="E169" s="36"/>
      <c r="F169" s="36"/>
      <c r="G169" s="36"/>
      <c r="H169" s="36"/>
      <c r="I169" s="36"/>
      <c r="J169" s="36"/>
      <c r="K169" s="36"/>
      <c r="L169" s="36"/>
      <c r="M169" s="36"/>
      <c r="N169" s="36"/>
      <c r="O169" s="36"/>
      <c r="P169" s="36"/>
      <c r="Q169" s="36"/>
      <c r="R169" s="36"/>
      <c r="S169" s="36"/>
    </row>
    <row r="170" spans="1:19">
      <c r="A170" s="36"/>
      <c r="B170" s="36"/>
      <c r="C170" s="36"/>
      <c r="D170" s="36"/>
      <c r="E170" s="36"/>
      <c r="F170" s="36"/>
      <c r="G170" s="36"/>
      <c r="H170" s="36"/>
      <c r="I170" s="36"/>
      <c r="J170" s="36"/>
      <c r="K170" s="36"/>
      <c r="L170" s="36"/>
      <c r="M170" s="36"/>
      <c r="N170" s="36"/>
      <c r="O170" s="36"/>
      <c r="P170" s="36"/>
      <c r="Q170" s="36"/>
      <c r="R170" s="36"/>
      <c r="S170" s="36"/>
    </row>
    <row r="171" spans="1:19">
      <c r="A171" s="36"/>
      <c r="B171" s="36"/>
      <c r="C171" s="36"/>
      <c r="D171" s="36"/>
      <c r="E171" s="36"/>
      <c r="F171" s="36"/>
      <c r="G171" s="36"/>
      <c r="H171" s="36"/>
      <c r="I171" s="36"/>
      <c r="J171" s="36"/>
      <c r="K171" s="36"/>
      <c r="L171" s="36"/>
      <c r="M171" s="36"/>
      <c r="N171" s="36"/>
      <c r="O171" s="36"/>
      <c r="P171" s="36"/>
      <c r="Q171" s="36"/>
      <c r="R171" s="36"/>
      <c r="S171" s="36"/>
    </row>
    <row r="172" spans="1:19">
      <c r="A172" s="36"/>
      <c r="B172" s="36"/>
      <c r="C172" s="36"/>
      <c r="D172" s="36"/>
      <c r="E172" s="36"/>
      <c r="F172" s="36"/>
      <c r="G172" s="36"/>
      <c r="H172" s="36"/>
      <c r="I172" s="36"/>
      <c r="J172" s="36"/>
      <c r="K172" s="36"/>
      <c r="L172" s="36"/>
      <c r="M172" s="36"/>
      <c r="N172" s="36"/>
      <c r="O172" s="36"/>
      <c r="P172" s="36"/>
      <c r="Q172" s="36"/>
      <c r="R172" s="36"/>
      <c r="S172" s="36"/>
    </row>
    <row r="173" spans="1:19">
      <c r="A173" s="36"/>
      <c r="B173" s="36"/>
      <c r="C173" s="36"/>
      <c r="D173" s="36"/>
      <c r="E173" s="36"/>
      <c r="F173" s="36"/>
      <c r="G173" s="36"/>
      <c r="H173" s="36"/>
      <c r="I173" s="36"/>
      <c r="J173" s="36"/>
      <c r="K173" s="36"/>
      <c r="L173" s="36"/>
      <c r="M173" s="36"/>
      <c r="N173" s="36"/>
      <c r="O173" s="36"/>
      <c r="P173" s="36"/>
      <c r="Q173" s="36"/>
      <c r="R173" s="36"/>
      <c r="S173" s="36"/>
    </row>
    <row r="174" spans="1:19">
      <c r="A174" s="36"/>
      <c r="B174" s="36"/>
      <c r="C174" s="36"/>
      <c r="D174" s="36"/>
      <c r="E174" s="36"/>
      <c r="F174" s="36"/>
      <c r="G174" s="36"/>
      <c r="H174" s="36"/>
      <c r="I174" s="36"/>
      <c r="J174" s="36"/>
      <c r="K174" s="36"/>
      <c r="L174" s="36"/>
      <c r="M174" s="36"/>
      <c r="N174" s="36"/>
      <c r="O174" s="36"/>
      <c r="P174" s="36"/>
      <c r="Q174" s="36"/>
      <c r="R174" s="36"/>
      <c r="S174" s="36"/>
    </row>
    <row r="175" spans="1:19">
      <c r="A175" s="36"/>
      <c r="B175" s="36"/>
      <c r="C175" s="36"/>
      <c r="D175" s="36"/>
      <c r="E175" s="36"/>
      <c r="F175" s="36"/>
      <c r="G175" s="36"/>
      <c r="H175" s="36"/>
      <c r="I175" s="36"/>
      <c r="J175" s="36"/>
      <c r="K175" s="36"/>
      <c r="L175" s="36"/>
      <c r="M175" s="36"/>
      <c r="N175" s="36"/>
      <c r="O175" s="36"/>
      <c r="P175" s="36"/>
      <c r="Q175" s="36"/>
      <c r="R175" s="36"/>
      <c r="S175" s="36"/>
    </row>
    <row r="176" spans="1:19">
      <c r="A176" s="36"/>
      <c r="B176" s="36"/>
      <c r="C176" s="36"/>
      <c r="D176" s="36"/>
      <c r="E176" s="36"/>
      <c r="F176" s="36"/>
      <c r="G176" s="36"/>
      <c r="H176" s="36"/>
      <c r="I176" s="36"/>
      <c r="J176" s="36"/>
      <c r="K176" s="36"/>
      <c r="L176" s="36"/>
      <c r="M176" s="36"/>
      <c r="N176" s="36"/>
      <c r="O176" s="36"/>
      <c r="P176" s="36"/>
      <c r="Q176" s="36"/>
      <c r="R176" s="36"/>
      <c r="S176" s="36"/>
    </row>
    <row r="177" spans="1:19">
      <c r="A177" s="36"/>
      <c r="B177" s="36"/>
      <c r="C177" s="36"/>
      <c r="D177" s="36"/>
      <c r="E177" s="36"/>
      <c r="F177" s="36"/>
      <c r="G177" s="36"/>
      <c r="H177" s="36"/>
      <c r="I177" s="36"/>
      <c r="J177" s="36"/>
      <c r="K177" s="36"/>
      <c r="L177" s="36"/>
      <c r="M177" s="36"/>
      <c r="N177" s="36"/>
      <c r="O177" s="36"/>
      <c r="P177" s="36"/>
      <c r="Q177" s="36"/>
      <c r="R177" s="36"/>
      <c r="S177" s="36"/>
    </row>
    <row r="178" spans="1:19">
      <c r="A178" s="36"/>
      <c r="B178" s="36"/>
      <c r="C178" s="36"/>
      <c r="D178" s="36"/>
      <c r="E178" s="36"/>
      <c r="F178" s="36"/>
      <c r="G178" s="36"/>
      <c r="H178" s="36"/>
      <c r="I178" s="36"/>
      <c r="J178" s="36"/>
      <c r="K178" s="36"/>
      <c r="L178" s="36"/>
      <c r="M178" s="36"/>
      <c r="N178" s="36"/>
      <c r="O178" s="36"/>
      <c r="P178" s="36"/>
      <c r="Q178" s="36"/>
      <c r="R178" s="36"/>
      <c r="S178" s="36"/>
    </row>
    <row r="179" spans="1:19">
      <c r="A179" s="36"/>
      <c r="B179" s="36"/>
      <c r="C179" s="36"/>
      <c r="D179" s="36"/>
      <c r="E179" s="36"/>
      <c r="F179" s="36"/>
      <c r="G179" s="36"/>
      <c r="H179" s="36"/>
      <c r="I179" s="36"/>
      <c r="J179" s="36"/>
      <c r="K179" s="36"/>
      <c r="L179" s="36"/>
      <c r="M179" s="36"/>
      <c r="N179" s="36"/>
      <c r="O179" s="36"/>
      <c r="P179" s="36"/>
      <c r="Q179" s="36"/>
      <c r="R179" s="36"/>
      <c r="S179" s="36"/>
    </row>
    <row r="180" spans="1:19">
      <c r="A180" s="36"/>
      <c r="B180" s="36"/>
      <c r="C180" s="36"/>
      <c r="D180" s="36"/>
      <c r="E180" s="36"/>
      <c r="F180" s="36"/>
      <c r="G180" s="36"/>
      <c r="H180" s="36"/>
      <c r="I180" s="36"/>
      <c r="J180" s="36"/>
      <c r="K180" s="36"/>
      <c r="L180" s="36"/>
      <c r="M180" s="36"/>
      <c r="N180" s="36"/>
      <c r="O180" s="36"/>
      <c r="P180" s="36"/>
      <c r="Q180" s="36"/>
      <c r="R180" s="36"/>
      <c r="S180" s="36"/>
    </row>
    <row r="181" spans="1:19">
      <c r="A181" s="36"/>
      <c r="B181" s="36"/>
      <c r="C181" s="36"/>
      <c r="D181" s="36"/>
      <c r="E181" s="36"/>
      <c r="F181" s="36"/>
      <c r="G181" s="36"/>
      <c r="H181" s="36"/>
      <c r="I181" s="36"/>
      <c r="J181" s="36"/>
      <c r="K181" s="36"/>
      <c r="L181" s="36"/>
      <c r="M181" s="36"/>
      <c r="N181" s="36"/>
      <c r="O181" s="36"/>
      <c r="P181" s="36"/>
      <c r="Q181" s="36"/>
      <c r="R181" s="36"/>
      <c r="S181" s="36"/>
    </row>
    <row r="182" spans="1:19">
      <c r="A182" s="36"/>
      <c r="B182" s="36"/>
      <c r="C182" s="36"/>
      <c r="D182" s="36"/>
      <c r="E182" s="36"/>
      <c r="F182" s="36"/>
      <c r="G182" s="36"/>
      <c r="H182" s="36"/>
      <c r="I182" s="36"/>
      <c r="J182" s="36"/>
      <c r="K182" s="36"/>
      <c r="L182" s="36"/>
      <c r="M182" s="36"/>
      <c r="N182" s="36"/>
      <c r="O182" s="36"/>
      <c r="P182" s="36"/>
      <c r="Q182" s="36"/>
      <c r="R182" s="36"/>
      <c r="S182" s="36"/>
    </row>
    <row r="183" spans="1:19">
      <c r="A183" s="36"/>
      <c r="B183" s="36"/>
      <c r="C183" s="36"/>
      <c r="D183" s="36"/>
      <c r="E183" s="36"/>
      <c r="F183" s="36"/>
      <c r="G183" s="36"/>
      <c r="H183" s="36"/>
      <c r="I183" s="36"/>
      <c r="J183" s="36"/>
      <c r="K183" s="36"/>
      <c r="L183" s="36"/>
      <c r="M183" s="36"/>
      <c r="N183" s="36"/>
      <c r="O183" s="36"/>
      <c r="P183" s="36"/>
      <c r="Q183" s="36"/>
      <c r="R183" s="36"/>
      <c r="S183" s="36"/>
    </row>
    <row r="184" spans="1:19">
      <c r="A184" s="36"/>
      <c r="B184" s="36"/>
      <c r="C184" s="36"/>
      <c r="D184" s="36"/>
      <c r="E184" s="36"/>
      <c r="F184" s="36"/>
      <c r="G184" s="36"/>
      <c r="H184" s="36"/>
      <c r="I184" s="36"/>
      <c r="J184" s="36"/>
      <c r="K184" s="36"/>
      <c r="L184" s="36"/>
      <c r="M184" s="36"/>
      <c r="N184" s="36"/>
      <c r="O184" s="36"/>
      <c r="P184" s="36"/>
      <c r="Q184" s="36"/>
      <c r="R184" s="36"/>
      <c r="S184" s="36"/>
    </row>
    <row r="185" spans="1:19">
      <c r="A185" s="36"/>
      <c r="B185" s="36"/>
      <c r="C185" s="36"/>
      <c r="D185" s="36"/>
      <c r="E185" s="36"/>
      <c r="F185" s="36"/>
      <c r="G185" s="36"/>
      <c r="H185" s="36"/>
      <c r="I185" s="36"/>
      <c r="J185" s="36"/>
      <c r="K185" s="36"/>
      <c r="L185" s="36"/>
      <c r="M185" s="36"/>
      <c r="N185" s="36"/>
      <c r="O185" s="36"/>
      <c r="P185" s="36"/>
      <c r="Q185" s="36"/>
      <c r="R185" s="36"/>
      <c r="S185" s="36"/>
    </row>
    <row r="186" spans="1:19">
      <c r="A186" s="36"/>
      <c r="B186" s="36"/>
      <c r="C186" s="36"/>
      <c r="D186" s="36"/>
      <c r="E186" s="36"/>
      <c r="F186" s="36"/>
      <c r="G186" s="36"/>
      <c r="H186" s="36"/>
      <c r="I186" s="36"/>
      <c r="J186" s="36"/>
      <c r="K186" s="36"/>
      <c r="L186" s="36"/>
      <c r="M186" s="36"/>
      <c r="N186" s="36"/>
      <c r="O186" s="36"/>
      <c r="P186" s="36"/>
      <c r="Q186" s="36"/>
      <c r="R186" s="36"/>
      <c r="S186" s="36"/>
    </row>
    <row r="187" spans="1:19">
      <c r="A187" s="36"/>
      <c r="B187" s="36"/>
      <c r="C187" s="36"/>
      <c r="D187" s="36"/>
      <c r="E187" s="36"/>
      <c r="F187" s="36"/>
      <c r="G187" s="36"/>
      <c r="H187" s="36"/>
      <c r="I187" s="36"/>
      <c r="J187" s="36"/>
      <c r="K187" s="36"/>
      <c r="L187" s="36"/>
      <c r="M187" s="36"/>
      <c r="N187" s="36"/>
      <c r="O187" s="36"/>
      <c r="P187" s="36"/>
      <c r="Q187" s="36"/>
      <c r="R187" s="36"/>
      <c r="S187" s="36"/>
    </row>
    <row r="188" spans="1:19">
      <c r="A188" s="36"/>
      <c r="B188" s="36"/>
      <c r="C188" s="36"/>
      <c r="D188" s="36"/>
      <c r="E188" s="36"/>
      <c r="F188" s="36"/>
      <c r="G188" s="36"/>
      <c r="H188" s="36"/>
      <c r="I188" s="36"/>
      <c r="J188" s="36"/>
      <c r="K188" s="36"/>
      <c r="L188" s="36"/>
      <c r="M188" s="36"/>
      <c r="N188" s="36"/>
      <c r="O188" s="36"/>
      <c r="P188" s="36"/>
      <c r="Q188" s="36"/>
      <c r="R188" s="36"/>
      <c r="S188" s="36"/>
    </row>
    <row r="189" spans="1:19">
      <c r="A189" s="36"/>
      <c r="B189" s="36"/>
      <c r="C189" s="36"/>
      <c r="D189" s="36"/>
      <c r="E189" s="36"/>
      <c r="F189" s="36"/>
      <c r="G189" s="36"/>
      <c r="H189" s="36"/>
      <c r="I189" s="36"/>
      <c r="J189" s="36"/>
      <c r="K189" s="36"/>
      <c r="L189" s="36"/>
      <c r="M189" s="36"/>
      <c r="N189" s="36"/>
      <c r="O189" s="36"/>
      <c r="P189" s="36"/>
      <c r="Q189" s="36"/>
      <c r="R189" s="36"/>
      <c r="S189" s="36"/>
    </row>
    <row r="190" spans="1:19">
      <c r="A190" s="36"/>
      <c r="B190" s="36"/>
      <c r="C190" s="36"/>
      <c r="D190" s="36"/>
      <c r="E190" s="36"/>
      <c r="F190" s="36"/>
      <c r="G190" s="36"/>
      <c r="H190" s="36"/>
      <c r="I190" s="36"/>
      <c r="J190" s="36"/>
      <c r="K190" s="36"/>
      <c r="L190" s="36"/>
      <c r="M190" s="36"/>
      <c r="N190" s="36"/>
      <c r="O190" s="36"/>
      <c r="P190" s="36"/>
      <c r="Q190" s="36"/>
      <c r="R190" s="36"/>
      <c r="S190" s="36"/>
    </row>
    <row r="191" spans="1:19">
      <c r="A191" s="36"/>
      <c r="B191" s="36"/>
      <c r="C191" s="36"/>
      <c r="D191" s="36"/>
      <c r="E191" s="36"/>
      <c r="F191" s="36"/>
      <c r="G191" s="36"/>
      <c r="H191" s="36"/>
      <c r="I191" s="36"/>
      <c r="J191" s="36"/>
      <c r="K191" s="36"/>
      <c r="L191" s="36"/>
      <c r="M191" s="36"/>
      <c r="N191" s="36"/>
      <c r="O191" s="36"/>
      <c r="P191" s="36"/>
      <c r="Q191" s="36"/>
      <c r="R191" s="36"/>
      <c r="S191" s="36"/>
    </row>
    <row r="192" spans="1:19">
      <c r="A192" s="36"/>
      <c r="B192" s="36"/>
      <c r="C192" s="36"/>
      <c r="D192" s="36"/>
      <c r="E192" s="36"/>
      <c r="F192" s="36"/>
      <c r="G192" s="36"/>
      <c r="H192" s="36"/>
      <c r="I192" s="36"/>
      <c r="J192" s="36"/>
      <c r="K192" s="36"/>
      <c r="L192" s="36"/>
      <c r="M192" s="36"/>
      <c r="N192" s="36"/>
      <c r="O192" s="36"/>
      <c r="P192" s="36"/>
      <c r="Q192" s="36"/>
      <c r="R192" s="36"/>
      <c r="S192" s="36"/>
    </row>
    <row r="193" spans="1:19">
      <c r="A193" s="36"/>
      <c r="B193" s="36"/>
      <c r="C193" s="36"/>
      <c r="D193" s="36"/>
      <c r="E193" s="36"/>
      <c r="F193" s="36"/>
      <c r="G193" s="36"/>
      <c r="H193" s="36"/>
      <c r="I193" s="36"/>
      <c r="J193" s="36"/>
      <c r="K193" s="36"/>
      <c r="L193" s="36"/>
      <c r="M193" s="36"/>
      <c r="N193" s="36"/>
      <c r="O193" s="36"/>
      <c r="P193" s="36"/>
      <c r="Q193" s="36"/>
      <c r="R193" s="36"/>
      <c r="S193" s="36"/>
    </row>
    <row r="194" spans="1:19">
      <c r="A194" s="36"/>
      <c r="B194" s="36"/>
      <c r="C194" s="36"/>
      <c r="D194" s="36"/>
      <c r="E194" s="36"/>
      <c r="F194" s="36"/>
      <c r="G194" s="36"/>
      <c r="H194" s="36"/>
      <c r="I194" s="36"/>
      <c r="J194" s="36"/>
      <c r="K194" s="36"/>
      <c r="L194" s="36"/>
      <c r="M194" s="36"/>
      <c r="N194" s="36"/>
      <c r="O194" s="36"/>
      <c r="P194" s="36"/>
      <c r="Q194" s="36"/>
      <c r="R194" s="36"/>
      <c r="S194" s="36"/>
    </row>
    <row r="195" spans="1:19">
      <c r="A195" s="36"/>
      <c r="B195" s="36"/>
      <c r="C195" s="36"/>
      <c r="D195" s="36"/>
      <c r="E195" s="36"/>
      <c r="F195" s="36"/>
      <c r="G195" s="36"/>
      <c r="H195" s="36"/>
      <c r="I195" s="36"/>
      <c r="J195" s="36"/>
      <c r="K195" s="36"/>
      <c r="L195" s="36"/>
      <c r="M195" s="36"/>
      <c r="N195" s="36"/>
      <c r="O195" s="36"/>
      <c r="P195" s="36"/>
      <c r="Q195" s="36"/>
      <c r="R195" s="36"/>
      <c r="S195" s="36"/>
    </row>
    <row r="196" spans="1:19">
      <c r="A196" s="36"/>
      <c r="B196" s="36"/>
      <c r="C196" s="36"/>
      <c r="D196" s="36"/>
      <c r="E196" s="36"/>
      <c r="F196" s="36"/>
      <c r="G196" s="36"/>
      <c r="H196" s="36"/>
      <c r="I196" s="36"/>
      <c r="J196" s="36"/>
      <c r="K196" s="36"/>
      <c r="L196" s="36"/>
      <c r="M196" s="36"/>
      <c r="N196" s="36"/>
      <c r="O196" s="36"/>
      <c r="P196" s="36"/>
      <c r="Q196" s="36"/>
      <c r="R196" s="36"/>
      <c r="S196" s="36"/>
    </row>
    <row r="197" spans="1:19">
      <c r="A197" s="36"/>
      <c r="B197" s="36"/>
      <c r="C197" s="36"/>
      <c r="D197" s="36"/>
      <c r="E197" s="36"/>
      <c r="F197" s="36"/>
      <c r="G197" s="36"/>
      <c r="H197" s="36"/>
      <c r="I197" s="36"/>
      <c r="J197" s="36"/>
      <c r="K197" s="36"/>
      <c r="L197" s="36"/>
      <c r="M197" s="36"/>
      <c r="N197" s="36"/>
      <c r="O197" s="36"/>
      <c r="P197" s="36"/>
      <c r="Q197" s="36"/>
      <c r="R197" s="36"/>
      <c r="S197" s="36"/>
    </row>
    <row r="198" spans="1:19">
      <c r="A198" s="36"/>
      <c r="B198" s="36"/>
      <c r="C198" s="36"/>
      <c r="D198" s="36"/>
      <c r="E198" s="36"/>
      <c r="F198" s="36"/>
      <c r="G198" s="36"/>
      <c r="H198" s="36"/>
      <c r="I198" s="36"/>
      <c r="J198" s="36"/>
      <c r="K198" s="36"/>
      <c r="L198" s="36"/>
      <c r="M198" s="36"/>
      <c r="N198" s="36"/>
      <c r="O198" s="36"/>
      <c r="P198" s="36"/>
      <c r="Q198" s="36"/>
      <c r="R198" s="36"/>
      <c r="S198" s="36"/>
    </row>
    <row r="199" spans="1:19">
      <c r="A199" s="36"/>
      <c r="B199" s="36"/>
      <c r="C199" s="36"/>
      <c r="D199" s="36"/>
      <c r="E199" s="36"/>
      <c r="F199" s="36"/>
      <c r="G199" s="36"/>
      <c r="H199" s="36"/>
      <c r="I199" s="36"/>
      <c r="J199" s="36"/>
      <c r="K199" s="36"/>
      <c r="L199" s="36"/>
      <c r="M199" s="36"/>
      <c r="N199" s="36"/>
      <c r="O199" s="36"/>
      <c r="P199" s="36"/>
      <c r="Q199" s="36"/>
      <c r="R199" s="36"/>
      <c r="S199" s="36"/>
    </row>
    <row r="200" spans="1:19">
      <c r="A200" s="36"/>
      <c r="B200" s="36"/>
      <c r="C200" s="36"/>
      <c r="D200" s="36"/>
      <c r="E200" s="36"/>
      <c r="F200" s="36"/>
      <c r="G200" s="36"/>
      <c r="H200" s="36"/>
      <c r="I200" s="36"/>
      <c r="J200" s="36"/>
      <c r="K200" s="36"/>
      <c r="L200" s="36"/>
      <c r="M200" s="36"/>
      <c r="N200" s="36"/>
      <c r="O200" s="36"/>
      <c r="P200" s="36"/>
      <c r="Q200" s="36"/>
      <c r="R200" s="36"/>
      <c r="S200" s="36"/>
    </row>
    <row r="201" spans="1:19">
      <c r="A201" s="36"/>
      <c r="B201" s="36"/>
      <c r="C201" s="36"/>
      <c r="D201" s="36"/>
      <c r="E201" s="36"/>
      <c r="F201" s="36"/>
      <c r="G201" s="36"/>
      <c r="H201" s="36"/>
      <c r="I201" s="36"/>
      <c r="J201" s="36"/>
      <c r="K201" s="36"/>
      <c r="L201" s="36"/>
      <c r="M201" s="36"/>
      <c r="N201" s="36"/>
      <c r="O201" s="36"/>
      <c r="P201" s="36"/>
      <c r="Q201" s="36"/>
      <c r="R201" s="36"/>
      <c r="S201" s="36"/>
    </row>
  </sheetData>
  <mergeCells count="4">
    <mergeCell ref="A2:R2"/>
    <mergeCell ref="A3:R3"/>
    <mergeCell ref="A4:R4"/>
    <mergeCell ref="A27:E27"/>
  </mergeCells>
  <hyperlinks>
    <hyperlink ref="A1" location="'索引目录'!D34" display="返回索引页"/>
    <hyperlink ref="B1" location="'非流动资产评估汇总'!B10" display="返回"/>
  </hyperlink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87"/>
  <sheetViews>
    <sheetView view="pageBreakPreview" zoomScaleNormal="100" workbookViewId="0">
      <pane xSplit="2" ySplit="3" topLeftCell="C4" activePane="bottomRight" state="frozen"/>
      <selection/>
      <selection pane="topRight"/>
      <selection pane="bottomLeft"/>
      <selection pane="bottomRight" activeCell="P2" sqref="P$1:P$1048576"/>
    </sheetView>
  </sheetViews>
  <sheetFormatPr defaultColWidth="9.81481481481481" defaultRowHeight="14.4"/>
  <cols>
    <col min="1" max="1" width="4" customWidth="1"/>
    <col min="2" max="2" width="21" customWidth="1"/>
    <col min="3" max="3" width="4" customWidth="1"/>
    <col min="4" max="5" width="8" customWidth="1"/>
    <col min="6" max="6" width="10.6296296296296" customWidth="1"/>
    <col min="7" max="10" width="10.7592592592593" customWidth="1"/>
    <col min="11" max="11" width="9.63888888888889" customWidth="1"/>
    <col min="12" max="12" width="8" customWidth="1"/>
  </cols>
  <sheetData>
    <row r="1" ht="17.4" spans="1:12">
      <c r="A1" s="607" t="s">
        <v>711</v>
      </c>
      <c r="B1" s="607"/>
      <c r="C1" s="607"/>
      <c r="D1" s="607"/>
      <c r="E1" s="607"/>
      <c r="F1" s="607"/>
      <c r="G1" s="607"/>
      <c r="H1" s="607"/>
      <c r="I1" s="607"/>
      <c r="J1" s="607"/>
      <c r="K1" s="607"/>
      <c r="L1" s="607"/>
    </row>
    <row r="2" s="59" customFormat="1" ht="20" customHeight="1" spans="1:12">
      <c r="A2" s="27" t="s">
        <v>712</v>
      </c>
      <c r="B2" s="27" t="s">
        <v>713</v>
      </c>
      <c r="C2" s="412" t="s">
        <v>714</v>
      </c>
      <c r="D2" s="412" t="s">
        <v>715</v>
      </c>
      <c r="E2" s="412" t="s">
        <v>716</v>
      </c>
      <c r="F2" s="34" t="s">
        <v>717</v>
      </c>
      <c r="G2" s="34"/>
      <c r="H2" s="27" t="s">
        <v>718</v>
      </c>
      <c r="I2" s="27"/>
      <c r="J2" s="27"/>
      <c r="K2" s="412" t="s">
        <v>719</v>
      </c>
      <c r="L2" s="412" t="s">
        <v>720</v>
      </c>
    </row>
    <row r="3" s="59" customFormat="1" ht="28" customHeight="1" spans="1:12">
      <c r="A3" s="27"/>
      <c r="B3" s="27"/>
      <c r="C3" s="137"/>
      <c r="D3" s="27"/>
      <c r="E3" s="27"/>
      <c r="F3" s="34" t="s">
        <v>721</v>
      </c>
      <c r="G3" s="27" t="s">
        <v>722</v>
      </c>
      <c r="H3" s="27" t="s">
        <v>721</v>
      </c>
      <c r="I3" s="27" t="s">
        <v>723</v>
      </c>
      <c r="J3" s="27" t="s">
        <v>722</v>
      </c>
      <c r="K3" s="27"/>
      <c r="L3" s="137"/>
    </row>
    <row r="4" s="59" customFormat="1" ht="21" customHeight="1" spans="1:13">
      <c r="A4" s="27">
        <v>1</v>
      </c>
      <c r="B4" s="468" t="s">
        <v>724</v>
      </c>
      <c r="C4" s="29" t="s">
        <v>725</v>
      </c>
      <c r="D4" s="31">
        <v>94.52779</v>
      </c>
      <c r="E4" s="31">
        <f>IF(D4=0,"",F4/D4)</f>
        <v>406.658616302468</v>
      </c>
      <c r="F4" s="33">
        <f>VLOOKUP(B4,Sheet2!B:AD,27,FALSE)</f>
        <v>38440.5402835303</v>
      </c>
      <c r="G4" s="31">
        <f>VLOOKUP(B4,Sheet2!B:AC,28,FALSE)</f>
        <v>20729.0602835303</v>
      </c>
      <c r="H4" s="31">
        <f>VLOOKUP(B4,[7]建筑物或构筑物!$B:$K,8,FALSE)</f>
        <v>107194.51386</v>
      </c>
      <c r="I4" s="31">
        <f>VLOOKUP(B4,[7]建筑物或构筑物!$B:$K,9,FALSE)</f>
        <v>51</v>
      </c>
      <c r="J4" s="31">
        <f>ROUND(VLOOKUP(B4,[7]建筑物或构筑物!$B:$K,10,FALSE),-1)</f>
        <v>54670</v>
      </c>
      <c r="K4" s="31">
        <f t="shared" ref="K4:K13" si="0">IF(G4=0,"",(J4-G4)/G4*100)</f>
        <v>163.736026873522</v>
      </c>
      <c r="L4" s="31">
        <f>J4/D4</f>
        <v>578.34844123617</v>
      </c>
      <c r="M4" s="609"/>
    </row>
    <row r="5" s="59" customFormat="1" ht="21" customHeight="1" spans="1:13">
      <c r="A5" s="27">
        <v>2</v>
      </c>
      <c r="B5" s="468" t="s">
        <v>726</v>
      </c>
      <c r="C5" s="29" t="s">
        <v>725</v>
      </c>
      <c r="D5" s="31">
        <v>121.890875</v>
      </c>
      <c r="E5" s="31">
        <f t="shared" ref="E5:E24" si="1">IF(D5=0,"",F5/D5)</f>
        <v>51.786151708296</v>
      </c>
      <c r="F5" s="33">
        <f>VLOOKUP(B5,Sheet2!B:AD,27,FALSE)</f>
        <v>6312.25934460694</v>
      </c>
      <c r="G5" s="31">
        <f>VLOOKUP(B5,Sheet2!B:AC,28,FALSE)</f>
        <v>3403.88934460694</v>
      </c>
      <c r="H5" s="31">
        <f>VLOOKUP(B5,[7]建筑物或构筑物!$B:$K,8,FALSE)</f>
        <v>138224.25225</v>
      </c>
      <c r="I5" s="31">
        <f>VLOOKUP(B5,[7]建筑物或构筑物!$B:$K,9,FALSE)</f>
        <v>51</v>
      </c>
      <c r="J5" s="31">
        <f>ROUND(VLOOKUP(B5,[7]建筑物或构筑物!$B:$K,10,FALSE),-1)</f>
        <v>70490</v>
      </c>
      <c r="K5" s="31">
        <f t="shared" si="0"/>
        <v>1970.86637853499</v>
      </c>
      <c r="L5" s="31">
        <f t="shared" ref="L5:L22" si="2">J5/D5</f>
        <v>578.304159355653</v>
      </c>
      <c r="M5" s="609"/>
    </row>
    <row r="6" s="59" customFormat="1" ht="21" customHeight="1" spans="1:13">
      <c r="A6" s="27">
        <v>3</v>
      </c>
      <c r="B6" s="468" t="s">
        <v>727</v>
      </c>
      <c r="C6" s="29" t="s">
        <v>725</v>
      </c>
      <c r="D6" s="31">
        <v>392.493508</v>
      </c>
      <c r="E6" s="31">
        <f t="shared" si="1"/>
        <v>37.8583602547714</v>
      </c>
      <c r="F6" s="33">
        <f>VLOOKUP(B6,Sheet2!B:AD,27,FALSE)</f>
        <v>14859.160623523</v>
      </c>
      <c r="G6" s="31">
        <f>VLOOKUP(B6,Sheet2!B:AC,28,FALSE)</f>
        <v>8012.80062352302</v>
      </c>
      <c r="H6" s="31">
        <f>VLOOKUP(B6,[7]建筑物或构筑物!$B:$K,8,FALSE)</f>
        <v>148362.546024</v>
      </c>
      <c r="I6" s="31">
        <f>VLOOKUP(B6,[7]建筑物或构筑物!$B:$K,9,FALSE)</f>
        <v>3</v>
      </c>
      <c r="J6" s="31">
        <f>ROUND(VLOOKUP(B6,[7]建筑物或构筑物!$B:$K,10,FALSE),-1)</f>
        <v>4450</v>
      </c>
      <c r="K6" s="31">
        <f t="shared" si="0"/>
        <v>-44.463862149069</v>
      </c>
      <c r="L6" s="31">
        <f t="shared" si="2"/>
        <v>11.3377671459473</v>
      </c>
      <c r="M6" s="609"/>
    </row>
    <row r="7" s="59" customFormat="1" ht="21" customHeight="1" spans="1:13">
      <c r="A7" s="27">
        <v>4</v>
      </c>
      <c r="B7" s="32" t="s">
        <v>728</v>
      </c>
      <c r="C7" s="29" t="s">
        <v>725</v>
      </c>
      <c r="D7" s="31">
        <v>1602.732497</v>
      </c>
      <c r="E7" s="31">
        <f t="shared" si="1"/>
        <v>14.231965413633</v>
      </c>
      <c r="F7" s="33">
        <f>VLOOKUP(B7,Sheet2!B:AD,27,FALSE)</f>
        <v>22810.0334646097</v>
      </c>
      <c r="G7" s="31">
        <f>VLOOKUP(B7,Sheet2!B:AC,28,FALSE)</f>
        <v>12300.3034646097</v>
      </c>
      <c r="H7" s="31">
        <f>VLOOKUP(B7,[7]建筑物或构筑物!$B:$K,8,FALSE)</f>
        <v>605832.883866</v>
      </c>
      <c r="I7" s="31">
        <f>VLOOKUP(B7,[7]建筑物或构筑物!$B:$K,9,FALSE)</f>
        <v>3</v>
      </c>
      <c r="J7" s="31">
        <f>ROUND(VLOOKUP(B7,[7]建筑物或构筑物!$B:$K,10,FALSE),-1)</f>
        <v>18180</v>
      </c>
      <c r="K7" s="31">
        <f t="shared" si="0"/>
        <v>47.8012315086965</v>
      </c>
      <c r="L7" s="31">
        <f t="shared" si="2"/>
        <v>11.3431280853351</v>
      </c>
      <c r="M7" s="609"/>
    </row>
    <row r="8" s="59" customFormat="1" ht="21" customHeight="1" spans="1:13">
      <c r="A8" s="27">
        <v>5</v>
      </c>
      <c r="B8" s="32" t="s">
        <v>729</v>
      </c>
      <c r="C8" s="29" t="s">
        <v>725</v>
      </c>
      <c r="D8" s="31">
        <v>16</v>
      </c>
      <c r="E8" s="31">
        <f t="shared" si="1"/>
        <v>5315.62224506666</v>
      </c>
      <c r="F8" s="33">
        <f>VLOOKUP(B8,Sheet2!B:AD,27,FALSE)</f>
        <v>85049.9559210666</v>
      </c>
      <c r="G8" s="31">
        <f>VLOOKUP(B8,Sheet2!B:AC,28,FALSE)</f>
        <v>45863.1859210666</v>
      </c>
      <c r="H8" s="31">
        <f>VLOOKUP(B8,[7]建筑物或构筑物!$B:$K,8,FALSE)</f>
        <v>18144</v>
      </c>
      <c r="I8" s="31">
        <f>VLOOKUP(B8,[7]建筑物或构筑物!$B:$K,9,FALSE)</f>
        <v>51</v>
      </c>
      <c r="J8" s="31">
        <f>ROUND(VLOOKUP(B8,[7]建筑物或构筑物!$B:$K,10,FALSE),-1)</f>
        <v>9250</v>
      </c>
      <c r="K8" s="31">
        <f t="shared" si="0"/>
        <v>-79.8313182692545</v>
      </c>
      <c r="L8" s="31">
        <f t="shared" si="2"/>
        <v>578.125</v>
      </c>
      <c r="M8" s="609"/>
    </row>
    <row r="9" s="59" customFormat="1" ht="21" customHeight="1" spans="1:13">
      <c r="A9" s="27">
        <v>6</v>
      </c>
      <c r="B9" s="32" t="s">
        <v>730</v>
      </c>
      <c r="C9" s="29" t="s">
        <v>725</v>
      </c>
      <c r="D9" s="31">
        <v>47.32</v>
      </c>
      <c r="E9" s="31">
        <f t="shared" si="1"/>
        <v>635.60617342115</v>
      </c>
      <c r="F9" s="33">
        <f>VLOOKUP(B9,Sheet2!B:AD,27,FALSE)</f>
        <v>30076.8841262888</v>
      </c>
      <c r="G9" s="31">
        <f>VLOOKUP(B9,Sheet2!B:AC,28,FALSE)</f>
        <v>16218.9641262888</v>
      </c>
      <c r="H9" s="31">
        <f>VLOOKUP(B9,[7]建筑物或构筑物!$B:$K,8,FALSE)</f>
        <v>53660.88</v>
      </c>
      <c r="I9" s="31">
        <f>VLOOKUP(B9,[7]建筑物或构筑物!$B:$K,9,FALSE)</f>
        <v>51</v>
      </c>
      <c r="J9" s="31">
        <f>ROUND(VLOOKUP(B9,[7]建筑物或构筑物!$B:$K,10,FALSE),-1)</f>
        <v>27370</v>
      </c>
      <c r="K9" s="31">
        <f t="shared" si="0"/>
        <v>68.7530707071288</v>
      </c>
      <c r="L9" s="31">
        <f t="shared" si="2"/>
        <v>578.402366863905</v>
      </c>
      <c r="M9" s="609"/>
    </row>
    <row r="10" s="59" customFormat="1" ht="21" customHeight="1" spans="1:13">
      <c r="A10" s="27">
        <v>7</v>
      </c>
      <c r="B10" s="32" t="s">
        <v>731</v>
      </c>
      <c r="C10" s="29" t="s">
        <v>725</v>
      </c>
      <c r="D10" s="31">
        <f>830.071848+28.15*12.24*2</f>
        <v>1519.183848</v>
      </c>
      <c r="E10" s="31">
        <f t="shared" si="1"/>
        <v>1539.78533831765</v>
      </c>
      <c r="F10" s="33">
        <f>VLOOKUP(B10,Sheet2!B:AD,27,FALSE)</f>
        <v>2339217.01535939</v>
      </c>
      <c r="G10" s="31">
        <f>VLOOKUP(B10,Sheet2!B:AC,28,FALSE)</f>
        <v>1261422.77535939</v>
      </c>
      <c r="H10" s="31">
        <f>VLOOKUP(B10,[7]建筑物或构筑物!$B:$K,8,FALSE)</f>
        <v>2134453.30644</v>
      </c>
      <c r="I10" s="31">
        <f>VLOOKUP(B10,[7]建筑物或构筑物!$B:$K,9,FALSE)</f>
        <v>51</v>
      </c>
      <c r="J10" s="31">
        <f>ROUND(VLOOKUP(B10,[7]建筑物或构筑物!$B:$K,10,FALSE),-1)</f>
        <v>1088570</v>
      </c>
      <c r="K10" s="31">
        <f t="shared" si="0"/>
        <v>-13.7030009871308</v>
      </c>
      <c r="L10" s="31">
        <f t="shared" si="2"/>
        <v>716.549219130455</v>
      </c>
      <c r="M10" s="609"/>
    </row>
    <row r="11" s="59" customFormat="1" ht="21" customHeight="1" spans="1:13">
      <c r="A11" s="27">
        <v>8</v>
      </c>
      <c r="B11" s="32" t="s">
        <v>732</v>
      </c>
      <c r="C11" s="29" t="s">
        <v>725</v>
      </c>
      <c r="D11" s="31">
        <v>29.810295</v>
      </c>
      <c r="E11" s="31">
        <f t="shared" si="1"/>
        <v>901.264479267984</v>
      </c>
      <c r="F11" s="33">
        <f>VLOOKUP(B11,Sheet2!B:AD,27,FALSE)</f>
        <v>26866.96</v>
      </c>
      <c r="G11" s="31">
        <f>VLOOKUP(B11,Sheet2!B:AC,28,FALSE)</f>
        <v>14488.01</v>
      </c>
      <c r="H11" s="31">
        <f>VLOOKUP(B11,[7]建筑物或构筑物!$B:$K,8,FALSE)</f>
        <v>33804.87453</v>
      </c>
      <c r="I11" s="31">
        <f>VLOOKUP(B11,[7]建筑物或构筑物!$B:$K,9,FALSE)</f>
        <v>51</v>
      </c>
      <c r="J11" s="31">
        <f>ROUND(VLOOKUP(B11,[7]建筑物或构筑物!$B:$K,10,FALSE),-1)</f>
        <v>17240</v>
      </c>
      <c r="K11" s="31">
        <f t="shared" si="0"/>
        <v>18.9949482365073</v>
      </c>
      <c r="L11" s="31">
        <f t="shared" si="2"/>
        <v>578.323696561876</v>
      </c>
      <c r="M11" s="609"/>
    </row>
    <row r="12" s="59" customFormat="1" ht="21" customHeight="1" spans="1:13">
      <c r="A12" s="27">
        <v>9</v>
      </c>
      <c r="B12" s="32" t="s">
        <v>733</v>
      </c>
      <c r="C12" s="29" t="s">
        <v>725</v>
      </c>
      <c r="D12" s="31">
        <v>323.21028</v>
      </c>
      <c r="E12" s="31">
        <f t="shared" si="1"/>
        <v>84.0837116938236</v>
      </c>
      <c r="F12" s="33">
        <f>VLOOKUP(B12,Sheet2!B:AD,27,FALSE)</f>
        <v>27176.72</v>
      </c>
      <c r="G12" s="31">
        <f>VLOOKUP(B12,Sheet2!B:AC,28,FALSE)</f>
        <v>14655.05</v>
      </c>
      <c r="H12" s="31">
        <f>VLOOKUP(B12,[7]建筑物或构筑物!$B:$K,8,FALSE)</f>
        <v>366520.45752</v>
      </c>
      <c r="I12" s="31">
        <f>VLOOKUP(B12,[7]建筑物或构筑物!$B:$K,9,FALSE)</f>
        <v>51</v>
      </c>
      <c r="J12" s="31">
        <f>ROUND(VLOOKUP(B12,[7]建筑物或构筑物!$B:$K,10,FALSE),-1)</f>
        <v>186930</v>
      </c>
      <c r="K12" s="31">
        <f t="shared" si="0"/>
        <v>1175.53300739336</v>
      </c>
      <c r="L12" s="31">
        <f t="shared" si="2"/>
        <v>578.354129082775</v>
      </c>
      <c r="M12" s="609"/>
    </row>
    <row r="13" s="59" customFormat="1" ht="21" customHeight="1" spans="1:12">
      <c r="A13" s="27">
        <v>10</v>
      </c>
      <c r="B13" s="32" t="s">
        <v>734</v>
      </c>
      <c r="C13" s="29" t="s">
        <v>725</v>
      </c>
      <c r="D13" s="31">
        <v>91.14</v>
      </c>
      <c r="E13" s="31">
        <f t="shared" si="1"/>
        <v>424.551239850779</v>
      </c>
      <c r="F13" s="33">
        <f>VLOOKUP(B13,Sheet2!B:AD,27,FALSE)</f>
        <v>38693.6</v>
      </c>
      <c r="G13" s="31">
        <f>VLOOKUP(B13,Sheet2!B:AC,28,FALSE)</f>
        <v>20865.53</v>
      </c>
      <c r="H13" s="31">
        <f>VLOOKUP(B13,[7]建筑物或构筑物!$B:$K,8,FALSE)</f>
        <v>103352.76</v>
      </c>
      <c r="I13" s="31">
        <f>VLOOKUP(B13,[7]建筑物或构筑物!$B:$K,9,FALSE)</f>
        <v>51</v>
      </c>
      <c r="J13" s="31">
        <f>ROUND(VLOOKUP(B13,[7]建筑物或构筑物!$B:$K,10,FALSE),-1)</f>
        <v>52710</v>
      </c>
      <c r="K13" s="31">
        <f t="shared" si="0"/>
        <v>152.617594664502</v>
      </c>
      <c r="L13" s="31">
        <f t="shared" si="2"/>
        <v>578.341013824885</v>
      </c>
    </row>
    <row r="14" s="59" customFormat="1" ht="21" customHeight="1" spans="1:12">
      <c r="A14" s="27"/>
      <c r="B14" s="32"/>
      <c r="C14" s="29"/>
      <c r="D14" s="82"/>
      <c r="E14" s="31"/>
      <c r="F14" s="33"/>
      <c r="G14" s="31"/>
      <c r="H14" s="31"/>
      <c r="I14" s="31"/>
      <c r="J14" s="31"/>
      <c r="K14" s="31"/>
      <c r="L14" s="31"/>
    </row>
    <row r="15" s="59" customFormat="1" ht="21" customHeight="1" spans="1:12">
      <c r="A15" s="27"/>
      <c r="B15" s="32"/>
      <c r="C15" s="29"/>
      <c r="D15" s="82"/>
      <c r="E15" s="31" t="str">
        <f>IF(D15=0,"",F15/D15)</f>
        <v/>
      </c>
      <c r="F15" s="33"/>
      <c r="G15" s="31"/>
      <c r="H15" s="31">
        <f>ROUND(D15*L15,-1)</f>
        <v>0</v>
      </c>
      <c r="I15" s="27"/>
      <c r="J15" s="31">
        <f>ROUND(H15*I15/100,0)</f>
        <v>0</v>
      </c>
      <c r="K15" s="31" t="str">
        <f>IF(G15=0,"",(J15-G15)/G15*100)</f>
        <v/>
      </c>
      <c r="L15" s="31"/>
    </row>
    <row r="16" s="59" customFormat="1" ht="21" customHeight="1" spans="1:12">
      <c r="A16" s="27" t="s">
        <v>735</v>
      </c>
      <c r="B16" s="34"/>
      <c r="C16" s="29"/>
      <c r="D16" s="82"/>
      <c r="E16" s="31" t="str">
        <f>IF(D16=0,"",F16/D16)</f>
        <v/>
      </c>
      <c r="F16" s="33">
        <f>SUM(F4:F15)</f>
        <v>2629503.12912302</v>
      </c>
      <c r="G16" s="31">
        <f>SUM(G4:G15)</f>
        <v>1417959.56912302</v>
      </c>
      <c r="H16" s="31">
        <f>SUM(H4:H15)</f>
        <v>3709550.47449</v>
      </c>
      <c r="I16" s="27"/>
      <c r="J16" s="31">
        <f>SUM(J4:J15)</f>
        <v>1529860</v>
      </c>
      <c r="K16" s="31">
        <f>IF(G16=0,"",(J16-G16)/G16*100)</f>
        <v>7.89165173067615</v>
      </c>
      <c r="L16" s="31"/>
    </row>
    <row r="17" s="59" customFormat="1" ht="21" customHeight="1" spans="1:12">
      <c r="A17" s="102" t="s">
        <v>736</v>
      </c>
      <c r="B17" s="608"/>
      <c r="C17" s="29"/>
      <c r="D17" s="82"/>
      <c r="E17" s="31"/>
      <c r="F17" s="33"/>
      <c r="G17" s="31"/>
      <c r="H17" s="31"/>
      <c r="I17" s="27"/>
      <c r="J17" s="31"/>
      <c r="K17" s="31" t="str">
        <f>IF(G17=0,"",(J17-G17)/G17*100)</f>
        <v/>
      </c>
      <c r="L17" s="31"/>
    </row>
    <row r="18" s="59" customFormat="1" ht="21" customHeight="1" spans="1:12">
      <c r="A18" s="27" t="s">
        <v>737</v>
      </c>
      <c r="B18" s="34"/>
      <c r="C18" s="29"/>
      <c r="D18" s="32"/>
      <c r="E18" s="31"/>
      <c r="F18" s="33">
        <f>F16-F17</f>
        <v>2629503.12912302</v>
      </c>
      <c r="G18" s="31">
        <f>G16-G17</f>
        <v>1417959.56912302</v>
      </c>
      <c r="H18" s="31">
        <f>H16-H17</f>
        <v>3709550.47449</v>
      </c>
      <c r="I18" s="27"/>
      <c r="J18" s="31">
        <f>J16-J17</f>
        <v>1529860</v>
      </c>
      <c r="K18" s="31">
        <f>IF(G18=0,"",(J18-G18)/G18*100)</f>
        <v>7.89165173067615</v>
      </c>
      <c r="L18" s="31"/>
    </row>
    <row r="19" s="59" customFormat="1" ht="20" customHeight="1" spans="1:12">
      <c r="A19" s="22"/>
      <c r="B19" s="22"/>
      <c r="C19" s="22"/>
      <c r="D19" s="22"/>
      <c r="E19" s="22"/>
      <c r="F19" s="22"/>
      <c r="G19" s="22"/>
      <c r="H19" s="22"/>
      <c r="I19" s="22"/>
      <c r="J19" s="22"/>
      <c r="K19" s="22"/>
      <c r="L19" s="22"/>
    </row>
    <row r="20" s="59" customFormat="1" ht="20" customHeight="1" spans="1:12">
      <c r="A20" s="22"/>
      <c r="B20" s="22"/>
      <c r="C20" s="22"/>
      <c r="D20" s="22"/>
      <c r="E20" s="22"/>
      <c r="F20" s="22"/>
      <c r="G20" s="22"/>
      <c r="H20" s="22"/>
      <c r="I20" s="22"/>
      <c r="J20" s="22"/>
      <c r="K20" s="22"/>
      <c r="L20" s="22"/>
    </row>
    <row r="21" s="59" customFormat="1" ht="20" customHeight="1" spans="1:12">
      <c r="A21" s="22"/>
      <c r="B21" s="22"/>
      <c r="C21" s="22"/>
      <c r="D21" s="22"/>
      <c r="E21" s="22"/>
      <c r="F21" s="22"/>
      <c r="G21" s="22"/>
      <c r="H21" s="22"/>
      <c r="I21" s="22"/>
      <c r="J21" s="22"/>
      <c r="K21" s="22"/>
      <c r="L21" s="22"/>
    </row>
    <row r="22" s="59" customFormat="1" ht="20" customHeight="1" spans="1:12">
      <c r="A22" s="22"/>
      <c r="B22" s="22"/>
      <c r="C22" s="22"/>
      <c r="D22" s="22"/>
      <c r="E22" s="22"/>
      <c r="F22" s="22"/>
      <c r="G22" s="22"/>
      <c r="H22" s="22"/>
      <c r="I22" s="22"/>
      <c r="J22" s="22"/>
      <c r="K22" s="22"/>
      <c r="L22" s="22"/>
    </row>
    <row r="23" s="59" customFormat="1" ht="20" customHeight="1" spans="1:12">
      <c r="A23" s="22"/>
      <c r="B23" s="22"/>
      <c r="C23" s="22"/>
      <c r="D23" s="22"/>
      <c r="E23" s="22"/>
      <c r="F23" s="22"/>
      <c r="G23" s="22"/>
      <c r="H23" s="22"/>
      <c r="I23" s="22"/>
      <c r="J23" s="22"/>
      <c r="K23" s="22"/>
      <c r="L23" s="22"/>
    </row>
    <row r="24" s="59" customFormat="1" ht="20" customHeight="1" spans="1:12">
      <c r="A24" s="22"/>
      <c r="B24" s="22"/>
      <c r="C24" s="22"/>
      <c r="D24" s="22"/>
      <c r="E24" s="22"/>
      <c r="F24" s="22"/>
      <c r="G24" s="22"/>
      <c r="H24" s="22"/>
      <c r="I24" s="22"/>
      <c r="J24" s="22"/>
      <c r="K24" s="22"/>
      <c r="L24" s="22"/>
    </row>
    <row r="25" s="59" customFormat="1" ht="20" customHeight="1" spans="1:12">
      <c r="A25" s="22"/>
      <c r="B25" s="22"/>
      <c r="C25" s="22"/>
      <c r="D25" s="22"/>
      <c r="E25" s="22"/>
      <c r="F25" s="22"/>
      <c r="G25" s="22"/>
      <c r="H25" s="22"/>
      <c r="I25" s="22"/>
      <c r="J25" s="22"/>
      <c r="K25" s="22"/>
      <c r="L25" s="22"/>
    </row>
    <row r="26" s="59" customFormat="1" ht="20" customHeight="1" spans="1:12">
      <c r="A26" s="22"/>
      <c r="B26" s="22"/>
      <c r="C26" s="22"/>
      <c r="D26" s="22"/>
      <c r="E26" s="22"/>
      <c r="F26" s="22"/>
      <c r="G26" s="22"/>
      <c r="H26" s="22"/>
      <c r="I26" s="22"/>
      <c r="J26" s="22"/>
      <c r="K26" s="22"/>
      <c r="L26" s="22"/>
    </row>
    <row r="27" s="59" customFormat="1" ht="20" customHeight="1" spans="1:12">
      <c r="A27" s="22"/>
      <c r="B27" s="22"/>
      <c r="C27" s="22"/>
      <c r="D27" s="22"/>
      <c r="E27" s="22"/>
      <c r="F27" s="22"/>
      <c r="G27" s="22"/>
      <c r="H27" s="22"/>
      <c r="I27" s="22"/>
      <c r="J27" s="22"/>
      <c r="K27" s="22"/>
      <c r="L27" s="22"/>
    </row>
    <row r="28" s="59" customFormat="1" ht="20" customHeight="1" spans="1:12">
      <c r="A28" s="22"/>
      <c r="B28" s="22"/>
      <c r="C28" s="22"/>
      <c r="D28" s="22"/>
      <c r="E28" s="22"/>
      <c r="F28" s="22"/>
      <c r="G28" s="22"/>
      <c r="H28" s="22"/>
      <c r="I28" s="22"/>
      <c r="J28" s="22"/>
      <c r="K28" s="22"/>
      <c r="L28" s="22"/>
    </row>
    <row r="29" s="59" customFormat="1" ht="20" customHeight="1" spans="1:12">
      <c r="A29" s="22"/>
      <c r="B29" s="22"/>
      <c r="C29" s="22"/>
      <c r="D29" s="22"/>
      <c r="E29" s="22"/>
      <c r="F29" s="22"/>
      <c r="G29" s="22"/>
      <c r="H29" s="22"/>
      <c r="I29" s="22"/>
      <c r="J29" s="22"/>
      <c r="K29" s="22"/>
      <c r="L29" s="22"/>
    </row>
    <row r="30" s="59" customFormat="1" ht="20" customHeight="1" spans="1:12">
      <c r="A30" s="22"/>
      <c r="B30" s="22"/>
      <c r="C30" s="22"/>
      <c r="D30" s="22"/>
      <c r="E30" s="22"/>
      <c r="F30" s="22"/>
      <c r="G30" s="22"/>
      <c r="H30" s="22"/>
      <c r="I30" s="22"/>
      <c r="J30" s="22"/>
      <c r="K30" s="22"/>
      <c r="L30" s="22"/>
    </row>
    <row r="31" s="59" customFormat="1" ht="20" customHeight="1" spans="1:12">
      <c r="A31" s="22"/>
      <c r="B31" s="22"/>
      <c r="C31" s="22"/>
      <c r="D31" s="22"/>
      <c r="E31" s="22"/>
      <c r="F31" s="22"/>
      <c r="G31" s="22"/>
      <c r="H31" s="22"/>
      <c r="I31" s="22"/>
      <c r="J31" s="22"/>
      <c r="K31" s="22"/>
      <c r="L31" s="22"/>
    </row>
    <row r="32" s="59" customFormat="1" ht="20" customHeight="1" spans="1:12">
      <c r="A32" s="22"/>
      <c r="B32" s="22"/>
      <c r="C32" s="22"/>
      <c r="D32" s="22"/>
      <c r="E32" s="22"/>
      <c r="F32" s="22"/>
      <c r="G32" s="22"/>
      <c r="H32" s="22"/>
      <c r="I32" s="22"/>
      <c r="J32" s="22"/>
      <c r="K32" s="22"/>
      <c r="L32" s="22"/>
    </row>
    <row r="33" s="59" customFormat="1" ht="20" customHeight="1" spans="1:12">
      <c r="A33" s="22"/>
      <c r="B33" s="22"/>
      <c r="C33" s="22"/>
      <c r="D33" s="22"/>
      <c r="E33" s="22"/>
      <c r="F33" s="22"/>
      <c r="G33" s="22"/>
      <c r="H33" s="22"/>
      <c r="I33" s="22"/>
      <c r="J33" s="22"/>
      <c r="K33" s="22"/>
      <c r="L33" s="22"/>
    </row>
    <row r="34" s="59" customFormat="1" ht="20" customHeight="1" spans="1:12">
      <c r="A34" s="22"/>
      <c r="B34" s="22"/>
      <c r="C34" s="22"/>
      <c r="D34" s="22"/>
      <c r="E34" s="22"/>
      <c r="F34" s="22"/>
      <c r="G34" s="22"/>
      <c r="H34" s="22"/>
      <c r="I34" s="22"/>
      <c r="J34" s="22"/>
      <c r="K34" s="22"/>
      <c r="L34" s="22"/>
    </row>
    <row r="35" s="59" customFormat="1" ht="20" customHeight="1" spans="1:12">
      <c r="A35" s="22"/>
      <c r="B35" s="22"/>
      <c r="C35" s="22"/>
      <c r="D35" s="22"/>
      <c r="E35" s="22"/>
      <c r="F35" s="22"/>
      <c r="G35" s="22"/>
      <c r="H35" s="22"/>
      <c r="I35" s="22"/>
      <c r="J35" s="22"/>
      <c r="K35" s="22"/>
      <c r="L35" s="22"/>
    </row>
    <row r="36" s="59" customFormat="1" ht="20" customHeight="1" spans="1:12">
      <c r="A36" s="22"/>
      <c r="B36" s="22"/>
      <c r="C36" s="22"/>
      <c r="D36" s="22"/>
      <c r="E36" s="22"/>
      <c r="F36" s="22"/>
      <c r="G36" s="22"/>
      <c r="H36" s="22"/>
      <c r="I36" s="22"/>
      <c r="J36" s="22"/>
      <c r="K36" s="22"/>
      <c r="L36" s="22"/>
    </row>
    <row r="37" s="59" customFormat="1" ht="20" customHeight="1" spans="1:12">
      <c r="A37" s="22"/>
      <c r="B37" s="22"/>
      <c r="C37" s="22"/>
      <c r="D37" s="22"/>
      <c r="E37" s="22"/>
      <c r="F37" s="22"/>
      <c r="G37" s="22"/>
      <c r="H37" s="22"/>
      <c r="I37" s="22"/>
      <c r="J37" s="22"/>
      <c r="K37" s="22"/>
      <c r="L37" s="22"/>
    </row>
    <row r="38" s="59" customFormat="1" ht="20" customHeight="1" spans="1:12">
      <c r="A38" s="22"/>
      <c r="B38" s="22"/>
      <c r="C38" s="22"/>
      <c r="D38" s="22"/>
      <c r="E38" s="22"/>
      <c r="F38" s="22"/>
      <c r="G38" s="22"/>
      <c r="H38" s="22"/>
      <c r="I38" s="22"/>
      <c r="J38" s="22"/>
      <c r="K38" s="22"/>
      <c r="L38" s="22"/>
    </row>
    <row r="39" s="59" customFormat="1" ht="20" customHeight="1" spans="1:12">
      <c r="A39" s="22"/>
      <c r="B39" s="22"/>
      <c r="C39" s="22"/>
      <c r="D39" s="22"/>
      <c r="E39" s="22"/>
      <c r="F39" s="22"/>
      <c r="G39" s="22"/>
      <c r="H39" s="22"/>
      <c r="I39" s="22"/>
      <c r="J39" s="22"/>
      <c r="K39" s="22"/>
      <c r="L39" s="22"/>
    </row>
    <row r="40" s="59" customFormat="1" ht="20" customHeight="1" spans="1:12">
      <c r="A40" s="22"/>
      <c r="B40" s="22"/>
      <c r="C40" s="22"/>
      <c r="D40" s="22"/>
      <c r="E40" s="22"/>
      <c r="F40" s="22"/>
      <c r="G40" s="22"/>
      <c r="H40" s="22"/>
      <c r="I40" s="22"/>
      <c r="J40" s="22"/>
      <c r="K40" s="22"/>
      <c r="L40" s="22"/>
    </row>
    <row r="41" s="59" customFormat="1" ht="20" customHeight="1" spans="1:12">
      <c r="A41" s="22"/>
      <c r="B41" s="22"/>
      <c r="C41" s="22"/>
      <c r="D41" s="22"/>
      <c r="E41" s="22"/>
      <c r="F41" s="22"/>
      <c r="G41" s="22"/>
      <c r="H41" s="22"/>
      <c r="I41" s="22"/>
      <c r="J41" s="22"/>
      <c r="K41" s="22"/>
      <c r="L41" s="22"/>
    </row>
    <row r="42" s="59" customFormat="1" ht="20" customHeight="1" spans="1:12">
      <c r="A42" s="22"/>
      <c r="B42" s="22"/>
      <c r="C42" s="22"/>
      <c r="D42" s="22"/>
      <c r="E42" s="22"/>
      <c r="F42" s="22"/>
      <c r="G42" s="22"/>
      <c r="H42" s="22"/>
      <c r="I42" s="22"/>
      <c r="J42" s="22"/>
      <c r="K42" s="22"/>
      <c r="L42" s="22"/>
    </row>
    <row r="43" s="59" customFormat="1" ht="20" customHeight="1" spans="1:12">
      <c r="A43" s="22"/>
      <c r="B43" s="22"/>
      <c r="C43" s="22"/>
      <c r="D43" s="22"/>
      <c r="E43" s="22"/>
      <c r="F43" s="22"/>
      <c r="G43" s="22"/>
      <c r="H43" s="22"/>
      <c r="I43" s="22"/>
      <c r="J43" s="22"/>
      <c r="K43" s="22"/>
      <c r="L43" s="22"/>
    </row>
    <row r="44" s="59" customFormat="1" ht="20" customHeight="1" spans="1:12">
      <c r="A44" s="22"/>
      <c r="B44" s="22"/>
      <c r="C44" s="22"/>
      <c r="D44" s="22"/>
      <c r="E44" s="22"/>
      <c r="F44" s="22"/>
      <c r="G44" s="22"/>
      <c r="H44" s="22"/>
      <c r="I44" s="22"/>
      <c r="J44" s="22"/>
      <c r="K44" s="22"/>
      <c r="L44" s="22"/>
    </row>
    <row r="45" s="59" customFormat="1" ht="20" customHeight="1" spans="1:12">
      <c r="A45" s="22"/>
      <c r="B45" s="22"/>
      <c r="C45" s="22"/>
      <c r="D45" s="22"/>
      <c r="E45" s="22"/>
      <c r="F45" s="22"/>
      <c r="G45" s="22"/>
      <c r="H45" s="22"/>
      <c r="I45" s="22"/>
      <c r="J45" s="22"/>
      <c r="K45" s="22"/>
      <c r="L45" s="22"/>
    </row>
    <row r="46" s="59" customFormat="1" ht="20" customHeight="1" spans="1:12">
      <c r="A46" s="22"/>
      <c r="B46" s="22"/>
      <c r="C46" s="22"/>
      <c r="D46" s="22"/>
      <c r="E46" s="22"/>
      <c r="F46" s="22"/>
      <c r="G46" s="22"/>
      <c r="H46" s="22"/>
      <c r="I46" s="22"/>
      <c r="J46" s="22"/>
      <c r="K46" s="22"/>
      <c r="L46" s="22"/>
    </row>
    <row r="47" s="59" customFormat="1" ht="20" customHeight="1" spans="1:12">
      <c r="A47" s="22"/>
      <c r="B47" s="22"/>
      <c r="C47" s="22"/>
      <c r="D47" s="22"/>
      <c r="E47" s="22"/>
      <c r="F47" s="22"/>
      <c r="G47" s="22"/>
      <c r="H47" s="22"/>
      <c r="I47" s="22"/>
      <c r="J47" s="22"/>
      <c r="K47" s="22"/>
      <c r="L47" s="22"/>
    </row>
    <row r="48" s="59" customFormat="1" ht="20" customHeight="1" spans="1:12">
      <c r="A48" s="22"/>
      <c r="B48" s="22"/>
      <c r="C48" s="22"/>
      <c r="D48" s="22"/>
      <c r="E48" s="22"/>
      <c r="F48" s="22"/>
      <c r="G48" s="22"/>
      <c r="H48" s="22"/>
      <c r="I48" s="22"/>
      <c r="J48" s="22"/>
      <c r="K48" s="22"/>
      <c r="L48" s="22"/>
    </row>
    <row r="49" s="59" customFormat="1" ht="20" customHeight="1" spans="1:12">
      <c r="A49" s="22"/>
      <c r="B49" s="22"/>
      <c r="C49" s="22"/>
      <c r="D49" s="22"/>
      <c r="E49" s="22"/>
      <c r="F49" s="22"/>
      <c r="G49" s="22"/>
      <c r="H49" s="22"/>
      <c r="I49" s="22"/>
      <c r="J49" s="22"/>
      <c r="K49" s="22"/>
      <c r="L49" s="22"/>
    </row>
    <row r="50" s="59" customFormat="1" ht="20" customHeight="1" spans="1:12">
      <c r="A50" s="22"/>
      <c r="B50" s="22"/>
      <c r="C50" s="22"/>
      <c r="D50" s="22"/>
      <c r="E50" s="22"/>
      <c r="F50" s="22"/>
      <c r="G50" s="22"/>
      <c r="H50" s="22"/>
      <c r="I50" s="22"/>
      <c r="J50" s="22"/>
      <c r="K50" s="22"/>
      <c r="L50" s="22"/>
    </row>
    <row r="51" s="59" customFormat="1" ht="20" customHeight="1" spans="1:12">
      <c r="A51" s="22"/>
      <c r="B51" s="22"/>
      <c r="C51" s="22"/>
      <c r="D51" s="22"/>
      <c r="E51" s="22"/>
      <c r="F51" s="22"/>
      <c r="G51" s="22"/>
      <c r="H51" s="22"/>
      <c r="I51" s="22"/>
      <c r="J51" s="22"/>
      <c r="K51" s="22"/>
      <c r="L51" s="22"/>
    </row>
    <row r="52" s="59" customFormat="1" ht="20" customHeight="1" spans="1:12">
      <c r="A52" s="22"/>
      <c r="B52" s="22"/>
      <c r="C52" s="22"/>
      <c r="D52" s="22"/>
      <c r="E52" s="22"/>
      <c r="F52" s="22"/>
      <c r="G52" s="22"/>
      <c r="H52" s="22"/>
      <c r="I52" s="22"/>
      <c r="J52" s="22"/>
      <c r="K52" s="22"/>
      <c r="L52" s="22"/>
    </row>
    <row r="53" s="59" customFormat="1" ht="20" customHeight="1" spans="1:12">
      <c r="A53" s="22"/>
      <c r="B53" s="22"/>
      <c r="C53" s="22"/>
      <c r="D53" s="22"/>
      <c r="E53" s="22"/>
      <c r="F53" s="22"/>
      <c r="G53" s="22"/>
      <c r="H53" s="22"/>
      <c r="I53" s="22"/>
      <c r="J53" s="22"/>
      <c r="K53" s="22"/>
      <c r="L53" s="22"/>
    </row>
    <row r="54" s="59" customFormat="1" ht="20" customHeight="1" spans="1:12">
      <c r="A54" s="22"/>
      <c r="B54" s="22"/>
      <c r="C54" s="22"/>
      <c r="D54" s="22"/>
      <c r="E54" s="22"/>
      <c r="F54" s="22"/>
      <c r="G54" s="22"/>
      <c r="H54" s="22"/>
      <c r="I54" s="22"/>
      <c r="J54" s="22"/>
      <c r="K54" s="22"/>
      <c r="L54" s="22"/>
    </row>
    <row r="55" s="59" customFormat="1" ht="20" customHeight="1" spans="1:12">
      <c r="A55" s="22"/>
      <c r="B55" s="22"/>
      <c r="C55" s="22"/>
      <c r="D55" s="22"/>
      <c r="E55" s="22"/>
      <c r="F55" s="22"/>
      <c r="G55" s="22"/>
      <c r="H55" s="22"/>
      <c r="I55" s="22"/>
      <c r="J55" s="22"/>
      <c r="K55" s="22"/>
      <c r="L55" s="22"/>
    </row>
    <row r="56" s="59" customFormat="1" ht="20" customHeight="1" spans="1:12">
      <c r="A56" s="22"/>
      <c r="B56" s="22"/>
      <c r="C56" s="22"/>
      <c r="D56" s="22"/>
      <c r="E56" s="22"/>
      <c r="F56" s="22"/>
      <c r="G56" s="22"/>
      <c r="H56" s="22"/>
      <c r="I56" s="22"/>
      <c r="J56" s="22"/>
      <c r="K56" s="22"/>
      <c r="L56" s="22"/>
    </row>
    <row r="57" s="59" customFormat="1" ht="20" customHeight="1" spans="1:12">
      <c r="A57" s="22"/>
      <c r="B57" s="22"/>
      <c r="C57" s="22"/>
      <c r="D57" s="22"/>
      <c r="E57" s="22"/>
      <c r="F57" s="22"/>
      <c r="G57" s="22"/>
      <c r="H57" s="22"/>
      <c r="I57" s="22"/>
      <c r="J57" s="22"/>
      <c r="K57" s="22"/>
      <c r="L57" s="22"/>
    </row>
    <row r="58" s="59" customFormat="1" ht="20" customHeight="1" spans="1:12">
      <c r="A58" s="22"/>
      <c r="B58" s="22"/>
      <c r="C58" s="22"/>
      <c r="D58" s="22"/>
      <c r="E58" s="22"/>
      <c r="F58" s="22"/>
      <c r="G58" s="22"/>
      <c r="H58" s="22"/>
      <c r="I58" s="22"/>
      <c r="J58" s="22"/>
      <c r="K58" s="22"/>
      <c r="L58" s="22"/>
    </row>
    <row r="59" s="59" customFormat="1" ht="20" customHeight="1" spans="1:12">
      <c r="A59" s="22"/>
      <c r="B59" s="22"/>
      <c r="C59" s="22"/>
      <c r="D59" s="22"/>
      <c r="E59" s="22"/>
      <c r="F59" s="22"/>
      <c r="G59" s="22"/>
      <c r="H59" s="22"/>
      <c r="I59" s="22"/>
      <c r="J59" s="22"/>
      <c r="K59" s="22"/>
      <c r="L59" s="22"/>
    </row>
    <row r="60" s="59" customFormat="1" ht="20" customHeight="1" spans="1:12">
      <c r="A60" s="22"/>
      <c r="B60" s="22"/>
      <c r="C60" s="22"/>
      <c r="D60" s="22"/>
      <c r="E60" s="22"/>
      <c r="F60" s="22"/>
      <c r="G60" s="22"/>
      <c r="H60" s="22"/>
      <c r="I60" s="22"/>
      <c r="J60" s="22"/>
      <c r="K60" s="22"/>
      <c r="L60" s="22"/>
    </row>
    <row r="61" s="59" customFormat="1" ht="20" customHeight="1" spans="1:12">
      <c r="A61" s="22"/>
      <c r="B61" s="22"/>
      <c r="C61" s="22"/>
      <c r="D61" s="22"/>
      <c r="E61" s="22"/>
      <c r="F61" s="22"/>
      <c r="G61" s="22"/>
      <c r="H61" s="22"/>
      <c r="I61" s="22"/>
      <c r="J61" s="22"/>
      <c r="K61" s="22"/>
      <c r="L61" s="22"/>
    </row>
    <row r="62" s="59" customFormat="1" ht="20" customHeight="1" spans="1:12">
      <c r="A62" s="22"/>
      <c r="B62" s="22"/>
      <c r="C62" s="22"/>
      <c r="D62" s="22"/>
      <c r="E62" s="22"/>
      <c r="F62" s="22"/>
      <c r="G62" s="22"/>
      <c r="H62" s="22"/>
      <c r="I62" s="22"/>
      <c r="J62" s="22"/>
      <c r="K62" s="22"/>
      <c r="L62" s="22"/>
    </row>
    <row r="63" s="59" customFormat="1" ht="20" customHeight="1" spans="1:12">
      <c r="A63" s="22"/>
      <c r="B63" s="22"/>
      <c r="C63" s="22"/>
      <c r="D63" s="22"/>
      <c r="E63" s="22"/>
      <c r="F63" s="22"/>
      <c r="G63" s="22"/>
      <c r="H63" s="22"/>
      <c r="I63" s="22"/>
      <c r="J63" s="22"/>
      <c r="K63" s="22"/>
      <c r="L63" s="22"/>
    </row>
    <row r="64" s="59" customFormat="1" ht="20" customHeight="1" spans="1:12">
      <c r="A64" s="22"/>
      <c r="B64" s="22"/>
      <c r="C64" s="22"/>
      <c r="D64" s="22"/>
      <c r="E64" s="22"/>
      <c r="F64" s="22"/>
      <c r="G64" s="22"/>
      <c r="H64" s="22"/>
      <c r="I64" s="22"/>
      <c r="J64" s="22"/>
      <c r="K64" s="22"/>
      <c r="L64" s="22"/>
    </row>
    <row r="65" s="59" customFormat="1" ht="20" customHeight="1" spans="1:12">
      <c r="A65" s="22"/>
      <c r="B65" s="22"/>
      <c r="C65" s="22"/>
      <c r="D65" s="22"/>
      <c r="E65" s="22"/>
      <c r="F65" s="22"/>
      <c r="G65" s="22"/>
      <c r="H65" s="22"/>
      <c r="I65" s="22"/>
      <c r="J65" s="22"/>
      <c r="K65" s="22"/>
      <c r="L65" s="22"/>
    </row>
    <row r="66" s="59" customFormat="1" ht="20" customHeight="1" spans="1:12">
      <c r="A66" s="22"/>
      <c r="B66" s="22"/>
      <c r="C66" s="22"/>
      <c r="D66" s="22"/>
      <c r="E66" s="22"/>
      <c r="F66" s="22"/>
      <c r="G66" s="22"/>
      <c r="H66" s="22"/>
      <c r="I66" s="22"/>
      <c r="J66" s="22"/>
      <c r="K66" s="22"/>
      <c r="L66" s="22"/>
    </row>
    <row r="67" s="59" customFormat="1" ht="20" customHeight="1" spans="1:12">
      <c r="A67" s="22"/>
      <c r="B67" s="22"/>
      <c r="C67" s="22"/>
      <c r="D67" s="22"/>
      <c r="E67" s="22"/>
      <c r="F67" s="22"/>
      <c r="G67" s="22"/>
      <c r="H67" s="22"/>
      <c r="I67" s="22"/>
      <c r="J67" s="22"/>
      <c r="K67" s="22"/>
      <c r="L67" s="22"/>
    </row>
    <row r="68" s="59" customFormat="1" ht="20" customHeight="1" spans="1:12">
      <c r="A68" s="22"/>
      <c r="B68" s="22"/>
      <c r="C68" s="22"/>
      <c r="D68" s="22"/>
      <c r="E68" s="22"/>
      <c r="F68" s="22"/>
      <c r="G68" s="22"/>
      <c r="H68" s="22"/>
      <c r="I68" s="22"/>
      <c r="J68" s="22"/>
      <c r="K68" s="22"/>
      <c r="L68" s="22"/>
    </row>
    <row r="69" s="59" customFormat="1" ht="20" customHeight="1" spans="1:12">
      <c r="A69" s="22"/>
      <c r="B69" s="22"/>
      <c r="C69" s="22"/>
      <c r="D69" s="22"/>
      <c r="E69" s="22"/>
      <c r="F69" s="22"/>
      <c r="G69" s="22"/>
      <c r="H69" s="22"/>
      <c r="I69" s="22"/>
      <c r="J69" s="22"/>
      <c r="K69" s="22"/>
      <c r="L69" s="22"/>
    </row>
    <row r="70" s="59" customFormat="1" ht="20" customHeight="1" spans="1:12">
      <c r="A70" s="22"/>
      <c r="B70" s="22"/>
      <c r="C70" s="22"/>
      <c r="D70" s="22"/>
      <c r="E70" s="22"/>
      <c r="F70" s="22"/>
      <c r="G70" s="22"/>
      <c r="H70" s="22"/>
      <c r="I70" s="22"/>
      <c r="J70" s="22"/>
      <c r="K70" s="22"/>
      <c r="L70" s="22"/>
    </row>
    <row r="71" s="59" customFormat="1" ht="20" customHeight="1" spans="1:12">
      <c r="A71" s="22"/>
      <c r="B71" s="22"/>
      <c r="C71" s="22"/>
      <c r="D71" s="22"/>
      <c r="E71" s="22"/>
      <c r="F71" s="22"/>
      <c r="G71" s="22"/>
      <c r="H71" s="22"/>
      <c r="I71" s="22"/>
      <c r="J71" s="22"/>
      <c r="K71" s="22"/>
      <c r="L71" s="22"/>
    </row>
    <row r="72" s="59" customFormat="1" ht="20" customHeight="1" spans="1:12">
      <c r="A72" s="22"/>
      <c r="B72" s="22"/>
      <c r="C72" s="22"/>
      <c r="D72" s="22"/>
      <c r="E72" s="22"/>
      <c r="F72" s="22"/>
      <c r="G72" s="22"/>
      <c r="H72" s="22"/>
      <c r="I72" s="22"/>
      <c r="J72" s="22"/>
      <c r="K72" s="22"/>
      <c r="L72" s="22"/>
    </row>
    <row r="73" s="59" customFormat="1" ht="20" customHeight="1" spans="1:12">
      <c r="A73" s="22"/>
      <c r="B73" s="22"/>
      <c r="C73" s="22"/>
      <c r="D73" s="22"/>
      <c r="E73" s="22"/>
      <c r="F73" s="22"/>
      <c r="G73" s="22"/>
      <c r="H73" s="22"/>
      <c r="I73" s="22"/>
      <c r="J73" s="22"/>
      <c r="K73" s="22"/>
      <c r="L73" s="22"/>
    </row>
    <row r="74" s="59" customFormat="1" ht="20" customHeight="1" spans="1:12">
      <c r="A74" s="22"/>
      <c r="B74" s="22"/>
      <c r="C74" s="22"/>
      <c r="D74" s="22"/>
      <c r="E74" s="22"/>
      <c r="F74" s="22"/>
      <c r="G74" s="22"/>
      <c r="H74" s="22"/>
      <c r="I74" s="22"/>
      <c r="J74" s="22"/>
      <c r="K74" s="22"/>
      <c r="L74" s="22"/>
    </row>
    <row r="75" s="59" customFormat="1" ht="20" customHeight="1" spans="1:12">
      <c r="A75" s="22"/>
      <c r="B75" s="22"/>
      <c r="C75" s="22"/>
      <c r="D75" s="22"/>
      <c r="E75" s="22"/>
      <c r="F75" s="22"/>
      <c r="G75" s="22"/>
      <c r="H75" s="22"/>
      <c r="I75" s="22"/>
      <c r="J75" s="22"/>
      <c r="K75" s="22"/>
      <c r="L75" s="22"/>
    </row>
    <row r="76" s="59" customFormat="1" ht="20" customHeight="1" spans="1:12">
      <c r="A76" s="22"/>
      <c r="B76" s="22"/>
      <c r="C76" s="22"/>
      <c r="D76" s="22"/>
      <c r="E76" s="22"/>
      <c r="F76" s="22"/>
      <c r="G76" s="22"/>
      <c r="H76" s="22"/>
      <c r="I76" s="22"/>
      <c r="J76" s="22"/>
      <c r="K76" s="22"/>
      <c r="L76" s="22"/>
    </row>
    <row r="77" s="59" customFormat="1" ht="20" customHeight="1" spans="1:12">
      <c r="A77" s="22"/>
      <c r="B77" s="22"/>
      <c r="C77" s="22"/>
      <c r="D77" s="22"/>
      <c r="E77" s="22"/>
      <c r="F77" s="22"/>
      <c r="G77" s="22"/>
      <c r="H77" s="22"/>
      <c r="I77" s="22"/>
      <c r="J77" s="22"/>
      <c r="K77" s="22"/>
      <c r="L77" s="22"/>
    </row>
    <row r="78" s="59" customFormat="1" ht="20" customHeight="1" spans="1:12">
      <c r="A78" s="22"/>
      <c r="B78" s="22"/>
      <c r="C78" s="22"/>
      <c r="D78" s="22"/>
      <c r="E78" s="22"/>
      <c r="F78" s="22"/>
      <c r="G78" s="22"/>
      <c r="H78" s="22"/>
      <c r="I78" s="22"/>
      <c r="J78" s="22"/>
      <c r="K78" s="22"/>
      <c r="L78" s="22"/>
    </row>
    <row r="79" s="59" customFormat="1" ht="20" customHeight="1" spans="1:12">
      <c r="A79" s="22"/>
      <c r="B79" s="22"/>
      <c r="C79" s="22"/>
      <c r="D79" s="22"/>
      <c r="E79" s="22"/>
      <c r="F79" s="22"/>
      <c r="G79" s="22"/>
      <c r="H79" s="22"/>
      <c r="I79" s="22"/>
      <c r="J79" s="22"/>
      <c r="K79" s="22"/>
      <c r="L79" s="22"/>
    </row>
    <row r="80" s="59" customFormat="1" ht="20" customHeight="1" spans="1:12">
      <c r="A80" s="22"/>
      <c r="B80" s="22"/>
      <c r="C80" s="22"/>
      <c r="D80" s="22"/>
      <c r="E80" s="22"/>
      <c r="F80" s="22"/>
      <c r="G80" s="22"/>
      <c r="H80" s="22"/>
      <c r="I80" s="22"/>
      <c r="J80" s="22"/>
      <c r="K80" s="22"/>
      <c r="L80" s="22"/>
    </row>
    <row r="81" s="59" customFormat="1" ht="20" customHeight="1" spans="1:12">
      <c r="A81" s="22"/>
      <c r="B81" s="22"/>
      <c r="C81" s="22"/>
      <c r="D81" s="22"/>
      <c r="E81" s="22"/>
      <c r="F81" s="22"/>
      <c r="G81" s="22"/>
      <c r="H81" s="22"/>
      <c r="I81" s="22"/>
      <c r="J81" s="22"/>
      <c r="K81" s="22"/>
      <c r="L81" s="22"/>
    </row>
    <row r="82" s="59" customFormat="1" ht="20" customHeight="1" spans="1:12">
      <c r="A82" s="22"/>
      <c r="B82" s="22"/>
      <c r="C82" s="22"/>
      <c r="D82" s="22"/>
      <c r="E82" s="22"/>
      <c r="F82" s="22"/>
      <c r="G82" s="22"/>
      <c r="H82" s="22"/>
      <c r="I82" s="22"/>
      <c r="J82" s="22"/>
      <c r="K82" s="22"/>
      <c r="L82" s="22"/>
    </row>
    <row r="83" s="59" customFormat="1" ht="20" customHeight="1" spans="1:12">
      <c r="A83" s="22"/>
      <c r="B83" s="22"/>
      <c r="C83" s="22"/>
      <c r="D83" s="22"/>
      <c r="E83" s="22"/>
      <c r="F83" s="22"/>
      <c r="G83" s="22"/>
      <c r="H83" s="22"/>
      <c r="I83" s="22"/>
      <c r="J83" s="22"/>
      <c r="K83" s="22"/>
      <c r="L83" s="22"/>
    </row>
    <row r="84" s="59" customFormat="1" ht="20" customHeight="1" spans="1:12">
      <c r="A84" s="22"/>
      <c r="B84" s="22"/>
      <c r="C84" s="22"/>
      <c r="D84" s="22"/>
      <c r="E84" s="22"/>
      <c r="F84" s="22"/>
      <c r="G84" s="22"/>
      <c r="H84" s="22"/>
      <c r="I84" s="22"/>
      <c r="J84" s="22"/>
      <c r="K84" s="22"/>
      <c r="L84" s="22"/>
    </row>
    <row r="85" s="59" customFormat="1" ht="20" customHeight="1" spans="1:12">
      <c r="A85" s="22"/>
      <c r="B85" s="22"/>
      <c r="C85" s="22"/>
      <c r="D85" s="22"/>
      <c r="E85" s="22"/>
      <c r="F85" s="22"/>
      <c r="G85" s="22"/>
      <c r="H85" s="22"/>
      <c r="I85" s="22"/>
      <c r="J85" s="22"/>
      <c r="K85" s="22"/>
      <c r="L85" s="22"/>
    </row>
    <row r="86" s="59" customFormat="1" ht="20" customHeight="1" spans="1:12">
      <c r="A86" s="22"/>
      <c r="B86" s="22"/>
      <c r="C86" s="22"/>
      <c r="D86" s="22"/>
      <c r="E86" s="22"/>
      <c r="F86" s="22"/>
      <c r="G86" s="22"/>
      <c r="H86" s="22"/>
      <c r="I86" s="22"/>
      <c r="J86" s="22"/>
      <c r="K86" s="22"/>
      <c r="L86" s="22"/>
    </row>
    <row r="87" s="59" customFormat="1" ht="20" customHeight="1" spans="1:12">
      <c r="A87" s="22"/>
      <c r="B87" s="22"/>
      <c r="C87" s="22"/>
      <c r="D87" s="22"/>
      <c r="E87" s="22"/>
      <c r="F87" s="22"/>
      <c r="G87" s="22"/>
      <c r="H87" s="22"/>
      <c r="I87" s="22"/>
      <c r="J87" s="22"/>
      <c r="K87" s="22"/>
      <c r="L87" s="22"/>
    </row>
    <row r="88" s="59" customFormat="1" ht="20" customHeight="1" spans="1:12">
      <c r="A88" s="22"/>
      <c r="B88" s="22"/>
      <c r="C88" s="22"/>
      <c r="D88" s="22"/>
      <c r="E88" s="22"/>
      <c r="F88" s="22"/>
      <c r="G88" s="22"/>
      <c r="H88" s="22"/>
      <c r="I88" s="22"/>
      <c r="J88" s="22"/>
      <c r="K88" s="22"/>
      <c r="L88" s="22"/>
    </row>
    <row r="89" s="59" customFormat="1" ht="20" customHeight="1" spans="1:12">
      <c r="A89" s="22"/>
      <c r="B89" s="22"/>
      <c r="C89" s="22"/>
      <c r="D89" s="22"/>
      <c r="E89" s="22"/>
      <c r="F89" s="22"/>
      <c r="G89" s="22"/>
      <c r="H89" s="22"/>
      <c r="I89" s="22"/>
      <c r="J89" s="22"/>
      <c r="K89" s="22"/>
      <c r="L89" s="22"/>
    </row>
    <row r="90" s="59" customFormat="1" ht="20" customHeight="1" spans="1:12">
      <c r="A90" s="22"/>
      <c r="B90" s="22"/>
      <c r="C90" s="22"/>
      <c r="D90" s="22"/>
      <c r="E90" s="22"/>
      <c r="F90" s="22"/>
      <c r="G90" s="22"/>
      <c r="H90" s="22"/>
      <c r="I90" s="22"/>
      <c r="J90" s="22"/>
      <c r="K90" s="22"/>
      <c r="L90" s="22"/>
    </row>
    <row r="91" s="59" customFormat="1" ht="20" customHeight="1" spans="1:12">
      <c r="A91" s="22"/>
      <c r="B91" s="22"/>
      <c r="C91" s="22"/>
      <c r="D91" s="22"/>
      <c r="E91" s="22"/>
      <c r="F91" s="22"/>
      <c r="G91" s="22"/>
      <c r="H91" s="22"/>
      <c r="I91" s="22"/>
      <c r="J91" s="22"/>
      <c r="K91" s="22"/>
      <c r="L91" s="22"/>
    </row>
    <row r="92" s="59" customFormat="1" ht="20" customHeight="1" spans="1:12">
      <c r="A92" s="22"/>
      <c r="B92" s="22"/>
      <c r="C92" s="22"/>
      <c r="D92" s="22"/>
      <c r="E92" s="22"/>
      <c r="F92" s="22"/>
      <c r="G92" s="22"/>
      <c r="H92" s="22"/>
      <c r="I92" s="22"/>
      <c r="J92" s="22"/>
      <c r="K92" s="22"/>
      <c r="L92" s="22"/>
    </row>
    <row r="93" s="59" customFormat="1" ht="20" customHeight="1" spans="1:12">
      <c r="A93" s="22"/>
      <c r="B93" s="22"/>
      <c r="C93" s="22"/>
      <c r="D93" s="22"/>
      <c r="E93" s="22"/>
      <c r="F93" s="22"/>
      <c r="G93" s="22"/>
      <c r="H93" s="22"/>
      <c r="I93" s="22"/>
      <c r="J93" s="22"/>
      <c r="K93" s="22"/>
      <c r="L93" s="22"/>
    </row>
    <row r="94" s="59" customFormat="1" ht="20" customHeight="1" spans="1:12">
      <c r="A94" s="22"/>
      <c r="B94" s="22"/>
      <c r="C94" s="22"/>
      <c r="D94" s="22"/>
      <c r="E94" s="22"/>
      <c r="F94" s="22"/>
      <c r="G94" s="22"/>
      <c r="H94" s="22"/>
      <c r="I94" s="22"/>
      <c r="J94" s="22"/>
      <c r="K94" s="22"/>
      <c r="L94" s="22"/>
    </row>
    <row r="95" s="59" customFormat="1" ht="20" customHeight="1" spans="1:12">
      <c r="A95" s="22"/>
      <c r="B95" s="22"/>
      <c r="C95" s="22"/>
      <c r="D95" s="22"/>
      <c r="E95" s="22"/>
      <c r="F95" s="22"/>
      <c r="G95" s="22"/>
      <c r="H95" s="22"/>
      <c r="I95" s="22"/>
      <c r="J95" s="22"/>
      <c r="K95" s="22"/>
      <c r="L95" s="22"/>
    </row>
    <row r="96" s="59" customFormat="1" ht="20" customHeight="1" spans="1:12">
      <c r="A96" s="22"/>
      <c r="B96" s="22"/>
      <c r="C96" s="22"/>
      <c r="D96" s="22"/>
      <c r="E96" s="22"/>
      <c r="F96" s="22"/>
      <c r="G96" s="22"/>
      <c r="H96" s="22"/>
      <c r="I96" s="22"/>
      <c r="J96" s="22"/>
      <c r="K96" s="22"/>
      <c r="L96" s="22"/>
    </row>
    <row r="97" s="59" customFormat="1" ht="20" customHeight="1" spans="1:12">
      <c r="A97" s="22"/>
      <c r="B97" s="22"/>
      <c r="C97" s="22"/>
      <c r="D97" s="22"/>
      <c r="E97" s="22"/>
      <c r="F97" s="22"/>
      <c r="G97" s="22"/>
      <c r="H97" s="22"/>
      <c r="I97" s="22"/>
      <c r="J97" s="22"/>
      <c r="K97" s="22"/>
      <c r="L97" s="22"/>
    </row>
    <row r="98" s="59" customFormat="1" ht="20" customHeight="1" spans="1:12">
      <c r="A98" s="22"/>
      <c r="B98" s="22"/>
      <c r="C98" s="22"/>
      <c r="D98" s="22"/>
      <c r="E98" s="22"/>
      <c r="F98" s="22"/>
      <c r="G98" s="22"/>
      <c r="H98" s="22"/>
      <c r="I98" s="22"/>
      <c r="J98" s="22"/>
      <c r="K98" s="22"/>
      <c r="L98" s="22"/>
    </row>
    <row r="99" s="59" customFormat="1" ht="20" customHeight="1" spans="1:12">
      <c r="A99" s="22"/>
      <c r="B99" s="22"/>
      <c r="C99" s="22"/>
      <c r="D99" s="22"/>
      <c r="E99" s="22"/>
      <c r="F99" s="22"/>
      <c r="G99" s="22"/>
      <c r="H99" s="22"/>
      <c r="I99" s="22"/>
      <c r="J99" s="22"/>
      <c r="K99" s="22"/>
      <c r="L99" s="22"/>
    </row>
    <row r="100" s="59" customFormat="1" ht="20" customHeight="1" spans="1:12">
      <c r="A100" s="22"/>
      <c r="B100" s="22"/>
      <c r="C100" s="22"/>
      <c r="D100" s="22"/>
      <c r="E100" s="22"/>
      <c r="F100" s="22"/>
      <c r="G100" s="22"/>
      <c r="H100" s="22"/>
      <c r="I100" s="22"/>
      <c r="J100" s="22"/>
      <c r="K100" s="22"/>
      <c r="L100" s="22"/>
    </row>
    <row r="101" s="59" customFormat="1" ht="20" customHeight="1" spans="1:12">
      <c r="A101" s="22"/>
      <c r="B101" s="22"/>
      <c r="C101" s="22"/>
      <c r="D101" s="22"/>
      <c r="E101" s="22"/>
      <c r="F101" s="22"/>
      <c r="G101" s="22"/>
      <c r="H101" s="22"/>
      <c r="I101" s="22"/>
      <c r="J101" s="22"/>
      <c r="K101" s="22"/>
      <c r="L101" s="22"/>
    </row>
    <row r="102" s="59" customFormat="1" ht="20" customHeight="1" spans="1:12">
      <c r="A102" s="22"/>
      <c r="B102" s="22"/>
      <c r="C102" s="22"/>
      <c r="D102" s="22"/>
      <c r="E102" s="22"/>
      <c r="F102" s="22"/>
      <c r="G102" s="22"/>
      <c r="H102" s="22"/>
      <c r="I102" s="22"/>
      <c r="J102" s="22"/>
      <c r="K102" s="22"/>
      <c r="L102" s="22"/>
    </row>
    <row r="103" s="59" customFormat="1" ht="20" customHeight="1" spans="1:12">
      <c r="A103" s="22"/>
      <c r="B103" s="22"/>
      <c r="C103" s="22"/>
      <c r="D103" s="22"/>
      <c r="E103" s="22"/>
      <c r="F103" s="22"/>
      <c r="G103" s="22"/>
      <c r="H103" s="22"/>
      <c r="I103" s="22"/>
      <c r="J103" s="22"/>
      <c r="K103" s="22"/>
      <c r="L103" s="22"/>
    </row>
    <row r="104" s="59" customFormat="1" ht="20" customHeight="1" spans="1:12">
      <c r="A104" s="22"/>
      <c r="B104" s="22"/>
      <c r="C104" s="22"/>
      <c r="D104" s="22"/>
      <c r="E104" s="22"/>
      <c r="F104" s="22"/>
      <c r="G104" s="22"/>
      <c r="H104" s="22"/>
      <c r="I104" s="22"/>
      <c r="J104" s="22"/>
      <c r="K104" s="22"/>
      <c r="L104" s="22"/>
    </row>
    <row r="105" s="59" customFormat="1" ht="20" customHeight="1" spans="1:12">
      <c r="A105" s="22"/>
      <c r="B105" s="22"/>
      <c r="C105" s="22"/>
      <c r="D105" s="22"/>
      <c r="E105" s="22"/>
      <c r="F105" s="22"/>
      <c r="G105" s="22"/>
      <c r="H105" s="22"/>
      <c r="I105" s="22"/>
      <c r="J105" s="22"/>
      <c r="K105" s="22"/>
      <c r="L105" s="22"/>
    </row>
    <row r="106" s="59" customFormat="1" ht="20" customHeight="1" spans="1:12">
      <c r="A106" s="22"/>
      <c r="B106" s="22"/>
      <c r="C106" s="22"/>
      <c r="D106" s="22"/>
      <c r="E106" s="22"/>
      <c r="F106" s="22"/>
      <c r="G106" s="22"/>
      <c r="H106" s="22"/>
      <c r="I106" s="22"/>
      <c r="J106" s="22"/>
      <c r="K106" s="22"/>
      <c r="L106" s="22"/>
    </row>
    <row r="107" s="59" customFormat="1" ht="20" customHeight="1" spans="1:12">
      <c r="A107" s="22"/>
      <c r="B107" s="22"/>
      <c r="C107" s="22"/>
      <c r="D107" s="22"/>
      <c r="E107" s="22"/>
      <c r="F107" s="22"/>
      <c r="G107" s="22"/>
      <c r="H107" s="22"/>
      <c r="I107" s="22"/>
      <c r="J107" s="22"/>
      <c r="K107" s="22"/>
      <c r="L107" s="22"/>
    </row>
    <row r="108" s="59" customFormat="1" ht="20" customHeight="1" spans="1:12">
      <c r="A108" s="22"/>
      <c r="B108" s="22"/>
      <c r="C108" s="22"/>
      <c r="D108" s="22"/>
      <c r="E108" s="22"/>
      <c r="F108" s="22"/>
      <c r="G108" s="22"/>
      <c r="H108" s="22"/>
      <c r="I108" s="22"/>
      <c r="J108" s="22"/>
      <c r="K108" s="22"/>
      <c r="L108" s="22"/>
    </row>
    <row r="109" s="59" customFormat="1" ht="20" customHeight="1" spans="1:12">
      <c r="A109" s="22"/>
      <c r="B109" s="22"/>
      <c r="C109" s="22"/>
      <c r="D109" s="22"/>
      <c r="E109" s="22"/>
      <c r="F109" s="22"/>
      <c r="G109" s="22"/>
      <c r="H109" s="22"/>
      <c r="I109" s="22"/>
      <c r="J109" s="22"/>
      <c r="K109" s="22"/>
      <c r="L109" s="22"/>
    </row>
    <row r="110" s="59" customFormat="1" ht="20" customHeight="1" spans="1:12">
      <c r="A110" s="22"/>
      <c r="B110" s="22"/>
      <c r="C110" s="22"/>
      <c r="D110" s="22"/>
      <c r="E110" s="22"/>
      <c r="F110" s="22"/>
      <c r="G110" s="22"/>
      <c r="H110" s="22"/>
      <c r="I110" s="22"/>
      <c r="J110" s="22"/>
      <c r="K110" s="22"/>
      <c r="L110" s="22"/>
    </row>
    <row r="111" s="59" customFormat="1" ht="20" customHeight="1" spans="1:12">
      <c r="A111" s="22"/>
      <c r="B111" s="22"/>
      <c r="C111" s="22"/>
      <c r="D111" s="22"/>
      <c r="E111" s="22"/>
      <c r="F111" s="22"/>
      <c r="G111" s="22"/>
      <c r="H111" s="22"/>
      <c r="I111" s="22"/>
      <c r="J111" s="22"/>
      <c r="K111" s="22"/>
      <c r="L111" s="22"/>
    </row>
    <row r="112" s="59" customFormat="1" ht="20" customHeight="1" spans="1:12">
      <c r="A112" s="22"/>
      <c r="B112" s="22"/>
      <c r="C112" s="22"/>
      <c r="D112" s="22"/>
      <c r="E112" s="22"/>
      <c r="F112" s="22"/>
      <c r="G112" s="22"/>
      <c r="H112" s="22"/>
      <c r="I112" s="22"/>
      <c r="J112" s="22"/>
      <c r="K112" s="22"/>
      <c r="L112" s="22"/>
    </row>
    <row r="113" s="59" customFormat="1" ht="20" customHeight="1" spans="1:12">
      <c r="A113" s="22"/>
      <c r="B113" s="22"/>
      <c r="C113" s="22"/>
      <c r="D113" s="22"/>
      <c r="E113" s="22"/>
      <c r="F113" s="22"/>
      <c r="G113" s="22"/>
      <c r="H113" s="22"/>
      <c r="I113" s="22"/>
      <c r="J113" s="22"/>
      <c r="K113" s="22"/>
      <c r="L113" s="22"/>
    </row>
    <row r="114" s="59" customFormat="1" ht="20" customHeight="1" spans="1:12">
      <c r="A114" s="22"/>
      <c r="B114" s="22"/>
      <c r="C114" s="22"/>
      <c r="D114" s="22"/>
      <c r="E114" s="22"/>
      <c r="F114" s="22"/>
      <c r="G114" s="22"/>
      <c r="H114" s="22"/>
      <c r="I114" s="22"/>
      <c r="J114" s="22"/>
      <c r="K114" s="22"/>
      <c r="L114" s="22"/>
    </row>
    <row r="115" s="59" customFormat="1" ht="20" customHeight="1" spans="1:12">
      <c r="A115" s="22"/>
      <c r="B115" s="22"/>
      <c r="C115" s="22"/>
      <c r="D115" s="22"/>
      <c r="E115" s="22"/>
      <c r="F115" s="22"/>
      <c r="G115" s="22"/>
      <c r="H115" s="22"/>
      <c r="I115" s="22"/>
      <c r="J115" s="22"/>
      <c r="K115" s="22"/>
      <c r="L115" s="22"/>
    </row>
    <row r="116" s="59" customFormat="1" ht="20" customHeight="1" spans="1:12">
      <c r="A116" s="22"/>
      <c r="B116" s="22"/>
      <c r="C116" s="22"/>
      <c r="D116" s="22"/>
      <c r="E116" s="22"/>
      <c r="F116" s="22"/>
      <c r="G116" s="22"/>
      <c r="H116" s="22"/>
      <c r="I116" s="22"/>
      <c r="J116" s="22"/>
      <c r="K116" s="22"/>
      <c r="L116" s="22"/>
    </row>
    <row r="117" s="59" customFormat="1" ht="20" customHeight="1" spans="1:12">
      <c r="A117" s="22"/>
      <c r="B117" s="22"/>
      <c r="C117" s="22"/>
      <c r="D117" s="22"/>
      <c r="E117" s="22"/>
      <c r="F117" s="22"/>
      <c r="G117" s="22"/>
      <c r="H117" s="22"/>
      <c r="I117" s="22"/>
      <c r="J117" s="22"/>
      <c r="K117" s="22"/>
      <c r="L117" s="22"/>
    </row>
    <row r="118" s="59" customFormat="1" ht="20" customHeight="1" spans="1:12">
      <c r="A118" s="22"/>
      <c r="B118" s="22"/>
      <c r="C118" s="22"/>
      <c r="D118" s="22"/>
      <c r="E118" s="22"/>
      <c r="F118" s="22"/>
      <c r="G118" s="22"/>
      <c r="H118" s="22"/>
      <c r="I118" s="22"/>
      <c r="J118" s="22"/>
      <c r="K118" s="22"/>
      <c r="L118" s="22"/>
    </row>
    <row r="119" s="59" customFormat="1" ht="20" customHeight="1" spans="1:12">
      <c r="A119" s="22"/>
      <c r="B119" s="22"/>
      <c r="C119" s="22"/>
      <c r="D119" s="22"/>
      <c r="E119" s="22"/>
      <c r="F119" s="22"/>
      <c r="G119" s="22"/>
      <c r="H119" s="22"/>
      <c r="I119" s="22"/>
      <c r="J119" s="22"/>
      <c r="K119" s="22"/>
      <c r="L119" s="22"/>
    </row>
    <row r="120" s="59" customFormat="1" ht="20" customHeight="1" spans="1:12">
      <c r="A120" s="22"/>
      <c r="B120" s="22"/>
      <c r="C120" s="22"/>
      <c r="D120" s="22"/>
      <c r="E120" s="22"/>
      <c r="F120" s="22"/>
      <c r="G120" s="22"/>
      <c r="H120" s="22"/>
      <c r="I120" s="22"/>
      <c r="J120" s="22"/>
      <c r="K120" s="22"/>
      <c r="L120" s="22"/>
    </row>
    <row r="121" s="59" customFormat="1" ht="20" customHeight="1" spans="1:12">
      <c r="A121" s="22"/>
      <c r="B121" s="22"/>
      <c r="C121" s="22"/>
      <c r="D121" s="22"/>
      <c r="E121" s="22"/>
      <c r="F121" s="22"/>
      <c r="G121" s="22"/>
      <c r="H121" s="22"/>
      <c r="I121" s="22"/>
      <c r="J121" s="22"/>
      <c r="K121" s="22"/>
      <c r="L121" s="22"/>
    </row>
    <row r="122" s="59" customFormat="1" ht="20" customHeight="1" spans="1:12">
      <c r="A122" s="22"/>
      <c r="B122" s="22"/>
      <c r="C122" s="22"/>
      <c r="D122" s="22"/>
      <c r="E122" s="22"/>
      <c r="F122" s="22"/>
      <c r="G122" s="22"/>
      <c r="H122" s="22"/>
      <c r="I122" s="22"/>
      <c r="J122" s="22"/>
      <c r="K122" s="22"/>
      <c r="L122" s="22"/>
    </row>
    <row r="123" s="59" customFormat="1" ht="20" customHeight="1" spans="1:12">
      <c r="A123" s="22"/>
      <c r="B123" s="22"/>
      <c r="C123" s="22"/>
      <c r="D123" s="22"/>
      <c r="E123" s="22"/>
      <c r="F123" s="22"/>
      <c r="G123" s="22"/>
      <c r="H123" s="22"/>
      <c r="I123" s="22"/>
      <c r="J123" s="22"/>
      <c r="K123" s="22"/>
      <c r="L123" s="22"/>
    </row>
    <row r="124" s="59" customFormat="1" ht="20" customHeight="1" spans="1:12">
      <c r="A124" s="22"/>
      <c r="B124" s="22"/>
      <c r="C124" s="22"/>
      <c r="D124" s="22"/>
      <c r="E124" s="22"/>
      <c r="F124" s="22"/>
      <c r="G124" s="22"/>
      <c r="H124" s="22"/>
      <c r="I124" s="22"/>
      <c r="J124" s="22"/>
      <c r="K124" s="22"/>
      <c r="L124" s="22"/>
    </row>
    <row r="125" s="59" customFormat="1" ht="20" customHeight="1" spans="1:12">
      <c r="A125" s="22"/>
      <c r="B125" s="22"/>
      <c r="C125" s="22"/>
      <c r="D125" s="22"/>
      <c r="E125" s="22"/>
      <c r="F125" s="22"/>
      <c r="G125" s="22"/>
      <c r="H125" s="22"/>
      <c r="I125" s="22"/>
      <c r="J125" s="22"/>
      <c r="K125" s="22"/>
      <c r="L125" s="22"/>
    </row>
    <row r="126" s="59" customFormat="1" ht="20" customHeight="1" spans="1:12">
      <c r="A126" s="22"/>
      <c r="B126" s="22"/>
      <c r="C126" s="22"/>
      <c r="D126" s="22"/>
      <c r="E126" s="22"/>
      <c r="F126" s="22"/>
      <c r="G126" s="22"/>
      <c r="H126" s="22"/>
      <c r="I126" s="22"/>
      <c r="J126" s="22"/>
      <c r="K126" s="22"/>
      <c r="L126" s="22"/>
    </row>
    <row r="127" s="59" customFormat="1" ht="20" customHeight="1" spans="1:12">
      <c r="A127" s="22"/>
      <c r="B127" s="22"/>
      <c r="C127" s="22"/>
      <c r="D127" s="22"/>
      <c r="E127" s="22"/>
      <c r="F127" s="22"/>
      <c r="G127" s="22"/>
      <c r="H127" s="22"/>
      <c r="I127" s="22"/>
      <c r="J127" s="22"/>
      <c r="K127" s="22"/>
      <c r="L127" s="22"/>
    </row>
    <row r="128" s="59" customFormat="1" ht="20" customHeight="1" spans="1:12">
      <c r="A128" s="22"/>
      <c r="B128" s="22"/>
      <c r="C128" s="22"/>
      <c r="D128" s="22"/>
      <c r="E128" s="22"/>
      <c r="F128" s="22"/>
      <c r="G128" s="22"/>
      <c r="H128" s="22"/>
      <c r="I128" s="22"/>
      <c r="J128" s="22"/>
      <c r="K128" s="22"/>
      <c r="L128" s="22"/>
    </row>
    <row r="129" s="59" customFormat="1" ht="20" customHeight="1" spans="1:12">
      <c r="A129" s="22"/>
      <c r="B129" s="22"/>
      <c r="C129" s="22"/>
      <c r="D129" s="22"/>
      <c r="E129" s="22"/>
      <c r="F129" s="22"/>
      <c r="G129" s="22"/>
      <c r="H129" s="22"/>
      <c r="I129" s="22"/>
      <c r="J129" s="22"/>
      <c r="K129" s="22"/>
      <c r="L129" s="22"/>
    </row>
    <row r="130" s="59" customFormat="1" ht="20" customHeight="1" spans="1:12">
      <c r="A130" s="22"/>
      <c r="B130" s="22"/>
      <c r="C130" s="22"/>
      <c r="D130" s="22"/>
      <c r="E130" s="22"/>
      <c r="F130" s="22"/>
      <c r="G130" s="22"/>
      <c r="H130" s="22"/>
      <c r="I130" s="22"/>
      <c r="J130" s="22"/>
      <c r="K130" s="22"/>
      <c r="L130" s="22"/>
    </row>
    <row r="131" s="59" customFormat="1" ht="20" customHeight="1" spans="1:12">
      <c r="A131" s="22"/>
      <c r="B131" s="22"/>
      <c r="C131" s="22"/>
      <c r="D131" s="22"/>
      <c r="E131" s="22"/>
      <c r="F131" s="22"/>
      <c r="G131" s="22"/>
      <c r="H131" s="22"/>
      <c r="I131" s="22"/>
      <c r="J131" s="22"/>
      <c r="K131" s="22"/>
      <c r="L131" s="22"/>
    </row>
    <row r="132" s="59" customFormat="1" ht="20" customHeight="1" spans="1:12">
      <c r="A132" s="22"/>
      <c r="B132" s="22"/>
      <c r="C132" s="22"/>
      <c r="D132" s="22"/>
      <c r="E132" s="22"/>
      <c r="F132" s="22"/>
      <c r="G132" s="22"/>
      <c r="H132" s="22"/>
      <c r="I132" s="22"/>
      <c r="J132" s="22"/>
      <c r="K132" s="22"/>
      <c r="L132" s="22"/>
    </row>
    <row r="133" s="59" customFormat="1" ht="20" customHeight="1" spans="1:12">
      <c r="A133" s="22"/>
      <c r="B133" s="22"/>
      <c r="C133" s="22"/>
      <c r="D133" s="22"/>
      <c r="E133" s="22"/>
      <c r="F133" s="22"/>
      <c r="G133" s="22"/>
      <c r="H133" s="22"/>
      <c r="I133" s="22"/>
      <c r="J133" s="22"/>
      <c r="K133" s="22"/>
      <c r="L133" s="22"/>
    </row>
    <row r="134" s="59" customFormat="1" ht="20" customHeight="1" spans="1:12">
      <c r="A134" s="22"/>
      <c r="B134" s="22"/>
      <c r="C134" s="22"/>
      <c r="D134" s="22"/>
      <c r="E134" s="22"/>
      <c r="F134" s="22"/>
      <c r="G134" s="22"/>
      <c r="H134" s="22"/>
      <c r="I134" s="22"/>
      <c r="J134" s="22"/>
      <c r="K134" s="22"/>
      <c r="L134" s="22"/>
    </row>
    <row r="135" s="59" customFormat="1" ht="20" customHeight="1" spans="1:12">
      <c r="A135" s="22"/>
      <c r="B135" s="22"/>
      <c r="C135" s="22"/>
      <c r="D135" s="22"/>
      <c r="E135" s="22"/>
      <c r="F135" s="22"/>
      <c r="G135" s="22"/>
      <c r="H135" s="22"/>
      <c r="I135" s="22"/>
      <c r="J135" s="22"/>
      <c r="K135" s="22"/>
      <c r="L135" s="22"/>
    </row>
    <row r="136" s="59" customFormat="1" ht="20" customHeight="1" spans="1:12">
      <c r="A136" s="22"/>
      <c r="B136" s="22"/>
      <c r="C136" s="22"/>
      <c r="D136" s="22"/>
      <c r="E136" s="22"/>
      <c r="F136" s="22"/>
      <c r="G136" s="22"/>
      <c r="H136" s="22"/>
      <c r="I136" s="22"/>
      <c r="J136" s="22"/>
      <c r="K136" s="22"/>
      <c r="L136" s="22"/>
    </row>
    <row r="137" s="59" customFormat="1" ht="20" customHeight="1" spans="1:12">
      <c r="A137" s="22"/>
      <c r="B137" s="22"/>
      <c r="C137" s="22"/>
      <c r="D137" s="22"/>
      <c r="E137" s="22"/>
      <c r="F137" s="22"/>
      <c r="G137" s="22"/>
      <c r="H137" s="22"/>
      <c r="I137" s="22"/>
      <c r="J137" s="22"/>
      <c r="K137" s="22"/>
      <c r="L137" s="22"/>
    </row>
    <row r="138" s="59" customFormat="1" ht="20" customHeight="1" spans="1:12">
      <c r="A138" s="22"/>
      <c r="B138" s="22"/>
      <c r="C138" s="22"/>
      <c r="D138" s="22"/>
      <c r="E138" s="22"/>
      <c r="F138" s="22"/>
      <c r="G138" s="22"/>
      <c r="H138" s="22"/>
      <c r="I138" s="22"/>
      <c r="J138" s="22"/>
      <c r="K138" s="22"/>
      <c r="L138" s="22"/>
    </row>
    <row r="139" s="59" customFormat="1" ht="20" customHeight="1" spans="1:12">
      <c r="A139" s="22"/>
      <c r="B139" s="22"/>
      <c r="C139" s="22"/>
      <c r="D139" s="22"/>
      <c r="E139" s="22"/>
      <c r="F139" s="22"/>
      <c r="G139" s="22"/>
      <c r="H139" s="22"/>
      <c r="I139" s="22"/>
      <c r="J139" s="22"/>
      <c r="K139" s="22"/>
      <c r="L139" s="22"/>
    </row>
    <row r="140" s="59" customFormat="1" ht="20" customHeight="1" spans="1:12">
      <c r="A140" s="22"/>
      <c r="B140" s="22"/>
      <c r="C140" s="22"/>
      <c r="D140" s="22"/>
      <c r="E140" s="22"/>
      <c r="F140" s="22"/>
      <c r="G140" s="22"/>
      <c r="H140" s="22"/>
      <c r="I140" s="22"/>
      <c r="J140" s="22"/>
      <c r="K140" s="22"/>
      <c r="L140" s="22"/>
    </row>
    <row r="141" s="59" customFormat="1" ht="20" customHeight="1" spans="1:12">
      <c r="A141" s="22"/>
      <c r="B141" s="22"/>
      <c r="C141" s="22"/>
      <c r="D141" s="22"/>
      <c r="E141" s="22"/>
      <c r="F141" s="22"/>
      <c r="G141" s="22"/>
      <c r="H141" s="22"/>
      <c r="I141" s="22"/>
      <c r="J141" s="22"/>
      <c r="K141" s="22"/>
      <c r="L141" s="22"/>
    </row>
    <row r="142" s="59" customFormat="1" ht="20" customHeight="1" spans="1:12">
      <c r="A142" s="22"/>
      <c r="B142" s="22"/>
      <c r="C142" s="22"/>
      <c r="D142" s="22"/>
      <c r="E142" s="22"/>
      <c r="F142" s="22"/>
      <c r="G142" s="22"/>
      <c r="H142" s="22"/>
      <c r="I142" s="22"/>
      <c r="J142" s="22"/>
      <c r="K142" s="22"/>
      <c r="L142" s="22"/>
    </row>
    <row r="143" s="59" customFormat="1" ht="20" customHeight="1" spans="1:12">
      <c r="A143" s="22"/>
      <c r="B143" s="22"/>
      <c r="C143" s="22"/>
      <c r="D143" s="22"/>
      <c r="E143" s="22"/>
      <c r="F143" s="22"/>
      <c r="G143" s="22"/>
      <c r="H143" s="22"/>
      <c r="I143" s="22"/>
      <c r="J143" s="22"/>
      <c r="K143" s="22"/>
      <c r="L143" s="22"/>
    </row>
    <row r="144" s="59" customFormat="1" ht="20" customHeight="1" spans="1:12">
      <c r="A144" s="22"/>
      <c r="B144" s="22"/>
      <c r="C144" s="22"/>
      <c r="D144" s="22"/>
      <c r="E144" s="22"/>
      <c r="F144" s="22"/>
      <c r="G144" s="22"/>
      <c r="H144" s="22"/>
      <c r="I144" s="22"/>
      <c r="J144" s="22"/>
      <c r="K144" s="22"/>
      <c r="L144" s="22"/>
    </row>
    <row r="145" s="59" customFormat="1" ht="20" customHeight="1" spans="1:12">
      <c r="A145" s="22"/>
      <c r="B145" s="22"/>
      <c r="C145" s="22"/>
      <c r="D145" s="22"/>
      <c r="E145" s="22"/>
      <c r="F145" s="22"/>
      <c r="G145" s="22"/>
      <c r="H145" s="22"/>
      <c r="I145" s="22"/>
      <c r="J145" s="22"/>
      <c r="K145" s="22"/>
      <c r="L145" s="22"/>
    </row>
    <row r="146" s="59" customFormat="1" ht="20" customHeight="1" spans="1:12">
      <c r="A146" s="22"/>
      <c r="B146" s="22"/>
      <c r="C146" s="22"/>
      <c r="D146" s="22"/>
      <c r="E146" s="22"/>
      <c r="F146" s="22"/>
      <c r="G146" s="22"/>
      <c r="H146" s="22"/>
      <c r="I146" s="22"/>
      <c r="J146" s="22"/>
      <c r="K146" s="22"/>
      <c r="L146" s="22"/>
    </row>
    <row r="147" s="59" customFormat="1" ht="20" customHeight="1" spans="1:12">
      <c r="A147" s="22"/>
      <c r="B147" s="22"/>
      <c r="C147" s="22"/>
      <c r="D147" s="22"/>
      <c r="E147" s="22"/>
      <c r="F147" s="22"/>
      <c r="G147" s="22"/>
      <c r="H147" s="22"/>
      <c r="I147" s="22"/>
      <c r="J147" s="22"/>
      <c r="K147" s="22"/>
      <c r="L147" s="22"/>
    </row>
    <row r="148" s="59" customFormat="1" ht="20" customHeight="1" spans="1:12">
      <c r="A148" s="22"/>
      <c r="B148" s="22"/>
      <c r="C148" s="22"/>
      <c r="D148" s="22"/>
      <c r="E148" s="22"/>
      <c r="F148" s="22"/>
      <c r="G148" s="22"/>
      <c r="H148" s="22"/>
      <c r="I148" s="22"/>
      <c r="J148" s="22"/>
      <c r="K148" s="22"/>
      <c r="L148" s="22"/>
    </row>
    <row r="149" s="59" customFormat="1" ht="20" customHeight="1" spans="1:12">
      <c r="A149" s="22"/>
      <c r="B149" s="22"/>
      <c r="C149" s="22"/>
      <c r="D149" s="22"/>
      <c r="E149" s="22"/>
      <c r="F149" s="22"/>
      <c r="G149" s="22"/>
      <c r="H149" s="22"/>
      <c r="I149" s="22"/>
      <c r="J149" s="22"/>
      <c r="K149" s="22"/>
      <c r="L149" s="22"/>
    </row>
    <row r="150" s="59" customFormat="1" ht="20" customHeight="1" spans="1:12">
      <c r="A150" s="22"/>
      <c r="B150" s="22"/>
      <c r="C150" s="22"/>
      <c r="D150" s="22"/>
      <c r="E150" s="22"/>
      <c r="F150" s="22"/>
      <c r="G150" s="22"/>
      <c r="H150" s="22"/>
      <c r="I150" s="22"/>
      <c r="J150" s="22"/>
      <c r="K150" s="22"/>
      <c r="L150" s="22"/>
    </row>
    <row r="151" s="59" customFormat="1" ht="20" customHeight="1" spans="1:12">
      <c r="A151" s="22"/>
      <c r="B151" s="22"/>
      <c r="C151" s="22"/>
      <c r="D151" s="22"/>
      <c r="E151" s="22"/>
      <c r="F151" s="22"/>
      <c r="G151" s="22"/>
      <c r="H151" s="22"/>
      <c r="I151" s="22"/>
      <c r="J151" s="22"/>
      <c r="K151" s="22"/>
      <c r="L151" s="22"/>
    </row>
    <row r="152" s="59" customFormat="1" ht="20" customHeight="1" spans="1:12">
      <c r="A152" s="22"/>
      <c r="B152" s="22"/>
      <c r="C152" s="22"/>
      <c r="D152" s="22"/>
      <c r="E152" s="22"/>
      <c r="F152" s="22"/>
      <c r="G152" s="22"/>
      <c r="H152" s="22"/>
      <c r="I152" s="22"/>
      <c r="J152" s="22"/>
      <c r="K152" s="22"/>
      <c r="L152" s="22"/>
    </row>
    <row r="153" s="59" customFormat="1" ht="20" customHeight="1" spans="1:12">
      <c r="A153" s="22"/>
      <c r="B153" s="22"/>
      <c r="C153" s="22"/>
      <c r="D153" s="22"/>
      <c r="E153" s="22"/>
      <c r="F153" s="22"/>
      <c r="G153" s="22"/>
      <c r="H153" s="22"/>
      <c r="I153" s="22"/>
      <c r="J153" s="22"/>
      <c r="K153" s="22"/>
      <c r="L153" s="22"/>
    </row>
    <row r="154" s="59" customFormat="1" ht="20" customHeight="1" spans="1:12">
      <c r="A154" s="22"/>
      <c r="B154" s="22"/>
      <c r="C154" s="22"/>
      <c r="D154" s="22"/>
      <c r="E154" s="22"/>
      <c r="F154" s="22"/>
      <c r="G154" s="22"/>
      <c r="H154" s="22"/>
      <c r="I154" s="22"/>
      <c r="J154" s="22"/>
      <c r="K154" s="22"/>
      <c r="L154" s="22"/>
    </row>
    <row r="155" s="59" customFormat="1" ht="20" customHeight="1" spans="1:12">
      <c r="A155" s="22"/>
      <c r="B155" s="22"/>
      <c r="C155" s="22"/>
      <c r="D155" s="22"/>
      <c r="E155" s="22"/>
      <c r="F155" s="22"/>
      <c r="G155" s="22"/>
      <c r="H155" s="22"/>
      <c r="I155" s="22"/>
      <c r="J155" s="22"/>
      <c r="K155" s="22"/>
      <c r="L155" s="22"/>
    </row>
    <row r="156" s="59" customFormat="1" ht="20" customHeight="1" spans="1:12">
      <c r="A156" s="22"/>
      <c r="B156" s="22"/>
      <c r="C156" s="22"/>
      <c r="D156" s="22"/>
      <c r="E156" s="22"/>
      <c r="F156" s="22"/>
      <c r="G156" s="22"/>
      <c r="H156" s="22"/>
      <c r="I156" s="22"/>
      <c r="J156" s="22"/>
      <c r="K156" s="22"/>
      <c r="L156" s="22"/>
    </row>
    <row r="157" s="59" customFormat="1" ht="20" customHeight="1" spans="1:12">
      <c r="A157" s="22"/>
      <c r="B157" s="22"/>
      <c r="C157" s="22"/>
      <c r="D157" s="22"/>
      <c r="E157" s="22"/>
      <c r="F157" s="22"/>
      <c r="G157" s="22"/>
      <c r="H157" s="22"/>
      <c r="I157" s="22"/>
      <c r="J157" s="22"/>
      <c r="K157" s="22"/>
      <c r="L157" s="22"/>
    </row>
    <row r="158" s="59" customFormat="1" ht="20" customHeight="1" spans="1:12">
      <c r="A158" s="22"/>
      <c r="B158" s="22"/>
      <c r="C158" s="22"/>
      <c r="D158" s="22"/>
      <c r="E158" s="22"/>
      <c r="F158" s="22"/>
      <c r="G158" s="22"/>
      <c r="H158" s="22"/>
      <c r="I158" s="22"/>
      <c r="J158" s="22"/>
      <c r="K158" s="22"/>
      <c r="L158" s="22"/>
    </row>
    <row r="159" s="59" customFormat="1" ht="20" customHeight="1" spans="1:12">
      <c r="A159" s="22"/>
      <c r="B159" s="22"/>
      <c r="C159" s="22"/>
      <c r="D159" s="22"/>
      <c r="E159" s="22"/>
      <c r="F159" s="22"/>
      <c r="G159" s="22"/>
      <c r="H159" s="22"/>
      <c r="I159" s="22"/>
      <c r="J159" s="22"/>
      <c r="K159" s="22"/>
      <c r="L159" s="22"/>
    </row>
    <row r="160" s="59" customFormat="1" ht="20" customHeight="1" spans="1:12">
      <c r="A160" s="22"/>
      <c r="B160" s="22"/>
      <c r="C160" s="22"/>
      <c r="D160" s="22"/>
      <c r="E160" s="22"/>
      <c r="F160" s="22"/>
      <c r="G160" s="22"/>
      <c r="H160" s="22"/>
      <c r="I160" s="22"/>
      <c r="J160" s="22"/>
      <c r="K160" s="22"/>
      <c r="L160" s="22"/>
    </row>
    <row r="161" s="59" customFormat="1" ht="20" customHeight="1" spans="1:12">
      <c r="A161" s="22"/>
      <c r="B161" s="22"/>
      <c r="C161" s="22"/>
      <c r="D161" s="22"/>
      <c r="E161" s="22"/>
      <c r="F161" s="22"/>
      <c r="G161" s="22"/>
      <c r="H161" s="22"/>
      <c r="I161" s="22"/>
      <c r="J161" s="22"/>
      <c r="K161" s="22"/>
      <c r="L161" s="22"/>
    </row>
    <row r="162" s="59" customFormat="1" ht="20" customHeight="1" spans="1:12">
      <c r="A162" s="22"/>
      <c r="B162" s="22"/>
      <c r="C162" s="22"/>
      <c r="D162" s="22"/>
      <c r="E162" s="22"/>
      <c r="F162" s="22"/>
      <c r="G162" s="22"/>
      <c r="H162" s="22"/>
      <c r="I162" s="22"/>
      <c r="J162" s="22"/>
      <c r="K162" s="22"/>
      <c r="L162" s="22"/>
    </row>
    <row r="163" s="59" customFormat="1" ht="20" customHeight="1" spans="1:12">
      <c r="A163" s="22"/>
      <c r="B163" s="22"/>
      <c r="C163" s="22"/>
      <c r="D163" s="22"/>
      <c r="E163" s="22"/>
      <c r="F163" s="22"/>
      <c r="G163" s="22"/>
      <c r="H163" s="22"/>
      <c r="I163" s="22"/>
      <c r="J163" s="22"/>
      <c r="K163" s="22"/>
      <c r="L163" s="22"/>
    </row>
    <row r="164" s="59" customFormat="1" ht="20" customHeight="1" spans="1:12">
      <c r="A164" s="22"/>
      <c r="B164" s="22"/>
      <c r="C164" s="22"/>
      <c r="D164" s="22"/>
      <c r="E164" s="22"/>
      <c r="F164" s="22"/>
      <c r="G164" s="22"/>
      <c r="H164" s="22"/>
      <c r="I164" s="22"/>
      <c r="J164" s="22"/>
      <c r="K164" s="22"/>
      <c r="L164" s="22"/>
    </row>
    <row r="165" s="59" customFormat="1" ht="20" customHeight="1" spans="1:12">
      <c r="A165" s="22"/>
      <c r="B165" s="22"/>
      <c r="C165" s="22"/>
      <c r="D165" s="22"/>
      <c r="E165" s="22"/>
      <c r="F165" s="22"/>
      <c r="G165" s="22"/>
      <c r="H165" s="22"/>
      <c r="I165" s="22"/>
      <c r="J165" s="22"/>
      <c r="K165" s="22"/>
      <c r="L165" s="22"/>
    </row>
    <row r="166" s="59" customFormat="1" ht="20" customHeight="1" spans="1:12">
      <c r="A166" s="22"/>
      <c r="B166" s="22"/>
      <c r="C166" s="22"/>
      <c r="D166" s="22"/>
      <c r="E166" s="22"/>
      <c r="F166" s="22"/>
      <c r="G166" s="22"/>
      <c r="H166" s="22"/>
      <c r="I166" s="22"/>
      <c r="J166" s="22"/>
      <c r="K166" s="22"/>
      <c r="L166" s="22"/>
    </row>
    <row r="167" s="59" customFormat="1" ht="20" customHeight="1" spans="1:12">
      <c r="A167" s="22"/>
      <c r="B167" s="22"/>
      <c r="C167" s="22"/>
      <c r="D167" s="22"/>
      <c r="E167" s="22"/>
      <c r="F167" s="22"/>
      <c r="G167" s="22"/>
      <c r="H167" s="22"/>
      <c r="I167" s="22"/>
      <c r="J167" s="22"/>
      <c r="K167" s="22"/>
      <c r="L167" s="22"/>
    </row>
    <row r="168" s="59" customFormat="1" ht="20" customHeight="1" spans="1:12">
      <c r="A168" s="22"/>
      <c r="B168" s="22"/>
      <c r="C168" s="22"/>
      <c r="D168" s="22"/>
      <c r="E168" s="22"/>
      <c r="F168" s="22"/>
      <c r="G168" s="22"/>
      <c r="H168" s="22"/>
      <c r="I168" s="22"/>
      <c r="J168" s="22"/>
      <c r="K168" s="22"/>
      <c r="L168" s="22"/>
    </row>
    <row r="169" s="59" customFormat="1" ht="20" customHeight="1" spans="1:12">
      <c r="A169" s="22"/>
      <c r="B169" s="22"/>
      <c r="C169" s="22"/>
      <c r="D169" s="22"/>
      <c r="E169" s="22"/>
      <c r="F169" s="22"/>
      <c r="G169" s="22"/>
      <c r="H169" s="22"/>
      <c r="I169" s="22"/>
      <c r="J169" s="22"/>
      <c r="K169" s="22"/>
      <c r="L169" s="22"/>
    </row>
    <row r="170" s="59" customFormat="1" ht="20" customHeight="1" spans="1:12">
      <c r="A170" s="22"/>
      <c r="B170" s="22"/>
      <c r="C170" s="22"/>
      <c r="D170" s="22"/>
      <c r="E170" s="22"/>
      <c r="F170" s="22"/>
      <c r="G170" s="22"/>
      <c r="H170" s="22"/>
      <c r="I170" s="22"/>
      <c r="J170" s="22"/>
      <c r="K170" s="22"/>
      <c r="L170" s="22"/>
    </row>
    <row r="171" s="59" customFormat="1" ht="20" customHeight="1" spans="1:12">
      <c r="A171" s="22"/>
      <c r="B171" s="22"/>
      <c r="C171" s="22"/>
      <c r="D171" s="22"/>
      <c r="E171" s="22"/>
      <c r="F171" s="22"/>
      <c r="G171" s="22"/>
      <c r="H171" s="22"/>
      <c r="I171" s="22"/>
      <c r="J171" s="22"/>
      <c r="K171" s="22"/>
      <c r="L171" s="22"/>
    </row>
    <row r="172" s="59" customFormat="1" ht="20" customHeight="1" spans="1:12">
      <c r="A172" s="22"/>
      <c r="B172" s="22"/>
      <c r="C172" s="22"/>
      <c r="D172" s="22"/>
      <c r="E172" s="22"/>
      <c r="F172" s="22"/>
      <c r="G172" s="22"/>
      <c r="H172" s="22"/>
      <c r="I172" s="22"/>
      <c r="J172" s="22"/>
      <c r="K172" s="22"/>
      <c r="L172" s="22"/>
    </row>
    <row r="173" s="59" customFormat="1" ht="20" customHeight="1" spans="1:12">
      <c r="A173" s="22"/>
      <c r="B173" s="22"/>
      <c r="C173" s="22"/>
      <c r="D173" s="22"/>
      <c r="E173" s="22"/>
      <c r="F173" s="22"/>
      <c r="G173" s="22"/>
      <c r="H173" s="22"/>
      <c r="I173" s="22"/>
      <c r="J173" s="22"/>
      <c r="K173" s="22"/>
      <c r="L173" s="22"/>
    </row>
    <row r="174" s="59" customFormat="1" ht="20" customHeight="1" spans="1:12">
      <c r="A174" s="22"/>
      <c r="B174" s="22"/>
      <c r="C174" s="22"/>
      <c r="D174" s="22"/>
      <c r="E174" s="22"/>
      <c r="F174" s="22"/>
      <c r="G174" s="22"/>
      <c r="H174" s="22"/>
      <c r="I174" s="22"/>
      <c r="J174" s="22"/>
      <c r="K174" s="22"/>
      <c r="L174" s="22"/>
    </row>
    <row r="175" s="59" customFormat="1" ht="20" customHeight="1" spans="1:12">
      <c r="A175" s="22"/>
      <c r="B175" s="22"/>
      <c r="C175" s="22"/>
      <c r="D175" s="22"/>
      <c r="E175" s="22"/>
      <c r="F175" s="22"/>
      <c r="G175" s="22"/>
      <c r="H175" s="22"/>
      <c r="I175" s="22"/>
      <c r="J175" s="22"/>
      <c r="K175" s="22"/>
      <c r="L175" s="22"/>
    </row>
    <row r="176" s="59" customFormat="1" ht="20" customHeight="1" spans="1:12">
      <c r="A176" s="22"/>
      <c r="B176" s="22"/>
      <c r="C176" s="22"/>
      <c r="D176" s="22"/>
      <c r="E176" s="22"/>
      <c r="F176" s="22"/>
      <c r="G176" s="22"/>
      <c r="H176" s="22"/>
      <c r="I176" s="22"/>
      <c r="J176" s="22"/>
      <c r="K176" s="22"/>
      <c r="L176" s="22"/>
    </row>
    <row r="177" s="59" customFormat="1" ht="20" customHeight="1" spans="1:12">
      <c r="A177" s="22"/>
      <c r="B177" s="22"/>
      <c r="C177" s="22"/>
      <c r="D177" s="22"/>
      <c r="E177" s="22"/>
      <c r="F177" s="22"/>
      <c r="G177" s="22"/>
      <c r="H177" s="22"/>
      <c r="I177" s="22"/>
      <c r="J177" s="22"/>
      <c r="K177" s="22"/>
      <c r="L177" s="22"/>
    </row>
    <row r="178" s="59" customFormat="1" ht="20" customHeight="1" spans="1:12">
      <c r="A178" s="22"/>
      <c r="B178" s="22"/>
      <c r="C178" s="22"/>
      <c r="D178" s="22"/>
      <c r="E178" s="22"/>
      <c r="F178" s="22"/>
      <c r="G178" s="22"/>
      <c r="H178" s="22"/>
      <c r="I178" s="22"/>
      <c r="J178" s="22"/>
      <c r="K178" s="22"/>
      <c r="L178" s="22"/>
    </row>
    <row r="179" s="59" customFormat="1" ht="20" customHeight="1" spans="1:12">
      <c r="A179" s="22"/>
      <c r="B179" s="22"/>
      <c r="C179" s="22"/>
      <c r="D179" s="22"/>
      <c r="E179" s="22"/>
      <c r="F179" s="22"/>
      <c r="G179" s="22"/>
      <c r="H179" s="22"/>
      <c r="I179" s="22"/>
      <c r="J179" s="22"/>
      <c r="K179" s="22"/>
      <c r="L179" s="22"/>
    </row>
    <row r="180" s="59" customFormat="1" ht="20" customHeight="1" spans="1:12">
      <c r="A180" s="22"/>
      <c r="B180" s="22"/>
      <c r="C180" s="22"/>
      <c r="D180" s="22"/>
      <c r="E180" s="22"/>
      <c r="F180" s="22"/>
      <c r="G180" s="22"/>
      <c r="H180" s="22"/>
      <c r="I180" s="22"/>
      <c r="J180" s="22"/>
      <c r="K180" s="22"/>
      <c r="L180" s="22"/>
    </row>
    <row r="181" s="59" customFormat="1" ht="20" customHeight="1" spans="1:12">
      <c r="A181" s="22"/>
      <c r="B181" s="22"/>
      <c r="C181" s="22"/>
      <c r="D181" s="22"/>
      <c r="E181" s="22"/>
      <c r="F181" s="22"/>
      <c r="G181" s="22"/>
      <c r="H181" s="22"/>
      <c r="I181" s="22"/>
      <c r="J181" s="22"/>
      <c r="K181" s="22"/>
      <c r="L181" s="22"/>
    </row>
    <row r="182" s="59" customFormat="1" ht="20" customHeight="1" spans="1:12">
      <c r="A182" s="22"/>
      <c r="B182" s="22"/>
      <c r="C182" s="22"/>
      <c r="D182" s="22"/>
      <c r="E182" s="22"/>
      <c r="F182" s="22"/>
      <c r="G182" s="22"/>
      <c r="H182" s="22"/>
      <c r="I182" s="22"/>
      <c r="J182" s="22"/>
      <c r="K182" s="22"/>
      <c r="L182" s="22"/>
    </row>
    <row r="183" s="59" customFormat="1" ht="20" customHeight="1" spans="1:12">
      <c r="A183" s="22"/>
      <c r="B183" s="22"/>
      <c r="C183" s="22"/>
      <c r="D183" s="22"/>
      <c r="E183" s="22"/>
      <c r="F183" s="22"/>
      <c r="G183" s="22"/>
      <c r="H183" s="22"/>
      <c r="I183" s="22"/>
      <c r="J183" s="22"/>
      <c r="K183" s="22"/>
      <c r="L183" s="22"/>
    </row>
    <row r="184" s="59" customFormat="1" ht="20" customHeight="1" spans="1:12">
      <c r="A184" s="22"/>
      <c r="B184" s="22"/>
      <c r="C184" s="22"/>
      <c r="D184" s="22"/>
      <c r="E184" s="22"/>
      <c r="F184" s="22"/>
      <c r="G184" s="22"/>
      <c r="H184" s="22"/>
      <c r="I184" s="22"/>
      <c r="J184" s="22"/>
      <c r="K184" s="22"/>
      <c r="L184" s="22"/>
    </row>
    <row r="185" s="59" customFormat="1" ht="20" customHeight="1" spans="1:12">
      <c r="A185" s="22"/>
      <c r="B185" s="22"/>
      <c r="C185" s="22"/>
      <c r="D185" s="22"/>
      <c r="E185" s="22"/>
      <c r="F185" s="22"/>
      <c r="G185" s="22"/>
      <c r="H185" s="22"/>
      <c r="I185" s="22"/>
      <c r="J185" s="22"/>
      <c r="K185" s="22"/>
      <c r="L185" s="22"/>
    </row>
    <row r="186" s="59" customFormat="1" ht="20" customHeight="1" spans="1:12">
      <c r="A186" s="22"/>
      <c r="B186" s="22"/>
      <c r="C186" s="22"/>
      <c r="D186" s="22"/>
      <c r="E186" s="22"/>
      <c r="F186" s="22"/>
      <c r="G186" s="22"/>
      <c r="H186" s="22"/>
      <c r="I186" s="22"/>
      <c r="J186" s="22"/>
      <c r="K186" s="22"/>
      <c r="L186" s="22"/>
    </row>
    <row r="187" s="59" customFormat="1" ht="20" customHeight="1"/>
  </sheetData>
  <mergeCells count="13">
    <mergeCell ref="A1:L1"/>
    <mergeCell ref="F2:G2"/>
    <mergeCell ref="H2:J2"/>
    <mergeCell ref="A16:B16"/>
    <mergeCell ref="A17:B17"/>
    <mergeCell ref="A18:B18"/>
    <mergeCell ref="A2:A3"/>
    <mergeCell ref="B2:B3"/>
    <mergeCell ref="C2:C3"/>
    <mergeCell ref="D2:D3"/>
    <mergeCell ref="E2:E3"/>
    <mergeCell ref="K2:K3"/>
    <mergeCell ref="L2:L3"/>
  </mergeCells>
  <conditionalFormatting sqref="B4:B14">
    <cfRule type="duplicateValues" dxfId="0" priority="1"/>
  </conditionalFormatting>
  <pageMargins left="0.7" right="0.7" top="0.75" bottom="0.75" header="0.3" footer="0.3"/>
  <pageSetup paperSize="9"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84"/>
  <sheetViews>
    <sheetView view="pageBreakPreview" zoomScaleNormal="100" workbookViewId="0">
      <selection activeCell="M2" sqref="M$1:M$1048576"/>
    </sheetView>
  </sheetViews>
  <sheetFormatPr defaultColWidth="9.81481481481481" defaultRowHeight="13.8"/>
  <cols>
    <col min="1" max="1" width="4" style="597" customWidth="1"/>
    <col min="2" max="2" width="16.2685185185185" style="597" customWidth="1"/>
    <col min="3" max="3" width="11.4444444444444" style="597" customWidth="1"/>
    <col min="4" max="4" width="7.77777777777778" style="598" customWidth="1"/>
    <col min="5" max="5" width="5.78703703703704" style="598" customWidth="1"/>
    <col min="6" max="6" width="5" style="597" customWidth="1"/>
    <col min="7" max="7" width="8" style="599" customWidth="1"/>
    <col min="8" max="10" width="13.7407407407407" style="597" customWidth="1"/>
    <col min="11" max="11" width="9.56481481481481" style="597" customWidth="1"/>
    <col min="12" max="12" width="13.7407407407407" style="597" customWidth="1"/>
    <col min="13" max="13" width="9.56481481481481" style="597" customWidth="1"/>
    <col min="14" max="16384" width="9.81481481481481" style="597"/>
  </cols>
  <sheetData>
    <row r="1" customFormat="1" ht="17.4" spans="1:13">
      <c r="A1" s="600" t="s">
        <v>738</v>
      </c>
      <c r="B1" s="601"/>
      <c r="C1" s="601"/>
      <c r="D1" s="601"/>
      <c r="E1" s="601"/>
      <c r="F1" s="601"/>
      <c r="G1" s="601"/>
      <c r="H1" s="601"/>
      <c r="I1" s="601"/>
      <c r="J1" s="601"/>
      <c r="K1" s="601"/>
      <c r="L1" s="601"/>
      <c r="M1" s="601"/>
    </row>
    <row r="2" s="59" customFormat="1" ht="20" customHeight="1" spans="1:13">
      <c r="A2" s="27" t="s">
        <v>712</v>
      </c>
      <c r="B2" s="27" t="s">
        <v>739</v>
      </c>
      <c r="C2" s="27" t="s">
        <v>740</v>
      </c>
      <c r="D2" s="602" t="s">
        <v>741</v>
      </c>
      <c r="E2" s="602" t="s">
        <v>742</v>
      </c>
      <c r="F2" s="412" t="s">
        <v>714</v>
      </c>
      <c r="G2" s="412" t="s">
        <v>743</v>
      </c>
      <c r="H2" s="34" t="s">
        <v>717</v>
      </c>
      <c r="I2" s="34"/>
      <c r="J2" s="27" t="s">
        <v>718</v>
      </c>
      <c r="K2" s="27"/>
      <c r="L2" s="27"/>
      <c r="M2" s="412" t="s">
        <v>719</v>
      </c>
    </row>
    <row r="3" s="59" customFormat="1" ht="20" customHeight="1" spans="1:13">
      <c r="A3" s="27"/>
      <c r="B3" s="27"/>
      <c r="C3" s="27"/>
      <c r="D3" s="588"/>
      <c r="E3" s="588"/>
      <c r="F3" s="137"/>
      <c r="G3" s="27"/>
      <c r="H3" s="34" t="s">
        <v>721</v>
      </c>
      <c r="I3" s="27" t="s">
        <v>722</v>
      </c>
      <c r="J3" s="27" t="s">
        <v>721</v>
      </c>
      <c r="K3" s="27" t="s">
        <v>723</v>
      </c>
      <c r="L3" s="27" t="s">
        <v>722</v>
      </c>
      <c r="M3" s="27"/>
    </row>
    <row r="4" s="59" customFormat="1" ht="20" customHeight="1" spans="1:13">
      <c r="A4" s="522">
        <v>1</v>
      </c>
      <c r="B4" s="603" t="s">
        <v>744</v>
      </c>
      <c r="C4" s="29" t="s">
        <v>745</v>
      </c>
      <c r="D4" s="588">
        <v>5.3</v>
      </c>
      <c r="E4" s="588">
        <v>5.3</v>
      </c>
      <c r="F4" s="604" t="s">
        <v>725</v>
      </c>
      <c r="G4" s="588">
        <f>D4*E4</f>
        <v>28.09</v>
      </c>
      <c r="H4" s="129">
        <v>258631.894107481</v>
      </c>
      <c r="I4" s="129">
        <v>139467.254107481</v>
      </c>
      <c r="J4" s="129">
        <f>SUM([7]建筑物或构筑物!$I$16:$I$20)</f>
        <v>390886.02</v>
      </c>
      <c r="K4" s="129">
        <f>[7]建筑物或构筑物!$J$16</f>
        <v>3</v>
      </c>
      <c r="L4" s="129">
        <f>ROUND(J4*K4/100,-1)</f>
        <v>11730</v>
      </c>
      <c r="M4" s="129">
        <f>IF(I4=0,"",(L4-I4)/I4*100)</f>
        <v>-91.5894235710985</v>
      </c>
    </row>
    <row r="5" s="59" customFormat="1" ht="20" customHeight="1" spans="1:13">
      <c r="A5" s="139"/>
      <c r="B5" s="603" t="s">
        <v>746</v>
      </c>
      <c r="C5" s="29" t="s">
        <v>745</v>
      </c>
      <c r="D5" s="588">
        <v>22</v>
      </c>
      <c r="E5" s="588">
        <v>9.5</v>
      </c>
      <c r="F5" s="604" t="s">
        <v>725</v>
      </c>
      <c r="G5" s="588">
        <f>D5*E5</f>
        <v>209</v>
      </c>
      <c r="H5" s="130"/>
      <c r="I5" s="130"/>
      <c r="J5" s="130"/>
      <c r="K5" s="130"/>
      <c r="L5" s="130"/>
      <c r="M5" s="130"/>
    </row>
    <row r="6" s="59" customFormat="1" ht="20" customHeight="1" spans="1:13">
      <c r="A6" s="139"/>
      <c r="B6" s="603" t="s">
        <v>747</v>
      </c>
      <c r="C6" s="29" t="s">
        <v>745</v>
      </c>
      <c r="D6" s="588">
        <v>20</v>
      </c>
      <c r="E6" s="588">
        <v>17.75</v>
      </c>
      <c r="F6" s="604" t="s">
        <v>725</v>
      </c>
      <c r="G6" s="588">
        <f>D6*E6</f>
        <v>355</v>
      </c>
      <c r="H6" s="130"/>
      <c r="I6" s="130"/>
      <c r="J6" s="130"/>
      <c r="K6" s="130"/>
      <c r="L6" s="130"/>
      <c r="M6" s="130"/>
    </row>
    <row r="7" s="59" customFormat="1" ht="20" customHeight="1" spans="1:13">
      <c r="A7" s="139"/>
      <c r="B7" s="603" t="s">
        <v>748</v>
      </c>
      <c r="C7" s="29" t="s">
        <v>745</v>
      </c>
      <c r="D7" s="588">
        <v>16</v>
      </c>
      <c r="E7" s="588">
        <v>17.5</v>
      </c>
      <c r="F7" s="604" t="s">
        <v>725</v>
      </c>
      <c r="G7" s="588">
        <f>D7*E7</f>
        <v>280</v>
      </c>
      <c r="H7" s="130"/>
      <c r="I7" s="130"/>
      <c r="J7" s="130"/>
      <c r="K7" s="130"/>
      <c r="L7" s="130"/>
      <c r="M7" s="130"/>
    </row>
    <row r="8" s="59" customFormat="1" ht="20" customHeight="1" spans="1:13">
      <c r="A8" s="140"/>
      <c r="B8" s="603" t="s">
        <v>749</v>
      </c>
      <c r="C8" s="29" t="s">
        <v>745</v>
      </c>
      <c r="D8" s="588">
        <v>18</v>
      </c>
      <c r="E8" s="588">
        <v>9</v>
      </c>
      <c r="F8" s="604" t="s">
        <v>725</v>
      </c>
      <c r="G8" s="588">
        <f>D8*E8</f>
        <v>162</v>
      </c>
      <c r="H8" s="131"/>
      <c r="I8" s="131"/>
      <c r="J8" s="131"/>
      <c r="K8" s="131"/>
      <c r="L8" s="131"/>
      <c r="M8" s="131"/>
    </row>
    <row r="9" s="596" customFormat="1" ht="20" customHeight="1" spans="1:13">
      <c r="A9" s="27">
        <v>2</v>
      </c>
      <c r="B9" s="605" t="s">
        <v>750</v>
      </c>
      <c r="C9" s="29" t="s">
        <v>750</v>
      </c>
      <c r="D9" s="588">
        <v>0</v>
      </c>
      <c r="E9" s="588">
        <f>[8]构筑物!G22/100</f>
        <v>0</v>
      </c>
      <c r="F9" s="604" t="s">
        <v>725</v>
      </c>
      <c r="G9" s="588">
        <v>49.4590909090909</v>
      </c>
      <c r="H9" s="31">
        <f>VLOOKUP(B9,Sheet2!B:AC,27,FALSE)</f>
        <v>16321.5</v>
      </c>
      <c r="I9" s="31">
        <f>VLOOKUP(B9,Sheet2!B:AC,28,FALSE)</f>
        <v>489.639999999979</v>
      </c>
      <c r="J9" s="455">
        <f>[7]建筑物或构筑物!$I$21</f>
        <v>18695.5363636364</v>
      </c>
      <c r="K9" s="27">
        <v>3</v>
      </c>
      <c r="L9" s="31">
        <f>ROUND([7]建筑物或构筑物!$K$21,-1)</f>
        <v>560</v>
      </c>
      <c r="M9" s="31">
        <f>IF(I9=0,"",(L9-I9)/I9*100)</f>
        <v>14.3697410342341</v>
      </c>
    </row>
    <row r="10" s="59" customFormat="1" ht="20" customHeight="1" spans="1:13">
      <c r="A10" s="27">
        <v>3</v>
      </c>
      <c r="B10" s="32" t="s">
        <v>751</v>
      </c>
      <c r="C10" s="29" t="s">
        <v>745</v>
      </c>
      <c r="D10" s="588">
        <v>0</v>
      </c>
      <c r="E10" s="588">
        <f>[8]构筑物!G23/100</f>
        <v>0</v>
      </c>
      <c r="F10" s="604" t="s">
        <v>725</v>
      </c>
      <c r="G10" s="588">
        <v>179.885151515152</v>
      </c>
      <c r="H10" s="31">
        <f>VLOOKUP(B10,Sheet2!B:AC,27,FALSE)</f>
        <v>59362.1</v>
      </c>
      <c r="I10" s="31">
        <f>VLOOKUP(B10,Sheet2!B:AC,28,FALSE)</f>
        <v>1780.86</v>
      </c>
      <c r="J10" s="31">
        <f>[7]建筑物或构筑物!$I$22</f>
        <v>268028.875757576</v>
      </c>
      <c r="K10" s="27">
        <v>3</v>
      </c>
      <c r="L10" s="31">
        <f>ROUND([7]建筑物或构筑物!$K$22,-1)</f>
        <v>8040</v>
      </c>
      <c r="M10" s="31">
        <f>IF(I10=0,"",(L10-I10)/I10*100)</f>
        <v>351.467268623025</v>
      </c>
    </row>
    <row r="11" s="59" customFormat="1" ht="20" customHeight="1" spans="1:13">
      <c r="A11" s="27" t="s">
        <v>735</v>
      </c>
      <c r="B11" s="469"/>
      <c r="C11" s="34"/>
      <c r="D11" s="588"/>
      <c r="E11" s="588"/>
      <c r="F11" s="27"/>
      <c r="G11" s="27"/>
      <c r="H11" s="33">
        <f>SUM(H4:H10)</f>
        <v>334315.494107481</v>
      </c>
      <c r="I11" s="31">
        <f>SUM(I4:I10)</f>
        <v>141737.754107481</v>
      </c>
      <c r="J11" s="31">
        <f>SUM(J4:J10)</f>
        <v>677610.432121213</v>
      </c>
      <c r="K11" s="27"/>
      <c r="L11" s="31">
        <f>SUM(L4:L10)</f>
        <v>20330</v>
      </c>
      <c r="M11" s="31">
        <f>IF(I11=0,"",(L11-I11)/I11*100)</f>
        <v>-85.6566091878501</v>
      </c>
    </row>
    <row r="12" s="59" customFormat="1" ht="20" customHeight="1" spans="1:13">
      <c r="A12" s="22"/>
      <c r="B12" s="22"/>
      <c r="C12" s="22"/>
      <c r="D12" s="606"/>
      <c r="E12" s="606"/>
      <c r="F12" s="22"/>
      <c r="G12" s="20"/>
      <c r="H12" s="22"/>
      <c r="I12" s="22"/>
      <c r="J12" s="22"/>
      <c r="K12" s="22"/>
      <c r="L12" s="22"/>
      <c r="M12" s="22"/>
    </row>
    <row r="13" s="59" customFormat="1" ht="20" customHeight="1" spans="1:13">
      <c r="A13" s="22"/>
      <c r="B13" s="22"/>
      <c r="C13" s="22"/>
      <c r="D13" s="606"/>
      <c r="E13" s="606"/>
      <c r="F13" s="22"/>
      <c r="G13" s="20"/>
      <c r="H13" s="22"/>
      <c r="I13" s="22"/>
      <c r="J13" s="22"/>
      <c r="K13" s="22"/>
      <c r="L13" s="22"/>
      <c r="M13" s="22"/>
    </row>
    <row r="14" s="59" customFormat="1" ht="20" customHeight="1" spans="1:13">
      <c r="A14" s="22"/>
      <c r="B14" s="22"/>
      <c r="C14" s="22"/>
      <c r="D14" s="606"/>
      <c r="E14" s="606"/>
      <c r="F14" s="22"/>
      <c r="G14" s="20"/>
      <c r="H14" s="22"/>
      <c r="I14" s="22"/>
      <c r="J14" s="22"/>
      <c r="K14" s="22"/>
      <c r="L14" s="22"/>
      <c r="M14" s="22"/>
    </row>
    <row r="15" s="59" customFormat="1" ht="20" customHeight="1" spans="1:13">
      <c r="A15" s="22"/>
      <c r="B15" s="22"/>
      <c r="C15" s="22"/>
      <c r="D15" s="606"/>
      <c r="E15" s="606"/>
      <c r="F15" s="22"/>
      <c r="G15" s="20"/>
      <c r="H15" s="22"/>
      <c r="I15" s="22"/>
      <c r="J15" s="22"/>
      <c r="K15" s="22"/>
      <c r="L15" s="22"/>
      <c r="M15" s="22"/>
    </row>
    <row r="16" s="59" customFormat="1" ht="20" customHeight="1" spans="1:13">
      <c r="A16" s="22"/>
      <c r="B16" s="22"/>
      <c r="C16" s="22"/>
      <c r="D16" s="606"/>
      <c r="E16" s="606"/>
      <c r="F16" s="22"/>
      <c r="G16" s="20"/>
      <c r="H16" s="22"/>
      <c r="I16" s="22"/>
      <c r="J16" s="22"/>
      <c r="K16" s="22"/>
      <c r="L16" s="22"/>
      <c r="M16" s="22"/>
    </row>
    <row r="17" s="59" customFormat="1" ht="20" customHeight="1" spans="1:13">
      <c r="A17" s="22"/>
      <c r="B17" s="22"/>
      <c r="C17" s="22"/>
      <c r="D17" s="606"/>
      <c r="E17" s="606"/>
      <c r="F17" s="22"/>
      <c r="G17" s="20"/>
      <c r="H17" s="22"/>
      <c r="I17" s="22"/>
      <c r="J17" s="22"/>
      <c r="K17" s="22"/>
      <c r="L17" s="22"/>
      <c r="M17" s="22"/>
    </row>
    <row r="18" s="59" customFormat="1" ht="20" customHeight="1" spans="1:13">
      <c r="A18" s="22"/>
      <c r="B18" s="22"/>
      <c r="C18" s="22"/>
      <c r="D18" s="606"/>
      <c r="E18" s="606"/>
      <c r="F18" s="22"/>
      <c r="G18" s="20"/>
      <c r="H18" s="22"/>
      <c r="I18" s="22"/>
      <c r="J18" s="22"/>
      <c r="K18" s="22"/>
      <c r="L18" s="22"/>
      <c r="M18" s="22"/>
    </row>
    <row r="19" s="59" customFormat="1" ht="20" customHeight="1" spans="1:13">
      <c r="A19" s="22"/>
      <c r="B19" s="22"/>
      <c r="C19" s="22"/>
      <c r="D19" s="606"/>
      <c r="E19" s="606"/>
      <c r="F19" s="22"/>
      <c r="G19" s="20"/>
      <c r="H19" s="22"/>
      <c r="I19" s="22"/>
      <c r="J19" s="22"/>
      <c r="K19" s="22"/>
      <c r="L19" s="22"/>
      <c r="M19" s="22"/>
    </row>
    <row r="20" s="59" customFormat="1" ht="20" customHeight="1" spans="1:13">
      <c r="A20" s="22"/>
      <c r="B20" s="22"/>
      <c r="C20" s="22"/>
      <c r="D20" s="606"/>
      <c r="E20" s="606"/>
      <c r="F20" s="22"/>
      <c r="G20" s="20"/>
      <c r="H20" s="22"/>
      <c r="I20" s="22"/>
      <c r="J20" s="22"/>
      <c r="K20" s="22"/>
      <c r="L20" s="22"/>
      <c r="M20" s="22"/>
    </row>
    <row r="21" s="59" customFormat="1" ht="20" customHeight="1" spans="1:13">
      <c r="A21" s="22"/>
      <c r="B21" s="22"/>
      <c r="C21" s="22"/>
      <c r="D21" s="606"/>
      <c r="E21" s="606"/>
      <c r="F21" s="22"/>
      <c r="G21" s="20"/>
      <c r="H21" s="22"/>
      <c r="I21" s="22"/>
      <c r="J21" s="22"/>
      <c r="K21" s="22"/>
      <c r="L21" s="22"/>
      <c r="M21" s="22"/>
    </row>
    <row r="22" s="59" customFormat="1" ht="20" customHeight="1" spans="1:13">
      <c r="A22" s="22"/>
      <c r="B22" s="22"/>
      <c r="C22" s="22"/>
      <c r="D22" s="606"/>
      <c r="E22" s="606"/>
      <c r="F22" s="22"/>
      <c r="G22" s="20"/>
      <c r="H22" s="22"/>
      <c r="I22" s="22"/>
      <c r="J22" s="22"/>
      <c r="K22" s="22"/>
      <c r="L22" s="22"/>
      <c r="M22" s="22"/>
    </row>
    <row r="23" s="59" customFormat="1" ht="20" customHeight="1" spans="1:13">
      <c r="A23" s="22"/>
      <c r="B23" s="22"/>
      <c r="C23" s="22"/>
      <c r="D23" s="606"/>
      <c r="E23" s="606"/>
      <c r="F23" s="22"/>
      <c r="G23" s="20"/>
      <c r="H23" s="22"/>
      <c r="I23" s="22"/>
      <c r="J23" s="22"/>
      <c r="K23" s="22"/>
      <c r="L23" s="22"/>
      <c r="M23" s="22"/>
    </row>
    <row r="24" s="59" customFormat="1" ht="20" customHeight="1" spans="1:13">
      <c r="A24" s="22"/>
      <c r="B24" s="22"/>
      <c r="C24" s="22"/>
      <c r="D24" s="606"/>
      <c r="E24" s="606"/>
      <c r="F24" s="22"/>
      <c r="G24" s="20"/>
      <c r="H24" s="22"/>
      <c r="I24" s="22"/>
      <c r="J24" s="22"/>
      <c r="K24" s="22"/>
      <c r="L24" s="22"/>
      <c r="M24" s="22"/>
    </row>
    <row r="25" s="59" customFormat="1" ht="20" customHeight="1" spans="1:13">
      <c r="A25" s="22"/>
      <c r="B25" s="22"/>
      <c r="C25" s="22"/>
      <c r="D25" s="606"/>
      <c r="E25" s="606"/>
      <c r="F25" s="22"/>
      <c r="G25" s="20"/>
      <c r="H25" s="22"/>
      <c r="I25" s="22"/>
      <c r="J25" s="22"/>
      <c r="K25" s="22"/>
      <c r="L25" s="22"/>
      <c r="M25" s="22"/>
    </row>
    <row r="26" s="59" customFormat="1" ht="20" customHeight="1" spans="1:13">
      <c r="A26" s="22"/>
      <c r="B26" s="22"/>
      <c r="C26" s="22"/>
      <c r="D26" s="606"/>
      <c r="E26" s="606"/>
      <c r="F26" s="22"/>
      <c r="G26" s="20"/>
      <c r="H26" s="22"/>
      <c r="I26" s="22"/>
      <c r="J26" s="22"/>
      <c r="K26" s="22"/>
      <c r="L26" s="22"/>
      <c r="M26" s="22"/>
    </row>
    <row r="27" s="59" customFormat="1" ht="20" customHeight="1" spans="1:13">
      <c r="A27" s="22"/>
      <c r="B27" s="22"/>
      <c r="C27" s="22"/>
      <c r="D27" s="606"/>
      <c r="E27" s="606"/>
      <c r="F27" s="22"/>
      <c r="G27" s="20"/>
      <c r="H27" s="22"/>
      <c r="I27" s="22"/>
      <c r="J27" s="22"/>
      <c r="K27" s="22"/>
      <c r="L27" s="22"/>
      <c r="M27" s="22"/>
    </row>
    <row r="28" s="59" customFormat="1" ht="20" customHeight="1" spans="1:13">
      <c r="A28" s="22"/>
      <c r="B28" s="22"/>
      <c r="C28" s="22"/>
      <c r="D28" s="606"/>
      <c r="E28" s="606"/>
      <c r="F28" s="22"/>
      <c r="G28" s="20"/>
      <c r="H28" s="22"/>
      <c r="I28" s="22"/>
      <c r="J28" s="22"/>
      <c r="K28" s="22"/>
      <c r="L28" s="22"/>
      <c r="M28" s="22"/>
    </row>
    <row r="29" s="59" customFormat="1" ht="20" customHeight="1" spans="1:13">
      <c r="A29" s="22"/>
      <c r="B29" s="22"/>
      <c r="C29" s="22"/>
      <c r="D29" s="606"/>
      <c r="E29" s="606"/>
      <c r="F29" s="22"/>
      <c r="G29" s="20"/>
      <c r="H29" s="22"/>
      <c r="I29" s="22"/>
      <c r="J29" s="22"/>
      <c r="K29" s="22"/>
      <c r="L29" s="22"/>
      <c r="M29" s="22"/>
    </row>
    <row r="30" s="59" customFormat="1" ht="20" customHeight="1" spans="1:13">
      <c r="A30" s="22"/>
      <c r="B30" s="22"/>
      <c r="C30" s="22"/>
      <c r="D30" s="606"/>
      <c r="E30" s="606"/>
      <c r="F30" s="22"/>
      <c r="G30" s="20"/>
      <c r="H30" s="22"/>
      <c r="I30" s="22"/>
      <c r="J30" s="22"/>
      <c r="K30" s="22"/>
      <c r="L30" s="22"/>
      <c r="M30" s="22"/>
    </row>
    <row r="31" s="59" customFormat="1" ht="20" customHeight="1" spans="1:13">
      <c r="A31" s="22"/>
      <c r="B31" s="22"/>
      <c r="C31" s="22"/>
      <c r="D31" s="606"/>
      <c r="E31" s="606"/>
      <c r="F31" s="22"/>
      <c r="G31" s="20"/>
      <c r="H31" s="22"/>
      <c r="I31" s="22"/>
      <c r="J31" s="22"/>
      <c r="K31" s="22"/>
      <c r="L31" s="22"/>
      <c r="M31" s="22"/>
    </row>
    <row r="32" s="59" customFormat="1" ht="20" customHeight="1" spans="1:13">
      <c r="A32" s="22"/>
      <c r="B32" s="22"/>
      <c r="C32" s="22"/>
      <c r="D32" s="606"/>
      <c r="E32" s="606"/>
      <c r="F32" s="22"/>
      <c r="G32" s="20"/>
      <c r="H32" s="22"/>
      <c r="I32" s="22"/>
      <c r="J32" s="22"/>
      <c r="K32" s="22"/>
      <c r="L32" s="22"/>
      <c r="M32" s="22"/>
    </row>
    <row r="33" s="59" customFormat="1" ht="20" customHeight="1" spans="1:13">
      <c r="A33" s="22"/>
      <c r="B33" s="22"/>
      <c r="C33" s="22"/>
      <c r="D33" s="606"/>
      <c r="E33" s="606"/>
      <c r="F33" s="22"/>
      <c r="G33" s="20"/>
      <c r="H33" s="22"/>
      <c r="I33" s="22"/>
      <c r="J33" s="22"/>
      <c r="K33" s="22"/>
      <c r="L33" s="22"/>
      <c r="M33" s="22"/>
    </row>
    <row r="34" s="59" customFormat="1" ht="20" customHeight="1" spans="1:13">
      <c r="A34" s="22"/>
      <c r="B34" s="22"/>
      <c r="C34" s="22"/>
      <c r="D34" s="606"/>
      <c r="E34" s="606"/>
      <c r="F34" s="22"/>
      <c r="G34" s="20"/>
      <c r="H34" s="22"/>
      <c r="I34" s="22"/>
      <c r="J34" s="22"/>
      <c r="K34" s="22"/>
      <c r="L34" s="22"/>
      <c r="M34" s="22"/>
    </row>
    <row r="35" s="59" customFormat="1" ht="20" customHeight="1" spans="1:13">
      <c r="A35" s="22"/>
      <c r="B35" s="22"/>
      <c r="C35" s="22"/>
      <c r="D35" s="606"/>
      <c r="E35" s="606"/>
      <c r="F35" s="22"/>
      <c r="G35" s="20"/>
      <c r="H35" s="22"/>
      <c r="I35" s="22"/>
      <c r="J35" s="22"/>
      <c r="K35" s="22"/>
      <c r="L35" s="22"/>
      <c r="M35" s="22"/>
    </row>
    <row r="36" s="59" customFormat="1" ht="20" customHeight="1" spans="1:13">
      <c r="A36" s="22"/>
      <c r="B36" s="22"/>
      <c r="C36" s="22"/>
      <c r="D36" s="606"/>
      <c r="E36" s="606"/>
      <c r="F36" s="22"/>
      <c r="G36" s="20"/>
      <c r="H36" s="22"/>
      <c r="I36" s="22"/>
      <c r="J36" s="22"/>
      <c r="K36" s="22"/>
      <c r="L36" s="22"/>
      <c r="M36" s="22"/>
    </row>
    <row r="37" s="59" customFormat="1" ht="20" customHeight="1" spans="1:13">
      <c r="A37" s="22"/>
      <c r="B37" s="22"/>
      <c r="C37" s="22"/>
      <c r="D37" s="606"/>
      <c r="E37" s="606"/>
      <c r="F37" s="22"/>
      <c r="G37" s="20"/>
      <c r="H37" s="22"/>
      <c r="I37" s="22"/>
      <c r="J37" s="22"/>
      <c r="K37" s="22"/>
      <c r="L37" s="22"/>
      <c r="M37" s="22"/>
    </row>
    <row r="38" s="59" customFormat="1" ht="20" customHeight="1" spans="1:13">
      <c r="A38" s="22"/>
      <c r="B38" s="22"/>
      <c r="C38" s="22"/>
      <c r="D38" s="606"/>
      <c r="E38" s="606"/>
      <c r="F38" s="22"/>
      <c r="G38" s="20"/>
      <c r="H38" s="22"/>
      <c r="I38" s="22"/>
      <c r="J38" s="22"/>
      <c r="K38" s="22"/>
      <c r="L38" s="22"/>
      <c r="M38" s="22"/>
    </row>
    <row r="39" s="59" customFormat="1" ht="20" customHeight="1" spans="1:13">
      <c r="A39" s="22"/>
      <c r="B39" s="22"/>
      <c r="C39" s="22"/>
      <c r="D39" s="606"/>
      <c r="E39" s="606"/>
      <c r="F39" s="22"/>
      <c r="G39" s="20"/>
      <c r="H39" s="22"/>
      <c r="I39" s="22"/>
      <c r="J39" s="22"/>
      <c r="K39" s="22"/>
      <c r="L39" s="22"/>
      <c r="M39" s="22"/>
    </row>
    <row r="40" s="59" customFormat="1" ht="20" customHeight="1" spans="1:13">
      <c r="A40" s="22"/>
      <c r="B40" s="22"/>
      <c r="C40" s="22"/>
      <c r="D40" s="606"/>
      <c r="E40" s="606"/>
      <c r="F40" s="22"/>
      <c r="G40" s="20"/>
      <c r="H40" s="22"/>
      <c r="I40" s="22"/>
      <c r="J40" s="22"/>
      <c r="K40" s="22"/>
      <c r="L40" s="22"/>
      <c r="M40" s="22"/>
    </row>
    <row r="41" s="59" customFormat="1" ht="20" customHeight="1" spans="1:13">
      <c r="A41" s="22"/>
      <c r="B41" s="22"/>
      <c r="C41" s="22"/>
      <c r="D41" s="606"/>
      <c r="E41" s="606"/>
      <c r="F41" s="22"/>
      <c r="G41" s="20"/>
      <c r="H41" s="22"/>
      <c r="I41" s="22"/>
      <c r="J41" s="22"/>
      <c r="K41" s="22"/>
      <c r="L41" s="22"/>
      <c r="M41" s="22"/>
    </row>
    <row r="42" s="59" customFormat="1" ht="20" customHeight="1" spans="1:13">
      <c r="A42" s="22"/>
      <c r="B42" s="22"/>
      <c r="C42" s="22"/>
      <c r="D42" s="606"/>
      <c r="E42" s="606"/>
      <c r="F42" s="22"/>
      <c r="G42" s="20"/>
      <c r="H42" s="22"/>
      <c r="I42" s="22"/>
      <c r="J42" s="22"/>
      <c r="K42" s="22"/>
      <c r="L42" s="22"/>
      <c r="M42" s="22"/>
    </row>
    <row r="43" s="59" customFormat="1" ht="20" customHeight="1" spans="1:13">
      <c r="A43" s="22"/>
      <c r="B43" s="22"/>
      <c r="C43" s="22"/>
      <c r="D43" s="606"/>
      <c r="E43" s="606"/>
      <c r="F43" s="22"/>
      <c r="G43" s="20"/>
      <c r="H43" s="22"/>
      <c r="I43" s="22"/>
      <c r="J43" s="22"/>
      <c r="K43" s="22"/>
      <c r="L43" s="22"/>
      <c r="M43" s="22"/>
    </row>
    <row r="44" s="59" customFormat="1" ht="20" customHeight="1" spans="1:13">
      <c r="A44" s="22"/>
      <c r="B44" s="22"/>
      <c r="C44" s="22"/>
      <c r="D44" s="606"/>
      <c r="E44" s="606"/>
      <c r="F44" s="22"/>
      <c r="G44" s="20"/>
      <c r="H44" s="22"/>
      <c r="I44" s="22"/>
      <c r="J44" s="22"/>
      <c r="K44" s="22"/>
      <c r="L44" s="22"/>
      <c r="M44" s="22"/>
    </row>
    <row r="45" s="59" customFormat="1" ht="20" customHeight="1" spans="1:13">
      <c r="A45" s="22"/>
      <c r="B45" s="22"/>
      <c r="C45" s="22"/>
      <c r="D45" s="606"/>
      <c r="E45" s="606"/>
      <c r="F45" s="22"/>
      <c r="G45" s="20"/>
      <c r="H45" s="22"/>
      <c r="I45" s="22"/>
      <c r="J45" s="22"/>
      <c r="K45" s="22"/>
      <c r="L45" s="22"/>
      <c r="M45" s="22"/>
    </row>
    <row r="46" s="59" customFormat="1" ht="20" customHeight="1" spans="1:13">
      <c r="A46" s="22"/>
      <c r="B46" s="22"/>
      <c r="C46" s="22"/>
      <c r="D46" s="606"/>
      <c r="E46" s="606"/>
      <c r="F46" s="22"/>
      <c r="G46" s="20"/>
      <c r="H46" s="22"/>
      <c r="I46" s="22"/>
      <c r="J46" s="22"/>
      <c r="K46" s="22"/>
      <c r="L46" s="22"/>
      <c r="M46" s="22"/>
    </row>
    <row r="47" s="59" customFormat="1" ht="20" customHeight="1" spans="1:13">
      <c r="A47" s="22"/>
      <c r="B47" s="22"/>
      <c r="C47" s="22"/>
      <c r="D47" s="606"/>
      <c r="E47" s="606"/>
      <c r="F47" s="22"/>
      <c r="G47" s="20"/>
      <c r="H47" s="22"/>
      <c r="I47" s="22"/>
      <c r="J47" s="22"/>
      <c r="K47" s="22"/>
      <c r="L47" s="22"/>
      <c r="M47" s="22"/>
    </row>
    <row r="48" s="59" customFormat="1" ht="20" customHeight="1" spans="1:13">
      <c r="A48" s="22"/>
      <c r="B48" s="22"/>
      <c r="C48" s="22"/>
      <c r="D48" s="606"/>
      <c r="E48" s="606"/>
      <c r="F48" s="22"/>
      <c r="G48" s="20"/>
      <c r="H48" s="22"/>
      <c r="I48" s="22"/>
      <c r="J48" s="22"/>
      <c r="K48" s="22"/>
      <c r="L48" s="22"/>
      <c r="M48" s="22"/>
    </row>
    <row r="49" s="59" customFormat="1" ht="20" customHeight="1" spans="1:13">
      <c r="A49" s="22"/>
      <c r="B49" s="22"/>
      <c r="C49" s="22"/>
      <c r="D49" s="606"/>
      <c r="E49" s="606"/>
      <c r="F49" s="22"/>
      <c r="G49" s="20"/>
      <c r="H49" s="22"/>
      <c r="I49" s="22"/>
      <c r="J49" s="22"/>
      <c r="K49" s="22"/>
      <c r="L49" s="22"/>
      <c r="M49" s="22"/>
    </row>
    <row r="50" s="59" customFormat="1" ht="20" customHeight="1" spans="1:13">
      <c r="A50" s="22"/>
      <c r="B50" s="22"/>
      <c r="C50" s="22"/>
      <c r="D50" s="606"/>
      <c r="E50" s="606"/>
      <c r="F50" s="22"/>
      <c r="G50" s="20"/>
      <c r="H50" s="22"/>
      <c r="I50" s="22"/>
      <c r="J50" s="22"/>
      <c r="K50" s="22"/>
      <c r="L50" s="22"/>
      <c r="M50" s="22"/>
    </row>
    <row r="51" s="59" customFormat="1" ht="20" customHeight="1" spans="1:13">
      <c r="A51" s="22"/>
      <c r="B51" s="22"/>
      <c r="C51" s="22"/>
      <c r="D51" s="606"/>
      <c r="E51" s="606"/>
      <c r="F51" s="22"/>
      <c r="G51" s="20"/>
      <c r="H51" s="22"/>
      <c r="I51" s="22"/>
      <c r="J51" s="22"/>
      <c r="K51" s="22"/>
      <c r="L51" s="22"/>
      <c r="M51" s="22"/>
    </row>
    <row r="52" s="59" customFormat="1" ht="20" customHeight="1" spans="1:13">
      <c r="A52" s="22"/>
      <c r="B52" s="22"/>
      <c r="C52" s="22"/>
      <c r="D52" s="606"/>
      <c r="E52" s="606"/>
      <c r="F52" s="22"/>
      <c r="G52" s="20"/>
      <c r="H52" s="22"/>
      <c r="I52" s="22"/>
      <c r="J52" s="22"/>
      <c r="K52" s="22"/>
      <c r="L52" s="22"/>
      <c r="M52" s="22"/>
    </row>
    <row r="53" s="59" customFormat="1" ht="20" customHeight="1" spans="1:13">
      <c r="A53" s="22"/>
      <c r="B53" s="22"/>
      <c r="C53" s="22"/>
      <c r="D53" s="606"/>
      <c r="E53" s="606"/>
      <c r="F53" s="22"/>
      <c r="G53" s="20"/>
      <c r="H53" s="22"/>
      <c r="I53" s="22"/>
      <c r="J53" s="22"/>
      <c r="K53" s="22"/>
      <c r="L53" s="22"/>
      <c r="M53" s="22"/>
    </row>
    <row r="54" s="59" customFormat="1" ht="20" customHeight="1" spans="1:13">
      <c r="A54" s="22"/>
      <c r="B54" s="22"/>
      <c r="C54" s="22"/>
      <c r="D54" s="606"/>
      <c r="E54" s="606"/>
      <c r="F54" s="22"/>
      <c r="G54" s="20"/>
      <c r="H54" s="22"/>
      <c r="I54" s="22"/>
      <c r="J54" s="22"/>
      <c r="K54" s="22"/>
      <c r="L54" s="22"/>
      <c r="M54" s="22"/>
    </row>
    <row r="55" s="59" customFormat="1" ht="20" customHeight="1" spans="1:13">
      <c r="A55" s="22"/>
      <c r="B55" s="22"/>
      <c r="C55" s="22"/>
      <c r="D55" s="606"/>
      <c r="E55" s="606"/>
      <c r="F55" s="22"/>
      <c r="G55" s="20"/>
      <c r="H55" s="22"/>
      <c r="I55" s="22"/>
      <c r="J55" s="22"/>
      <c r="K55" s="22"/>
      <c r="L55" s="22"/>
      <c r="M55" s="22"/>
    </row>
    <row r="56" s="59" customFormat="1" ht="20" customHeight="1" spans="1:13">
      <c r="A56" s="22"/>
      <c r="B56" s="22"/>
      <c r="C56" s="22"/>
      <c r="D56" s="606"/>
      <c r="E56" s="606"/>
      <c r="F56" s="22"/>
      <c r="G56" s="20"/>
      <c r="H56" s="22"/>
      <c r="I56" s="22"/>
      <c r="J56" s="22"/>
      <c r="K56" s="22"/>
      <c r="L56" s="22"/>
      <c r="M56" s="22"/>
    </row>
    <row r="57" s="59" customFormat="1" ht="20" customHeight="1" spans="1:13">
      <c r="A57" s="22"/>
      <c r="B57" s="22"/>
      <c r="C57" s="22"/>
      <c r="D57" s="606"/>
      <c r="E57" s="606"/>
      <c r="F57" s="22"/>
      <c r="G57" s="20"/>
      <c r="H57" s="22"/>
      <c r="I57" s="22"/>
      <c r="J57" s="22"/>
      <c r="K57" s="22"/>
      <c r="L57" s="22"/>
      <c r="M57" s="22"/>
    </row>
    <row r="58" s="59" customFormat="1" ht="20" customHeight="1" spans="1:13">
      <c r="A58" s="22"/>
      <c r="B58" s="22"/>
      <c r="C58" s="22"/>
      <c r="D58" s="606"/>
      <c r="E58" s="606"/>
      <c r="F58" s="22"/>
      <c r="G58" s="20"/>
      <c r="H58" s="22"/>
      <c r="I58" s="22"/>
      <c r="J58" s="22"/>
      <c r="K58" s="22"/>
      <c r="L58" s="22"/>
      <c r="M58" s="22"/>
    </row>
    <row r="59" s="59" customFormat="1" ht="20" customHeight="1" spans="1:13">
      <c r="A59" s="22"/>
      <c r="B59" s="22"/>
      <c r="C59" s="22"/>
      <c r="D59" s="606"/>
      <c r="E59" s="606"/>
      <c r="F59" s="22"/>
      <c r="G59" s="20"/>
      <c r="H59" s="22"/>
      <c r="I59" s="22"/>
      <c r="J59" s="22"/>
      <c r="K59" s="22"/>
      <c r="L59" s="22"/>
      <c r="M59" s="22"/>
    </row>
    <row r="60" s="59" customFormat="1" ht="20" customHeight="1" spans="1:13">
      <c r="A60" s="22"/>
      <c r="B60" s="22"/>
      <c r="C60" s="22"/>
      <c r="D60" s="606"/>
      <c r="E60" s="606"/>
      <c r="F60" s="22"/>
      <c r="G60" s="20"/>
      <c r="H60" s="22"/>
      <c r="I60" s="22"/>
      <c r="J60" s="22"/>
      <c r="K60" s="22"/>
      <c r="L60" s="22"/>
      <c r="M60" s="22"/>
    </row>
    <row r="61" s="59" customFormat="1" ht="20" customHeight="1" spans="1:13">
      <c r="A61" s="22"/>
      <c r="B61" s="22"/>
      <c r="C61" s="22"/>
      <c r="D61" s="606"/>
      <c r="E61" s="606"/>
      <c r="F61" s="22"/>
      <c r="G61" s="20"/>
      <c r="H61" s="22"/>
      <c r="I61" s="22"/>
      <c r="J61" s="22"/>
      <c r="K61" s="22"/>
      <c r="L61" s="22"/>
      <c r="M61" s="22"/>
    </row>
    <row r="62" s="59" customFormat="1" ht="20" customHeight="1" spans="1:13">
      <c r="A62" s="22"/>
      <c r="B62" s="22"/>
      <c r="C62" s="22"/>
      <c r="D62" s="606"/>
      <c r="E62" s="606"/>
      <c r="F62" s="22"/>
      <c r="G62" s="20"/>
      <c r="H62" s="22"/>
      <c r="I62" s="22"/>
      <c r="J62" s="22"/>
      <c r="K62" s="22"/>
      <c r="L62" s="22"/>
      <c r="M62" s="22"/>
    </row>
    <row r="63" s="59" customFormat="1" ht="20" customHeight="1" spans="1:13">
      <c r="A63" s="22"/>
      <c r="B63" s="22"/>
      <c r="C63" s="22"/>
      <c r="D63" s="606"/>
      <c r="E63" s="606"/>
      <c r="F63" s="22"/>
      <c r="G63" s="20"/>
      <c r="H63" s="22"/>
      <c r="I63" s="22"/>
      <c r="J63" s="22"/>
      <c r="K63" s="22"/>
      <c r="L63" s="22"/>
      <c r="M63" s="22"/>
    </row>
    <row r="64" s="59" customFormat="1" ht="20" customHeight="1" spans="1:13">
      <c r="A64" s="22"/>
      <c r="B64" s="22"/>
      <c r="C64" s="22"/>
      <c r="D64" s="606"/>
      <c r="E64" s="606"/>
      <c r="F64" s="22"/>
      <c r="G64" s="20"/>
      <c r="H64" s="22"/>
      <c r="I64" s="22"/>
      <c r="J64" s="22"/>
      <c r="K64" s="22"/>
      <c r="L64" s="22"/>
      <c r="M64" s="22"/>
    </row>
    <row r="65" s="59" customFormat="1" ht="20" customHeight="1" spans="1:13">
      <c r="A65" s="22"/>
      <c r="B65" s="22"/>
      <c r="C65" s="22"/>
      <c r="D65" s="606"/>
      <c r="E65" s="606"/>
      <c r="F65" s="22"/>
      <c r="G65" s="20"/>
      <c r="H65" s="22"/>
      <c r="I65" s="22"/>
      <c r="J65" s="22"/>
      <c r="K65" s="22"/>
      <c r="L65" s="22"/>
      <c r="M65" s="22"/>
    </row>
    <row r="66" s="59" customFormat="1" ht="20" customHeight="1" spans="1:13">
      <c r="A66" s="22"/>
      <c r="B66" s="22"/>
      <c r="C66" s="22"/>
      <c r="D66" s="606"/>
      <c r="E66" s="606"/>
      <c r="F66" s="22"/>
      <c r="G66" s="20"/>
      <c r="H66" s="22"/>
      <c r="I66" s="22"/>
      <c r="J66" s="22"/>
      <c r="K66" s="22"/>
      <c r="L66" s="22"/>
      <c r="M66" s="22"/>
    </row>
    <row r="67" s="59" customFormat="1" ht="20" customHeight="1" spans="1:13">
      <c r="A67" s="22"/>
      <c r="B67" s="22"/>
      <c r="C67" s="22"/>
      <c r="D67" s="606"/>
      <c r="E67" s="606"/>
      <c r="F67" s="22"/>
      <c r="G67" s="20"/>
      <c r="H67" s="22"/>
      <c r="I67" s="22"/>
      <c r="J67" s="22"/>
      <c r="K67" s="22"/>
      <c r="L67" s="22"/>
      <c r="M67" s="22"/>
    </row>
    <row r="68" s="59" customFormat="1" ht="20" customHeight="1" spans="1:13">
      <c r="A68" s="22"/>
      <c r="B68" s="22"/>
      <c r="C68" s="22"/>
      <c r="D68" s="606"/>
      <c r="E68" s="606"/>
      <c r="F68" s="22"/>
      <c r="G68" s="20"/>
      <c r="H68" s="22"/>
      <c r="I68" s="22"/>
      <c r="J68" s="22"/>
      <c r="K68" s="22"/>
      <c r="L68" s="22"/>
      <c r="M68" s="22"/>
    </row>
    <row r="69" s="59" customFormat="1" ht="20" customHeight="1" spans="1:13">
      <c r="A69" s="22"/>
      <c r="B69" s="22"/>
      <c r="C69" s="22"/>
      <c r="D69" s="606"/>
      <c r="E69" s="606"/>
      <c r="F69" s="22"/>
      <c r="G69" s="20"/>
      <c r="H69" s="22"/>
      <c r="I69" s="22"/>
      <c r="J69" s="22"/>
      <c r="K69" s="22"/>
      <c r="L69" s="22"/>
      <c r="M69" s="22"/>
    </row>
    <row r="70" s="59" customFormat="1" ht="20" customHeight="1" spans="1:13">
      <c r="A70" s="22"/>
      <c r="B70" s="22"/>
      <c r="C70" s="22"/>
      <c r="D70" s="606"/>
      <c r="E70" s="606"/>
      <c r="F70" s="22"/>
      <c r="G70" s="20"/>
      <c r="H70" s="22"/>
      <c r="I70" s="22"/>
      <c r="J70" s="22"/>
      <c r="K70" s="22"/>
      <c r="L70" s="22"/>
      <c r="M70" s="22"/>
    </row>
    <row r="71" s="59" customFormat="1" ht="20" customHeight="1" spans="1:13">
      <c r="A71" s="22"/>
      <c r="B71" s="22"/>
      <c r="C71" s="22"/>
      <c r="D71" s="606"/>
      <c r="E71" s="606"/>
      <c r="F71" s="22"/>
      <c r="G71" s="20"/>
      <c r="H71" s="22"/>
      <c r="I71" s="22"/>
      <c r="J71" s="22"/>
      <c r="K71" s="22"/>
      <c r="L71" s="22"/>
      <c r="M71" s="22"/>
    </row>
    <row r="72" s="59" customFormat="1" ht="20" customHeight="1" spans="1:13">
      <c r="A72" s="22"/>
      <c r="B72" s="22"/>
      <c r="C72" s="22"/>
      <c r="D72" s="606"/>
      <c r="E72" s="606"/>
      <c r="F72" s="22"/>
      <c r="G72" s="20"/>
      <c r="H72" s="22"/>
      <c r="I72" s="22"/>
      <c r="J72" s="22"/>
      <c r="K72" s="22"/>
      <c r="L72" s="22"/>
      <c r="M72" s="22"/>
    </row>
    <row r="73" s="59" customFormat="1" ht="20" customHeight="1" spans="1:13">
      <c r="A73" s="22"/>
      <c r="B73" s="22"/>
      <c r="C73" s="22"/>
      <c r="D73" s="606"/>
      <c r="E73" s="606"/>
      <c r="F73" s="22"/>
      <c r="G73" s="20"/>
      <c r="H73" s="22"/>
      <c r="I73" s="22"/>
      <c r="J73" s="22"/>
      <c r="K73" s="22"/>
      <c r="L73" s="22"/>
      <c r="M73" s="22"/>
    </row>
    <row r="74" s="59" customFormat="1" ht="20" customHeight="1" spans="1:13">
      <c r="A74" s="22"/>
      <c r="B74" s="22"/>
      <c r="C74" s="22"/>
      <c r="D74" s="606"/>
      <c r="E74" s="606"/>
      <c r="F74" s="22"/>
      <c r="G74" s="20"/>
      <c r="H74" s="22"/>
      <c r="I74" s="22"/>
      <c r="J74" s="22"/>
      <c r="K74" s="22"/>
      <c r="L74" s="22"/>
      <c r="M74" s="22"/>
    </row>
    <row r="75" s="59" customFormat="1" ht="20" customHeight="1" spans="1:13">
      <c r="A75" s="22"/>
      <c r="B75" s="22"/>
      <c r="C75" s="22"/>
      <c r="D75" s="606"/>
      <c r="E75" s="606"/>
      <c r="F75" s="22"/>
      <c r="G75" s="20"/>
      <c r="H75" s="22"/>
      <c r="I75" s="22"/>
      <c r="J75" s="22"/>
      <c r="K75" s="22"/>
      <c r="L75" s="22"/>
      <c r="M75" s="22"/>
    </row>
    <row r="76" s="59" customFormat="1" ht="20" customHeight="1" spans="1:13">
      <c r="A76" s="22"/>
      <c r="B76" s="22"/>
      <c r="C76" s="22"/>
      <c r="D76" s="606"/>
      <c r="E76" s="606"/>
      <c r="F76" s="22"/>
      <c r="G76" s="20"/>
      <c r="H76" s="22"/>
      <c r="I76" s="22"/>
      <c r="J76" s="22"/>
      <c r="K76" s="22"/>
      <c r="L76" s="22"/>
      <c r="M76" s="22"/>
    </row>
    <row r="77" s="59" customFormat="1" ht="20" customHeight="1" spans="1:13">
      <c r="A77" s="22"/>
      <c r="B77" s="22"/>
      <c r="C77" s="22"/>
      <c r="D77" s="606"/>
      <c r="E77" s="606"/>
      <c r="F77" s="22"/>
      <c r="G77" s="20"/>
      <c r="H77" s="22"/>
      <c r="I77" s="22"/>
      <c r="J77" s="22"/>
      <c r="K77" s="22"/>
      <c r="L77" s="22"/>
      <c r="M77" s="22"/>
    </row>
    <row r="78" s="59" customFormat="1" ht="20" customHeight="1" spans="1:13">
      <c r="A78" s="22"/>
      <c r="B78" s="22"/>
      <c r="C78" s="22"/>
      <c r="D78" s="606"/>
      <c r="E78" s="606"/>
      <c r="F78" s="22"/>
      <c r="G78" s="20"/>
      <c r="H78" s="22"/>
      <c r="I78" s="22"/>
      <c r="J78" s="22"/>
      <c r="K78" s="22"/>
      <c r="L78" s="22"/>
      <c r="M78" s="22"/>
    </row>
    <row r="79" s="59" customFormat="1" ht="20" customHeight="1" spans="1:13">
      <c r="A79" s="22"/>
      <c r="B79" s="22"/>
      <c r="C79" s="22"/>
      <c r="D79" s="606"/>
      <c r="E79" s="606"/>
      <c r="F79" s="22"/>
      <c r="G79" s="20"/>
      <c r="H79" s="22"/>
      <c r="I79" s="22"/>
      <c r="J79" s="22"/>
      <c r="K79" s="22"/>
      <c r="L79" s="22"/>
      <c r="M79" s="22"/>
    </row>
    <row r="80" s="59" customFormat="1" ht="20" customHeight="1" spans="1:13">
      <c r="A80" s="22"/>
      <c r="B80" s="22"/>
      <c r="C80" s="22"/>
      <c r="D80" s="606"/>
      <c r="E80" s="606"/>
      <c r="F80" s="22"/>
      <c r="G80" s="20"/>
      <c r="H80" s="22"/>
      <c r="I80" s="22"/>
      <c r="J80" s="22"/>
      <c r="K80" s="22"/>
      <c r="L80" s="22"/>
      <c r="M80" s="22"/>
    </row>
    <row r="81" s="59" customFormat="1" ht="20" customHeight="1" spans="1:13">
      <c r="A81" s="22"/>
      <c r="B81" s="22"/>
      <c r="C81" s="22"/>
      <c r="D81" s="606"/>
      <c r="E81" s="606"/>
      <c r="F81" s="22"/>
      <c r="G81" s="20"/>
      <c r="H81" s="22"/>
      <c r="I81" s="22"/>
      <c r="J81" s="22"/>
      <c r="K81" s="22"/>
      <c r="L81" s="22"/>
      <c r="M81" s="22"/>
    </row>
    <row r="82" s="59" customFormat="1" ht="20" customHeight="1" spans="1:13">
      <c r="A82" s="22"/>
      <c r="B82" s="22"/>
      <c r="C82" s="22"/>
      <c r="D82" s="606"/>
      <c r="E82" s="606"/>
      <c r="F82" s="22"/>
      <c r="G82" s="20"/>
      <c r="H82" s="22"/>
      <c r="I82" s="22"/>
      <c r="J82" s="22"/>
      <c r="K82" s="22"/>
      <c r="L82" s="22"/>
      <c r="M82" s="22"/>
    </row>
    <row r="83" s="59" customFormat="1" ht="20" customHeight="1" spans="1:13">
      <c r="A83" s="22"/>
      <c r="B83" s="22"/>
      <c r="C83" s="22"/>
      <c r="D83" s="606"/>
      <c r="E83" s="606"/>
      <c r="F83" s="22"/>
      <c r="G83" s="20"/>
      <c r="H83" s="22"/>
      <c r="I83" s="22"/>
      <c r="J83" s="22"/>
      <c r="K83" s="22"/>
      <c r="L83" s="22"/>
      <c r="M83" s="22"/>
    </row>
    <row r="84" s="59" customFormat="1" ht="20" customHeight="1" spans="1:13">
      <c r="A84" s="22"/>
      <c r="B84" s="22"/>
      <c r="C84" s="22"/>
      <c r="D84" s="606"/>
      <c r="E84" s="606"/>
      <c r="F84" s="22"/>
      <c r="G84" s="20"/>
      <c r="H84" s="22"/>
      <c r="I84" s="22"/>
      <c r="J84" s="22"/>
      <c r="K84" s="22"/>
      <c r="L84" s="22"/>
      <c r="M84" s="22"/>
    </row>
    <row r="85" s="59" customFormat="1" ht="20" customHeight="1" spans="1:13">
      <c r="A85" s="22"/>
      <c r="B85" s="22"/>
      <c r="C85" s="22"/>
      <c r="D85" s="606"/>
      <c r="E85" s="606"/>
      <c r="F85" s="22"/>
      <c r="G85" s="20"/>
      <c r="H85" s="22"/>
      <c r="I85" s="22"/>
      <c r="J85" s="22"/>
      <c r="K85" s="22"/>
      <c r="L85" s="22"/>
      <c r="M85" s="22"/>
    </row>
    <row r="86" s="59" customFormat="1" ht="20" customHeight="1" spans="1:13">
      <c r="A86" s="22"/>
      <c r="B86" s="22"/>
      <c r="C86" s="22"/>
      <c r="D86" s="606"/>
      <c r="E86" s="606"/>
      <c r="F86" s="22"/>
      <c r="G86" s="20"/>
      <c r="H86" s="22"/>
      <c r="I86" s="22"/>
      <c r="J86" s="22"/>
      <c r="K86" s="22"/>
      <c r="L86" s="22"/>
      <c r="M86" s="22"/>
    </row>
    <row r="87" s="59" customFormat="1" ht="20" customHeight="1" spans="1:13">
      <c r="A87" s="22"/>
      <c r="B87" s="22"/>
      <c r="C87" s="22"/>
      <c r="D87" s="606"/>
      <c r="E87" s="606"/>
      <c r="F87" s="22"/>
      <c r="G87" s="20"/>
      <c r="H87" s="22"/>
      <c r="I87" s="22"/>
      <c r="J87" s="22"/>
      <c r="K87" s="22"/>
      <c r="L87" s="22"/>
      <c r="M87" s="22"/>
    </row>
    <row r="88" s="59" customFormat="1" ht="20" customHeight="1" spans="1:13">
      <c r="A88" s="22"/>
      <c r="B88" s="22"/>
      <c r="C88" s="22"/>
      <c r="D88" s="606"/>
      <c r="E88" s="606"/>
      <c r="F88" s="22"/>
      <c r="G88" s="20"/>
      <c r="H88" s="22"/>
      <c r="I88" s="22"/>
      <c r="J88" s="22"/>
      <c r="K88" s="22"/>
      <c r="L88" s="22"/>
      <c r="M88" s="22"/>
    </row>
    <row r="89" s="59" customFormat="1" ht="20" customHeight="1" spans="1:13">
      <c r="A89" s="22"/>
      <c r="B89" s="22"/>
      <c r="C89" s="22"/>
      <c r="D89" s="606"/>
      <c r="E89" s="606"/>
      <c r="F89" s="22"/>
      <c r="G89" s="20"/>
      <c r="H89" s="22"/>
      <c r="I89" s="22"/>
      <c r="J89" s="22"/>
      <c r="K89" s="22"/>
      <c r="L89" s="22"/>
      <c r="M89" s="22"/>
    </row>
    <row r="90" s="59" customFormat="1" ht="20" customHeight="1" spans="1:13">
      <c r="A90" s="22"/>
      <c r="B90" s="22"/>
      <c r="C90" s="22"/>
      <c r="D90" s="606"/>
      <c r="E90" s="606"/>
      <c r="F90" s="22"/>
      <c r="G90" s="20"/>
      <c r="H90" s="22"/>
      <c r="I90" s="22"/>
      <c r="J90" s="22"/>
      <c r="K90" s="22"/>
      <c r="L90" s="22"/>
      <c r="M90" s="22"/>
    </row>
    <row r="91" s="59" customFormat="1" ht="20" customHeight="1" spans="1:13">
      <c r="A91" s="22"/>
      <c r="B91" s="22"/>
      <c r="C91" s="22"/>
      <c r="D91" s="606"/>
      <c r="E91" s="606"/>
      <c r="F91" s="22"/>
      <c r="G91" s="20"/>
      <c r="H91" s="22"/>
      <c r="I91" s="22"/>
      <c r="J91" s="22"/>
      <c r="K91" s="22"/>
      <c r="L91" s="22"/>
      <c r="M91" s="22"/>
    </row>
    <row r="92" s="59" customFormat="1" ht="20" customHeight="1" spans="1:13">
      <c r="A92" s="22"/>
      <c r="B92" s="22"/>
      <c r="C92" s="22"/>
      <c r="D92" s="606"/>
      <c r="E92" s="606"/>
      <c r="F92" s="22"/>
      <c r="G92" s="20"/>
      <c r="H92" s="22"/>
      <c r="I92" s="22"/>
      <c r="J92" s="22"/>
      <c r="K92" s="22"/>
      <c r="L92" s="22"/>
      <c r="M92" s="22"/>
    </row>
    <row r="93" s="59" customFormat="1" ht="20" customHeight="1" spans="1:13">
      <c r="A93" s="22"/>
      <c r="B93" s="22"/>
      <c r="C93" s="22"/>
      <c r="D93" s="606"/>
      <c r="E93" s="606"/>
      <c r="F93" s="22"/>
      <c r="G93" s="20"/>
      <c r="H93" s="22"/>
      <c r="I93" s="22"/>
      <c r="J93" s="22"/>
      <c r="K93" s="22"/>
      <c r="L93" s="22"/>
      <c r="M93" s="22"/>
    </row>
    <row r="94" s="59" customFormat="1" ht="20" customHeight="1" spans="1:13">
      <c r="A94" s="22"/>
      <c r="B94" s="22"/>
      <c r="C94" s="22"/>
      <c r="D94" s="606"/>
      <c r="E94" s="606"/>
      <c r="F94" s="22"/>
      <c r="G94" s="20"/>
      <c r="H94" s="22"/>
      <c r="I94" s="22"/>
      <c r="J94" s="22"/>
      <c r="K94" s="22"/>
      <c r="L94" s="22"/>
      <c r="M94" s="22"/>
    </row>
    <row r="95" s="59" customFormat="1" ht="20" customHeight="1" spans="1:13">
      <c r="A95" s="22"/>
      <c r="B95" s="22"/>
      <c r="C95" s="22"/>
      <c r="D95" s="606"/>
      <c r="E95" s="606"/>
      <c r="F95" s="22"/>
      <c r="G95" s="20"/>
      <c r="H95" s="22"/>
      <c r="I95" s="22"/>
      <c r="J95" s="22"/>
      <c r="K95" s="22"/>
      <c r="L95" s="22"/>
      <c r="M95" s="22"/>
    </row>
    <row r="96" s="59" customFormat="1" ht="20" customHeight="1" spans="1:13">
      <c r="A96" s="22"/>
      <c r="B96" s="22"/>
      <c r="C96" s="22"/>
      <c r="D96" s="606"/>
      <c r="E96" s="606"/>
      <c r="F96" s="22"/>
      <c r="G96" s="20"/>
      <c r="H96" s="22"/>
      <c r="I96" s="22"/>
      <c r="J96" s="22"/>
      <c r="K96" s="22"/>
      <c r="L96" s="22"/>
      <c r="M96" s="22"/>
    </row>
    <row r="97" s="59" customFormat="1" ht="20" customHeight="1" spans="1:13">
      <c r="A97" s="22"/>
      <c r="B97" s="22"/>
      <c r="C97" s="22"/>
      <c r="D97" s="606"/>
      <c r="E97" s="606"/>
      <c r="F97" s="22"/>
      <c r="G97" s="20"/>
      <c r="H97" s="22"/>
      <c r="I97" s="22"/>
      <c r="J97" s="22"/>
      <c r="K97" s="22"/>
      <c r="L97" s="22"/>
      <c r="M97" s="22"/>
    </row>
    <row r="98" s="59" customFormat="1" ht="20" customHeight="1" spans="1:13">
      <c r="A98" s="22"/>
      <c r="B98" s="22"/>
      <c r="C98" s="22"/>
      <c r="D98" s="606"/>
      <c r="E98" s="606"/>
      <c r="F98" s="22"/>
      <c r="G98" s="20"/>
      <c r="H98" s="22"/>
      <c r="I98" s="22"/>
      <c r="J98" s="22"/>
      <c r="K98" s="22"/>
      <c r="L98" s="22"/>
      <c r="M98" s="22"/>
    </row>
    <row r="99" s="59" customFormat="1" ht="20" customHeight="1" spans="1:13">
      <c r="A99" s="22"/>
      <c r="B99" s="22"/>
      <c r="C99" s="22"/>
      <c r="D99" s="606"/>
      <c r="E99" s="606"/>
      <c r="F99" s="22"/>
      <c r="G99" s="20"/>
      <c r="H99" s="22"/>
      <c r="I99" s="22"/>
      <c r="J99" s="22"/>
      <c r="K99" s="22"/>
      <c r="L99" s="22"/>
      <c r="M99" s="22"/>
    </row>
    <row r="100" s="59" customFormat="1" ht="20" customHeight="1" spans="1:13">
      <c r="A100" s="22"/>
      <c r="B100" s="22"/>
      <c r="C100" s="22"/>
      <c r="D100" s="606"/>
      <c r="E100" s="606"/>
      <c r="F100" s="22"/>
      <c r="G100" s="20"/>
      <c r="H100" s="22"/>
      <c r="I100" s="22"/>
      <c r="J100" s="22"/>
      <c r="K100" s="22"/>
      <c r="L100" s="22"/>
      <c r="M100" s="22"/>
    </row>
    <row r="101" s="59" customFormat="1" ht="20" customHeight="1" spans="1:13">
      <c r="A101" s="22"/>
      <c r="B101" s="22"/>
      <c r="C101" s="22"/>
      <c r="D101" s="606"/>
      <c r="E101" s="606"/>
      <c r="F101" s="22"/>
      <c r="G101" s="20"/>
      <c r="H101" s="22"/>
      <c r="I101" s="22"/>
      <c r="J101" s="22"/>
      <c r="K101" s="22"/>
      <c r="L101" s="22"/>
      <c r="M101" s="22"/>
    </row>
    <row r="102" s="59" customFormat="1" ht="20" customHeight="1" spans="1:13">
      <c r="A102" s="22"/>
      <c r="B102" s="22"/>
      <c r="C102" s="22"/>
      <c r="D102" s="606"/>
      <c r="E102" s="606"/>
      <c r="F102" s="22"/>
      <c r="G102" s="20"/>
      <c r="H102" s="22"/>
      <c r="I102" s="22"/>
      <c r="J102" s="22"/>
      <c r="K102" s="22"/>
      <c r="L102" s="22"/>
      <c r="M102" s="22"/>
    </row>
    <row r="103" s="59" customFormat="1" ht="20" customHeight="1" spans="1:13">
      <c r="A103" s="22"/>
      <c r="B103" s="22"/>
      <c r="C103" s="22"/>
      <c r="D103" s="606"/>
      <c r="E103" s="606"/>
      <c r="F103" s="22"/>
      <c r="G103" s="20"/>
      <c r="H103" s="22"/>
      <c r="I103" s="22"/>
      <c r="J103" s="22"/>
      <c r="K103" s="22"/>
      <c r="L103" s="22"/>
      <c r="M103" s="22"/>
    </row>
    <row r="104" s="59" customFormat="1" ht="20" customHeight="1" spans="1:13">
      <c r="A104" s="22"/>
      <c r="B104" s="22"/>
      <c r="C104" s="22"/>
      <c r="D104" s="606"/>
      <c r="E104" s="606"/>
      <c r="F104" s="22"/>
      <c r="G104" s="20"/>
      <c r="H104" s="22"/>
      <c r="I104" s="22"/>
      <c r="J104" s="22"/>
      <c r="K104" s="22"/>
      <c r="L104" s="22"/>
      <c r="M104" s="22"/>
    </row>
    <row r="105" s="59" customFormat="1" ht="20" customHeight="1" spans="1:13">
      <c r="A105" s="22"/>
      <c r="B105" s="22"/>
      <c r="C105" s="22"/>
      <c r="D105" s="606"/>
      <c r="E105" s="606"/>
      <c r="F105" s="22"/>
      <c r="G105" s="20"/>
      <c r="H105" s="22"/>
      <c r="I105" s="22"/>
      <c r="J105" s="22"/>
      <c r="K105" s="22"/>
      <c r="L105" s="22"/>
      <c r="M105" s="22"/>
    </row>
    <row r="106" s="59" customFormat="1" ht="20" customHeight="1" spans="1:13">
      <c r="A106" s="22"/>
      <c r="B106" s="22"/>
      <c r="C106" s="22"/>
      <c r="D106" s="606"/>
      <c r="E106" s="606"/>
      <c r="F106" s="22"/>
      <c r="G106" s="20"/>
      <c r="H106" s="22"/>
      <c r="I106" s="22"/>
      <c r="J106" s="22"/>
      <c r="K106" s="22"/>
      <c r="L106" s="22"/>
      <c r="M106" s="22"/>
    </row>
    <row r="107" s="59" customFormat="1" ht="20" customHeight="1" spans="1:13">
      <c r="A107" s="22"/>
      <c r="B107" s="22"/>
      <c r="C107" s="22"/>
      <c r="D107" s="606"/>
      <c r="E107" s="606"/>
      <c r="F107" s="22"/>
      <c r="G107" s="20"/>
      <c r="H107" s="22"/>
      <c r="I107" s="22"/>
      <c r="J107" s="22"/>
      <c r="K107" s="22"/>
      <c r="L107" s="22"/>
      <c r="M107" s="22"/>
    </row>
    <row r="108" s="59" customFormat="1" ht="20" customHeight="1" spans="1:13">
      <c r="A108" s="22"/>
      <c r="B108" s="22"/>
      <c r="C108" s="22"/>
      <c r="D108" s="606"/>
      <c r="E108" s="606"/>
      <c r="F108" s="22"/>
      <c r="G108" s="20"/>
      <c r="H108" s="22"/>
      <c r="I108" s="22"/>
      <c r="J108" s="22"/>
      <c r="K108" s="22"/>
      <c r="L108" s="22"/>
      <c r="M108" s="22"/>
    </row>
    <row r="109" s="59" customFormat="1" ht="20" customHeight="1" spans="1:13">
      <c r="A109" s="22"/>
      <c r="B109" s="22"/>
      <c r="C109" s="22"/>
      <c r="D109" s="606"/>
      <c r="E109" s="606"/>
      <c r="F109" s="22"/>
      <c r="G109" s="20"/>
      <c r="H109" s="22"/>
      <c r="I109" s="22"/>
      <c r="J109" s="22"/>
      <c r="K109" s="22"/>
      <c r="L109" s="22"/>
      <c r="M109" s="22"/>
    </row>
    <row r="110" s="59" customFormat="1" ht="20" customHeight="1" spans="1:13">
      <c r="A110" s="22"/>
      <c r="B110" s="22"/>
      <c r="C110" s="22"/>
      <c r="D110" s="606"/>
      <c r="E110" s="606"/>
      <c r="F110" s="22"/>
      <c r="G110" s="20"/>
      <c r="H110" s="22"/>
      <c r="I110" s="22"/>
      <c r="J110" s="22"/>
      <c r="K110" s="22"/>
      <c r="L110" s="22"/>
      <c r="M110" s="22"/>
    </row>
    <row r="111" s="59" customFormat="1" ht="20" customHeight="1" spans="1:13">
      <c r="A111" s="22"/>
      <c r="B111" s="22"/>
      <c r="C111" s="22"/>
      <c r="D111" s="606"/>
      <c r="E111" s="606"/>
      <c r="F111" s="22"/>
      <c r="G111" s="20"/>
      <c r="H111" s="22"/>
      <c r="I111" s="22"/>
      <c r="J111" s="22"/>
      <c r="K111" s="22"/>
      <c r="L111" s="22"/>
      <c r="M111" s="22"/>
    </row>
    <row r="112" s="59" customFormat="1" ht="20" customHeight="1" spans="1:13">
      <c r="A112" s="22"/>
      <c r="B112" s="22"/>
      <c r="C112" s="22"/>
      <c r="D112" s="606"/>
      <c r="E112" s="606"/>
      <c r="F112" s="22"/>
      <c r="G112" s="20"/>
      <c r="H112" s="22"/>
      <c r="I112" s="22"/>
      <c r="J112" s="22"/>
      <c r="K112" s="22"/>
      <c r="L112" s="22"/>
      <c r="M112" s="22"/>
    </row>
    <row r="113" s="59" customFormat="1" ht="20" customHeight="1" spans="1:13">
      <c r="A113" s="22"/>
      <c r="B113" s="22"/>
      <c r="C113" s="22"/>
      <c r="D113" s="606"/>
      <c r="E113" s="606"/>
      <c r="F113" s="22"/>
      <c r="G113" s="20"/>
      <c r="H113" s="22"/>
      <c r="I113" s="22"/>
      <c r="J113" s="22"/>
      <c r="K113" s="22"/>
      <c r="L113" s="22"/>
      <c r="M113" s="22"/>
    </row>
    <row r="114" s="59" customFormat="1" ht="20" customHeight="1" spans="1:13">
      <c r="A114" s="22"/>
      <c r="B114" s="22"/>
      <c r="C114" s="22"/>
      <c r="D114" s="606"/>
      <c r="E114" s="606"/>
      <c r="F114" s="22"/>
      <c r="G114" s="20"/>
      <c r="H114" s="22"/>
      <c r="I114" s="22"/>
      <c r="J114" s="22"/>
      <c r="K114" s="22"/>
      <c r="L114" s="22"/>
      <c r="M114" s="22"/>
    </row>
    <row r="115" s="59" customFormat="1" ht="20" customHeight="1" spans="1:13">
      <c r="A115" s="22"/>
      <c r="B115" s="22"/>
      <c r="C115" s="22"/>
      <c r="D115" s="606"/>
      <c r="E115" s="606"/>
      <c r="F115" s="22"/>
      <c r="G115" s="20"/>
      <c r="H115" s="22"/>
      <c r="I115" s="22"/>
      <c r="J115" s="22"/>
      <c r="K115" s="22"/>
      <c r="L115" s="22"/>
      <c r="M115" s="22"/>
    </row>
    <row r="116" s="59" customFormat="1" ht="20" customHeight="1" spans="1:13">
      <c r="A116" s="22"/>
      <c r="B116" s="22"/>
      <c r="C116" s="22"/>
      <c r="D116" s="606"/>
      <c r="E116" s="606"/>
      <c r="F116" s="22"/>
      <c r="G116" s="20"/>
      <c r="H116" s="22"/>
      <c r="I116" s="22"/>
      <c r="J116" s="22"/>
      <c r="K116" s="22"/>
      <c r="L116" s="22"/>
      <c r="M116" s="22"/>
    </row>
    <row r="117" s="59" customFormat="1" ht="20" customHeight="1" spans="1:13">
      <c r="A117" s="22"/>
      <c r="B117" s="22"/>
      <c r="C117" s="22"/>
      <c r="D117" s="606"/>
      <c r="E117" s="606"/>
      <c r="F117" s="22"/>
      <c r="G117" s="20"/>
      <c r="H117" s="22"/>
      <c r="I117" s="22"/>
      <c r="J117" s="22"/>
      <c r="K117" s="22"/>
      <c r="L117" s="22"/>
      <c r="M117" s="22"/>
    </row>
    <row r="118" s="59" customFormat="1" ht="20" customHeight="1" spans="1:13">
      <c r="A118" s="22"/>
      <c r="B118" s="22"/>
      <c r="C118" s="22"/>
      <c r="D118" s="606"/>
      <c r="E118" s="606"/>
      <c r="F118" s="22"/>
      <c r="G118" s="20"/>
      <c r="H118" s="22"/>
      <c r="I118" s="22"/>
      <c r="J118" s="22"/>
      <c r="K118" s="22"/>
      <c r="L118" s="22"/>
      <c r="M118" s="22"/>
    </row>
    <row r="119" s="59" customFormat="1" ht="20" customHeight="1" spans="1:13">
      <c r="A119" s="22"/>
      <c r="B119" s="22"/>
      <c r="C119" s="22"/>
      <c r="D119" s="606"/>
      <c r="E119" s="606"/>
      <c r="F119" s="22"/>
      <c r="G119" s="20"/>
      <c r="H119" s="22"/>
      <c r="I119" s="22"/>
      <c r="J119" s="22"/>
      <c r="K119" s="22"/>
      <c r="L119" s="22"/>
      <c r="M119" s="22"/>
    </row>
    <row r="120" s="59" customFormat="1" ht="20" customHeight="1" spans="1:13">
      <c r="A120" s="22"/>
      <c r="B120" s="22"/>
      <c r="C120" s="22"/>
      <c r="D120" s="606"/>
      <c r="E120" s="606"/>
      <c r="F120" s="22"/>
      <c r="G120" s="20"/>
      <c r="H120" s="22"/>
      <c r="I120" s="22"/>
      <c r="J120" s="22"/>
      <c r="K120" s="22"/>
      <c r="L120" s="22"/>
      <c r="M120" s="22"/>
    </row>
    <row r="121" s="59" customFormat="1" ht="20" customHeight="1" spans="1:13">
      <c r="A121" s="22"/>
      <c r="B121" s="22"/>
      <c r="C121" s="22"/>
      <c r="D121" s="606"/>
      <c r="E121" s="606"/>
      <c r="F121" s="22"/>
      <c r="G121" s="20"/>
      <c r="H121" s="22"/>
      <c r="I121" s="22"/>
      <c r="J121" s="22"/>
      <c r="K121" s="22"/>
      <c r="L121" s="22"/>
      <c r="M121" s="22"/>
    </row>
    <row r="122" s="59" customFormat="1" ht="20" customHeight="1" spans="1:13">
      <c r="A122" s="22"/>
      <c r="B122" s="22"/>
      <c r="C122" s="22"/>
      <c r="D122" s="606"/>
      <c r="E122" s="606"/>
      <c r="F122" s="22"/>
      <c r="G122" s="20"/>
      <c r="H122" s="22"/>
      <c r="I122" s="22"/>
      <c r="J122" s="22"/>
      <c r="K122" s="22"/>
      <c r="L122" s="22"/>
      <c r="M122" s="22"/>
    </row>
    <row r="123" s="59" customFormat="1" ht="20" customHeight="1" spans="1:13">
      <c r="A123" s="22"/>
      <c r="B123" s="22"/>
      <c r="C123" s="22"/>
      <c r="D123" s="606"/>
      <c r="E123" s="606"/>
      <c r="F123" s="22"/>
      <c r="G123" s="20"/>
      <c r="H123" s="22"/>
      <c r="I123" s="22"/>
      <c r="J123" s="22"/>
      <c r="K123" s="22"/>
      <c r="L123" s="22"/>
      <c r="M123" s="22"/>
    </row>
    <row r="124" s="59" customFormat="1" ht="20" customHeight="1" spans="1:13">
      <c r="A124" s="22"/>
      <c r="B124" s="22"/>
      <c r="C124" s="22"/>
      <c r="D124" s="606"/>
      <c r="E124" s="606"/>
      <c r="F124" s="22"/>
      <c r="G124" s="20"/>
      <c r="H124" s="22"/>
      <c r="I124" s="22"/>
      <c r="J124" s="22"/>
      <c r="K124" s="22"/>
      <c r="L124" s="22"/>
      <c r="M124" s="22"/>
    </row>
    <row r="125" s="59" customFormat="1" ht="20" customHeight="1" spans="1:13">
      <c r="A125" s="22"/>
      <c r="B125" s="22"/>
      <c r="C125" s="22"/>
      <c r="D125" s="606"/>
      <c r="E125" s="606"/>
      <c r="F125" s="22"/>
      <c r="G125" s="20"/>
      <c r="H125" s="22"/>
      <c r="I125" s="22"/>
      <c r="J125" s="22"/>
      <c r="K125" s="22"/>
      <c r="L125" s="22"/>
      <c r="M125" s="22"/>
    </row>
    <row r="126" s="59" customFormat="1" ht="20" customHeight="1" spans="1:13">
      <c r="A126" s="22"/>
      <c r="B126" s="22"/>
      <c r="C126" s="22"/>
      <c r="D126" s="606"/>
      <c r="E126" s="606"/>
      <c r="F126" s="22"/>
      <c r="G126" s="20"/>
      <c r="H126" s="22"/>
      <c r="I126" s="22"/>
      <c r="J126" s="22"/>
      <c r="K126" s="22"/>
      <c r="L126" s="22"/>
      <c r="M126" s="22"/>
    </row>
    <row r="127" s="59" customFormat="1" ht="20" customHeight="1" spans="1:13">
      <c r="A127" s="22"/>
      <c r="B127" s="22"/>
      <c r="C127" s="22"/>
      <c r="D127" s="606"/>
      <c r="E127" s="606"/>
      <c r="F127" s="22"/>
      <c r="G127" s="20"/>
      <c r="H127" s="22"/>
      <c r="I127" s="22"/>
      <c r="J127" s="22"/>
      <c r="K127" s="22"/>
      <c r="L127" s="22"/>
      <c r="M127" s="22"/>
    </row>
    <row r="128" s="59" customFormat="1" ht="20" customHeight="1" spans="1:13">
      <c r="A128" s="22"/>
      <c r="B128" s="22"/>
      <c r="C128" s="22"/>
      <c r="D128" s="606"/>
      <c r="E128" s="606"/>
      <c r="F128" s="22"/>
      <c r="G128" s="20"/>
      <c r="H128" s="22"/>
      <c r="I128" s="22"/>
      <c r="J128" s="22"/>
      <c r="K128" s="22"/>
      <c r="L128" s="22"/>
      <c r="M128" s="22"/>
    </row>
    <row r="129" s="59" customFormat="1" ht="20" customHeight="1" spans="1:13">
      <c r="A129" s="22"/>
      <c r="B129" s="22"/>
      <c r="C129" s="22"/>
      <c r="D129" s="606"/>
      <c r="E129" s="606"/>
      <c r="F129" s="22"/>
      <c r="G129" s="20"/>
      <c r="H129" s="22"/>
      <c r="I129" s="22"/>
      <c r="J129" s="22"/>
      <c r="K129" s="22"/>
      <c r="L129" s="22"/>
      <c r="M129" s="22"/>
    </row>
    <row r="130" s="59" customFormat="1" ht="20" customHeight="1" spans="1:13">
      <c r="A130" s="22"/>
      <c r="B130" s="22"/>
      <c r="C130" s="22"/>
      <c r="D130" s="606"/>
      <c r="E130" s="606"/>
      <c r="F130" s="22"/>
      <c r="G130" s="20"/>
      <c r="H130" s="22"/>
      <c r="I130" s="22"/>
      <c r="J130" s="22"/>
      <c r="K130" s="22"/>
      <c r="L130" s="22"/>
      <c r="M130" s="22"/>
    </row>
    <row r="131" s="59" customFormat="1" ht="20" customHeight="1" spans="1:13">
      <c r="A131" s="22"/>
      <c r="B131" s="22"/>
      <c r="C131" s="22"/>
      <c r="D131" s="606"/>
      <c r="E131" s="606"/>
      <c r="F131" s="22"/>
      <c r="G131" s="20"/>
      <c r="H131" s="22"/>
      <c r="I131" s="22"/>
      <c r="J131" s="22"/>
      <c r="K131" s="22"/>
      <c r="L131" s="22"/>
      <c r="M131" s="22"/>
    </row>
    <row r="132" s="59" customFormat="1" ht="20" customHeight="1" spans="1:13">
      <c r="A132" s="22"/>
      <c r="B132" s="22"/>
      <c r="C132" s="22"/>
      <c r="D132" s="606"/>
      <c r="E132" s="606"/>
      <c r="F132" s="22"/>
      <c r="G132" s="20"/>
      <c r="H132" s="22"/>
      <c r="I132" s="22"/>
      <c r="J132" s="22"/>
      <c r="K132" s="22"/>
      <c r="L132" s="22"/>
      <c r="M132" s="22"/>
    </row>
    <row r="133" s="59" customFormat="1" ht="20" customHeight="1" spans="1:13">
      <c r="A133" s="22"/>
      <c r="B133" s="22"/>
      <c r="C133" s="22"/>
      <c r="D133" s="606"/>
      <c r="E133" s="606"/>
      <c r="F133" s="22"/>
      <c r="G133" s="20"/>
      <c r="H133" s="22"/>
      <c r="I133" s="22"/>
      <c r="J133" s="22"/>
      <c r="K133" s="22"/>
      <c r="L133" s="22"/>
      <c r="M133" s="22"/>
    </row>
    <row r="134" s="59" customFormat="1" ht="20" customHeight="1" spans="1:13">
      <c r="A134" s="22"/>
      <c r="B134" s="22"/>
      <c r="C134" s="22"/>
      <c r="D134" s="606"/>
      <c r="E134" s="606"/>
      <c r="F134" s="22"/>
      <c r="G134" s="20"/>
      <c r="H134" s="22"/>
      <c r="I134" s="22"/>
      <c r="J134" s="22"/>
      <c r="K134" s="22"/>
      <c r="L134" s="22"/>
      <c r="M134" s="22"/>
    </row>
    <row r="135" s="59" customFormat="1" ht="20" customHeight="1" spans="1:13">
      <c r="A135" s="22"/>
      <c r="B135" s="22"/>
      <c r="C135" s="22"/>
      <c r="D135" s="606"/>
      <c r="E135" s="606"/>
      <c r="F135" s="22"/>
      <c r="G135" s="20"/>
      <c r="H135" s="22"/>
      <c r="I135" s="22"/>
      <c r="J135" s="22"/>
      <c r="K135" s="22"/>
      <c r="L135" s="22"/>
      <c r="M135" s="22"/>
    </row>
    <row r="136" s="59" customFormat="1" ht="20" customHeight="1" spans="1:13">
      <c r="A136" s="22"/>
      <c r="B136" s="22"/>
      <c r="C136" s="22"/>
      <c r="D136" s="606"/>
      <c r="E136" s="606"/>
      <c r="F136" s="22"/>
      <c r="G136" s="20"/>
      <c r="H136" s="22"/>
      <c r="I136" s="22"/>
      <c r="J136" s="22"/>
      <c r="K136" s="22"/>
      <c r="L136" s="22"/>
      <c r="M136" s="22"/>
    </row>
    <row r="137" s="59" customFormat="1" ht="20" customHeight="1" spans="1:13">
      <c r="A137" s="22"/>
      <c r="B137" s="22"/>
      <c r="C137" s="22"/>
      <c r="D137" s="606"/>
      <c r="E137" s="606"/>
      <c r="F137" s="22"/>
      <c r="G137" s="20"/>
      <c r="H137" s="22"/>
      <c r="I137" s="22"/>
      <c r="J137" s="22"/>
      <c r="K137" s="22"/>
      <c r="L137" s="22"/>
      <c r="M137" s="22"/>
    </row>
    <row r="138" s="59" customFormat="1" ht="20" customHeight="1" spans="1:13">
      <c r="A138" s="22"/>
      <c r="B138" s="22"/>
      <c r="C138" s="22"/>
      <c r="D138" s="606"/>
      <c r="E138" s="606"/>
      <c r="F138" s="22"/>
      <c r="G138" s="20"/>
      <c r="H138" s="22"/>
      <c r="I138" s="22"/>
      <c r="J138" s="22"/>
      <c r="K138" s="22"/>
      <c r="L138" s="22"/>
      <c r="M138" s="22"/>
    </row>
    <row r="139" s="59" customFormat="1" ht="20" customHeight="1" spans="1:13">
      <c r="A139" s="22"/>
      <c r="B139" s="22"/>
      <c r="C139" s="22"/>
      <c r="D139" s="606"/>
      <c r="E139" s="606"/>
      <c r="F139" s="22"/>
      <c r="G139" s="20"/>
      <c r="H139" s="22"/>
      <c r="I139" s="22"/>
      <c r="J139" s="22"/>
      <c r="K139" s="22"/>
      <c r="L139" s="22"/>
      <c r="M139" s="22"/>
    </row>
    <row r="140" s="59" customFormat="1" ht="20" customHeight="1" spans="1:13">
      <c r="A140" s="22"/>
      <c r="B140" s="22"/>
      <c r="C140" s="22"/>
      <c r="D140" s="606"/>
      <c r="E140" s="606"/>
      <c r="F140" s="22"/>
      <c r="G140" s="20"/>
      <c r="H140" s="22"/>
      <c r="I140" s="22"/>
      <c r="J140" s="22"/>
      <c r="K140" s="22"/>
      <c r="L140" s="22"/>
      <c r="M140" s="22"/>
    </row>
    <row r="141" s="59" customFormat="1" ht="20" customHeight="1" spans="1:13">
      <c r="A141" s="22"/>
      <c r="B141" s="22"/>
      <c r="C141" s="22"/>
      <c r="D141" s="606"/>
      <c r="E141" s="606"/>
      <c r="F141" s="22"/>
      <c r="G141" s="20"/>
      <c r="H141" s="22"/>
      <c r="I141" s="22"/>
      <c r="J141" s="22"/>
      <c r="K141" s="22"/>
      <c r="L141" s="22"/>
      <c r="M141" s="22"/>
    </row>
    <row r="142" s="59" customFormat="1" ht="20" customHeight="1" spans="1:13">
      <c r="A142" s="22"/>
      <c r="B142" s="22"/>
      <c r="C142" s="22"/>
      <c r="D142" s="606"/>
      <c r="E142" s="606"/>
      <c r="F142" s="22"/>
      <c r="G142" s="20"/>
      <c r="H142" s="22"/>
      <c r="I142" s="22"/>
      <c r="J142" s="22"/>
      <c r="K142" s="22"/>
      <c r="L142" s="22"/>
      <c r="M142" s="22"/>
    </row>
    <row r="143" s="59" customFormat="1" ht="20" customHeight="1" spans="1:13">
      <c r="A143" s="22"/>
      <c r="B143" s="22"/>
      <c r="C143" s="22"/>
      <c r="D143" s="606"/>
      <c r="E143" s="606"/>
      <c r="F143" s="22"/>
      <c r="G143" s="20"/>
      <c r="H143" s="22"/>
      <c r="I143" s="22"/>
      <c r="J143" s="22"/>
      <c r="K143" s="22"/>
      <c r="L143" s="22"/>
      <c r="M143" s="22"/>
    </row>
    <row r="144" s="59" customFormat="1" ht="20" customHeight="1" spans="1:13">
      <c r="A144" s="22"/>
      <c r="B144" s="22"/>
      <c r="C144" s="22"/>
      <c r="D144" s="606"/>
      <c r="E144" s="606"/>
      <c r="F144" s="22"/>
      <c r="G144" s="20"/>
      <c r="H144" s="22"/>
      <c r="I144" s="22"/>
      <c r="J144" s="22"/>
      <c r="K144" s="22"/>
      <c r="L144" s="22"/>
      <c r="M144" s="22"/>
    </row>
    <row r="145" s="59" customFormat="1" ht="20" customHeight="1" spans="1:13">
      <c r="A145" s="22"/>
      <c r="B145" s="22"/>
      <c r="C145" s="22"/>
      <c r="D145" s="606"/>
      <c r="E145" s="606"/>
      <c r="F145" s="22"/>
      <c r="G145" s="20"/>
      <c r="H145" s="22"/>
      <c r="I145" s="22"/>
      <c r="J145" s="22"/>
      <c r="K145" s="22"/>
      <c r="L145" s="22"/>
      <c r="M145" s="22"/>
    </row>
    <row r="146" s="59" customFormat="1" ht="20" customHeight="1" spans="1:13">
      <c r="A146" s="22"/>
      <c r="B146" s="22"/>
      <c r="C146" s="22"/>
      <c r="D146" s="606"/>
      <c r="E146" s="606"/>
      <c r="F146" s="22"/>
      <c r="G146" s="20"/>
      <c r="H146" s="22"/>
      <c r="I146" s="22"/>
      <c r="J146" s="22"/>
      <c r="K146" s="22"/>
      <c r="L146" s="22"/>
      <c r="M146" s="22"/>
    </row>
    <row r="147" s="59" customFormat="1" ht="20" customHeight="1" spans="1:13">
      <c r="A147" s="22"/>
      <c r="B147" s="22"/>
      <c r="C147" s="22"/>
      <c r="D147" s="606"/>
      <c r="E147" s="606"/>
      <c r="F147" s="22"/>
      <c r="G147" s="20"/>
      <c r="H147" s="22"/>
      <c r="I147" s="22"/>
      <c r="J147" s="22"/>
      <c r="K147" s="22"/>
      <c r="L147" s="22"/>
      <c r="M147" s="22"/>
    </row>
    <row r="148" s="59" customFormat="1" ht="20" customHeight="1" spans="1:13">
      <c r="A148" s="22"/>
      <c r="B148" s="22"/>
      <c r="C148" s="22"/>
      <c r="D148" s="606"/>
      <c r="E148" s="606"/>
      <c r="F148" s="22"/>
      <c r="G148" s="20"/>
      <c r="H148" s="22"/>
      <c r="I148" s="22"/>
      <c r="J148" s="22"/>
      <c r="K148" s="22"/>
      <c r="L148" s="22"/>
      <c r="M148" s="22"/>
    </row>
    <row r="149" s="59" customFormat="1" ht="20" customHeight="1" spans="1:13">
      <c r="A149" s="22"/>
      <c r="B149" s="22"/>
      <c r="C149" s="22"/>
      <c r="D149" s="606"/>
      <c r="E149" s="606"/>
      <c r="F149" s="22"/>
      <c r="G149" s="20"/>
      <c r="H149" s="22"/>
      <c r="I149" s="22"/>
      <c r="J149" s="22"/>
      <c r="K149" s="22"/>
      <c r="L149" s="22"/>
      <c r="M149" s="22"/>
    </row>
    <row r="150" s="59" customFormat="1" ht="20" customHeight="1" spans="1:13">
      <c r="A150" s="22"/>
      <c r="B150" s="22"/>
      <c r="C150" s="22"/>
      <c r="D150" s="606"/>
      <c r="E150" s="606"/>
      <c r="F150" s="22"/>
      <c r="G150" s="20"/>
      <c r="H150" s="22"/>
      <c r="I150" s="22"/>
      <c r="J150" s="22"/>
      <c r="K150" s="22"/>
      <c r="L150" s="22"/>
      <c r="M150" s="22"/>
    </row>
    <row r="151" s="59" customFormat="1" ht="20" customHeight="1" spans="1:13">
      <c r="A151" s="22"/>
      <c r="B151" s="22"/>
      <c r="C151" s="22"/>
      <c r="D151" s="606"/>
      <c r="E151" s="606"/>
      <c r="F151" s="22"/>
      <c r="G151" s="20"/>
      <c r="H151" s="22"/>
      <c r="I151" s="22"/>
      <c r="J151" s="22"/>
      <c r="K151" s="22"/>
      <c r="L151" s="22"/>
      <c r="M151" s="22"/>
    </row>
    <row r="152" s="59" customFormat="1" ht="20" customHeight="1" spans="1:13">
      <c r="A152" s="22"/>
      <c r="B152" s="22"/>
      <c r="C152" s="22"/>
      <c r="D152" s="606"/>
      <c r="E152" s="606"/>
      <c r="F152" s="22"/>
      <c r="G152" s="20"/>
      <c r="H152" s="22"/>
      <c r="I152" s="22"/>
      <c r="J152" s="22"/>
      <c r="K152" s="22"/>
      <c r="L152" s="22"/>
      <c r="M152" s="22"/>
    </row>
    <row r="153" s="59" customFormat="1" ht="20" customHeight="1" spans="1:13">
      <c r="A153" s="22"/>
      <c r="B153" s="22"/>
      <c r="C153" s="22"/>
      <c r="D153" s="606"/>
      <c r="E153" s="606"/>
      <c r="F153" s="22"/>
      <c r="G153" s="20"/>
      <c r="H153" s="22"/>
      <c r="I153" s="22"/>
      <c r="J153" s="22"/>
      <c r="K153" s="22"/>
      <c r="L153" s="22"/>
      <c r="M153" s="22"/>
    </row>
    <row r="154" s="59" customFormat="1" ht="20" customHeight="1" spans="1:13">
      <c r="A154" s="22"/>
      <c r="B154" s="22"/>
      <c r="C154" s="22"/>
      <c r="D154" s="606"/>
      <c r="E154" s="606"/>
      <c r="F154" s="22"/>
      <c r="G154" s="20"/>
      <c r="H154" s="22"/>
      <c r="I154" s="22"/>
      <c r="J154" s="22"/>
      <c r="K154" s="22"/>
      <c r="L154" s="22"/>
      <c r="M154" s="22"/>
    </row>
    <row r="155" s="59" customFormat="1" ht="20" customHeight="1" spans="1:13">
      <c r="A155" s="22"/>
      <c r="B155" s="22"/>
      <c r="C155" s="22"/>
      <c r="D155" s="606"/>
      <c r="E155" s="606"/>
      <c r="F155" s="22"/>
      <c r="G155" s="20"/>
      <c r="H155" s="22"/>
      <c r="I155" s="22"/>
      <c r="J155" s="22"/>
      <c r="K155" s="22"/>
      <c r="L155" s="22"/>
      <c r="M155" s="22"/>
    </row>
    <row r="156" s="59" customFormat="1" ht="20" customHeight="1" spans="1:13">
      <c r="A156" s="22"/>
      <c r="B156" s="22"/>
      <c r="C156" s="22"/>
      <c r="D156" s="606"/>
      <c r="E156" s="606"/>
      <c r="F156" s="22"/>
      <c r="G156" s="20"/>
      <c r="H156" s="22"/>
      <c r="I156" s="22"/>
      <c r="J156" s="22"/>
      <c r="K156" s="22"/>
      <c r="L156" s="22"/>
      <c r="M156" s="22"/>
    </row>
    <row r="157" s="59" customFormat="1" ht="20" customHeight="1" spans="1:13">
      <c r="A157" s="22"/>
      <c r="B157" s="22"/>
      <c r="C157" s="22"/>
      <c r="D157" s="606"/>
      <c r="E157" s="606"/>
      <c r="F157" s="22"/>
      <c r="G157" s="20"/>
      <c r="H157" s="22"/>
      <c r="I157" s="22"/>
      <c r="J157" s="22"/>
      <c r="K157" s="22"/>
      <c r="L157" s="22"/>
      <c r="M157" s="22"/>
    </row>
    <row r="158" s="59" customFormat="1" ht="20" customHeight="1" spans="1:13">
      <c r="A158" s="22"/>
      <c r="B158" s="22"/>
      <c r="C158" s="22"/>
      <c r="D158" s="606"/>
      <c r="E158" s="606"/>
      <c r="F158" s="22"/>
      <c r="G158" s="20"/>
      <c r="H158" s="22"/>
      <c r="I158" s="22"/>
      <c r="J158" s="22"/>
      <c r="K158" s="22"/>
      <c r="L158" s="22"/>
      <c r="M158" s="22"/>
    </row>
    <row r="159" s="59" customFormat="1" ht="20" customHeight="1" spans="1:13">
      <c r="A159" s="22"/>
      <c r="B159" s="22"/>
      <c r="C159" s="22"/>
      <c r="D159" s="606"/>
      <c r="E159" s="606"/>
      <c r="F159" s="22"/>
      <c r="G159" s="20"/>
      <c r="H159" s="22"/>
      <c r="I159" s="22"/>
      <c r="J159" s="22"/>
      <c r="K159" s="22"/>
      <c r="L159" s="22"/>
      <c r="M159" s="22"/>
    </row>
    <row r="160" s="59" customFormat="1" ht="20" customHeight="1" spans="1:13">
      <c r="A160" s="22"/>
      <c r="B160" s="22"/>
      <c r="C160" s="22"/>
      <c r="D160" s="606"/>
      <c r="E160" s="606"/>
      <c r="F160" s="22"/>
      <c r="G160" s="20"/>
      <c r="H160" s="22"/>
      <c r="I160" s="22"/>
      <c r="J160" s="22"/>
      <c r="K160" s="22"/>
      <c r="L160" s="22"/>
      <c r="M160" s="22"/>
    </row>
    <row r="161" s="59" customFormat="1" ht="20" customHeight="1" spans="1:13">
      <c r="A161" s="22"/>
      <c r="B161" s="22"/>
      <c r="C161" s="22"/>
      <c r="D161" s="606"/>
      <c r="E161" s="606"/>
      <c r="F161" s="22"/>
      <c r="G161" s="20"/>
      <c r="H161" s="22"/>
      <c r="I161" s="22"/>
      <c r="J161" s="22"/>
      <c r="K161" s="22"/>
      <c r="L161" s="22"/>
      <c r="M161" s="22"/>
    </row>
    <row r="162" s="59" customFormat="1" ht="20" customHeight="1" spans="1:13">
      <c r="A162" s="22"/>
      <c r="B162" s="22"/>
      <c r="C162" s="22"/>
      <c r="D162" s="606"/>
      <c r="E162" s="606"/>
      <c r="F162" s="22"/>
      <c r="G162" s="20"/>
      <c r="H162" s="22"/>
      <c r="I162" s="22"/>
      <c r="J162" s="22"/>
      <c r="K162" s="22"/>
      <c r="L162" s="22"/>
      <c r="M162" s="22"/>
    </row>
    <row r="163" s="59" customFormat="1" ht="20" customHeight="1" spans="1:13">
      <c r="A163" s="22"/>
      <c r="B163" s="22"/>
      <c r="C163" s="22"/>
      <c r="D163" s="606"/>
      <c r="E163" s="606"/>
      <c r="F163" s="22"/>
      <c r="G163" s="20"/>
      <c r="H163" s="22"/>
      <c r="I163" s="22"/>
      <c r="J163" s="22"/>
      <c r="K163" s="22"/>
      <c r="L163" s="22"/>
      <c r="M163" s="22"/>
    </row>
    <row r="164" s="59" customFormat="1" ht="20" customHeight="1" spans="1:13">
      <c r="A164" s="22"/>
      <c r="B164" s="22"/>
      <c r="C164" s="22"/>
      <c r="D164" s="606"/>
      <c r="E164" s="606"/>
      <c r="F164" s="22"/>
      <c r="G164" s="20"/>
      <c r="H164" s="22"/>
      <c r="I164" s="22"/>
      <c r="J164" s="22"/>
      <c r="K164" s="22"/>
      <c r="L164" s="22"/>
      <c r="M164" s="22"/>
    </row>
    <row r="165" s="59" customFormat="1" ht="20" customHeight="1" spans="1:13">
      <c r="A165" s="22"/>
      <c r="B165" s="22"/>
      <c r="C165" s="22"/>
      <c r="D165" s="606"/>
      <c r="E165" s="606"/>
      <c r="F165" s="22"/>
      <c r="G165" s="20"/>
      <c r="H165" s="22"/>
      <c r="I165" s="22"/>
      <c r="J165" s="22"/>
      <c r="K165" s="22"/>
      <c r="L165" s="22"/>
      <c r="M165" s="22"/>
    </row>
    <row r="166" s="59" customFormat="1" ht="20" customHeight="1" spans="1:13">
      <c r="A166" s="22"/>
      <c r="B166" s="22"/>
      <c r="C166" s="22"/>
      <c r="D166" s="606"/>
      <c r="E166" s="606"/>
      <c r="F166" s="22"/>
      <c r="G166" s="20"/>
      <c r="H166" s="22"/>
      <c r="I166" s="22"/>
      <c r="J166" s="22"/>
      <c r="K166" s="22"/>
      <c r="L166" s="22"/>
      <c r="M166" s="22"/>
    </row>
    <row r="167" s="59" customFormat="1" ht="20" customHeight="1" spans="1:13">
      <c r="A167" s="22"/>
      <c r="B167" s="22"/>
      <c r="C167" s="22"/>
      <c r="D167" s="606"/>
      <c r="E167" s="606"/>
      <c r="F167" s="22"/>
      <c r="G167" s="20"/>
      <c r="H167" s="22"/>
      <c r="I167" s="22"/>
      <c r="J167" s="22"/>
      <c r="K167" s="22"/>
      <c r="L167" s="22"/>
      <c r="M167" s="22"/>
    </row>
    <row r="168" s="59" customFormat="1" ht="20" customHeight="1" spans="1:13">
      <c r="A168" s="22"/>
      <c r="B168" s="22"/>
      <c r="C168" s="22"/>
      <c r="D168" s="606"/>
      <c r="E168" s="606"/>
      <c r="F168" s="22"/>
      <c r="G168" s="20"/>
      <c r="H168" s="22"/>
      <c r="I168" s="22"/>
      <c r="J168" s="22"/>
      <c r="K168" s="22"/>
      <c r="L168" s="22"/>
      <c r="M168" s="22"/>
    </row>
    <row r="169" s="59" customFormat="1" ht="20" customHeight="1" spans="1:13">
      <c r="A169" s="22"/>
      <c r="B169" s="22"/>
      <c r="C169" s="22"/>
      <c r="D169" s="606"/>
      <c r="E169" s="606"/>
      <c r="F169" s="22"/>
      <c r="G169" s="20"/>
      <c r="H169" s="22"/>
      <c r="I169" s="22"/>
      <c r="J169" s="22"/>
      <c r="K169" s="22"/>
      <c r="L169" s="22"/>
      <c r="M169" s="22"/>
    </row>
    <row r="170" s="59" customFormat="1" ht="20" customHeight="1" spans="1:13">
      <c r="A170" s="22"/>
      <c r="B170" s="22"/>
      <c r="C170" s="22"/>
      <c r="D170" s="606"/>
      <c r="E170" s="606"/>
      <c r="F170" s="22"/>
      <c r="G170" s="20"/>
      <c r="H170" s="22"/>
      <c r="I170" s="22"/>
      <c r="J170" s="22"/>
      <c r="K170" s="22"/>
      <c r="L170" s="22"/>
      <c r="M170" s="22"/>
    </row>
    <row r="171" s="59" customFormat="1" ht="20" customHeight="1" spans="1:13">
      <c r="A171" s="22"/>
      <c r="B171" s="22"/>
      <c r="C171" s="22"/>
      <c r="D171" s="606"/>
      <c r="E171" s="606"/>
      <c r="F171" s="22"/>
      <c r="G171" s="20"/>
      <c r="H171" s="22"/>
      <c r="I171" s="22"/>
      <c r="J171" s="22"/>
      <c r="K171" s="22"/>
      <c r="L171" s="22"/>
      <c r="M171" s="22"/>
    </row>
    <row r="172" s="59" customFormat="1" ht="20" customHeight="1" spans="1:13">
      <c r="A172" s="22"/>
      <c r="B172" s="22"/>
      <c r="C172" s="22"/>
      <c r="D172" s="606"/>
      <c r="E172" s="606"/>
      <c r="F172" s="22"/>
      <c r="G172" s="20"/>
      <c r="H172" s="22"/>
      <c r="I172" s="22"/>
      <c r="J172" s="22"/>
      <c r="K172" s="22"/>
      <c r="L172" s="22"/>
      <c r="M172" s="22"/>
    </row>
    <row r="173" s="59" customFormat="1" ht="20" customHeight="1" spans="1:13">
      <c r="A173" s="22"/>
      <c r="B173" s="22"/>
      <c r="C173" s="22"/>
      <c r="D173" s="606"/>
      <c r="E173" s="606"/>
      <c r="F173" s="22"/>
      <c r="G173" s="20"/>
      <c r="H173" s="22"/>
      <c r="I173" s="22"/>
      <c r="J173" s="22"/>
      <c r="K173" s="22"/>
      <c r="L173" s="22"/>
      <c r="M173" s="22"/>
    </row>
    <row r="174" s="59" customFormat="1" ht="20" customHeight="1" spans="1:13">
      <c r="A174" s="22"/>
      <c r="B174" s="22"/>
      <c r="C174" s="22"/>
      <c r="D174" s="606"/>
      <c r="E174" s="606"/>
      <c r="F174" s="22"/>
      <c r="G174" s="20"/>
      <c r="H174" s="22"/>
      <c r="I174" s="22"/>
      <c r="J174" s="22"/>
      <c r="K174" s="22"/>
      <c r="L174" s="22"/>
      <c r="M174" s="22"/>
    </row>
    <row r="175" s="59" customFormat="1" ht="20" customHeight="1" spans="1:13">
      <c r="A175" s="22"/>
      <c r="B175" s="22"/>
      <c r="C175" s="22"/>
      <c r="D175" s="606"/>
      <c r="E175" s="606"/>
      <c r="F175" s="22"/>
      <c r="G175" s="20"/>
      <c r="H175" s="22"/>
      <c r="I175" s="22"/>
      <c r="J175" s="22"/>
      <c r="K175" s="22"/>
      <c r="L175" s="22"/>
      <c r="M175" s="22"/>
    </row>
    <row r="176" s="59" customFormat="1" ht="20" customHeight="1" spans="1:13">
      <c r="A176" s="22"/>
      <c r="B176" s="22"/>
      <c r="C176" s="22"/>
      <c r="D176" s="606"/>
      <c r="E176" s="606"/>
      <c r="F176" s="22"/>
      <c r="G176" s="20"/>
      <c r="H176" s="22"/>
      <c r="I176" s="22"/>
      <c r="J176" s="22"/>
      <c r="K176" s="22"/>
      <c r="L176" s="22"/>
      <c r="M176" s="22"/>
    </row>
    <row r="177" s="59" customFormat="1" ht="20" customHeight="1" spans="1:13">
      <c r="A177" s="22"/>
      <c r="B177" s="22"/>
      <c r="C177" s="22"/>
      <c r="D177" s="606"/>
      <c r="E177" s="606"/>
      <c r="F177" s="22"/>
      <c r="G177" s="20"/>
      <c r="H177" s="22"/>
      <c r="I177" s="22"/>
      <c r="J177" s="22"/>
      <c r="K177" s="22"/>
      <c r="L177" s="22"/>
      <c r="M177" s="22"/>
    </row>
    <row r="178" s="59" customFormat="1" ht="20" customHeight="1" spans="1:13">
      <c r="A178" s="22"/>
      <c r="B178" s="22"/>
      <c r="C178" s="22"/>
      <c r="D178" s="606"/>
      <c r="E178" s="606"/>
      <c r="F178" s="22"/>
      <c r="G178" s="20"/>
      <c r="H178" s="22"/>
      <c r="I178" s="22"/>
      <c r="J178" s="22"/>
      <c r="K178" s="22"/>
      <c r="L178" s="22"/>
      <c r="M178" s="22"/>
    </row>
    <row r="179" s="59" customFormat="1" ht="20" customHeight="1" spans="1:13">
      <c r="A179" s="22"/>
      <c r="B179" s="22"/>
      <c r="C179" s="22"/>
      <c r="D179" s="606"/>
      <c r="E179" s="606"/>
      <c r="F179" s="22"/>
      <c r="G179" s="20"/>
      <c r="H179" s="22"/>
      <c r="I179" s="22"/>
      <c r="J179" s="22"/>
      <c r="K179" s="22"/>
      <c r="L179" s="22"/>
      <c r="M179" s="22"/>
    </row>
    <row r="180" s="59" customFormat="1" ht="20" customHeight="1" spans="1:13">
      <c r="A180" s="22"/>
      <c r="B180" s="22"/>
      <c r="C180" s="22"/>
      <c r="D180" s="606"/>
      <c r="E180" s="606"/>
      <c r="F180" s="22"/>
      <c r="G180" s="20"/>
      <c r="H180" s="22"/>
      <c r="I180" s="22"/>
      <c r="J180" s="22"/>
      <c r="K180" s="22"/>
      <c r="L180" s="22"/>
      <c r="M180" s="22"/>
    </row>
    <row r="181" s="59" customFormat="1" ht="20" customHeight="1" spans="1:13">
      <c r="A181" s="22"/>
      <c r="B181" s="22"/>
      <c r="C181" s="22"/>
      <c r="D181" s="606"/>
      <c r="E181" s="606"/>
      <c r="F181" s="22"/>
      <c r="G181" s="20"/>
      <c r="H181" s="22"/>
      <c r="I181" s="22"/>
      <c r="J181" s="22"/>
      <c r="K181" s="22"/>
      <c r="L181" s="22"/>
      <c r="M181" s="22"/>
    </row>
    <row r="182" s="59" customFormat="1" ht="20" customHeight="1" spans="1:13">
      <c r="A182" s="22"/>
      <c r="B182" s="22"/>
      <c r="C182" s="22"/>
      <c r="D182" s="606"/>
      <c r="E182" s="606"/>
      <c r="F182" s="22"/>
      <c r="G182" s="20"/>
      <c r="H182" s="22"/>
      <c r="I182" s="22"/>
      <c r="J182" s="22"/>
      <c r="K182" s="22"/>
      <c r="L182" s="22"/>
      <c r="M182" s="22"/>
    </row>
    <row r="183" s="59" customFormat="1" ht="20" customHeight="1" spans="1:13">
      <c r="A183" s="22"/>
      <c r="B183" s="22"/>
      <c r="C183" s="22"/>
      <c r="D183" s="606"/>
      <c r="E183" s="606"/>
      <c r="F183" s="22"/>
      <c r="G183" s="20"/>
      <c r="H183" s="22"/>
      <c r="I183" s="22"/>
      <c r="J183" s="22"/>
      <c r="K183" s="22"/>
      <c r="L183" s="22"/>
      <c r="M183" s="22"/>
    </row>
    <row r="184" s="59" customFormat="1" ht="20" customHeight="1" spans="4:7">
      <c r="D184" s="591"/>
      <c r="E184" s="591"/>
      <c r="G184" s="460"/>
    </row>
  </sheetData>
  <autoFilter xmlns:etc="http://www.wps.cn/officeDocument/2017/etCustomData" ref="A3:N11" etc:filterBottomFollowUsedRange="0">
    <extLst/>
  </autoFilter>
  <mergeCells count="19">
    <mergeCell ref="A1:M1"/>
    <mergeCell ref="H2:I2"/>
    <mergeCell ref="J2:L2"/>
    <mergeCell ref="A11:C11"/>
    <mergeCell ref="A2:A3"/>
    <mergeCell ref="A4:A8"/>
    <mergeCell ref="B2:B3"/>
    <mergeCell ref="C2:C3"/>
    <mergeCell ref="D2:D3"/>
    <mergeCell ref="E2:E3"/>
    <mergeCell ref="F2:F3"/>
    <mergeCell ref="G2:G3"/>
    <mergeCell ref="H4:H8"/>
    <mergeCell ref="I4:I8"/>
    <mergeCell ref="J4:J8"/>
    <mergeCell ref="K4:K8"/>
    <mergeCell ref="L4:L8"/>
    <mergeCell ref="M2:M3"/>
    <mergeCell ref="M4:M8"/>
  </mergeCells>
  <conditionalFormatting sqref="B4:B10">
    <cfRule type="duplicateValues" dxfId="0" priority="3"/>
  </conditionalFormatting>
  <pageMargins left="0.7" right="0.7" top="0.75" bottom="0.75" header="0.3" footer="0.3"/>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25" customWidth="1"/>
    <col min="2" max="2" width="4" customWidth="1"/>
    <col min="3" max="4" width="20" customWidth="1"/>
    <col min="5" max="5" width="10" customWidth="1"/>
    <col min="6" max="6" width="27" customWidth="1"/>
    <col min="7" max="7" width="4" customWidth="1"/>
    <col min="8" max="9" width="24" customWidth="1"/>
    <col min="10" max="10" width="18" customWidth="1"/>
    <col min="11" max="11" width="7" customWidth="1"/>
  </cols>
  <sheetData>
    <row r="1" ht="18" customHeight="1" spans="1:11">
      <c r="A1" s="730" t="s">
        <v>86</v>
      </c>
      <c r="B1" s="731"/>
      <c r="C1" s="731"/>
      <c r="D1" s="731"/>
      <c r="E1" s="731"/>
      <c r="F1" s="731"/>
      <c r="G1" s="731"/>
      <c r="H1" s="731"/>
      <c r="I1" s="731"/>
      <c r="J1" s="731"/>
      <c r="K1" s="642"/>
    </row>
    <row r="2" ht="18" customHeight="1" spans="1:11">
      <c r="A2" s="732" t="s">
        <v>4</v>
      </c>
      <c r="B2" s="731"/>
      <c r="C2" s="731"/>
      <c r="D2" s="731"/>
      <c r="E2" s="731"/>
      <c r="F2" s="731"/>
      <c r="G2" s="731"/>
      <c r="H2" s="731"/>
      <c r="I2" s="731"/>
      <c r="J2" s="731"/>
      <c r="K2" s="642"/>
    </row>
    <row r="3" ht="18" customHeight="1" spans="1:11">
      <c r="A3" s="38" t="e">
        <f>CONCATENATE(#REF!,#REF!,#REF!,#REF!,#REF!,#REF!)</f>
        <v>#REF!</v>
      </c>
      <c r="B3" s="38"/>
      <c r="C3" s="38"/>
      <c r="D3" s="38"/>
      <c r="E3" s="38"/>
      <c r="F3" s="38"/>
      <c r="G3" s="38"/>
      <c r="H3" s="38"/>
      <c r="I3" s="38"/>
      <c r="J3" s="38"/>
      <c r="K3" s="642"/>
    </row>
    <row r="4" ht="18" customHeight="1" spans="1:11">
      <c r="A4" s="733" t="e">
        <f>"编制单位:"&amp;#REF!</f>
        <v>#REF!</v>
      </c>
      <c r="B4" s="734"/>
      <c r="C4" s="734"/>
      <c r="D4" s="575"/>
      <c r="E4" s="735"/>
      <c r="F4" s="642"/>
      <c r="G4" s="642"/>
      <c r="H4" s="575"/>
      <c r="I4" s="575"/>
      <c r="J4" s="761" t="s">
        <v>119</v>
      </c>
      <c r="K4" s="642"/>
    </row>
    <row r="5" ht="18" customHeight="1" spans="1:11">
      <c r="A5" s="736" t="s">
        <v>182</v>
      </c>
      <c r="B5" s="736" t="s">
        <v>183</v>
      </c>
      <c r="C5" s="736" t="s">
        <v>184</v>
      </c>
      <c r="D5" s="736" t="s">
        <v>185</v>
      </c>
      <c r="E5" s="737" t="s">
        <v>186</v>
      </c>
      <c r="F5" s="738" t="s">
        <v>187</v>
      </c>
      <c r="G5" s="736" t="s">
        <v>183</v>
      </c>
      <c r="H5" s="736" t="s">
        <v>184</v>
      </c>
      <c r="I5" s="736" t="s">
        <v>185</v>
      </c>
      <c r="J5" s="736" t="s">
        <v>186</v>
      </c>
      <c r="K5" s="642"/>
    </row>
    <row r="6" ht="18" customHeight="1" spans="1:11">
      <c r="A6" s="739" t="s">
        <v>188</v>
      </c>
      <c r="B6" s="740">
        <v>1</v>
      </c>
      <c r="C6" s="741"/>
      <c r="D6" s="741"/>
      <c r="E6" s="742"/>
      <c r="F6" s="743" t="s">
        <v>189</v>
      </c>
      <c r="G6" s="740">
        <v>34</v>
      </c>
      <c r="H6" s="744"/>
      <c r="I6" s="744"/>
      <c r="J6" s="669"/>
      <c r="K6" s="642"/>
    </row>
    <row r="7" ht="18" customHeight="1" spans="1:11">
      <c r="A7" s="745" t="s">
        <v>8</v>
      </c>
      <c r="B7" s="740">
        <v>2</v>
      </c>
      <c r="C7" s="744"/>
      <c r="D7" s="744"/>
      <c r="E7" s="742"/>
      <c r="F7" s="745" t="s">
        <v>11</v>
      </c>
      <c r="G7" s="740">
        <v>35</v>
      </c>
      <c r="H7" s="744"/>
      <c r="I7" s="744"/>
      <c r="J7" s="669"/>
      <c r="K7" s="642"/>
    </row>
    <row r="8" ht="18" customHeight="1" spans="1:11">
      <c r="A8" s="745" t="s">
        <v>16</v>
      </c>
      <c r="B8" s="740">
        <v>3</v>
      </c>
      <c r="C8" s="744"/>
      <c r="D8" s="744"/>
      <c r="E8" s="742"/>
      <c r="F8" s="745" t="s">
        <v>13</v>
      </c>
      <c r="G8" s="740">
        <v>36</v>
      </c>
      <c r="H8" s="744"/>
      <c r="I8" s="744"/>
      <c r="J8" s="669"/>
      <c r="K8" s="642"/>
    </row>
    <row r="9" ht="18" customHeight="1" spans="1:11">
      <c r="A9" s="745" t="s">
        <v>23</v>
      </c>
      <c r="B9" s="740">
        <v>4</v>
      </c>
      <c r="C9" s="744"/>
      <c r="D9" s="744"/>
      <c r="E9" s="742"/>
      <c r="F9" s="745" t="s">
        <v>15</v>
      </c>
      <c r="G9" s="740">
        <v>37</v>
      </c>
      <c r="H9" s="744"/>
      <c r="I9" s="744"/>
      <c r="J9" s="669"/>
      <c r="K9" s="642"/>
    </row>
    <row r="10" ht="18" customHeight="1" spans="1:11">
      <c r="A10" s="745" t="s">
        <v>25</v>
      </c>
      <c r="B10" s="740">
        <v>5</v>
      </c>
      <c r="C10" s="744"/>
      <c r="D10" s="744"/>
      <c r="E10" s="742"/>
      <c r="F10" s="745" t="s">
        <v>18</v>
      </c>
      <c r="G10" s="740">
        <v>38</v>
      </c>
      <c r="H10" s="744"/>
      <c r="I10" s="744"/>
      <c r="J10" s="669"/>
      <c r="K10" s="642"/>
    </row>
    <row r="11" ht="18" customHeight="1" spans="1:11">
      <c r="A11" s="745" t="s">
        <v>190</v>
      </c>
      <c r="B11" s="740">
        <v>6</v>
      </c>
      <c r="C11" s="744"/>
      <c r="D11" s="744"/>
      <c r="E11" s="742"/>
      <c r="F11" s="745" t="s">
        <v>20</v>
      </c>
      <c r="G11" s="740">
        <v>39</v>
      </c>
      <c r="H11" s="744"/>
      <c r="I11" s="744"/>
      <c r="J11" s="669"/>
      <c r="K11" s="642"/>
    </row>
    <row r="12" ht="18" customHeight="1" spans="1:11">
      <c r="A12" s="745" t="s">
        <v>29</v>
      </c>
      <c r="B12" s="740">
        <v>7</v>
      </c>
      <c r="C12" s="744"/>
      <c r="D12" s="744"/>
      <c r="E12" s="742"/>
      <c r="F12" s="745" t="s">
        <v>22</v>
      </c>
      <c r="G12" s="740">
        <v>40</v>
      </c>
      <c r="H12" s="744"/>
      <c r="I12" s="744"/>
      <c r="J12" s="669"/>
      <c r="K12" s="642"/>
    </row>
    <row r="13" ht="18" customHeight="1" spans="1:11">
      <c r="A13" s="745" t="s">
        <v>31</v>
      </c>
      <c r="B13" s="740">
        <v>8</v>
      </c>
      <c r="C13" s="744"/>
      <c r="D13" s="744"/>
      <c r="E13" s="742"/>
      <c r="F13" s="745" t="s">
        <v>24</v>
      </c>
      <c r="G13" s="740">
        <v>41</v>
      </c>
      <c r="H13" s="744"/>
      <c r="I13" s="744"/>
      <c r="J13" s="669"/>
      <c r="K13" s="642"/>
    </row>
    <row r="14" ht="18" customHeight="1" spans="1:11">
      <c r="A14" s="745" t="s">
        <v>33</v>
      </c>
      <c r="B14" s="740">
        <v>9</v>
      </c>
      <c r="C14" s="744"/>
      <c r="D14" s="744"/>
      <c r="E14" s="742"/>
      <c r="F14" s="745" t="s">
        <v>26</v>
      </c>
      <c r="G14" s="740">
        <v>42</v>
      </c>
      <c r="H14" s="744"/>
      <c r="I14" s="744"/>
      <c r="J14" s="669"/>
      <c r="K14" s="642"/>
    </row>
    <row r="15" ht="18" customHeight="1" spans="1:11">
      <c r="A15" s="745" t="s">
        <v>35</v>
      </c>
      <c r="B15" s="740">
        <v>10</v>
      </c>
      <c r="C15" s="744"/>
      <c r="D15" s="744"/>
      <c r="E15" s="742"/>
      <c r="F15" s="745" t="s">
        <v>191</v>
      </c>
      <c r="G15" s="740">
        <v>43</v>
      </c>
      <c r="H15" s="744"/>
      <c r="I15" s="744"/>
      <c r="J15" s="669"/>
      <c r="K15" s="642"/>
    </row>
    <row r="16" ht="18" customHeight="1" spans="1:11">
      <c r="A16" s="745" t="s">
        <v>192</v>
      </c>
      <c r="B16" s="740">
        <v>11</v>
      </c>
      <c r="C16" s="744"/>
      <c r="D16" s="744"/>
      <c r="E16" s="742"/>
      <c r="F16" s="745" t="s">
        <v>30</v>
      </c>
      <c r="G16" s="740">
        <v>44</v>
      </c>
      <c r="H16" s="744"/>
      <c r="I16" s="744"/>
      <c r="J16" s="669"/>
      <c r="K16" s="642"/>
    </row>
    <row r="17" ht="18" customHeight="1" spans="1:11">
      <c r="A17" s="745" t="s">
        <v>53</v>
      </c>
      <c r="B17" s="740">
        <v>12</v>
      </c>
      <c r="C17" s="744"/>
      <c r="D17" s="744"/>
      <c r="E17" s="742"/>
      <c r="F17" s="745" t="s">
        <v>32</v>
      </c>
      <c r="G17" s="740">
        <v>45</v>
      </c>
      <c r="H17" s="744"/>
      <c r="I17" s="744"/>
      <c r="J17" s="669"/>
      <c r="K17" s="642"/>
    </row>
    <row r="18" ht="18" customHeight="1" spans="1:11">
      <c r="A18" s="746" t="s">
        <v>193</v>
      </c>
      <c r="B18" s="740">
        <v>13</v>
      </c>
      <c r="C18" s="744">
        <f>SUM(C7:C17)</f>
        <v>0</v>
      </c>
      <c r="D18" s="744">
        <f>SUM(D7:D17)</f>
        <v>0</v>
      </c>
      <c r="E18" s="742"/>
      <c r="F18" s="745" t="s">
        <v>34</v>
      </c>
      <c r="G18" s="740">
        <v>46</v>
      </c>
      <c r="H18" s="744"/>
      <c r="I18" s="744"/>
      <c r="J18" s="669"/>
      <c r="K18" s="642"/>
    </row>
    <row r="19" ht="18" customHeight="1" spans="1:11">
      <c r="A19" s="745" t="s">
        <v>194</v>
      </c>
      <c r="B19" s="740">
        <v>14</v>
      </c>
      <c r="C19" s="744"/>
      <c r="D19" s="744"/>
      <c r="E19" s="742"/>
      <c r="F19" s="747" t="s">
        <v>195</v>
      </c>
      <c r="G19" s="740">
        <v>47</v>
      </c>
      <c r="H19" s="744">
        <f>SUM(H7:H18)</f>
        <v>0</v>
      </c>
      <c r="I19" s="744">
        <f>SUM(I7:I18)</f>
        <v>0</v>
      </c>
      <c r="J19" s="669"/>
      <c r="K19" s="642"/>
    </row>
    <row r="20" ht="18" customHeight="1" spans="1:11">
      <c r="A20" s="745" t="s">
        <v>55</v>
      </c>
      <c r="B20" s="740">
        <v>15</v>
      </c>
      <c r="C20" s="744"/>
      <c r="D20" s="744"/>
      <c r="E20" s="742"/>
      <c r="F20" s="748" t="s">
        <v>196</v>
      </c>
      <c r="G20" s="740">
        <v>48</v>
      </c>
      <c r="H20" s="744"/>
      <c r="I20" s="744"/>
      <c r="J20" s="669"/>
      <c r="K20" s="642"/>
    </row>
    <row r="21" ht="18" customHeight="1" spans="1:11">
      <c r="A21" s="745" t="s">
        <v>57</v>
      </c>
      <c r="B21" s="740">
        <v>16</v>
      </c>
      <c r="C21" s="744"/>
      <c r="D21" s="744"/>
      <c r="E21" s="742"/>
      <c r="F21" s="745" t="s">
        <v>40</v>
      </c>
      <c r="G21" s="740">
        <v>49</v>
      </c>
      <c r="H21" s="744"/>
      <c r="I21" s="744"/>
      <c r="J21" s="669"/>
      <c r="K21" s="642"/>
    </row>
    <row r="22" ht="18" customHeight="1" spans="1:11">
      <c r="A22" s="745" t="s">
        <v>58</v>
      </c>
      <c r="B22" s="740">
        <v>17</v>
      </c>
      <c r="C22" s="744"/>
      <c r="D22" s="744"/>
      <c r="E22" s="742"/>
      <c r="F22" s="745" t="s">
        <v>42</v>
      </c>
      <c r="G22" s="740">
        <v>50</v>
      </c>
      <c r="H22" s="744"/>
      <c r="I22" s="744"/>
      <c r="J22" s="669"/>
      <c r="K22" s="642"/>
    </row>
    <row r="23" ht="18" customHeight="1" spans="1:11">
      <c r="A23" s="745" t="s">
        <v>59</v>
      </c>
      <c r="B23" s="740">
        <v>18</v>
      </c>
      <c r="C23" s="744"/>
      <c r="D23" s="744"/>
      <c r="E23" s="742"/>
      <c r="F23" s="745" t="s">
        <v>44</v>
      </c>
      <c r="G23" s="740">
        <v>51</v>
      </c>
      <c r="H23" s="744"/>
      <c r="I23" s="744"/>
      <c r="J23" s="669"/>
      <c r="K23" s="642"/>
    </row>
    <row r="24" ht="18" customHeight="1" spans="1:11">
      <c r="A24" s="745" t="s">
        <v>60</v>
      </c>
      <c r="B24" s="740">
        <v>19</v>
      </c>
      <c r="C24" s="744"/>
      <c r="D24" s="744"/>
      <c r="E24" s="742"/>
      <c r="F24" s="745" t="s">
        <v>46</v>
      </c>
      <c r="G24" s="740">
        <v>52</v>
      </c>
      <c r="H24" s="744"/>
      <c r="I24" s="744"/>
      <c r="J24" s="669"/>
      <c r="K24" s="642"/>
    </row>
    <row r="25" ht="18" customHeight="1" spans="1:11">
      <c r="A25" s="745" t="s">
        <v>61</v>
      </c>
      <c r="B25" s="740">
        <v>20</v>
      </c>
      <c r="C25" s="744"/>
      <c r="D25" s="744"/>
      <c r="E25" s="742"/>
      <c r="F25" s="745" t="s">
        <v>48</v>
      </c>
      <c r="G25" s="740">
        <v>53</v>
      </c>
      <c r="H25" s="744"/>
      <c r="I25" s="744"/>
      <c r="J25" s="669"/>
      <c r="K25" s="642"/>
    </row>
    <row r="26" ht="18" customHeight="1" spans="1:11">
      <c r="A26" s="745" t="s">
        <v>69</v>
      </c>
      <c r="B26" s="740">
        <v>21</v>
      </c>
      <c r="C26" s="744"/>
      <c r="D26" s="744"/>
      <c r="E26" s="742"/>
      <c r="F26" s="745" t="s">
        <v>50</v>
      </c>
      <c r="G26" s="740">
        <v>54</v>
      </c>
      <c r="H26" s="744"/>
      <c r="I26" s="744"/>
      <c r="J26" s="762"/>
      <c r="K26" s="642"/>
    </row>
    <row r="27" ht="18" customHeight="1" spans="1:11">
      <c r="A27" s="745" t="s">
        <v>72</v>
      </c>
      <c r="B27" s="740">
        <v>22</v>
      </c>
      <c r="C27" s="744"/>
      <c r="D27" s="744"/>
      <c r="E27" s="742"/>
      <c r="F27" s="745" t="s">
        <v>52</v>
      </c>
      <c r="G27" s="740">
        <v>55</v>
      </c>
      <c r="H27" s="744"/>
      <c r="I27" s="744"/>
      <c r="J27" s="669"/>
      <c r="K27" s="642"/>
    </row>
    <row r="28" ht="18" customHeight="1" spans="1:11">
      <c r="A28" s="745" t="s">
        <v>73</v>
      </c>
      <c r="B28" s="740">
        <v>23</v>
      </c>
      <c r="C28" s="744"/>
      <c r="D28" s="744"/>
      <c r="E28" s="742"/>
      <c r="F28" s="747" t="s">
        <v>197</v>
      </c>
      <c r="G28" s="740">
        <v>56</v>
      </c>
      <c r="H28" s="744">
        <f>SUM(H21:H27)</f>
        <v>0</v>
      </c>
      <c r="I28" s="744">
        <f>SUM(I21:I27)</f>
        <v>0</v>
      </c>
      <c r="J28" s="669"/>
      <c r="K28" s="642"/>
    </row>
    <row r="29" ht="18" customHeight="1" spans="1:11">
      <c r="A29" s="745" t="s">
        <v>74</v>
      </c>
      <c r="B29" s="740">
        <v>24</v>
      </c>
      <c r="C29" s="744"/>
      <c r="D29" s="744"/>
      <c r="E29" s="742"/>
      <c r="F29" s="749" t="s">
        <v>198</v>
      </c>
      <c r="G29" s="750">
        <v>57</v>
      </c>
      <c r="H29" s="751">
        <f>H19+H28</f>
        <v>0</v>
      </c>
      <c r="I29" s="751">
        <f>I19+I28</f>
        <v>0</v>
      </c>
      <c r="J29" s="763"/>
      <c r="K29" s="642"/>
    </row>
    <row r="30" ht="18" customHeight="1" spans="1:11">
      <c r="A30" s="745" t="s">
        <v>75</v>
      </c>
      <c r="B30" s="740">
        <v>25</v>
      </c>
      <c r="C30" s="744"/>
      <c r="D30" s="744"/>
      <c r="E30" s="742"/>
      <c r="F30" s="743" t="s">
        <v>199</v>
      </c>
      <c r="G30" s="740">
        <v>58</v>
      </c>
      <c r="H30" s="744"/>
      <c r="I30" s="744"/>
      <c r="J30" s="669"/>
      <c r="K30" s="642"/>
    </row>
    <row r="31" ht="18" customHeight="1" spans="1:11">
      <c r="A31" s="745" t="s">
        <v>76</v>
      </c>
      <c r="B31" s="740">
        <v>26</v>
      </c>
      <c r="C31" s="744"/>
      <c r="D31" s="744"/>
      <c r="E31" s="742"/>
      <c r="F31" s="745" t="s">
        <v>153</v>
      </c>
      <c r="G31" s="740">
        <v>59</v>
      </c>
      <c r="H31" s="744"/>
      <c r="I31" s="744"/>
      <c r="J31" s="669"/>
      <c r="K31" s="642"/>
    </row>
    <row r="32" ht="18" customHeight="1" spans="1:11">
      <c r="A32" s="745" t="s">
        <v>79</v>
      </c>
      <c r="B32" s="740">
        <v>27</v>
      </c>
      <c r="C32" s="744"/>
      <c r="D32" s="744"/>
      <c r="E32" s="742"/>
      <c r="F32" s="745" t="s">
        <v>200</v>
      </c>
      <c r="G32" s="740">
        <v>60</v>
      </c>
      <c r="H32" s="744"/>
      <c r="I32" s="744"/>
      <c r="J32" s="669"/>
      <c r="K32" s="642"/>
    </row>
    <row r="33" ht="18" customHeight="1" spans="1:11">
      <c r="A33" s="745" t="s">
        <v>80</v>
      </c>
      <c r="B33" s="740">
        <v>28</v>
      </c>
      <c r="C33" s="744"/>
      <c r="D33" s="744"/>
      <c r="E33" s="742"/>
      <c r="F33" s="745" t="s">
        <v>201</v>
      </c>
      <c r="G33" s="740">
        <v>61</v>
      </c>
      <c r="H33" s="575"/>
      <c r="I33" s="575"/>
      <c r="J33" s="669"/>
      <c r="K33" s="642"/>
    </row>
    <row r="34" ht="18" customHeight="1" spans="1:11">
      <c r="A34" s="745" t="s">
        <v>82</v>
      </c>
      <c r="B34" s="740">
        <v>29</v>
      </c>
      <c r="C34" s="744"/>
      <c r="D34" s="744"/>
      <c r="E34" s="742"/>
      <c r="F34" s="745" t="s">
        <v>202</v>
      </c>
      <c r="G34" s="740">
        <v>62</v>
      </c>
      <c r="H34" s="744"/>
      <c r="I34" s="744"/>
      <c r="J34" s="669"/>
      <c r="K34" s="642"/>
    </row>
    <row r="35" ht="18" customHeight="1" spans="1:11">
      <c r="A35" s="745" t="s">
        <v>83</v>
      </c>
      <c r="B35" s="740">
        <v>30</v>
      </c>
      <c r="C35" s="744"/>
      <c r="D35" s="744"/>
      <c r="E35" s="742"/>
      <c r="F35" s="745" t="s">
        <v>203</v>
      </c>
      <c r="G35" s="740">
        <v>63</v>
      </c>
      <c r="H35" s="744"/>
      <c r="I35" s="744"/>
      <c r="J35" s="669"/>
      <c r="K35" s="642"/>
    </row>
    <row r="36" ht="18" customHeight="1" spans="1:11">
      <c r="A36" s="745" t="s">
        <v>84</v>
      </c>
      <c r="B36" s="740">
        <v>31</v>
      </c>
      <c r="C36" s="744"/>
      <c r="D36" s="744"/>
      <c r="E36" s="742"/>
      <c r="F36" s="752" t="s">
        <v>204</v>
      </c>
      <c r="G36" s="750">
        <v>64</v>
      </c>
      <c r="H36" s="751">
        <f>SUM(H31,H32,H34,H35)</f>
        <v>0</v>
      </c>
      <c r="I36" s="751">
        <f>SUM(I31,I32,I34,I35)</f>
        <v>0</v>
      </c>
      <c r="J36" s="669"/>
      <c r="K36" s="642"/>
    </row>
    <row r="37" ht="18" customHeight="1" spans="1:11">
      <c r="A37" s="746" t="s">
        <v>205</v>
      </c>
      <c r="B37" s="740">
        <v>32</v>
      </c>
      <c r="C37" s="744">
        <f>SUM(C20:C36)</f>
        <v>0</v>
      </c>
      <c r="D37" s="744">
        <f>SUM(D20:D36)</f>
        <v>0</v>
      </c>
      <c r="E37" s="742"/>
      <c r="F37" s="642"/>
      <c r="G37" s="642"/>
      <c r="H37" s="575"/>
      <c r="I37" s="575"/>
      <c r="J37" s="763"/>
      <c r="K37" s="642"/>
    </row>
    <row r="38" ht="18" customHeight="1" spans="1:11">
      <c r="A38" s="753" t="s">
        <v>206</v>
      </c>
      <c r="B38" s="754">
        <v>33</v>
      </c>
      <c r="C38" s="755">
        <f>SUM(C37,C18)</f>
        <v>0</v>
      </c>
      <c r="D38" s="755">
        <f>SUM(D37,D18)</f>
        <v>0</v>
      </c>
      <c r="E38" s="756"/>
      <c r="F38" s="752" t="s">
        <v>207</v>
      </c>
      <c r="G38" s="750">
        <v>65</v>
      </c>
      <c r="H38" s="751">
        <f>H29+H36</f>
        <v>0</v>
      </c>
      <c r="I38" s="751">
        <f>I29+I36</f>
        <v>0</v>
      </c>
      <c r="J38" s="763"/>
      <c r="K38" s="642"/>
    </row>
    <row r="39" ht="18" customHeight="1" spans="1:11">
      <c r="A39" s="739"/>
      <c r="B39" s="740"/>
      <c r="C39" s="744"/>
      <c r="D39" s="744"/>
      <c r="E39" s="742"/>
      <c r="F39" s="743" t="s">
        <v>208</v>
      </c>
      <c r="G39" s="740">
        <v>66</v>
      </c>
      <c r="H39" s="744">
        <f>H38-C38</f>
        <v>0</v>
      </c>
      <c r="I39" s="744">
        <f>I38-D38</f>
        <v>0</v>
      </c>
      <c r="J39" s="669"/>
      <c r="K39" s="642"/>
    </row>
    <row r="40" ht="18" customHeight="1" spans="1:11">
      <c r="A40" s="642"/>
      <c r="B40" s="642"/>
      <c r="C40" s="757" t="s">
        <v>209</v>
      </c>
      <c r="D40" s="758"/>
      <c r="E40" s="759" t="s">
        <v>210</v>
      </c>
      <c r="F40" s="758" t="str">
        <f>IF(基本情况!I8="","",基本情况!I8)</f>
        <v/>
      </c>
      <c r="G40" s="642"/>
      <c r="H40" s="760" t="s">
        <v>211</v>
      </c>
      <c r="I40" s="758" t="str">
        <f>IF(基本情况!I5="","",基本情况!I5)</f>
        <v/>
      </c>
      <c r="J40" s="642"/>
      <c r="K40" s="642"/>
    </row>
    <row r="41" spans="1:11">
      <c r="A41" s="642"/>
      <c r="B41" s="642"/>
      <c r="C41" s="575"/>
      <c r="D41" s="575"/>
      <c r="E41" s="642"/>
      <c r="F41" s="642"/>
      <c r="G41" s="642"/>
      <c r="H41" s="575"/>
      <c r="I41" s="575"/>
      <c r="J41" s="642"/>
      <c r="K41" s="642"/>
    </row>
    <row r="42" spans="1:11">
      <c r="A42" s="642"/>
      <c r="B42" s="642"/>
      <c r="C42" s="575"/>
      <c r="D42" s="575"/>
      <c r="E42" s="642"/>
      <c r="F42" s="642"/>
      <c r="G42" s="642"/>
      <c r="H42" s="575"/>
      <c r="I42" s="575"/>
      <c r="J42" s="642"/>
      <c r="K42" s="642"/>
    </row>
    <row r="43" spans="1:11">
      <c r="A43" s="642"/>
      <c r="B43" s="642"/>
      <c r="C43" s="575"/>
      <c r="D43" s="575"/>
      <c r="E43" s="642"/>
      <c r="F43" s="642"/>
      <c r="G43" s="642"/>
      <c r="H43" s="575"/>
      <c r="I43" s="575"/>
      <c r="J43" s="642"/>
      <c r="K43" s="642"/>
    </row>
    <row r="44" spans="1:11">
      <c r="A44" s="642"/>
      <c r="B44" s="642"/>
      <c r="C44" s="575"/>
      <c r="D44" s="575"/>
      <c r="E44" s="642"/>
      <c r="F44" s="642"/>
      <c r="G44" s="642"/>
      <c r="H44" s="575"/>
      <c r="I44" s="575"/>
      <c r="J44" s="642"/>
      <c r="K44" s="642"/>
    </row>
    <row r="45" spans="1:11">
      <c r="A45" s="642"/>
      <c r="B45" s="642"/>
      <c r="C45" s="575"/>
      <c r="D45" s="575"/>
      <c r="E45" s="642"/>
      <c r="F45" s="642"/>
      <c r="G45" s="642"/>
      <c r="H45" s="575"/>
      <c r="I45" s="575"/>
      <c r="J45" s="642"/>
      <c r="K45" s="642"/>
    </row>
    <row r="46" spans="1:11">
      <c r="A46" s="642"/>
      <c r="B46" s="642"/>
      <c r="C46" s="575"/>
      <c r="D46" s="575"/>
      <c r="E46" s="642"/>
      <c r="F46" s="642"/>
      <c r="G46" s="642"/>
      <c r="H46" s="575"/>
      <c r="I46" s="575"/>
      <c r="J46" s="642"/>
      <c r="K46" s="642"/>
    </row>
    <row r="47" spans="1:11">
      <c r="A47" s="642"/>
      <c r="B47" s="642"/>
      <c r="C47" s="575"/>
      <c r="D47" s="575"/>
      <c r="E47" s="642"/>
      <c r="F47" s="642"/>
      <c r="G47" s="642"/>
      <c r="H47" s="575"/>
      <c r="I47" s="575"/>
      <c r="J47" s="642"/>
      <c r="K47" s="642"/>
    </row>
    <row r="48" spans="1:11">
      <c r="A48" s="642"/>
      <c r="B48" s="642"/>
      <c r="C48" s="575"/>
      <c r="D48" s="575"/>
      <c r="E48" s="642"/>
      <c r="F48" s="642"/>
      <c r="G48" s="642"/>
      <c r="H48" s="575"/>
      <c r="I48" s="575"/>
      <c r="J48" s="642"/>
      <c r="K48" s="642"/>
    </row>
    <row r="49" spans="1:11">
      <c r="A49" s="642"/>
      <c r="B49" s="642"/>
      <c r="C49" s="575"/>
      <c r="D49" s="575"/>
      <c r="E49" s="642"/>
      <c r="F49" s="642"/>
      <c r="G49" s="642"/>
      <c r="H49" s="575"/>
      <c r="I49" s="575"/>
      <c r="J49" s="642"/>
      <c r="K49" s="642"/>
    </row>
    <row r="50" spans="1:11">
      <c r="A50" s="642"/>
      <c r="B50" s="642"/>
      <c r="C50" s="575"/>
      <c r="D50" s="575"/>
      <c r="E50" s="642"/>
      <c r="F50" s="642"/>
      <c r="G50" s="642"/>
      <c r="H50" s="575"/>
      <c r="I50" s="575"/>
      <c r="J50" s="642"/>
      <c r="K50" s="642"/>
    </row>
    <row r="51" spans="1:11">
      <c r="A51" s="642"/>
      <c r="B51" s="642"/>
      <c r="C51" s="575"/>
      <c r="D51" s="575"/>
      <c r="E51" s="642"/>
      <c r="F51" s="642"/>
      <c r="G51" s="642"/>
      <c r="H51" s="575"/>
      <c r="I51" s="575"/>
      <c r="J51" s="642"/>
      <c r="K51" s="642"/>
    </row>
    <row r="52" spans="1:11">
      <c r="A52" s="642"/>
      <c r="B52" s="642"/>
      <c r="C52" s="575"/>
      <c r="D52" s="575"/>
      <c r="E52" s="642"/>
      <c r="F52" s="642"/>
      <c r="G52" s="642"/>
      <c r="H52" s="575"/>
      <c r="I52" s="575"/>
      <c r="J52" s="642"/>
      <c r="K52" s="642"/>
    </row>
    <row r="53" spans="1:11">
      <c r="A53" s="642"/>
      <c r="B53" s="642"/>
      <c r="C53" s="575"/>
      <c r="D53" s="575"/>
      <c r="E53" s="642"/>
      <c r="F53" s="642"/>
      <c r="G53" s="642"/>
      <c r="H53" s="575"/>
      <c r="I53" s="575"/>
      <c r="J53" s="642"/>
      <c r="K53" s="642"/>
    </row>
    <row r="54" spans="1:11">
      <c r="A54" s="642"/>
      <c r="B54" s="642"/>
      <c r="C54" s="575"/>
      <c r="D54" s="575"/>
      <c r="E54" s="642"/>
      <c r="F54" s="642"/>
      <c r="G54" s="642"/>
      <c r="H54" s="575"/>
      <c r="I54" s="575"/>
      <c r="J54" s="642"/>
      <c r="K54" s="642"/>
    </row>
    <row r="55" spans="1:11">
      <c r="A55" s="642"/>
      <c r="B55" s="642"/>
      <c r="C55" s="575"/>
      <c r="D55" s="575"/>
      <c r="E55" s="642"/>
      <c r="F55" s="642"/>
      <c r="G55" s="642"/>
      <c r="H55" s="575"/>
      <c r="I55" s="575"/>
      <c r="J55" s="642"/>
      <c r="K55" s="642"/>
    </row>
    <row r="56" spans="1:11">
      <c r="A56" s="642"/>
      <c r="B56" s="642"/>
      <c r="C56" s="575"/>
      <c r="D56" s="575"/>
      <c r="E56" s="642"/>
      <c r="F56" s="642"/>
      <c r="G56" s="642"/>
      <c r="H56" s="575"/>
      <c r="I56" s="575"/>
      <c r="J56" s="642"/>
      <c r="K56" s="642"/>
    </row>
    <row r="57" spans="1:11">
      <c r="A57" s="642"/>
      <c r="B57" s="642"/>
      <c r="C57" s="575"/>
      <c r="D57" s="575"/>
      <c r="E57" s="642"/>
      <c r="F57" s="642"/>
      <c r="G57" s="642"/>
      <c r="H57" s="575"/>
      <c r="I57" s="575"/>
      <c r="J57" s="642"/>
      <c r="K57" s="642"/>
    </row>
    <row r="58" spans="1:11">
      <c r="A58" s="642"/>
      <c r="B58" s="642"/>
      <c r="C58" s="575"/>
      <c r="D58" s="575"/>
      <c r="E58" s="642"/>
      <c r="F58" s="642"/>
      <c r="G58" s="642"/>
      <c r="H58" s="575"/>
      <c r="I58" s="575"/>
      <c r="J58" s="642"/>
      <c r="K58" s="642"/>
    </row>
    <row r="59" spans="1:11">
      <c r="A59" s="642"/>
      <c r="B59" s="642"/>
      <c r="C59" s="575"/>
      <c r="D59" s="575"/>
      <c r="E59" s="642"/>
      <c r="F59" s="642"/>
      <c r="G59" s="642"/>
      <c r="H59" s="575"/>
      <c r="I59" s="575"/>
      <c r="J59" s="642"/>
      <c r="K59" s="642"/>
    </row>
    <row r="60" spans="1:11">
      <c r="A60" s="642"/>
      <c r="B60" s="642"/>
      <c r="C60" s="575"/>
      <c r="D60" s="575"/>
      <c r="E60" s="642"/>
      <c r="F60" s="642"/>
      <c r="G60" s="642"/>
      <c r="H60" s="575"/>
      <c r="I60" s="575"/>
      <c r="J60" s="642"/>
      <c r="K60" s="642"/>
    </row>
    <row r="61" spans="1:11">
      <c r="A61" s="642"/>
      <c r="B61" s="642"/>
      <c r="C61" s="575"/>
      <c r="D61" s="575"/>
      <c r="E61" s="642"/>
      <c r="F61" s="642"/>
      <c r="G61" s="642"/>
      <c r="H61" s="575"/>
      <c r="I61" s="575"/>
      <c r="J61" s="642"/>
      <c r="K61" s="642"/>
    </row>
    <row r="62" spans="1:11">
      <c r="A62" s="642"/>
      <c r="B62" s="642"/>
      <c r="C62" s="575"/>
      <c r="D62" s="575"/>
      <c r="E62" s="642"/>
      <c r="F62" s="642"/>
      <c r="G62" s="642"/>
      <c r="H62" s="575"/>
      <c r="I62" s="575"/>
      <c r="J62" s="642"/>
      <c r="K62" s="642"/>
    </row>
    <row r="63" spans="1:11">
      <c r="A63" s="642"/>
      <c r="B63" s="642"/>
      <c r="C63" s="575"/>
      <c r="D63" s="575"/>
      <c r="E63" s="642"/>
      <c r="F63" s="642"/>
      <c r="G63" s="642"/>
      <c r="H63" s="575"/>
      <c r="I63" s="575"/>
      <c r="J63" s="642"/>
      <c r="K63" s="642"/>
    </row>
    <row r="64" spans="1:11">
      <c r="A64" s="642"/>
      <c r="B64" s="642"/>
      <c r="C64" s="575"/>
      <c r="D64" s="575"/>
      <c r="E64" s="642"/>
      <c r="F64" s="642"/>
      <c r="G64" s="642"/>
      <c r="H64" s="575"/>
      <c r="I64" s="575"/>
      <c r="J64" s="642"/>
      <c r="K64" s="642"/>
    </row>
    <row r="65" spans="1:11">
      <c r="A65" s="642"/>
      <c r="B65" s="642"/>
      <c r="C65" s="575"/>
      <c r="D65" s="575"/>
      <c r="E65" s="642"/>
      <c r="F65" s="642"/>
      <c r="G65" s="642"/>
      <c r="H65" s="575"/>
      <c r="I65" s="575"/>
      <c r="J65" s="642"/>
      <c r="K65" s="642"/>
    </row>
    <row r="66" spans="1:11">
      <c r="A66" s="642"/>
      <c r="B66" s="642"/>
      <c r="C66" s="575"/>
      <c r="D66" s="575"/>
      <c r="E66" s="642"/>
      <c r="F66" s="642"/>
      <c r="G66" s="642"/>
      <c r="H66" s="575"/>
      <c r="I66" s="575"/>
      <c r="J66" s="642"/>
      <c r="K66" s="642"/>
    </row>
    <row r="67" spans="1:11">
      <c r="A67" s="642"/>
      <c r="B67" s="642"/>
      <c r="C67" s="575"/>
      <c r="D67" s="575"/>
      <c r="E67" s="642"/>
      <c r="F67" s="642"/>
      <c r="G67" s="642"/>
      <c r="H67" s="575"/>
      <c r="I67" s="575"/>
      <c r="J67" s="642"/>
      <c r="K67" s="642"/>
    </row>
    <row r="68" spans="1:11">
      <c r="A68" s="642"/>
      <c r="B68" s="642"/>
      <c r="C68" s="575"/>
      <c r="D68" s="575"/>
      <c r="E68" s="642"/>
      <c r="F68" s="642"/>
      <c r="G68" s="642"/>
      <c r="H68" s="575"/>
      <c r="I68" s="575"/>
      <c r="J68" s="642"/>
      <c r="K68" s="642"/>
    </row>
    <row r="69" spans="1:11">
      <c r="A69" s="642"/>
      <c r="B69" s="642"/>
      <c r="C69" s="575"/>
      <c r="D69" s="575"/>
      <c r="E69" s="642"/>
      <c r="F69" s="642"/>
      <c r="G69" s="642"/>
      <c r="H69" s="575"/>
      <c r="I69" s="575"/>
      <c r="J69" s="642"/>
      <c r="K69" s="642"/>
    </row>
    <row r="70" spans="1:11">
      <c r="A70" s="642"/>
      <c r="B70" s="642"/>
      <c r="C70" s="575"/>
      <c r="D70" s="575"/>
      <c r="E70" s="642"/>
      <c r="F70" s="642"/>
      <c r="G70" s="642"/>
      <c r="H70" s="575"/>
      <c r="I70" s="575"/>
      <c r="J70" s="642"/>
      <c r="K70" s="642"/>
    </row>
    <row r="71" spans="1:11">
      <c r="A71" s="642"/>
      <c r="B71" s="642"/>
      <c r="C71" s="575"/>
      <c r="D71" s="575"/>
      <c r="E71" s="642"/>
      <c r="F71" s="642"/>
      <c r="G71" s="642"/>
      <c r="H71" s="575"/>
      <c r="I71" s="575"/>
      <c r="J71" s="642"/>
      <c r="K71" s="642"/>
    </row>
    <row r="72" spans="1:11">
      <c r="A72" s="642"/>
      <c r="B72" s="642"/>
      <c r="C72" s="575"/>
      <c r="D72" s="575"/>
      <c r="E72" s="642"/>
      <c r="F72" s="642"/>
      <c r="G72" s="642"/>
      <c r="H72" s="575"/>
      <c r="I72" s="575"/>
      <c r="J72" s="642"/>
      <c r="K72" s="642"/>
    </row>
    <row r="73" spans="1:11">
      <c r="A73" s="642"/>
      <c r="B73" s="642"/>
      <c r="C73" s="575"/>
      <c r="D73" s="575"/>
      <c r="E73" s="642"/>
      <c r="F73" s="642"/>
      <c r="G73" s="642"/>
      <c r="H73" s="575"/>
      <c r="I73" s="575"/>
      <c r="J73" s="642"/>
      <c r="K73" s="642"/>
    </row>
    <row r="74" spans="1:11">
      <c r="A74" s="642"/>
      <c r="B74" s="642"/>
      <c r="C74" s="575"/>
      <c r="D74" s="575"/>
      <c r="E74" s="642"/>
      <c r="F74" s="642"/>
      <c r="G74" s="642"/>
      <c r="H74" s="575"/>
      <c r="I74" s="575"/>
      <c r="J74" s="642"/>
      <c r="K74" s="642"/>
    </row>
    <row r="75" spans="1:11">
      <c r="A75" s="642"/>
      <c r="B75" s="642"/>
      <c r="C75" s="575"/>
      <c r="D75" s="575"/>
      <c r="E75" s="642"/>
      <c r="F75" s="642"/>
      <c r="G75" s="642"/>
      <c r="H75" s="575"/>
      <c r="I75" s="575"/>
      <c r="J75" s="642"/>
      <c r="K75" s="642"/>
    </row>
    <row r="76" spans="1:11">
      <c r="A76" s="642"/>
      <c r="B76" s="642"/>
      <c r="C76" s="575"/>
      <c r="D76" s="575"/>
      <c r="E76" s="642"/>
      <c r="F76" s="642"/>
      <c r="G76" s="642"/>
      <c r="H76" s="575"/>
      <c r="I76" s="575"/>
      <c r="J76" s="642"/>
      <c r="K76" s="642"/>
    </row>
    <row r="77" spans="1:11">
      <c r="A77" s="642"/>
      <c r="B77" s="642"/>
      <c r="C77" s="575"/>
      <c r="D77" s="575"/>
      <c r="E77" s="642"/>
      <c r="F77" s="642"/>
      <c r="G77" s="642"/>
      <c r="H77" s="575"/>
      <c r="I77" s="575"/>
      <c r="J77" s="642"/>
      <c r="K77" s="642"/>
    </row>
    <row r="78" spans="1:11">
      <c r="A78" s="642"/>
      <c r="B78" s="642"/>
      <c r="C78" s="575"/>
      <c r="D78" s="575"/>
      <c r="E78" s="642"/>
      <c r="F78" s="642"/>
      <c r="G78" s="642"/>
      <c r="H78" s="575"/>
      <c r="I78" s="575"/>
      <c r="J78" s="642"/>
      <c r="K78" s="642"/>
    </row>
    <row r="79" spans="1:11">
      <c r="A79" s="642"/>
      <c r="B79" s="642"/>
      <c r="C79" s="575"/>
      <c r="D79" s="575"/>
      <c r="E79" s="642"/>
      <c r="F79" s="642"/>
      <c r="G79" s="642"/>
      <c r="H79" s="575"/>
      <c r="I79" s="575"/>
      <c r="J79" s="642"/>
      <c r="K79" s="642"/>
    </row>
    <row r="80" spans="1:11">
      <c r="A80" s="642"/>
      <c r="B80" s="642"/>
      <c r="C80" s="575"/>
      <c r="D80" s="575"/>
      <c r="E80" s="642"/>
      <c r="F80" s="642"/>
      <c r="G80" s="642"/>
      <c r="H80" s="575"/>
      <c r="I80" s="575"/>
      <c r="J80" s="642"/>
      <c r="K80" s="642"/>
    </row>
    <row r="81" spans="1:11">
      <c r="A81" s="642"/>
      <c r="B81" s="642"/>
      <c r="C81" s="575"/>
      <c r="D81" s="575"/>
      <c r="E81" s="642"/>
      <c r="F81" s="642"/>
      <c r="G81" s="642"/>
      <c r="H81" s="575"/>
      <c r="I81" s="575"/>
      <c r="J81" s="642"/>
      <c r="K81" s="642"/>
    </row>
    <row r="82" spans="1:11">
      <c r="A82" s="642"/>
      <c r="B82" s="642"/>
      <c r="C82" s="575"/>
      <c r="D82" s="575"/>
      <c r="E82" s="642"/>
      <c r="F82" s="642"/>
      <c r="G82" s="642"/>
      <c r="H82" s="575"/>
      <c r="I82" s="575"/>
      <c r="J82" s="642"/>
      <c r="K82" s="642"/>
    </row>
    <row r="83" spans="1:11">
      <c r="A83" s="642"/>
      <c r="B83" s="642"/>
      <c r="C83" s="575"/>
      <c r="D83" s="575"/>
      <c r="E83" s="642"/>
      <c r="F83" s="642"/>
      <c r="G83" s="642"/>
      <c r="H83" s="575"/>
      <c r="I83" s="575"/>
      <c r="J83" s="642"/>
      <c r="K83" s="642"/>
    </row>
    <row r="84" spans="1:11">
      <c r="A84" s="642"/>
      <c r="B84" s="642"/>
      <c r="C84" s="575"/>
      <c r="D84" s="575"/>
      <c r="E84" s="642"/>
      <c r="F84" s="642"/>
      <c r="G84" s="642"/>
      <c r="H84" s="575"/>
      <c r="I84" s="575"/>
      <c r="J84" s="642"/>
      <c r="K84" s="642"/>
    </row>
    <row r="85" spans="1:11">
      <c r="A85" s="642"/>
      <c r="B85" s="642"/>
      <c r="C85" s="575"/>
      <c r="D85" s="575"/>
      <c r="E85" s="642"/>
      <c r="F85" s="642"/>
      <c r="G85" s="642"/>
      <c r="H85" s="575"/>
      <c r="I85" s="575"/>
      <c r="J85" s="642"/>
      <c r="K85" s="642"/>
    </row>
    <row r="86" spans="1:11">
      <c r="A86" s="642"/>
      <c r="B86" s="642"/>
      <c r="C86" s="575"/>
      <c r="D86" s="575"/>
      <c r="E86" s="642"/>
      <c r="F86" s="642"/>
      <c r="G86" s="642"/>
      <c r="H86" s="575"/>
      <c r="I86" s="575"/>
      <c r="J86" s="642"/>
      <c r="K86" s="642"/>
    </row>
    <row r="87" spans="1:11">
      <c r="A87" s="642"/>
      <c r="B87" s="642"/>
      <c r="C87" s="575"/>
      <c r="D87" s="575"/>
      <c r="E87" s="642"/>
      <c r="F87" s="642"/>
      <c r="G87" s="642"/>
      <c r="H87" s="575"/>
      <c r="I87" s="575"/>
      <c r="J87" s="642"/>
      <c r="K87" s="642"/>
    </row>
    <row r="88" spans="1:11">
      <c r="A88" s="642"/>
      <c r="B88" s="642"/>
      <c r="C88" s="575"/>
      <c r="D88" s="575"/>
      <c r="E88" s="642"/>
      <c r="F88" s="642"/>
      <c r="G88" s="642"/>
      <c r="H88" s="575"/>
      <c r="I88" s="575"/>
      <c r="J88" s="642"/>
      <c r="K88" s="642"/>
    </row>
    <row r="89" spans="1:11">
      <c r="A89" s="642"/>
      <c r="B89" s="642"/>
      <c r="C89" s="575"/>
      <c r="D89" s="575"/>
      <c r="E89" s="642"/>
      <c r="F89" s="642"/>
      <c r="G89" s="642"/>
      <c r="H89" s="575"/>
      <c r="I89" s="575"/>
      <c r="J89" s="642"/>
      <c r="K89" s="642"/>
    </row>
    <row r="90" spans="1:11">
      <c r="A90" s="642"/>
      <c r="B90" s="642"/>
      <c r="C90" s="575"/>
      <c r="D90" s="575"/>
      <c r="E90" s="642"/>
      <c r="F90" s="642"/>
      <c r="G90" s="642"/>
      <c r="H90" s="575"/>
      <c r="I90" s="575"/>
      <c r="J90" s="642"/>
      <c r="K90" s="642"/>
    </row>
    <row r="91" spans="1:11">
      <c r="A91" s="642"/>
      <c r="B91" s="642"/>
      <c r="C91" s="575"/>
      <c r="D91" s="575"/>
      <c r="E91" s="642"/>
      <c r="F91" s="642"/>
      <c r="G91" s="642"/>
      <c r="H91" s="575"/>
      <c r="I91" s="575"/>
      <c r="J91" s="642"/>
      <c r="K91" s="642"/>
    </row>
    <row r="92" spans="1:11">
      <c r="A92" s="642"/>
      <c r="B92" s="642"/>
      <c r="C92" s="575"/>
      <c r="D92" s="575"/>
      <c r="E92" s="642"/>
      <c r="F92" s="642"/>
      <c r="G92" s="642"/>
      <c r="H92" s="575"/>
      <c r="I92" s="575"/>
      <c r="J92" s="642"/>
      <c r="K92" s="642"/>
    </row>
    <row r="93" spans="1:11">
      <c r="A93" s="642"/>
      <c r="B93" s="642"/>
      <c r="C93" s="575"/>
      <c r="D93" s="575"/>
      <c r="E93" s="642"/>
      <c r="F93" s="642"/>
      <c r="G93" s="642"/>
      <c r="H93" s="575"/>
      <c r="I93" s="575"/>
      <c r="J93" s="642"/>
      <c r="K93" s="642"/>
    </row>
    <row r="94" spans="1:11">
      <c r="A94" s="642"/>
      <c r="B94" s="642"/>
      <c r="C94" s="575"/>
      <c r="D94" s="575"/>
      <c r="E94" s="642"/>
      <c r="F94" s="642"/>
      <c r="G94" s="642"/>
      <c r="H94" s="575"/>
      <c r="I94" s="575"/>
      <c r="J94" s="642"/>
      <c r="K94" s="642"/>
    </row>
    <row r="95" spans="1:11">
      <c r="A95" s="642"/>
      <c r="B95" s="642"/>
      <c r="C95" s="575"/>
      <c r="D95" s="575"/>
      <c r="E95" s="642"/>
      <c r="F95" s="642"/>
      <c r="G95" s="642"/>
      <c r="H95" s="575"/>
      <c r="I95" s="575"/>
      <c r="J95" s="642"/>
      <c r="K95" s="642"/>
    </row>
    <row r="96" spans="1:11">
      <c r="A96" s="642"/>
      <c r="B96" s="642"/>
      <c r="C96" s="575"/>
      <c r="D96" s="575"/>
      <c r="E96" s="642"/>
      <c r="F96" s="642"/>
      <c r="G96" s="642"/>
      <c r="H96" s="575"/>
      <c r="I96" s="575"/>
      <c r="J96" s="642"/>
      <c r="K96" s="642"/>
    </row>
    <row r="97" spans="1:11">
      <c r="A97" s="642"/>
      <c r="B97" s="642"/>
      <c r="C97" s="575"/>
      <c r="D97" s="575"/>
      <c r="E97" s="642"/>
      <c r="F97" s="642"/>
      <c r="G97" s="642"/>
      <c r="H97" s="575"/>
      <c r="I97" s="575"/>
      <c r="J97" s="642"/>
      <c r="K97" s="642"/>
    </row>
    <row r="98" spans="1:11">
      <c r="A98" s="642"/>
      <c r="B98" s="642"/>
      <c r="C98" s="575"/>
      <c r="D98" s="575"/>
      <c r="E98" s="642"/>
      <c r="F98" s="642"/>
      <c r="G98" s="642"/>
      <c r="H98" s="575"/>
      <c r="I98" s="575"/>
      <c r="J98" s="642"/>
      <c r="K98" s="642"/>
    </row>
    <row r="99" spans="1:11">
      <c r="A99" s="642"/>
      <c r="B99" s="642"/>
      <c r="C99" s="575"/>
      <c r="D99" s="575"/>
      <c r="E99" s="642"/>
      <c r="F99" s="642"/>
      <c r="G99" s="642"/>
      <c r="H99" s="575"/>
      <c r="I99" s="575"/>
      <c r="J99" s="642"/>
      <c r="K99" s="642"/>
    </row>
    <row r="100" spans="1:11">
      <c r="A100" s="642"/>
      <c r="B100" s="642"/>
      <c r="C100" s="575"/>
      <c r="D100" s="575"/>
      <c r="E100" s="642"/>
      <c r="F100" s="642"/>
      <c r="G100" s="642"/>
      <c r="H100" s="575"/>
      <c r="I100" s="575"/>
      <c r="J100" s="642"/>
      <c r="K100" s="642"/>
    </row>
    <row r="101" spans="1:11">
      <c r="A101" s="642"/>
      <c r="B101" s="642"/>
      <c r="C101" s="575"/>
      <c r="D101" s="575"/>
      <c r="E101" s="642"/>
      <c r="F101" s="642"/>
      <c r="G101" s="642"/>
      <c r="H101" s="575"/>
      <c r="I101" s="575"/>
      <c r="J101" s="642"/>
      <c r="K101" s="642"/>
    </row>
    <row r="102" spans="1:11">
      <c r="A102" s="642"/>
      <c r="B102" s="642"/>
      <c r="C102" s="575"/>
      <c r="D102" s="575"/>
      <c r="E102" s="642"/>
      <c r="F102" s="642"/>
      <c r="G102" s="642"/>
      <c r="H102" s="575"/>
      <c r="I102" s="575"/>
      <c r="J102" s="642"/>
      <c r="K102" s="642"/>
    </row>
    <row r="103" spans="1:11">
      <c r="A103" s="642"/>
      <c r="B103" s="642"/>
      <c r="C103" s="575"/>
      <c r="D103" s="575"/>
      <c r="E103" s="642"/>
      <c r="F103" s="642"/>
      <c r="G103" s="642"/>
      <c r="H103" s="575"/>
      <c r="I103" s="575"/>
      <c r="J103" s="642"/>
      <c r="K103" s="642"/>
    </row>
    <row r="104" spans="1:11">
      <c r="A104" s="642"/>
      <c r="B104" s="642"/>
      <c r="C104" s="575"/>
      <c r="D104" s="575"/>
      <c r="E104" s="642"/>
      <c r="F104" s="642"/>
      <c r="G104" s="642"/>
      <c r="H104" s="575"/>
      <c r="I104" s="575"/>
      <c r="J104" s="642"/>
      <c r="K104" s="642"/>
    </row>
    <row r="105" spans="1:11">
      <c r="A105" s="642"/>
      <c r="B105" s="642"/>
      <c r="C105" s="575"/>
      <c r="D105" s="575"/>
      <c r="E105" s="642"/>
      <c r="F105" s="642"/>
      <c r="G105" s="642"/>
      <c r="H105" s="575"/>
      <c r="I105" s="575"/>
      <c r="J105" s="642"/>
      <c r="K105" s="642"/>
    </row>
    <row r="106" spans="1:11">
      <c r="A106" s="642"/>
      <c r="B106" s="642"/>
      <c r="C106" s="575"/>
      <c r="D106" s="575"/>
      <c r="E106" s="642"/>
      <c r="F106" s="642"/>
      <c r="G106" s="642"/>
      <c r="H106" s="575"/>
      <c r="I106" s="575"/>
      <c r="J106" s="642"/>
      <c r="K106" s="642"/>
    </row>
    <row r="107" spans="1:11">
      <c r="A107" s="642"/>
      <c r="B107" s="642"/>
      <c r="C107" s="575"/>
      <c r="D107" s="575"/>
      <c r="E107" s="642"/>
      <c r="F107" s="642"/>
      <c r="G107" s="642"/>
      <c r="H107" s="575"/>
      <c r="I107" s="575"/>
      <c r="J107" s="642"/>
      <c r="K107" s="642"/>
    </row>
    <row r="108" spans="1:11">
      <c r="A108" s="642"/>
      <c r="B108" s="642"/>
      <c r="C108" s="575"/>
      <c r="D108" s="575"/>
      <c r="E108" s="642"/>
      <c r="F108" s="642"/>
      <c r="G108" s="642"/>
      <c r="H108" s="575"/>
      <c r="I108" s="575"/>
      <c r="J108" s="642"/>
      <c r="K108" s="642"/>
    </row>
    <row r="109" spans="1:11">
      <c r="A109" s="642"/>
      <c r="B109" s="642"/>
      <c r="C109" s="575"/>
      <c r="D109" s="575"/>
      <c r="E109" s="642"/>
      <c r="F109" s="642"/>
      <c r="G109" s="642"/>
      <c r="H109" s="575"/>
      <c r="I109" s="575"/>
      <c r="J109" s="642"/>
      <c r="K109" s="642"/>
    </row>
    <row r="110" spans="1:11">
      <c r="A110" s="642"/>
      <c r="B110" s="642"/>
      <c r="C110" s="575"/>
      <c r="D110" s="575"/>
      <c r="E110" s="642"/>
      <c r="F110" s="642"/>
      <c r="G110" s="642"/>
      <c r="H110" s="575"/>
      <c r="I110" s="575"/>
      <c r="J110" s="642"/>
      <c r="K110" s="642"/>
    </row>
    <row r="111" spans="1:11">
      <c r="A111" s="642"/>
      <c r="B111" s="642"/>
      <c r="C111" s="575"/>
      <c r="D111" s="575"/>
      <c r="E111" s="642"/>
      <c r="F111" s="642"/>
      <c r="G111" s="642"/>
      <c r="H111" s="575"/>
      <c r="I111" s="575"/>
      <c r="J111" s="642"/>
      <c r="K111" s="642"/>
    </row>
    <row r="112" spans="1:11">
      <c r="A112" s="642"/>
      <c r="B112" s="642"/>
      <c r="C112" s="575"/>
      <c r="D112" s="575"/>
      <c r="E112" s="642"/>
      <c r="F112" s="642"/>
      <c r="G112" s="642"/>
      <c r="H112" s="575"/>
      <c r="I112" s="575"/>
      <c r="J112" s="642"/>
      <c r="K112" s="642"/>
    </row>
    <row r="113" spans="1:11">
      <c r="A113" s="642"/>
      <c r="B113" s="642"/>
      <c r="C113" s="575"/>
      <c r="D113" s="575"/>
      <c r="E113" s="642"/>
      <c r="F113" s="642"/>
      <c r="G113" s="642"/>
      <c r="H113" s="575"/>
      <c r="I113" s="575"/>
      <c r="J113" s="642"/>
      <c r="K113" s="642"/>
    </row>
    <row r="114" spans="1:11">
      <c r="A114" s="642"/>
      <c r="B114" s="642"/>
      <c r="C114" s="575"/>
      <c r="D114" s="575"/>
      <c r="E114" s="642"/>
      <c r="F114" s="642"/>
      <c r="G114" s="642"/>
      <c r="H114" s="575"/>
      <c r="I114" s="575"/>
      <c r="J114" s="642"/>
      <c r="K114" s="642"/>
    </row>
    <row r="115" spans="1:11">
      <c r="A115" s="642"/>
      <c r="B115" s="642"/>
      <c r="C115" s="575"/>
      <c r="D115" s="575"/>
      <c r="E115" s="642"/>
      <c r="F115" s="642"/>
      <c r="G115" s="642"/>
      <c r="H115" s="575"/>
      <c r="I115" s="575"/>
      <c r="J115" s="642"/>
      <c r="K115" s="642"/>
    </row>
    <row r="116" spans="1:11">
      <c r="A116" s="642"/>
      <c r="B116" s="642"/>
      <c r="C116" s="575"/>
      <c r="D116" s="575"/>
      <c r="E116" s="642"/>
      <c r="F116" s="642"/>
      <c r="G116" s="642"/>
      <c r="H116" s="575"/>
      <c r="I116" s="575"/>
      <c r="J116" s="642"/>
      <c r="K116" s="642"/>
    </row>
    <row r="117" spans="1:11">
      <c r="A117" s="642"/>
      <c r="B117" s="642"/>
      <c r="C117" s="575"/>
      <c r="D117" s="575"/>
      <c r="E117" s="642"/>
      <c r="F117" s="642"/>
      <c r="G117" s="642"/>
      <c r="H117" s="575"/>
      <c r="I117" s="575"/>
      <c r="J117" s="642"/>
      <c r="K117" s="642"/>
    </row>
    <row r="118" spans="1:11">
      <c r="A118" s="642"/>
      <c r="B118" s="642"/>
      <c r="C118" s="575"/>
      <c r="D118" s="575"/>
      <c r="E118" s="642"/>
      <c r="F118" s="642"/>
      <c r="G118" s="642"/>
      <c r="H118" s="575"/>
      <c r="I118" s="575"/>
      <c r="J118" s="642"/>
      <c r="K118" s="642"/>
    </row>
    <row r="119" spans="1:11">
      <c r="A119" s="642"/>
      <c r="B119" s="642"/>
      <c r="C119" s="575"/>
      <c r="D119" s="575"/>
      <c r="E119" s="642"/>
      <c r="F119" s="642"/>
      <c r="G119" s="642"/>
      <c r="H119" s="575"/>
      <c r="I119" s="575"/>
      <c r="J119" s="642"/>
      <c r="K119" s="642"/>
    </row>
    <row r="120" spans="1:11">
      <c r="A120" s="642"/>
      <c r="B120" s="642"/>
      <c r="C120" s="575"/>
      <c r="D120" s="575"/>
      <c r="E120" s="642"/>
      <c r="F120" s="642"/>
      <c r="G120" s="642"/>
      <c r="H120" s="575"/>
      <c r="I120" s="575"/>
      <c r="J120" s="642"/>
      <c r="K120" s="642"/>
    </row>
    <row r="121" spans="1:11">
      <c r="A121" s="642"/>
      <c r="B121" s="642"/>
      <c r="C121" s="575"/>
      <c r="D121" s="575"/>
      <c r="E121" s="642"/>
      <c r="F121" s="642"/>
      <c r="G121" s="642"/>
      <c r="H121" s="575"/>
      <c r="I121" s="575"/>
      <c r="J121" s="642"/>
      <c r="K121" s="642"/>
    </row>
    <row r="122" spans="1:11">
      <c r="A122" s="642"/>
      <c r="B122" s="642"/>
      <c r="C122" s="575"/>
      <c r="D122" s="575"/>
      <c r="E122" s="642"/>
      <c r="F122" s="642"/>
      <c r="G122" s="642"/>
      <c r="H122" s="575"/>
      <c r="I122" s="575"/>
      <c r="J122" s="642"/>
      <c r="K122" s="642"/>
    </row>
    <row r="123" spans="1:11">
      <c r="A123" s="642"/>
      <c r="B123" s="642"/>
      <c r="C123" s="575"/>
      <c r="D123" s="575"/>
      <c r="E123" s="642"/>
      <c r="F123" s="642"/>
      <c r="G123" s="642"/>
      <c r="H123" s="575"/>
      <c r="I123" s="575"/>
      <c r="J123" s="642"/>
      <c r="K123" s="642"/>
    </row>
    <row r="124" spans="1:11">
      <c r="A124" s="642"/>
      <c r="B124" s="642"/>
      <c r="C124" s="575"/>
      <c r="D124" s="575"/>
      <c r="E124" s="642"/>
      <c r="F124" s="642"/>
      <c r="G124" s="642"/>
      <c r="H124" s="575"/>
      <c r="I124" s="575"/>
      <c r="J124" s="642"/>
      <c r="K124" s="642"/>
    </row>
    <row r="125" spans="1:11">
      <c r="A125" s="642"/>
      <c r="B125" s="642"/>
      <c r="C125" s="575"/>
      <c r="D125" s="575"/>
      <c r="E125" s="642"/>
      <c r="F125" s="642"/>
      <c r="G125" s="642"/>
      <c r="H125" s="575"/>
      <c r="I125" s="575"/>
      <c r="J125" s="642"/>
      <c r="K125" s="642"/>
    </row>
    <row r="126" spans="1:11">
      <c r="A126" s="642"/>
      <c r="B126" s="642"/>
      <c r="C126" s="575"/>
      <c r="D126" s="575"/>
      <c r="E126" s="642"/>
      <c r="F126" s="642"/>
      <c r="G126" s="642"/>
      <c r="H126" s="575"/>
      <c r="I126" s="575"/>
      <c r="J126" s="642"/>
      <c r="K126" s="642"/>
    </row>
    <row r="127" spans="1:11">
      <c r="A127" s="642"/>
      <c r="B127" s="642"/>
      <c r="C127" s="575"/>
      <c r="D127" s="575"/>
      <c r="E127" s="642"/>
      <c r="F127" s="642"/>
      <c r="G127" s="642"/>
      <c r="H127" s="575"/>
      <c r="I127" s="575"/>
      <c r="J127" s="642"/>
      <c r="K127" s="642"/>
    </row>
    <row r="128" spans="1:11">
      <c r="A128" s="642"/>
      <c r="B128" s="642"/>
      <c r="C128" s="575"/>
      <c r="D128" s="575"/>
      <c r="E128" s="642"/>
      <c r="F128" s="642"/>
      <c r="G128" s="642"/>
      <c r="H128" s="575"/>
      <c r="I128" s="575"/>
      <c r="J128" s="642"/>
      <c r="K128" s="642"/>
    </row>
    <row r="129" spans="1:11">
      <c r="A129" s="642"/>
      <c r="B129" s="642"/>
      <c r="C129" s="575"/>
      <c r="D129" s="575"/>
      <c r="E129" s="642"/>
      <c r="F129" s="642"/>
      <c r="G129" s="642"/>
      <c r="H129" s="575"/>
      <c r="I129" s="575"/>
      <c r="J129" s="642"/>
      <c r="K129" s="642"/>
    </row>
    <row r="130" spans="1:11">
      <c r="A130" s="642"/>
      <c r="B130" s="642"/>
      <c r="C130" s="575"/>
      <c r="D130" s="575"/>
      <c r="E130" s="642"/>
      <c r="F130" s="642"/>
      <c r="G130" s="642"/>
      <c r="H130" s="575"/>
      <c r="I130" s="575"/>
      <c r="J130" s="642"/>
      <c r="K130" s="642"/>
    </row>
    <row r="131" spans="1:11">
      <c r="A131" s="642"/>
      <c r="B131" s="642"/>
      <c r="C131" s="575"/>
      <c r="D131" s="575"/>
      <c r="E131" s="642"/>
      <c r="F131" s="642"/>
      <c r="G131" s="642"/>
      <c r="H131" s="575"/>
      <c r="I131" s="575"/>
      <c r="J131" s="642"/>
      <c r="K131" s="642"/>
    </row>
    <row r="132" spans="1:11">
      <c r="A132" s="642"/>
      <c r="B132" s="642"/>
      <c r="C132" s="575"/>
      <c r="D132" s="575"/>
      <c r="E132" s="642"/>
      <c r="F132" s="642"/>
      <c r="G132" s="642"/>
      <c r="H132" s="575"/>
      <c r="I132" s="575"/>
      <c r="J132" s="642"/>
      <c r="K132" s="642"/>
    </row>
    <row r="133" spans="1:11">
      <c r="A133" s="642"/>
      <c r="B133" s="642"/>
      <c r="C133" s="575"/>
      <c r="D133" s="575"/>
      <c r="E133" s="642"/>
      <c r="F133" s="642"/>
      <c r="G133" s="642"/>
      <c r="H133" s="575"/>
      <c r="I133" s="575"/>
      <c r="J133" s="642"/>
      <c r="K133" s="642"/>
    </row>
    <row r="134" spans="1:11">
      <c r="A134" s="642"/>
      <c r="B134" s="642"/>
      <c r="C134" s="575"/>
      <c r="D134" s="575"/>
      <c r="E134" s="642"/>
      <c r="F134" s="642"/>
      <c r="G134" s="642"/>
      <c r="H134" s="575"/>
      <c r="I134" s="575"/>
      <c r="J134" s="642"/>
      <c r="K134" s="642"/>
    </row>
    <row r="135" spans="1:11">
      <c r="A135" s="642"/>
      <c r="B135" s="642"/>
      <c r="C135" s="575"/>
      <c r="D135" s="575"/>
      <c r="E135" s="642"/>
      <c r="F135" s="642"/>
      <c r="G135" s="642"/>
      <c r="H135" s="575"/>
      <c r="I135" s="575"/>
      <c r="J135" s="642"/>
      <c r="K135" s="642"/>
    </row>
    <row r="136" spans="1:11">
      <c r="A136" s="642"/>
      <c r="B136" s="642"/>
      <c r="C136" s="575"/>
      <c r="D136" s="575"/>
      <c r="E136" s="642"/>
      <c r="F136" s="642"/>
      <c r="G136" s="642"/>
      <c r="H136" s="575"/>
      <c r="I136" s="575"/>
      <c r="J136" s="642"/>
      <c r="K136" s="642"/>
    </row>
    <row r="137" spans="1:11">
      <c r="A137" s="642"/>
      <c r="B137" s="642"/>
      <c r="C137" s="575"/>
      <c r="D137" s="575"/>
      <c r="E137" s="642"/>
      <c r="F137" s="642"/>
      <c r="G137" s="642"/>
      <c r="H137" s="575"/>
      <c r="I137" s="575"/>
      <c r="J137" s="642"/>
      <c r="K137" s="642"/>
    </row>
    <row r="138" spans="1:11">
      <c r="A138" s="642"/>
      <c r="B138" s="642"/>
      <c r="C138" s="575"/>
      <c r="D138" s="575"/>
      <c r="E138" s="642"/>
      <c r="F138" s="642"/>
      <c r="G138" s="642"/>
      <c r="H138" s="575"/>
      <c r="I138" s="575"/>
      <c r="J138" s="642"/>
      <c r="K138" s="642"/>
    </row>
    <row r="139" spans="1:11">
      <c r="A139" s="642"/>
      <c r="B139" s="642"/>
      <c r="C139" s="575"/>
      <c r="D139" s="575"/>
      <c r="E139" s="642"/>
      <c r="F139" s="642"/>
      <c r="G139" s="642"/>
      <c r="H139" s="575"/>
      <c r="I139" s="575"/>
      <c r="J139" s="642"/>
      <c r="K139" s="642"/>
    </row>
    <row r="140" spans="1:11">
      <c r="A140" s="642"/>
      <c r="B140" s="642"/>
      <c r="C140" s="575"/>
      <c r="D140" s="575"/>
      <c r="E140" s="642"/>
      <c r="F140" s="642"/>
      <c r="G140" s="642"/>
      <c r="H140" s="575"/>
      <c r="I140" s="575"/>
      <c r="J140" s="642"/>
      <c r="K140" s="642"/>
    </row>
    <row r="141" spans="1:11">
      <c r="A141" s="642"/>
      <c r="B141" s="642"/>
      <c r="C141" s="575"/>
      <c r="D141" s="575"/>
      <c r="E141" s="642"/>
      <c r="F141" s="642"/>
      <c r="G141" s="642"/>
      <c r="H141" s="575"/>
      <c r="I141" s="575"/>
      <c r="J141" s="642"/>
      <c r="K141" s="642"/>
    </row>
    <row r="142" spans="1:11">
      <c r="A142" s="642"/>
      <c r="B142" s="642"/>
      <c r="C142" s="575"/>
      <c r="D142" s="575"/>
      <c r="E142" s="642"/>
      <c r="F142" s="642"/>
      <c r="G142" s="642"/>
      <c r="H142" s="575"/>
      <c r="I142" s="575"/>
      <c r="J142" s="642"/>
      <c r="K142" s="642"/>
    </row>
    <row r="143" spans="1:11">
      <c r="A143" s="642"/>
      <c r="B143" s="642"/>
      <c r="C143" s="575"/>
      <c r="D143" s="575"/>
      <c r="E143" s="642"/>
      <c r="F143" s="642"/>
      <c r="G143" s="642"/>
      <c r="H143" s="575"/>
      <c r="I143" s="575"/>
      <c r="J143" s="642"/>
      <c r="K143" s="642"/>
    </row>
    <row r="144" spans="1:11">
      <c r="A144" s="642"/>
      <c r="B144" s="642"/>
      <c r="C144" s="575"/>
      <c r="D144" s="575"/>
      <c r="E144" s="642"/>
      <c r="F144" s="642"/>
      <c r="G144" s="642"/>
      <c r="H144" s="575"/>
      <c r="I144" s="575"/>
      <c r="J144" s="642"/>
      <c r="K144" s="642"/>
    </row>
    <row r="145" spans="1:11">
      <c r="A145" s="642"/>
      <c r="B145" s="642"/>
      <c r="C145" s="575"/>
      <c r="D145" s="575"/>
      <c r="E145" s="642"/>
      <c r="F145" s="642"/>
      <c r="G145" s="642"/>
      <c r="H145" s="575"/>
      <c r="I145" s="575"/>
      <c r="J145" s="642"/>
      <c r="K145" s="642"/>
    </row>
    <row r="146" spans="1:11">
      <c r="A146" s="642"/>
      <c r="B146" s="642"/>
      <c r="C146" s="575"/>
      <c r="D146" s="575"/>
      <c r="E146" s="642"/>
      <c r="F146" s="642"/>
      <c r="G146" s="642"/>
      <c r="H146" s="575"/>
      <c r="I146" s="575"/>
      <c r="J146" s="642"/>
      <c r="K146" s="642"/>
    </row>
    <row r="147" spans="1:11">
      <c r="A147" s="642"/>
      <c r="B147" s="642"/>
      <c r="C147" s="575"/>
      <c r="D147" s="575"/>
      <c r="E147" s="642"/>
      <c r="F147" s="642"/>
      <c r="G147" s="642"/>
      <c r="H147" s="575"/>
      <c r="I147" s="575"/>
      <c r="J147" s="642"/>
      <c r="K147" s="642"/>
    </row>
    <row r="148" spans="1:11">
      <c r="A148" s="642"/>
      <c r="B148" s="642"/>
      <c r="C148" s="575"/>
      <c r="D148" s="575"/>
      <c r="E148" s="642"/>
      <c r="F148" s="642"/>
      <c r="G148" s="642"/>
      <c r="H148" s="575"/>
      <c r="I148" s="575"/>
      <c r="J148" s="642"/>
      <c r="K148" s="642"/>
    </row>
    <row r="149" spans="1:11">
      <c r="A149" s="642"/>
      <c r="B149" s="642"/>
      <c r="C149" s="575"/>
      <c r="D149" s="575"/>
      <c r="E149" s="642"/>
      <c r="F149" s="642"/>
      <c r="G149" s="642"/>
      <c r="H149" s="575"/>
      <c r="I149" s="575"/>
      <c r="J149" s="642"/>
      <c r="K149" s="642"/>
    </row>
    <row r="150" spans="1:11">
      <c r="A150" s="642"/>
      <c r="B150" s="642"/>
      <c r="C150" s="575"/>
      <c r="D150" s="575"/>
      <c r="E150" s="642"/>
      <c r="F150" s="642"/>
      <c r="G150" s="642"/>
      <c r="H150" s="575"/>
      <c r="I150" s="575"/>
      <c r="J150" s="642"/>
      <c r="K150" s="642"/>
    </row>
    <row r="151" spans="1:11">
      <c r="A151" s="642"/>
      <c r="B151" s="642"/>
      <c r="C151" s="575"/>
      <c r="D151" s="575"/>
      <c r="E151" s="642"/>
      <c r="F151" s="642"/>
      <c r="G151" s="642"/>
      <c r="H151" s="575"/>
      <c r="I151" s="575"/>
      <c r="J151" s="642"/>
      <c r="K151" s="642"/>
    </row>
    <row r="152" spans="1:11">
      <c r="A152" s="642"/>
      <c r="B152" s="642"/>
      <c r="C152" s="575"/>
      <c r="D152" s="575"/>
      <c r="E152" s="642"/>
      <c r="F152" s="642"/>
      <c r="G152" s="642"/>
      <c r="H152" s="575"/>
      <c r="I152" s="575"/>
      <c r="J152" s="642"/>
      <c r="K152" s="642"/>
    </row>
    <row r="153" spans="1:11">
      <c r="A153" s="642"/>
      <c r="B153" s="642"/>
      <c r="C153" s="575"/>
      <c r="D153" s="575"/>
      <c r="E153" s="642"/>
      <c r="F153" s="642"/>
      <c r="G153" s="642"/>
      <c r="H153" s="575"/>
      <c r="I153" s="575"/>
      <c r="J153" s="642"/>
      <c r="K153" s="642"/>
    </row>
    <row r="154" spans="1:11">
      <c r="A154" s="642"/>
      <c r="B154" s="642"/>
      <c r="C154" s="575"/>
      <c r="D154" s="575"/>
      <c r="E154" s="642"/>
      <c r="F154" s="642"/>
      <c r="G154" s="642"/>
      <c r="H154" s="575"/>
      <c r="I154" s="575"/>
      <c r="J154" s="642"/>
      <c r="K154" s="642"/>
    </row>
    <row r="155" spans="1:11">
      <c r="A155" s="642"/>
      <c r="B155" s="642"/>
      <c r="C155" s="575"/>
      <c r="D155" s="575"/>
      <c r="E155" s="642"/>
      <c r="F155" s="642"/>
      <c r="G155" s="642"/>
      <c r="H155" s="575"/>
      <c r="I155" s="575"/>
      <c r="J155" s="642"/>
      <c r="K155" s="642"/>
    </row>
    <row r="156" spans="1:11">
      <c r="A156" s="642"/>
      <c r="B156" s="642"/>
      <c r="C156" s="575"/>
      <c r="D156" s="575"/>
      <c r="E156" s="642"/>
      <c r="F156" s="642"/>
      <c r="G156" s="642"/>
      <c r="H156" s="575"/>
      <c r="I156" s="575"/>
      <c r="J156" s="642"/>
      <c r="K156" s="642"/>
    </row>
    <row r="157" spans="1:11">
      <c r="A157" s="642"/>
      <c r="B157" s="642"/>
      <c r="C157" s="575"/>
      <c r="D157" s="575"/>
      <c r="E157" s="642"/>
      <c r="F157" s="642"/>
      <c r="G157" s="642"/>
      <c r="H157" s="575"/>
      <c r="I157" s="575"/>
      <c r="J157" s="642"/>
      <c r="K157" s="642"/>
    </row>
    <row r="158" spans="1:11">
      <c r="A158" s="642"/>
      <c r="B158" s="642"/>
      <c r="C158" s="575"/>
      <c r="D158" s="575"/>
      <c r="E158" s="642"/>
      <c r="F158" s="642"/>
      <c r="G158" s="642"/>
      <c r="H158" s="575"/>
      <c r="I158" s="575"/>
      <c r="J158" s="642"/>
      <c r="K158" s="642"/>
    </row>
    <row r="159" spans="1:11">
      <c r="A159" s="642"/>
      <c r="B159" s="642"/>
      <c r="C159" s="575"/>
      <c r="D159" s="575"/>
      <c r="E159" s="642"/>
      <c r="F159" s="642"/>
      <c r="G159" s="642"/>
      <c r="H159" s="575"/>
      <c r="I159" s="575"/>
      <c r="J159" s="642"/>
      <c r="K159" s="642"/>
    </row>
    <row r="160" spans="1:11">
      <c r="A160" s="642"/>
      <c r="B160" s="642"/>
      <c r="C160" s="575"/>
      <c r="D160" s="575"/>
      <c r="E160" s="642"/>
      <c r="F160" s="642"/>
      <c r="G160" s="642"/>
      <c r="H160" s="575"/>
      <c r="I160" s="575"/>
      <c r="J160" s="642"/>
      <c r="K160" s="642"/>
    </row>
    <row r="161" spans="1:11">
      <c r="A161" s="642"/>
      <c r="B161" s="642"/>
      <c r="C161" s="575"/>
      <c r="D161" s="575"/>
      <c r="E161" s="642"/>
      <c r="F161" s="642"/>
      <c r="G161" s="642"/>
      <c r="H161" s="575"/>
      <c r="I161" s="575"/>
      <c r="J161" s="642"/>
      <c r="K161" s="642"/>
    </row>
    <row r="162" spans="1:11">
      <c r="A162" s="642"/>
      <c r="B162" s="642"/>
      <c r="C162" s="575"/>
      <c r="D162" s="575"/>
      <c r="E162" s="642"/>
      <c r="F162" s="642"/>
      <c r="G162" s="642"/>
      <c r="H162" s="575"/>
      <c r="I162" s="575"/>
      <c r="J162" s="642"/>
      <c r="K162" s="642"/>
    </row>
    <row r="163" spans="1:11">
      <c r="A163" s="642"/>
      <c r="B163" s="642"/>
      <c r="C163" s="575"/>
      <c r="D163" s="575"/>
      <c r="E163" s="642"/>
      <c r="F163" s="642"/>
      <c r="G163" s="642"/>
      <c r="H163" s="575"/>
      <c r="I163" s="575"/>
      <c r="J163" s="642"/>
      <c r="K163" s="642"/>
    </row>
    <row r="164" spans="1:11">
      <c r="A164" s="642"/>
      <c r="B164" s="642"/>
      <c r="C164" s="575"/>
      <c r="D164" s="575"/>
      <c r="E164" s="642"/>
      <c r="F164" s="642"/>
      <c r="G164" s="642"/>
      <c r="H164" s="575"/>
      <c r="I164" s="575"/>
      <c r="J164" s="642"/>
      <c r="K164" s="642"/>
    </row>
    <row r="165" spans="1:11">
      <c r="A165" s="642"/>
      <c r="B165" s="642"/>
      <c r="C165" s="575"/>
      <c r="D165" s="575"/>
      <c r="E165" s="642"/>
      <c r="F165" s="642"/>
      <c r="G165" s="642"/>
      <c r="H165" s="575"/>
      <c r="I165" s="575"/>
      <c r="J165" s="642"/>
      <c r="K165" s="642"/>
    </row>
    <row r="166" spans="1:11">
      <c r="A166" s="642"/>
      <c r="B166" s="642"/>
      <c r="C166" s="575"/>
      <c r="D166" s="575"/>
      <c r="E166" s="642"/>
      <c r="F166" s="642"/>
      <c r="G166" s="642"/>
      <c r="H166" s="575"/>
      <c r="I166" s="575"/>
      <c r="J166" s="642"/>
      <c r="K166" s="642"/>
    </row>
    <row r="167" spans="1:11">
      <c r="A167" s="642"/>
      <c r="B167" s="642"/>
      <c r="C167" s="575"/>
      <c r="D167" s="575"/>
      <c r="E167" s="642"/>
      <c r="F167" s="642"/>
      <c r="G167" s="642"/>
      <c r="H167" s="575"/>
      <c r="I167" s="575"/>
      <c r="J167" s="642"/>
      <c r="K167" s="642"/>
    </row>
    <row r="168" spans="1:11">
      <c r="A168" s="642"/>
      <c r="B168" s="642"/>
      <c r="C168" s="575"/>
      <c r="D168" s="575"/>
      <c r="E168" s="642"/>
      <c r="F168" s="642"/>
      <c r="G168" s="642"/>
      <c r="H168" s="575"/>
      <c r="I168" s="575"/>
      <c r="J168" s="642"/>
      <c r="K168" s="642"/>
    </row>
    <row r="169" spans="1:11">
      <c r="A169" s="642"/>
      <c r="B169" s="642"/>
      <c r="C169" s="575"/>
      <c r="D169" s="575"/>
      <c r="E169" s="642"/>
      <c r="F169" s="642"/>
      <c r="G169" s="642"/>
      <c r="H169" s="575"/>
      <c r="I169" s="575"/>
      <c r="J169" s="642"/>
      <c r="K169" s="642"/>
    </row>
    <row r="170" spans="1:11">
      <c r="A170" s="642"/>
      <c r="B170" s="642"/>
      <c r="C170" s="575"/>
      <c r="D170" s="575"/>
      <c r="E170" s="642"/>
      <c r="F170" s="642"/>
      <c r="G170" s="642"/>
      <c r="H170" s="575"/>
      <c r="I170" s="575"/>
      <c r="J170" s="642"/>
      <c r="K170" s="642"/>
    </row>
    <row r="171" spans="1:11">
      <c r="A171" s="642"/>
      <c r="B171" s="642"/>
      <c r="C171" s="575"/>
      <c r="D171" s="575"/>
      <c r="E171" s="642"/>
      <c r="F171" s="642"/>
      <c r="G171" s="642"/>
      <c r="H171" s="575"/>
      <c r="I171" s="575"/>
      <c r="J171" s="642"/>
      <c r="K171" s="642"/>
    </row>
    <row r="172" spans="1:11">
      <c r="A172" s="642"/>
      <c r="B172" s="642"/>
      <c r="C172" s="575"/>
      <c r="D172" s="575"/>
      <c r="E172" s="642"/>
      <c r="F172" s="642"/>
      <c r="G172" s="642"/>
      <c r="H172" s="575"/>
      <c r="I172" s="575"/>
      <c r="J172" s="642"/>
      <c r="K172" s="642"/>
    </row>
    <row r="173" spans="1:11">
      <c r="A173" s="642"/>
      <c r="B173" s="642"/>
      <c r="C173" s="575"/>
      <c r="D173" s="575"/>
      <c r="E173" s="642"/>
      <c r="F173" s="642"/>
      <c r="G173" s="642"/>
      <c r="H173" s="575"/>
      <c r="I173" s="575"/>
      <c r="J173" s="642"/>
      <c r="K173" s="642"/>
    </row>
    <row r="174" spans="1:11">
      <c r="A174" s="642"/>
      <c r="B174" s="642"/>
      <c r="C174" s="575"/>
      <c r="D174" s="575"/>
      <c r="E174" s="642"/>
      <c r="F174" s="642"/>
      <c r="G174" s="642"/>
      <c r="H174" s="575"/>
      <c r="I174" s="575"/>
      <c r="J174" s="642"/>
      <c r="K174" s="642"/>
    </row>
    <row r="175" spans="1:11">
      <c r="A175" s="642"/>
      <c r="B175" s="642"/>
      <c r="C175" s="575"/>
      <c r="D175" s="575"/>
      <c r="E175" s="642"/>
      <c r="F175" s="642"/>
      <c r="G175" s="642"/>
      <c r="H175" s="575"/>
      <c r="I175" s="575"/>
      <c r="J175" s="642"/>
      <c r="K175" s="642"/>
    </row>
    <row r="176" spans="1:11">
      <c r="A176" s="642"/>
      <c r="B176" s="642"/>
      <c r="C176" s="575"/>
      <c r="D176" s="575"/>
      <c r="E176" s="642"/>
      <c r="F176" s="642"/>
      <c r="G176" s="642"/>
      <c r="H176" s="575"/>
      <c r="I176" s="575"/>
      <c r="J176" s="642"/>
      <c r="K176" s="642"/>
    </row>
    <row r="177" spans="1:11">
      <c r="A177" s="642"/>
      <c r="B177" s="642"/>
      <c r="C177" s="575"/>
      <c r="D177" s="575"/>
      <c r="E177" s="642"/>
      <c r="F177" s="642"/>
      <c r="G177" s="642"/>
      <c r="H177" s="575"/>
      <c r="I177" s="575"/>
      <c r="J177" s="642"/>
      <c r="K177" s="642"/>
    </row>
    <row r="178" spans="1:11">
      <c r="A178" s="642"/>
      <c r="B178" s="642"/>
      <c r="C178" s="575"/>
      <c r="D178" s="575"/>
      <c r="E178" s="642"/>
      <c r="F178" s="642"/>
      <c r="G178" s="642"/>
      <c r="H178" s="575"/>
      <c r="I178" s="575"/>
      <c r="J178" s="642"/>
      <c r="K178" s="642"/>
    </row>
    <row r="179" spans="1:11">
      <c r="A179" s="642"/>
      <c r="B179" s="642"/>
      <c r="C179" s="575"/>
      <c r="D179" s="575"/>
      <c r="E179" s="642"/>
      <c r="F179" s="642"/>
      <c r="G179" s="642"/>
      <c r="H179" s="575"/>
      <c r="I179" s="575"/>
      <c r="J179" s="642"/>
      <c r="K179" s="642"/>
    </row>
    <row r="180" spans="1:11">
      <c r="A180" s="642"/>
      <c r="B180" s="642"/>
      <c r="C180" s="575"/>
      <c r="D180" s="575"/>
      <c r="E180" s="642"/>
      <c r="F180" s="642"/>
      <c r="G180" s="642"/>
      <c r="H180" s="575"/>
      <c r="I180" s="575"/>
      <c r="J180" s="642"/>
      <c r="K180" s="642"/>
    </row>
    <row r="181" spans="1:11">
      <c r="A181" s="642"/>
      <c r="B181" s="642"/>
      <c r="C181" s="575"/>
      <c r="D181" s="575"/>
      <c r="E181" s="642"/>
      <c r="F181" s="642"/>
      <c r="G181" s="642"/>
      <c r="H181" s="575"/>
      <c r="I181" s="575"/>
      <c r="J181" s="642"/>
      <c r="K181" s="642"/>
    </row>
    <row r="182" spans="1:11">
      <c r="A182" s="642"/>
      <c r="B182" s="642"/>
      <c r="C182" s="575"/>
      <c r="D182" s="575"/>
      <c r="E182" s="642"/>
      <c r="F182" s="642"/>
      <c r="G182" s="642"/>
      <c r="H182" s="575"/>
      <c r="I182" s="575"/>
      <c r="J182" s="642"/>
      <c r="K182" s="642"/>
    </row>
    <row r="183" spans="1:11">
      <c r="A183" s="642"/>
      <c r="B183" s="642"/>
      <c r="C183" s="575"/>
      <c r="D183" s="575"/>
      <c r="E183" s="642"/>
      <c r="F183" s="642"/>
      <c r="G183" s="642"/>
      <c r="H183" s="575"/>
      <c r="I183" s="575"/>
      <c r="J183" s="642"/>
      <c r="K183" s="642"/>
    </row>
    <row r="184" spans="1:11">
      <c r="A184" s="642"/>
      <c r="B184" s="642"/>
      <c r="C184" s="575"/>
      <c r="D184" s="575"/>
      <c r="E184" s="642"/>
      <c r="F184" s="642"/>
      <c r="G184" s="642"/>
      <c r="H184" s="575"/>
      <c r="I184" s="575"/>
      <c r="J184" s="642"/>
      <c r="K184" s="642"/>
    </row>
    <row r="185" spans="1:11">
      <c r="A185" s="642"/>
      <c r="B185" s="642"/>
      <c r="C185" s="575"/>
      <c r="D185" s="575"/>
      <c r="E185" s="642"/>
      <c r="F185" s="642"/>
      <c r="G185" s="642"/>
      <c r="H185" s="575"/>
      <c r="I185" s="575"/>
      <c r="J185" s="642"/>
      <c r="K185" s="642"/>
    </row>
    <row r="186" spans="1:11">
      <c r="A186" s="642"/>
      <c r="B186" s="642"/>
      <c r="C186" s="575"/>
      <c r="D186" s="575"/>
      <c r="E186" s="642"/>
      <c r="F186" s="642"/>
      <c r="G186" s="642"/>
      <c r="H186" s="575"/>
      <c r="I186" s="575"/>
      <c r="J186" s="642"/>
      <c r="K186" s="642"/>
    </row>
    <row r="187" spans="1:11">
      <c r="A187" s="642"/>
      <c r="B187" s="642"/>
      <c r="C187" s="575"/>
      <c r="D187" s="575"/>
      <c r="E187" s="642"/>
      <c r="F187" s="642"/>
      <c r="G187" s="642"/>
      <c r="H187" s="575"/>
      <c r="I187" s="575"/>
      <c r="J187" s="642"/>
      <c r="K187" s="642"/>
    </row>
    <row r="188" spans="1:11">
      <c r="A188" s="642"/>
      <c r="B188" s="642"/>
      <c r="C188" s="575"/>
      <c r="D188" s="575"/>
      <c r="E188" s="642"/>
      <c r="F188" s="642"/>
      <c r="G188" s="642"/>
      <c r="H188" s="575"/>
      <c r="I188" s="575"/>
      <c r="J188" s="642"/>
      <c r="K188" s="642"/>
    </row>
    <row r="189" spans="1:11">
      <c r="A189" s="642"/>
      <c r="B189" s="642"/>
      <c r="C189" s="575"/>
      <c r="D189" s="575"/>
      <c r="E189" s="642"/>
      <c r="F189" s="642"/>
      <c r="G189" s="642"/>
      <c r="H189" s="575"/>
      <c r="I189" s="575"/>
      <c r="J189" s="642"/>
      <c r="K189" s="642"/>
    </row>
    <row r="190" spans="1:11">
      <c r="A190" s="642"/>
      <c r="B190" s="642"/>
      <c r="C190" s="575"/>
      <c r="D190" s="575"/>
      <c r="E190" s="642"/>
      <c r="F190" s="642"/>
      <c r="G190" s="642"/>
      <c r="H190" s="575"/>
      <c r="I190" s="575"/>
      <c r="J190" s="642"/>
      <c r="K190" s="642"/>
    </row>
    <row r="191" spans="1:11">
      <c r="A191" s="642"/>
      <c r="B191" s="642"/>
      <c r="C191" s="575"/>
      <c r="D191" s="575"/>
      <c r="E191" s="642"/>
      <c r="F191" s="642"/>
      <c r="G191" s="642"/>
      <c r="H191" s="575"/>
      <c r="I191" s="575"/>
      <c r="J191" s="642"/>
      <c r="K191" s="642"/>
    </row>
    <row r="192" spans="1:11">
      <c r="A192" s="642"/>
      <c r="B192" s="642"/>
      <c r="C192" s="575"/>
      <c r="D192" s="575"/>
      <c r="E192" s="642"/>
      <c r="F192" s="642"/>
      <c r="G192" s="642"/>
      <c r="H192" s="575"/>
      <c r="I192" s="575"/>
      <c r="J192" s="642"/>
      <c r="K192" s="642"/>
    </row>
    <row r="193" spans="1:11">
      <c r="A193" s="642"/>
      <c r="B193" s="642"/>
      <c r="C193" s="575"/>
      <c r="D193" s="575"/>
      <c r="E193" s="642"/>
      <c r="F193" s="642"/>
      <c r="G193" s="642"/>
      <c r="H193" s="575"/>
      <c r="I193" s="575"/>
      <c r="J193" s="642"/>
      <c r="K193" s="642"/>
    </row>
    <row r="194" spans="1:11">
      <c r="A194" s="642"/>
      <c r="B194" s="642"/>
      <c r="C194" s="575"/>
      <c r="D194" s="575"/>
      <c r="E194" s="642"/>
      <c r="F194" s="642"/>
      <c r="G194" s="642"/>
      <c r="H194" s="575"/>
      <c r="I194" s="575"/>
      <c r="J194" s="642"/>
      <c r="K194" s="642"/>
    </row>
    <row r="195" spans="1:11">
      <c r="A195" s="642"/>
      <c r="B195" s="642"/>
      <c r="C195" s="575"/>
      <c r="D195" s="575"/>
      <c r="E195" s="642"/>
      <c r="F195" s="642"/>
      <c r="G195" s="642"/>
      <c r="H195" s="575"/>
      <c r="I195" s="575"/>
      <c r="J195" s="642"/>
      <c r="K195" s="642"/>
    </row>
    <row r="196" spans="1:11">
      <c r="A196" s="642"/>
      <c r="B196" s="642"/>
      <c r="C196" s="575"/>
      <c r="D196" s="575"/>
      <c r="E196" s="642"/>
      <c r="F196" s="642"/>
      <c r="G196" s="642"/>
      <c r="H196" s="575"/>
      <c r="I196" s="575"/>
      <c r="J196" s="642"/>
      <c r="K196" s="642"/>
    </row>
    <row r="197" spans="1:11">
      <c r="A197" s="642"/>
      <c r="B197" s="642"/>
      <c r="C197" s="575"/>
      <c r="D197" s="575"/>
      <c r="E197" s="642"/>
      <c r="F197" s="642"/>
      <c r="G197" s="642"/>
      <c r="H197" s="575"/>
      <c r="I197" s="575"/>
      <c r="J197" s="642"/>
      <c r="K197" s="642"/>
    </row>
    <row r="198" spans="1:11">
      <c r="A198" s="642"/>
      <c r="B198" s="642"/>
      <c r="C198" s="575"/>
      <c r="D198" s="575"/>
      <c r="E198" s="642"/>
      <c r="F198" s="642"/>
      <c r="G198" s="642"/>
      <c r="H198" s="575"/>
      <c r="I198" s="575"/>
      <c r="J198" s="642"/>
      <c r="K198" s="642"/>
    </row>
    <row r="199" spans="1:11">
      <c r="A199" s="642"/>
      <c r="B199" s="642"/>
      <c r="C199" s="575"/>
      <c r="D199" s="575"/>
      <c r="E199" s="642"/>
      <c r="F199" s="642"/>
      <c r="G199" s="642"/>
      <c r="H199" s="575"/>
      <c r="I199" s="575"/>
      <c r="J199" s="642"/>
      <c r="K199" s="642"/>
    </row>
    <row r="200" spans="1:11">
      <c r="A200" s="642"/>
      <c r="B200" s="642"/>
      <c r="C200" s="575"/>
      <c r="D200" s="575"/>
      <c r="E200" s="642"/>
      <c r="F200" s="642"/>
      <c r="G200" s="642"/>
      <c r="H200" s="575"/>
      <c r="I200" s="575"/>
      <c r="J200" s="642"/>
      <c r="K200" s="642"/>
    </row>
    <row r="201" spans="1:11">
      <c r="A201" s="642"/>
      <c r="B201" s="642"/>
      <c r="C201" s="575"/>
      <c r="D201" s="575"/>
      <c r="E201" s="642"/>
      <c r="F201" s="642"/>
      <c r="G201" s="642"/>
      <c r="H201" s="575"/>
      <c r="I201" s="575"/>
      <c r="J201" s="642"/>
      <c r="K201" s="642"/>
    </row>
  </sheetData>
  <mergeCells count="3">
    <mergeCell ref="A2:J2"/>
    <mergeCell ref="A3:J3"/>
    <mergeCell ref="A4:C4"/>
  </mergeCells>
  <hyperlinks>
    <hyperlink ref="A1" location="'索引目录'!C4" display="返回索引页"/>
  </hyperlinks>
  <pageMargins left="0.7" right="0.7" top="0.75" bottom="0.75" header="0.3" footer="0.3"/>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9"/>
  <sheetViews>
    <sheetView view="pageBreakPreview" zoomScaleNormal="100" workbookViewId="0">
      <selection activeCell="O2" sqref="N$1:O$1048576"/>
    </sheetView>
  </sheetViews>
  <sheetFormatPr defaultColWidth="9.81481481481481" defaultRowHeight="14.4"/>
  <cols>
    <col min="1" max="1" width="4" customWidth="1"/>
    <col min="2" max="2" width="16" customWidth="1"/>
    <col min="3" max="4" width="9.16666666666667" customWidth="1"/>
    <col min="5" max="7" width="12" customWidth="1"/>
    <col min="8" max="8" width="9.16666666666667" customWidth="1"/>
    <col min="9" max="9" width="12" customWidth="1"/>
    <col min="10" max="10" width="9.16666666666667" customWidth="1"/>
  </cols>
  <sheetData>
    <row r="1" ht="17.4" spans="1:10">
      <c r="A1" s="446" t="s">
        <v>752</v>
      </c>
      <c r="B1" s="446"/>
      <c r="C1" s="446"/>
      <c r="D1" s="446"/>
      <c r="E1" s="446"/>
      <c r="F1" s="446"/>
      <c r="G1" s="446"/>
      <c r="H1" s="446"/>
      <c r="I1" s="446"/>
      <c r="J1" s="446"/>
    </row>
    <row r="2" s="59" customFormat="1" ht="20" customHeight="1" spans="1:10">
      <c r="A2" s="27" t="s">
        <v>712</v>
      </c>
      <c r="B2" s="27" t="s">
        <v>739</v>
      </c>
      <c r="C2" s="412" t="s">
        <v>741</v>
      </c>
      <c r="D2" s="412" t="s">
        <v>753</v>
      </c>
      <c r="E2" s="412" t="s">
        <v>717</v>
      </c>
      <c r="F2" s="412"/>
      <c r="G2" s="27" t="s">
        <v>718</v>
      </c>
      <c r="H2" s="27"/>
      <c r="I2" s="27"/>
      <c r="J2" s="412" t="s">
        <v>719</v>
      </c>
    </row>
    <row r="3" s="59" customFormat="1" ht="20" customHeight="1" spans="1:10">
      <c r="A3" s="27"/>
      <c r="B3" s="27"/>
      <c r="C3" s="27"/>
      <c r="D3" s="27"/>
      <c r="E3" s="34" t="s">
        <v>721</v>
      </c>
      <c r="F3" s="27" t="s">
        <v>722</v>
      </c>
      <c r="G3" s="27" t="s">
        <v>721</v>
      </c>
      <c r="H3" s="27" t="s">
        <v>723</v>
      </c>
      <c r="I3" s="27" t="s">
        <v>722</v>
      </c>
      <c r="J3" s="27"/>
    </row>
    <row r="4" s="59" customFormat="1" ht="20" customHeight="1" spans="1:10">
      <c r="A4" s="27">
        <v>1</v>
      </c>
      <c r="B4" s="32" t="s">
        <v>754</v>
      </c>
      <c r="C4" s="27">
        <f>[8]管道沟槽!C7</f>
        <v>4600</v>
      </c>
      <c r="D4" s="27" t="s">
        <v>755</v>
      </c>
      <c r="E4" s="33">
        <f>VLOOKUP(B4,Sheet2!B:AC,27,FALSE)</f>
        <v>135154.45071792</v>
      </c>
      <c r="F4" s="31">
        <f>VLOOKUP(B4,Sheet2!B:AC,28,FALSE)</f>
        <v>72882.0407179204</v>
      </c>
      <c r="G4" s="31">
        <f>[7]建筑物或构筑物!$I$23</f>
        <v>395600</v>
      </c>
      <c r="H4" s="27">
        <f>[7]建筑物或构筑物!$J$23</f>
        <v>44</v>
      </c>
      <c r="I4" s="31">
        <f t="shared" ref="I4:I6" si="0">ROUND(G4*H4/100,-1)</f>
        <v>174060</v>
      </c>
      <c r="J4" s="31">
        <f>IF(F4=0,"",(I4-F4)/F4*100)</f>
        <v>138.824267659676</v>
      </c>
    </row>
    <row r="5" s="59" customFormat="1" ht="20" customHeight="1" spans="1:10">
      <c r="A5" s="27">
        <v>2</v>
      </c>
      <c r="B5" s="32" t="s">
        <v>756</v>
      </c>
      <c r="C5" s="27">
        <f>[8]管道沟槽!C8</f>
        <v>4600</v>
      </c>
      <c r="D5" s="27" t="s">
        <v>755</v>
      </c>
      <c r="E5" s="33">
        <f>VLOOKUP(B5,Sheet2!B:AC,27,FALSE)</f>
        <v>253829</v>
      </c>
      <c r="F5" s="31">
        <f>VLOOKUP(B5,Sheet2!B:AC,28,FALSE)</f>
        <v>136877.29</v>
      </c>
      <c r="G5" s="31">
        <f>[7]建筑物或构筑物!$I$24</f>
        <v>395600</v>
      </c>
      <c r="H5" s="27">
        <f>[7]建筑物或构筑物!$J$24</f>
        <v>44</v>
      </c>
      <c r="I5" s="31">
        <f t="shared" si="0"/>
        <v>174060</v>
      </c>
      <c r="J5" s="31">
        <f>IF(F5=0,"",(I5-F5)/F5*100)</f>
        <v>27.1649957418064</v>
      </c>
    </row>
    <row r="6" s="59" customFormat="1" ht="20" customHeight="1" spans="1:10">
      <c r="A6" s="27">
        <v>3</v>
      </c>
      <c r="B6" s="32" t="s">
        <v>757</v>
      </c>
      <c r="C6" s="27">
        <f>[8]管道沟槽!C9</f>
        <v>4200</v>
      </c>
      <c r="D6" s="27" t="s">
        <v>758</v>
      </c>
      <c r="E6" s="33">
        <f>VLOOKUP(B6,Sheet2!B:AC,27,FALSE)</f>
        <v>1196292.07</v>
      </c>
      <c r="F6" s="31">
        <f>VLOOKUP(B6,Sheet2!B:AC,28,FALSE)</f>
        <v>649935.51</v>
      </c>
      <c r="G6" s="31">
        <f>[7]建筑物或构筑物!$I$26</f>
        <v>999600</v>
      </c>
      <c r="H6" s="27">
        <f>[7]建筑物或构筑物!$J$26</f>
        <v>44</v>
      </c>
      <c r="I6" s="31">
        <f t="shared" si="0"/>
        <v>439820</v>
      </c>
      <c r="J6" s="31">
        <f>IF(F6=0,"",(I6-F6)/F6*100)</f>
        <v>-32.3286705784086</v>
      </c>
    </row>
    <row r="7" s="59" customFormat="1" ht="20" customHeight="1" spans="1:10">
      <c r="A7" s="27" t="s">
        <v>735</v>
      </c>
      <c r="B7" s="27"/>
      <c r="C7" s="27"/>
      <c r="D7" s="27"/>
      <c r="E7" s="33">
        <f>SUM(E4:E6)</f>
        <v>1585275.52071792</v>
      </c>
      <c r="F7" s="31">
        <f>SUM(F4:F6)</f>
        <v>859694.84071792</v>
      </c>
      <c r="G7" s="31">
        <f>SUM(G4:G6)</f>
        <v>1790800</v>
      </c>
      <c r="H7" s="27"/>
      <c r="I7" s="31">
        <f>SUM(I4:I6)</f>
        <v>787940</v>
      </c>
      <c r="J7" s="31">
        <f>IF(F7=0,"",(I7-F7)/F7*100)</f>
        <v>-8.34654778874779</v>
      </c>
    </row>
    <row r="8" spans="1:10">
      <c r="A8" s="36"/>
      <c r="B8" s="36"/>
      <c r="C8" s="36"/>
      <c r="D8" s="36"/>
      <c r="E8" s="36"/>
      <c r="F8" s="36"/>
      <c r="G8" s="36"/>
      <c r="H8" s="36"/>
      <c r="I8" s="36"/>
      <c r="J8" s="36"/>
    </row>
    <row r="9" spans="1:10">
      <c r="A9" s="36"/>
      <c r="B9" s="36"/>
      <c r="C9" s="36"/>
      <c r="D9" s="36"/>
      <c r="E9" s="36"/>
      <c r="F9" s="36"/>
      <c r="G9" s="36"/>
      <c r="H9" s="36"/>
      <c r="I9" s="36"/>
      <c r="J9" s="36"/>
    </row>
    <row r="10" spans="1:10">
      <c r="A10" s="36"/>
      <c r="B10" s="36"/>
      <c r="C10" s="36"/>
      <c r="D10" s="36"/>
      <c r="E10" s="36"/>
      <c r="F10" s="36"/>
      <c r="G10" s="36"/>
      <c r="H10" s="36"/>
      <c r="I10" s="36"/>
      <c r="J10" s="36"/>
    </row>
    <row r="11" spans="1:10">
      <c r="A11" s="36"/>
      <c r="B11" s="36"/>
      <c r="C11" s="36"/>
      <c r="D11" s="36"/>
      <c r="E11" s="36"/>
      <c r="F11" s="36"/>
      <c r="G11" s="36"/>
      <c r="H11" s="36"/>
      <c r="I11" s="36"/>
      <c r="J11" s="36"/>
    </row>
    <row r="12" spans="1:10">
      <c r="A12" s="36"/>
      <c r="B12" s="36"/>
      <c r="C12" s="36"/>
      <c r="D12" s="36"/>
      <c r="E12" s="36"/>
      <c r="F12" s="36"/>
      <c r="G12" s="36"/>
      <c r="H12" s="36"/>
      <c r="I12" s="36"/>
      <c r="J12" s="36"/>
    </row>
    <row r="13" spans="1:10">
      <c r="A13" s="36"/>
      <c r="B13" s="36"/>
      <c r="C13" s="36"/>
      <c r="D13" s="36"/>
      <c r="E13" s="36"/>
      <c r="F13" s="36"/>
      <c r="G13" s="36"/>
      <c r="H13" s="36"/>
      <c r="I13" s="36"/>
      <c r="J13" s="36"/>
    </row>
    <row r="14" spans="1:10">
      <c r="A14" s="36"/>
      <c r="B14" s="36"/>
      <c r="C14" s="36"/>
      <c r="D14" s="36"/>
      <c r="E14" s="36"/>
      <c r="F14" s="36"/>
      <c r="G14" s="36"/>
      <c r="H14" s="36"/>
      <c r="I14" s="36"/>
      <c r="J14" s="36"/>
    </row>
    <row r="15" spans="1:10">
      <c r="A15" s="36"/>
      <c r="B15" s="36"/>
      <c r="C15" s="36"/>
      <c r="D15" s="36"/>
      <c r="E15" s="36"/>
      <c r="F15" s="36"/>
      <c r="G15" s="36"/>
      <c r="H15" s="36"/>
      <c r="I15" s="36"/>
      <c r="J15" s="36"/>
    </row>
    <row r="16" spans="1:10">
      <c r="A16" s="36"/>
      <c r="B16" s="36"/>
      <c r="C16" s="36"/>
      <c r="D16" s="36"/>
      <c r="E16" s="36"/>
      <c r="F16" s="36"/>
      <c r="G16" s="36"/>
      <c r="H16" s="36"/>
      <c r="I16" s="36"/>
      <c r="J16" s="36"/>
    </row>
    <row r="17" spans="1:10">
      <c r="A17" s="36"/>
      <c r="B17" s="36"/>
      <c r="C17" s="36"/>
      <c r="D17" s="36"/>
      <c r="E17" s="36"/>
      <c r="F17" s="36"/>
      <c r="G17" s="36"/>
      <c r="H17" s="36"/>
      <c r="I17" s="36"/>
      <c r="J17" s="36"/>
    </row>
    <row r="18" spans="1:10">
      <c r="A18" s="36"/>
      <c r="B18" s="36"/>
      <c r="C18" s="36"/>
      <c r="D18" s="36"/>
      <c r="E18" s="36"/>
      <c r="F18" s="36"/>
      <c r="G18" s="36"/>
      <c r="H18" s="36"/>
      <c r="I18" s="36"/>
      <c r="J18" s="36"/>
    </row>
    <row r="19" spans="1:10">
      <c r="A19" s="36"/>
      <c r="B19" s="36"/>
      <c r="C19" s="36"/>
      <c r="D19" s="36"/>
      <c r="E19" s="36"/>
      <c r="F19" s="36"/>
      <c r="G19" s="36"/>
      <c r="H19" s="36"/>
      <c r="I19" s="36"/>
      <c r="J19" s="36"/>
    </row>
    <row r="20" spans="1:10">
      <c r="A20" s="36"/>
      <c r="B20" s="36"/>
      <c r="C20" s="36"/>
      <c r="D20" s="36"/>
      <c r="E20" s="36"/>
      <c r="F20" s="36"/>
      <c r="G20" s="36"/>
      <c r="H20" s="36"/>
      <c r="I20" s="36"/>
      <c r="J20" s="36"/>
    </row>
    <row r="21" spans="1:10">
      <c r="A21" s="36"/>
      <c r="B21" s="36"/>
      <c r="C21" s="36"/>
      <c r="D21" s="36"/>
      <c r="E21" s="36"/>
      <c r="F21" s="36"/>
      <c r="G21" s="36"/>
      <c r="H21" s="36"/>
      <c r="I21" s="36"/>
      <c r="J21" s="36"/>
    </row>
    <row r="22" spans="1:10">
      <c r="A22" s="36"/>
      <c r="B22" s="36"/>
      <c r="C22" s="36"/>
      <c r="D22" s="36"/>
      <c r="E22" s="36"/>
      <c r="F22" s="36"/>
      <c r="G22" s="36"/>
      <c r="H22" s="36"/>
      <c r="I22" s="36"/>
      <c r="J22" s="36"/>
    </row>
    <row r="23" spans="1:10">
      <c r="A23" s="36"/>
      <c r="B23" s="36"/>
      <c r="C23" s="36"/>
      <c r="D23" s="36"/>
      <c r="E23" s="36"/>
      <c r="F23" s="36"/>
      <c r="G23" s="36"/>
      <c r="H23" s="36"/>
      <c r="I23" s="36"/>
      <c r="J23" s="36"/>
    </row>
    <row r="24" spans="1:10">
      <c r="A24" s="36"/>
      <c r="B24" s="36"/>
      <c r="C24" s="36"/>
      <c r="D24" s="36"/>
      <c r="E24" s="36"/>
      <c r="F24" s="36"/>
      <c r="G24" s="36"/>
      <c r="H24" s="36"/>
      <c r="I24" s="36"/>
      <c r="J24" s="36"/>
    </row>
    <row r="25" spans="1:10">
      <c r="A25" s="36"/>
      <c r="B25" s="36"/>
      <c r="C25" s="36"/>
      <c r="D25" s="36"/>
      <c r="E25" s="36"/>
      <c r="F25" s="36"/>
      <c r="G25" s="36"/>
      <c r="H25" s="36"/>
      <c r="I25" s="36"/>
      <c r="J25" s="36"/>
    </row>
    <row r="26" spans="1:10">
      <c r="A26" s="36"/>
      <c r="B26" s="36"/>
      <c r="C26" s="36"/>
      <c r="D26" s="36"/>
      <c r="E26" s="36"/>
      <c r="F26" s="36"/>
      <c r="G26" s="36"/>
      <c r="H26" s="36"/>
      <c r="I26" s="36"/>
      <c r="J26" s="36"/>
    </row>
    <row r="27" spans="1:10">
      <c r="A27" s="36"/>
      <c r="B27" s="36"/>
      <c r="C27" s="36"/>
      <c r="D27" s="36"/>
      <c r="E27" s="36"/>
      <c r="F27" s="36"/>
      <c r="G27" s="36"/>
      <c r="H27" s="36"/>
      <c r="I27" s="36"/>
      <c r="J27" s="36"/>
    </row>
    <row r="28" spans="1:10">
      <c r="A28" s="36"/>
      <c r="B28" s="36"/>
      <c r="C28" s="36"/>
      <c r="D28" s="36"/>
      <c r="E28" s="36"/>
      <c r="F28" s="36"/>
      <c r="G28" s="36"/>
      <c r="H28" s="36"/>
      <c r="I28" s="36"/>
      <c r="J28" s="36"/>
    </row>
    <row r="29" spans="1:10">
      <c r="A29" s="36"/>
      <c r="B29" s="36"/>
      <c r="C29" s="36"/>
      <c r="D29" s="36"/>
      <c r="E29" s="36"/>
      <c r="F29" s="36"/>
      <c r="G29" s="36"/>
      <c r="H29" s="36"/>
      <c r="I29" s="36"/>
      <c r="J29" s="36"/>
    </row>
    <row r="30" spans="1:10">
      <c r="A30" s="36"/>
      <c r="B30" s="36"/>
      <c r="C30" s="36"/>
      <c r="D30" s="36"/>
      <c r="E30" s="36"/>
      <c r="F30" s="36"/>
      <c r="G30" s="36"/>
      <c r="H30" s="36"/>
      <c r="I30" s="36"/>
      <c r="J30" s="36"/>
    </row>
    <row r="31" spans="1:10">
      <c r="A31" s="36"/>
      <c r="B31" s="36"/>
      <c r="C31" s="36"/>
      <c r="D31" s="36"/>
      <c r="E31" s="36"/>
      <c r="F31" s="36"/>
      <c r="G31" s="36"/>
      <c r="H31" s="36"/>
      <c r="I31" s="36"/>
      <c r="J31" s="36"/>
    </row>
    <row r="32" spans="1:10">
      <c r="A32" s="36"/>
      <c r="B32" s="36"/>
      <c r="C32" s="36"/>
      <c r="D32" s="36"/>
      <c r="E32" s="36"/>
      <c r="F32" s="36"/>
      <c r="G32" s="36"/>
      <c r="H32" s="36"/>
      <c r="I32" s="36"/>
      <c r="J32" s="36"/>
    </row>
    <row r="33" spans="1:10">
      <c r="A33" s="36"/>
      <c r="B33" s="36"/>
      <c r="C33" s="36"/>
      <c r="D33" s="36"/>
      <c r="E33" s="36"/>
      <c r="F33" s="36"/>
      <c r="G33" s="36"/>
      <c r="H33" s="36"/>
      <c r="I33" s="36"/>
      <c r="J33" s="36"/>
    </row>
    <row r="34" spans="1:10">
      <c r="A34" s="36"/>
      <c r="B34" s="36"/>
      <c r="C34" s="36"/>
      <c r="D34" s="36"/>
      <c r="E34" s="36"/>
      <c r="F34" s="36"/>
      <c r="G34" s="36"/>
      <c r="H34" s="36"/>
      <c r="I34" s="36"/>
      <c r="J34" s="36"/>
    </row>
    <row r="35" spans="1:10">
      <c r="A35" s="36"/>
      <c r="B35" s="36"/>
      <c r="C35" s="36"/>
      <c r="D35" s="36"/>
      <c r="E35" s="36"/>
      <c r="F35" s="36"/>
      <c r="G35" s="36"/>
      <c r="H35" s="36"/>
      <c r="I35" s="36"/>
      <c r="J35" s="36"/>
    </row>
    <row r="36" spans="1:10">
      <c r="A36" s="36"/>
      <c r="B36" s="36"/>
      <c r="C36" s="36"/>
      <c r="D36" s="36"/>
      <c r="E36" s="36"/>
      <c r="F36" s="36"/>
      <c r="G36" s="36"/>
      <c r="H36" s="36"/>
      <c r="I36" s="36"/>
      <c r="J36" s="36"/>
    </row>
    <row r="37" spans="1:10">
      <c r="A37" s="36"/>
      <c r="B37" s="36"/>
      <c r="C37" s="36"/>
      <c r="D37" s="36"/>
      <c r="E37" s="36"/>
      <c r="F37" s="36"/>
      <c r="G37" s="36"/>
      <c r="H37" s="36"/>
      <c r="I37" s="36"/>
      <c r="J37" s="36"/>
    </row>
    <row r="38" spans="1:10">
      <c r="A38" s="36"/>
      <c r="B38" s="36"/>
      <c r="C38" s="36"/>
      <c r="D38" s="36"/>
      <c r="E38" s="36"/>
      <c r="F38" s="36"/>
      <c r="G38" s="36"/>
      <c r="H38" s="36"/>
      <c r="I38" s="36"/>
      <c r="J38" s="36"/>
    </row>
    <row r="39" spans="1:10">
      <c r="A39" s="36"/>
      <c r="B39" s="36"/>
      <c r="C39" s="36"/>
      <c r="D39" s="36"/>
      <c r="E39" s="36"/>
      <c r="F39" s="36"/>
      <c r="G39" s="36"/>
      <c r="H39" s="36"/>
      <c r="I39" s="36"/>
      <c r="J39" s="36"/>
    </row>
    <row r="40" spans="1:10">
      <c r="A40" s="36"/>
      <c r="B40" s="36"/>
      <c r="C40" s="36"/>
      <c r="D40" s="36"/>
      <c r="E40" s="36"/>
      <c r="F40" s="36"/>
      <c r="G40" s="36"/>
      <c r="H40" s="36"/>
      <c r="I40" s="36"/>
      <c r="J40" s="36"/>
    </row>
    <row r="41" spans="1:10">
      <c r="A41" s="36"/>
      <c r="B41" s="36"/>
      <c r="C41" s="36"/>
      <c r="D41" s="36"/>
      <c r="E41" s="36"/>
      <c r="F41" s="36"/>
      <c r="G41" s="36"/>
      <c r="H41" s="36"/>
      <c r="I41" s="36"/>
      <c r="J41" s="36"/>
    </row>
    <row r="42" spans="1:10">
      <c r="A42" s="36"/>
      <c r="B42" s="36"/>
      <c r="C42" s="36"/>
      <c r="D42" s="36"/>
      <c r="E42" s="36"/>
      <c r="F42" s="36"/>
      <c r="G42" s="36"/>
      <c r="H42" s="36"/>
      <c r="I42" s="36"/>
      <c r="J42" s="36"/>
    </row>
    <row r="43" spans="1:10">
      <c r="A43" s="36"/>
      <c r="B43" s="36"/>
      <c r="C43" s="36"/>
      <c r="D43" s="36"/>
      <c r="E43" s="36"/>
      <c r="F43" s="36"/>
      <c r="G43" s="36"/>
      <c r="H43" s="36"/>
      <c r="I43" s="36"/>
      <c r="J43" s="36"/>
    </row>
    <row r="44" spans="1:10">
      <c r="A44" s="36"/>
      <c r="B44" s="36"/>
      <c r="C44" s="36"/>
      <c r="D44" s="36"/>
      <c r="E44" s="36"/>
      <c r="F44" s="36"/>
      <c r="G44" s="36"/>
      <c r="H44" s="36"/>
      <c r="I44" s="36"/>
      <c r="J44" s="36"/>
    </row>
    <row r="45" spans="1:10">
      <c r="A45" s="36"/>
      <c r="B45" s="36"/>
      <c r="C45" s="36"/>
      <c r="D45" s="36"/>
      <c r="E45" s="36"/>
      <c r="F45" s="36"/>
      <c r="G45" s="36"/>
      <c r="H45" s="36"/>
      <c r="I45" s="36"/>
      <c r="J45" s="36"/>
    </row>
    <row r="46" spans="1:10">
      <c r="A46" s="36"/>
      <c r="B46" s="36"/>
      <c r="C46" s="36"/>
      <c r="D46" s="36"/>
      <c r="E46" s="36"/>
      <c r="F46" s="36"/>
      <c r="G46" s="36"/>
      <c r="H46" s="36"/>
      <c r="I46" s="36"/>
      <c r="J46" s="36"/>
    </row>
    <row r="47" spans="1:10">
      <c r="A47" s="36"/>
      <c r="B47" s="36"/>
      <c r="C47" s="36"/>
      <c r="D47" s="36"/>
      <c r="E47" s="36"/>
      <c r="F47" s="36"/>
      <c r="G47" s="36"/>
      <c r="H47" s="36"/>
      <c r="I47" s="36"/>
      <c r="J47" s="36"/>
    </row>
    <row r="48" spans="1:10">
      <c r="A48" s="36"/>
      <c r="B48" s="36"/>
      <c r="C48" s="36"/>
      <c r="D48" s="36"/>
      <c r="E48" s="36"/>
      <c r="F48" s="36"/>
      <c r="G48" s="36"/>
      <c r="H48" s="36"/>
      <c r="I48" s="36"/>
      <c r="J48" s="36"/>
    </row>
    <row r="49" spans="1:10">
      <c r="A49" s="36"/>
      <c r="B49" s="36"/>
      <c r="C49" s="36"/>
      <c r="D49" s="36"/>
      <c r="E49" s="36"/>
      <c r="F49" s="36"/>
      <c r="G49" s="36"/>
      <c r="H49" s="36"/>
      <c r="I49" s="36"/>
      <c r="J49" s="36"/>
    </row>
    <row r="50" spans="1:10">
      <c r="A50" s="36"/>
      <c r="B50" s="36"/>
      <c r="C50" s="36"/>
      <c r="D50" s="36"/>
      <c r="E50" s="36"/>
      <c r="F50" s="36"/>
      <c r="G50" s="36"/>
      <c r="H50" s="36"/>
      <c r="I50" s="36"/>
      <c r="J50" s="36"/>
    </row>
    <row r="51" spans="1:10">
      <c r="A51" s="36"/>
      <c r="B51" s="36"/>
      <c r="C51" s="36"/>
      <c r="D51" s="36"/>
      <c r="E51" s="36"/>
      <c r="F51" s="36"/>
      <c r="G51" s="36"/>
      <c r="H51" s="36"/>
      <c r="I51" s="36"/>
      <c r="J51" s="36"/>
    </row>
    <row r="52" spans="1:10">
      <c r="A52" s="36"/>
      <c r="B52" s="36"/>
      <c r="C52" s="36"/>
      <c r="D52" s="36"/>
      <c r="E52" s="36"/>
      <c r="F52" s="36"/>
      <c r="G52" s="36"/>
      <c r="H52" s="36"/>
      <c r="I52" s="36"/>
      <c r="J52" s="36"/>
    </row>
    <row r="53" spans="1:10">
      <c r="A53" s="36"/>
      <c r="B53" s="36"/>
      <c r="C53" s="36"/>
      <c r="D53" s="36"/>
      <c r="E53" s="36"/>
      <c r="F53" s="36"/>
      <c r="G53" s="36"/>
      <c r="H53" s="36"/>
      <c r="I53" s="36"/>
      <c r="J53" s="36"/>
    </row>
    <row r="54" spans="1:10">
      <c r="A54" s="36"/>
      <c r="B54" s="36"/>
      <c r="C54" s="36"/>
      <c r="D54" s="36"/>
      <c r="E54" s="36"/>
      <c r="F54" s="36"/>
      <c r="G54" s="36"/>
      <c r="H54" s="36"/>
      <c r="I54" s="36"/>
      <c r="J54" s="36"/>
    </row>
    <row r="55" spans="1:10">
      <c r="A55" s="36"/>
      <c r="B55" s="36"/>
      <c r="C55" s="36"/>
      <c r="D55" s="36"/>
      <c r="E55" s="36"/>
      <c r="F55" s="36"/>
      <c r="G55" s="36"/>
      <c r="H55" s="36"/>
      <c r="I55" s="36"/>
      <c r="J55" s="36"/>
    </row>
    <row r="56" spans="1:10">
      <c r="A56" s="36"/>
      <c r="B56" s="36"/>
      <c r="C56" s="36"/>
      <c r="D56" s="36"/>
      <c r="E56" s="36"/>
      <c r="F56" s="36"/>
      <c r="G56" s="36"/>
      <c r="H56" s="36"/>
      <c r="I56" s="36"/>
      <c r="J56" s="36"/>
    </row>
    <row r="57" spans="1:10">
      <c r="A57" s="36"/>
      <c r="B57" s="36"/>
      <c r="C57" s="36"/>
      <c r="D57" s="36"/>
      <c r="E57" s="36"/>
      <c r="F57" s="36"/>
      <c r="G57" s="36"/>
      <c r="H57" s="36"/>
      <c r="I57" s="36"/>
      <c r="J57" s="36"/>
    </row>
    <row r="58" spans="1:10">
      <c r="A58" s="36"/>
      <c r="B58" s="36"/>
      <c r="C58" s="36"/>
      <c r="D58" s="36"/>
      <c r="E58" s="36"/>
      <c r="F58" s="36"/>
      <c r="G58" s="36"/>
      <c r="H58" s="36"/>
      <c r="I58" s="36"/>
      <c r="J58" s="36"/>
    </row>
    <row r="59" spans="1:10">
      <c r="A59" s="36"/>
      <c r="B59" s="36"/>
      <c r="C59" s="36"/>
      <c r="D59" s="36"/>
      <c r="E59" s="36"/>
      <c r="F59" s="36"/>
      <c r="G59" s="36"/>
      <c r="H59" s="36"/>
      <c r="I59" s="36"/>
      <c r="J59" s="36"/>
    </row>
    <row r="60" spans="1:10">
      <c r="A60" s="36"/>
      <c r="B60" s="36"/>
      <c r="C60" s="36"/>
      <c r="D60" s="36"/>
      <c r="E60" s="36"/>
      <c r="F60" s="36"/>
      <c r="G60" s="36"/>
      <c r="H60" s="36"/>
      <c r="I60" s="36"/>
      <c r="J60" s="36"/>
    </row>
    <row r="61" spans="1:10">
      <c r="A61" s="36"/>
      <c r="B61" s="36"/>
      <c r="C61" s="36"/>
      <c r="D61" s="36"/>
      <c r="E61" s="36"/>
      <c r="F61" s="36"/>
      <c r="G61" s="36"/>
      <c r="H61" s="36"/>
      <c r="I61" s="36"/>
      <c r="J61" s="36"/>
    </row>
    <row r="62" spans="1:10">
      <c r="A62" s="36"/>
      <c r="B62" s="36"/>
      <c r="C62" s="36"/>
      <c r="D62" s="36"/>
      <c r="E62" s="36"/>
      <c r="F62" s="36"/>
      <c r="G62" s="36"/>
      <c r="H62" s="36"/>
      <c r="I62" s="36"/>
      <c r="J62" s="36"/>
    </row>
    <row r="63" spans="1:10">
      <c r="A63" s="36"/>
      <c r="B63" s="36"/>
      <c r="C63" s="36"/>
      <c r="D63" s="36"/>
      <c r="E63" s="36"/>
      <c r="F63" s="36"/>
      <c r="G63" s="36"/>
      <c r="H63" s="36"/>
      <c r="I63" s="36"/>
      <c r="J63" s="36"/>
    </row>
    <row r="64" spans="1:10">
      <c r="A64" s="36"/>
      <c r="B64" s="36"/>
      <c r="C64" s="36"/>
      <c r="D64" s="36"/>
      <c r="E64" s="36"/>
      <c r="F64" s="36"/>
      <c r="G64" s="36"/>
      <c r="H64" s="36"/>
      <c r="I64" s="36"/>
      <c r="J64" s="36"/>
    </row>
    <row r="65" spans="1:10">
      <c r="A65" s="36"/>
      <c r="B65" s="36"/>
      <c r="C65" s="36"/>
      <c r="D65" s="36"/>
      <c r="E65" s="36"/>
      <c r="F65" s="36"/>
      <c r="G65" s="36"/>
      <c r="H65" s="36"/>
      <c r="I65" s="36"/>
      <c r="J65" s="36"/>
    </row>
    <row r="66" spans="1:10">
      <c r="A66" s="36"/>
      <c r="B66" s="36"/>
      <c r="C66" s="36"/>
      <c r="D66" s="36"/>
      <c r="E66" s="36"/>
      <c r="F66" s="36"/>
      <c r="G66" s="36"/>
      <c r="H66" s="36"/>
      <c r="I66" s="36"/>
      <c r="J66" s="36"/>
    </row>
    <row r="67" spans="1:10">
      <c r="A67" s="36"/>
      <c r="B67" s="36"/>
      <c r="C67" s="36"/>
      <c r="D67" s="36"/>
      <c r="E67" s="36"/>
      <c r="F67" s="36"/>
      <c r="G67" s="36"/>
      <c r="H67" s="36"/>
      <c r="I67" s="36"/>
      <c r="J67" s="36"/>
    </row>
    <row r="68" spans="1:10">
      <c r="A68" s="36"/>
      <c r="B68" s="36"/>
      <c r="C68" s="36"/>
      <c r="D68" s="36"/>
      <c r="E68" s="36"/>
      <c r="F68" s="36"/>
      <c r="G68" s="36"/>
      <c r="H68" s="36"/>
      <c r="I68" s="36"/>
      <c r="J68" s="36"/>
    </row>
    <row r="69" spans="1:10">
      <c r="A69" s="36"/>
      <c r="B69" s="36"/>
      <c r="C69" s="36"/>
      <c r="D69" s="36"/>
      <c r="E69" s="36"/>
      <c r="F69" s="36"/>
      <c r="G69" s="36"/>
      <c r="H69" s="36"/>
      <c r="I69" s="36"/>
      <c r="J69" s="36"/>
    </row>
    <row r="70" spans="1:10">
      <c r="A70" s="36"/>
      <c r="B70" s="36"/>
      <c r="C70" s="36"/>
      <c r="D70" s="36"/>
      <c r="E70" s="36"/>
      <c r="F70" s="36"/>
      <c r="G70" s="36"/>
      <c r="H70" s="36"/>
      <c r="I70" s="36"/>
      <c r="J70" s="36"/>
    </row>
    <row r="71" spans="1:10">
      <c r="A71" s="36"/>
      <c r="B71" s="36"/>
      <c r="C71" s="36"/>
      <c r="D71" s="36"/>
      <c r="E71" s="36"/>
      <c r="F71" s="36"/>
      <c r="G71" s="36"/>
      <c r="H71" s="36"/>
      <c r="I71" s="36"/>
      <c r="J71" s="36"/>
    </row>
    <row r="72" spans="1:10">
      <c r="A72" s="36"/>
      <c r="B72" s="36"/>
      <c r="C72" s="36"/>
      <c r="D72" s="36"/>
      <c r="E72" s="36"/>
      <c r="F72" s="36"/>
      <c r="G72" s="36"/>
      <c r="H72" s="36"/>
      <c r="I72" s="36"/>
      <c r="J72" s="36"/>
    </row>
    <row r="73" spans="1:10">
      <c r="A73" s="36"/>
      <c r="B73" s="36"/>
      <c r="C73" s="36"/>
      <c r="D73" s="36"/>
      <c r="E73" s="36"/>
      <c r="F73" s="36"/>
      <c r="G73" s="36"/>
      <c r="H73" s="36"/>
      <c r="I73" s="36"/>
      <c r="J73" s="36"/>
    </row>
    <row r="74" spans="1:10">
      <c r="A74" s="36"/>
      <c r="B74" s="36"/>
      <c r="C74" s="36"/>
      <c r="D74" s="36"/>
      <c r="E74" s="36"/>
      <c r="F74" s="36"/>
      <c r="G74" s="36"/>
      <c r="H74" s="36"/>
      <c r="I74" s="36"/>
      <c r="J74" s="36"/>
    </row>
    <row r="75" spans="1:10">
      <c r="A75" s="36"/>
      <c r="B75" s="36"/>
      <c r="C75" s="36"/>
      <c r="D75" s="36"/>
      <c r="E75" s="36"/>
      <c r="F75" s="36"/>
      <c r="G75" s="36"/>
      <c r="H75" s="36"/>
      <c r="I75" s="36"/>
      <c r="J75" s="36"/>
    </row>
    <row r="76" spans="1:10">
      <c r="A76" s="36"/>
      <c r="B76" s="36"/>
      <c r="C76" s="36"/>
      <c r="D76" s="36"/>
      <c r="E76" s="36"/>
      <c r="F76" s="36"/>
      <c r="G76" s="36"/>
      <c r="H76" s="36"/>
      <c r="I76" s="36"/>
      <c r="J76" s="36"/>
    </row>
    <row r="77" spans="1:10">
      <c r="A77" s="36"/>
      <c r="B77" s="36"/>
      <c r="C77" s="36"/>
      <c r="D77" s="36"/>
      <c r="E77" s="36"/>
      <c r="F77" s="36"/>
      <c r="G77" s="36"/>
      <c r="H77" s="36"/>
      <c r="I77" s="36"/>
      <c r="J77" s="36"/>
    </row>
    <row r="78" spans="1:10">
      <c r="A78" s="36"/>
      <c r="B78" s="36"/>
      <c r="C78" s="36"/>
      <c r="D78" s="36"/>
      <c r="E78" s="36"/>
      <c r="F78" s="36"/>
      <c r="G78" s="36"/>
      <c r="H78" s="36"/>
      <c r="I78" s="36"/>
      <c r="J78" s="36"/>
    </row>
    <row r="79" spans="1:10">
      <c r="A79" s="36"/>
      <c r="B79" s="36"/>
      <c r="C79" s="36"/>
      <c r="D79" s="36"/>
      <c r="E79" s="36"/>
      <c r="F79" s="36"/>
      <c r="G79" s="36"/>
      <c r="H79" s="36"/>
      <c r="I79" s="36"/>
      <c r="J79" s="36"/>
    </row>
    <row r="80" spans="1:10">
      <c r="A80" s="36"/>
      <c r="B80" s="36"/>
      <c r="C80" s="36"/>
      <c r="D80" s="36"/>
      <c r="E80" s="36"/>
      <c r="F80" s="36"/>
      <c r="G80" s="36"/>
      <c r="H80" s="36"/>
      <c r="I80" s="36"/>
      <c r="J80" s="36"/>
    </row>
    <row r="81" spans="1:10">
      <c r="A81" s="36"/>
      <c r="B81" s="36"/>
      <c r="C81" s="36"/>
      <c r="D81" s="36"/>
      <c r="E81" s="36"/>
      <c r="F81" s="36"/>
      <c r="G81" s="36"/>
      <c r="H81" s="36"/>
      <c r="I81" s="36"/>
      <c r="J81" s="36"/>
    </row>
    <row r="82" spans="1:10">
      <c r="A82" s="36"/>
      <c r="B82" s="36"/>
      <c r="C82" s="36"/>
      <c r="D82" s="36"/>
      <c r="E82" s="36"/>
      <c r="F82" s="36"/>
      <c r="G82" s="36"/>
      <c r="H82" s="36"/>
      <c r="I82" s="36"/>
      <c r="J82" s="36"/>
    </row>
    <row r="83" spans="1:10">
      <c r="A83" s="36"/>
      <c r="B83" s="36"/>
      <c r="C83" s="36"/>
      <c r="D83" s="36"/>
      <c r="E83" s="36"/>
      <c r="F83" s="36"/>
      <c r="G83" s="36"/>
      <c r="H83" s="36"/>
      <c r="I83" s="36"/>
      <c r="J83" s="36"/>
    </row>
    <row r="84" spans="1:10">
      <c r="A84" s="36"/>
      <c r="B84" s="36"/>
      <c r="C84" s="36"/>
      <c r="D84" s="36"/>
      <c r="E84" s="36"/>
      <c r="F84" s="36"/>
      <c r="G84" s="36"/>
      <c r="H84" s="36"/>
      <c r="I84" s="36"/>
      <c r="J84" s="36"/>
    </row>
    <row r="85" spans="1:10">
      <c r="A85" s="36"/>
      <c r="B85" s="36"/>
      <c r="C85" s="36"/>
      <c r="D85" s="36"/>
      <c r="E85" s="36"/>
      <c r="F85" s="36"/>
      <c r="G85" s="36"/>
      <c r="H85" s="36"/>
      <c r="I85" s="36"/>
      <c r="J85" s="36"/>
    </row>
    <row r="86" spans="1:10">
      <c r="A86" s="36"/>
      <c r="B86" s="36"/>
      <c r="C86" s="36"/>
      <c r="D86" s="36"/>
      <c r="E86" s="36"/>
      <c r="F86" s="36"/>
      <c r="G86" s="36"/>
      <c r="H86" s="36"/>
      <c r="I86" s="36"/>
      <c r="J86" s="36"/>
    </row>
    <row r="87" spans="1:10">
      <c r="A87" s="36"/>
      <c r="B87" s="36"/>
      <c r="C87" s="36"/>
      <c r="D87" s="36"/>
      <c r="E87" s="36"/>
      <c r="F87" s="36"/>
      <c r="G87" s="36"/>
      <c r="H87" s="36"/>
      <c r="I87" s="36"/>
      <c r="J87" s="36"/>
    </row>
    <row r="88" spans="1:10">
      <c r="A88" s="36"/>
      <c r="B88" s="36"/>
      <c r="C88" s="36"/>
      <c r="D88" s="36"/>
      <c r="E88" s="36"/>
      <c r="F88" s="36"/>
      <c r="G88" s="36"/>
      <c r="H88" s="36"/>
      <c r="I88" s="36"/>
      <c r="J88" s="36"/>
    </row>
    <row r="89" spans="1:10">
      <c r="A89" s="36"/>
      <c r="B89" s="36"/>
      <c r="C89" s="36"/>
      <c r="D89" s="36"/>
      <c r="E89" s="36"/>
      <c r="F89" s="36"/>
      <c r="G89" s="36"/>
      <c r="H89" s="36"/>
      <c r="I89" s="36"/>
      <c r="J89" s="36"/>
    </row>
    <row r="90" spans="1:10">
      <c r="A90" s="36"/>
      <c r="B90" s="36"/>
      <c r="C90" s="36"/>
      <c r="D90" s="36"/>
      <c r="E90" s="36"/>
      <c r="F90" s="36"/>
      <c r="G90" s="36"/>
      <c r="H90" s="36"/>
      <c r="I90" s="36"/>
      <c r="J90" s="36"/>
    </row>
    <row r="91" spans="1:10">
      <c r="A91" s="36"/>
      <c r="B91" s="36"/>
      <c r="C91" s="36"/>
      <c r="D91" s="36"/>
      <c r="E91" s="36"/>
      <c r="F91" s="36"/>
      <c r="G91" s="36"/>
      <c r="H91" s="36"/>
      <c r="I91" s="36"/>
      <c r="J91" s="36"/>
    </row>
    <row r="92" spans="1:10">
      <c r="A92" s="36"/>
      <c r="B92" s="36"/>
      <c r="C92" s="36"/>
      <c r="D92" s="36"/>
      <c r="E92" s="36"/>
      <c r="F92" s="36"/>
      <c r="G92" s="36"/>
      <c r="H92" s="36"/>
      <c r="I92" s="36"/>
      <c r="J92" s="36"/>
    </row>
    <row r="93" spans="1:10">
      <c r="A93" s="36"/>
      <c r="B93" s="36"/>
      <c r="C93" s="36"/>
      <c r="D93" s="36"/>
      <c r="E93" s="36"/>
      <c r="F93" s="36"/>
      <c r="G93" s="36"/>
      <c r="H93" s="36"/>
      <c r="I93" s="36"/>
      <c r="J93" s="36"/>
    </row>
    <row r="94" spans="1:10">
      <c r="A94" s="36"/>
      <c r="B94" s="36"/>
      <c r="C94" s="36"/>
      <c r="D94" s="36"/>
      <c r="E94" s="36"/>
      <c r="F94" s="36"/>
      <c r="G94" s="36"/>
      <c r="H94" s="36"/>
      <c r="I94" s="36"/>
      <c r="J94" s="36"/>
    </row>
    <row r="95" spans="1:10">
      <c r="A95" s="36"/>
      <c r="B95" s="36"/>
      <c r="C95" s="36"/>
      <c r="D95" s="36"/>
      <c r="E95" s="36"/>
      <c r="F95" s="36"/>
      <c r="G95" s="36"/>
      <c r="H95" s="36"/>
      <c r="I95" s="36"/>
      <c r="J95" s="36"/>
    </row>
    <row r="96" spans="1:10">
      <c r="A96" s="36"/>
      <c r="B96" s="36"/>
      <c r="C96" s="36"/>
      <c r="D96" s="36"/>
      <c r="E96" s="36"/>
      <c r="F96" s="36"/>
      <c r="G96" s="36"/>
      <c r="H96" s="36"/>
      <c r="I96" s="36"/>
      <c r="J96" s="36"/>
    </row>
    <row r="97" spans="1:10">
      <c r="A97" s="36"/>
      <c r="B97" s="36"/>
      <c r="C97" s="36"/>
      <c r="D97" s="36"/>
      <c r="E97" s="36"/>
      <c r="F97" s="36"/>
      <c r="G97" s="36"/>
      <c r="H97" s="36"/>
      <c r="I97" s="36"/>
      <c r="J97" s="36"/>
    </row>
    <row r="98" spans="1:10">
      <c r="A98" s="36"/>
      <c r="B98" s="36"/>
      <c r="C98" s="36"/>
      <c r="D98" s="36"/>
      <c r="E98" s="36"/>
      <c r="F98" s="36"/>
      <c r="G98" s="36"/>
      <c r="H98" s="36"/>
      <c r="I98" s="36"/>
      <c r="J98" s="36"/>
    </row>
    <row r="99" spans="1:10">
      <c r="A99" s="36"/>
      <c r="B99" s="36"/>
      <c r="C99" s="36"/>
      <c r="D99" s="36"/>
      <c r="E99" s="36"/>
      <c r="F99" s="36"/>
      <c r="G99" s="36"/>
      <c r="H99" s="36"/>
      <c r="I99" s="36"/>
      <c r="J99" s="36"/>
    </row>
    <row r="100" spans="1:10">
      <c r="A100" s="36"/>
      <c r="B100" s="36"/>
      <c r="C100" s="36"/>
      <c r="D100" s="36"/>
      <c r="E100" s="36"/>
      <c r="F100" s="36"/>
      <c r="G100" s="36"/>
      <c r="H100" s="36"/>
      <c r="I100" s="36"/>
      <c r="J100" s="36"/>
    </row>
    <row r="101" spans="1:10">
      <c r="A101" s="36"/>
      <c r="B101" s="36"/>
      <c r="C101" s="36"/>
      <c r="D101" s="36"/>
      <c r="E101" s="36"/>
      <c r="F101" s="36"/>
      <c r="G101" s="36"/>
      <c r="H101" s="36"/>
      <c r="I101" s="36"/>
      <c r="J101" s="36"/>
    </row>
    <row r="102" spans="1:10">
      <c r="A102" s="36"/>
      <c r="B102" s="36"/>
      <c r="C102" s="36"/>
      <c r="D102" s="36"/>
      <c r="E102" s="36"/>
      <c r="F102" s="36"/>
      <c r="G102" s="36"/>
      <c r="H102" s="36"/>
      <c r="I102" s="36"/>
      <c r="J102" s="36"/>
    </row>
    <row r="103" spans="1:10">
      <c r="A103" s="36"/>
      <c r="B103" s="36"/>
      <c r="C103" s="36"/>
      <c r="D103" s="36"/>
      <c r="E103" s="36"/>
      <c r="F103" s="36"/>
      <c r="G103" s="36"/>
      <c r="H103" s="36"/>
      <c r="I103" s="36"/>
      <c r="J103" s="36"/>
    </row>
    <row r="104" spans="1:10">
      <c r="A104" s="36"/>
      <c r="B104" s="36"/>
      <c r="C104" s="36"/>
      <c r="D104" s="36"/>
      <c r="E104" s="36"/>
      <c r="F104" s="36"/>
      <c r="G104" s="36"/>
      <c r="H104" s="36"/>
      <c r="I104" s="36"/>
      <c r="J104" s="36"/>
    </row>
    <row r="105" spans="1:10">
      <c r="A105" s="36"/>
      <c r="B105" s="36"/>
      <c r="C105" s="36"/>
      <c r="D105" s="36"/>
      <c r="E105" s="36"/>
      <c r="F105" s="36"/>
      <c r="G105" s="36"/>
      <c r="H105" s="36"/>
      <c r="I105" s="36"/>
      <c r="J105" s="36"/>
    </row>
    <row r="106" spans="1:10">
      <c r="A106" s="36"/>
      <c r="B106" s="36"/>
      <c r="C106" s="36"/>
      <c r="D106" s="36"/>
      <c r="E106" s="36"/>
      <c r="F106" s="36"/>
      <c r="G106" s="36"/>
      <c r="H106" s="36"/>
      <c r="I106" s="36"/>
      <c r="J106" s="36"/>
    </row>
    <row r="107" spans="1:10">
      <c r="A107" s="36"/>
      <c r="B107" s="36"/>
      <c r="C107" s="36"/>
      <c r="D107" s="36"/>
      <c r="E107" s="36"/>
      <c r="F107" s="36"/>
      <c r="G107" s="36"/>
      <c r="H107" s="36"/>
      <c r="I107" s="36"/>
      <c r="J107" s="36"/>
    </row>
    <row r="108" spans="1:10">
      <c r="A108" s="36"/>
      <c r="B108" s="36"/>
      <c r="C108" s="36"/>
      <c r="D108" s="36"/>
      <c r="E108" s="36"/>
      <c r="F108" s="36"/>
      <c r="G108" s="36"/>
      <c r="H108" s="36"/>
      <c r="I108" s="36"/>
      <c r="J108" s="36"/>
    </row>
    <row r="109" spans="1:10">
      <c r="A109" s="36"/>
      <c r="B109" s="36"/>
      <c r="C109" s="36"/>
      <c r="D109" s="36"/>
      <c r="E109" s="36"/>
      <c r="F109" s="36"/>
      <c r="G109" s="36"/>
      <c r="H109" s="36"/>
      <c r="I109" s="36"/>
      <c r="J109" s="36"/>
    </row>
    <row r="110" spans="1:10">
      <c r="A110" s="36"/>
      <c r="B110" s="36"/>
      <c r="C110" s="36"/>
      <c r="D110" s="36"/>
      <c r="E110" s="36"/>
      <c r="F110" s="36"/>
      <c r="G110" s="36"/>
      <c r="H110" s="36"/>
      <c r="I110" s="36"/>
      <c r="J110" s="36"/>
    </row>
    <row r="111" spans="1:10">
      <c r="A111" s="36"/>
      <c r="B111" s="36"/>
      <c r="C111" s="36"/>
      <c r="D111" s="36"/>
      <c r="E111" s="36"/>
      <c r="F111" s="36"/>
      <c r="G111" s="36"/>
      <c r="H111" s="36"/>
      <c r="I111" s="36"/>
      <c r="J111" s="36"/>
    </row>
    <row r="112" spans="1:10">
      <c r="A112" s="36"/>
      <c r="B112" s="36"/>
      <c r="C112" s="36"/>
      <c r="D112" s="36"/>
      <c r="E112" s="36"/>
      <c r="F112" s="36"/>
      <c r="G112" s="36"/>
      <c r="H112" s="36"/>
      <c r="I112" s="36"/>
      <c r="J112" s="36"/>
    </row>
    <row r="113" spans="1:10">
      <c r="A113" s="36"/>
      <c r="B113" s="36"/>
      <c r="C113" s="36"/>
      <c r="D113" s="36"/>
      <c r="E113" s="36"/>
      <c r="F113" s="36"/>
      <c r="G113" s="36"/>
      <c r="H113" s="36"/>
      <c r="I113" s="36"/>
      <c r="J113" s="36"/>
    </row>
    <row r="114" spans="1:10">
      <c r="A114" s="36"/>
      <c r="B114" s="36"/>
      <c r="C114" s="36"/>
      <c r="D114" s="36"/>
      <c r="E114" s="36"/>
      <c r="F114" s="36"/>
      <c r="G114" s="36"/>
      <c r="H114" s="36"/>
      <c r="I114" s="36"/>
      <c r="J114" s="36"/>
    </row>
    <row r="115" spans="1:10">
      <c r="A115" s="36"/>
      <c r="B115" s="36"/>
      <c r="C115" s="36"/>
      <c r="D115" s="36"/>
      <c r="E115" s="36"/>
      <c r="F115" s="36"/>
      <c r="G115" s="36"/>
      <c r="H115" s="36"/>
      <c r="I115" s="36"/>
      <c r="J115" s="36"/>
    </row>
    <row r="116" spans="1:10">
      <c r="A116" s="36"/>
      <c r="B116" s="36"/>
      <c r="C116" s="36"/>
      <c r="D116" s="36"/>
      <c r="E116" s="36"/>
      <c r="F116" s="36"/>
      <c r="G116" s="36"/>
      <c r="H116" s="36"/>
      <c r="I116" s="36"/>
      <c r="J116" s="36"/>
    </row>
    <row r="117" spans="1:10">
      <c r="A117" s="36"/>
      <c r="B117" s="36"/>
      <c r="C117" s="36"/>
      <c r="D117" s="36"/>
      <c r="E117" s="36"/>
      <c r="F117" s="36"/>
      <c r="G117" s="36"/>
      <c r="H117" s="36"/>
      <c r="I117" s="36"/>
      <c r="J117" s="36"/>
    </row>
    <row r="118" spans="1:10">
      <c r="A118" s="36"/>
      <c r="B118" s="36"/>
      <c r="C118" s="36"/>
      <c r="D118" s="36"/>
      <c r="E118" s="36"/>
      <c r="F118" s="36"/>
      <c r="G118" s="36"/>
      <c r="H118" s="36"/>
      <c r="I118" s="36"/>
      <c r="J118" s="36"/>
    </row>
    <row r="119" spans="1:10">
      <c r="A119" s="36"/>
      <c r="B119" s="36"/>
      <c r="C119" s="36"/>
      <c r="D119" s="36"/>
      <c r="E119" s="36"/>
      <c r="F119" s="36"/>
      <c r="G119" s="36"/>
      <c r="H119" s="36"/>
      <c r="I119" s="36"/>
      <c r="J119" s="36"/>
    </row>
    <row r="120" spans="1:10">
      <c r="A120" s="36"/>
      <c r="B120" s="36"/>
      <c r="C120" s="36"/>
      <c r="D120" s="36"/>
      <c r="E120" s="36"/>
      <c r="F120" s="36"/>
      <c r="G120" s="36"/>
      <c r="H120" s="36"/>
      <c r="I120" s="36"/>
      <c r="J120" s="36"/>
    </row>
    <row r="121" spans="1:10">
      <c r="A121" s="36"/>
      <c r="B121" s="36"/>
      <c r="C121" s="36"/>
      <c r="D121" s="36"/>
      <c r="E121" s="36"/>
      <c r="F121" s="36"/>
      <c r="G121" s="36"/>
      <c r="H121" s="36"/>
      <c r="I121" s="36"/>
      <c r="J121" s="36"/>
    </row>
    <row r="122" spans="1:10">
      <c r="A122" s="36"/>
      <c r="B122" s="36"/>
      <c r="C122" s="36"/>
      <c r="D122" s="36"/>
      <c r="E122" s="36"/>
      <c r="F122" s="36"/>
      <c r="G122" s="36"/>
      <c r="H122" s="36"/>
      <c r="I122" s="36"/>
      <c r="J122" s="36"/>
    </row>
    <row r="123" spans="1:10">
      <c r="A123" s="36"/>
      <c r="B123" s="36"/>
      <c r="C123" s="36"/>
      <c r="D123" s="36"/>
      <c r="E123" s="36"/>
      <c r="F123" s="36"/>
      <c r="G123" s="36"/>
      <c r="H123" s="36"/>
      <c r="I123" s="36"/>
      <c r="J123" s="36"/>
    </row>
    <row r="124" spans="1:10">
      <c r="A124" s="36"/>
      <c r="B124" s="36"/>
      <c r="C124" s="36"/>
      <c r="D124" s="36"/>
      <c r="E124" s="36"/>
      <c r="F124" s="36"/>
      <c r="G124" s="36"/>
      <c r="H124" s="36"/>
      <c r="I124" s="36"/>
      <c r="J124" s="36"/>
    </row>
    <row r="125" spans="1:10">
      <c r="A125" s="36"/>
      <c r="B125" s="36"/>
      <c r="C125" s="36"/>
      <c r="D125" s="36"/>
      <c r="E125" s="36"/>
      <c r="F125" s="36"/>
      <c r="G125" s="36"/>
      <c r="H125" s="36"/>
      <c r="I125" s="36"/>
      <c r="J125" s="36"/>
    </row>
    <row r="126" spans="1:10">
      <c r="A126" s="36"/>
      <c r="B126" s="36"/>
      <c r="C126" s="36"/>
      <c r="D126" s="36"/>
      <c r="E126" s="36"/>
      <c r="F126" s="36"/>
      <c r="G126" s="36"/>
      <c r="H126" s="36"/>
      <c r="I126" s="36"/>
      <c r="J126" s="36"/>
    </row>
    <row r="127" spans="1:10">
      <c r="A127" s="36"/>
      <c r="B127" s="36"/>
      <c r="C127" s="36"/>
      <c r="D127" s="36"/>
      <c r="E127" s="36"/>
      <c r="F127" s="36"/>
      <c r="G127" s="36"/>
      <c r="H127" s="36"/>
      <c r="I127" s="36"/>
      <c r="J127" s="36"/>
    </row>
    <row r="128" spans="1:10">
      <c r="A128" s="36"/>
      <c r="B128" s="36"/>
      <c r="C128" s="36"/>
      <c r="D128" s="36"/>
      <c r="E128" s="36"/>
      <c r="F128" s="36"/>
      <c r="G128" s="36"/>
      <c r="H128" s="36"/>
      <c r="I128" s="36"/>
      <c r="J128" s="36"/>
    </row>
    <row r="129" spans="1:10">
      <c r="A129" s="36"/>
      <c r="B129" s="36"/>
      <c r="C129" s="36"/>
      <c r="D129" s="36"/>
      <c r="E129" s="36"/>
      <c r="F129" s="36"/>
      <c r="G129" s="36"/>
      <c r="H129" s="36"/>
      <c r="I129" s="36"/>
      <c r="J129" s="36"/>
    </row>
    <row r="130" spans="1:10">
      <c r="A130" s="36"/>
      <c r="B130" s="36"/>
      <c r="C130" s="36"/>
      <c r="D130" s="36"/>
      <c r="E130" s="36"/>
      <c r="F130" s="36"/>
      <c r="G130" s="36"/>
      <c r="H130" s="36"/>
      <c r="I130" s="36"/>
      <c r="J130" s="36"/>
    </row>
    <row r="131" spans="1:10">
      <c r="A131" s="36"/>
      <c r="B131" s="36"/>
      <c r="C131" s="36"/>
      <c r="D131" s="36"/>
      <c r="E131" s="36"/>
      <c r="F131" s="36"/>
      <c r="G131" s="36"/>
      <c r="H131" s="36"/>
      <c r="I131" s="36"/>
      <c r="J131" s="36"/>
    </row>
    <row r="132" spans="1:10">
      <c r="A132" s="36"/>
      <c r="B132" s="36"/>
      <c r="C132" s="36"/>
      <c r="D132" s="36"/>
      <c r="E132" s="36"/>
      <c r="F132" s="36"/>
      <c r="G132" s="36"/>
      <c r="H132" s="36"/>
      <c r="I132" s="36"/>
      <c r="J132" s="36"/>
    </row>
    <row r="133" spans="1:10">
      <c r="A133" s="36"/>
      <c r="B133" s="36"/>
      <c r="C133" s="36"/>
      <c r="D133" s="36"/>
      <c r="E133" s="36"/>
      <c r="F133" s="36"/>
      <c r="G133" s="36"/>
      <c r="H133" s="36"/>
      <c r="I133" s="36"/>
      <c r="J133" s="36"/>
    </row>
    <row r="134" spans="1:10">
      <c r="A134" s="36"/>
      <c r="B134" s="36"/>
      <c r="C134" s="36"/>
      <c r="D134" s="36"/>
      <c r="E134" s="36"/>
      <c r="F134" s="36"/>
      <c r="G134" s="36"/>
      <c r="H134" s="36"/>
      <c r="I134" s="36"/>
      <c r="J134" s="36"/>
    </row>
    <row r="135" spans="1:10">
      <c r="A135" s="36"/>
      <c r="B135" s="36"/>
      <c r="C135" s="36"/>
      <c r="D135" s="36"/>
      <c r="E135" s="36"/>
      <c r="F135" s="36"/>
      <c r="G135" s="36"/>
      <c r="H135" s="36"/>
      <c r="I135" s="36"/>
      <c r="J135" s="36"/>
    </row>
    <row r="136" spans="1:10">
      <c r="A136" s="36"/>
      <c r="B136" s="36"/>
      <c r="C136" s="36"/>
      <c r="D136" s="36"/>
      <c r="E136" s="36"/>
      <c r="F136" s="36"/>
      <c r="G136" s="36"/>
      <c r="H136" s="36"/>
      <c r="I136" s="36"/>
      <c r="J136" s="36"/>
    </row>
    <row r="137" spans="1:10">
      <c r="A137" s="36"/>
      <c r="B137" s="36"/>
      <c r="C137" s="36"/>
      <c r="D137" s="36"/>
      <c r="E137" s="36"/>
      <c r="F137" s="36"/>
      <c r="G137" s="36"/>
      <c r="H137" s="36"/>
      <c r="I137" s="36"/>
      <c r="J137" s="36"/>
    </row>
    <row r="138" spans="1:10">
      <c r="A138" s="36"/>
      <c r="B138" s="36"/>
      <c r="C138" s="36"/>
      <c r="D138" s="36"/>
      <c r="E138" s="36"/>
      <c r="F138" s="36"/>
      <c r="G138" s="36"/>
      <c r="H138" s="36"/>
      <c r="I138" s="36"/>
      <c r="J138" s="36"/>
    </row>
    <row r="139" spans="1:10">
      <c r="A139" s="36"/>
      <c r="B139" s="36"/>
      <c r="C139" s="36"/>
      <c r="D139" s="36"/>
      <c r="E139" s="36"/>
      <c r="F139" s="36"/>
      <c r="G139" s="36"/>
      <c r="H139" s="36"/>
      <c r="I139" s="36"/>
      <c r="J139" s="36"/>
    </row>
    <row r="140" spans="1:10">
      <c r="A140" s="36"/>
      <c r="B140" s="36"/>
      <c r="C140" s="36"/>
      <c r="D140" s="36"/>
      <c r="E140" s="36"/>
      <c r="F140" s="36"/>
      <c r="G140" s="36"/>
      <c r="H140" s="36"/>
      <c r="I140" s="36"/>
      <c r="J140" s="36"/>
    </row>
    <row r="141" spans="1:10">
      <c r="A141" s="36"/>
      <c r="B141" s="36"/>
      <c r="C141" s="36"/>
      <c r="D141" s="36"/>
      <c r="E141" s="36"/>
      <c r="F141" s="36"/>
      <c r="G141" s="36"/>
      <c r="H141" s="36"/>
      <c r="I141" s="36"/>
      <c r="J141" s="36"/>
    </row>
    <row r="142" spans="1:10">
      <c r="A142" s="36"/>
      <c r="B142" s="36"/>
      <c r="C142" s="36"/>
      <c r="D142" s="36"/>
      <c r="E142" s="36"/>
      <c r="F142" s="36"/>
      <c r="G142" s="36"/>
      <c r="H142" s="36"/>
      <c r="I142" s="36"/>
      <c r="J142" s="36"/>
    </row>
    <row r="143" spans="1:10">
      <c r="A143" s="36"/>
      <c r="B143" s="36"/>
      <c r="C143" s="36"/>
      <c r="D143" s="36"/>
      <c r="E143" s="36"/>
      <c r="F143" s="36"/>
      <c r="G143" s="36"/>
      <c r="H143" s="36"/>
      <c r="I143" s="36"/>
      <c r="J143" s="36"/>
    </row>
    <row r="144" spans="1:10">
      <c r="A144" s="36"/>
      <c r="B144" s="36"/>
      <c r="C144" s="36"/>
      <c r="D144" s="36"/>
      <c r="E144" s="36"/>
      <c r="F144" s="36"/>
      <c r="G144" s="36"/>
      <c r="H144" s="36"/>
      <c r="I144" s="36"/>
      <c r="J144" s="36"/>
    </row>
    <row r="145" spans="1:10">
      <c r="A145" s="36"/>
      <c r="B145" s="36"/>
      <c r="C145" s="36"/>
      <c r="D145" s="36"/>
      <c r="E145" s="36"/>
      <c r="F145" s="36"/>
      <c r="G145" s="36"/>
      <c r="H145" s="36"/>
      <c r="I145" s="36"/>
      <c r="J145" s="36"/>
    </row>
    <row r="146" spans="1:10">
      <c r="A146" s="36"/>
      <c r="B146" s="36"/>
      <c r="C146" s="36"/>
      <c r="D146" s="36"/>
      <c r="E146" s="36"/>
      <c r="F146" s="36"/>
      <c r="G146" s="36"/>
      <c r="H146" s="36"/>
      <c r="I146" s="36"/>
      <c r="J146" s="36"/>
    </row>
    <row r="147" spans="1:10">
      <c r="A147" s="36"/>
      <c r="B147" s="36"/>
      <c r="C147" s="36"/>
      <c r="D147" s="36"/>
      <c r="E147" s="36"/>
      <c r="F147" s="36"/>
      <c r="G147" s="36"/>
      <c r="H147" s="36"/>
      <c r="I147" s="36"/>
      <c r="J147" s="36"/>
    </row>
    <row r="148" spans="1:10">
      <c r="A148" s="36"/>
      <c r="B148" s="36"/>
      <c r="C148" s="36"/>
      <c r="D148" s="36"/>
      <c r="E148" s="36"/>
      <c r="F148" s="36"/>
      <c r="G148" s="36"/>
      <c r="H148" s="36"/>
      <c r="I148" s="36"/>
      <c r="J148" s="36"/>
    </row>
    <row r="149" spans="1:10">
      <c r="A149" s="36"/>
      <c r="B149" s="36"/>
      <c r="C149" s="36"/>
      <c r="D149" s="36"/>
      <c r="E149" s="36"/>
      <c r="F149" s="36"/>
      <c r="G149" s="36"/>
      <c r="H149" s="36"/>
      <c r="I149" s="36"/>
      <c r="J149" s="36"/>
    </row>
    <row r="150" spans="1:10">
      <c r="A150" s="36"/>
      <c r="B150" s="36"/>
      <c r="C150" s="36"/>
      <c r="D150" s="36"/>
      <c r="E150" s="36"/>
      <c r="F150" s="36"/>
      <c r="G150" s="36"/>
      <c r="H150" s="36"/>
      <c r="I150" s="36"/>
      <c r="J150" s="36"/>
    </row>
    <row r="151" spans="1:10">
      <c r="A151" s="36"/>
      <c r="B151" s="36"/>
      <c r="C151" s="36"/>
      <c r="D151" s="36"/>
      <c r="E151" s="36"/>
      <c r="F151" s="36"/>
      <c r="G151" s="36"/>
      <c r="H151" s="36"/>
      <c r="I151" s="36"/>
      <c r="J151" s="36"/>
    </row>
    <row r="152" spans="1:10">
      <c r="A152" s="36"/>
      <c r="B152" s="36"/>
      <c r="C152" s="36"/>
      <c r="D152" s="36"/>
      <c r="E152" s="36"/>
      <c r="F152" s="36"/>
      <c r="G152" s="36"/>
      <c r="H152" s="36"/>
      <c r="I152" s="36"/>
      <c r="J152" s="36"/>
    </row>
    <row r="153" spans="1:10">
      <c r="A153" s="36"/>
      <c r="B153" s="36"/>
      <c r="C153" s="36"/>
      <c r="D153" s="36"/>
      <c r="E153" s="36"/>
      <c r="F153" s="36"/>
      <c r="G153" s="36"/>
      <c r="H153" s="36"/>
      <c r="I153" s="36"/>
      <c r="J153" s="36"/>
    </row>
    <row r="154" spans="1:10">
      <c r="A154" s="36"/>
      <c r="B154" s="36"/>
      <c r="C154" s="36"/>
      <c r="D154" s="36"/>
      <c r="E154" s="36"/>
      <c r="F154" s="36"/>
      <c r="G154" s="36"/>
      <c r="H154" s="36"/>
      <c r="I154" s="36"/>
      <c r="J154" s="36"/>
    </row>
    <row r="155" spans="1:10">
      <c r="A155" s="36"/>
      <c r="B155" s="36"/>
      <c r="C155" s="36"/>
      <c r="D155" s="36"/>
      <c r="E155" s="36"/>
      <c r="F155" s="36"/>
      <c r="G155" s="36"/>
      <c r="H155" s="36"/>
      <c r="I155" s="36"/>
      <c r="J155" s="36"/>
    </row>
    <row r="156" spans="1:10">
      <c r="A156" s="36"/>
      <c r="B156" s="36"/>
      <c r="C156" s="36"/>
      <c r="D156" s="36"/>
      <c r="E156" s="36"/>
      <c r="F156" s="36"/>
      <c r="G156" s="36"/>
      <c r="H156" s="36"/>
      <c r="I156" s="36"/>
      <c r="J156" s="36"/>
    </row>
    <row r="157" spans="1:10">
      <c r="A157" s="36"/>
      <c r="B157" s="36"/>
      <c r="C157" s="36"/>
      <c r="D157" s="36"/>
      <c r="E157" s="36"/>
      <c r="F157" s="36"/>
      <c r="G157" s="36"/>
      <c r="H157" s="36"/>
      <c r="I157" s="36"/>
      <c r="J157" s="36"/>
    </row>
    <row r="158" spans="1:10">
      <c r="A158" s="36"/>
      <c r="B158" s="36"/>
      <c r="C158" s="36"/>
      <c r="D158" s="36"/>
      <c r="E158" s="36"/>
      <c r="F158" s="36"/>
      <c r="G158" s="36"/>
      <c r="H158" s="36"/>
      <c r="I158" s="36"/>
      <c r="J158" s="36"/>
    </row>
    <row r="159" spans="1:10">
      <c r="A159" s="36"/>
      <c r="B159" s="36"/>
      <c r="C159" s="36"/>
      <c r="D159" s="36"/>
      <c r="E159" s="36"/>
      <c r="F159" s="36"/>
      <c r="G159" s="36"/>
      <c r="H159" s="36"/>
      <c r="I159" s="36"/>
      <c r="J159" s="36"/>
    </row>
    <row r="160" spans="1:10">
      <c r="A160" s="36"/>
      <c r="B160" s="36"/>
      <c r="C160" s="36"/>
      <c r="D160" s="36"/>
      <c r="E160" s="36"/>
      <c r="F160" s="36"/>
      <c r="G160" s="36"/>
      <c r="H160" s="36"/>
      <c r="I160" s="36"/>
      <c r="J160" s="36"/>
    </row>
    <row r="161" spans="1:10">
      <c r="A161" s="36"/>
      <c r="B161" s="36"/>
      <c r="C161" s="36"/>
      <c r="D161" s="36"/>
      <c r="E161" s="36"/>
      <c r="F161" s="36"/>
      <c r="G161" s="36"/>
      <c r="H161" s="36"/>
      <c r="I161" s="36"/>
      <c r="J161" s="36"/>
    </row>
    <row r="162" spans="1:10">
      <c r="A162" s="36"/>
      <c r="B162" s="36"/>
      <c r="C162" s="36"/>
      <c r="D162" s="36"/>
      <c r="E162" s="36"/>
      <c r="F162" s="36"/>
      <c r="G162" s="36"/>
      <c r="H162" s="36"/>
      <c r="I162" s="36"/>
      <c r="J162" s="36"/>
    </row>
    <row r="163" spans="1:10">
      <c r="A163" s="36"/>
      <c r="B163" s="36"/>
      <c r="C163" s="36"/>
      <c r="D163" s="36"/>
      <c r="E163" s="36"/>
      <c r="F163" s="36"/>
      <c r="G163" s="36"/>
      <c r="H163" s="36"/>
      <c r="I163" s="36"/>
      <c r="J163" s="36"/>
    </row>
    <row r="164" spans="1:10">
      <c r="A164" s="36"/>
      <c r="B164" s="36"/>
      <c r="C164" s="36"/>
      <c r="D164" s="36"/>
      <c r="E164" s="36"/>
      <c r="F164" s="36"/>
      <c r="G164" s="36"/>
      <c r="H164" s="36"/>
      <c r="I164" s="36"/>
      <c r="J164" s="36"/>
    </row>
    <row r="165" spans="1:10">
      <c r="A165" s="36"/>
      <c r="B165" s="36"/>
      <c r="C165" s="36"/>
      <c r="D165" s="36"/>
      <c r="E165" s="36"/>
      <c r="F165" s="36"/>
      <c r="G165" s="36"/>
      <c r="H165" s="36"/>
      <c r="I165" s="36"/>
      <c r="J165" s="36"/>
    </row>
    <row r="166" spans="1:10">
      <c r="A166" s="36"/>
      <c r="B166" s="36"/>
      <c r="C166" s="36"/>
      <c r="D166" s="36"/>
      <c r="E166" s="36"/>
      <c r="F166" s="36"/>
      <c r="G166" s="36"/>
      <c r="H166" s="36"/>
      <c r="I166" s="36"/>
      <c r="J166" s="36"/>
    </row>
    <row r="167" spans="1:10">
      <c r="A167" s="36"/>
      <c r="B167" s="36"/>
      <c r="C167" s="36"/>
      <c r="D167" s="36"/>
      <c r="E167" s="36"/>
      <c r="F167" s="36"/>
      <c r="G167" s="36"/>
      <c r="H167" s="36"/>
      <c r="I167" s="36"/>
      <c r="J167" s="36"/>
    </row>
    <row r="168" spans="1:10">
      <c r="A168" s="36"/>
      <c r="B168" s="36"/>
      <c r="C168" s="36"/>
      <c r="D168" s="36"/>
      <c r="E168" s="36"/>
      <c r="F168" s="36"/>
      <c r="G168" s="36"/>
      <c r="H168" s="36"/>
      <c r="I168" s="36"/>
      <c r="J168" s="36"/>
    </row>
    <row r="169" spans="1:10">
      <c r="A169" s="36"/>
      <c r="B169" s="36"/>
      <c r="C169" s="36"/>
      <c r="D169" s="36"/>
      <c r="E169" s="36"/>
      <c r="F169" s="36"/>
      <c r="G169" s="36"/>
      <c r="H169" s="36"/>
      <c r="I169" s="36"/>
      <c r="J169" s="36"/>
    </row>
    <row r="170" spans="1:10">
      <c r="A170" s="36"/>
      <c r="B170" s="36"/>
      <c r="C170" s="36"/>
      <c r="D170" s="36"/>
      <c r="E170" s="36"/>
      <c r="F170" s="36"/>
      <c r="G170" s="36"/>
      <c r="H170" s="36"/>
      <c r="I170" s="36"/>
      <c r="J170" s="36"/>
    </row>
    <row r="171" spans="1:10">
      <c r="A171" s="36"/>
      <c r="B171" s="36"/>
      <c r="C171" s="36"/>
      <c r="D171" s="36"/>
      <c r="E171" s="36"/>
      <c r="F171" s="36"/>
      <c r="G171" s="36"/>
      <c r="H171" s="36"/>
      <c r="I171" s="36"/>
      <c r="J171" s="36"/>
    </row>
    <row r="172" spans="1:10">
      <c r="A172" s="36"/>
      <c r="B172" s="36"/>
      <c r="C172" s="36"/>
      <c r="D172" s="36"/>
      <c r="E172" s="36"/>
      <c r="F172" s="36"/>
      <c r="G172" s="36"/>
      <c r="H172" s="36"/>
      <c r="I172" s="36"/>
      <c r="J172" s="36"/>
    </row>
    <row r="173" spans="1:10">
      <c r="A173" s="36"/>
      <c r="B173" s="36"/>
      <c r="C173" s="36"/>
      <c r="D173" s="36"/>
      <c r="E173" s="36"/>
      <c r="F173" s="36"/>
      <c r="G173" s="36"/>
      <c r="H173" s="36"/>
      <c r="I173" s="36"/>
      <c r="J173" s="36"/>
    </row>
    <row r="174" spans="1:10">
      <c r="A174" s="36"/>
      <c r="B174" s="36"/>
      <c r="C174" s="36"/>
      <c r="D174" s="36"/>
      <c r="E174" s="36"/>
      <c r="F174" s="36"/>
      <c r="G174" s="36"/>
      <c r="H174" s="36"/>
      <c r="I174" s="36"/>
      <c r="J174" s="36"/>
    </row>
    <row r="175" spans="1:10">
      <c r="A175" s="36"/>
      <c r="B175" s="36"/>
      <c r="C175" s="36"/>
      <c r="D175" s="36"/>
      <c r="E175" s="36"/>
      <c r="F175" s="36"/>
      <c r="G175" s="36"/>
      <c r="H175" s="36"/>
      <c r="I175" s="36"/>
      <c r="J175" s="36"/>
    </row>
    <row r="176" spans="1:10">
      <c r="A176" s="36"/>
      <c r="B176" s="36"/>
      <c r="C176" s="36"/>
      <c r="D176" s="36"/>
      <c r="E176" s="36"/>
      <c r="F176" s="36"/>
      <c r="G176" s="36"/>
      <c r="H176" s="36"/>
      <c r="I176" s="36"/>
      <c r="J176" s="36"/>
    </row>
    <row r="177" spans="1:10">
      <c r="A177" s="36"/>
      <c r="B177" s="36"/>
      <c r="C177" s="36"/>
      <c r="D177" s="36"/>
      <c r="E177" s="36"/>
      <c r="F177" s="36"/>
      <c r="G177" s="36"/>
      <c r="H177" s="36"/>
      <c r="I177" s="36"/>
      <c r="J177" s="36"/>
    </row>
    <row r="178" spans="1:10">
      <c r="A178" s="36"/>
      <c r="B178" s="36"/>
      <c r="C178" s="36"/>
      <c r="D178" s="36"/>
      <c r="E178" s="36"/>
      <c r="F178" s="36"/>
      <c r="G178" s="36"/>
      <c r="H178" s="36"/>
      <c r="I178" s="36"/>
      <c r="J178" s="36"/>
    </row>
    <row r="179" spans="1:10">
      <c r="A179" s="36"/>
      <c r="B179" s="36"/>
      <c r="C179" s="36"/>
      <c r="D179" s="36"/>
      <c r="E179" s="36"/>
      <c r="F179" s="36"/>
      <c r="G179" s="36"/>
      <c r="H179" s="36"/>
      <c r="I179" s="36"/>
      <c r="J179" s="36"/>
    </row>
  </sheetData>
  <mergeCells count="9">
    <mergeCell ref="A1:J1"/>
    <mergeCell ref="E2:F2"/>
    <mergeCell ref="G2:I2"/>
    <mergeCell ref="A7:C7"/>
    <mergeCell ref="A2:A3"/>
    <mergeCell ref="B2:B3"/>
    <mergeCell ref="C2:C3"/>
    <mergeCell ref="D2:D3"/>
    <mergeCell ref="J2:J3"/>
  </mergeCells>
  <pageMargins left="0.7" right="0.7" top="0.75" bottom="0.75" header="0.3" footer="0.3"/>
  <pageSetup paperSize="9"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3"/>
  <sheetViews>
    <sheetView view="pageBreakPreview" zoomScaleNormal="100" workbookViewId="0">
      <pane xSplit="3" ySplit="3" topLeftCell="D10" activePane="bottomRight" state="frozen"/>
      <selection/>
      <selection pane="topRight"/>
      <selection pane="bottomLeft"/>
      <selection pane="bottomRight" activeCell="A20" sqref="$A20:$XFD21"/>
    </sheetView>
  </sheetViews>
  <sheetFormatPr defaultColWidth="9.81481481481481" defaultRowHeight="14.4"/>
  <cols>
    <col min="1" max="1" width="4" customWidth="1"/>
    <col min="2" max="2" width="6" hidden="1" customWidth="1"/>
    <col min="3" max="3" width="23.7592592592593" customWidth="1"/>
    <col min="4" max="4" width="7.81481481481481" style="445" customWidth="1"/>
    <col min="5" max="5" width="10.6296296296296" style="577" customWidth="1"/>
    <col min="6" max="9" width="17.7962962962963" customWidth="1"/>
    <col min="10" max="10" width="10.6296296296296" customWidth="1"/>
    <col min="11" max="11" width="10" customWidth="1"/>
  </cols>
  <sheetData>
    <row r="1" ht="30" customHeight="1" spans="1:11">
      <c r="A1" s="578" t="s">
        <v>759</v>
      </c>
      <c r="B1" s="579"/>
      <c r="C1" s="579"/>
      <c r="D1" s="579"/>
      <c r="E1" s="580"/>
      <c r="F1" s="579"/>
      <c r="G1" s="579"/>
      <c r="H1" s="579"/>
      <c r="I1" s="579"/>
      <c r="J1" s="579"/>
      <c r="K1" s="36"/>
    </row>
    <row r="2" s="59" customFormat="1" ht="20" customHeight="1" spans="1:11">
      <c r="A2" s="447" t="s">
        <v>712</v>
      </c>
      <c r="B2" s="448" t="s">
        <v>760</v>
      </c>
      <c r="C2" s="448" t="s">
        <v>761</v>
      </c>
      <c r="D2" s="581" t="s">
        <v>714</v>
      </c>
      <c r="E2" s="582" t="s">
        <v>743</v>
      </c>
      <c r="F2" s="448" t="s">
        <v>717</v>
      </c>
      <c r="G2" s="448"/>
      <c r="H2" s="448"/>
      <c r="I2" s="464" t="s">
        <v>718</v>
      </c>
      <c r="J2" s="448" t="s">
        <v>719</v>
      </c>
      <c r="K2" s="22"/>
    </row>
    <row r="3" s="460" customFormat="1" ht="20" customHeight="1" spans="1:11">
      <c r="A3" s="447"/>
      <c r="B3" s="447"/>
      <c r="C3" s="447"/>
      <c r="D3" s="583"/>
      <c r="E3" s="584"/>
      <c r="F3" s="447" t="s">
        <v>721</v>
      </c>
      <c r="G3" s="452" t="s">
        <v>762</v>
      </c>
      <c r="H3" s="447" t="s">
        <v>722</v>
      </c>
      <c r="I3" s="465"/>
      <c r="J3" s="447"/>
      <c r="K3" s="20"/>
    </row>
    <row r="4" s="59" customFormat="1" ht="20" customHeight="1" spans="1:12">
      <c r="A4" s="447">
        <v>1</v>
      </c>
      <c r="B4" s="447"/>
      <c r="C4" s="451" t="s">
        <v>763</v>
      </c>
      <c r="D4" s="452" t="s">
        <v>764</v>
      </c>
      <c r="E4" s="585">
        <v>6764900</v>
      </c>
      <c r="F4" s="586">
        <f>VLOOKUP(C4,Sheet2!B:AC,27,FALSE)</f>
        <v>16411141.77</v>
      </c>
      <c r="G4" s="587">
        <f>F4-H4</f>
        <v>7561433.57999998</v>
      </c>
      <c r="H4" s="455">
        <f>VLOOKUP(C4,Sheet2!B:AC,28,FALSE)</f>
        <v>8849708.19000002</v>
      </c>
      <c r="I4" s="590">
        <f>ROUND([7]评估价值!$L$6,-1)</f>
        <v>14871300</v>
      </c>
      <c r="J4" s="590">
        <f>IF(H4=0,"",(SUM(I4-SUM(H4:H18))/SUM(H4:H18)*100))</f>
        <v>31.9700035065185</v>
      </c>
      <c r="K4" s="459" t="s">
        <v>765</v>
      </c>
      <c r="L4" s="591"/>
    </row>
    <row r="5" s="59" customFormat="1" ht="20" customHeight="1" spans="1:11">
      <c r="A5" s="447">
        <v>2</v>
      </c>
      <c r="B5" s="447"/>
      <c r="C5" s="451" t="s">
        <v>766</v>
      </c>
      <c r="D5" s="452" t="s">
        <v>764</v>
      </c>
      <c r="E5" s="585">
        <v>1504.9254</v>
      </c>
      <c r="F5" s="454">
        <v>54385.1347354845</v>
      </c>
      <c r="G5" s="463">
        <f>F5-H5</f>
        <v>25057.95</v>
      </c>
      <c r="H5" s="455">
        <v>29327.1847354845</v>
      </c>
      <c r="I5" s="592"/>
      <c r="J5" s="592"/>
      <c r="K5" s="458"/>
    </row>
    <row r="6" s="59" customFormat="1" ht="20" customHeight="1" spans="1:11">
      <c r="A6" s="447">
        <v>3</v>
      </c>
      <c r="B6" s="447"/>
      <c r="C6" s="451" t="s">
        <v>767</v>
      </c>
      <c r="D6" s="452" t="s">
        <v>768</v>
      </c>
      <c r="E6" s="585">
        <v>7725.191925</v>
      </c>
      <c r="F6" s="454">
        <v>261244.999338514</v>
      </c>
      <c r="G6" s="463">
        <f t="shared" ref="G6:G18" si="0">F6-H6</f>
        <v>120368.630000001</v>
      </c>
      <c r="H6" s="455">
        <v>140876.369338513</v>
      </c>
      <c r="I6" s="592"/>
      <c r="J6" s="592"/>
      <c r="K6" s="458"/>
    </row>
    <row r="7" s="59" customFormat="1" ht="20" customHeight="1" spans="1:11">
      <c r="A7" s="447">
        <v>4</v>
      </c>
      <c r="B7" s="447"/>
      <c r="C7" s="451" t="s">
        <v>769</v>
      </c>
      <c r="D7" s="452" t="s">
        <v>764</v>
      </c>
      <c r="E7" s="585">
        <v>724.423488</v>
      </c>
      <c r="F7" s="454">
        <v>25851.7494042708</v>
      </c>
      <c r="G7" s="463">
        <f t="shared" si="0"/>
        <v>11911.2</v>
      </c>
      <c r="H7" s="455">
        <v>13940.5494042708</v>
      </c>
      <c r="I7" s="592"/>
      <c r="J7" s="592"/>
      <c r="K7" s="458"/>
    </row>
    <row r="8" s="59" customFormat="1" ht="20" customHeight="1" spans="1:11">
      <c r="A8" s="447">
        <v>5</v>
      </c>
      <c r="B8" s="447"/>
      <c r="C8" s="451" t="s">
        <v>770</v>
      </c>
      <c r="D8" s="452" t="s">
        <v>764</v>
      </c>
      <c r="E8" s="585">
        <v>147.208687</v>
      </c>
      <c r="F8" s="454">
        <v>116945.705402166</v>
      </c>
      <c r="G8" s="463">
        <f t="shared" si="0"/>
        <v>53882.7400000004</v>
      </c>
      <c r="H8" s="455">
        <v>63062.9654021656</v>
      </c>
      <c r="I8" s="592"/>
      <c r="J8" s="592"/>
      <c r="K8" s="458"/>
    </row>
    <row r="9" s="59" customFormat="1" ht="20" customHeight="1" spans="1:11">
      <c r="A9" s="447">
        <v>6</v>
      </c>
      <c r="B9" s="447"/>
      <c r="C9" s="451" t="s">
        <v>771</v>
      </c>
      <c r="D9" s="452" t="s">
        <v>764</v>
      </c>
      <c r="E9" s="585">
        <v>120.737248</v>
      </c>
      <c r="F9" s="586">
        <v>3825.63657467539</v>
      </c>
      <c r="G9" s="463">
        <f t="shared" si="0"/>
        <v>1762.66</v>
      </c>
      <c r="H9" s="455">
        <v>2062.97657467539</v>
      </c>
      <c r="I9" s="592"/>
      <c r="J9" s="592"/>
      <c r="K9" s="22"/>
    </row>
    <row r="10" s="59" customFormat="1" ht="20" customHeight="1" spans="1:11">
      <c r="A10" s="447">
        <v>7</v>
      </c>
      <c r="B10" s="447"/>
      <c r="C10" s="451" t="s">
        <v>772</v>
      </c>
      <c r="D10" s="452" t="s">
        <v>764</v>
      </c>
      <c r="E10" s="585">
        <v>2851.048908</v>
      </c>
      <c r="F10" s="586">
        <v>111136.081945497</v>
      </c>
      <c r="G10" s="463">
        <f t="shared" si="0"/>
        <v>51205.9500000004</v>
      </c>
      <c r="H10" s="455">
        <v>59930.1319454966</v>
      </c>
      <c r="I10" s="592"/>
      <c r="J10" s="592"/>
      <c r="K10" s="459"/>
    </row>
    <row r="11" s="59" customFormat="1" ht="20" customHeight="1" spans="1:11">
      <c r="A11" s="447">
        <v>8</v>
      </c>
      <c r="B11" s="447"/>
      <c r="C11" s="451" t="s">
        <v>773</v>
      </c>
      <c r="D11" s="452" t="s">
        <v>764</v>
      </c>
      <c r="E11" s="585">
        <v>113.7429</v>
      </c>
      <c r="F11" s="586">
        <v>26261.95</v>
      </c>
      <c r="G11" s="463">
        <f t="shared" si="0"/>
        <v>12100.19</v>
      </c>
      <c r="H11" s="455">
        <v>14161.76</v>
      </c>
      <c r="I11" s="592"/>
      <c r="J11" s="592"/>
      <c r="K11" s="459"/>
    </row>
    <row r="12" s="59" customFormat="1" ht="20" customHeight="1" spans="1:11">
      <c r="A12" s="447">
        <v>9</v>
      </c>
      <c r="B12" s="447"/>
      <c r="C12" s="451" t="s">
        <v>774</v>
      </c>
      <c r="D12" s="452" t="s">
        <v>764</v>
      </c>
      <c r="E12" s="585">
        <v>768.940248</v>
      </c>
      <c r="F12" s="586">
        <v>36903.2467010487</v>
      </c>
      <c r="G12" s="463">
        <f t="shared" si="0"/>
        <v>17003.17</v>
      </c>
      <c r="H12" s="455">
        <v>19900.0767010487</v>
      </c>
      <c r="I12" s="592"/>
      <c r="J12" s="592"/>
      <c r="K12" s="459"/>
    </row>
    <row r="13" s="59" customFormat="1" ht="20" customHeight="1" spans="1:11">
      <c r="A13" s="447">
        <v>10</v>
      </c>
      <c r="B13" s="447"/>
      <c r="C13" s="451" t="s">
        <v>775</v>
      </c>
      <c r="D13" s="452" t="s">
        <v>768</v>
      </c>
      <c r="E13" s="585">
        <v>15.6114</v>
      </c>
      <c r="F13" s="586">
        <v>10696.3377169532</v>
      </c>
      <c r="G13" s="463">
        <f t="shared" si="0"/>
        <v>4928.32999999997</v>
      </c>
      <c r="H13" s="455">
        <v>5768.00771695323</v>
      </c>
      <c r="I13" s="592"/>
      <c r="J13" s="592"/>
      <c r="K13" s="459"/>
    </row>
    <row r="14" s="59" customFormat="1" ht="20" customHeight="1" spans="1:11">
      <c r="A14" s="447">
        <v>11</v>
      </c>
      <c r="B14" s="447"/>
      <c r="C14" s="451" t="s">
        <v>776</v>
      </c>
      <c r="D14" s="452" t="s">
        <v>777</v>
      </c>
      <c r="E14" s="585">
        <v>46077.779748</v>
      </c>
      <c r="F14" s="586">
        <v>3346735.21</v>
      </c>
      <c r="G14" s="463">
        <f t="shared" si="0"/>
        <v>1542008.24</v>
      </c>
      <c r="H14" s="455">
        <v>1804726.97</v>
      </c>
      <c r="I14" s="592"/>
      <c r="J14" s="592"/>
      <c r="K14" s="459"/>
    </row>
    <row r="15" s="59" customFormat="1" ht="20" customHeight="1" spans="1:11">
      <c r="A15" s="447">
        <v>12</v>
      </c>
      <c r="B15" s="447"/>
      <c r="C15" s="451" t="s">
        <v>778</v>
      </c>
      <c r="D15" s="452" t="s">
        <v>768</v>
      </c>
      <c r="E15" s="585">
        <v>40.964384</v>
      </c>
      <c r="F15" s="586">
        <v>59835.19</v>
      </c>
      <c r="G15" s="463">
        <f t="shared" si="0"/>
        <v>27569.06</v>
      </c>
      <c r="H15" s="455">
        <v>32266.13</v>
      </c>
      <c r="I15" s="592"/>
      <c r="J15" s="592"/>
      <c r="K15" s="459"/>
    </row>
    <row r="16" s="59" customFormat="1" ht="20" customHeight="1" spans="1:11">
      <c r="A16" s="447">
        <v>13</v>
      </c>
      <c r="B16" s="447"/>
      <c r="C16" s="451" t="s">
        <v>779</v>
      </c>
      <c r="D16" s="452" t="s">
        <v>764</v>
      </c>
      <c r="E16" s="585">
        <v>118.100204</v>
      </c>
      <c r="F16" s="586">
        <v>55921.79</v>
      </c>
      <c r="G16" s="463">
        <f t="shared" si="0"/>
        <v>25765.96</v>
      </c>
      <c r="H16" s="455">
        <v>30155.83</v>
      </c>
      <c r="I16" s="592"/>
      <c r="J16" s="592"/>
      <c r="K16" s="459"/>
    </row>
    <row r="17" s="59" customFormat="1" ht="20" customHeight="1" spans="1:11">
      <c r="A17" s="447">
        <v>14</v>
      </c>
      <c r="B17" s="447"/>
      <c r="C17" s="451" t="s">
        <v>780</v>
      </c>
      <c r="D17" s="452" t="s">
        <v>768</v>
      </c>
      <c r="E17" s="585">
        <v>59.40792</v>
      </c>
      <c r="F17" s="586">
        <v>143565.42</v>
      </c>
      <c r="G17" s="463">
        <f t="shared" si="0"/>
        <v>66147.7700000004</v>
      </c>
      <c r="H17" s="455">
        <v>77417.6499999996</v>
      </c>
      <c r="I17" s="592"/>
      <c r="J17" s="592"/>
      <c r="K17" s="459"/>
    </row>
    <row r="18" s="59" customFormat="1" ht="20" customHeight="1" spans="1:11">
      <c r="A18" s="447">
        <v>15</v>
      </c>
      <c r="B18" s="447"/>
      <c r="C18" s="451" t="s">
        <v>781</v>
      </c>
      <c r="D18" s="452" t="s">
        <v>768</v>
      </c>
      <c r="E18" s="585">
        <v>15000</v>
      </c>
      <c r="F18" s="586">
        <v>232531</v>
      </c>
      <c r="G18" s="463">
        <f t="shared" si="0"/>
        <v>107138.66</v>
      </c>
      <c r="H18" s="455">
        <v>125392.34</v>
      </c>
      <c r="I18" s="593"/>
      <c r="J18" s="593"/>
      <c r="K18" s="459"/>
    </row>
    <row r="19" s="59" customFormat="1" ht="20" customHeight="1" spans="1:11">
      <c r="A19" s="27" t="s">
        <v>735</v>
      </c>
      <c r="B19" s="27"/>
      <c r="C19" s="27"/>
      <c r="D19" s="27"/>
      <c r="E19" s="588"/>
      <c r="F19" s="31">
        <f>SUM(F4:F18)</f>
        <v>20896981.2218186</v>
      </c>
      <c r="G19" s="31">
        <f>SUM(G4:G18)</f>
        <v>9628284.08999998</v>
      </c>
      <c r="H19" s="31">
        <f>SUM(H4:H18)</f>
        <v>11268697.1318186</v>
      </c>
      <c r="I19" s="31">
        <f>SUM(I4:I18)</f>
        <v>14871300</v>
      </c>
      <c r="J19" s="594">
        <f>IF(H19=0,"",(SUM(I19-H19)/H19*100))</f>
        <v>31.9700035065185</v>
      </c>
      <c r="K19" s="22"/>
    </row>
    <row r="20" s="59" customFormat="1" ht="20" customHeight="1" spans="1:11">
      <c r="A20" s="22"/>
      <c r="B20" s="22"/>
      <c r="C20" s="22"/>
      <c r="D20" s="20"/>
      <c r="E20" s="589"/>
      <c r="F20" s="22"/>
      <c r="G20" s="22"/>
      <c r="H20" s="22"/>
      <c r="I20" s="22"/>
      <c r="J20" s="22"/>
      <c r="K20" s="22"/>
    </row>
    <row r="21" s="59" customFormat="1" ht="20" customHeight="1" spans="1:11">
      <c r="A21" s="22"/>
      <c r="B21" s="22"/>
      <c r="C21" s="22"/>
      <c r="D21" s="20"/>
      <c r="E21" s="589"/>
      <c r="F21" s="22"/>
      <c r="G21" s="22"/>
      <c r="H21" s="22"/>
      <c r="I21" s="22"/>
      <c r="J21" s="22"/>
      <c r="K21" s="22"/>
    </row>
    <row r="22" s="59" customFormat="1" ht="20" customHeight="1" spans="1:11">
      <c r="A22" s="22"/>
      <c r="B22" s="22"/>
      <c r="C22" s="22"/>
      <c r="D22" s="20"/>
      <c r="E22" s="589"/>
      <c r="F22" s="22"/>
      <c r="G22" s="22"/>
      <c r="H22" s="22"/>
      <c r="I22" s="22"/>
      <c r="J22" s="22"/>
      <c r="K22" s="22"/>
    </row>
    <row r="23" s="59" customFormat="1" ht="20" customHeight="1" spans="1:11">
      <c r="A23" s="22"/>
      <c r="B23" s="22"/>
      <c r="C23" s="22"/>
      <c r="D23" s="20"/>
      <c r="E23" s="589"/>
      <c r="F23" s="22"/>
      <c r="G23" s="22"/>
      <c r="H23" s="22"/>
      <c r="I23" s="22"/>
      <c r="J23" s="22"/>
      <c r="K23" s="22"/>
    </row>
    <row r="24" s="59" customFormat="1" ht="20" customHeight="1" spans="1:11">
      <c r="A24" s="22"/>
      <c r="B24" s="22"/>
      <c r="C24" s="22"/>
      <c r="D24" s="20"/>
      <c r="E24" s="589"/>
      <c r="F24" s="22"/>
      <c r="G24" s="22"/>
      <c r="H24" s="22"/>
      <c r="I24" s="22"/>
      <c r="J24" s="22"/>
      <c r="K24" s="22"/>
    </row>
    <row r="25" s="59" customFormat="1" ht="20" customHeight="1" spans="1:11">
      <c r="A25" s="22"/>
      <c r="B25" s="22"/>
      <c r="C25" s="22"/>
      <c r="D25" s="20"/>
      <c r="E25" s="589"/>
      <c r="F25" s="22"/>
      <c r="G25" s="22"/>
      <c r="H25" s="22"/>
      <c r="I25" s="22"/>
      <c r="J25" s="22"/>
      <c r="K25" s="22"/>
    </row>
    <row r="26" s="59" customFormat="1" ht="20" customHeight="1" spans="1:11">
      <c r="A26" s="22"/>
      <c r="B26" s="22"/>
      <c r="C26" s="22"/>
      <c r="D26" s="20"/>
      <c r="E26" s="589"/>
      <c r="F26" s="22"/>
      <c r="G26" s="22"/>
      <c r="H26" s="22"/>
      <c r="I26" s="22"/>
      <c r="J26" s="22"/>
      <c r="K26" s="22"/>
    </row>
    <row r="27" s="59" customFormat="1" ht="20" customHeight="1" spans="1:11">
      <c r="A27" s="22"/>
      <c r="B27" s="22"/>
      <c r="C27" s="22"/>
      <c r="D27" s="20"/>
      <c r="E27" s="589"/>
      <c r="F27" s="22"/>
      <c r="G27" s="22"/>
      <c r="H27" s="22"/>
      <c r="I27" s="22"/>
      <c r="J27" s="22"/>
      <c r="K27" s="22"/>
    </row>
    <row r="28" s="59" customFormat="1" ht="20" customHeight="1" spans="1:11">
      <c r="A28" s="22"/>
      <c r="B28" s="22"/>
      <c r="C28" s="22"/>
      <c r="D28" s="20"/>
      <c r="E28" s="589"/>
      <c r="F28" s="22"/>
      <c r="G28" s="22"/>
      <c r="H28" s="22"/>
      <c r="I28" s="22"/>
      <c r="J28" s="22"/>
      <c r="K28" s="22"/>
    </row>
    <row r="29" s="59" customFormat="1" ht="20" customHeight="1" spans="1:11">
      <c r="A29" s="22"/>
      <c r="B29" s="22"/>
      <c r="C29" s="22"/>
      <c r="D29" s="20"/>
      <c r="E29" s="589"/>
      <c r="F29" s="22"/>
      <c r="G29" s="22"/>
      <c r="H29" s="22"/>
      <c r="I29" s="22"/>
      <c r="J29" s="22"/>
      <c r="K29" s="22"/>
    </row>
    <row r="30" s="59" customFormat="1" ht="20" customHeight="1" spans="1:11">
      <c r="A30" s="22"/>
      <c r="B30" s="22"/>
      <c r="C30" s="22"/>
      <c r="D30" s="20"/>
      <c r="E30" s="589"/>
      <c r="F30" s="22"/>
      <c r="G30" s="22"/>
      <c r="H30" s="22"/>
      <c r="I30" s="22"/>
      <c r="J30" s="22"/>
      <c r="K30" s="22"/>
    </row>
    <row r="31" s="59" customFormat="1" ht="20" customHeight="1" spans="1:11">
      <c r="A31" s="22"/>
      <c r="B31" s="22"/>
      <c r="C31" s="22"/>
      <c r="D31" s="20"/>
      <c r="E31" s="589"/>
      <c r="F31" s="22"/>
      <c r="G31" s="22"/>
      <c r="H31" s="22"/>
      <c r="I31" s="22"/>
      <c r="J31" s="22"/>
      <c r="K31" s="22"/>
    </row>
    <row r="32" s="59" customFormat="1" ht="20" customHeight="1" spans="1:11">
      <c r="A32" s="22"/>
      <c r="B32" s="22"/>
      <c r="C32" s="22"/>
      <c r="D32" s="20"/>
      <c r="E32" s="589"/>
      <c r="F32" s="22"/>
      <c r="G32" s="22"/>
      <c r="H32" s="22"/>
      <c r="I32" s="22"/>
      <c r="J32" s="22"/>
      <c r="K32" s="22"/>
    </row>
    <row r="33" s="59" customFormat="1" ht="20" customHeight="1" spans="1:11">
      <c r="A33" s="22"/>
      <c r="B33" s="22"/>
      <c r="C33" s="22"/>
      <c r="D33" s="20"/>
      <c r="E33" s="589"/>
      <c r="F33" s="22"/>
      <c r="G33" s="22"/>
      <c r="H33" s="22"/>
      <c r="I33" s="22"/>
      <c r="J33" s="22"/>
      <c r="K33" s="22"/>
    </row>
    <row r="34" s="59" customFormat="1" ht="20" customHeight="1" spans="1:11">
      <c r="A34" s="22"/>
      <c r="B34" s="22"/>
      <c r="C34" s="22"/>
      <c r="D34" s="20"/>
      <c r="E34" s="589"/>
      <c r="F34" s="22"/>
      <c r="G34" s="22"/>
      <c r="H34" s="22"/>
      <c r="I34" s="22"/>
      <c r="J34" s="22"/>
      <c r="K34" s="22"/>
    </row>
    <row r="35" s="59" customFormat="1" ht="20" customHeight="1" spans="1:11">
      <c r="A35" s="22"/>
      <c r="B35" s="22"/>
      <c r="C35" s="22"/>
      <c r="D35" s="20"/>
      <c r="E35" s="589"/>
      <c r="F35" s="22"/>
      <c r="G35" s="22"/>
      <c r="H35" s="22"/>
      <c r="I35" s="22"/>
      <c r="J35" s="22"/>
      <c r="K35" s="22"/>
    </row>
    <row r="36" s="59" customFormat="1" ht="20" customHeight="1" spans="1:11">
      <c r="A36" s="22"/>
      <c r="B36" s="22"/>
      <c r="C36" s="22"/>
      <c r="D36" s="20"/>
      <c r="E36" s="589"/>
      <c r="F36" s="22"/>
      <c r="G36" s="22"/>
      <c r="H36" s="22"/>
      <c r="I36" s="22"/>
      <c r="J36" s="22"/>
      <c r="K36" s="22"/>
    </row>
    <row r="37" s="59" customFormat="1" ht="20" customHeight="1" spans="1:11">
      <c r="A37" s="22"/>
      <c r="B37" s="22"/>
      <c r="C37" s="22"/>
      <c r="D37" s="20"/>
      <c r="E37" s="589"/>
      <c r="F37" s="22"/>
      <c r="G37" s="22"/>
      <c r="H37" s="22"/>
      <c r="I37" s="22"/>
      <c r="J37" s="22"/>
      <c r="K37" s="22"/>
    </row>
    <row r="38" s="59" customFormat="1" ht="20" customHeight="1" spans="1:11">
      <c r="A38" s="22"/>
      <c r="B38" s="22"/>
      <c r="C38" s="22"/>
      <c r="D38" s="20"/>
      <c r="E38" s="589"/>
      <c r="F38" s="22"/>
      <c r="G38" s="22"/>
      <c r="H38" s="22"/>
      <c r="I38" s="22"/>
      <c r="J38" s="22"/>
      <c r="K38" s="22"/>
    </row>
    <row r="39" s="59" customFormat="1" ht="20" customHeight="1" spans="1:11">
      <c r="A39" s="22"/>
      <c r="B39" s="22"/>
      <c r="C39" s="22"/>
      <c r="D39" s="20"/>
      <c r="E39" s="589"/>
      <c r="F39" s="22"/>
      <c r="G39" s="22"/>
      <c r="H39" s="22"/>
      <c r="I39" s="22"/>
      <c r="J39" s="22"/>
      <c r="K39" s="22"/>
    </row>
    <row r="40" s="59" customFormat="1" ht="20" customHeight="1" spans="1:11">
      <c r="A40" s="22"/>
      <c r="B40" s="22"/>
      <c r="C40" s="22"/>
      <c r="D40" s="20"/>
      <c r="E40" s="589"/>
      <c r="F40" s="22"/>
      <c r="G40" s="22"/>
      <c r="H40" s="22"/>
      <c r="I40" s="22"/>
      <c r="J40" s="22"/>
      <c r="K40" s="22"/>
    </row>
    <row r="41" s="59" customFormat="1" ht="20" customHeight="1" spans="1:11">
      <c r="A41" s="22"/>
      <c r="B41" s="22"/>
      <c r="C41" s="22"/>
      <c r="D41" s="20"/>
      <c r="E41" s="589"/>
      <c r="F41" s="22"/>
      <c r="G41" s="22"/>
      <c r="H41" s="22"/>
      <c r="I41" s="22"/>
      <c r="J41" s="22"/>
      <c r="K41" s="22"/>
    </row>
    <row r="42" s="59" customFormat="1" ht="20" customHeight="1" spans="1:11">
      <c r="A42" s="22"/>
      <c r="B42" s="22"/>
      <c r="C42" s="22"/>
      <c r="D42" s="20"/>
      <c r="E42" s="589"/>
      <c r="F42" s="22"/>
      <c r="G42" s="22"/>
      <c r="H42" s="22"/>
      <c r="I42" s="22"/>
      <c r="J42" s="22"/>
      <c r="K42" s="22"/>
    </row>
    <row r="43" s="59" customFormat="1" ht="20" customHeight="1" spans="1:11">
      <c r="A43" s="22"/>
      <c r="B43" s="22"/>
      <c r="C43" s="22"/>
      <c r="D43" s="20"/>
      <c r="E43" s="589"/>
      <c r="F43" s="22"/>
      <c r="G43" s="22"/>
      <c r="H43" s="22"/>
      <c r="I43" s="22"/>
      <c r="J43" s="22"/>
      <c r="K43" s="22"/>
    </row>
    <row r="44" s="59" customFormat="1" ht="20" customHeight="1" spans="1:11">
      <c r="A44" s="22"/>
      <c r="B44" s="22"/>
      <c r="C44" s="22"/>
      <c r="D44" s="20"/>
      <c r="E44" s="589"/>
      <c r="F44" s="22"/>
      <c r="G44" s="22"/>
      <c r="H44" s="22"/>
      <c r="I44" s="22"/>
      <c r="J44" s="22"/>
      <c r="K44" s="22"/>
    </row>
    <row r="45" s="59" customFormat="1" ht="20" customHeight="1" spans="1:11">
      <c r="A45" s="22"/>
      <c r="B45" s="22"/>
      <c r="C45" s="22"/>
      <c r="D45" s="20"/>
      <c r="E45" s="589"/>
      <c r="F45" s="22"/>
      <c r="G45" s="22"/>
      <c r="H45" s="22"/>
      <c r="I45" s="22"/>
      <c r="J45" s="22"/>
      <c r="K45" s="22"/>
    </row>
    <row r="46" s="59" customFormat="1" ht="20" customHeight="1" spans="1:11">
      <c r="A46" s="22"/>
      <c r="B46" s="22"/>
      <c r="C46" s="22"/>
      <c r="D46" s="20"/>
      <c r="E46" s="589"/>
      <c r="F46" s="22"/>
      <c r="G46" s="22"/>
      <c r="H46" s="22"/>
      <c r="I46" s="22"/>
      <c r="J46" s="22"/>
      <c r="K46" s="22"/>
    </row>
    <row r="47" s="59" customFormat="1" ht="20" customHeight="1" spans="1:11">
      <c r="A47" s="22"/>
      <c r="B47" s="22"/>
      <c r="C47" s="22"/>
      <c r="D47" s="20"/>
      <c r="E47" s="589"/>
      <c r="F47" s="22"/>
      <c r="G47" s="22"/>
      <c r="H47" s="22"/>
      <c r="I47" s="22"/>
      <c r="J47" s="22"/>
      <c r="K47" s="22"/>
    </row>
    <row r="48" s="59" customFormat="1" ht="20" customHeight="1" spans="1:11">
      <c r="A48" s="22"/>
      <c r="B48" s="22"/>
      <c r="C48" s="22"/>
      <c r="D48" s="20"/>
      <c r="E48" s="589"/>
      <c r="F48" s="22"/>
      <c r="G48" s="22"/>
      <c r="H48" s="22"/>
      <c r="I48" s="22"/>
      <c r="J48" s="22"/>
      <c r="K48" s="22"/>
    </row>
    <row r="49" s="59" customFormat="1" ht="20" customHeight="1" spans="1:11">
      <c r="A49" s="22"/>
      <c r="B49" s="22"/>
      <c r="C49" s="22"/>
      <c r="D49" s="20"/>
      <c r="E49" s="589"/>
      <c r="F49" s="22"/>
      <c r="G49" s="22"/>
      <c r="H49" s="22"/>
      <c r="I49" s="22"/>
      <c r="J49" s="22"/>
      <c r="K49" s="22"/>
    </row>
    <row r="50" s="59" customFormat="1" ht="20" customHeight="1" spans="1:11">
      <c r="A50" s="22"/>
      <c r="B50" s="22"/>
      <c r="C50" s="22"/>
      <c r="D50" s="20"/>
      <c r="E50" s="589"/>
      <c r="F50" s="22"/>
      <c r="G50" s="22"/>
      <c r="H50" s="22"/>
      <c r="I50" s="22"/>
      <c r="J50" s="22"/>
      <c r="K50" s="22"/>
    </row>
    <row r="51" s="59" customFormat="1" ht="20" customHeight="1" spans="1:11">
      <c r="A51" s="22"/>
      <c r="B51" s="22"/>
      <c r="C51" s="22"/>
      <c r="D51" s="20"/>
      <c r="E51" s="589"/>
      <c r="F51" s="22"/>
      <c r="G51" s="22"/>
      <c r="H51" s="22"/>
      <c r="I51" s="22"/>
      <c r="J51" s="22"/>
      <c r="K51" s="22"/>
    </row>
    <row r="52" s="59" customFormat="1" ht="20" customHeight="1" spans="1:11">
      <c r="A52" s="22"/>
      <c r="B52" s="22"/>
      <c r="C52" s="22"/>
      <c r="D52" s="20"/>
      <c r="E52" s="589"/>
      <c r="F52" s="22"/>
      <c r="G52" s="22"/>
      <c r="H52" s="22"/>
      <c r="I52" s="22"/>
      <c r="J52" s="22"/>
      <c r="K52" s="22"/>
    </row>
    <row r="53" s="59" customFormat="1" ht="20" customHeight="1" spans="1:11">
      <c r="A53" s="22"/>
      <c r="B53" s="22"/>
      <c r="C53" s="22"/>
      <c r="D53" s="20"/>
      <c r="E53" s="589"/>
      <c r="F53" s="22"/>
      <c r="G53" s="22"/>
      <c r="H53" s="22"/>
      <c r="I53" s="22"/>
      <c r="J53" s="22"/>
      <c r="K53" s="22"/>
    </row>
    <row r="54" s="59" customFormat="1" ht="20" customHeight="1" spans="1:11">
      <c r="A54" s="22"/>
      <c r="B54" s="22"/>
      <c r="C54" s="22"/>
      <c r="D54" s="20"/>
      <c r="E54" s="589"/>
      <c r="F54" s="22"/>
      <c r="G54" s="22"/>
      <c r="H54" s="22"/>
      <c r="I54" s="22"/>
      <c r="J54" s="22"/>
      <c r="K54" s="22"/>
    </row>
    <row r="55" s="59" customFormat="1" ht="20" customHeight="1" spans="1:11">
      <c r="A55" s="22"/>
      <c r="B55" s="22"/>
      <c r="C55" s="22"/>
      <c r="D55" s="20"/>
      <c r="E55" s="589"/>
      <c r="F55" s="22"/>
      <c r="G55" s="22"/>
      <c r="H55" s="22"/>
      <c r="I55" s="22"/>
      <c r="J55" s="22"/>
      <c r="K55" s="22"/>
    </row>
    <row r="56" s="59" customFormat="1" ht="20" customHeight="1" spans="1:11">
      <c r="A56" s="22"/>
      <c r="B56" s="22"/>
      <c r="C56" s="22"/>
      <c r="D56" s="20"/>
      <c r="E56" s="589"/>
      <c r="F56" s="22"/>
      <c r="G56" s="22"/>
      <c r="H56" s="22"/>
      <c r="I56" s="22"/>
      <c r="J56" s="22"/>
      <c r="K56" s="22"/>
    </row>
    <row r="57" s="59" customFormat="1" ht="20" customHeight="1" spans="1:11">
      <c r="A57" s="22"/>
      <c r="B57" s="22"/>
      <c r="C57" s="22"/>
      <c r="D57" s="20"/>
      <c r="E57" s="589"/>
      <c r="F57" s="22"/>
      <c r="G57" s="22"/>
      <c r="H57" s="22"/>
      <c r="I57" s="22"/>
      <c r="J57" s="22"/>
      <c r="K57" s="22"/>
    </row>
    <row r="58" s="59" customFormat="1" ht="20" customHeight="1" spans="1:11">
      <c r="A58" s="22"/>
      <c r="B58" s="22"/>
      <c r="C58" s="22"/>
      <c r="D58" s="20"/>
      <c r="E58" s="589"/>
      <c r="F58" s="22"/>
      <c r="G58" s="22"/>
      <c r="H58" s="22"/>
      <c r="I58" s="22"/>
      <c r="J58" s="22"/>
      <c r="K58" s="22"/>
    </row>
    <row r="59" s="59" customFormat="1" ht="20" customHeight="1" spans="1:11">
      <c r="A59" s="22"/>
      <c r="B59" s="22"/>
      <c r="C59" s="22"/>
      <c r="D59" s="20"/>
      <c r="E59" s="589"/>
      <c r="F59" s="22"/>
      <c r="G59" s="22"/>
      <c r="H59" s="22"/>
      <c r="I59" s="22"/>
      <c r="J59" s="22"/>
      <c r="K59" s="22"/>
    </row>
    <row r="60" s="59" customFormat="1" ht="20" customHeight="1" spans="1:11">
      <c r="A60" s="22"/>
      <c r="B60" s="22"/>
      <c r="C60" s="22"/>
      <c r="D60" s="20"/>
      <c r="E60" s="589"/>
      <c r="F60" s="22"/>
      <c r="G60" s="22"/>
      <c r="H60" s="22"/>
      <c r="I60" s="22"/>
      <c r="J60" s="22"/>
      <c r="K60" s="22"/>
    </row>
    <row r="61" s="59" customFormat="1" ht="20" customHeight="1" spans="1:11">
      <c r="A61" s="22"/>
      <c r="B61" s="22"/>
      <c r="C61" s="22"/>
      <c r="D61" s="20"/>
      <c r="E61" s="589"/>
      <c r="F61" s="22"/>
      <c r="G61" s="22"/>
      <c r="H61" s="22"/>
      <c r="I61" s="22"/>
      <c r="J61" s="22"/>
      <c r="K61" s="22"/>
    </row>
    <row r="62" s="59" customFormat="1" ht="20" customHeight="1" spans="1:11">
      <c r="A62" s="22"/>
      <c r="B62" s="22"/>
      <c r="C62" s="22"/>
      <c r="D62" s="20"/>
      <c r="E62" s="589"/>
      <c r="F62" s="22"/>
      <c r="G62" s="22"/>
      <c r="H62" s="22"/>
      <c r="I62" s="22"/>
      <c r="J62" s="22"/>
      <c r="K62" s="22"/>
    </row>
    <row r="63" s="59" customFormat="1" ht="20" customHeight="1" spans="1:11">
      <c r="A63" s="22"/>
      <c r="B63" s="22"/>
      <c r="C63" s="22"/>
      <c r="D63" s="20"/>
      <c r="E63" s="589"/>
      <c r="F63" s="22"/>
      <c r="G63" s="22"/>
      <c r="H63" s="22"/>
      <c r="I63" s="22"/>
      <c r="J63" s="22"/>
      <c r="K63" s="22"/>
    </row>
    <row r="64" s="59" customFormat="1" ht="20" customHeight="1" spans="1:11">
      <c r="A64" s="22"/>
      <c r="B64" s="22"/>
      <c r="C64" s="22"/>
      <c r="D64" s="20"/>
      <c r="E64" s="589"/>
      <c r="F64" s="22"/>
      <c r="G64" s="22"/>
      <c r="H64" s="22"/>
      <c r="I64" s="22"/>
      <c r="J64" s="22"/>
      <c r="K64" s="22"/>
    </row>
    <row r="65" s="59" customFormat="1" ht="20" customHeight="1" spans="1:11">
      <c r="A65" s="22"/>
      <c r="B65" s="22"/>
      <c r="C65" s="22"/>
      <c r="D65" s="20"/>
      <c r="E65" s="589"/>
      <c r="F65" s="22"/>
      <c r="G65" s="22"/>
      <c r="H65" s="22"/>
      <c r="I65" s="22"/>
      <c r="J65" s="22"/>
      <c r="K65" s="22"/>
    </row>
    <row r="66" s="59" customFormat="1" ht="20" customHeight="1" spans="1:11">
      <c r="A66" s="22"/>
      <c r="B66" s="22"/>
      <c r="C66" s="22"/>
      <c r="D66" s="20"/>
      <c r="E66" s="589"/>
      <c r="F66" s="22"/>
      <c r="G66" s="22"/>
      <c r="H66" s="22"/>
      <c r="I66" s="22"/>
      <c r="J66" s="22"/>
      <c r="K66" s="22"/>
    </row>
    <row r="67" s="59" customFormat="1" ht="20" customHeight="1" spans="1:11">
      <c r="A67" s="22"/>
      <c r="B67" s="22"/>
      <c r="C67" s="22"/>
      <c r="D67" s="20"/>
      <c r="E67" s="589"/>
      <c r="F67" s="22"/>
      <c r="G67" s="22"/>
      <c r="H67" s="22"/>
      <c r="I67" s="22"/>
      <c r="J67" s="22"/>
      <c r="K67" s="22"/>
    </row>
    <row r="68" s="59" customFormat="1" ht="20" customHeight="1" spans="1:11">
      <c r="A68" s="22"/>
      <c r="B68" s="22"/>
      <c r="C68" s="22"/>
      <c r="D68" s="20"/>
      <c r="E68" s="589"/>
      <c r="F68" s="22"/>
      <c r="G68" s="22"/>
      <c r="H68" s="22"/>
      <c r="I68" s="22"/>
      <c r="J68" s="22"/>
      <c r="K68" s="22"/>
    </row>
    <row r="69" s="59" customFormat="1" ht="20" customHeight="1" spans="1:11">
      <c r="A69" s="22"/>
      <c r="B69" s="22"/>
      <c r="C69" s="22"/>
      <c r="D69" s="20"/>
      <c r="E69" s="589"/>
      <c r="F69" s="22"/>
      <c r="G69" s="22"/>
      <c r="H69" s="22"/>
      <c r="I69" s="22"/>
      <c r="J69" s="22"/>
      <c r="K69" s="22"/>
    </row>
    <row r="70" s="59" customFormat="1" ht="20" customHeight="1" spans="1:11">
      <c r="A70" s="22"/>
      <c r="B70" s="22"/>
      <c r="C70" s="22"/>
      <c r="D70" s="20"/>
      <c r="E70" s="589"/>
      <c r="F70" s="22"/>
      <c r="G70" s="22"/>
      <c r="H70" s="22"/>
      <c r="I70" s="22"/>
      <c r="J70" s="22"/>
      <c r="K70" s="22"/>
    </row>
    <row r="71" s="59" customFormat="1" ht="20" customHeight="1" spans="1:11">
      <c r="A71" s="22"/>
      <c r="B71" s="22"/>
      <c r="C71" s="22"/>
      <c r="D71" s="20"/>
      <c r="E71" s="589"/>
      <c r="F71" s="22"/>
      <c r="G71" s="22"/>
      <c r="H71" s="22"/>
      <c r="I71" s="22"/>
      <c r="J71" s="22"/>
      <c r="K71" s="22"/>
    </row>
    <row r="72" s="59" customFormat="1" ht="20" customHeight="1" spans="1:11">
      <c r="A72" s="22"/>
      <c r="B72" s="22"/>
      <c r="C72" s="22"/>
      <c r="D72" s="20"/>
      <c r="E72" s="589"/>
      <c r="F72" s="22"/>
      <c r="G72" s="22"/>
      <c r="H72" s="22"/>
      <c r="I72" s="22"/>
      <c r="J72" s="22"/>
      <c r="K72" s="22"/>
    </row>
    <row r="73" s="59" customFormat="1" ht="20" customHeight="1" spans="1:11">
      <c r="A73" s="22"/>
      <c r="B73" s="22"/>
      <c r="C73" s="22"/>
      <c r="D73" s="20"/>
      <c r="E73" s="589"/>
      <c r="F73" s="22"/>
      <c r="G73" s="22"/>
      <c r="H73" s="22"/>
      <c r="I73" s="22"/>
      <c r="J73" s="22"/>
      <c r="K73" s="22"/>
    </row>
    <row r="74" s="59" customFormat="1" ht="20" customHeight="1" spans="1:11">
      <c r="A74" s="22"/>
      <c r="B74" s="22"/>
      <c r="C74" s="22"/>
      <c r="D74" s="20"/>
      <c r="E74" s="589"/>
      <c r="F74" s="22"/>
      <c r="G74" s="22"/>
      <c r="H74" s="22"/>
      <c r="I74" s="22"/>
      <c r="J74" s="22"/>
      <c r="K74" s="22"/>
    </row>
    <row r="75" s="59" customFormat="1" ht="20" customHeight="1" spans="1:11">
      <c r="A75" s="22"/>
      <c r="B75" s="22"/>
      <c r="C75" s="22"/>
      <c r="D75" s="20"/>
      <c r="E75" s="589"/>
      <c r="F75" s="22"/>
      <c r="G75" s="22"/>
      <c r="H75" s="22"/>
      <c r="I75" s="22"/>
      <c r="J75" s="22"/>
      <c r="K75" s="22"/>
    </row>
    <row r="76" s="59" customFormat="1" ht="20" customHeight="1" spans="1:11">
      <c r="A76" s="22"/>
      <c r="B76" s="22"/>
      <c r="C76" s="22"/>
      <c r="D76" s="20"/>
      <c r="E76" s="589"/>
      <c r="F76" s="22"/>
      <c r="G76" s="22"/>
      <c r="H76" s="22"/>
      <c r="I76" s="22"/>
      <c r="J76" s="22"/>
      <c r="K76" s="22"/>
    </row>
    <row r="77" s="59" customFormat="1" ht="20" customHeight="1" spans="1:11">
      <c r="A77" s="22"/>
      <c r="B77" s="22"/>
      <c r="C77" s="22"/>
      <c r="D77" s="20"/>
      <c r="E77" s="589"/>
      <c r="F77" s="22"/>
      <c r="G77" s="22"/>
      <c r="H77" s="22"/>
      <c r="I77" s="22"/>
      <c r="J77" s="22"/>
      <c r="K77" s="22"/>
    </row>
    <row r="78" s="59" customFormat="1" ht="20" customHeight="1" spans="1:11">
      <c r="A78" s="22"/>
      <c r="B78" s="22"/>
      <c r="C78" s="22"/>
      <c r="D78" s="20"/>
      <c r="E78" s="589"/>
      <c r="F78" s="22"/>
      <c r="G78" s="22"/>
      <c r="H78" s="22"/>
      <c r="I78" s="22"/>
      <c r="J78" s="22"/>
      <c r="K78" s="22"/>
    </row>
    <row r="79" s="59" customFormat="1" ht="20" customHeight="1" spans="1:11">
      <c r="A79" s="22"/>
      <c r="B79" s="22"/>
      <c r="C79" s="22"/>
      <c r="D79" s="20"/>
      <c r="E79" s="589"/>
      <c r="F79" s="22"/>
      <c r="G79" s="22"/>
      <c r="H79" s="22"/>
      <c r="I79" s="22"/>
      <c r="J79" s="22"/>
      <c r="K79" s="22"/>
    </row>
    <row r="80" s="59" customFormat="1" ht="20" customHeight="1" spans="1:11">
      <c r="A80" s="22"/>
      <c r="B80" s="22"/>
      <c r="C80" s="22"/>
      <c r="D80" s="20"/>
      <c r="E80" s="589"/>
      <c r="F80" s="22"/>
      <c r="G80" s="22"/>
      <c r="H80" s="22"/>
      <c r="I80" s="22"/>
      <c r="J80" s="22"/>
      <c r="K80" s="22"/>
    </row>
    <row r="81" s="59" customFormat="1" ht="20" customHeight="1" spans="1:11">
      <c r="A81" s="22"/>
      <c r="B81" s="22"/>
      <c r="C81" s="22"/>
      <c r="D81" s="20"/>
      <c r="E81" s="589"/>
      <c r="F81" s="22"/>
      <c r="G81" s="22"/>
      <c r="H81" s="22"/>
      <c r="I81" s="22"/>
      <c r="J81" s="22"/>
      <c r="K81" s="22"/>
    </row>
    <row r="82" s="59" customFormat="1" ht="20" customHeight="1" spans="1:11">
      <c r="A82" s="22"/>
      <c r="B82" s="22"/>
      <c r="C82" s="22"/>
      <c r="D82" s="20"/>
      <c r="E82" s="589"/>
      <c r="F82" s="22"/>
      <c r="G82" s="22"/>
      <c r="H82" s="22"/>
      <c r="I82" s="22"/>
      <c r="J82" s="22"/>
      <c r="K82" s="22"/>
    </row>
    <row r="83" s="59" customFormat="1" ht="20" customHeight="1" spans="1:11">
      <c r="A83" s="22"/>
      <c r="B83" s="22"/>
      <c r="C83" s="22"/>
      <c r="D83" s="20"/>
      <c r="E83" s="589"/>
      <c r="F83" s="22"/>
      <c r="G83" s="22"/>
      <c r="H83" s="22"/>
      <c r="I83" s="22"/>
      <c r="J83" s="22"/>
      <c r="K83" s="22"/>
    </row>
    <row r="84" s="59" customFormat="1" ht="20" customHeight="1" spans="1:11">
      <c r="A84" s="22"/>
      <c r="B84" s="22"/>
      <c r="C84" s="22"/>
      <c r="D84" s="20"/>
      <c r="E84" s="589"/>
      <c r="F84" s="22"/>
      <c r="G84" s="22"/>
      <c r="H84" s="22"/>
      <c r="I84" s="22"/>
      <c r="J84" s="22"/>
      <c r="K84" s="22"/>
    </row>
    <row r="85" s="59" customFormat="1" ht="20" customHeight="1" spans="1:11">
      <c r="A85" s="22"/>
      <c r="B85" s="22"/>
      <c r="C85" s="22"/>
      <c r="D85" s="20"/>
      <c r="E85" s="589"/>
      <c r="F85" s="22"/>
      <c r="G85" s="22"/>
      <c r="H85" s="22"/>
      <c r="I85" s="22"/>
      <c r="J85" s="22"/>
      <c r="K85" s="22"/>
    </row>
    <row r="86" s="59" customFormat="1" ht="20" customHeight="1" spans="1:11">
      <c r="A86" s="22"/>
      <c r="B86" s="22"/>
      <c r="C86" s="22"/>
      <c r="D86" s="20"/>
      <c r="E86" s="589"/>
      <c r="F86" s="22"/>
      <c r="G86" s="22"/>
      <c r="H86" s="22"/>
      <c r="I86" s="22"/>
      <c r="J86" s="22"/>
      <c r="K86" s="22"/>
    </row>
    <row r="87" s="59" customFormat="1" ht="20" customHeight="1" spans="1:11">
      <c r="A87" s="22"/>
      <c r="B87" s="22"/>
      <c r="C87" s="22"/>
      <c r="D87" s="20"/>
      <c r="E87" s="589"/>
      <c r="F87" s="22"/>
      <c r="G87" s="22"/>
      <c r="H87" s="22"/>
      <c r="I87" s="22"/>
      <c r="J87" s="22"/>
      <c r="K87" s="22"/>
    </row>
    <row r="88" s="59" customFormat="1" ht="20" customHeight="1" spans="1:11">
      <c r="A88" s="22"/>
      <c r="B88" s="22"/>
      <c r="C88" s="22"/>
      <c r="D88" s="20"/>
      <c r="E88" s="589"/>
      <c r="F88" s="22"/>
      <c r="G88" s="22"/>
      <c r="H88" s="22"/>
      <c r="I88" s="22"/>
      <c r="J88" s="22"/>
      <c r="K88" s="22"/>
    </row>
    <row r="89" s="59" customFormat="1" ht="20" customHeight="1" spans="1:11">
      <c r="A89" s="22"/>
      <c r="B89" s="22"/>
      <c r="C89" s="22"/>
      <c r="D89" s="20"/>
      <c r="E89" s="589"/>
      <c r="F89" s="22"/>
      <c r="G89" s="22"/>
      <c r="H89" s="22"/>
      <c r="I89" s="22"/>
      <c r="J89" s="22"/>
      <c r="K89" s="22"/>
    </row>
    <row r="90" s="59" customFormat="1" ht="20" customHeight="1" spans="1:11">
      <c r="A90" s="22"/>
      <c r="B90" s="22"/>
      <c r="C90" s="22"/>
      <c r="D90" s="20"/>
      <c r="E90" s="589"/>
      <c r="F90" s="22"/>
      <c r="G90" s="22"/>
      <c r="H90" s="22"/>
      <c r="I90" s="22"/>
      <c r="J90" s="22"/>
      <c r="K90" s="22"/>
    </row>
    <row r="91" s="59" customFormat="1" ht="20" customHeight="1" spans="1:11">
      <c r="A91" s="22"/>
      <c r="B91" s="22"/>
      <c r="C91" s="22"/>
      <c r="D91" s="20"/>
      <c r="E91" s="589"/>
      <c r="F91" s="22"/>
      <c r="G91" s="22"/>
      <c r="H91" s="22"/>
      <c r="I91" s="22"/>
      <c r="J91" s="22"/>
      <c r="K91" s="22"/>
    </row>
    <row r="92" s="59" customFormat="1" ht="20" customHeight="1" spans="1:11">
      <c r="A92" s="22"/>
      <c r="B92" s="22"/>
      <c r="C92" s="22"/>
      <c r="D92" s="20"/>
      <c r="E92" s="589"/>
      <c r="F92" s="22"/>
      <c r="G92" s="22"/>
      <c r="H92" s="22"/>
      <c r="I92" s="22"/>
      <c r="J92" s="22"/>
      <c r="K92" s="22"/>
    </row>
    <row r="93" s="59" customFormat="1" ht="20" customHeight="1" spans="1:11">
      <c r="A93" s="22"/>
      <c r="B93" s="22"/>
      <c r="C93" s="22"/>
      <c r="D93" s="20"/>
      <c r="E93" s="589"/>
      <c r="F93" s="22"/>
      <c r="G93" s="22"/>
      <c r="H93" s="22"/>
      <c r="I93" s="22"/>
      <c r="J93" s="22"/>
      <c r="K93" s="22"/>
    </row>
    <row r="94" s="59" customFormat="1" ht="20" customHeight="1" spans="1:11">
      <c r="A94" s="22"/>
      <c r="B94" s="22"/>
      <c r="C94" s="22"/>
      <c r="D94" s="20"/>
      <c r="E94" s="589"/>
      <c r="F94" s="22"/>
      <c r="G94" s="22"/>
      <c r="H94" s="22"/>
      <c r="I94" s="22"/>
      <c r="J94" s="22"/>
      <c r="K94" s="22"/>
    </row>
    <row r="95" s="59" customFormat="1" ht="20" customHeight="1" spans="1:11">
      <c r="A95" s="22"/>
      <c r="B95" s="22"/>
      <c r="C95" s="22"/>
      <c r="D95" s="20"/>
      <c r="E95" s="589"/>
      <c r="F95" s="22"/>
      <c r="G95" s="22"/>
      <c r="H95" s="22"/>
      <c r="I95" s="22"/>
      <c r="J95" s="22"/>
      <c r="K95" s="22"/>
    </row>
    <row r="96" s="59" customFormat="1" ht="20" customHeight="1" spans="1:11">
      <c r="A96" s="22"/>
      <c r="B96" s="22"/>
      <c r="C96" s="22"/>
      <c r="D96" s="20"/>
      <c r="E96" s="589"/>
      <c r="F96" s="22"/>
      <c r="G96" s="22"/>
      <c r="H96" s="22"/>
      <c r="I96" s="22"/>
      <c r="J96" s="22"/>
      <c r="K96" s="22"/>
    </row>
    <row r="97" s="59" customFormat="1" ht="20" customHeight="1" spans="1:11">
      <c r="A97" s="22"/>
      <c r="B97" s="22"/>
      <c r="C97" s="22"/>
      <c r="D97" s="20"/>
      <c r="E97" s="589"/>
      <c r="F97" s="22"/>
      <c r="G97" s="22"/>
      <c r="H97" s="22"/>
      <c r="I97" s="22"/>
      <c r="J97" s="22"/>
      <c r="K97" s="22"/>
    </row>
    <row r="98" s="59" customFormat="1" ht="20" customHeight="1" spans="1:11">
      <c r="A98" s="22"/>
      <c r="B98" s="22"/>
      <c r="C98" s="22"/>
      <c r="D98" s="20"/>
      <c r="E98" s="589"/>
      <c r="F98" s="22"/>
      <c r="G98" s="22"/>
      <c r="H98" s="22"/>
      <c r="I98" s="22"/>
      <c r="J98" s="22"/>
      <c r="K98" s="22"/>
    </row>
    <row r="99" s="59" customFormat="1" ht="20" customHeight="1" spans="1:11">
      <c r="A99" s="22"/>
      <c r="B99" s="22"/>
      <c r="C99" s="22"/>
      <c r="D99" s="20"/>
      <c r="E99" s="589"/>
      <c r="F99" s="22"/>
      <c r="G99" s="22"/>
      <c r="H99" s="22"/>
      <c r="I99" s="22"/>
      <c r="J99" s="22"/>
      <c r="K99" s="22"/>
    </row>
    <row r="100" s="59" customFormat="1" ht="20" customHeight="1" spans="1:11">
      <c r="A100" s="22"/>
      <c r="B100" s="22"/>
      <c r="C100" s="22"/>
      <c r="D100" s="20"/>
      <c r="E100" s="589"/>
      <c r="F100" s="22"/>
      <c r="G100" s="22"/>
      <c r="H100" s="22"/>
      <c r="I100" s="22"/>
      <c r="J100" s="22"/>
      <c r="K100" s="22"/>
    </row>
    <row r="101" s="59" customFormat="1" ht="20" customHeight="1" spans="1:11">
      <c r="A101" s="22"/>
      <c r="B101" s="22"/>
      <c r="C101" s="22"/>
      <c r="D101" s="20"/>
      <c r="E101" s="589"/>
      <c r="F101" s="22"/>
      <c r="G101" s="22"/>
      <c r="H101" s="22"/>
      <c r="I101" s="22"/>
      <c r="J101" s="22"/>
      <c r="K101" s="22"/>
    </row>
    <row r="102" s="59" customFormat="1" ht="20" customHeight="1" spans="1:11">
      <c r="A102" s="22"/>
      <c r="B102" s="22"/>
      <c r="C102" s="22"/>
      <c r="D102" s="20"/>
      <c r="E102" s="589"/>
      <c r="F102" s="22"/>
      <c r="G102" s="22"/>
      <c r="H102" s="22"/>
      <c r="I102" s="22"/>
      <c r="J102" s="22"/>
      <c r="K102" s="22"/>
    </row>
    <row r="103" s="59" customFormat="1" ht="20" customHeight="1" spans="1:11">
      <c r="A103" s="22"/>
      <c r="B103" s="22"/>
      <c r="C103" s="22"/>
      <c r="D103" s="20"/>
      <c r="E103" s="589"/>
      <c r="F103" s="22"/>
      <c r="G103" s="22"/>
      <c r="H103" s="22"/>
      <c r="I103" s="22"/>
      <c r="J103" s="22"/>
      <c r="K103" s="22"/>
    </row>
    <row r="104" s="59" customFormat="1" ht="20" customHeight="1" spans="1:11">
      <c r="A104" s="22"/>
      <c r="B104" s="22"/>
      <c r="C104" s="22"/>
      <c r="D104" s="20"/>
      <c r="E104" s="589"/>
      <c r="F104" s="22"/>
      <c r="G104" s="22"/>
      <c r="H104" s="22"/>
      <c r="I104" s="22"/>
      <c r="J104" s="22"/>
      <c r="K104" s="22"/>
    </row>
    <row r="105" s="59" customFormat="1" ht="20" customHeight="1" spans="1:11">
      <c r="A105" s="22"/>
      <c r="B105" s="22"/>
      <c r="C105" s="22"/>
      <c r="D105" s="20"/>
      <c r="E105" s="589"/>
      <c r="F105" s="22"/>
      <c r="G105" s="22"/>
      <c r="H105" s="22"/>
      <c r="I105" s="22"/>
      <c r="J105" s="22"/>
      <c r="K105" s="22"/>
    </row>
    <row r="106" s="59" customFormat="1" ht="20" customHeight="1" spans="1:11">
      <c r="A106" s="22"/>
      <c r="B106" s="22"/>
      <c r="C106" s="22"/>
      <c r="D106" s="20"/>
      <c r="E106" s="589"/>
      <c r="F106" s="22"/>
      <c r="G106" s="22"/>
      <c r="H106" s="22"/>
      <c r="I106" s="22"/>
      <c r="J106" s="22"/>
      <c r="K106" s="22"/>
    </row>
    <row r="107" s="59" customFormat="1" ht="20" customHeight="1" spans="1:11">
      <c r="A107" s="22"/>
      <c r="B107" s="22"/>
      <c r="C107" s="22"/>
      <c r="D107" s="20"/>
      <c r="E107" s="589"/>
      <c r="F107" s="22"/>
      <c r="G107" s="22"/>
      <c r="H107" s="22"/>
      <c r="I107" s="22"/>
      <c r="J107" s="22"/>
      <c r="K107" s="22"/>
    </row>
    <row r="108" s="59" customFormat="1" ht="20" customHeight="1" spans="1:11">
      <c r="A108" s="22"/>
      <c r="B108" s="22"/>
      <c r="C108" s="22"/>
      <c r="D108" s="20"/>
      <c r="E108" s="589"/>
      <c r="F108" s="22"/>
      <c r="G108" s="22"/>
      <c r="H108" s="22"/>
      <c r="I108" s="22"/>
      <c r="J108" s="22"/>
      <c r="K108" s="22"/>
    </row>
    <row r="109" s="59" customFormat="1" ht="20" customHeight="1" spans="1:11">
      <c r="A109" s="22"/>
      <c r="B109" s="22"/>
      <c r="C109" s="22"/>
      <c r="D109" s="20"/>
      <c r="E109" s="589"/>
      <c r="F109" s="22"/>
      <c r="G109" s="22"/>
      <c r="H109" s="22"/>
      <c r="I109" s="22"/>
      <c r="J109" s="22"/>
      <c r="K109" s="22"/>
    </row>
    <row r="110" s="59" customFormat="1" ht="20" customHeight="1" spans="1:11">
      <c r="A110" s="22"/>
      <c r="B110" s="22"/>
      <c r="C110" s="22"/>
      <c r="D110" s="20"/>
      <c r="E110" s="589"/>
      <c r="F110" s="22"/>
      <c r="G110" s="22"/>
      <c r="H110" s="22"/>
      <c r="I110" s="22"/>
      <c r="J110" s="22"/>
      <c r="K110" s="22"/>
    </row>
    <row r="111" s="59" customFormat="1" ht="20" customHeight="1" spans="1:11">
      <c r="A111" s="22"/>
      <c r="B111" s="22"/>
      <c r="C111" s="22"/>
      <c r="D111" s="20"/>
      <c r="E111" s="589"/>
      <c r="F111" s="22"/>
      <c r="G111" s="22"/>
      <c r="H111" s="22"/>
      <c r="I111" s="22"/>
      <c r="J111" s="22"/>
      <c r="K111" s="22"/>
    </row>
    <row r="112" s="59" customFormat="1" ht="20" customHeight="1" spans="1:11">
      <c r="A112" s="22"/>
      <c r="B112" s="22"/>
      <c r="C112" s="22"/>
      <c r="D112" s="20"/>
      <c r="E112" s="589"/>
      <c r="F112" s="22"/>
      <c r="G112" s="22"/>
      <c r="H112" s="22"/>
      <c r="I112" s="22"/>
      <c r="J112" s="22"/>
      <c r="K112" s="22"/>
    </row>
    <row r="113" s="59" customFormat="1" ht="20" customHeight="1" spans="1:11">
      <c r="A113" s="22"/>
      <c r="B113" s="22"/>
      <c r="C113" s="22"/>
      <c r="D113" s="20"/>
      <c r="E113" s="589"/>
      <c r="F113" s="22"/>
      <c r="G113" s="22"/>
      <c r="H113" s="22"/>
      <c r="I113" s="22"/>
      <c r="J113" s="22"/>
      <c r="K113" s="22"/>
    </row>
    <row r="114" s="59" customFormat="1" ht="20" customHeight="1" spans="1:11">
      <c r="A114" s="22"/>
      <c r="B114" s="22"/>
      <c r="C114" s="22"/>
      <c r="D114" s="20"/>
      <c r="E114" s="589"/>
      <c r="F114" s="22"/>
      <c r="G114" s="22"/>
      <c r="H114" s="22"/>
      <c r="I114" s="22"/>
      <c r="J114" s="22"/>
      <c r="K114" s="22"/>
    </row>
    <row r="115" s="59" customFormat="1" ht="20" customHeight="1" spans="1:11">
      <c r="A115" s="22"/>
      <c r="B115" s="22"/>
      <c r="C115" s="22"/>
      <c r="D115" s="20"/>
      <c r="E115" s="589"/>
      <c r="F115" s="22"/>
      <c r="G115" s="22"/>
      <c r="H115" s="22"/>
      <c r="I115" s="22"/>
      <c r="J115" s="22"/>
      <c r="K115" s="22"/>
    </row>
    <row r="116" s="59" customFormat="1" ht="20" customHeight="1" spans="1:11">
      <c r="A116" s="22"/>
      <c r="B116" s="22"/>
      <c r="C116" s="22"/>
      <c r="D116" s="20"/>
      <c r="E116" s="589"/>
      <c r="F116" s="22"/>
      <c r="G116" s="22"/>
      <c r="H116" s="22"/>
      <c r="I116" s="22"/>
      <c r="J116" s="22"/>
      <c r="K116" s="22"/>
    </row>
    <row r="117" s="59" customFormat="1" ht="20" customHeight="1" spans="1:11">
      <c r="A117" s="22"/>
      <c r="B117" s="22"/>
      <c r="C117" s="22"/>
      <c r="D117" s="20"/>
      <c r="E117" s="589"/>
      <c r="F117" s="22"/>
      <c r="G117" s="22"/>
      <c r="H117" s="22"/>
      <c r="I117" s="22"/>
      <c r="J117" s="22"/>
      <c r="K117" s="22"/>
    </row>
    <row r="118" s="59" customFormat="1" ht="20" customHeight="1" spans="1:11">
      <c r="A118" s="22"/>
      <c r="B118" s="22"/>
      <c r="C118" s="22"/>
      <c r="D118" s="20"/>
      <c r="E118" s="589"/>
      <c r="F118" s="22"/>
      <c r="G118" s="22"/>
      <c r="H118" s="22"/>
      <c r="I118" s="22"/>
      <c r="J118" s="22"/>
      <c r="K118" s="22"/>
    </row>
    <row r="119" s="59" customFormat="1" ht="20" customHeight="1" spans="1:11">
      <c r="A119" s="22"/>
      <c r="B119" s="22"/>
      <c r="C119" s="22"/>
      <c r="D119" s="20"/>
      <c r="E119" s="589"/>
      <c r="F119" s="22"/>
      <c r="G119" s="22"/>
      <c r="H119" s="22"/>
      <c r="I119" s="22"/>
      <c r="J119" s="22"/>
      <c r="K119" s="22"/>
    </row>
    <row r="120" s="59" customFormat="1" ht="20" customHeight="1" spans="1:11">
      <c r="A120" s="22"/>
      <c r="B120" s="22"/>
      <c r="C120" s="22"/>
      <c r="D120" s="20"/>
      <c r="E120" s="589"/>
      <c r="F120" s="22"/>
      <c r="G120" s="22"/>
      <c r="H120" s="22"/>
      <c r="I120" s="22"/>
      <c r="J120" s="22"/>
      <c r="K120" s="22"/>
    </row>
    <row r="121" s="59" customFormat="1" ht="20" customHeight="1" spans="1:11">
      <c r="A121" s="22"/>
      <c r="B121" s="22"/>
      <c r="C121" s="22"/>
      <c r="D121" s="20"/>
      <c r="E121" s="589"/>
      <c r="F121" s="22"/>
      <c r="G121" s="22"/>
      <c r="H121" s="22"/>
      <c r="I121" s="22"/>
      <c r="J121" s="22"/>
      <c r="K121" s="22"/>
    </row>
    <row r="122" s="59" customFormat="1" ht="20" customHeight="1" spans="1:11">
      <c r="A122" s="22"/>
      <c r="B122" s="22"/>
      <c r="C122" s="22"/>
      <c r="D122" s="20"/>
      <c r="E122" s="589"/>
      <c r="F122" s="22"/>
      <c r="G122" s="22"/>
      <c r="H122" s="22"/>
      <c r="I122" s="22"/>
      <c r="J122" s="22"/>
      <c r="K122" s="22"/>
    </row>
    <row r="123" s="59" customFormat="1" ht="20" customHeight="1" spans="1:11">
      <c r="A123" s="22"/>
      <c r="B123" s="22"/>
      <c r="C123" s="22"/>
      <c r="D123" s="20"/>
      <c r="E123" s="589"/>
      <c r="F123" s="22"/>
      <c r="G123" s="22"/>
      <c r="H123" s="22"/>
      <c r="I123" s="22"/>
      <c r="J123" s="22"/>
      <c r="K123" s="22"/>
    </row>
    <row r="124" s="59" customFormat="1" ht="20" customHeight="1" spans="1:11">
      <c r="A124" s="22"/>
      <c r="B124" s="22"/>
      <c r="C124" s="22"/>
      <c r="D124" s="20"/>
      <c r="E124" s="589"/>
      <c r="F124" s="22"/>
      <c r="G124" s="22"/>
      <c r="H124" s="22"/>
      <c r="I124" s="22"/>
      <c r="J124" s="22"/>
      <c r="K124" s="22"/>
    </row>
    <row r="125" s="59" customFormat="1" ht="20" customHeight="1" spans="1:11">
      <c r="A125" s="22"/>
      <c r="B125" s="22"/>
      <c r="C125" s="22"/>
      <c r="D125" s="20"/>
      <c r="E125" s="589"/>
      <c r="F125" s="22"/>
      <c r="G125" s="22"/>
      <c r="H125" s="22"/>
      <c r="I125" s="22"/>
      <c r="J125" s="22"/>
      <c r="K125" s="22"/>
    </row>
    <row r="126" s="59" customFormat="1" ht="20" customHeight="1" spans="1:11">
      <c r="A126" s="22"/>
      <c r="B126" s="22"/>
      <c r="C126" s="22"/>
      <c r="D126" s="20"/>
      <c r="E126" s="589"/>
      <c r="F126" s="22"/>
      <c r="G126" s="22"/>
      <c r="H126" s="22"/>
      <c r="I126" s="22"/>
      <c r="J126" s="22"/>
      <c r="K126" s="22"/>
    </row>
    <row r="127" s="59" customFormat="1" ht="20" customHeight="1" spans="1:11">
      <c r="A127" s="22"/>
      <c r="B127" s="22"/>
      <c r="C127" s="22"/>
      <c r="D127" s="20"/>
      <c r="E127" s="589"/>
      <c r="F127" s="22"/>
      <c r="G127" s="22"/>
      <c r="H127" s="22"/>
      <c r="I127" s="22"/>
      <c r="J127" s="22"/>
      <c r="K127" s="22"/>
    </row>
    <row r="128" s="59" customFormat="1" ht="20" customHeight="1" spans="1:11">
      <c r="A128" s="22"/>
      <c r="B128" s="22"/>
      <c r="C128" s="22"/>
      <c r="D128" s="20"/>
      <c r="E128" s="589"/>
      <c r="F128" s="22"/>
      <c r="G128" s="22"/>
      <c r="H128" s="22"/>
      <c r="I128" s="22"/>
      <c r="J128" s="22"/>
      <c r="K128" s="22"/>
    </row>
    <row r="129" s="59" customFormat="1" ht="20" customHeight="1" spans="1:11">
      <c r="A129" s="22"/>
      <c r="B129" s="22"/>
      <c r="C129" s="22"/>
      <c r="D129" s="20"/>
      <c r="E129" s="589"/>
      <c r="F129" s="22"/>
      <c r="G129" s="22"/>
      <c r="H129" s="22"/>
      <c r="I129" s="22"/>
      <c r="J129" s="22"/>
      <c r="K129" s="22"/>
    </row>
    <row r="130" s="59" customFormat="1" ht="20" customHeight="1" spans="1:11">
      <c r="A130" s="22"/>
      <c r="B130" s="22"/>
      <c r="C130" s="22"/>
      <c r="D130" s="20"/>
      <c r="E130" s="589"/>
      <c r="F130" s="22"/>
      <c r="G130" s="22"/>
      <c r="H130" s="22"/>
      <c r="I130" s="22"/>
      <c r="J130" s="22"/>
      <c r="K130" s="22"/>
    </row>
    <row r="131" s="59" customFormat="1" ht="20" customHeight="1" spans="1:11">
      <c r="A131" s="22"/>
      <c r="B131" s="22"/>
      <c r="C131" s="22"/>
      <c r="D131" s="20"/>
      <c r="E131" s="589"/>
      <c r="F131" s="22"/>
      <c r="G131" s="22"/>
      <c r="H131" s="22"/>
      <c r="I131" s="22"/>
      <c r="J131" s="22"/>
      <c r="K131" s="22"/>
    </row>
    <row r="132" s="59" customFormat="1" ht="20" customHeight="1" spans="1:11">
      <c r="A132" s="22"/>
      <c r="B132" s="22"/>
      <c r="C132" s="22"/>
      <c r="D132" s="20"/>
      <c r="E132" s="589"/>
      <c r="F132" s="22"/>
      <c r="G132" s="22"/>
      <c r="H132" s="22"/>
      <c r="I132" s="22"/>
      <c r="J132" s="22"/>
      <c r="K132" s="22"/>
    </row>
    <row r="133" s="59" customFormat="1" ht="20" customHeight="1" spans="1:11">
      <c r="A133" s="22"/>
      <c r="B133" s="22"/>
      <c r="C133" s="22"/>
      <c r="D133" s="20"/>
      <c r="E133" s="589"/>
      <c r="F133" s="22"/>
      <c r="G133" s="22"/>
      <c r="H133" s="22"/>
      <c r="I133" s="22"/>
      <c r="J133" s="22"/>
      <c r="K133" s="22"/>
    </row>
    <row r="134" s="59" customFormat="1" ht="20" customHeight="1" spans="1:11">
      <c r="A134" s="22"/>
      <c r="B134" s="22"/>
      <c r="C134" s="22"/>
      <c r="D134" s="20"/>
      <c r="E134" s="589"/>
      <c r="F134" s="22"/>
      <c r="G134" s="22"/>
      <c r="H134" s="22"/>
      <c r="I134" s="22"/>
      <c r="J134" s="22"/>
      <c r="K134" s="22"/>
    </row>
    <row r="135" s="59" customFormat="1" ht="20" customHeight="1" spans="1:11">
      <c r="A135" s="22"/>
      <c r="B135" s="22"/>
      <c r="C135" s="22"/>
      <c r="D135" s="20"/>
      <c r="E135" s="589"/>
      <c r="F135" s="22"/>
      <c r="G135" s="22"/>
      <c r="H135" s="22"/>
      <c r="I135" s="22"/>
      <c r="J135" s="22"/>
      <c r="K135" s="22"/>
    </row>
    <row r="136" s="59" customFormat="1" ht="20" customHeight="1" spans="1:11">
      <c r="A136" s="22"/>
      <c r="B136" s="22"/>
      <c r="C136" s="22"/>
      <c r="D136" s="20"/>
      <c r="E136" s="589"/>
      <c r="F136" s="22"/>
      <c r="G136" s="22"/>
      <c r="H136" s="22"/>
      <c r="I136" s="22"/>
      <c r="J136" s="22"/>
      <c r="K136" s="22"/>
    </row>
    <row r="137" s="59" customFormat="1" ht="20" customHeight="1" spans="1:11">
      <c r="A137" s="22"/>
      <c r="B137" s="22"/>
      <c r="C137" s="22"/>
      <c r="D137" s="20"/>
      <c r="E137" s="589"/>
      <c r="F137" s="22"/>
      <c r="G137" s="22"/>
      <c r="H137" s="22"/>
      <c r="I137" s="22"/>
      <c r="J137" s="22"/>
      <c r="K137" s="22"/>
    </row>
    <row r="138" s="59" customFormat="1" ht="20" customHeight="1" spans="1:11">
      <c r="A138" s="22"/>
      <c r="B138" s="22"/>
      <c r="C138" s="22"/>
      <c r="D138" s="20"/>
      <c r="E138" s="589"/>
      <c r="F138" s="22"/>
      <c r="G138" s="22"/>
      <c r="H138" s="22"/>
      <c r="I138" s="22"/>
      <c r="J138" s="22"/>
      <c r="K138" s="22"/>
    </row>
    <row r="139" s="59" customFormat="1" ht="20" customHeight="1" spans="1:11">
      <c r="A139" s="22"/>
      <c r="B139" s="22"/>
      <c r="C139" s="22"/>
      <c r="D139" s="20"/>
      <c r="E139" s="589"/>
      <c r="F139" s="22"/>
      <c r="G139" s="22"/>
      <c r="H139" s="22"/>
      <c r="I139" s="22"/>
      <c r="J139" s="22"/>
      <c r="K139" s="22"/>
    </row>
    <row r="140" s="59" customFormat="1" ht="20" customHeight="1" spans="1:11">
      <c r="A140" s="22"/>
      <c r="B140" s="22"/>
      <c r="C140" s="22"/>
      <c r="D140" s="20"/>
      <c r="E140" s="589"/>
      <c r="F140" s="22"/>
      <c r="G140" s="22"/>
      <c r="H140" s="22"/>
      <c r="I140" s="22"/>
      <c r="J140" s="22"/>
      <c r="K140" s="22"/>
    </row>
    <row r="141" s="59" customFormat="1" ht="20" customHeight="1" spans="1:11">
      <c r="A141" s="22"/>
      <c r="B141" s="22"/>
      <c r="C141" s="22"/>
      <c r="D141" s="20"/>
      <c r="E141" s="589"/>
      <c r="F141" s="22"/>
      <c r="G141" s="22"/>
      <c r="H141" s="22"/>
      <c r="I141" s="22"/>
      <c r="J141" s="22"/>
      <c r="K141" s="22"/>
    </row>
    <row r="142" s="59" customFormat="1" ht="20" customHeight="1" spans="1:11">
      <c r="A142" s="22"/>
      <c r="B142" s="22"/>
      <c r="C142" s="22"/>
      <c r="D142" s="20"/>
      <c r="E142" s="589"/>
      <c r="F142" s="22"/>
      <c r="G142" s="22"/>
      <c r="H142" s="22"/>
      <c r="I142" s="22"/>
      <c r="J142" s="22"/>
      <c r="K142" s="22"/>
    </row>
    <row r="143" s="59" customFormat="1" ht="20" customHeight="1" spans="1:11">
      <c r="A143" s="22"/>
      <c r="B143" s="22"/>
      <c r="C143" s="22"/>
      <c r="D143" s="20"/>
      <c r="E143" s="589"/>
      <c r="F143" s="22"/>
      <c r="G143" s="22"/>
      <c r="H143" s="22"/>
      <c r="I143" s="22"/>
      <c r="J143" s="22"/>
      <c r="K143" s="22"/>
    </row>
    <row r="144" s="59" customFormat="1" ht="20" customHeight="1" spans="1:11">
      <c r="A144" s="22"/>
      <c r="B144" s="22"/>
      <c r="C144" s="22"/>
      <c r="D144" s="20"/>
      <c r="E144" s="589"/>
      <c r="F144" s="22"/>
      <c r="G144" s="22"/>
      <c r="H144" s="22"/>
      <c r="I144" s="22"/>
      <c r="J144" s="22"/>
      <c r="K144" s="22"/>
    </row>
    <row r="145" s="59" customFormat="1" ht="20" customHeight="1" spans="1:11">
      <c r="A145" s="22"/>
      <c r="B145" s="22"/>
      <c r="C145" s="22"/>
      <c r="D145" s="20"/>
      <c r="E145" s="589"/>
      <c r="F145" s="22"/>
      <c r="G145" s="22"/>
      <c r="H145" s="22"/>
      <c r="I145" s="22"/>
      <c r="J145" s="22"/>
      <c r="K145" s="22"/>
    </row>
    <row r="146" s="59" customFormat="1" ht="20" customHeight="1" spans="1:11">
      <c r="A146" s="22"/>
      <c r="B146" s="22"/>
      <c r="C146" s="22"/>
      <c r="D146" s="20"/>
      <c r="E146" s="589"/>
      <c r="F146" s="22"/>
      <c r="G146" s="22"/>
      <c r="H146" s="22"/>
      <c r="I146" s="22"/>
      <c r="J146" s="22"/>
      <c r="K146" s="22"/>
    </row>
    <row r="147" s="59" customFormat="1" ht="20" customHeight="1" spans="1:11">
      <c r="A147" s="22"/>
      <c r="B147" s="22"/>
      <c r="C147" s="22"/>
      <c r="D147" s="20"/>
      <c r="E147" s="589"/>
      <c r="F147" s="22"/>
      <c r="G147" s="22"/>
      <c r="H147" s="22"/>
      <c r="I147" s="22"/>
      <c r="J147" s="22"/>
      <c r="K147" s="22"/>
    </row>
    <row r="148" s="59" customFormat="1" ht="20" customHeight="1" spans="1:11">
      <c r="A148" s="22"/>
      <c r="B148" s="22"/>
      <c r="C148" s="22"/>
      <c r="D148" s="20"/>
      <c r="E148" s="589"/>
      <c r="F148" s="22"/>
      <c r="G148" s="22"/>
      <c r="H148" s="22"/>
      <c r="I148" s="22"/>
      <c r="J148" s="22"/>
      <c r="K148" s="22"/>
    </row>
    <row r="149" s="59" customFormat="1" ht="20" customHeight="1" spans="1:11">
      <c r="A149" s="22"/>
      <c r="B149" s="22"/>
      <c r="C149" s="22"/>
      <c r="D149" s="20"/>
      <c r="E149" s="589"/>
      <c r="F149" s="22"/>
      <c r="G149" s="22"/>
      <c r="H149" s="22"/>
      <c r="I149" s="22"/>
      <c r="J149" s="22"/>
      <c r="K149" s="22"/>
    </row>
    <row r="150" s="59" customFormat="1" ht="20" customHeight="1" spans="1:11">
      <c r="A150" s="22"/>
      <c r="B150" s="22"/>
      <c r="C150" s="22"/>
      <c r="D150" s="20"/>
      <c r="E150" s="589"/>
      <c r="F150" s="22"/>
      <c r="G150" s="22"/>
      <c r="H150" s="22"/>
      <c r="I150" s="22"/>
      <c r="J150" s="22"/>
      <c r="K150" s="22"/>
    </row>
    <row r="151" s="59" customFormat="1" ht="20" customHeight="1" spans="1:11">
      <c r="A151" s="22"/>
      <c r="B151" s="22"/>
      <c r="C151" s="22"/>
      <c r="D151" s="20"/>
      <c r="E151" s="589"/>
      <c r="F151" s="22"/>
      <c r="G151" s="22"/>
      <c r="H151" s="22"/>
      <c r="I151" s="22"/>
      <c r="J151" s="22"/>
      <c r="K151" s="22"/>
    </row>
    <row r="152" s="59" customFormat="1" ht="20" customHeight="1" spans="1:11">
      <c r="A152" s="22"/>
      <c r="B152" s="22"/>
      <c r="C152" s="22"/>
      <c r="D152" s="20"/>
      <c r="E152" s="589"/>
      <c r="F152" s="22"/>
      <c r="G152" s="22"/>
      <c r="H152" s="22"/>
      <c r="I152" s="22"/>
      <c r="J152" s="22"/>
      <c r="K152" s="22"/>
    </row>
    <row r="153" s="59" customFormat="1" ht="20" customHeight="1" spans="1:11">
      <c r="A153" s="22"/>
      <c r="B153" s="22"/>
      <c r="C153" s="22"/>
      <c r="D153" s="20"/>
      <c r="E153" s="589"/>
      <c r="F153" s="22"/>
      <c r="G153" s="22"/>
      <c r="H153" s="22"/>
      <c r="I153" s="22"/>
      <c r="J153" s="22"/>
      <c r="K153" s="22"/>
    </row>
    <row r="154" s="59" customFormat="1" ht="20" customHeight="1" spans="1:11">
      <c r="A154" s="22"/>
      <c r="B154" s="22"/>
      <c r="C154" s="22"/>
      <c r="D154" s="20"/>
      <c r="E154" s="589"/>
      <c r="F154" s="22"/>
      <c r="G154" s="22"/>
      <c r="H154" s="22"/>
      <c r="I154" s="22"/>
      <c r="J154" s="22"/>
      <c r="K154" s="22"/>
    </row>
    <row r="155" s="59" customFormat="1" ht="20" customHeight="1" spans="1:11">
      <c r="A155" s="22"/>
      <c r="B155" s="22"/>
      <c r="C155" s="22"/>
      <c r="D155" s="20"/>
      <c r="E155" s="589"/>
      <c r="F155" s="22"/>
      <c r="G155" s="22"/>
      <c r="H155" s="22"/>
      <c r="I155" s="22"/>
      <c r="J155" s="22"/>
      <c r="K155" s="22"/>
    </row>
    <row r="156" s="59" customFormat="1" ht="20" customHeight="1" spans="1:11">
      <c r="A156" s="22"/>
      <c r="B156" s="22"/>
      <c r="C156" s="22"/>
      <c r="D156" s="20"/>
      <c r="E156" s="589"/>
      <c r="F156" s="22"/>
      <c r="G156" s="22"/>
      <c r="H156" s="22"/>
      <c r="I156" s="22"/>
      <c r="J156" s="22"/>
      <c r="K156" s="22"/>
    </row>
    <row r="157" s="59" customFormat="1" ht="20" customHeight="1" spans="1:11">
      <c r="A157" s="22"/>
      <c r="B157" s="22"/>
      <c r="C157" s="22"/>
      <c r="D157" s="20"/>
      <c r="E157" s="589"/>
      <c r="F157" s="22"/>
      <c r="G157" s="22"/>
      <c r="H157" s="22"/>
      <c r="I157" s="22"/>
      <c r="J157" s="22"/>
      <c r="K157" s="22"/>
    </row>
    <row r="158" s="59" customFormat="1" ht="20" customHeight="1" spans="1:11">
      <c r="A158" s="22"/>
      <c r="B158" s="22"/>
      <c r="C158" s="22"/>
      <c r="D158" s="20"/>
      <c r="E158" s="589"/>
      <c r="F158" s="22"/>
      <c r="G158" s="22"/>
      <c r="H158" s="22"/>
      <c r="I158" s="22"/>
      <c r="J158" s="22"/>
      <c r="K158" s="22"/>
    </row>
    <row r="159" s="59" customFormat="1" ht="20" customHeight="1" spans="1:11">
      <c r="A159" s="22"/>
      <c r="B159" s="22"/>
      <c r="C159" s="22"/>
      <c r="D159" s="20"/>
      <c r="E159" s="589"/>
      <c r="F159" s="22"/>
      <c r="G159" s="22"/>
      <c r="H159" s="22"/>
      <c r="I159" s="22"/>
      <c r="J159" s="22"/>
      <c r="K159" s="22"/>
    </row>
    <row r="160" s="59" customFormat="1" ht="20" customHeight="1" spans="1:11">
      <c r="A160" s="22"/>
      <c r="B160" s="22"/>
      <c r="C160" s="22"/>
      <c r="D160" s="20"/>
      <c r="E160" s="589"/>
      <c r="F160" s="22"/>
      <c r="G160" s="22"/>
      <c r="H160" s="22"/>
      <c r="I160" s="22"/>
      <c r="J160" s="22"/>
      <c r="K160" s="22"/>
    </row>
    <row r="161" s="59" customFormat="1" ht="20" customHeight="1" spans="1:11">
      <c r="A161" s="22"/>
      <c r="B161" s="22"/>
      <c r="C161" s="22"/>
      <c r="D161" s="20"/>
      <c r="E161" s="589"/>
      <c r="F161" s="22"/>
      <c r="G161" s="22"/>
      <c r="H161" s="22"/>
      <c r="I161" s="22"/>
      <c r="J161" s="22"/>
      <c r="K161" s="22"/>
    </row>
    <row r="162" s="59" customFormat="1" ht="20" customHeight="1" spans="1:11">
      <c r="A162" s="22"/>
      <c r="B162" s="22"/>
      <c r="C162" s="22"/>
      <c r="D162" s="20"/>
      <c r="E162" s="589"/>
      <c r="F162" s="22"/>
      <c r="G162" s="22"/>
      <c r="H162" s="22"/>
      <c r="I162" s="22"/>
      <c r="J162" s="22"/>
      <c r="K162" s="22"/>
    </row>
    <row r="163" s="59" customFormat="1" ht="20" customHeight="1" spans="1:11">
      <c r="A163" s="22"/>
      <c r="B163" s="22"/>
      <c r="C163" s="22"/>
      <c r="D163" s="20"/>
      <c r="E163" s="589"/>
      <c r="F163" s="22"/>
      <c r="G163" s="22"/>
      <c r="H163" s="22"/>
      <c r="I163" s="22"/>
      <c r="J163" s="22"/>
      <c r="K163" s="22"/>
    </row>
    <row r="164" s="59" customFormat="1" ht="20" customHeight="1" spans="1:11">
      <c r="A164" s="22"/>
      <c r="B164" s="22"/>
      <c r="C164" s="22"/>
      <c r="D164" s="20"/>
      <c r="E164" s="589"/>
      <c r="F164" s="22"/>
      <c r="G164" s="22"/>
      <c r="H164" s="22"/>
      <c r="I164" s="22"/>
      <c r="J164" s="22"/>
      <c r="K164" s="22"/>
    </row>
    <row r="165" s="59" customFormat="1" ht="20" customHeight="1" spans="1:11">
      <c r="A165" s="22"/>
      <c r="B165" s="22"/>
      <c r="C165" s="22"/>
      <c r="D165" s="20"/>
      <c r="E165" s="589"/>
      <c r="F165" s="22"/>
      <c r="G165" s="22"/>
      <c r="H165" s="22"/>
      <c r="I165" s="22"/>
      <c r="J165" s="22"/>
      <c r="K165" s="22"/>
    </row>
    <row r="166" s="59" customFormat="1" ht="20" customHeight="1" spans="1:11">
      <c r="A166" s="22"/>
      <c r="B166" s="22"/>
      <c r="C166" s="22"/>
      <c r="D166" s="20"/>
      <c r="E166" s="589"/>
      <c r="F166" s="22"/>
      <c r="G166" s="22"/>
      <c r="H166" s="22"/>
      <c r="I166" s="22"/>
      <c r="J166" s="22"/>
      <c r="K166" s="22"/>
    </row>
    <row r="167" s="59" customFormat="1" ht="20" customHeight="1" spans="1:11">
      <c r="A167" s="22"/>
      <c r="B167" s="22"/>
      <c r="C167" s="22"/>
      <c r="D167" s="20"/>
      <c r="E167" s="589"/>
      <c r="F167" s="22"/>
      <c r="G167" s="22"/>
      <c r="H167" s="22"/>
      <c r="I167" s="22"/>
      <c r="J167" s="22"/>
      <c r="K167" s="22"/>
    </row>
    <row r="168" s="59" customFormat="1" ht="20" customHeight="1" spans="1:11">
      <c r="A168" s="22"/>
      <c r="B168" s="22"/>
      <c r="C168" s="22"/>
      <c r="D168" s="20"/>
      <c r="E168" s="589"/>
      <c r="F168" s="22"/>
      <c r="G168" s="22"/>
      <c r="H168" s="22"/>
      <c r="I168" s="22"/>
      <c r="J168" s="22"/>
      <c r="K168" s="22"/>
    </row>
    <row r="169" s="59" customFormat="1" ht="20" customHeight="1" spans="1:11">
      <c r="A169" s="22"/>
      <c r="B169" s="22"/>
      <c r="C169" s="22"/>
      <c r="D169" s="20"/>
      <c r="E169" s="589"/>
      <c r="F169" s="22"/>
      <c r="G169" s="22"/>
      <c r="H169" s="22"/>
      <c r="I169" s="22"/>
      <c r="J169" s="22"/>
      <c r="K169" s="22"/>
    </row>
    <row r="170" s="59" customFormat="1" ht="20" customHeight="1" spans="1:11">
      <c r="A170" s="22"/>
      <c r="B170" s="22"/>
      <c r="C170" s="22"/>
      <c r="D170" s="20"/>
      <c r="E170" s="589"/>
      <c r="F170" s="22"/>
      <c r="G170" s="22"/>
      <c r="H170" s="22"/>
      <c r="I170" s="22"/>
      <c r="J170" s="22"/>
      <c r="K170" s="22"/>
    </row>
    <row r="171" s="59" customFormat="1" ht="20" customHeight="1" spans="1:11">
      <c r="A171" s="22"/>
      <c r="B171" s="22"/>
      <c r="C171" s="22"/>
      <c r="D171" s="20"/>
      <c r="E171" s="589"/>
      <c r="F171" s="22"/>
      <c r="G171" s="22"/>
      <c r="H171" s="22"/>
      <c r="I171" s="22"/>
      <c r="J171" s="22"/>
      <c r="K171" s="22"/>
    </row>
    <row r="172" s="59" customFormat="1" ht="20" customHeight="1" spans="1:11">
      <c r="A172" s="22"/>
      <c r="B172" s="22"/>
      <c r="C172" s="22"/>
      <c r="D172" s="20"/>
      <c r="E172" s="589"/>
      <c r="F172" s="22"/>
      <c r="G172" s="22"/>
      <c r="H172" s="22"/>
      <c r="I172" s="22"/>
      <c r="J172" s="22"/>
      <c r="K172" s="22"/>
    </row>
    <row r="173" s="59" customFormat="1" ht="20" customHeight="1" spans="1:11">
      <c r="A173" s="22"/>
      <c r="B173" s="22"/>
      <c r="C173" s="22"/>
      <c r="D173" s="20"/>
      <c r="E173" s="589"/>
      <c r="F173" s="22"/>
      <c r="G173" s="22"/>
      <c r="H173" s="22"/>
      <c r="I173" s="22"/>
      <c r="J173" s="22"/>
      <c r="K173" s="22"/>
    </row>
    <row r="174" s="59" customFormat="1" ht="20" customHeight="1" spans="1:11">
      <c r="A174" s="22"/>
      <c r="B174" s="22"/>
      <c r="C174" s="22"/>
      <c r="D174" s="20"/>
      <c r="E174" s="589"/>
      <c r="F174" s="22"/>
      <c r="G174" s="22"/>
      <c r="H174" s="22"/>
      <c r="I174" s="22"/>
      <c r="J174" s="22"/>
      <c r="K174" s="22"/>
    </row>
    <row r="175" s="59" customFormat="1" ht="20" customHeight="1" spans="1:11">
      <c r="A175" s="22"/>
      <c r="B175" s="22"/>
      <c r="C175" s="22"/>
      <c r="D175" s="20"/>
      <c r="E175" s="589"/>
      <c r="F175" s="22"/>
      <c r="G175" s="22"/>
      <c r="H175" s="22"/>
      <c r="I175" s="22"/>
      <c r="J175" s="22"/>
      <c r="K175" s="22"/>
    </row>
    <row r="176" s="59" customFormat="1" ht="20" customHeight="1" spans="1:11">
      <c r="A176" s="22"/>
      <c r="B176" s="22"/>
      <c r="C176" s="22"/>
      <c r="D176" s="20"/>
      <c r="E176" s="589"/>
      <c r="F176" s="22"/>
      <c r="G176" s="22"/>
      <c r="H176" s="22"/>
      <c r="I176" s="22"/>
      <c r="J176" s="22"/>
      <c r="K176" s="22"/>
    </row>
    <row r="177" s="59" customFormat="1" ht="20" customHeight="1" spans="1:11">
      <c r="A177" s="22"/>
      <c r="B177" s="22"/>
      <c r="C177" s="22"/>
      <c r="D177" s="20"/>
      <c r="E177" s="589"/>
      <c r="F177" s="22"/>
      <c r="G177" s="22"/>
      <c r="H177" s="22"/>
      <c r="I177" s="22"/>
      <c r="J177" s="22"/>
      <c r="K177" s="22"/>
    </row>
    <row r="178" s="59" customFormat="1" ht="20" customHeight="1" spans="1:11">
      <c r="A178" s="22"/>
      <c r="B178" s="22"/>
      <c r="C178" s="22"/>
      <c r="D178" s="20"/>
      <c r="E178" s="589"/>
      <c r="F178" s="22"/>
      <c r="G178" s="22"/>
      <c r="H178" s="22"/>
      <c r="I178" s="22"/>
      <c r="J178" s="22"/>
      <c r="K178" s="22"/>
    </row>
    <row r="179" s="59" customFormat="1" ht="20" customHeight="1" spans="1:11">
      <c r="A179" s="22"/>
      <c r="B179" s="22"/>
      <c r="C179" s="22"/>
      <c r="D179" s="20"/>
      <c r="E179" s="589"/>
      <c r="F179" s="22"/>
      <c r="G179" s="22"/>
      <c r="H179" s="22"/>
      <c r="I179" s="22"/>
      <c r="J179" s="22"/>
      <c r="K179" s="22"/>
    </row>
    <row r="180" s="59" customFormat="1" ht="20" customHeight="1" spans="1:11">
      <c r="A180" s="22"/>
      <c r="B180" s="22"/>
      <c r="C180" s="22"/>
      <c r="D180" s="20"/>
      <c r="E180" s="589"/>
      <c r="F180" s="22"/>
      <c r="G180" s="22"/>
      <c r="H180" s="22"/>
      <c r="I180" s="22"/>
      <c r="J180" s="22"/>
      <c r="K180" s="22"/>
    </row>
    <row r="181" s="59" customFormat="1" ht="20" customHeight="1" spans="1:11">
      <c r="A181" s="22"/>
      <c r="B181" s="22"/>
      <c r="C181" s="22"/>
      <c r="D181" s="20"/>
      <c r="E181" s="589"/>
      <c r="F181" s="22"/>
      <c r="G181" s="22"/>
      <c r="H181" s="22"/>
      <c r="I181" s="22"/>
      <c r="J181" s="22"/>
      <c r="K181" s="22"/>
    </row>
    <row r="182" s="59" customFormat="1" ht="20" customHeight="1" spans="1:11">
      <c r="A182" s="22"/>
      <c r="B182" s="22"/>
      <c r="C182" s="22"/>
      <c r="D182" s="20"/>
      <c r="E182" s="589"/>
      <c r="F182" s="22"/>
      <c r="G182" s="22"/>
      <c r="H182" s="22"/>
      <c r="I182" s="22"/>
      <c r="J182" s="22"/>
      <c r="K182" s="22"/>
    </row>
    <row r="183" s="59" customFormat="1" ht="20" customHeight="1" spans="1:11">
      <c r="A183" s="22"/>
      <c r="B183" s="22"/>
      <c r="C183" s="22"/>
      <c r="D183" s="20"/>
      <c r="E183" s="589"/>
      <c r="F183" s="22"/>
      <c r="G183" s="22"/>
      <c r="H183" s="22"/>
      <c r="I183" s="22"/>
      <c r="J183" s="22"/>
      <c r="K183" s="22"/>
    </row>
    <row r="184" s="59" customFormat="1" ht="20" customHeight="1" spans="1:11">
      <c r="A184" s="22"/>
      <c r="B184" s="22"/>
      <c r="C184" s="22"/>
      <c r="D184" s="20"/>
      <c r="E184" s="589"/>
      <c r="F184" s="22"/>
      <c r="G184" s="22"/>
      <c r="H184" s="22"/>
      <c r="I184" s="22"/>
      <c r="J184" s="22"/>
      <c r="K184" s="22"/>
    </row>
    <row r="185" s="59" customFormat="1" ht="20" customHeight="1" spans="1:11">
      <c r="A185" s="22"/>
      <c r="B185" s="22"/>
      <c r="C185" s="22"/>
      <c r="D185" s="20"/>
      <c r="E185" s="589"/>
      <c r="F185" s="22"/>
      <c r="G185" s="22"/>
      <c r="H185" s="22"/>
      <c r="I185" s="22"/>
      <c r="J185" s="22"/>
      <c r="K185" s="22"/>
    </row>
    <row r="186" s="59" customFormat="1" ht="20" customHeight="1" spans="1:11">
      <c r="A186" s="22"/>
      <c r="B186" s="22"/>
      <c r="C186" s="22"/>
      <c r="D186" s="20"/>
      <c r="E186" s="589"/>
      <c r="F186" s="22"/>
      <c r="G186" s="22"/>
      <c r="H186" s="22"/>
      <c r="I186" s="22"/>
      <c r="J186" s="22"/>
      <c r="K186" s="22"/>
    </row>
    <row r="187" s="59" customFormat="1" ht="20" customHeight="1" spans="1:11">
      <c r="A187" s="22"/>
      <c r="B187" s="22"/>
      <c r="C187" s="22"/>
      <c r="D187" s="20"/>
      <c r="E187" s="589"/>
      <c r="F187" s="22"/>
      <c r="G187" s="22"/>
      <c r="H187" s="22"/>
      <c r="I187" s="22"/>
      <c r="J187" s="22"/>
      <c r="K187" s="22"/>
    </row>
    <row r="188" s="59" customFormat="1" ht="20" customHeight="1" spans="1:11">
      <c r="A188" s="22"/>
      <c r="B188" s="22"/>
      <c r="C188" s="22"/>
      <c r="D188" s="20"/>
      <c r="E188" s="589"/>
      <c r="F188" s="22"/>
      <c r="G188" s="22"/>
      <c r="H188" s="22"/>
      <c r="I188" s="22"/>
      <c r="J188" s="22"/>
      <c r="K188" s="22"/>
    </row>
    <row r="189" s="59" customFormat="1" ht="20" customHeight="1" spans="1:11">
      <c r="A189" s="22"/>
      <c r="B189" s="22"/>
      <c r="C189" s="22"/>
      <c r="D189" s="20"/>
      <c r="E189" s="589"/>
      <c r="F189" s="22"/>
      <c r="G189" s="22"/>
      <c r="H189" s="22"/>
      <c r="I189" s="22"/>
      <c r="J189" s="22"/>
      <c r="K189" s="22"/>
    </row>
    <row r="190" s="59" customFormat="1" ht="20" customHeight="1" spans="1:11">
      <c r="A190" s="22"/>
      <c r="B190" s="22"/>
      <c r="C190" s="22"/>
      <c r="D190" s="20"/>
      <c r="E190" s="589"/>
      <c r="F190" s="22"/>
      <c r="G190" s="22"/>
      <c r="H190" s="22"/>
      <c r="I190" s="22"/>
      <c r="J190" s="22"/>
      <c r="K190" s="22"/>
    </row>
    <row r="191" s="59" customFormat="1" ht="20" customHeight="1" spans="1:11">
      <c r="A191" s="22"/>
      <c r="B191" s="22"/>
      <c r="C191" s="22"/>
      <c r="D191" s="20"/>
      <c r="E191" s="589"/>
      <c r="F191" s="22"/>
      <c r="G191" s="22"/>
      <c r="H191" s="22"/>
      <c r="I191" s="22"/>
      <c r="J191" s="22"/>
      <c r="K191" s="22"/>
    </row>
    <row r="192" s="59" customFormat="1" ht="20" customHeight="1" spans="1:11">
      <c r="A192" s="22"/>
      <c r="B192" s="22"/>
      <c r="C192" s="22"/>
      <c r="D192" s="20"/>
      <c r="E192" s="589"/>
      <c r="F192" s="22"/>
      <c r="G192" s="22"/>
      <c r="H192" s="22"/>
      <c r="I192" s="22"/>
      <c r="J192" s="22"/>
      <c r="K192" s="22"/>
    </row>
    <row r="193" s="59" customFormat="1" ht="20" customHeight="1" spans="4:5">
      <c r="D193" s="460"/>
      <c r="E193" s="595"/>
    </row>
    <row r="194" s="59" customFormat="1" ht="20" customHeight="1" spans="4:5">
      <c r="D194" s="460"/>
      <c r="E194" s="595"/>
    </row>
    <row r="195" s="59" customFormat="1" ht="20" customHeight="1" spans="4:5">
      <c r="D195" s="460"/>
      <c r="E195" s="595"/>
    </row>
    <row r="196" s="59" customFormat="1" ht="20" customHeight="1" spans="4:5">
      <c r="D196" s="460"/>
      <c r="E196" s="595"/>
    </row>
    <row r="197" s="59" customFormat="1" ht="20" customHeight="1" spans="4:5">
      <c r="D197" s="460"/>
      <c r="E197" s="595"/>
    </row>
    <row r="198" s="59" customFormat="1" ht="20" customHeight="1" spans="4:5">
      <c r="D198" s="460"/>
      <c r="E198" s="595"/>
    </row>
    <row r="199" s="59" customFormat="1" ht="20" customHeight="1" spans="4:5">
      <c r="D199" s="460"/>
      <c r="E199" s="595"/>
    </row>
    <row r="200" s="59" customFormat="1" ht="20" customHeight="1" spans="4:5">
      <c r="D200" s="460"/>
      <c r="E200" s="595"/>
    </row>
    <row r="201" s="59" customFormat="1" ht="20" customHeight="1" spans="4:5">
      <c r="D201" s="460"/>
      <c r="E201" s="595"/>
    </row>
    <row r="202" s="59" customFormat="1" ht="20" customHeight="1" spans="4:5">
      <c r="D202" s="460"/>
      <c r="E202" s="595"/>
    </row>
    <row r="203" s="59" customFormat="1" ht="20" customHeight="1" spans="4:5">
      <c r="D203" s="460"/>
      <c r="E203" s="595"/>
    </row>
  </sheetData>
  <mergeCells count="12">
    <mergeCell ref="A1:J1"/>
    <mergeCell ref="F2:H2"/>
    <mergeCell ref="A19:C19"/>
    <mergeCell ref="A2:A3"/>
    <mergeCell ref="B2:B3"/>
    <mergeCell ref="C2:C3"/>
    <mergeCell ref="D2:D3"/>
    <mergeCell ref="E2:E3"/>
    <mergeCell ref="I2:I3"/>
    <mergeCell ref="I4:I18"/>
    <mergeCell ref="J2:J3"/>
    <mergeCell ref="J4:J18"/>
  </mergeCells>
  <pageMargins left="0.7" right="0.7" top="0.75" bottom="0.75" header="0.3" footer="0.3"/>
  <pageSetup paperSize="9" scale="92"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17"/>
  <sheetViews>
    <sheetView view="pageBreakPreview" zoomScaleNormal="100" workbookViewId="0">
      <pane xSplit="2" ySplit="5" topLeftCell="C6" activePane="bottomRight" state="frozen"/>
      <selection/>
      <selection pane="topRight"/>
      <selection pane="bottomLeft"/>
      <selection pane="bottomRight" activeCell="N44" sqref="N6:N44"/>
    </sheetView>
  </sheetViews>
  <sheetFormatPr defaultColWidth="9.81481481481481" defaultRowHeight="14.4"/>
  <cols>
    <col min="1" max="1" width="4" customWidth="1"/>
    <col min="2" max="2" width="23.712962962963" customWidth="1"/>
    <col min="3" max="3" width="16.0648148148148" customWidth="1"/>
    <col min="4" max="4" width="23.5" customWidth="1"/>
    <col min="5" max="5" width="6" customWidth="1"/>
    <col min="6" max="6" width="4" customWidth="1"/>
    <col min="7" max="8" width="9.37037037037037" style="525" customWidth="1"/>
    <col min="9" max="9" width="10.1666666666667" style="526" customWidth="1"/>
    <col min="10" max="10" width="13" style="526" hidden="1" customWidth="1" outlineLevel="1"/>
    <col min="11" max="11" width="8.97222222222222" style="526" customWidth="1" collapsed="1"/>
    <col min="12" max="13" width="12" style="526" customWidth="1" outlineLevel="1"/>
    <col min="14" max="14" width="8.97222222222222" style="526" customWidth="1"/>
    <col min="15" max="15" width="12" style="526" hidden="1" customWidth="1" outlineLevel="1"/>
    <col min="16" max="18" width="11" style="526" hidden="1" customWidth="1" outlineLevel="1"/>
    <col min="19" max="19" width="5.90740740740741" style="526" customWidth="1" collapsed="1"/>
    <col min="20" max="20" width="8.97222222222222" style="526" customWidth="1"/>
    <col min="21" max="21" width="7" style="526" customWidth="1"/>
    <col min="22" max="22" width="8.4537037037037" hidden="1" customWidth="1"/>
    <col min="23" max="23" width="8.4537037037037" style="527" hidden="1" customWidth="1"/>
    <col min="24" max="24" width="17" hidden="1" customWidth="1"/>
    <col min="25" max="71" width="9.81481481481481" hidden="1" customWidth="1"/>
  </cols>
  <sheetData>
    <row r="1" ht="22.8" spans="1:24">
      <c r="A1" s="528" t="s">
        <v>782</v>
      </c>
      <c r="B1" s="529"/>
      <c r="C1" s="529"/>
      <c r="D1" s="529"/>
      <c r="E1" s="529"/>
      <c r="F1" s="529"/>
      <c r="G1" s="530"/>
      <c r="H1" s="530"/>
      <c r="I1" s="536"/>
      <c r="J1" s="536"/>
      <c r="K1" s="536"/>
      <c r="L1" s="536"/>
      <c r="M1" s="536"/>
      <c r="N1" s="536"/>
      <c r="O1" s="536"/>
      <c r="P1" s="536"/>
      <c r="Q1" s="536"/>
      <c r="R1" s="536"/>
      <c r="S1" s="536"/>
      <c r="T1" s="536"/>
      <c r="U1" s="536"/>
      <c r="V1" s="529"/>
      <c r="W1" s="17"/>
      <c r="X1" s="17"/>
    </row>
    <row r="2" s="59" customFormat="1" ht="23" hidden="1" customHeight="1" spans="1:24">
      <c r="A2" s="19" t="e">
        <f>CONCATENATE(#REF!,#REF!,#REF!,#REF!,#REF!,#REF!,#REF!)</f>
        <v>#REF!</v>
      </c>
      <c r="B2" s="19"/>
      <c r="C2" s="19"/>
      <c r="D2" s="19"/>
      <c r="E2" s="19"/>
      <c r="F2" s="19"/>
      <c r="G2" s="19"/>
      <c r="H2" s="19"/>
      <c r="I2" s="19"/>
      <c r="J2" s="19"/>
      <c r="K2" s="19"/>
      <c r="L2" s="19"/>
      <c r="M2" s="19"/>
      <c r="N2" s="19"/>
      <c r="O2" s="19"/>
      <c r="P2" s="19"/>
      <c r="Q2" s="19"/>
      <c r="R2" s="19"/>
      <c r="S2" s="19"/>
      <c r="T2" s="19"/>
      <c r="U2" s="19"/>
      <c r="V2" s="19"/>
      <c r="W2" s="20"/>
      <c r="X2" s="545">
        <v>45473</v>
      </c>
    </row>
    <row r="3" s="59" customFormat="1" ht="20" hidden="1" customHeight="1" spans="1:24">
      <c r="A3" s="63" t="e">
        <f>#REF!&amp;#REF!</f>
        <v>#REF!</v>
      </c>
      <c r="B3" s="22"/>
      <c r="C3" s="22"/>
      <c r="D3" s="22"/>
      <c r="E3" s="22"/>
      <c r="F3" s="22"/>
      <c r="G3" s="64"/>
      <c r="H3" s="64"/>
      <c r="I3" s="418"/>
      <c r="J3" s="418"/>
      <c r="K3" s="418"/>
      <c r="L3" s="418"/>
      <c r="M3" s="418"/>
      <c r="N3" s="418"/>
      <c r="O3" s="418"/>
      <c r="P3" s="418"/>
      <c r="Q3" s="418"/>
      <c r="R3" s="418"/>
      <c r="S3" s="418"/>
      <c r="T3" s="418"/>
      <c r="U3" s="418"/>
      <c r="V3" s="64" t="s">
        <v>783</v>
      </c>
      <c r="W3" s="64"/>
      <c r="X3" s="64"/>
    </row>
    <row r="4" s="460" customFormat="1" ht="20" customHeight="1" spans="1:24">
      <c r="A4" s="27" t="s">
        <v>712</v>
      </c>
      <c r="B4" s="412" t="s">
        <v>761</v>
      </c>
      <c r="C4" s="412" t="s">
        <v>784</v>
      </c>
      <c r="D4" s="412" t="s">
        <v>785</v>
      </c>
      <c r="E4" s="412" t="s">
        <v>714</v>
      </c>
      <c r="F4" s="412" t="s">
        <v>743</v>
      </c>
      <c r="G4" s="413" t="s">
        <v>786</v>
      </c>
      <c r="H4" s="413" t="s">
        <v>787</v>
      </c>
      <c r="I4" s="537" t="s">
        <v>717</v>
      </c>
      <c r="J4" s="537"/>
      <c r="K4" s="537"/>
      <c r="L4" s="410" t="s">
        <v>718</v>
      </c>
      <c r="M4" s="410"/>
      <c r="N4" s="410"/>
      <c r="O4" s="410"/>
      <c r="P4" s="410"/>
      <c r="Q4" s="410"/>
      <c r="R4" s="410"/>
      <c r="S4" s="410"/>
      <c r="T4" s="410"/>
      <c r="U4" s="546" t="s">
        <v>719</v>
      </c>
      <c r="V4" s="448" t="s">
        <v>788</v>
      </c>
      <c r="W4" s="547"/>
      <c r="X4" s="547"/>
    </row>
    <row r="5" s="460" customFormat="1" ht="20" customHeight="1" spans="1:24">
      <c r="A5" s="27"/>
      <c r="B5" s="27"/>
      <c r="C5" s="27"/>
      <c r="D5" s="27"/>
      <c r="E5" s="27"/>
      <c r="F5" s="27"/>
      <c r="G5" s="27"/>
      <c r="H5" s="27"/>
      <c r="I5" s="538" t="s">
        <v>721</v>
      </c>
      <c r="J5" s="539" t="s">
        <v>762</v>
      </c>
      <c r="K5" s="410" t="s">
        <v>722</v>
      </c>
      <c r="L5" s="410" t="s">
        <v>789</v>
      </c>
      <c r="M5" s="410" t="s">
        <v>790</v>
      </c>
      <c r="N5" s="410" t="s">
        <v>721</v>
      </c>
      <c r="O5" s="410" t="s">
        <v>791</v>
      </c>
      <c r="P5" s="540" t="s">
        <v>792</v>
      </c>
      <c r="Q5" s="540" t="s">
        <v>793</v>
      </c>
      <c r="R5" s="540" t="s">
        <v>794</v>
      </c>
      <c r="S5" s="540" t="s">
        <v>795</v>
      </c>
      <c r="T5" s="410" t="s">
        <v>722</v>
      </c>
      <c r="U5" s="548"/>
      <c r="V5" s="447"/>
      <c r="W5" s="20"/>
      <c r="X5" s="20"/>
    </row>
    <row r="6" s="59" customFormat="1" ht="20" customHeight="1" spans="1:24">
      <c r="A6" s="114">
        <v>1</v>
      </c>
      <c r="B6" s="520" t="s">
        <v>796</v>
      </c>
      <c r="C6" s="67" t="s">
        <v>797</v>
      </c>
      <c r="D6" s="531" t="s">
        <v>798</v>
      </c>
      <c r="E6" s="114" t="s">
        <v>799</v>
      </c>
      <c r="F6" s="27">
        <v>1</v>
      </c>
      <c r="G6" s="532">
        <f>VLOOKUP(B6,Sheet2!B:I,8,FALSE)</f>
        <v>41998</v>
      </c>
      <c r="H6" s="532">
        <f>G6</f>
        <v>41998</v>
      </c>
      <c r="I6" s="541">
        <f>VLOOKUP(B6,Sheet2!B:AC,27,FALSE)</f>
        <v>73377.826518736</v>
      </c>
      <c r="J6" s="541">
        <v>6419.67126759731</v>
      </c>
      <c r="K6" s="541">
        <f>VLOOKUP(B6,Sheet2!B:AC,28,FALSE)</f>
        <v>5760.16651873599</v>
      </c>
      <c r="L6" s="420">
        <v>36900</v>
      </c>
      <c r="M6" s="420">
        <f>L6/1.13*0.13</f>
        <v>4245.13274336283</v>
      </c>
      <c r="N6" s="420">
        <f>L6-SUM(M6:M6)</f>
        <v>32654.8672566372</v>
      </c>
      <c r="O6" s="420">
        <v>120</v>
      </c>
      <c r="P6" s="422">
        <f>DATEDIF(H6,$X$2,"m")</f>
        <v>114</v>
      </c>
      <c r="Q6" s="422">
        <f>IF((O6-P6)/O6*100&lt;0,0,(O6-P6)/O6*100)</f>
        <v>5</v>
      </c>
      <c r="R6" s="420">
        <v>10</v>
      </c>
      <c r="S6" s="422">
        <f>Q6*0.4+R6*0.6</f>
        <v>8</v>
      </c>
      <c r="T6" s="422">
        <f>ROUND(N6*S6/100,-1)</f>
        <v>2610</v>
      </c>
      <c r="U6" s="549">
        <f>IF(K6=0,"",(T6-K6)/K6*100)</f>
        <v>-54.6888099239753</v>
      </c>
      <c r="V6" s="550"/>
      <c r="W6" s="551" t="s">
        <v>800</v>
      </c>
      <c r="X6" s="552"/>
    </row>
    <row r="7" s="59" customFormat="1" ht="20" customHeight="1" spans="1:24">
      <c r="A7" s="114">
        <v>2</v>
      </c>
      <c r="B7" s="520" t="s">
        <v>801</v>
      </c>
      <c r="C7" s="67" t="s">
        <v>802</v>
      </c>
      <c r="D7" s="531" t="s">
        <v>798</v>
      </c>
      <c r="E7" s="114" t="s">
        <v>799</v>
      </c>
      <c r="F7" s="27">
        <v>1</v>
      </c>
      <c r="G7" s="532">
        <f>VLOOKUP(B7,Sheet2!B:I,8,FALSE)</f>
        <v>41998</v>
      </c>
      <c r="H7" s="532">
        <f>G7</f>
        <v>41998</v>
      </c>
      <c r="I7" s="541">
        <f>VLOOKUP(B7,Sheet2!B:AC,27,FALSE)</f>
        <v>144225.385709597</v>
      </c>
      <c r="J7" s="541">
        <v>6420.67126759731</v>
      </c>
      <c r="K7" s="541">
        <f>VLOOKUP(B7,Sheet2!B:AC,28,FALSE)</f>
        <v>11321.6857095975</v>
      </c>
      <c r="L7" s="542">
        <v>100000</v>
      </c>
      <c r="M7" s="420">
        <f>L7/1.13*0.13</f>
        <v>11504.4247787611</v>
      </c>
      <c r="N7" s="420">
        <f>L7-SUM(M7:M7)</f>
        <v>88495.5752212389</v>
      </c>
      <c r="O7" s="420">
        <v>120</v>
      </c>
      <c r="P7" s="422">
        <f>DATEDIF(H7,$X$2,"m")</f>
        <v>114</v>
      </c>
      <c r="Q7" s="422">
        <f>IF((O7-P7)/O7*100&lt;0,0,(O7-P7)/O7*100)</f>
        <v>5</v>
      </c>
      <c r="R7" s="420">
        <v>10</v>
      </c>
      <c r="S7" s="422">
        <f>Q7*0.4+R7*0.6</f>
        <v>8</v>
      </c>
      <c r="T7" s="422">
        <f>ROUND(N7*S7/100,-1)</f>
        <v>7080</v>
      </c>
      <c r="U7" s="549">
        <f>IF(K7=0,"",(T7-K7)/K7*100)</f>
        <v>-37.4651427216513</v>
      </c>
      <c r="V7" s="550"/>
      <c r="W7" s="553" t="s">
        <v>803</v>
      </c>
      <c r="X7" s="552"/>
    </row>
    <row r="8" s="59" customFormat="1" ht="20" customHeight="1" spans="1:24">
      <c r="A8" s="114">
        <v>3</v>
      </c>
      <c r="B8" s="520" t="s">
        <v>804</v>
      </c>
      <c r="C8" s="67" t="s">
        <v>805</v>
      </c>
      <c r="D8" s="531" t="s">
        <v>798</v>
      </c>
      <c r="E8" s="114" t="s">
        <v>799</v>
      </c>
      <c r="F8" s="27">
        <v>1</v>
      </c>
      <c r="G8" s="532">
        <f>VLOOKUP(B8,Sheet2!B:I,8,FALSE)</f>
        <v>41998</v>
      </c>
      <c r="H8" s="532">
        <f>G8</f>
        <v>41998</v>
      </c>
      <c r="I8" s="541">
        <f>VLOOKUP(B8,Sheet2!B:AC,27,FALSE)</f>
        <v>50605.398364753</v>
      </c>
      <c r="J8" s="541">
        <v>6421.67126759731</v>
      </c>
      <c r="K8" s="541">
        <f>VLOOKUP(B8,Sheet2!B:AC,28,FALSE)</f>
        <v>3972.52836475303</v>
      </c>
      <c r="L8" s="543">
        <v>43000</v>
      </c>
      <c r="M8" s="420">
        <f>L8/1.13*0.13</f>
        <v>4946.90265486726</v>
      </c>
      <c r="N8" s="420">
        <f>L8-SUM(M8:M8)</f>
        <v>38053.0973451327</v>
      </c>
      <c r="O8" s="420">
        <v>120</v>
      </c>
      <c r="P8" s="422">
        <f>DATEDIF(H8,$X$2,"m")</f>
        <v>114</v>
      </c>
      <c r="Q8" s="422">
        <f>IF((O8-P8)/O8*100&lt;0,0,(O8-P8)/O8*100)</f>
        <v>5</v>
      </c>
      <c r="R8" s="420">
        <v>10</v>
      </c>
      <c r="S8" s="422">
        <f>Q8*0.4+R8*0.6</f>
        <v>8</v>
      </c>
      <c r="T8" s="422">
        <f>ROUND(N8*S8/100,-1)</f>
        <v>3040</v>
      </c>
      <c r="U8" s="549">
        <f>IF(K8=0,"",(T8-K8)/K8*100)</f>
        <v>-23.4744293590715</v>
      </c>
      <c r="V8" s="550"/>
      <c r="W8" s="553" t="s">
        <v>806</v>
      </c>
      <c r="X8" s="552"/>
    </row>
    <row r="9" s="59" customFormat="1" ht="20" customHeight="1" spans="1:24">
      <c r="A9" s="114">
        <v>4</v>
      </c>
      <c r="B9" s="520" t="s">
        <v>807</v>
      </c>
      <c r="C9" s="67" t="s">
        <v>808</v>
      </c>
      <c r="D9" s="531" t="s">
        <v>798</v>
      </c>
      <c r="E9" s="114" t="s">
        <v>799</v>
      </c>
      <c r="F9" s="27">
        <v>1</v>
      </c>
      <c r="G9" s="532">
        <f>VLOOKUP(B9,Sheet2!B:I,8,FALSE)</f>
        <v>41998</v>
      </c>
      <c r="H9" s="532">
        <f t="shared" ref="H9:H44" si="0">G9</f>
        <v>41998</v>
      </c>
      <c r="I9" s="541">
        <f>VLOOKUP(B9,Sheet2!B:AC,27,FALSE)</f>
        <v>341586.429710783</v>
      </c>
      <c r="J9" s="541">
        <v>6423.67126759731</v>
      </c>
      <c r="K9" s="541">
        <f>VLOOKUP(B9,Sheet2!B:AC,28,FALSE)</f>
        <v>26814.5297107833</v>
      </c>
      <c r="L9" s="543">
        <v>275000</v>
      </c>
      <c r="M9" s="420">
        <f t="shared" ref="M9:M44" si="1">L9/1.13*0.13</f>
        <v>31637.1681415929</v>
      </c>
      <c r="N9" s="420">
        <f t="shared" ref="N9:N44" si="2">L9-SUM(M9:M9)</f>
        <v>243362.831858407</v>
      </c>
      <c r="O9" s="420">
        <v>120</v>
      </c>
      <c r="P9" s="422">
        <f t="shared" ref="P9:P23" si="3">DATEDIF(H9,$X$2,"m")</f>
        <v>114</v>
      </c>
      <c r="Q9" s="422">
        <f t="shared" ref="Q9:Q23" si="4">IF((O9-P9)/O9*100&lt;0,0,(O9-P9)/O9*100)</f>
        <v>5</v>
      </c>
      <c r="R9" s="420">
        <v>10</v>
      </c>
      <c r="S9" s="422">
        <f t="shared" ref="S9:S23" si="5">Q9*0.4+R9*0.6</f>
        <v>8</v>
      </c>
      <c r="T9" s="422">
        <f t="shared" ref="T9:T44" si="6">ROUND(N9*S9/100,-1)</f>
        <v>19470</v>
      </c>
      <c r="U9" s="549">
        <f t="shared" ref="U9:U23" si="7">IF(K9=0,"",(T9-K9)/K9*100)</f>
        <v>-27.3901119654161</v>
      </c>
      <c r="V9" s="550"/>
      <c r="W9" s="553" t="s">
        <v>809</v>
      </c>
      <c r="X9" s="552"/>
    </row>
    <row r="10" s="59" customFormat="1" ht="20" customHeight="1" spans="1:24">
      <c r="A10" s="114">
        <v>5</v>
      </c>
      <c r="B10" s="520" t="s">
        <v>810</v>
      </c>
      <c r="C10" s="67" t="s">
        <v>808</v>
      </c>
      <c r="D10" s="531" t="s">
        <v>798</v>
      </c>
      <c r="E10" s="114" t="s">
        <v>799</v>
      </c>
      <c r="F10" s="27">
        <v>1</v>
      </c>
      <c r="G10" s="532">
        <f>VLOOKUP(B10,Sheet2!B:I,8,FALSE)</f>
        <v>41998</v>
      </c>
      <c r="H10" s="532">
        <f t="shared" si="0"/>
        <v>41998</v>
      </c>
      <c r="I10" s="541">
        <f>VLOOKUP(B10,Sheet2!B:AC,27,FALSE)</f>
        <v>341586.429710783</v>
      </c>
      <c r="J10" s="541">
        <v>6424.67126759731</v>
      </c>
      <c r="K10" s="541">
        <f>VLOOKUP(B10,Sheet2!B:AC,28,FALSE)</f>
        <v>26814.5297107833</v>
      </c>
      <c r="L10" s="543">
        <v>275000</v>
      </c>
      <c r="M10" s="420">
        <f t="shared" si="1"/>
        <v>31637.1681415929</v>
      </c>
      <c r="N10" s="420">
        <f t="shared" si="2"/>
        <v>243362.831858407</v>
      </c>
      <c r="O10" s="420">
        <v>120</v>
      </c>
      <c r="P10" s="422">
        <f t="shared" si="3"/>
        <v>114</v>
      </c>
      <c r="Q10" s="422">
        <f t="shared" si="4"/>
        <v>5</v>
      </c>
      <c r="R10" s="420">
        <v>10</v>
      </c>
      <c r="S10" s="422">
        <f t="shared" si="5"/>
        <v>8</v>
      </c>
      <c r="T10" s="422">
        <f t="shared" si="6"/>
        <v>19470</v>
      </c>
      <c r="U10" s="549">
        <f t="shared" si="7"/>
        <v>-27.3901119654161</v>
      </c>
      <c r="V10" s="550"/>
      <c r="W10" s="554"/>
      <c r="X10" s="552"/>
    </row>
    <row r="11" s="59" customFormat="1" ht="20" customHeight="1" spans="1:24">
      <c r="A11" s="114">
        <v>6</v>
      </c>
      <c r="B11" s="520" t="s">
        <v>811</v>
      </c>
      <c r="C11" s="67" t="s">
        <v>812</v>
      </c>
      <c r="D11" s="531" t="s">
        <v>798</v>
      </c>
      <c r="E11" s="114" t="s">
        <v>799</v>
      </c>
      <c r="F11" s="27">
        <v>1</v>
      </c>
      <c r="G11" s="532">
        <f>VLOOKUP(B11,Sheet2!B:I,8,FALSE)</f>
        <v>41998</v>
      </c>
      <c r="H11" s="532">
        <f t="shared" si="0"/>
        <v>41998</v>
      </c>
      <c r="I11" s="541">
        <f>VLOOKUP(B11,Sheet2!B:AC,27,FALSE)</f>
        <v>506053.968845451</v>
      </c>
      <c r="J11" s="541">
        <v>6425.67126759731</v>
      </c>
      <c r="K11" s="541">
        <f>VLOOKUP(B11,Sheet2!B:AC,28,FALSE)</f>
        <v>39725.2388454514</v>
      </c>
      <c r="L11" s="543">
        <v>250000</v>
      </c>
      <c r="M11" s="420">
        <f t="shared" si="1"/>
        <v>28761.0619469027</v>
      </c>
      <c r="N11" s="420">
        <f t="shared" si="2"/>
        <v>221238.938053097</v>
      </c>
      <c r="O11" s="420">
        <v>120</v>
      </c>
      <c r="P11" s="422">
        <f t="shared" si="3"/>
        <v>114</v>
      </c>
      <c r="Q11" s="422">
        <f t="shared" si="4"/>
        <v>5</v>
      </c>
      <c r="R11" s="420">
        <v>10</v>
      </c>
      <c r="S11" s="422">
        <f t="shared" si="5"/>
        <v>8</v>
      </c>
      <c r="T11" s="422">
        <f t="shared" si="6"/>
        <v>17700</v>
      </c>
      <c r="U11" s="549">
        <f t="shared" si="7"/>
        <v>-55.4439431595093</v>
      </c>
      <c r="V11" s="555"/>
      <c r="W11" s="556" t="s">
        <v>813</v>
      </c>
      <c r="X11" s="557"/>
    </row>
    <row r="12" s="59" customFormat="1" ht="20" customHeight="1" spans="1:24">
      <c r="A12" s="114">
        <v>7</v>
      </c>
      <c r="B12" s="520" t="s">
        <v>814</v>
      </c>
      <c r="C12" s="67" t="s">
        <v>815</v>
      </c>
      <c r="D12" s="531" t="s">
        <v>798</v>
      </c>
      <c r="E12" s="114" t="s">
        <v>799</v>
      </c>
      <c r="F12" s="27">
        <v>1</v>
      </c>
      <c r="G12" s="532">
        <f>VLOOKUP(B12,Sheet2!B:I,8,FALSE)</f>
        <v>41998</v>
      </c>
      <c r="H12" s="532">
        <f t="shared" si="0"/>
        <v>41998</v>
      </c>
      <c r="I12" s="541">
        <f>VLOOKUP(B12,Sheet2!B:AC,27,FALSE)</f>
        <v>506053.968845451</v>
      </c>
      <c r="J12" s="541">
        <v>6426.67126759731</v>
      </c>
      <c r="K12" s="541">
        <f>VLOOKUP(B12,Sheet2!B:AC,28,FALSE)</f>
        <v>39725.2388454514</v>
      </c>
      <c r="L12" s="543">
        <v>430000</v>
      </c>
      <c r="M12" s="420">
        <f t="shared" si="1"/>
        <v>49469.0265486726</v>
      </c>
      <c r="N12" s="420">
        <f t="shared" si="2"/>
        <v>380530.973451327</v>
      </c>
      <c r="O12" s="420">
        <v>120</v>
      </c>
      <c r="P12" s="422">
        <f t="shared" si="3"/>
        <v>114</v>
      </c>
      <c r="Q12" s="422">
        <f t="shared" si="4"/>
        <v>5</v>
      </c>
      <c r="R12" s="420">
        <v>10</v>
      </c>
      <c r="S12" s="422">
        <f t="shared" si="5"/>
        <v>8</v>
      </c>
      <c r="T12" s="422">
        <f t="shared" si="6"/>
        <v>30440</v>
      </c>
      <c r="U12" s="549">
        <f t="shared" si="7"/>
        <v>-23.3736513997438</v>
      </c>
      <c r="V12" s="550"/>
      <c r="W12" s="558" t="s">
        <v>816</v>
      </c>
      <c r="X12" s="552"/>
    </row>
    <row r="13" s="59" customFormat="1" ht="20" customHeight="1" spans="1:24">
      <c r="A13" s="114">
        <v>8</v>
      </c>
      <c r="B13" s="520" t="s">
        <v>817</v>
      </c>
      <c r="C13" s="67" t="s">
        <v>818</v>
      </c>
      <c r="D13" s="531" t="s">
        <v>798</v>
      </c>
      <c r="E13" s="114" t="s">
        <v>799</v>
      </c>
      <c r="F13" s="27">
        <v>1</v>
      </c>
      <c r="G13" s="532">
        <f>VLOOKUP(B13,Sheet2!B:I,8,FALSE)</f>
        <v>41998</v>
      </c>
      <c r="H13" s="532">
        <f t="shared" si="0"/>
        <v>41998</v>
      </c>
      <c r="I13" s="541">
        <f>VLOOKUP(B13,Sheet2!B:AC,27,FALSE)</f>
        <v>177118.890576116</v>
      </c>
      <c r="J13" s="541">
        <v>6427.67126759731</v>
      </c>
      <c r="K13" s="541">
        <f>VLOOKUP(B13,Sheet2!B:AC,28,FALSE)</f>
        <v>13903.8405761162</v>
      </c>
      <c r="L13" s="543">
        <v>161700</v>
      </c>
      <c r="M13" s="420">
        <f t="shared" si="1"/>
        <v>18602.6548672566</v>
      </c>
      <c r="N13" s="420">
        <f t="shared" si="2"/>
        <v>143097.345132743</v>
      </c>
      <c r="O13" s="420">
        <v>120</v>
      </c>
      <c r="P13" s="422">
        <f t="shared" si="3"/>
        <v>114</v>
      </c>
      <c r="Q13" s="422">
        <f t="shared" si="4"/>
        <v>5</v>
      </c>
      <c r="R13" s="420">
        <v>10</v>
      </c>
      <c r="S13" s="422">
        <f t="shared" si="5"/>
        <v>8</v>
      </c>
      <c r="T13" s="422">
        <f t="shared" si="6"/>
        <v>11450</v>
      </c>
      <c r="U13" s="549">
        <f t="shared" si="7"/>
        <v>-17.6486529939891</v>
      </c>
      <c r="V13" s="550"/>
      <c r="W13" s="59" t="s">
        <v>819</v>
      </c>
      <c r="X13" s="552"/>
    </row>
    <row r="14" s="59" customFormat="1" ht="20" customHeight="1" spans="1:24">
      <c r="A14" s="114">
        <v>9</v>
      </c>
      <c r="B14" s="520" t="s">
        <v>820</v>
      </c>
      <c r="C14" s="67" t="s">
        <v>821</v>
      </c>
      <c r="D14" s="531" t="s">
        <v>798</v>
      </c>
      <c r="E14" s="114" t="s">
        <v>799</v>
      </c>
      <c r="F14" s="27">
        <v>1</v>
      </c>
      <c r="G14" s="532">
        <f>VLOOKUP(B14,Sheet2!B:I,8,FALSE)</f>
        <v>41998</v>
      </c>
      <c r="H14" s="532">
        <f t="shared" si="0"/>
        <v>41998</v>
      </c>
      <c r="I14" s="541">
        <f>VLOOKUP(B14,Sheet2!B:AC,27,FALSE)</f>
        <v>161937.271806794</v>
      </c>
      <c r="J14" s="541">
        <v>6428.67126759731</v>
      </c>
      <c r="K14" s="541">
        <f>VLOOKUP(B14,Sheet2!B:AC,28,FALSE)</f>
        <v>12712.0818067943</v>
      </c>
      <c r="L14" s="543">
        <v>163000</v>
      </c>
      <c r="M14" s="420">
        <f t="shared" si="1"/>
        <v>18752.2123893805</v>
      </c>
      <c r="N14" s="420">
        <f t="shared" si="2"/>
        <v>144247.787610619</v>
      </c>
      <c r="O14" s="420">
        <v>120</v>
      </c>
      <c r="P14" s="422">
        <f t="shared" si="3"/>
        <v>114</v>
      </c>
      <c r="Q14" s="422">
        <f t="shared" si="4"/>
        <v>5</v>
      </c>
      <c r="R14" s="420">
        <v>10</v>
      </c>
      <c r="S14" s="422">
        <f t="shared" si="5"/>
        <v>8</v>
      </c>
      <c r="T14" s="422">
        <f t="shared" si="6"/>
        <v>11540</v>
      </c>
      <c r="U14" s="549">
        <f t="shared" si="7"/>
        <v>-9.22021919468651</v>
      </c>
      <c r="V14" s="550"/>
      <c r="W14" s="553" t="s">
        <v>822</v>
      </c>
      <c r="X14" s="552"/>
    </row>
    <row r="15" s="59" customFormat="1" ht="20" customHeight="1" spans="1:24">
      <c r="A15" s="114">
        <v>10</v>
      </c>
      <c r="B15" s="520" t="s">
        <v>823</v>
      </c>
      <c r="C15" s="67" t="s">
        <v>824</v>
      </c>
      <c r="D15" s="531" t="s">
        <v>798</v>
      </c>
      <c r="E15" s="114" t="s">
        <v>799</v>
      </c>
      <c r="F15" s="27">
        <v>1</v>
      </c>
      <c r="G15" s="532">
        <f>VLOOKUP(B15,Sheet2!B:I,8,FALSE)</f>
        <v>41998</v>
      </c>
      <c r="H15" s="532">
        <f t="shared" si="0"/>
        <v>41998</v>
      </c>
      <c r="I15" s="541">
        <f>VLOOKUP(B15,Sheet2!B:AC,27,FALSE)</f>
        <v>82233.7769683732</v>
      </c>
      <c r="J15" s="541">
        <v>6429.67126759731</v>
      </c>
      <c r="K15" s="541">
        <f>VLOOKUP(B15,Sheet2!B:AC,28,FALSE)</f>
        <v>6455.35696837322</v>
      </c>
      <c r="L15" s="543">
        <v>50000</v>
      </c>
      <c r="M15" s="420">
        <f t="shared" si="1"/>
        <v>5752.21238938053</v>
      </c>
      <c r="N15" s="420">
        <f t="shared" si="2"/>
        <v>44247.7876106195</v>
      </c>
      <c r="O15" s="420">
        <v>120</v>
      </c>
      <c r="P15" s="422">
        <f t="shared" si="3"/>
        <v>114</v>
      </c>
      <c r="Q15" s="422">
        <f t="shared" si="4"/>
        <v>5</v>
      </c>
      <c r="R15" s="420">
        <v>10</v>
      </c>
      <c r="S15" s="422">
        <f t="shared" si="5"/>
        <v>8</v>
      </c>
      <c r="T15" s="422">
        <f t="shared" si="6"/>
        <v>3540</v>
      </c>
      <c r="U15" s="549">
        <f t="shared" si="7"/>
        <v>-45.1618242439024</v>
      </c>
      <c r="V15" s="550"/>
      <c r="W15" s="553" t="s">
        <v>825</v>
      </c>
      <c r="X15" s="552"/>
    </row>
    <row r="16" s="59" customFormat="1" ht="20" customHeight="1" spans="1:24">
      <c r="A16" s="114">
        <v>11</v>
      </c>
      <c r="B16" s="520" t="s">
        <v>826</v>
      </c>
      <c r="C16" s="67" t="s">
        <v>827</v>
      </c>
      <c r="D16" s="531" t="s">
        <v>798</v>
      </c>
      <c r="E16" s="114" t="s">
        <v>799</v>
      </c>
      <c r="F16" s="27">
        <v>1</v>
      </c>
      <c r="G16" s="532">
        <f>VLOOKUP(B16,Sheet2!B:I,8,FALSE)</f>
        <v>41998</v>
      </c>
      <c r="H16" s="532">
        <f t="shared" si="0"/>
        <v>41998</v>
      </c>
      <c r="I16" s="541">
        <f>VLOOKUP(B16,Sheet2!B:AC,27,FALSE)</f>
        <v>259352.667544489</v>
      </c>
      <c r="J16" s="541">
        <v>6430.67126759731</v>
      </c>
      <c r="K16" s="541">
        <f>VLOOKUP(B16,Sheet2!B:AC,28,FALSE)</f>
        <v>20359.1775444892</v>
      </c>
      <c r="L16" s="543">
        <v>200000</v>
      </c>
      <c r="M16" s="420">
        <f t="shared" si="1"/>
        <v>23008.8495575221</v>
      </c>
      <c r="N16" s="420">
        <f t="shared" si="2"/>
        <v>176991.150442478</v>
      </c>
      <c r="O16" s="420">
        <v>120</v>
      </c>
      <c r="P16" s="422">
        <f t="shared" si="3"/>
        <v>114</v>
      </c>
      <c r="Q16" s="422">
        <f t="shared" si="4"/>
        <v>5</v>
      </c>
      <c r="R16" s="420">
        <v>10</v>
      </c>
      <c r="S16" s="422">
        <f t="shared" si="5"/>
        <v>8</v>
      </c>
      <c r="T16" s="422">
        <f t="shared" si="6"/>
        <v>14160</v>
      </c>
      <c r="U16" s="549">
        <f t="shared" si="7"/>
        <v>-30.4490568488961</v>
      </c>
      <c r="V16" s="550"/>
      <c r="W16" s="553" t="s">
        <v>828</v>
      </c>
      <c r="X16" s="552"/>
    </row>
    <row r="17" s="59" customFormat="1" ht="20" customHeight="1" spans="1:24">
      <c r="A17" s="114">
        <v>12</v>
      </c>
      <c r="B17" s="520" t="s">
        <v>829</v>
      </c>
      <c r="C17" s="67" t="s">
        <v>830</v>
      </c>
      <c r="D17" s="531" t="s">
        <v>798</v>
      </c>
      <c r="E17" s="114" t="s">
        <v>799</v>
      </c>
      <c r="F17" s="27">
        <v>1</v>
      </c>
      <c r="G17" s="532">
        <f>VLOOKUP(B17,Sheet2!B:I,8,FALSE)</f>
        <v>41998</v>
      </c>
      <c r="H17" s="532">
        <f t="shared" si="0"/>
        <v>41998</v>
      </c>
      <c r="I17" s="541">
        <f>VLOOKUP(B17,Sheet2!B:AC,27,FALSE)</f>
        <v>37954.0543243442</v>
      </c>
      <c r="J17" s="541">
        <v>6431.67126759731</v>
      </c>
      <c r="K17" s="541">
        <f>VLOOKUP(B17,Sheet2!B:AC,28,FALSE)</f>
        <v>2979.39432434422</v>
      </c>
      <c r="L17" s="543">
        <v>50000</v>
      </c>
      <c r="M17" s="420">
        <f t="shared" si="1"/>
        <v>5752.21238938053</v>
      </c>
      <c r="N17" s="420">
        <f t="shared" si="2"/>
        <v>44247.7876106195</v>
      </c>
      <c r="O17" s="420">
        <v>120</v>
      </c>
      <c r="P17" s="422">
        <f t="shared" si="3"/>
        <v>114</v>
      </c>
      <c r="Q17" s="422">
        <f t="shared" si="4"/>
        <v>5</v>
      </c>
      <c r="R17" s="420">
        <v>10</v>
      </c>
      <c r="S17" s="422">
        <f t="shared" si="5"/>
        <v>8</v>
      </c>
      <c r="T17" s="422">
        <f t="shared" si="6"/>
        <v>3540</v>
      </c>
      <c r="U17" s="549">
        <f t="shared" si="7"/>
        <v>18.8160953075311</v>
      </c>
      <c r="V17" s="559"/>
      <c r="W17" s="560" t="s">
        <v>831</v>
      </c>
      <c r="X17" s="561"/>
    </row>
    <row r="18" s="59" customFormat="1" ht="20" customHeight="1" spans="1:24">
      <c r="A18" s="114">
        <v>13</v>
      </c>
      <c r="B18" s="520" t="s">
        <v>832</v>
      </c>
      <c r="C18" s="67" t="s">
        <v>833</v>
      </c>
      <c r="D18" s="531" t="s">
        <v>798</v>
      </c>
      <c r="E18" s="114" t="s">
        <v>799</v>
      </c>
      <c r="F18" s="27">
        <v>1</v>
      </c>
      <c r="G18" s="532">
        <f>VLOOKUP(B18,Sheet2!B:I,8,FALSE)</f>
        <v>41998</v>
      </c>
      <c r="H18" s="532">
        <f t="shared" si="0"/>
        <v>41998</v>
      </c>
      <c r="I18" s="541">
        <f>VLOOKUP(B18,Sheet2!B:AC,27,FALSE)</f>
        <v>1075364.69489815</v>
      </c>
      <c r="J18" s="541">
        <v>6432.67126759731</v>
      </c>
      <c r="K18" s="541">
        <f>VLOOKUP(B18,Sheet2!B:AC,28,FALSE)</f>
        <v>84416.124898146</v>
      </c>
      <c r="L18" s="543">
        <v>846000</v>
      </c>
      <c r="M18" s="420">
        <f t="shared" si="1"/>
        <v>97327.4336283186</v>
      </c>
      <c r="N18" s="420">
        <f t="shared" si="2"/>
        <v>748672.566371681</v>
      </c>
      <c r="O18" s="420">
        <v>120</v>
      </c>
      <c r="P18" s="422">
        <f t="shared" si="3"/>
        <v>114</v>
      </c>
      <c r="Q18" s="422">
        <f t="shared" si="4"/>
        <v>5</v>
      </c>
      <c r="R18" s="420">
        <v>10</v>
      </c>
      <c r="S18" s="422">
        <f t="shared" si="5"/>
        <v>8</v>
      </c>
      <c r="T18" s="422">
        <f t="shared" si="6"/>
        <v>59890</v>
      </c>
      <c r="U18" s="549">
        <f t="shared" si="7"/>
        <v>-29.0538388580837</v>
      </c>
      <c r="V18" s="559"/>
      <c r="W18" s="562" t="s">
        <v>834</v>
      </c>
      <c r="X18" s="563"/>
    </row>
    <row r="19" s="59" customFormat="1" ht="20" customHeight="1" spans="1:24">
      <c r="A19" s="114">
        <v>14</v>
      </c>
      <c r="B19" s="520" t="s">
        <v>835</v>
      </c>
      <c r="C19" s="67" t="s">
        <v>836</v>
      </c>
      <c r="D19" s="531" t="s">
        <v>837</v>
      </c>
      <c r="E19" s="114" t="s">
        <v>799</v>
      </c>
      <c r="F19" s="27">
        <v>1</v>
      </c>
      <c r="G19" s="532">
        <f>VLOOKUP(B19,Sheet2!B:I,8,FALSE)</f>
        <v>41998</v>
      </c>
      <c r="H19" s="532">
        <f t="shared" si="0"/>
        <v>41998</v>
      </c>
      <c r="I19" s="541">
        <f>VLOOKUP(B19,Sheet2!B:AC,27,FALSE)</f>
        <v>120187.816490639</v>
      </c>
      <c r="J19" s="541">
        <v>6433.67126759731</v>
      </c>
      <c r="K19" s="541">
        <f>VLOOKUP(B19,Sheet2!B:AC,28,FALSE)</f>
        <v>9434.74649063929</v>
      </c>
      <c r="L19" s="543">
        <v>80000</v>
      </c>
      <c r="M19" s="420">
        <f t="shared" si="1"/>
        <v>9203.53982300885</v>
      </c>
      <c r="N19" s="420">
        <f t="shared" si="2"/>
        <v>70796.4601769912</v>
      </c>
      <c r="O19" s="420">
        <v>120</v>
      </c>
      <c r="P19" s="422">
        <f t="shared" si="3"/>
        <v>114</v>
      </c>
      <c r="Q19" s="422">
        <f t="shared" si="4"/>
        <v>5</v>
      </c>
      <c r="R19" s="420">
        <v>10</v>
      </c>
      <c r="S19" s="422">
        <f t="shared" si="5"/>
        <v>8</v>
      </c>
      <c r="T19" s="422">
        <f t="shared" si="6"/>
        <v>5660</v>
      </c>
      <c r="U19" s="549">
        <f t="shared" si="7"/>
        <v>-40.0089869334</v>
      </c>
      <c r="V19" s="564"/>
      <c r="W19" s="560" t="s">
        <v>838</v>
      </c>
      <c r="X19" s="565"/>
    </row>
    <row r="20" s="59" customFormat="1" ht="20" customHeight="1" spans="1:24">
      <c r="A20" s="114">
        <v>15</v>
      </c>
      <c r="B20" s="520" t="s">
        <v>839</v>
      </c>
      <c r="C20" s="67" t="s">
        <v>840</v>
      </c>
      <c r="D20" s="531" t="s">
        <v>841</v>
      </c>
      <c r="E20" s="114" t="s">
        <v>799</v>
      </c>
      <c r="F20" s="27">
        <v>1</v>
      </c>
      <c r="G20" s="532">
        <f>VLOOKUP(B20,Sheet2!B:I,8,FALSE)</f>
        <v>41998</v>
      </c>
      <c r="H20" s="532">
        <f t="shared" si="0"/>
        <v>41998</v>
      </c>
      <c r="I20" s="541">
        <f>VLOOKUP(B20,Sheet2!B:AC,27,FALSE)</f>
        <v>86029.1779601841</v>
      </c>
      <c r="J20" s="541">
        <v>6434.67126759731</v>
      </c>
      <c r="K20" s="541">
        <f>VLOOKUP(B20,Sheet2!B:AC,28,FALSE)</f>
        <v>6753.28796018405</v>
      </c>
      <c r="L20" s="543">
        <v>75000</v>
      </c>
      <c r="M20" s="420">
        <f t="shared" si="1"/>
        <v>8628.3185840708</v>
      </c>
      <c r="N20" s="420">
        <f t="shared" si="2"/>
        <v>66371.6814159292</v>
      </c>
      <c r="O20" s="420">
        <v>120</v>
      </c>
      <c r="P20" s="422">
        <f t="shared" si="3"/>
        <v>114</v>
      </c>
      <c r="Q20" s="422">
        <f t="shared" si="4"/>
        <v>5</v>
      </c>
      <c r="R20" s="420">
        <v>10</v>
      </c>
      <c r="S20" s="422">
        <f t="shared" si="5"/>
        <v>8</v>
      </c>
      <c r="T20" s="422">
        <f t="shared" si="6"/>
        <v>5310</v>
      </c>
      <c r="U20" s="549">
        <f t="shared" si="7"/>
        <v>-21.3716336204434</v>
      </c>
      <c r="V20" s="564"/>
      <c r="W20" s="566" t="s">
        <v>842</v>
      </c>
      <c r="X20" s="567"/>
    </row>
    <row r="21" s="59" customFormat="1" ht="20" customHeight="1" spans="1:24">
      <c r="A21" s="114">
        <v>16</v>
      </c>
      <c r="B21" s="520" t="s">
        <v>843</v>
      </c>
      <c r="C21" s="476" t="s">
        <v>844</v>
      </c>
      <c r="D21" s="531" t="s">
        <v>845</v>
      </c>
      <c r="E21" s="114" t="s">
        <v>799</v>
      </c>
      <c r="F21" s="27">
        <v>1</v>
      </c>
      <c r="G21" s="532">
        <f>VLOOKUP(B21,Sheet2!B:I,8,FALSE)</f>
        <v>41998</v>
      </c>
      <c r="H21" s="532">
        <f t="shared" si="0"/>
        <v>41998</v>
      </c>
      <c r="I21" s="541">
        <f>VLOOKUP(B21,Sheet2!B:AC,27,FALSE)</f>
        <v>54084.5159405796</v>
      </c>
      <c r="J21" s="541">
        <v>6435.67126759731</v>
      </c>
      <c r="K21" s="541">
        <f>VLOOKUP(B21,Sheet2!B:AC,28,FALSE)</f>
        <v>4245.63594057965</v>
      </c>
      <c r="L21" s="543">
        <v>53000</v>
      </c>
      <c r="M21" s="420">
        <f t="shared" si="1"/>
        <v>6097.34513274336</v>
      </c>
      <c r="N21" s="420">
        <f t="shared" si="2"/>
        <v>46902.6548672566</v>
      </c>
      <c r="O21" s="420">
        <v>120</v>
      </c>
      <c r="P21" s="422">
        <f t="shared" si="3"/>
        <v>114</v>
      </c>
      <c r="Q21" s="422">
        <f t="shared" si="4"/>
        <v>5</v>
      </c>
      <c r="R21" s="420">
        <v>10</v>
      </c>
      <c r="S21" s="422">
        <f t="shared" si="5"/>
        <v>8</v>
      </c>
      <c r="T21" s="422">
        <f t="shared" si="6"/>
        <v>3750</v>
      </c>
      <c r="U21" s="549">
        <f t="shared" si="7"/>
        <v>-11.6740094420809</v>
      </c>
      <c r="V21" s="564"/>
      <c r="W21" s="568" t="s">
        <v>846</v>
      </c>
      <c r="X21" s="569"/>
    </row>
    <row r="22" s="59" customFormat="1" ht="20" customHeight="1" spans="1:24">
      <c r="A22" s="114">
        <v>17</v>
      </c>
      <c r="B22" s="520" t="s">
        <v>847</v>
      </c>
      <c r="C22" s="67" t="s">
        <v>848</v>
      </c>
      <c r="D22" s="531" t="s">
        <v>849</v>
      </c>
      <c r="E22" s="114" t="s">
        <v>799</v>
      </c>
      <c r="F22" s="27">
        <v>1</v>
      </c>
      <c r="G22" s="532">
        <f>VLOOKUP(B22,Sheet2!B:I,8,FALSE)</f>
        <v>41998</v>
      </c>
      <c r="H22" s="532">
        <f t="shared" si="0"/>
        <v>41998</v>
      </c>
      <c r="I22" s="541">
        <f>VLOOKUP(B22,Sheet2!B:AC,27,FALSE)</f>
        <v>48075.1236358398</v>
      </c>
      <c r="J22" s="541">
        <v>6436.67126759731</v>
      </c>
      <c r="K22" s="541">
        <f>VLOOKUP(B22,Sheet2!B:AC,28,FALSE)</f>
        <v>3773.90363583984</v>
      </c>
      <c r="L22" s="543">
        <v>46000</v>
      </c>
      <c r="M22" s="420">
        <f t="shared" si="1"/>
        <v>5292.03539823009</v>
      </c>
      <c r="N22" s="420">
        <f t="shared" si="2"/>
        <v>40707.9646017699</v>
      </c>
      <c r="O22" s="420">
        <v>120</v>
      </c>
      <c r="P22" s="422">
        <f t="shared" si="3"/>
        <v>114</v>
      </c>
      <c r="Q22" s="422">
        <f t="shared" si="4"/>
        <v>5</v>
      </c>
      <c r="R22" s="420">
        <v>10</v>
      </c>
      <c r="S22" s="422">
        <f t="shared" si="5"/>
        <v>8</v>
      </c>
      <c r="T22" s="422">
        <f t="shared" si="6"/>
        <v>3260</v>
      </c>
      <c r="U22" s="549">
        <f t="shared" si="7"/>
        <v>-13.6172961852927</v>
      </c>
      <c r="V22" s="559"/>
      <c r="W22" s="560" t="s">
        <v>850</v>
      </c>
      <c r="X22" s="570"/>
    </row>
    <row r="23" s="59" customFormat="1" ht="20" customHeight="1" spans="1:24">
      <c r="A23" s="114">
        <v>18</v>
      </c>
      <c r="B23" s="520" t="s">
        <v>851</v>
      </c>
      <c r="C23" s="67" t="s">
        <v>852</v>
      </c>
      <c r="D23" s="531"/>
      <c r="E23" s="114" t="s">
        <v>799</v>
      </c>
      <c r="F23" s="27">
        <v>1</v>
      </c>
      <c r="G23" s="532">
        <f>VLOOKUP(B23,Sheet2!B:I,8,FALSE)</f>
        <v>41998</v>
      </c>
      <c r="H23" s="532">
        <f t="shared" si="0"/>
        <v>41998</v>
      </c>
      <c r="I23" s="541">
        <f>VLOOKUP(B23,Sheet2!B:AC,27,FALSE)</f>
        <v>40231.2949194308</v>
      </c>
      <c r="J23" s="541">
        <v>6437.67126759731</v>
      </c>
      <c r="K23" s="541">
        <f>VLOOKUP(B23,Sheet2!B:AC,28,FALSE)</f>
        <v>3158.15491943077</v>
      </c>
      <c r="L23" s="543">
        <v>29000</v>
      </c>
      <c r="M23" s="420">
        <f t="shared" si="1"/>
        <v>3336.28318584071</v>
      </c>
      <c r="N23" s="420">
        <f t="shared" si="2"/>
        <v>25663.7168141593</v>
      </c>
      <c r="O23" s="420">
        <v>120</v>
      </c>
      <c r="P23" s="422">
        <f t="shared" si="3"/>
        <v>114</v>
      </c>
      <c r="Q23" s="422">
        <f t="shared" si="4"/>
        <v>5</v>
      </c>
      <c r="R23" s="420">
        <v>10</v>
      </c>
      <c r="S23" s="422">
        <f t="shared" si="5"/>
        <v>8</v>
      </c>
      <c r="T23" s="422">
        <f t="shared" si="6"/>
        <v>2050</v>
      </c>
      <c r="U23" s="549">
        <f t="shared" si="7"/>
        <v>-35.0886814517163</v>
      </c>
      <c r="V23" s="559"/>
      <c r="W23" s="566" t="s">
        <v>853</v>
      </c>
      <c r="X23" s="571"/>
    </row>
    <row r="24" s="59" customFormat="1" ht="20" customHeight="1" spans="1:24">
      <c r="A24" s="114">
        <v>19</v>
      </c>
      <c r="B24" s="520" t="s">
        <v>854</v>
      </c>
      <c r="C24" s="67" t="s">
        <v>855</v>
      </c>
      <c r="D24" s="531"/>
      <c r="E24" s="114" t="s">
        <v>799</v>
      </c>
      <c r="F24" s="27">
        <v>1</v>
      </c>
      <c r="G24" s="532">
        <f>VLOOKUP(B24,Sheet2!B:I,8,FALSE)</f>
        <v>41998</v>
      </c>
      <c r="H24" s="532">
        <f t="shared" si="0"/>
        <v>41998</v>
      </c>
      <c r="I24" s="541">
        <f>VLOOKUP(B24,Sheet2!B:AC,27,FALSE)</f>
        <v>37954.0543243442</v>
      </c>
      <c r="J24" s="541">
        <v>6438.67126759731</v>
      </c>
      <c r="K24" s="541">
        <f>VLOOKUP(B24,Sheet2!B:AC,28,FALSE)</f>
        <v>2979.39432434422</v>
      </c>
      <c r="L24" s="543">
        <v>25500</v>
      </c>
      <c r="M24" s="420">
        <f t="shared" si="1"/>
        <v>2933.62831858407</v>
      </c>
      <c r="N24" s="420">
        <f t="shared" si="2"/>
        <v>22566.3716814159</v>
      </c>
      <c r="O24" s="420">
        <v>120</v>
      </c>
      <c r="P24" s="422">
        <f t="shared" ref="P24:P44" si="8">DATEDIF(H24,$X$2,"m")</f>
        <v>114</v>
      </c>
      <c r="Q24" s="422">
        <f t="shared" ref="Q24:Q44" si="9">IF((O24-P24)/O24*100&lt;0,0,(O24-P24)/O24*100)</f>
        <v>5</v>
      </c>
      <c r="R24" s="420">
        <v>10</v>
      </c>
      <c r="S24" s="422">
        <f t="shared" ref="S24:S44" si="10">Q24*0.4+R24*0.6</f>
        <v>8</v>
      </c>
      <c r="T24" s="422">
        <f t="shared" si="6"/>
        <v>1810</v>
      </c>
      <c r="U24" s="549">
        <f t="shared" ref="U24:U45" si="11">IF(K24=0,"",(T24-K24)/K24*100)</f>
        <v>-39.2493975969968</v>
      </c>
      <c r="V24" s="572"/>
      <c r="W24" s="553" t="s">
        <v>856</v>
      </c>
      <c r="X24" s="573"/>
    </row>
    <row r="25" s="59" customFormat="1" ht="20" customHeight="1" spans="1:24">
      <c r="A25" s="114">
        <v>20</v>
      </c>
      <c r="B25" s="520" t="s">
        <v>857</v>
      </c>
      <c r="C25" s="67" t="s">
        <v>858</v>
      </c>
      <c r="D25" s="531"/>
      <c r="E25" s="114" t="s">
        <v>799</v>
      </c>
      <c r="F25" s="27">
        <v>1</v>
      </c>
      <c r="G25" s="532">
        <f>VLOOKUP(B25,Sheet2!B:I,8,FALSE)</f>
        <v>41998</v>
      </c>
      <c r="H25" s="532">
        <f t="shared" si="0"/>
        <v>41998</v>
      </c>
      <c r="I25" s="541">
        <f>VLOOKUP(B25,Sheet2!B:AC,27,FALSE)</f>
        <v>37954.0543243442</v>
      </c>
      <c r="J25" s="541">
        <v>6439.67126759731</v>
      </c>
      <c r="K25" s="541">
        <f>VLOOKUP(B25,Sheet2!B:AC,28,FALSE)</f>
        <v>2979.39432434422</v>
      </c>
      <c r="L25" s="543">
        <v>25500</v>
      </c>
      <c r="M25" s="420">
        <f t="shared" si="1"/>
        <v>2933.62831858407</v>
      </c>
      <c r="N25" s="420">
        <f t="shared" si="2"/>
        <v>22566.3716814159</v>
      </c>
      <c r="O25" s="420">
        <v>120</v>
      </c>
      <c r="P25" s="422">
        <f t="shared" si="8"/>
        <v>114</v>
      </c>
      <c r="Q25" s="422">
        <f t="shared" si="9"/>
        <v>5</v>
      </c>
      <c r="R25" s="420">
        <v>10</v>
      </c>
      <c r="S25" s="422">
        <f t="shared" si="10"/>
        <v>8</v>
      </c>
      <c r="T25" s="422">
        <f t="shared" si="6"/>
        <v>1810</v>
      </c>
      <c r="U25" s="549">
        <f t="shared" si="11"/>
        <v>-39.2493975969968</v>
      </c>
      <c r="V25" s="572"/>
      <c r="W25" s="574"/>
      <c r="X25" s="573"/>
    </row>
    <row r="26" s="59" customFormat="1" ht="20" customHeight="1" spans="1:24">
      <c r="A26" s="114">
        <v>21</v>
      </c>
      <c r="B26" s="520" t="s">
        <v>859</v>
      </c>
      <c r="C26" s="67" t="s">
        <v>860</v>
      </c>
      <c r="D26" s="531"/>
      <c r="E26" s="114" t="s">
        <v>799</v>
      </c>
      <c r="F26" s="27">
        <v>1</v>
      </c>
      <c r="G26" s="532">
        <f>VLOOKUP(B26,Sheet2!B:I,8,FALSE)</f>
        <v>41998</v>
      </c>
      <c r="H26" s="532">
        <f t="shared" si="0"/>
        <v>41998</v>
      </c>
      <c r="I26" s="541">
        <f>VLOOKUP(B26,Sheet2!B:AC,27,FALSE)</f>
        <v>37954.0543243442</v>
      </c>
      <c r="J26" s="541">
        <v>6440.67126759731</v>
      </c>
      <c r="K26" s="541">
        <f>VLOOKUP(B26,Sheet2!B:AC,28,FALSE)</f>
        <v>2979.39432434422</v>
      </c>
      <c r="L26" s="543">
        <v>25500</v>
      </c>
      <c r="M26" s="420">
        <f t="shared" si="1"/>
        <v>2933.62831858407</v>
      </c>
      <c r="N26" s="420">
        <f t="shared" si="2"/>
        <v>22566.3716814159</v>
      </c>
      <c r="O26" s="420">
        <v>120</v>
      </c>
      <c r="P26" s="422">
        <f t="shared" si="8"/>
        <v>114</v>
      </c>
      <c r="Q26" s="422">
        <f t="shared" si="9"/>
        <v>5</v>
      </c>
      <c r="R26" s="420">
        <v>10</v>
      </c>
      <c r="S26" s="422">
        <f t="shared" si="10"/>
        <v>8</v>
      </c>
      <c r="T26" s="422">
        <f t="shared" si="6"/>
        <v>1810</v>
      </c>
      <c r="U26" s="549">
        <f t="shared" si="11"/>
        <v>-39.2493975969968</v>
      </c>
      <c r="V26" s="572"/>
      <c r="W26" s="574"/>
      <c r="X26" s="573"/>
    </row>
    <row r="27" s="59" customFormat="1" ht="20" customHeight="1" spans="1:24">
      <c r="A27" s="114">
        <v>22</v>
      </c>
      <c r="B27" s="520" t="s">
        <v>861</v>
      </c>
      <c r="C27" s="67" t="s">
        <v>862</v>
      </c>
      <c r="D27" s="531"/>
      <c r="E27" s="114" t="s">
        <v>799</v>
      </c>
      <c r="F27" s="27">
        <v>1</v>
      </c>
      <c r="G27" s="532">
        <f>VLOOKUP(B27,Sheet2!B:I,8,FALSE)</f>
        <v>41998</v>
      </c>
      <c r="H27" s="532">
        <f t="shared" si="0"/>
        <v>41998</v>
      </c>
      <c r="I27" s="541">
        <f>VLOOKUP(B27,Sheet2!B:AC,27,FALSE)</f>
        <v>37954.0543243442</v>
      </c>
      <c r="J27" s="541">
        <v>6441.67126759731</v>
      </c>
      <c r="K27" s="541">
        <f>VLOOKUP(B27,Sheet2!B:AC,28,FALSE)</f>
        <v>2979.39432434422</v>
      </c>
      <c r="L27" s="543">
        <v>25500</v>
      </c>
      <c r="M27" s="420">
        <f t="shared" si="1"/>
        <v>2933.62831858407</v>
      </c>
      <c r="N27" s="420">
        <f t="shared" si="2"/>
        <v>22566.3716814159</v>
      </c>
      <c r="O27" s="420">
        <v>120</v>
      </c>
      <c r="P27" s="422">
        <f t="shared" si="8"/>
        <v>114</v>
      </c>
      <c r="Q27" s="422">
        <f t="shared" si="9"/>
        <v>5</v>
      </c>
      <c r="R27" s="420">
        <v>10</v>
      </c>
      <c r="S27" s="422">
        <f t="shared" si="10"/>
        <v>8</v>
      </c>
      <c r="T27" s="422">
        <f t="shared" si="6"/>
        <v>1810</v>
      </c>
      <c r="U27" s="549">
        <f t="shared" si="11"/>
        <v>-39.2493975969968</v>
      </c>
      <c r="V27" s="572"/>
      <c r="W27" s="574"/>
      <c r="X27" s="573"/>
    </row>
    <row r="28" s="59" customFormat="1" ht="20" customHeight="1" spans="1:24">
      <c r="A28" s="114">
        <v>23</v>
      </c>
      <c r="B28" s="520" t="s">
        <v>863</v>
      </c>
      <c r="C28" s="67" t="s">
        <v>864</v>
      </c>
      <c r="D28" s="531" t="s">
        <v>865</v>
      </c>
      <c r="E28" s="114" t="s">
        <v>799</v>
      </c>
      <c r="F28" s="27">
        <v>1</v>
      </c>
      <c r="G28" s="532">
        <f>VLOOKUP(B28,Sheet2!B:I,8,FALSE)</f>
        <v>41998</v>
      </c>
      <c r="H28" s="532">
        <f t="shared" si="0"/>
        <v>41998</v>
      </c>
      <c r="I28" s="541">
        <f>VLOOKUP(B28,Sheet2!B:AC,27,FALSE)</f>
        <v>15244.8828535581</v>
      </c>
      <c r="J28" s="541">
        <v>6442.67126759731</v>
      </c>
      <c r="K28" s="541">
        <f>VLOOKUP(B28,Sheet2!B:AC,28,FALSE)</f>
        <v>1196.72285355811</v>
      </c>
      <c r="L28" s="543">
        <v>27000</v>
      </c>
      <c r="M28" s="420">
        <f t="shared" si="1"/>
        <v>3106.19469026549</v>
      </c>
      <c r="N28" s="420">
        <f t="shared" si="2"/>
        <v>23893.8053097345</v>
      </c>
      <c r="O28" s="420">
        <v>120</v>
      </c>
      <c r="P28" s="422">
        <f t="shared" si="8"/>
        <v>114</v>
      </c>
      <c r="Q28" s="422">
        <f t="shared" si="9"/>
        <v>5</v>
      </c>
      <c r="R28" s="420">
        <v>10</v>
      </c>
      <c r="S28" s="422">
        <f t="shared" si="10"/>
        <v>8</v>
      </c>
      <c r="T28" s="422">
        <f t="shared" si="6"/>
        <v>1910</v>
      </c>
      <c r="U28" s="549">
        <f t="shared" si="11"/>
        <v>59.6025340638533</v>
      </c>
      <c r="V28" s="572"/>
      <c r="W28" s="553" t="s">
        <v>866</v>
      </c>
      <c r="X28" s="573"/>
    </row>
    <row r="29" s="59" customFormat="1" ht="20" customHeight="1" spans="1:24">
      <c r="A29" s="114">
        <v>24</v>
      </c>
      <c r="B29" s="520" t="s">
        <v>867</v>
      </c>
      <c r="C29" s="67" t="s">
        <v>868</v>
      </c>
      <c r="D29" s="531" t="s">
        <v>869</v>
      </c>
      <c r="E29" s="114" t="s">
        <v>799</v>
      </c>
      <c r="F29" s="27">
        <v>1</v>
      </c>
      <c r="G29" s="532">
        <f>VLOOKUP(B29,Sheet2!B:I,8,FALSE)</f>
        <v>41998</v>
      </c>
      <c r="H29" s="532">
        <f t="shared" si="0"/>
        <v>41998</v>
      </c>
      <c r="I29" s="541">
        <f>VLOOKUP(B29,Sheet2!B:AC,27,FALSE)</f>
        <v>20242.1534250698</v>
      </c>
      <c r="J29" s="541">
        <v>6443.67126759731</v>
      </c>
      <c r="K29" s="541">
        <f>VLOOKUP(B29,Sheet2!B:AC,28,FALSE)</f>
        <v>1589.00342506977</v>
      </c>
      <c r="L29" s="543">
        <v>36000</v>
      </c>
      <c r="M29" s="420">
        <f t="shared" si="1"/>
        <v>4141.59292035398</v>
      </c>
      <c r="N29" s="420">
        <f t="shared" si="2"/>
        <v>31858.407079646</v>
      </c>
      <c r="O29" s="420">
        <v>120</v>
      </c>
      <c r="P29" s="422">
        <f t="shared" si="8"/>
        <v>114</v>
      </c>
      <c r="Q29" s="422">
        <f t="shared" si="9"/>
        <v>5</v>
      </c>
      <c r="R29" s="420">
        <v>10</v>
      </c>
      <c r="S29" s="422">
        <f t="shared" si="10"/>
        <v>8</v>
      </c>
      <c r="T29" s="422">
        <f t="shared" si="6"/>
        <v>2550</v>
      </c>
      <c r="U29" s="549">
        <f t="shared" si="11"/>
        <v>60.4779423233801</v>
      </c>
      <c r="V29" s="572"/>
      <c r="W29" s="553" t="s">
        <v>870</v>
      </c>
      <c r="X29" s="573"/>
    </row>
    <row r="30" s="59" customFormat="1" ht="20" customHeight="1" spans="1:24">
      <c r="A30" s="114">
        <v>25</v>
      </c>
      <c r="B30" s="520" t="s">
        <v>871</v>
      </c>
      <c r="C30" s="67"/>
      <c r="D30" s="531"/>
      <c r="E30" s="114" t="s">
        <v>799</v>
      </c>
      <c r="F30" s="27">
        <v>1</v>
      </c>
      <c r="G30" s="532">
        <f>VLOOKUP(B30,Sheet2!B:I,8,FALSE)</f>
        <v>41998</v>
      </c>
      <c r="H30" s="532">
        <f t="shared" si="0"/>
        <v>41998</v>
      </c>
      <c r="I30" s="541">
        <f>VLOOKUP(B30,Sheet2!B:AC,27,FALSE)</f>
        <v>86029.1779601841</v>
      </c>
      <c r="J30" s="541">
        <v>6444.67126759731</v>
      </c>
      <c r="K30" s="541">
        <f>VLOOKUP(B30,Sheet2!B:AC,28,FALSE)</f>
        <v>6753.28796018405</v>
      </c>
      <c r="L30" s="543">
        <v>75000</v>
      </c>
      <c r="M30" s="420">
        <f t="shared" si="1"/>
        <v>8628.3185840708</v>
      </c>
      <c r="N30" s="420">
        <f t="shared" si="2"/>
        <v>66371.6814159292</v>
      </c>
      <c r="O30" s="420">
        <v>120</v>
      </c>
      <c r="P30" s="422">
        <f t="shared" si="8"/>
        <v>114</v>
      </c>
      <c r="Q30" s="422">
        <f t="shared" si="9"/>
        <v>5</v>
      </c>
      <c r="R30" s="420">
        <v>10</v>
      </c>
      <c r="S30" s="422">
        <f t="shared" si="10"/>
        <v>8</v>
      </c>
      <c r="T30" s="422">
        <f t="shared" si="6"/>
        <v>5310</v>
      </c>
      <c r="U30" s="549">
        <f t="shared" si="11"/>
        <v>-21.3716336204434</v>
      </c>
      <c r="V30" s="572"/>
      <c r="W30" s="553" t="s">
        <v>872</v>
      </c>
      <c r="X30" s="573"/>
    </row>
    <row r="31" s="59" customFormat="1" ht="20" customHeight="1" spans="1:24">
      <c r="A31" s="114">
        <v>26</v>
      </c>
      <c r="B31" s="520" t="s">
        <v>873</v>
      </c>
      <c r="C31" s="67"/>
      <c r="D31" s="531"/>
      <c r="E31" s="114" t="s">
        <v>799</v>
      </c>
      <c r="F31" s="27">
        <v>1</v>
      </c>
      <c r="G31" s="532">
        <f>VLOOKUP(B31,Sheet2!B:I,8,FALSE)</f>
        <v>41998</v>
      </c>
      <c r="H31" s="532">
        <f t="shared" si="0"/>
        <v>41998</v>
      </c>
      <c r="I31" s="541">
        <f>VLOOKUP(B31,Sheet2!B:AC,27,FALSE)</f>
        <v>7519.45596443157</v>
      </c>
      <c r="J31" s="541">
        <v>6445.67126759731</v>
      </c>
      <c r="K31" s="541">
        <f>VLOOKUP(B31,Sheet2!B:AC,28,FALSE)</f>
        <v>590.275964431567</v>
      </c>
      <c r="L31" s="543">
        <v>5000</v>
      </c>
      <c r="M31" s="420">
        <f t="shared" si="1"/>
        <v>575.221238938053</v>
      </c>
      <c r="N31" s="420">
        <f t="shared" si="2"/>
        <v>4424.77876106195</v>
      </c>
      <c r="O31" s="420">
        <v>120</v>
      </c>
      <c r="P31" s="422">
        <f t="shared" si="8"/>
        <v>114</v>
      </c>
      <c r="Q31" s="422">
        <f t="shared" si="9"/>
        <v>5</v>
      </c>
      <c r="R31" s="420">
        <v>10</v>
      </c>
      <c r="S31" s="422">
        <f t="shared" si="10"/>
        <v>8</v>
      </c>
      <c r="T31" s="422">
        <f t="shared" si="6"/>
        <v>350</v>
      </c>
      <c r="U31" s="549">
        <f t="shared" si="11"/>
        <v>-40.7057001995586</v>
      </c>
      <c r="V31" s="572"/>
      <c r="W31" s="574"/>
      <c r="X31" s="573"/>
    </row>
    <row r="32" s="59" customFormat="1" ht="20" customHeight="1" spans="1:24">
      <c r="A32" s="114">
        <v>27</v>
      </c>
      <c r="B32" s="520" t="s">
        <v>874</v>
      </c>
      <c r="C32" s="67" t="s">
        <v>875</v>
      </c>
      <c r="D32" s="531" t="s">
        <v>876</v>
      </c>
      <c r="E32" s="114" t="s">
        <v>799</v>
      </c>
      <c r="F32" s="27">
        <v>1</v>
      </c>
      <c r="G32" s="532">
        <f>VLOOKUP(B32,Sheet2!B:I,8,FALSE)</f>
        <v>41998</v>
      </c>
      <c r="H32" s="532">
        <f t="shared" si="0"/>
        <v>41998</v>
      </c>
      <c r="I32" s="541">
        <f>VLOOKUP(B32,Sheet2!B:AC,27,FALSE)</f>
        <v>92077.8105754786</v>
      </c>
      <c r="J32" s="541">
        <v>6446.67126759731</v>
      </c>
      <c r="K32" s="541">
        <f>VLOOKUP(B32,Sheet2!B:AC,28,FALSE)</f>
        <v>7228.11057547861</v>
      </c>
      <c r="L32" s="543">
        <v>45600</v>
      </c>
      <c r="M32" s="420">
        <f t="shared" si="1"/>
        <v>5246.01769911504</v>
      </c>
      <c r="N32" s="420">
        <f t="shared" si="2"/>
        <v>40353.982300885</v>
      </c>
      <c r="O32" s="420">
        <v>120</v>
      </c>
      <c r="P32" s="422">
        <f t="shared" si="8"/>
        <v>114</v>
      </c>
      <c r="Q32" s="422">
        <f t="shared" si="9"/>
        <v>5</v>
      </c>
      <c r="R32" s="420">
        <v>10</v>
      </c>
      <c r="S32" s="422">
        <f t="shared" si="10"/>
        <v>8</v>
      </c>
      <c r="T32" s="422">
        <f t="shared" si="6"/>
        <v>3230</v>
      </c>
      <c r="U32" s="549">
        <f t="shared" si="11"/>
        <v>-55.3133565643311</v>
      </c>
      <c r="V32" s="572"/>
      <c r="W32" s="553" t="s">
        <v>877</v>
      </c>
      <c r="X32" s="573"/>
    </row>
    <row r="33" s="59" customFormat="1" ht="20" customHeight="1" spans="1:24">
      <c r="A33" s="114">
        <v>28</v>
      </c>
      <c r="B33" s="520" t="s">
        <v>878</v>
      </c>
      <c r="C33" s="67" t="s">
        <v>879</v>
      </c>
      <c r="D33" s="531" t="s">
        <v>876</v>
      </c>
      <c r="E33" s="114" t="s">
        <v>799</v>
      </c>
      <c r="F33" s="27">
        <v>1</v>
      </c>
      <c r="G33" s="532">
        <f>VLOOKUP(B33,Sheet2!B:I,8,FALSE)</f>
        <v>41998</v>
      </c>
      <c r="H33" s="532">
        <f t="shared" si="0"/>
        <v>41998</v>
      </c>
      <c r="I33" s="541">
        <f>VLOOKUP(B33,Sheet2!B:AC,27,FALSE)</f>
        <v>47784.0703629488</v>
      </c>
      <c r="J33" s="541">
        <v>6447.67126759731</v>
      </c>
      <c r="K33" s="541">
        <f>VLOOKUP(B33,Sheet2!B:AC,28,FALSE)</f>
        <v>3751.05036294877</v>
      </c>
      <c r="L33" s="543">
        <v>29000</v>
      </c>
      <c r="M33" s="420">
        <f t="shared" si="1"/>
        <v>3336.28318584071</v>
      </c>
      <c r="N33" s="420">
        <f t="shared" si="2"/>
        <v>25663.7168141593</v>
      </c>
      <c r="O33" s="420">
        <v>120</v>
      </c>
      <c r="P33" s="422">
        <f t="shared" si="8"/>
        <v>114</v>
      </c>
      <c r="Q33" s="422">
        <f t="shared" si="9"/>
        <v>5</v>
      </c>
      <c r="R33" s="420">
        <v>10</v>
      </c>
      <c r="S33" s="422">
        <f t="shared" si="10"/>
        <v>8</v>
      </c>
      <c r="T33" s="422">
        <f t="shared" si="6"/>
        <v>2050</v>
      </c>
      <c r="U33" s="549">
        <f t="shared" si="11"/>
        <v>-45.3486410033573</v>
      </c>
      <c r="V33" s="572"/>
      <c r="W33" s="553" t="s">
        <v>880</v>
      </c>
      <c r="X33" s="573"/>
    </row>
    <row r="34" s="59" customFormat="1" ht="20" customHeight="1" spans="1:24">
      <c r="A34" s="114">
        <v>29</v>
      </c>
      <c r="B34" s="520" t="s">
        <v>881</v>
      </c>
      <c r="C34" s="67" t="s">
        <v>879</v>
      </c>
      <c r="D34" s="531" t="s">
        <v>876</v>
      </c>
      <c r="E34" s="114" t="s">
        <v>799</v>
      </c>
      <c r="F34" s="27">
        <v>1</v>
      </c>
      <c r="G34" s="532">
        <f>VLOOKUP(B34,Sheet2!B:I,8,FALSE)</f>
        <v>41998</v>
      </c>
      <c r="H34" s="532">
        <f t="shared" si="0"/>
        <v>41998</v>
      </c>
      <c r="I34" s="541">
        <f>VLOOKUP(B34,Sheet2!B:AC,27,FALSE)</f>
        <v>47784.0703629488</v>
      </c>
      <c r="J34" s="541">
        <v>6448.67126759731</v>
      </c>
      <c r="K34" s="541">
        <f>VLOOKUP(B34,Sheet2!B:AC,28,FALSE)</f>
        <v>3751.05036294877</v>
      </c>
      <c r="L34" s="543">
        <v>29000</v>
      </c>
      <c r="M34" s="420">
        <f t="shared" si="1"/>
        <v>3336.28318584071</v>
      </c>
      <c r="N34" s="420">
        <f t="shared" si="2"/>
        <v>25663.7168141593</v>
      </c>
      <c r="O34" s="420">
        <v>120</v>
      </c>
      <c r="P34" s="422">
        <f t="shared" si="8"/>
        <v>114</v>
      </c>
      <c r="Q34" s="422">
        <f t="shared" si="9"/>
        <v>5</v>
      </c>
      <c r="R34" s="420">
        <v>10</v>
      </c>
      <c r="S34" s="422">
        <f t="shared" si="10"/>
        <v>8</v>
      </c>
      <c r="T34" s="422">
        <f t="shared" si="6"/>
        <v>2050</v>
      </c>
      <c r="U34" s="549">
        <f t="shared" si="11"/>
        <v>-45.3486410033573</v>
      </c>
      <c r="V34" s="572"/>
      <c r="W34" s="574"/>
      <c r="X34" s="573"/>
    </row>
    <row r="35" s="59" customFormat="1" ht="20" customHeight="1" spans="1:24">
      <c r="A35" s="114">
        <v>30</v>
      </c>
      <c r="B35" s="520" t="s">
        <v>882</v>
      </c>
      <c r="C35" s="67" t="s">
        <v>883</v>
      </c>
      <c r="D35" s="531" t="s">
        <v>876</v>
      </c>
      <c r="E35" s="114" t="s">
        <v>799</v>
      </c>
      <c r="F35" s="27">
        <v>1</v>
      </c>
      <c r="G35" s="532">
        <f>VLOOKUP(B35,Sheet2!B:I,8,FALSE)</f>
        <v>41998</v>
      </c>
      <c r="H35" s="532">
        <f t="shared" si="0"/>
        <v>41998</v>
      </c>
      <c r="I35" s="541">
        <f>VLOOKUP(B35,Sheet2!B:AC,27,FALSE)</f>
        <v>10226.7561532004</v>
      </c>
      <c r="J35" s="541">
        <v>6449.67126759731</v>
      </c>
      <c r="K35" s="541">
        <f>VLOOKUP(B35,Sheet2!B:AC,28,FALSE)</f>
        <v>802.796153200381</v>
      </c>
      <c r="L35" s="543">
        <v>6500</v>
      </c>
      <c r="M35" s="420">
        <f t="shared" si="1"/>
        <v>747.787610619469</v>
      </c>
      <c r="N35" s="420">
        <f t="shared" si="2"/>
        <v>5752.21238938053</v>
      </c>
      <c r="O35" s="420">
        <v>120</v>
      </c>
      <c r="P35" s="422">
        <f t="shared" si="8"/>
        <v>114</v>
      </c>
      <c r="Q35" s="422">
        <f t="shared" si="9"/>
        <v>5</v>
      </c>
      <c r="R35" s="420">
        <v>10</v>
      </c>
      <c r="S35" s="422">
        <f t="shared" si="10"/>
        <v>8</v>
      </c>
      <c r="T35" s="422">
        <f t="shared" si="6"/>
        <v>460</v>
      </c>
      <c r="U35" s="549">
        <f t="shared" si="11"/>
        <v>-42.7002735169831</v>
      </c>
      <c r="V35" s="572"/>
      <c r="W35" s="553" t="s">
        <v>884</v>
      </c>
      <c r="X35" s="573"/>
    </row>
    <row r="36" s="59" customFormat="1" ht="20" customHeight="1" spans="1:24">
      <c r="A36" s="114">
        <v>31</v>
      </c>
      <c r="B36" s="520" t="s">
        <v>885</v>
      </c>
      <c r="C36" s="67" t="s">
        <v>883</v>
      </c>
      <c r="D36" s="531" t="s">
        <v>876</v>
      </c>
      <c r="E36" s="114" t="s">
        <v>799</v>
      </c>
      <c r="F36" s="27">
        <v>1</v>
      </c>
      <c r="G36" s="532">
        <f>VLOOKUP(B36,Sheet2!B:I,8,FALSE)</f>
        <v>41998</v>
      </c>
      <c r="H36" s="532">
        <f t="shared" si="0"/>
        <v>41998</v>
      </c>
      <c r="I36" s="541">
        <f>VLOOKUP(B36,Sheet2!B:AC,27,FALSE)</f>
        <v>10226.7561532004</v>
      </c>
      <c r="J36" s="541">
        <v>6450.67126759731</v>
      </c>
      <c r="K36" s="541">
        <f>VLOOKUP(B36,Sheet2!B:AC,28,FALSE)</f>
        <v>802.796153200381</v>
      </c>
      <c r="L36" s="543">
        <v>6500</v>
      </c>
      <c r="M36" s="420">
        <f t="shared" si="1"/>
        <v>747.787610619469</v>
      </c>
      <c r="N36" s="420">
        <f t="shared" si="2"/>
        <v>5752.21238938053</v>
      </c>
      <c r="O36" s="420">
        <v>120</v>
      </c>
      <c r="P36" s="422">
        <f t="shared" si="8"/>
        <v>114</v>
      </c>
      <c r="Q36" s="422">
        <f t="shared" si="9"/>
        <v>5</v>
      </c>
      <c r="R36" s="420">
        <v>10</v>
      </c>
      <c r="S36" s="422">
        <f t="shared" si="10"/>
        <v>8</v>
      </c>
      <c r="T36" s="422">
        <f t="shared" si="6"/>
        <v>460</v>
      </c>
      <c r="U36" s="549">
        <f t="shared" si="11"/>
        <v>-42.7002735169831</v>
      </c>
      <c r="V36" s="572"/>
      <c r="W36" s="574"/>
      <c r="X36" s="573"/>
    </row>
    <row r="37" s="59" customFormat="1" ht="20" customHeight="1" spans="1:24">
      <c r="A37" s="114">
        <v>32</v>
      </c>
      <c r="B37" s="520" t="s">
        <v>886</v>
      </c>
      <c r="C37" s="67" t="s">
        <v>887</v>
      </c>
      <c r="D37" s="531" t="s">
        <v>876</v>
      </c>
      <c r="E37" s="114" t="s">
        <v>799</v>
      </c>
      <c r="F37" s="27">
        <v>1</v>
      </c>
      <c r="G37" s="532">
        <f>VLOOKUP(B37,Sheet2!B:I,8,FALSE)</f>
        <v>41998</v>
      </c>
      <c r="H37" s="532">
        <f t="shared" si="0"/>
        <v>41998</v>
      </c>
      <c r="I37" s="541">
        <f>VLOOKUP(B37,Sheet2!B:AC,27,FALSE)</f>
        <v>44894.7046065373</v>
      </c>
      <c r="J37" s="541">
        <v>6451.67126759731</v>
      </c>
      <c r="K37" s="541">
        <f>VLOOKUP(B37,Sheet2!B:AC,28,FALSE)</f>
        <v>3524.23460653731</v>
      </c>
      <c r="L37" s="543">
        <v>38000</v>
      </c>
      <c r="M37" s="420">
        <f t="shared" si="1"/>
        <v>4371.6814159292</v>
      </c>
      <c r="N37" s="420">
        <f t="shared" si="2"/>
        <v>33628.3185840708</v>
      </c>
      <c r="O37" s="420">
        <v>120</v>
      </c>
      <c r="P37" s="422">
        <f t="shared" si="8"/>
        <v>114</v>
      </c>
      <c r="Q37" s="422">
        <f t="shared" si="9"/>
        <v>5</v>
      </c>
      <c r="R37" s="420">
        <v>10</v>
      </c>
      <c r="S37" s="422">
        <f t="shared" si="10"/>
        <v>8</v>
      </c>
      <c r="T37" s="422">
        <f t="shared" si="6"/>
        <v>2690</v>
      </c>
      <c r="U37" s="549">
        <f t="shared" si="11"/>
        <v>-23.6713698057967</v>
      </c>
      <c r="V37" s="572"/>
      <c r="W37" s="553" t="s">
        <v>888</v>
      </c>
      <c r="X37" s="573"/>
    </row>
    <row r="38" s="59" customFormat="1" ht="20" customHeight="1" spans="1:24">
      <c r="A38" s="114">
        <v>33</v>
      </c>
      <c r="B38" s="520" t="s">
        <v>889</v>
      </c>
      <c r="C38" s="67" t="s">
        <v>890</v>
      </c>
      <c r="D38" s="531"/>
      <c r="E38" s="114" t="s">
        <v>799</v>
      </c>
      <c r="F38" s="27">
        <v>1</v>
      </c>
      <c r="G38" s="532">
        <f>VLOOKUP(B38,Sheet2!B:I,8,FALSE)</f>
        <v>41998</v>
      </c>
      <c r="H38" s="532">
        <f t="shared" si="0"/>
        <v>41998</v>
      </c>
      <c r="I38" s="541">
        <f>VLOOKUP(B38,Sheet2!B:AC,27,FALSE)</f>
        <v>4870.77200719656</v>
      </c>
      <c r="J38" s="541">
        <v>6452.67126759731</v>
      </c>
      <c r="K38" s="541">
        <f>VLOOKUP(B38,Sheet2!B:AC,28,FALSE)</f>
        <v>382.352007196564</v>
      </c>
      <c r="L38" s="543">
        <v>4600</v>
      </c>
      <c r="M38" s="420">
        <f t="shared" si="1"/>
        <v>529.203539823009</v>
      </c>
      <c r="N38" s="420">
        <f t="shared" si="2"/>
        <v>4070.79646017699</v>
      </c>
      <c r="O38" s="420">
        <v>120</v>
      </c>
      <c r="P38" s="422">
        <f t="shared" si="8"/>
        <v>114</v>
      </c>
      <c r="Q38" s="422">
        <f t="shared" si="9"/>
        <v>5</v>
      </c>
      <c r="R38" s="420">
        <v>10</v>
      </c>
      <c r="S38" s="422">
        <f t="shared" si="10"/>
        <v>8</v>
      </c>
      <c r="T38" s="422">
        <f t="shared" si="6"/>
        <v>330</v>
      </c>
      <c r="U38" s="549">
        <f t="shared" si="11"/>
        <v>-13.6920968665532</v>
      </c>
      <c r="V38" s="572"/>
      <c r="W38" s="553" t="s">
        <v>891</v>
      </c>
      <c r="X38" s="573"/>
    </row>
    <row r="39" s="59" customFormat="1" ht="20" customHeight="1" spans="1:24">
      <c r="A39" s="114">
        <v>34</v>
      </c>
      <c r="B39" s="520" t="s">
        <v>892</v>
      </c>
      <c r="C39" s="67" t="s">
        <v>893</v>
      </c>
      <c r="D39" s="531" t="s">
        <v>894</v>
      </c>
      <c r="E39" s="114" t="s">
        <v>799</v>
      </c>
      <c r="F39" s="27">
        <v>1</v>
      </c>
      <c r="G39" s="532">
        <f>VLOOKUP(B39,Sheet2!B:I,8,FALSE)</f>
        <v>41998</v>
      </c>
      <c r="H39" s="532">
        <f t="shared" si="0"/>
        <v>41998</v>
      </c>
      <c r="I39" s="541">
        <f>VLOOKUP(B39,Sheet2!B:AC,27,FALSE)</f>
        <v>34032.1251640611</v>
      </c>
      <c r="J39" s="541">
        <v>6453.67126759731</v>
      </c>
      <c r="K39" s="541">
        <f>VLOOKUP(B39,Sheet2!B:AC,28,FALSE)</f>
        <v>2671.52516406107</v>
      </c>
      <c r="L39" s="543">
        <v>25600</v>
      </c>
      <c r="M39" s="420">
        <f t="shared" si="1"/>
        <v>2945.13274336283</v>
      </c>
      <c r="N39" s="420">
        <f t="shared" si="2"/>
        <v>22654.8672566372</v>
      </c>
      <c r="O39" s="420">
        <v>120</v>
      </c>
      <c r="P39" s="422">
        <f t="shared" si="8"/>
        <v>114</v>
      </c>
      <c r="Q39" s="422">
        <f t="shared" si="9"/>
        <v>5</v>
      </c>
      <c r="R39" s="420">
        <v>10</v>
      </c>
      <c r="S39" s="422">
        <f t="shared" si="10"/>
        <v>8</v>
      </c>
      <c r="T39" s="422">
        <f t="shared" si="6"/>
        <v>1810</v>
      </c>
      <c r="U39" s="549">
        <f t="shared" si="11"/>
        <v>-32.2484390433904</v>
      </c>
      <c r="V39" s="572"/>
      <c r="W39" s="553" t="s">
        <v>895</v>
      </c>
      <c r="X39" s="573"/>
    </row>
    <row r="40" s="59" customFormat="1" ht="20" customHeight="1" spans="1:24">
      <c r="A40" s="114">
        <v>35</v>
      </c>
      <c r="B40" s="520" t="s">
        <v>896</v>
      </c>
      <c r="C40" s="67" t="s">
        <v>897</v>
      </c>
      <c r="D40" s="531"/>
      <c r="E40" s="114" t="s">
        <v>799</v>
      </c>
      <c r="F40" s="27">
        <v>1</v>
      </c>
      <c r="G40" s="532">
        <f>VLOOKUP(B40,Sheet2!B:I,8,FALSE)</f>
        <v>41998</v>
      </c>
      <c r="H40" s="532">
        <f t="shared" si="0"/>
        <v>41998</v>
      </c>
      <c r="I40" s="541">
        <f>VLOOKUP(B40,Sheet2!B:AC,27,FALSE)</f>
        <v>12588.0873572119</v>
      </c>
      <c r="J40" s="541">
        <v>6454.67126759731</v>
      </c>
      <c r="K40" s="541">
        <f>VLOOKUP(B40,Sheet2!B:AC,28,FALSE)</f>
        <v>988.167357211871</v>
      </c>
      <c r="L40" s="543">
        <v>8888</v>
      </c>
      <c r="M40" s="420">
        <f t="shared" si="1"/>
        <v>1022.51327433628</v>
      </c>
      <c r="N40" s="420">
        <f t="shared" si="2"/>
        <v>7865.48672566372</v>
      </c>
      <c r="O40" s="420">
        <v>120</v>
      </c>
      <c r="P40" s="422">
        <f t="shared" si="8"/>
        <v>114</v>
      </c>
      <c r="Q40" s="422">
        <f t="shared" si="9"/>
        <v>5</v>
      </c>
      <c r="R40" s="420">
        <v>10</v>
      </c>
      <c r="S40" s="422">
        <f t="shared" si="10"/>
        <v>8</v>
      </c>
      <c r="T40" s="422">
        <f t="shared" si="6"/>
        <v>630</v>
      </c>
      <c r="U40" s="549">
        <f t="shared" si="11"/>
        <v>-36.2456171616967</v>
      </c>
      <c r="V40" s="572"/>
      <c r="W40" s="553" t="s">
        <v>898</v>
      </c>
      <c r="X40" s="573"/>
    </row>
    <row r="41" s="59" customFormat="1" ht="20" customHeight="1" spans="1:24">
      <c r="A41" s="114">
        <v>36</v>
      </c>
      <c r="B41" s="520" t="s">
        <v>899</v>
      </c>
      <c r="C41" s="67" t="s">
        <v>900</v>
      </c>
      <c r="D41" s="531"/>
      <c r="E41" s="114" t="s">
        <v>799</v>
      </c>
      <c r="F41" s="27">
        <v>1</v>
      </c>
      <c r="G41" s="532">
        <f>VLOOKUP(B41,Sheet2!B:I,8,FALSE)</f>
        <v>41998</v>
      </c>
      <c r="H41" s="532">
        <f t="shared" si="0"/>
        <v>41998</v>
      </c>
      <c r="I41" s="541">
        <f>VLOOKUP(B41,Sheet2!B:AC,27,FALSE)</f>
        <v>15940.6989676841</v>
      </c>
      <c r="J41" s="541">
        <v>6455.67126759731</v>
      </c>
      <c r="K41" s="541">
        <f>VLOOKUP(B41,Sheet2!B:AC,28,FALSE)</f>
        <v>1251.33896768415</v>
      </c>
      <c r="L41" s="543">
        <v>23000</v>
      </c>
      <c r="M41" s="420">
        <f t="shared" si="1"/>
        <v>2646.01769911504</v>
      </c>
      <c r="N41" s="420">
        <f t="shared" si="2"/>
        <v>20353.982300885</v>
      </c>
      <c r="O41" s="420">
        <v>120</v>
      </c>
      <c r="P41" s="422">
        <f t="shared" si="8"/>
        <v>114</v>
      </c>
      <c r="Q41" s="422">
        <f t="shared" si="9"/>
        <v>5</v>
      </c>
      <c r="R41" s="420">
        <v>10</v>
      </c>
      <c r="S41" s="422">
        <f t="shared" si="10"/>
        <v>8</v>
      </c>
      <c r="T41" s="422">
        <f t="shared" si="6"/>
        <v>1630</v>
      </c>
      <c r="U41" s="549">
        <f t="shared" si="11"/>
        <v>30.2604683538815</v>
      </c>
      <c r="V41" s="572"/>
      <c r="W41" s="553" t="s">
        <v>901</v>
      </c>
      <c r="X41" s="573"/>
    </row>
    <row r="42" s="59" customFormat="1" ht="20" customHeight="1" spans="1:24">
      <c r="A42" s="114">
        <v>37</v>
      </c>
      <c r="B42" s="520" t="s">
        <v>902</v>
      </c>
      <c r="C42" s="67" t="s">
        <v>903</v>
      </c>
      <c r="D42" s="531"/>
      <c r="E42" s="114" t="s">
        <v>799</v>
      </c>
      <c r="F42" s="27">
        <v>1</v>
      </c>
      <c r="G42" s="532">
        <f>VLOOKUP(B42,Sheet2!B:I,8,FALSE)</f>
        <v>41998</v>
      </c>
      <c r="H42" s="532">
        <f t="shared" si="0"/>
        <v>41998</v>
      </c>
      <c r="I42" s="541">
        <f>VLOOKUP(B42,Sheet2!B:AC,27,FALSE)</f>
        <v>74010.3933507044</v>
      </c>
      <c r="J42" s="541">
        <v>6456.67126759731</v>
      </c>
      <c r="K42" s="541">
        <f>VLOOKUP(B42,Sheet2!B:AC,28,FALSE)</f>
        <v>5809.81335070444</v>
      </c>
      <c r="L42" s="543">
        <v>77400</v>
      </c>
      <c r="M42" s="420">
        <f t="shared" si="1"/>
        <v>8904.42477876106</v>
      </c>
      <c r="N42" s="420">
        <f t="shared" si="2"/>
        <v>68495.5752212389</v>
      </c>
      <c r="O42" s="420">
        <v>120</v>
      </c>
      <c r="P42" s="422">
        <f t="shared" si="8"/>
        <v>114</v>
      </c>
      <c r="Q42" s="422">
        <f t="shared" si="9"/>
        <v>5</v>
      </c>
      <c r="R42" s="420">
        <v>10</v>
      </c>
      <c r="S42" s="422">
        <f t="shared" si="10"/>
        <v>8</v>
      </c>
      <c r="T42" s="422">
        <f t="shared" si="6"/>
        <v>5480</v>
      </c>
      <c r="U42" s="549">
        <f t="shared" si="11"/>
        <v>-5.67683212515683</v>
      </c>
      <c r="V42" s="572"/>
      <c r="W42" s="553" t="s">
        <v>904</v>
      </c>
      <c r="X42" s="573"/>
    </row>
    <row r="43" s="59" customFormat="1" ht="20" customHeight="1" spans="1:24">
      <c r="A43" s="114">
        <v>38</v>
      </c>
      <c r="B43" s="520" t="s">
        <v>905</v>
      </c>
      <c r="C43" s="67" t="s">
        <v>906</v>
      </c>
      <c r="D43" s="531"/>
      <c r="E43" s="114" t="s">
        <v>799</v>
      </c>
      <c r="F43" s="27">
        <v>1</v>
      </c>
      <c r="G43" s="532">
        <f>VLOOKUP(B43,Sheet2!B:I,8,FALSE)</f>
        <v>41998</v>
      </c>
      <c r="H43" s="532">
        <f t="shared" si="0"/>
        <v>41998</v>
      </c>
      <c r="I43" s="541">
        <f>VLOOKUP(B43,Sheet2!B:AC,27,FALSE)</f>
        <v>722034</v>
      </c>
      <c r="J43" s="541">
        <v>6457.67126759731</v>
      </c>
      <c r="K43" s="541">
        <f>VLOOKUP(B43,Sheet2!B:AC,28,FALSE)</f>
        <v>56679.6699999998</v>
      </c>
      <c r="L43" s="543">
        <f>[7]建筑物或构筑物!$I$25</f>
        <v>467400</v>
      </c>
      <c r="M43" s="420">
        <f t="shared" si="1"/>
        <v>53771.6814159292</v>
      </c>
      <c r="N43" s="420">
        <f t="shared" si="2"/>
        <v>413628.318584071</v>
      </c>
      <c r="O43" s="420"/>
      <c r="P43" s="422"/>
      <c r="Q43" s="422"/>
      <c r="R43" s="420"/>
      <c r="S43" s="422">
        <f>[7]建筑物或构筑物!$BO$25</f>
        <v>62</v>
      </c>
      <c r="T43" s="422">
        <f t="shared" si="6"/>
        <v>256450</v>
      </c>
      <c r="U43" s="549">
        <f t="shared" si="11"/>
        <v>352.454998414777</v>
      </c>
      <c r="V43" s="572"/>
      <c r="W43" s="574"/>
      <c r="X43" s="573"/>
    </row>
    <row r="44" s="59" customFormat="1" ht="20" customHeight="1" spans="1:24">
      <c r="A44" s="114">
        <v>39</v>
      </c>
      <c r="B44" s="520" t="s">
        <v>907</v>
      </c>
      <c r="C44" s="67"/>
      <c r="D44" s="531"/>
      <c r="E44" s="114" t="s">
        <v>799</v>
      </c>
      <c r="F44" s="27">
        <v>1</v>
      </c>
      <c r="G44" s="532">
        <f>VLOOKUP(B44,Sheet2!B:I,8,FALSE)</f>
        <v>41998</v>
      </c>
      <c r="H44" s="532">
        <f t="shared" si="0"/>
        <v>41998</v>
      </c>
      <c r="I44" s="541">
        <f>VLOOKUP(B44,Sheet2!B:AC,27,FALSE)</f>
        <v>172215.151271561</v>
      </c>
      <c r="J44" s="541">
        <v>6458.67126759731</v>
      </c>
      <c r="K44" s="541">
        <f>VLOOKUP(B44,Sheet2!B:AC,28,FALSE)</f>
        <v>13518.8812715611</v>
      </c>
      <c r="L44" s="544">
        <f>5.58*30000</f>
        <v>167400</v>
      </c>
      <c r="M44" s="420">
        <f t="shared" si="1"/>
        <v>19258.407079646</v>
      </c>
      <c r="N44" s="420">
        <f t="shared" si="2"/>
        <v>148141.592920354</v>
      </c>
      <c r="O44" s="420">
        <v>120</v>
      </c>
      <c r="P44" s="422">
        <f t="shared" si="8"/>
        <v>114</v>
      </c>
      <c r="Q44" s="422">
        <f t="shared" si="9"/>
        <v>5</v>
      </c>
      <c r="R44" s="420">
        <v>10</v>
      </c>
      <c r="S44" s="422">
        <f t="shared" si="10"/>
        <v>8</v>
      </c>
      <c r="T44" s="422">
        <f t="shared" si="6"/>
        <v>11850</v>
      </c>
      <c r="U44" s="549">
        <f t="shared" si="11"/>
        <v>-12.344817873886</v>
      </c>
      <c r="V44" s="572"/>
      <c r="W44" s="551" t="s">
        <v>908</v>
      </c>
      <c r="X44" s="573"/>
    </row>
    <row r="45" s="59" customFormat="1" ht="20" customHeight="1" spans="1:24">
      <c r="A45" s="533" t="s">
        <v>156</v>
      </c>
      <c r="B45" s="534"/>
      <c r="C45" s="27"/>
      <c r="D45" s="32"/>
      <c r="E45" s="27"/>
      <c r="F45" s="27"/>
      <c r="G45" s="535"/>
      <c r="H45" s="535"/>
      <c r="I45" s="423">
        <f>SUM(I6:I44)</f>
        <v>5675595.97660385</v>
      </c>
      <c r="J45" s="423"/>
      <c r="K45" s="423">
        <f>SUM(K6:K44)</f>
        <v>445534.276603846</v>
      </c>
      <c r="L45" s="423">
        <f>SUM(L6:L44)</f>
        <v>4337488</v>
      </c>
      <c r="M45" s="423"/>
      <c r="N45" s="423"/>
      <c r="O45" s="423"/>
      <c r="P45" s="423"/>
      <c r="Q45" s="423"/>
      <c r="R45" s="423"/>
      <c r="S45" s="423"/>
      <c r="T45" s="423">
        <f>SUM(T6:T44)</f>
        <v>530440</v>
      </c>
      <c r="U45" s="422">
        <f t="shared" si="11"/>
        <v>19.0570575272817</v>
      </c>
      <c r="V45" s="32"/>
      <c r="W45" s="22"/>
      <c r="X45" s="22"/>
    </row>
    <row r="46" s="59" customFormat="1" ht="20" customHeight="1" spans="1:24">
      <c r="A46" s="22"/>
      <c r="B46" s="22"/>
      <c r="C46" s="22"/>
      <c r="D46" s="22"/>
      <c r="E46" s="22"/>
      <c r="F46" s="22"/>
      <c r="G46" s="64"/>
      <c r="H46" s="64"/>
      <c r="I46" s="418"/>
      <c r="J46" s="418"/>
      <c r="K46" s="418"/>
      <c r="L46" s="418"/>
      <c r="M46" s="418"/>
      <c r="N46" s="418"/>
      <c r="O46" s="418"/>
      <c r="P46" s="418"/>
      <c r="Q46" s="418"/>
      <c r="R46" s="418"/>
      <c r="S46" s="418"/>
      <c r="T46" s="418"/>
      <c r="U46" s="418"/>
      <c r="V46" s="22"/>
      <c r="W46" s="22"/>
      <c r="X46" s="22"/>
    </row>
    <row r="47" s="59" customFormat="1" ht="20" customHeight="1" spans="1:24">
      <c r="A47" s="22"/>
      <c r="B47" s="22"/>
      <c r="C47" s="22"/>
      <c r="D47" s="22"/>
      <c r="E47" s="22"/>
      <c r="F47" s="22"/>
      <c r="G47" s="64"/>
      <c r="H47" s="64"/>
      <c r="I47" s="418"/>
      <c r="J47" s="418"/>
      <c r="K47" s="418"/>
      <c r="L47" s="418"/>
      <c r="M47" s="418"/>
      <c r="N47" s="418"/>
      <c r="O47" s="418"/>
      <c r="P47" s="418"/>
      <c r="Q47" s="418"/>
      <c r="R47" s="418"/>
      <c r="S47" s="418"/>
      <c r="T47" s="418"/>
      <c r="U47" s="418"/>
      <c r="V47" s="22"/>
      <c r="W47" s="22"/>
      <c r="X47" s="22"/>
    </row>
    <row r="48" s="59" customFormat="1" ht="20" customHeight="1" spans="1:24">
      <c r="A48" s="22"/>
      <c r="B48" s="22"/>
      <c r="C48" s="22"/>
      <c r="D48" s="22"/>
      <c r="E48" s="22"/>
      <c r="F48" s="22"/>
      <c r="G48" s="64"/>
      <c r="H48" s="64"/>
      <c r="I48" s="418"/>
      <c r="J48" s="418"/>
      <c r="K48" s="418"/>
      <c r="L48" s="418"/>
      <c r="M48" s="418"/>
      <c r="N48" s="418"/>
      <c r="O48" s="418"/>
      <c r="P48" s="418"/>
      <c r="Q48" s="418"/>
      <c r="R48" s="418"/>
      <c r="S48" s="418"/>
      <c r="T48" s="418"/>
      <c r="U48" s="418"/>
      <c r="V48" s="22"/>
      <c r="W48" s="22"/>
      <c r="X48" s="22"/>
    </row>
    <row r="49" s="59" customFormat="1" ht="20" customHeight="1" spans="1:24">
      <c r="A49" s="22"/>
      <c r="B49" s="22"/>
      <c r="C49" s="22"/>
      <c r="D49" s="22"/>
      <c r="E49" s="22"/>
      <c r="F49" s="22"/>
      <c r="G49" s="64"/>
      <c r="H49" s="64"/>
      <c r="I49" s="418"/>
      <c r="J49" s="418"/>
      <c r="K49" s="418"/>
      <c r="L49" s="418"/>
      <c r="M49" s="418"/>
      <c r="N49" s="418"/>
      <c r="O49" s="418"/>
      <c r="P49" s="418"/>
      <c r="Q49" s="418"/>
      <c r="R49" s="418"/>
      <c r="S49" s="418"/>
      <c r="T49" s="418"/>
      <c r="U49" s="418"/>
      <c r="V49" s="22"/>
      <c r="W49" s="22"/>
      <c r="X49" s="22"/>
    </row>
    <row r="50" s="59" customFormat="1" ht="20" customHeight="1" spans="1:24">
      <c r="A50" s="22"/>
      <c r="B50" s="22"/>
      <c r="C50" s="22"/>
      <c r="D50" s="22"/>
      <c r="E50" s="22"/>
      <c r="F50" s="22"/>
      <c r="G50" s="64"/>
      <c r="H50" s="64"/>
      <c r="I50" s="418"/>
      <c r="J50" s="418"/>
      <c r="K50" s="418"/>
      <c r="L50" s="418"/>
      <c r="M50" s="418"/>
      <c r="N50" s="418"/>
      <c r="O50" s="418"/>
      <c r="P50" s="418"/>
      <c r="Q50" s="418"/>
      <c r="R50" s="418"/>
      <c r="S50" s="418"/>
      <c r="T50" s="418"/>
      <c r="U50" s="418"/>
      <c r="V50" s="22"/>
      <c r="W50" s="22"/>
      <c r="X50" s="22"/>
    </row>
    <row r="51" s="59" customFormat="1" ht="20" customHeight="1" spans="1:24">
      <c r="A51" s="22"/>
      <c r="B51" s="22"/>
      <c r="C51" s="22"/>
      <c r="D51" s="22"/>
      <c r="E51" s="22"/>
      <c r="F51" s="22"/>
      <c r="G51" s="64"/>
      <c r="H51" s="64"/>
      <c r="I51" s="418"/>
      <c r="J51" s="418"/>
      <c r="K51" s="418"/>
      <c r="L51" s="418"/>
      <c r="M51" s="418"/>
      <c r="N51" s="418"/>
      <c r="O51" s="418"/>
      <c r="P51" s="418"/>
      <c r="Q51" s="418"/>
      <c r="R51" s="418"/>
      <c r="S51" s="418"/>
      <c r="T51" s="418"/>
      <c r="U51" s="418"/>
      <c r="V51" s="22"/>
      <c r="W51" s="22"/>
      <c r="X51" s="22"/>
    </row>
    <row r="52" s="59" customFormat="1" ht="20" customHeight="1" spans="1:24">
      <c r="A52" s="22"/>
      <c r="B52" s="22"/>
      <c r="C52" s="22"/>
      <c r="D52" s="22"/>
      <c r="E52" s="22"/>
      <c r="F52" s="22"/>
      <c r="G52" s="64"/>
      <c r="H52" s="64"/>
      <c r="I52" s="418"/>
      <c r="J52" s="418"/>
      <c r="K52" s="418"/>
      <c r="L52" s="418"/>
      <c r="M52" s="418"/>
      <c r="N52" s="418"/>
      <c r="O52" s="418"/>
      <c r="P52" s="418"/>
      <c r="Q52" s="418"/>
      <c r="R52" s="418"/>
      <c r="S52" s="418"/>
      <c r="T52" s="418"/>
      <c r="U52" s="418"/>
      <c r="V52" s="22"/>
      <c r="W52" s="22"/>
      <c r="X52" s="22"/>
    </row>
    <row r="53" s="59" customFormat="1" ht="20" customHeight="1" spans="1:24">
      <c r="A53" s="22"/>
      <c r="B53" s="22"/>
      <c r="C53" s="22"/>
      <c r="D53" s="22"/>
      <c r="E53" s="22"/>
      <c r="F53" s="22"/>
      <c r="G53" s="64"/>
      <c r="H53" s="64"/>
      <c r="I53" s="418"/>
      <c r="J53" s="418"/>
      <c r="K53" s="418"/>
      <c r="L53" s="418"/>
      <c r="M53" s="418"/>
      <c r="N53" s="418"/>
      <c r="O53" s="418"/>
      <c r="P53" s="418"/>
      <c r="Q53" s="418"/>
      <c r="R53" s="418"/>
      <c r="S53" s="418"/>
      <c r="T53" s="418"/>
      <c r="U53" s="418"/>
      <c r="V53" s="22"/>
      <c r="W53" s="22"/>
      <c r="X53" s="22"/>
    </row>
    <row r="54" s="59" customFormat="1" ht="20" customHeight="1" spans="1:24">
      <c r="A54" s="22"/>
      <c r="B54" s="22"/>
      <c r="C54" s="22"/>
      <c r="D54" s="22"/>
      <c r="E54" s="22"/>
      <c r="F54" s="22"/>
      <c r="G54" s="64"/>
      <c r="H54" s="64"/>
      <c r="I54" s="418"/>
      <c r="J54" s="418"/>
      <c r="K54" s="418"/>
      <c r="L54" s="418"/>
      <c r="M54" s="418"/>
      <c r="N54" s="418"/>
      <c r="O54" s="418"/>
      <c r="P54" s="418"/>
      <c r="Q54" s="418"/>
      <c r="R54" s="418"/>
      <c r="S54" s="418"/>
      <c r="T54" s="418"/>
      <c r="U54" s="418"/>
      <c r="V54" s="22"/>
      <c r="W54" s="22"/>
      <c r="X54" s="22"/>
    </row>
    <row r="55" s="59" customFormat="1" ht="20" customHeight="1" spans="1:24">
      <c r="A55" s="22"/>
      <c r="B55" s="22"/>
      <c r="C55" s="22"/>
      <c r="D55" s="22"/>
      <c r="E55" s="22"/>
      <c r="F55" s="22"/>
      <c r="G55" s="64"/>
      <c r="H55" s="64"/>
      <c r="I55" s="418"/>
      <c r="J55" s="418"/>
      <c r="K55" s="418"/>
      <c r="L55" s="418"/>
      <c r="M55" s="418"/>
      <c r="N55" s="418"/>
      <c r="O55" s="418"/>
      <c r="P55" s="418"/>
      <c r="Q55" s="418"/>
      <c r="R55" s="418"/>
      <c r="S55" s="418"/>
      <c r="T55" s="418"/>
      <c r="U55" s="418"/>
      <c r="V55" s="22"/>
      <c r="W55" s="22"/>
      <c r="X55" s="22"/>
    </row>
    <row r="56" s="59" customFormat="1" ht="20" customHeight="1" spans="1:24">
      <c r="A56" s="22"/>
      <c r="B56" s="22"/>
      <c r="C56" s="22"/>
      <c r="D56" s="22"/>
      <c r="E56" s="22"/>
      <c r="F56" s="22"/>
      <c r="G56" s="64"/>
      <c r="H56" s="64"/>
      <c r="I56" s="418"/>
      <c r="J56" s="418"/>
      <c r="K56" s="418"/>
      <c r="L56" s="418"/>
      <c r="M56" s="418"/>
      <c r="N56" s="418"/>
      <c r="O56" s="418"/>
      <c r="P56" s="418"/>
      <c r="Q56" s="418"/>
      <c r="R56" s="418"/>
      <c r="S56" s="418"/>
      <c r="T56" s="418"/>
      <c r="U56" s="418"/>
      <c r="V56" s="22"/>
      <c r="W56" s="22"/>
      <c r="X56" s="22"/>
    </row>
    <row r="57" s="59" customFormat="1" ht="20" customHeight="1" spans="1:24">
      <c r="A57" s="22"/>
      <c r="B57" s="22"/>
      <c r="C57" s="22"/>
      <c r="D57" s="22"/>
      <c r="E57" s="22"/>
      <c r="F57" s="22"/>
      <c r="G57" s="64"/>
      <c r="H57" s="64"/>
      <c r="I57" s="418"/>
      <c r="J57" s="418"/>
      <c r="K57" s="418"/>
      <c r="L57" s="418"/>
      <c r="M57" s="418"/>
      <c r="N57" s="418"/>
      <c r="O57" s="418"/>
      <c r="P57" s="418"/>
      <c r="Q57" s="418"/>
      <c r="R57" s="418"/>
      <c r="S57" s="418"/>
      <c r="T57" s="418"/>
      <c r="U57" s="418"/>
      <c r="V57" s="22"/>
      <c r="W57" s="22"/>
      <c r="X57" s="22"/>
    </row>
    <row r="58" s="59" customFormat="1" ht="20" customHeight="1" spans="1:24">
      <c r="A58" s="22"/>
      <c r="B58" s="22"/>
      <c r="C58" s="22"/>
      <c r="D58" s="22"/>
      <c r="E58" s="22"/>
      <c r="F58" s="22"/>
      <c r="G58" s="64"/>
      <c r="H58" s="64"/>
      <c r="I58" s="418"/>
      <c r="J58" s="418"/>
      <c r="K58" s="418"/>
      <c r="L58" s="418"/>
      <c r="M58" s="418"/>
      <c r="N58" s="418"/>
      <c r="O58" s="418"/>
      <c r="P58" s="418"/>
      <c r="Q58" s="418"/>
      <c r="R58" s="418"/>
      <c r="S58" s="418"/>
      <c r="T58" s="418"/>
      <c r="U58" s="418"/>
      <c r="V58" s="22"/>
      <c r="W58" s="22"/>
      <c r="X58" s="22"/>
    </row>
    <row r="59" s="59" customFormat="1" ht="20" customHeight="1" spans="1:24">
      <c r="A59" s="22"/>
      <c r="B59" s="22"/>
      <c r="C59" s="22"/>
      <c r="D59" s="22"/>
      <c r="E59" s="22"/>
      <c r="F59" s="22"/>
      <c r="G59" s="64"/>
      <c r="H59" s="64"/>
      <c r="I59" s="418"/>
      <c r="J59" s="418"/>
      <c r="K59" s="418"/>
      <c r="L59" s="418"/>
      <c r="M59" s="418"/>
      <c r="N59" s="418"/>
      <c r="O59" s="418"/>
      <c r="P59" s="418"/>
      <c r="Q59" s="418"/>
      <c r="R59" s="418"/>
      <c r="S59" s="418"/>
      <c r="T59" s="418"/>
      <c r="U59" s="418"/>
      <c r="V59" s="22"/>
      <c r="W59" s="22"/>
      <c r="X59" s="22"/>
    </row>
    <row r="60" s="59" customFormat="1" ht="20" customHeight="1" spans="1:24">
      <c r="A60" s="22"/>
      <c r="B60" s="22"/>
      <c r="C60" s="22"/>
      <c r="D60" s="22"/>
      <c r="E60" s="22"/>
      <c r="F60" s="22"/>
      <c r="G60" s="64"/>
      <c r="H60" s="64"/>
      <c r="I60" s="418"/>
      <c r="J60" s="418"/>
      <c r="K60" s="418"/>
      <c r="L60" s="418"/>
      <c r="M60" s="418"/>
      <c r="N60" s="418"/>
      <c r="O60" s="418"/>
      <c r="P60" s="418"/>
      <c r="Q60" s="418"/>
      <c r="R60" s="418"/>
      <c r="S60" s="418"/>
      <c r="T60" s="418"/>
      <c r="U60" s="418"/>
      <c r="V60" s="22"/>
      <c r="W60" s="22"/>
      <c r="X60" s="22"/>
    </row>
    <row r="61" s="59" customFormat="1" ht="20" customHeight="1" spans="1:24">
      <c r="A61" s="22"/>
      <c r="B61" s="22"/>
      <c r="C61" s="22"/>
      <c r="D61" s="22"/>
      <c r="E61" s="22"/>
      <c r="F61" s="22"/>
      <c r="G61" s="64"/>
      <c r="H61" s="64"/>
      <c r="I61" s="418"/>
      <c r="J61" s="418"/>
      <c r="K61" s="418"/>
      <c r="L61" s="418"/>
      <c r="M61" s="418"/>
      <c r="N61" s="418"/>
      <c r="O61" s="418"/>
      <c r="P61" s="418"/>
      <c r="Q61" s="418"/>
      <c r="R61" s="418"/>
      <c r="S61" s="418"/>
      <c r="T61" s="418"/>
      <c r="U61" s="418"/>
      <c r="V61" s="22"/>
      <c r="W61" s="22"/>
      <c r="X61" s="22"/>
    </row>
    <row r="62" s="59" customFormat="1" ht="20" customHeight="1" spans="1:24">
      <c r="A62" s="22"/>
      <c r="B62" s="22"/>
      <c r="C62" s="22"/>
      <c r="D62" s="22"/>
      <c r="E62" s="22"/>
      <c r="F62" s="22"/>
      <c r="G62" s="64"/>
      <c r="H62" s="64"/>
      <c r="I62" s="418"/>
      <c r="J62" s="418"/>
      <c r="K62" s="418"/>
      <c r="L62" s="418"/>
      <c r="M62" s="418"/>
      <c r="N62" s="418"/>
      <c r="O62" s="418"/>
      <c r="P62" s="418"/>
      <c r="Q62" s="418"/>
      <c r="R62" s="418"/>
      <c r="S62" s="418"/>
      <c r="T62" s="418"/>
      <c r="U62" s="418"/>
      <c r="V62" s="22"/>
      <c r="W62" s="22"/>
      <c r="X62" s="22"/>
    </row>
    <row r="63" s="59" customFormat="1" ht="20" customHeight="1" spans="1:24">
      <c r="A63" s="22"/>
      <c r="B63" s="22"/>
      <c r="C63" s="22"/>
      <c r="D63" s="22"/>
      <c r="E63" s="22"/>
      <c r="F63" s="22"/>
      <c r="G63" s="64"/>
      <c r="H63" s="64"/>
      <c r="I63" s="418"/>
      <c r="J63" s="418"/>
      <c r="K63" s="418"/>
      <c r="L63" s="418"/>
      <c r="M63" s="418"/>
      <c r="N63" s="418"/>
      <c r="O63" s="418"/>
      <c r="P63" s="418"/>
      <c r="Q63" s="418"/>
      <c r="R63" s="418"/>
      <c r="S63" s="418"/>
      <c r="T63" s="418"/>
      <c r="U63" s="418"/>
      <c r="V63" s="22"/>
      <c r="W63" s="22"/>
      <c r="X63" s="22"/>
    </row>
    <row r="64" s="59" customFormat="1" ht="20" customHeight="1" spans="1:24">
      <c r="A64" s="22"/>
      <c r="B64" s="22"/>
      <c r="C64" s="22"/>
      <c r="D64" s="22"/>
      <c r="E64" s="22"/>
      <c r="F64" s="22"/>
      <c r="G64" s="64"/>
      <c r="H64" s="64"/>
      <c r="I64" s="418"/>
      <c r="J64" s="418"/>
      <c r="K64" s="418"/>
      <c r="L64" s="418"/>
      <c r="M64" s="418"/>
      <c r="N64" s="418"/>
      <c r="O64" s="418"/>
      <c r="P64" s="418"/>
      <c r="Q64" s="418"/>
      <c r="R64" s="418"/>
      <c r="S64" s="418"/>
      <c r="T64" s="418"/>
      <c r="U64" s="418"/>
      <c r="V64" s="22"/>
      <c r="W64" s="22"/>
      <c r="X64" s="22"/>
    </row>
    <row r="65" s="59" customFormat="1" ht="20" customHeight="1" spans="1:24">
      <c r="A65" s="22"/>
      <c r="B65" s="22"/>
      <c r="C65" s="22"/>
      <c r="D65" s="22"/>
      <c r="E65" s="22"/>
      <c r="F65" s="22"/>
      <c r="G65" s="64"/>
      <c r="H65" s="64"/>
      <c r="I65" s="418"/>
      <c r="J65" s="418"/>
      <c r="K65" s="418"/>
      <c r="L65" s="418"/>
      <c r="M65" s="418"/>
      <c r="N65" s="418"/>
      <c r="O65" s="418"/>
      <c r="P65" s="418"/>
      <c r="Q65" s="418"/>
      <c r="R65" s="418"/>
      <c r="S65" s="418"/>
      <c r="T65" s="418"/>
      <c r="U65" s="418"/>
      <c r="V65" s="22"/>
      <c r="W65" s="22"/>
      <c r="X65" s="22"/>
    </row>
    <row r="66" s="59" customFormat="1" ht="20" customHeight="1" spans="1:24">
      <c r="A66" s="22"/>
      <c r="B66" s="22"/>
      <c r="C66" s="22"/>
      <c r="D66" s="22"/>
      <c r="E66" s="22"/>
      <c r="F66" s="22"/>
      <c r="G66" s="64"/>
      <c r="H66" s="64"/>
      <c r="I66" s="418"/>
      <c r="J66" s="418"/>
      <c r="K66" s="418"/>
      <c r="L66" s="418"/>
      <c r="M66" s="418"/>
      <c r="N66" s="418"/>
      <c r="O66" s="418"/>
      <c r="P66" s="418"/>
      <c r="Q66" s="418"/>
      <c r="R66" s="418"/>
      <c r="S66" s="418"/>
      <c r="T66" s="418"/>
      <c r="U66" s="418"/>
      <c r="V66" s="22"/>
      <c r="W66" s="22"/>
      <c r="X66" s="22"/>
    </row>
    <row r="67" s="59" customFormat="1" ht="20" customHeight="1" spans="1:24">
      <c r="A67" s="22"/>
      <c r="B67" s="22"/>
      <c r="C67" s="22"/>
      <c r="D67" s="22"/>
      <c r="E67" s="22"/>
      <c r="F67" s="22"/>
      <c r="G67" s="64"/>
      <c r="H67" s="64"/>
      <c r="I67" s="418"/>
      <c r="J67" s="418"/>
      <c r="K67" s="418"/>
      <c r="L67" s="418"/>
      <c r="M67" s="418"/>
      <c r="N67" s="418"/>
      <c r="O67" s="418"/>
      <c r="P67" s="418"/>
      <c r="Q67" s="418"/>
      <c r="R67" s="418"/>
      <c r="S67" s="418"/>
      <c r="T67" s="418"/>
      <c r="U67" s="418"/>
      <c r="V67" s="22"/>
      <c r="W67" s="22"/>
      <c r="X67" s="22"/>
    </row>
    <row r="68" s="59" customFormat="1" ht="20" customHeight="1" spans="1:24">
      <c r="A68" s="22"/>
      <c r="B68" s="22"/>
      <c r="C68" s="22"/>
      <c r="D68" s="22"/>
      <c r="E68" s="22"/>
      <c r="F68" s="22"/>
      <c r="G68" s="64"/>
      <c r="H68" s="64"/>
      <c r="I68" s="418"/>
      <c r="J68" s="418"/>
      <c r="K68" s="418"/>
      <c r="L68" s="418"/>
      <c r="M68" s="418"/>
      <c r="N68" s="418"/>
      <c r="O68" s="418"/>
      <c r="P68" s="418"/>
      <c r="Q68" s="418"/>
      <c r="R68" s="418"/>
      <c r="S68" s="418"/>
      <c r="T68" s="418"/>
      <c r="U68" s="418"/>
      <c r="V68" s="22"/>
      <c r="W68" s="22"/>
      <c r="X68" s="22"/>
    </row>
    <row r="69" s="59" customFormat="1" ht="20" customHeight="1" spans="1:24">
      <c r="A69" s="22"/>
      <c r="B69" s="22"/>
      <c r="C69" s="22"/>
      <c r="D69" s="22"/>
      <c r="E69" s="22"/>
      <c r="F69" s="22"/>
      <c r="G69" s="64"/>
      <c r="H69" s="64"/>
      <c r="I69" s="418"/>
      <c r="J69" s="418"/>
      <c r="K69" s="418"/>
      <c r="L69" s="418"/>
      <c r="M69" s="418"/>
      <c r="N69" s="418"/>
      <c r="O69" s="418"/>
      <c r="P69" s="418"/>
      <c r="Q69" s="418"/>
      <c r="R69" s="418"/>
      <c r="S69" s="418"/>
      <c r="T69" s="418"/>
      <c r="U69" s="418"/>
      <c r="V69" s="22"/>
      <c r="W69" s="22"/>
      <c r="X69" s="22"/>
    </row>
    <row r="70" s="59" customFormat="1" ht="20" customHeight="1" spans="1:24">
      <c r="A70" s="22"/>
      <c r="B70" s="22"/>
      <c r="C70" s="22"/>
      <c r="D70" s="22"/>
      <c r="E70" s="22"/>
      <c r="F70" s="22"/>
      <c r="G70" s="64"/>
      <c r="H70" s="64"/>
      <c r="I70" s="418"/>
      <c r="J70" s="418"/>
      <c r="K70" s="418"/>
      <c r="L70" s="418"/>
      <c r="M70" s="418"/>
      <c r="N70" s="418"/>
      <c r="O70" s="418"/>
      <c r="P70" s="418"/>
      <c r="Q70" s="418"/>
      <c r="R70" s="418"/>
      <c r="S70" s="418"/>
      <c r="T70" s="418"/>
      <c r="U70" s="418"/>
      <c r="V70" s="22"/>
      <c r="W70" s="22"/>
      <c r="X70" s="22"/>
    </row>
    <row r="71" s="59" customFormat="1" ht="20" customHeight="1" spans="1:24">
      <c r="A71" s="22"/>
      <c r="B71" s="22"/>
      <c r="C71" s="22"/>
      <c r="D71" s="22"/>
      <c r="E71" s="22"/>
      <c r="F71" s="22"/>
      <c r="G71" s="64"/>
      <c r="H71" s="64"/>
      <c r="I71" s="418"/>
      <c r="J71" s="418"/>
      <c r="K71" s="418"/>
      <c r="L71" s="418"/>
      <c r="M71" s="418"/>
      <c r="N71" s="418"/>
      <c r="O71" s="418"/>
      <c r="P71" s="418"/>
      <c r="Q71" s="418"/>
      <c r="R71" s="418"/>
      <c r="S71" s="418"/>
      <c r="T71" s="418"/>
      <c r="U71" s="418"/>
      <c r="V71" s="22"/>
      <c r="W71" s="22"/>
      <c r="X71" s="22"/>
    </row>
    <row r="72" s="59" customFormat="1" ht="20" customHeight="1" spans="1:24">
      <c r="A72" s="22"/>
      <c r="B72" s="22"/>
      <c r="C72" s="22"/>
      <c r="D72" s="22"/>
      <c r="E72" s="22"/>
      <c r="F72" s="22"/>
      <c r="G72" s="64"/>
      <c r="H72" s="64"/>
      <c r="I72" s="418"/>
      <c r="J72" s="418"/>
      <c r="K72" s="418"/>
      <c r="L72" s="418"/>
      <c r="M72" s="418"/>
      <c r="N72" s="418"/>
      <c r="O72" s="418"/>
      <c r="P72" s="418"/>
      <c r="Q72" s="418"/>
      <c r="R72" s="418"/>
      <c r="S72" s="418"/>
      <c r="T72" s="418"/>
      <c r="U72" s="418"/>
      <c r="V72" s="22"/>
      <c r="W72" s="22"/>
      <c r="X72" s="22"/>
    </row>
    <row r="73" s="59" customFormat="1" ht="20" customHeight="1" spans="1:24">
      <c r="A73" s="22"/>
      <c r="B73" s="22"/>
      <c r="C73" s="22"/>
      <c r="D73" s="22"/>
      <c r="E73" s="22"/>
      <c r="F73" s="22"/>
      <c r="G73" s="64"/>
      <c r="H73" s="64"/>
      <c r="I73" s="418"/>
      <c r="J73" s="418"/>
      <c r="K73" s="418"/>
      <c r="L73" s="418"/>
      <c r="M73" s="418"/>
      <c r="N73" s="418"/>
      <c r="O73" s="418"/>
      <c r="P73" s="418"/>
      <c r="Q73" s="418"/>
      <c r="R73" s="418"/>
      <c r="S73" s="418"/>
      <c r="T73" s="418"/>
      <c r="U73" s="418"/>
      <c r="V73" s="22"/>
      <c r="W73" s="22"/>
      <c r="X73" s="22"/>
    </row>
    <row r="74" s="59" customFormat="1" ht="20" customHeight="1" spans="1:24">
      <c r="A74" s="22"/>
      <c r="B74" s="22"/>
      <c r="C74" s="22"/>
      <c r="D74" s="22"/>
      <c r="E74" s="22"/>
      <c r="F74" s="22"/>
      <c r="G74" s="64"/>
      <c r="H74" s="64"/>
      <c r="I74" s="418"/>
      <c r="J74" s="418"/>
      <c r="K74" s="418"/>
      <c r="L74" s="418"/>
      <c r="M74" s="418"/>
      <c r="N74" s="418"/>
      <c r="O74" s="418"/>
      <c r="P74" s="418"/>
      <c r="Q74" s="418"/>
      <c r="R74" s="418"/>
      <c r="S74" s="418"/>
      <c r="T74" s="418"/>
      <c r="U74" s="418"/>
      <c r="V74" s="22"/>
      <c r="W74" s="22"/>
      <c r="X74" s="22"/>
    </row>
    <row r="75" s="59" customFormat="1" ht="20" customHeight="1" spans="1:24">
      <c r="A75" s="22"/>
      <c r="B75" s="22"/>
      <c r="C75" s="22"/>
      <c r="D75" s="22"/>
      <c r="E75" s="22"/>
      <c r="F75" s="22"/>
      <c r="G75" s="64"/>
      <c r="H75" s="64"/>
      <c r="I75" s="418"/>
      <c r="J75" s="418"/>
      <c r="K75" s="418"/>
      <c r="L75" s="418"/>
      <c r="M75" s="418"/>
      <c r="N75" s="418"/>
      <c r="O75" s="418"/>
      <c r="P75" s="418"/>
      <c r="Q75" s="418"/>
      <c r="R75" s="418"/>
      <c r="S75" s="418"/>
      <c r="T75" s="418"/>
      <c r="U75" s="418"/>
      <c r="V75" s="22"/>
      <c r="W75" s="22"/>
      <c r="X75" s="22"/>
    </row>
    <row r="76" s="59" customFormat="1" ht="20" customHeight="1" spans="1:24">
      <c r="A76" s="22"/>
      <c r="B76" s="22"/>
      <c r="C76" s="22"/>
      <c r="D76" s="22"/>
      <c r="E76" s="22"/>
      <c r="F76" s="22"/>
      <c r="G76" s="64"/>
      <c r="H76" s="64"/>
      <c r="I76" s="418"/>
      <c r="J76" s="418"/>
      <c r="K76" s="418"/>
      <c r="L76" s="418"/>
      <c r="M76" s="418"/>
      <c r="N76" s="418"/>
      <c r="O76" s="418"/>
      <c r="P76" s="418"/>
      <c r="Q76" s="418"/>
      <c r="R76" s="418"/>
      <c r="S76" s="418"/>
      <c r="T76" s="418"/>
      <c r="U76" s="418"/>
      <c r="V76" s="22"/>
      <c r="W76" s="22"/>
      <c r="X76" s="22"/>
    </row>
    <row r="77" s="59" customFormat="1" ht="20" customHeight="1" spans="1:24">
      <c r="A77" s="22"/>
      <c r="B77" s="22"/>
      <c r="C77" s="22"/>
      <c r="D77" s="22"/>
      <c r="E77" s="22"/>
      <c r="F77" s="22"/>
      <c r="G77" s="64"/>
      <c r="H77" s="64"/>
      <c r="I77" s="418"/>
      <c r="J77" s="418"/>
      <c r="K77" s="418"/>
      <c r="L77" s="418"/>
      <c r="M77" s="418"/>
      <c r="N77" s="418"/>
      <c r="O77" s="418"/>
      <c r="P77" s="418"/>
      <c r="Q77" s="418"/>
      <c r="R77" s="418"/>
      <c r="S77" s="418"/>
      <c r="T77" s="418"/>
      <c r="U77" s="418"/>
      <c r="V77" s="22"/>
      <c r="W77" s="22"/>
      <c r="X77" s="22"/>
    </row>
    <row r="78" s="59" customFormat="1" ht="20" customHeight="1" spans="1:24">
      <c r="A78" s="22"/>
      <c r="B78" s="22"/>
      <c r="C78" s="22"/>
      <c r="D78" s="22"/>
      <c r="E78" s="22"/>
      <c r="F78" s="22"/>
      <c r="G78" s="64"/>
      <c r="H78" s="64"/>
      <c r="I78" s="418"/>
      <c r="J78" s="418"/>
      <c r="K78" s="418"/>
      <c r="L78" s="418"/>
      <c r="M78" s="418"/>
      <c r="N78" s="418"/>
      <c r="O78" s="418"/>
      <c r="P78" s="418"/>
      <c r="Q78" s="418"/>
      <c r="R78" s="418"/>
      <c r="S78" s="418"/>
      <c r="T78" s="418"/>
      <c r="U78" s="418"/>
      <c r="V78" s="22"/>
      <c r="W78" s="22"/>
      <c r="X78" s="22"/>
    </row>
    <row r="79" s="59" customFormat="1" ht="20" customHeight="1" spans="1:24">
      <c r="A79" s="22"/>
      <c r="B79" s="22"/>
      <c r="C79" s="22"/>
      <c r="D79" s="22"/>
      <c r="E79" s="22"/>
      <c r="F79" s="22"/>
      <c r="G79" s="64"/>
      <c r="H79" s="64"/>
      <c r="I79" s="418"/>
      <c r="J79" s="418"/>
      <c r="K79" s="418"/>
      <c r="L79" s="418"/>
      <c r="M79" s="418"/>
      <c r="N79" s="418"/>
      <c r="O79" s="418"/>
      <c r="P79" s="418"/>
      <c r="Q79" s="418"/>
      <c r="R79" s="418"/>
      <c r="S79" s="418"/>
      <c r="T79" s="418"/>
      <c r="U79" s="418"/>
      <c r="V79" s="22"/>
      <c r="W79" s="22"/>
      <c r="X79" s="22"/>
    </row>
    <row r="80" s="59" customFormat="1" ht="20" customHeight="1" spans="1:24">
      <c r="A80" s="22"/>
      <c r="B80" s="22"/>
      <c r="C80" s="22"/>
      <c r="D80" s="22"/>
      <c r="E80" s="22"/>
      <c r="F80" s="22"/>
      <c r="G80" s="64"/>
      <c r="H80" s="64"/>
      <c r="I80" s="418"/>
      <c r="J80" s="418"/>
      <c r="K80" s="418"/>
      <c r="L80" s="418"/>
      <c r="M80" s="418"/>
      <c r="N80" s="418"/>
      <c r="O80" s="418"/>
      <c r="P80" s="418"/>
      <c r="Q80" s="418"/>
      <c r="R80" s="418"/>
      <c r="S80" s="418"/>
      <c r="T80" s="418"/>
      <c r="U80" s="418"/>
      <c r="V80" s="22"/>
      <c r="W80" s="22"/>
      <c r="X80" s="22"/>
    </row>
    <row r="81" s="59" customFormat="1" ht="20" customHeight="1" spans="1:24">
      <c r="A81" s="22"/>
      <c r="B81" s="22"/>
      <c r="C81" s="22"/>
      <c r="D81" s="22"/>
      <c r="E81" s="22"/>
      <c r="F81" s="22"/>
      <c r="G81" s="64"/>
      <c r="H81" s="64"/>
      <c r="I81" s="418"/>
      <c r="J81" s="418"/>
      <c r="K81" s="418"/>
      <c r="L81" s="418"/>
      <c r="M81" s="418"/>
      <c r="N81" s="418"/>
      <c r="O81" s="418"/>
      <c r="P81" s="418"/>
      <c r="Q81" s="418"/>
      <c r="R81" s="418"/>
      <c r="S81" s="418"/>
      <c r="T81" s="418"/>
      <c r="U81" s="418"/>
      <c r="V81" s="22"/>
      <c r="W81" s="22"/>
      <c r="X81" s="22"/>
    </row>
    <row r="82" s="59" customFormat="1" ht="20" customHeight="1" spans="1:24">
      <c r="A82" s="22"/>
      <c r="B82" s="22"/>
      <c r="C82" s="22"/>
      <c r="D82" s="22"/>
      <c r="E82" s="22"/>
      <c r="F82" s="22"/>
      <c r="G82" s="64"/>
      <c r="H82" s="64"/>
      <c r="I82" s="418"/>
      <c r="J82" s="418"/>
      <c r="K82" s="418"/>
      <c r="L82" s="418"/>
      <c r="M82" s="418"/>
      <c r="N82" s="418"/>
      <c r="O82" s="418"/>
      <c r="P82" s="418"/>
      <c r="Q82" s="418"/>
      <c r="R82" s="418"/>
      <c r="S82" s="418"/>
      <c r="T82" s="418"/>
      <c r="U82" s="418"/>
      <c r="V82" s="22"/>
      <c r="W82" s="22"/>
      <c r="X82" s="22"/>
    </row>
    <row r="83" s="59" customFormat="1" ht="20" customHeight="1" spans="1:24">
      <c r="A83" s="22"/>
      <c r="B83" s="22"/>
      <c r="C83" s="22"/>
      <c r="D83" s="22"/>
      <c r="E83" s="22"/>
      <c r="F83" s="22"/>
      <c r="G83" s="64"/>
      <c r="H83" s="64"/>
      <c r="I83" s="418"/>
      <c r="J83" s="418"/>
      <c r="K83" s="418"/>
      <c r="L83" s="418"/>
      <c r="M83" s="418"/>
      <c r="N83" s="418"/>
      <c r="O83" s="418"/>
      <c r="P83" s="418"/>
      <c r="Q83" s="418"/>
      <c r="R83" s="418"/>
      <c r="S83" s="418"/>
      <c r="T83" s="418"/>
      <c r="U83" s="418"/>
      <c r="V83" s="22"/>
      <c r="W83" s="22"/>
      <c r="X83" s="22"/>
    </row>
    <row r="84" s="59" customFormat="1" ht="20" customHeight="1" spans="1:24">
      <c r="A84" s="22"/>
      <c r="B84" s="22"/>
      <c r="C84" s="22"/>
      <c r="D84" s="22"/>
      <c r="E84" s="22"/>
      <c r="F84" s="22"/>
      <c r="G84" s="64"/>
      <c r="H84" s="64"/>
      <c r="I84" s="418"/>
      <c r="J84" s="418"/>
      <c r="K84" s="418"/>
      <c r="L84" s="418"/>
      <c r="M84" s="418"/>
      <c r="N84" s="418"/>
      <c r="O84" s="418"/>
      <c r="P84" s="418"/>
      <c r="Q84" s="418"/>
      <c r="R84" s="418"/>
      <c r="S84" s="418"/>
      <c r="T84" s="418"/>
      <c r="U84" s="418"/>
      <c r="V84" s="22"/>
      <c r="W84" s="22"/>
      <c r="X84" s="22"/>
    </row>
    <row r="85" s="59" customFormat="1" ht="20" customHeight="1" spans="1:24">
      <c r="A85" s="22"/>
      <c r="B85" s="22"/>
      <c r="C85" s="22"/>
      <c r="D85" s="22"/>
      <c r="E85" s="22"/>
      <c r="F85" s="22"/>
      <c r="G85" s="64"/>
      <c r="H85" s="64"/>
      <c r="I85" s="418"/>
      <c r="J85" s="418"/>
      <c r="K85" s="418"/>
      <c r="L85" s="418"/>
      <c r="M85" s="418"/>
      <c r="N85" s="418"/>
      <c r="O85" s="418"/>
      <c r="P85" s="418"/>
      <c r="Q85" s="418"/>
      <c r="R85" s="418"/>
      <c r="S85" s="418"/>
      <c r="T85" s="418"/>
      <c r="U85" s="418"/>
      <c r="V85" s="22"/>
      <c r="W85" s="22"/>
      <c r="X85" s="22"/>
    </row>
    <row r="86" s="59" customFormat="1" ht="20" customHeight="1" spans="1:24">
      <c r="A86" s="22"/>
      <c r="B86" s="22"/>
      <c r="C86" s="22"/>
      <c r="D86" s="22"/>
      <c r="E86" s="22"/>
      <c r="F86" s="22"/>
      <c r="G86" s="64"/>
      <c r="H86" s="64"/>
      <c r="I86" s="418"/>
      <c r="J86" s="418"/>
      <c r="K86" s="418"/>
      <c r="L86" s="418"/>
      <c r="M86" s="418"/>
      <c r="N86" s="418"/>
      <c r="O86" s="418"/>
      <c r="P86" s="418"/>
      <c r="Q86" s="418"/>
      <c r="R86" s="418"/>
      <c r="S86" s="418"/>
      <c r="T86" s="418"/>
      <c r="U86" s="418"/>
      <c r="V86" s="22"/>
      <c r="W86" s="22"/>
      <c r="X86" s="22"/>
    </row>
    <row r="87" s="59" customFormat="1" ht="20" customHeight="1" spans="1:24">
      <c r="A87" s="22"/>
      <c r="B87" s="22"/>
      <c r="C87" s="22"/>
      <c r="D87" s="22"/>
      <c r="E87" s="22"/>
      <c r="F87" s="22"/>
      <c r="G87" s="64"/>
      <c r="H87" s="64"/>
      <c r="I87" s="418"/>
      <c r="J87" s="418"/>
      <c r="K87" s="418"/>
      <c r="L87" s="418"/>
      <c r="M87" s="418"/>
      <c r="N87" s="418"/>
      <c r="O87" s="418"/>
      <c r="P87" s="418"/>
      <c r="Q87" s="418"/>
      <c r="R87" s="418"/>
      <c r="S87" s="418"/>
      <c r="T87" s="418"/>
      <c r="U87" s="418"/>
      <c r="V87" s="22"/>
      <c r="W87" s="22"/>
      <c r="X87" s="22"/>
    </row>
    <row r="88" s="59" customFormat="1" ht="20" customHeight="1" spans="1:24">
      <c r="A88" s="22"/>
      <c r="B88" s="22"/>
      <c r="C88" s="22"/>
      <c r="D88" s="22"/>
      <c r="E88" s="22"/>
      <c r="F88" s="22"/>
      <c r="G88" s="64"/>
      <c r="H88" s="64"/>
      <c r="I88" s="418"/>
      <c r="J88" s="418"/>
      <c r="K88" s="418"/>
      <c r="L88" s="418"/>
      <c r="M88" s="418"/>
      <c r="N88" s="418"/>
      <c r="O88" s="418"/>
      <c r="P88" s="418"/>
      <c r="Q88" s="418"/>
      <c r="R88" s="418"/>
      <c r="S88" s="418"/>
      <c r="T88" s="418"/>
      <c r="U88" s="418"/>
      <c r="V88" s="22"/>
      <c r="W88" s="22"/>
      <c r="X88" s="22"/>
    </row>
    <row r="89" s="59" customFormat="1" ht="20" customHeight="1" spans="1:24">
      <c r="A89" s="22"/>
      <c r="B89" s="22"/>
      <c r="C89" s="22"/>
      <c r="D89" s="22"/>
      <c r="E89" s="22"/>
      <c r="F89" s="22"/>
      <c r="G89" s="64"/>
      <c r="H89" s="64"/>
      <c r="I89" s="418"/>
      <c r="J89" s="418"/>
      <c r="K89" s="418"/>
      <c r="L89" s="418"/>
      <c r="M89" s="418"/>
      <c r="N89" s="418"/>
      <c r="O89" s="418"/>
      <c r="P89" s="418"/>
      <c r="Q89" s="418"/>
      <c r="R89" s="418"/>
      <c r="S89" s="418"/>
      <c r="T89" s="418"/>
      <c r="U89" s="418"/>
      <c r="V89" s="22"/>
      <c r="W89" s="22"/>
      <c r="X89" s="22"/>
    </row>
    <row r="90" s="59" customFormat="1" ht="20" customHeight="1" spans="1:24">
      <c r="A90" s="22"/>
      <c r="B90" s="22"/>
      <c r="C90" s="22"/>
      <c r="D90" s="22"/>
      <c r="E90" s="22"/>
      <c r="F90" s="22"/>
      <c r="G90" s="64"/>
      <c r="H90" s="64"/>
      <c r="I90" s="418"/>
      <c r="J90" s="418"/>
      <c r="K90" s="418"/>
      <c r="L90" s="418"/>
      <c r="M90" s="418"/>
      <c r="N90" s="418"/>
      <c r="O90" s="418"/>
      <c r="P90" s="418"/>
      <c r="Q90" s="418"/>
      <c r="R90" s="418"/>
      <c r="S90" s="418"/>
      <c r="T90" s="418"/>
      <c r="U90" s="418"/>
      <c r="V90" s="22"/>
      <c r="W90" s="22"/>
      <c r="X90" s="22"/>
    </row>
    <row r="91" s="59" customFormat="1" ht="20" customHeight="1" spans="1:24">
      <c r="A91" s="22"/>
      <c r="B91" s="22"/>
      <c r="C91" s="22"/>
      <c r="D91" s="22"/>
      <c r="E91" s="22"/>
      <c r="F91" s="22"/>
      <c r="G91" s="64"/>
      <c r="H91" s="64"/>
      <c r="I91" s="418"/>
      <c r="J91" s="418"/>
      <c r="K91" s="418"/>
      <c r="L91" s="418"/>
      <c r="M91" s="418"/>
      <c r="N91" s="418"/>
      <c r="O91" s="418"/>
      <c r="P91" s="418"/>
      <c r="Q91" s="418"/>
      <c r="R91" s="418"/>
      <c r="S91" s="418"/>
      <c r="T91" s="418"/>
      <c r="U91" s="418"/>
      <c r="V91" s="22"/>
      <c r="W91" s="22"/>
      <c r="X91" s="22"/>
    </row>
    <row r="92" s="59" customFormat="1" ht="20" customHeight="1" spans="1:24">
      <c r="A92" s="22"/>
      <c r="B92" s="22"/>
      <c r="C92" s="22"/>
      <c r="D92" s="22"/>
      <c r="E92" s="22"/>
      <c r="F92" s="22"/>
      <c r="G92" s="64"/>
      <c r="H92" s="64"/>
      <c r="I92" s="418"/>
      <c r="J92" s="418"/>
      <c r="K92" s="418"/>
      <c r="L92" s="418"/>
      <c r="M92" s="418"/>
      <c r="N92" s="418"/>
      <c r="O92" s="418"/>
      <c r="P92" s="418"/>
      <c r="Q92" s="418"/>
      <c r="R92" s="418"/>
      <c r="S92" s="418"/>
      <c r="T92" s="418"/>
      <c r="U92" s="418"/>
      <c r="V92" s="22"/>
      <c r="W92" s="22"/>
      <c r="X92" s="22"/>
    </row>
    <row r="93" s="59" customFormat="1" ht="20" customHeight="1" spans="1:24">
      <c r="A93" s="22"/>
      <c r="B93" s="22"/>
      <c r="C93" s="22"/>
      <c r="D93" s="22"/>
      <c r="E93" s="22"/>
      <c r="F93" s="22"/>
      <c r="G93" s="64"/>
      <c r="H93" s="64"/>
      <c r="I93" s="418"/>
      <c r="J93" s="418"/>
      <c r="K93" s="418"/>
      <c r="L93" s="418"/>
      <c r="M93" s="418"/>
      <c r="N93" s="418"/>
      <c r="O93" s="418"/>
      <c r="P93" s="418"/>
      <c r="Q93" s="418"/>
      <c r="R93" s="418"/>
      <c r="S93" s="418"/>
      <c r="T93" s="418"/>
      <c r="U93" s="418"/>
      <c r="V93" s="22"/>
      <c r="W93" s="22"/>
      <c r="X93" s="22"/>
    </row>
    <row r="94" s="59" customFormat="1" ht="20" customHeight="1" spans="1:24">
      <c r="A94" s="22"/>
      <c r="B94" s="22"/>
      <c r="C94" s="22"/>
      <c r="D94" s="22"/>
      <c r="E94" s="22"/>
      <c r="F94" s="22"/>
      <c r="G94" s="64"/>
      <c r="H94" s="64"/>
      <c r="I94" s="418"/>
      <c r="J94" s="418"/>
      <c r="K94" s="418"/>
      <c r="L94" s="418"/>
      <c r="M94" s="418"/>
      <c r="N94" s="418"/>
      <c r="O94" s="418"/>
      <c r="P94" s="418"/>
      <c r="Q94" s="418"/>
      <c r="R94" s="418"/>
      <c r="S94" s="418"/>
      <c r="T94" s="418"/>
      <c r="U94" s="418"/>
      <c r="V94" s="22"/>
      <c r="W94" s="22"/>
      <c r="X94" s="22"/>
    </row>
    <row r="95" s="59" customFormat="1" ht="20" customHeight="1" spans="1:24">
      <c r="A95" s="22"/>
      <c r="B95" s="22"/>
      <c r="C95" s="22"/>
      <c r="D95" s="22"/>
      <c r="E95" s="22"/>
      <c r="F95" s="22"/>
      <c r="G95" s="64"/>
      <c r="H95" s="64"/>
      <c r="I95" s="418"/>
      <c r="J95" s="418"/>
      <c r="K95" s="418"/>
      <c r="L95" s="418"/>
      <c r="M95" s="418"/>
      <c r="N95" s="418"/>
      <c r="O95" s="418"/>
      <c r="P95" s="418"/>
      <c r="Q95" s="418"/>
      <c r="R95" s="418"/>
      <c r="S95" s="418"/>
      <c r="T95" s="418"/>
      <c r="U95" s="418"/>
      <c r="V95" s="22"/>
      <c r="W95" s="22"/>
      <c r="X95" s="22"/>
    </row>
    <row r="96" s="59" customFormat="1" ht="20" customHeight="1" spans="1:24">
      <c r="A96" s="22"/>
      <c r="B96" s="22"/>
      <c r="C96" s="22"/>
      <c r="D96" s="22"/>
      <c r="E96" s="22"/>
      <c r="F96" s="22"/>
      <c r="G96" s="64"/>
      <c r="H96" s="64"/>
      <c r="I96" s="418"/>
      <c r="J96" s="418"/>
      <c r="K96" s="418"/>
      <c r="L96" s="418"/>
      <c r="M96" s="418"/>
      <c r="N96" s="418"/>
      <c r="O96" s="418"/>
      <c r="P96" s="418"/>
      <c r="Q96" s="418"/>
      <c r="R96" s="418"/>
      <c r="S96" s="418"/>
      <c r="T96" s="418"/>
      <c r="U96" s="418"/>
      <c r="V96" s="22"/>
      <c r="W96" s="22"/>
      <c r="X96" s="22"/>
    </row>
    <row r="97" s="59" customFormat="1" ht="20" customHeight="1" spans="1:24">
      <c r="A97" s="22"/>
      <c r="B97" s="22"/>
      <c r="C97" s="22"/>
      <c r="D97" s="22"/>
      <c r="E97" s="22"/>
      <c r="F97" s="22"/>
      <c r="G97" s="64"/>
      <c r="H97" s="64"/>
      <c r="I97" s="418"/>
      <c r="J97" s="418"/>
      <c r="K97" s="418"/>
      <c r="L97" s="418"/>
      <c r="M97" s="418"/>
      <c r="N97" s="418"/>
      <c r="O97" s="418"/>
      <c r="P97" s="418"/>
      <c r="Q97" s="418"/>
      <c r="R97" s="418"/>
      <c r="S97" s="418"/>
      <c r="T97" s="418"/>
      <c r="U97" s="418"/>
      <c r="V97" s="22"/>
      <c r="W97" s="22"/>
      <c r="X97" s="22"/>
    </row>
    <row r="98" s="59" customFormat="1" ht="20" customHeight="1" spans="1:24">
      <c r="A98" s="22"/>
      <c r="B98" s="22"/>
      <c r="C98" s="22"/>
      <c r="D98" s="22"/>
      <c r="E98" s="22"/>
      <c r="F98" s="22"/>
      <c r="G98" s="64"/>
      <c r="H98" s="64"/>
      <c r="I98" s="418"/>
      <c r="J98" s="418"/>
      <c r="K98" s="418"/>
      <c r="L98" s="418"/>
      <c r="M98" s="418"/>
      <c r="N98" s="418"/>
      <c r="O98" s="418"/>
      <c r="P98" s="418"/>
      <c r="Q98" s="418"/>
      <c r="R98" s="418"/>
      <c r="S98" s="418"/>
      <c r="T98" s="418"/>
      <c r="U98" s="418"/>
      <c r="V98" s="22"/>
      <c r="W98" s="22"/>
      <c r="X98" s="22"/>
    </row>
    <row r="99" s="59" customFormat="1" ht="20" customHeight="1" spans="1:24">
      <c r="A99" s="22"/>
      <c r="B99" s="22"/>
      <c r="C99" s="22"/>
      <c r="D99" s="22"/>
      <c r="E99" s="22"/>
      <c r="F99" s="22"/>
      <c r="G99" s="64"/>
      <c r="H99" s="64"/>
      <c r="I99" s="418"/>
      <c r="J99" s="418"/>
      <c r="K99" s="418"/>
      <c r="L99" s="418"/>
      <c r="M99" s="418"/>
      <c r="N99" s="418"/>
      <c r="O99" s="418"/>
      <c r="P99" s="418"/>
      <c r="Q99" s="418"/>
      <c r="R99" s="418"/>
      <c r="S99" s="418"/>
      <c r="T99" s="418"/>
      <c r="U99" s="418"/>
      <c r="V99" s="22"/>
      <c r="W99" s="22"/>
      <c r="X99" s="22"/>
    </row>
    <row r="100" s="59" customFormat="1" ht="20" customHeight="1" spans="1:24">
      <c r="A100" s="22"/>
      <c r="B100" s="22"/>
      <c r="C100" s="22"/>
      <c r="D100" s="22"/>
      <c r="E100" s="22"/>
      <c r="F100" s="22"/>
      <c r="G100" s="64"/>
      <c r="H100" s="64"/>
      <c r="I100" s="418"/>
      <c r="J100" s="418"/>
      <c r="K100" s="418"/>
      <c r="L100" s="418"/>
      <c r="M100" s="418"/>
      <c r="N100" s="418"/>
      <c r="O100" s="418"/>
      <c r="P100" s="418"/>
      <c r="Q100" s="418"/>
      <c r="R100" s="418"/>
      <c r="S100" s="418"/>
      <c r="T100" s="418"/>
      <c r="U100" s="418"/>
      <c r="V100" s="22"/>
      <c r="W100" s="22"/>
      <c r="X100" s="22"/>
    </row>
    <row r="101" s="59" customFormat="1" ht="20" customHeight="1" spans="1:24">
      <c r="A101" s="22"/>
      <c r="B101" s="22"/>
      <c r="C101" s="22"/>
      <c r="D101" s="22"/>
      <c r="E101" s="22"/>
      <c r="F101" s="22"/>
      <c r="G101" s="64"/>
      <c r="H101" s="64"/>
      <c r="I101" s="418"/>
      <c r="J101" s="418"/>
      <c r="K101" s="418"/>
      <c r="L101" s="418"/>
      <c r="M101" s="418"/>
      <c r="N101" s="418"/>
      <c r="O101" s="418"/>
      <c r="P101" s="418"/>
      <c r="Q101" s="418"/>
      <c r="R101" s="418"/>
      <c r="S101" s="418"/>
      <c r="T101" s="418"/>
      <c r="U101" s="418"/>
      <c r="V101" s="22"/>
      <c r="W101" s="22"/>
      <c r="X101" s="22"/>
    </row>
    <row r="102" s="59" customFormat="1" ht="20" customHeight="1" spans="1:24">
      <c r="A102" s="22"/>
      <c r="B102" s="22"/>
      <c r="C102" s="22"/>
      <c r="D102" s="22"/>
      <c r="E102" s="22"/>
      <c r="F102" s="22"/>
      <c r="G102" s="64"/>
      <c r="H102" s="64"/>
      <c r="I102" s="418"/>
      <c r="J102" s="418"/>
      <c r="K102" s="418"/>
      <c r="L102" s="418"/>
      <c r="M102" s="418"/>
      <c r="N102" s="418"/>
      <c r="O102" s="418"/>
      <c r="P102" s="418"/>
      <c r="Q102" s="418"/>
      <c r="R102" s="418"/>
      <c r="S102" s="418"/>
      <c r="T102" s="418"/>
      <c r="U102" s="418"/>
      <c r="V102" s="22"/>
      <c r="W102" s="22"/>
      <c r="X102" s="22"/>
    </row>
    <row r="103" s="59" customFormat="1" ht="20" customHeight="1" spans="1:24">
      <c r="A103" s="22"/>
      <c r="B103" s="22"/>
      <c r="C103" s="22"/>
      <c r="D103" s="22"/>
      <c r="E103" s="22"/>
      <c r="F103" s="22"/>
      <c r="G103" s="64"/>
      <c r="H103" s="64"/>
      <c r="I103" s="418"/>
      <c r="J103" s="418"/>
      <c r="K103" s="418"/>
      <c r="L103" s="418"/>
      <c r="M103" s="418"/>
      <c r="N103" s="418"/>
      <c r="O103" s="418"/>
      <c r="P103" s="418"/>
      <c r="Q103" s="418"/>
      <c r="R103" s="418"/>
      <c r="S103" s="418"/>
      <c r="T103" s="418"/>
      <c r="U103" s="418"/>
      <c r="V103" s="22"/>
      <c r="W103" s="22"/>
      <c r="X103" s="22"/>
    </row>
    <row r="104" s="59" customFormat="1" ht="20" customHeight="1" spans="1:24">
      <c r="A104" s="22"/>
      <c r="B104" s="22"/>
      <c r="C104" s="22"/>
      <c r="D104" s="22"/>
      <c r="E104" s="22"/>
      <c r="F104" s="22"/>
      <c r="G104" s="64"/>
      <c r="H104" s="64"/>
      <c r="I104" s="418"/>
      <c r="J104" s="418"/>
      <c r="K104" s="418"/>
      <c r="L104" s="418"/>
      <c r="M104" s="418"/>
      <c r="N104" s="418"/>
      <c r="O104" s="418"/>
      <c r="P104" s="418"/>
      <c r="Q104" s="418"/>
      <c r="R104" s="418"/>
      <c r="S104" s="418"/>
      <c r="T104" s="418"/>
      <c r="U104" s="418"/>
      <c r="V104" s="22"/>
      <c r="W104" s="22"/>
      <c r="X104" s="22"/>
    </row>
    <row r="105" s="59" customFormat="1" ht="20" customHeight="1" spans="1:24">
      <c r="A105" s="22"/>
      <c r="B105" s="22"/>
      <c r="C105" s="22"/>
      <c r="D105" s="22"/>
      <c r="E105" s="22"/>
      <c r="F105" s="22"/>
      <c r="G105" s="64"/>
      <c r="H105" s="64"/>
      <c r="I105" s="418"/>
      <c r="J105" s="418"/>
      <c r="K105" s="418"/>
      <c r="L105" s="418"/>
      <c r="M105" s="418"/>
      <c r="N105" s="418"/>
      <c r="O105" s="418"/>
      <c r="P105" s="418"/>
      <c r="Q105" s="418"/>
      <c r="R105" s="418"/>
      <c r="S105" s="418"/>
      <c r="T105" s="418"/>
      <c r="U105" s="418"/>
      <c r="V105" s="22"/>
      <c r="W105" s="22"/>
      <c r="X105" s="22"/>
    </row>
    <row r="106" s="59" customFormat="1" ht="20" customHeight="1" spans="1:24">
      <c r="A106" s="22"/>
      <c r="B106" s="22"/>
      <c r="C106" s="22"/>
      <c r="D106" s="22"/>
      <c r="E106" s="22"/>
      <c r="F106" s="22"/>
      <c r="G106" s="64"/>
      <c r="H106" s="64"/>
      <c r="I106" s="418"/>
      <c r="J106" s="418"/>
      <c r="K106" s="418"/>
      <c r="L106" s="418"/>
      <c r="M106" s="418"/>
      <c r="N106" s="418"/>
      <c r="O106" s="418"/>
      <c r="P106" s="418"/>
      <c r="Q106" s="418"/>
      <c r="R106" s="418"/>
      <c r="S106" s="418"/>
      <c r="T106" s="418"/>
      <c r="U106" s="418"/>
      <c r="V106" s="22"/>
      <c r="W106" s="22"/>
      <c r="X106" s="22"/>
    </row>
    <row r="107" s="59" customFormat="1" ht="20" customHeight="1" spans="1:24">
      <c r="A107" s="22"/>
      <c r="B107" s="22"/>
      <c r="C107" s="22"/>
      <c r="D107" s="22"/>
      <c r="E107" s="22"/>
      <c r="F107" s="22"/>
      <c r="G107" s="64"/>
      <c r="H107" s="64"/>
      <c r="I107" s="418"/>
      <c r="J107" s="418"/>
      <c r="K107" s="418"/>
      <c r="L107" s="418"/>
      <c r="M107" s="418"/>
      <c r="N107" s="418"/>
      <c r="O107" s="418"/>
      <c r="P107" s="418"/>
      <c r="Q107" s="418"/>
      <c r="R107" s="418"/>
      <c r="S107" s="418"/>
      <c r="T107" s="418"/>
      <c r="U107" s="418"/>
      <c r="V107" s="22"/>
      <c r="W107" s="22"/>
      <c r="X107" s="22"/>
    </row>
    <row r="108" s="59" customFormat="1" ht="20" customHeight="1" spans="1:24">
      <c r="A108" s="22"/>
      <c r="B108" s="22"/>
      <c r="C108" s="22"/>
      <c r="D108" s="22"/>
      <c r="E108" s="22"/>
      <c r="F108" s="22"/>
      <c r="G108" s="64"/>
      <c r="H108" s="64"/>
      <c r="I108" s="418"/>
      <c r="J108" s="418"/>
      <c r="K108" s="418"/>
      <c r="L108" s="418"/>
      <c r="M108" s="418"/>
      <c r="N108" s="418"/>
      <c r="O108" s="418"/>
      <c r="P108" s="418"/>
      <c r="Q108" s="418"/>
      <c r="R108" s="418"/>
      <c r="S108" s="418"/>
      <c r="T108" s="418"/>
      <c r="U108" s="418"/>
      <c r="V108" s="22"/>
      <c r="W108" s="22"/>
      <c r="X108" s="22"/>
    </row>
    <row r="109" s="59" customFormat="1" ht="20" customHeight="1" spans="1:24">
      <c r="A109" s="22"/>
      <c r="B109" s="22"/>
      <c r="C109" s="22"/>
      <c r="D109" s="22"/>
      <c r="E109" s="22"/>
      <c r="F109" s="22"/>
      <c r="G109" s="64"/>
      <c r="H109" s="64"/>
      <c r="I109" s="418"/>
      <c r="J109" s="418"/>
      <c r="K109" s="418"/>
      <c r="L109" s="418"/>
      <c r="M109" s="418"/>
      <c r="N109" s="418"/>
      <c r="O109" s="418"/>
      <c r="P109" s="418"/>
      <c r="Q109" s="418"/>
      <c r="R109" s="418"/>
      <c r="S109" s="418"/>
      <c r="T109" s="418"/>
      <c r="U109" s="418"/>
      <c r="V109" s="22"/>
      <c r="W109" s="22"/>
      <c r="X109" s="22"/>
    </row>
    <row r="110" s="59" customFormat="1" ht="20" customHeight="1" spans="1:24">
      <c r="A110" s="22"/>
      <c r="B110" s="22"/>
      <c r="C110" s="22"/>
      <c r="D110" s="22"/>
      <c r="E110" s="22"/>
      <c r="F110" s="22"/>
      <c r="G110" s="64"/>
      <c r="H110" s="64"/>
      <c r="I110" s="418"/>
      <c r="J110" s="418"/>
      <c r="K110" s="418"/>
      <c r="L110" s="418"/>
      <c r="M110" s="418"/>
      <c r="N110" s="418"/>
      <c r="O110" s="418"/>
      <c r="P110" s="418"/>
      <c r="Q110" s="418"/>
      <c r="R110" s="418"/>
      <c r="S110" s="418"/>
      <c r="T110" s="418"/>
      <c r="U110" s="418"/>
      <c r="V110" s="22"/>
      <c r="W110" s="22"/>
      <c r="X110" s="22"/>
    </row>
    <row r="111" s="59" customFormat="1" ht="20" customHeight="1" spans="1:24">
      <c r="A111" s="22"/>
      <c r="B111" s="22"/>
      <c r="C111" s="22"/>
      <c r="D111" s="22"/>
      <c r="E111" s="22"/>
      <c r="F111" s="22"/>
      <c r="G111" s="64"/>
      <c r="H111" s="64"/>
      <c r="I111" s="418"/>
      <c r="J111" s="418"/>
      <c r="K111" s="418"/>
      <c r="L111" s="418"/>
      <c r="M111" s="418"/>
      <c r="N111" s="418"/>
      <c r="O111" s="418"/>
      <c r="P111" s="418"/>
      <c r="Q111" s="418"/>
      <c r="R111" s="418"/>
      <c r="S111" s="418"/>
      <c r="T111" s="418"/>
      <c r="U111" s="418"/>
      <c r="V111" s="22"/>
      <c r="W111" s="22"/>
      <c r="X111" s="22"/>
    </row>
    <row r="112" s="59" customFormat="1" ht="20" customHeight="1" spans="1:24">
      <c r="A112" s="22"/>
      <c r="B112" s="22"/>
      <c r="C112" s="22"/>
      <c r="D112" s="22"/>
      <c r="E112" s="22"/>
      <c r="F112" s="22"/>
      <c r="G112" s="64"/>
      <c r="H112" s="64"/>
      <c r="I112" s="418"/>
      <c r="J112" s="418"/>
      <c r="K112" s="418"/>
      <c r="L112" s="418"/>
      <c r="M112" s="418"/>
      <c r="N112" s="418"/>
      <c r="O112" s="418"/>
      <c r="P112" s="418"/>
      <c r="Q112" s="418"/>
      <c r="R112" s="418"/>
      <c r="S112" s="418"/>
      <c r="T112" s="418"/>
      <c r="U112" s="418"/>
      <c r="V112" s="22"/>
      <c r="W112" s="22"/>
      <c r="X112" s="22"/>
    </row>
    <row r="113" s="59" customFormat="1" ht="20" customHeight="1" spans="1:24">
      <c r="A113" s="22"/>
      <c r="B113" s="22"/>
      <c r="C113" s="22"/>
      <c r="D113" s="22"/>
      <c r="E113" s="22"/>
      <c r="F113" s="22"/>
      <c r="G113" s="64"/>
      <c r="H113" s="64"/>
      <c r="I113" s="418"/>
      <c r="J113" s="418"/>
      <c r="K113" s="418"/>
      <c r="L113" s="418"/>
      <c r="M113" s="418"/>
      <c r="N113" s="418"/>
      <c r="O113" s="418"/>
      <c r="P113" s="418"/>
      <c r="Q113" s="418"/>
      <c r="R113" s="418"/>
      <c r="S113" s="418"/>
      <c r="T113" s="418"/>
      <c r="U113" s="418"/>
      <c r="V113" s="22"/>
      <c r="W113" s="22"/>
      <c r="X113" s="22"/>
    </row>
    <row r="114" s="59" customFormat="1" ht="20" customHeight="1" spans="1:24">
      <c r="A114" s="22"/>
      <c r="B114" s="22"/>
      <c r="C114" s="22"/>
      <c r="D114" s="22"/>
      <c r="E114" s="22"/>
      <c r="F114" s="22"/>
      <c r="G114" s="64"/>
      <c r="H114" s="64"/>
      <c r="I114" s="418"/>
      <c r="J114" s="418"/>
      <c r="K114" s="418"/>
      <c r="L114" s="418"/>
      <c r="M114" s="418"/>
      <c r="N114" s="418"/>
      <c r="O114" s="418"/>
      <c r="P114" s="418"/>
      <c r="Q114" s="418"/>
      <c r="R114" s="418"/>
      <c r="S114" s="418"/>
      <c r="T114" s="418"/>
      <c r="U114" s="418"/>
      <c r="V114" s="22"/>
      <c r="W114" s="22"/>
      <c r="X114" s="22"/>
    </row>
    <row r="115" s="59" customFormat="1" ht="20" customHeight="1" spans="1:24">
      <c r="A115" s="22"/>
      <c r="B115" s="22"/>
      <c r="C115" s="22"/>
      <c r="D115" s="22"/>
      <c r="E115" s="22"/>
      <c r="F115" s="22"/>
      <c r="G115" s="64"/>
      <c r="H115" s="64"/>
      <c r="I115" s="418"/>
      <c r="J115" s="418"/>
      <c r="K115" s="418"/>
      <c r="L115" s="418"/>
      <c r="M115" s="418"/>
      <c r="N115" s="418"/>
      <c r="O115" s="418"/>
      <c r="P115" s="418"/>
      <c r="Q115" s="418"/>
      <c r="R115" s="418"/>
      <c r="S115" s="418"/>
      <c r="T115" s="418"/>
      <c r="U115" s="418"/>
      <c r="V115" s="22"/>
      <c r="W115" s="22"/>
      <c r="X115" s="22"/>
    </row>
    <row r="116" s="59" customFormat="1" ht="20" customHeight="1" spans="1:24">
      <c r="A116" s="22"/>
      <c r="B116" s="22"/>
      <c r="C116" s="22"/>
      <c r="D116" s="22"/>
      <c r="E116" s="22"/>
      <c r="F116" s="22"/>
      <c r="G116" s="64"/>
      <c r="H116" s="64"/>
      <c r="I116" s="418"/>
      <c r="J116" s="418"/>
      <c r="K116" s="418"/>
      <c r="L116" s="418"/>
      <c r="M116" s="418"/>
      <c r="N116" s="418"/>
      <c r="O116" s="418"/>
      <c r="P116" s="418"/>
      <c r="Q116" s="418"/>
      <c r="R116" s="418"/>
      <c r="S116" s="418"/>
      <c r="T116" s="418"/>
      <c r="U116" s="418"/>
      <c r="V116" s="22"/>
      <c r="W116" s="22"/>
      <c r="X116" s="22"/>
    </row>
    <row r="117" s="59" customFormat="1" ht="20" customHeight="1" spans="1:24">
      <c r="A117" s="22"/>
      <c r="B117" s="22"/>
      <c r="C117" s="22"/>
      <c r="D117" s="22"/>
      <c r="E117" s="22"/>
      <c r="F117" s="22"/>
      <c r="G117" s="64"/>
      <c r="H117" s="64"/>
      <c r="I117" s="418"/>
      <c r="J117" s="418"/>
      <c r="K117" s="418"/>
      <c r="L117" s="418"/>
      <c r="M117" s="418"/>
      <c r="N117" s="418"/>
      <c r="O117" s="418"/>
      <c r="P117" s="418"/>
      <c r="Q117" s="418"/>
      <c r="R117" s="418"/>
      <c r="S117" s="418"/>
      <c r="T117" s="418"/>
      <c r="U117" s="418"/>
      <c r="V117" s="22"/>
      <c r="W117" s="22"/>
      <c r="X117" s="22"/>
    </row>
    <row r="118" s="59" customFormat="1" ht="20" customHeight="1" spans="1:24">
      <c r="A118" s="22"/>
      <c r="B118" s="22"/>
      <c r="C118" s="22"/>
      <c r="D118" s="22"/>
      <c r="E118" s="22"/>
      <c r="F118" s="22"/>
      <c r="G118" s="64"/>
      <c r="H118" s="64"/>
      <c r="I118" s="418"/>
      <c r="J118" s="418"/>
      <c r="K118" s="418"/>
      <c r="L118" s="418"/>
      <c r="M118" s="418"/>
      <c r="N118" s="418"/>
      <c r="O118" s="418"/>
      <c r="P118" s="418"/>
      <c r="Q118" s="418"/>
      <c r="R118" s="418"/>
      <c r="S118" s="418"/>
      <c r="T118" s="418"/>
      <c r="U118" s="418"/>
      <c r="V118" s="22"/>
      <c r="W118" s="22"/>
      <c r="X118" s="22"/>
    </row>
    <row r="119" s="59" customFormat="1" ht="20" customHeight="1" spans="1:24">
      <c r="A119" s="22"/>
      <c r="B119" s="22"/>
      <c r="C119" s="22"/>
      <c r="D119" s="22"/>
      <c r="E119" s="22"/>
      <c r="F119" s="22"/>
      <c r="G119" s="64"/>
      <c r="H119" s="64"/>
      <c r="I119" s="418"/>
      <c r="J119" s="418"/>
      <c r="K119" s="418"/>
      <c r="L119" s="418"/>
      <c r="M119" s="418"/>
      <c r="N119" s="418"/>
      <c r="O119" s="418"/>
      <c r="P119" s="418"/>
      <c r="Q119" s="418"/>
      <c r="R119" s="418"/>
      <c r="S119" s="418"/>
      <c r="T119" s="418"/>
      <c r="U119" s="418"/>
      <c r="V119" s="22"/>
      <c r="W119" s="22"/>
      <c r="X119" s="22"/>
    </row>
    <row r="120" s="59" customFormat="1" ht="20" customHeight="1" spans="1:24">
      <c r="A120" s="22"/>
      <c r="B120" s="22"/>
      <c r="C120" s="22"/>
      <c r="D120" s="22"/>
      <c r="E120" s="22"/>
      <c r="F120" s="22"/>
      <c r="G120" s="64"/>
      <c r="H120" s="64"/>
      <c r="I120" s="418"/>
      <c r="J120" s="418"/>
      <c r="K120" s="418"/>
      <c r="L120" s="418"/>
      <c r="M120" s="418"/>
      <c r="N120" s="418"/>
      <c r="O120" s="418"/>
      <c r="P120" s="418"/>
      <c r="Q120" s="418"/>
      <c r="R120" s="418"/>
      <c r="S120" s="418"/>
      <c r="T120" s="418"/>
      <c r="U120" s="418"/>
      <c r="V120" s="22"/>
      <c r="W120" s="22"/>
      <c r="X120" s="22"/>
    </row>
    <row r="121" s="59" customFormat="1" ht="20" customHeight="1" spans="1:24">
      <c r="A121" s="22"/>
      <c r="B121" s="22"/>
      <c r="C121" s="22"/>
      <c r="D121" s="22"/>
      <c r="E121" s="22"/>
      <c r="F121" s="22"/>
      <c r="G121" s="64"/>
      <c r="H121" s="64"/>
      <c r="I121" s="418"/>
      <c r="J121" s="418"/>
      <c r="K121" s="418"/>
      <c r="L121" s="418"/>
      <c r="M121" s="418"/>
      <c r="N121" s="418"/>
      <c r="O121" s="418"/>
      <c r="P121" s="418"/>
      <c r="Q121" s="418"/>
      <c r="R121" s="418"/>
      <c r="S121" s="418"/>
      <c r="T121" s="418"/>
      <c r="U121" s="418"/>
      <c r="V121" s="22"/>
      <c r="W121" s="22"/>
      <c r="X121" s="22"/>
    </row>
    <row r="122" s="59" customFormat="1" ht="20" customHeight="1" spans="1:24">
      <c r="A122" s="22"/>
      <c r="B122" s="22"/>
      <c r="C122" s="22"/>
      <c r="D122" s="22"/>
      <c r="E122" s="22"/>
      <c r="F122" s="22"/>
      <c r="G122" s="64"/>
      <c r="H122" s="64"/>
      <c r="I122" s="418"/>
      <c r="J122" s="418"/>
      <c r="K122" s="418"/>
      <c r="L122" s="418"/>
      <c r="M122" s="418"/>
      <c r="N122" s="418"/>
      <c r="O122" s="418"/>
      <c r="P122" s="418"/>
      <c r="Q122" s="418"/>
      <c r="R122" s="418"/>
      <c r="S122" s="418"/>
      <c r="T122" s="418"/>
      <c r="U122" s="418"/>
      <c r="V122" s="22"/>
      <c r="W122" s="22"/>
      <c r="X122" s="22"/>
    </row>
    <row r="123" s="59" customFormat="1" ht="20" customHeight="1" spans="1:24">
      <c r="A123" s="22"/>
      <c r="B123" s="22"/>
      <c r="C123" s="22"/>
      <c r="D123" s="22"/>
      <c r="E123" s="22"/>
      <c r="F123" s="22"/>
      <c r="G123" s="64"/>
      <c r="H123" s="64"/>
      <c r="I123" s="418"/>
      <c r="J123" s="418"/>
      <c r="K123" s="418"/>
      <c r="L123" s="418"/>
      <c r="M123" s="418"/>
      <c r="N123" s="418"/>
      <c r="O123" s="418"/>
      <c r="P123" s="418"/>
      <c r="Q123" s="418"/>
      <c r="R123" s="418"/>
      <c r="S123" s="418"/>
      <c r="T123" s="418"/>
      <c r="U123" s="418"/>
      <c r="V123" s="22"/>
      <c r="W123" s="22"/>
      <c r="X123" s="22"/>
    </row>
    <row r="124" s="59" customFormat="1" ht="20" customHeight="1" spans="1:24">
      <c r="A124" s="22"/>
      <c r="B124" s="22"/>
      <c r="C124" s="22"/>
      <c r="D124" s="22"/>
      <c r="E124" s="22"/>
      <c r="F124" s="22"/>
      <c r="G124" s="64"/>
      <c r="H124" s="64"/>
      <c r="I124" s="418"/>
      <c r="J124" s="418"/>
      <c r="K124" s="418"/>
      <c r="L124" s="418"/>
      <c r="M124" s="418"/>
      <c r="N124" s="418"/>
      <c r="O124" s="418"/>
      <c r="P124" s="418"/>
      <c r="Q124" s="418"/>
      <c r="R124" s="418"/>
      <c r="S124" s="418"/>
      <c r="T124" s="418"/>
      <c r="U124" s="418"/>
      <c r="V124" s="22"/>
      <c r="W124" s="22"/>
      <c r="X124" s="22"/>
    </row>
    <row r="125" s="59" customFormat="1" ht="20" customHeight="1" spans="1:24">
      <c r="A125" s="22"/>
      <c r="B125" s="22"/>
      <c r="C125" s="22"/>
      <c r="D125" s="22"/>
      <c r="E125" s="22"/>
      <c r="F125" s="22"/>
      <c r="G125" s="64"/>
      <c r="H125" s="64"/>
      <c r="I125" s="418"/>
      <c r="J125" s="418"/>
      <c r="K125" s="418"/>
      <c r="L125" s="418"/>
      <c r="M125" s="418"/>
      <c r="N125" s="418"/>
      <c r="O125" s="418"/>
      <c r="P125" s="418"/>
      <c r="Q125" s="418"/>
      <c r="R125" s="418"/>
      <c r="S125" s="418"/>
      <c r="T125" s="418"/>
      <c r="U125" s="418"/>
      <c r="V125" s="22"/>
      <c r="W125" s="22"/>
      <c r="X125" s="22"/>
    </row>
    <row r="126" s="59" customFormat="1" ht="20" customHeight="1" spans="1:24">
      <c r="A126" s="22"/>
      <c r="B126" s="22"/>
      <c r="C126" s="22"/>
      <c r="D126" s="22"/>
      <c r="E126" s="22"/>
      <c r="F126" s="22"/>
      <c r="G126" s="64"/>
      <c r="H126" s="64"/>
      <c r="I126" s="418"/>
      <c r="J126" s="418"/>
      <c r="K126" s="418"/>
      <c r="L126" s="418"/>
      <c r="M126" s="418"/>
      <c r="N126" s="418"/>
      <c r="O126" s="418"/>
      <c r="P126" s="418"/>
      <c r="Q126" s="418"/>
      <c r="R126" s="418"/>
      <c r="S126" s="418"/>
      <c r="T126" s="418"/>
      <c r="U126" s="418"/>
      <c r="V126" s="22"/>
      <c r="W126" s="22"/>
      <c r="X126" s="22"/>
    </row>
    <row r="127" s="59" customFormat="1" ht="20" customHeight="1" spans="1:24">
      <c r="A127" s="22"/>
      <c r="B127" s="22"/>
      <c r="C127" s="22"/>
      <c r="D127" s="22"/>
      <c r="E127" s="22"/>
      <c r="F127" s="22"/>
      <c r="G127" s="64"/>
      <c r="H127" s="64"/>
      <c r="I127" s="418"/>
      <c r="J127" s="418"/>
      <c r="K127" s="418"/>
      <c r="L127" s="418"/>
      <c r="M127" s="418"/>
      <c r="N127" s="418"/>
      <c r="O127" s="418"/>
      <c r="P127" s="418"/>
      <c r="Q127" s="418"/>
      <c r="R127" s="418"/>
      <c r="S127" s="418"/>
      <c r="T127" s="418"/>
      <c r="U127" s="418"/>
      <c r="V127" s="22"/>
      <c r="W127" s="22"/>
      <c r="X127" s="22"/>
    </row>
    <row r="128" s="59" customFormat="1" ht="20" customHeight="1" spans="1:24">
      <c r="A128" s="22"/>
      <c r="B128" s="22"/>
      <c r="C128" s="22"/>
      <c r="D128" s="22"/>
      <c r="E128" s="22"/>
      <c r="F128" s="22"/>
      <c r="G128" s="64"/>
      <c r="H128" s="64"/>
      <c r="I128" s="418"/>
      <c r="J128" s="418"/>
      <c r="K128" s="418"/>
      <c r="L128" s="418"/>
      <c r="M128" s="418"/>
      <c r="N128" s="418"/>
      <c r="O128" s="418"/>
      <c r="P128" s="418"/>
      <c r="Q128" s="418"/>
      <c r="R128" s="418"/>
      <c r="S128" s="418"/>
      <c r="T128" s="418"/>
      <c r="U128" s="418"/>
      <c r="V128" s="22"/>
      <c r="W128" s="22"/>
      <c r="X128" s="22"/>
    </row>
    <row r="129" s="59" customFormat="1" ht="20" customHeight="1" spans="1:24">
      <c r="A129" s="22"/>
      <c r="B129" s="22"/>
      <c r="C129" s="22"/>
      <c r="D129" s="22"/>
      <c r="E129" s="22"/>
      <c r="F129" s="22"/>
      <c r="G129" s="64"/>
      <c r="H129" s="64"/>
      <c r="I129" s="418"/>
      <c r="J129" s="418"/>
      <c r="K129" s="418"/>
      <c r="L129" s="418"/>
      <c r="M129" s="418"/>
      <c r="N129" s="418"/>
      <c r="O129" s="418"/>
      <c r="P129" s="418"/>
      <c r="Q129" s="418"/>
      <c r="R129" s="418"/>
      <c r="S129" s="418"/>
      <c r="T129" s="418"/>
      <c r="U129" s="418"/>
      <c r="V129" s="22"/>
      <c r="W129" s="22"/>
      <c r="X129" s="22"/>
    </row>
    <row r="130" s="59" customFormat="1" ht="20" customHeight="1" spans="1:24">
      <c r="A130" s="22"/>
      <c r="B130" s="22"/>
      <c r="C130" s="22"/>
      <c r="D130" s="22"/>
      <c r="E130" s="22"/>
      <c r="F130" s="22"/>
      <c r="G130" s="64"/>
      <c r="H130" s="64"/>
      <c r="I130" s="418"/>
      <c r="J130" s="418"/>
      <c r="K130" s="418"/>
      <c r="L130" s="418"/>
      <c r="M130" s="418"/>
      <c r="N130" s="418"/>
      <c r="O130" s="418"/>
      <c r="P130" s="418"/>
      <c r="Q130" s="418"/>
      <c r="R130" s="418"/>
      <c r="S130" s="418"/>
      <c r="T130" s="418"/>
      <c r="U130" s="418"/>
      <c r="V130" s="22"/>
      <c r="W130" s="22"/>
      <c r="X130" s="22"/>
    </row>
    <row r="131" s="59" customFormat="1" ht="20" customHeight="1" spans="1:24">
      <c r="A131" s="22"/>
      <c r="B131" s="22"/>
      <c r="C131" s="22"/>
      <c r="D131" s="22"/>
      <c r="E131" s="22"/>
      <c r="F131" s="22"/>
      <c r="G131" s="64"/>
      <c r="H131" s="64"/>
      <c r="I131" s="418"/>
      <c r="J131" s="418"/>
      <c r="K131" s="418"/>
      <c r="L131" s="418"/>
      <c r="M131" s="418"/>
      <c r="N131" s="418"/>
      <c r="O131" s="418"/>
      <c r="P131" s="418"/>
      <c r="Q131" s="418"/>
      <c r="R131" s="418"/>
      <c r="S131" s="418"/>
      <c r="T131" s="418"/>
      <c r="U131" s="418"/>
      <c r="V131" s="22"/>
      <c r="W131" s="22"/>
      <c r="X131" s="22"/>
    </row>
    <row r="132" s="59" customFormat="1" ht="20" customHeight="1" spans="1:24">
      <c r="A132" s="22"/>
      <c r="B132" s="22"/>
      <c r="C132" s="22"/>
      <c r="D132" s="22"/>
      <c r="E132" s="22"/>
      <c r="F132" s="22"/>
      <c r="G132" s="64"/>
      <c r="H132" s="64"/>
      <c r="I132" s="418"/>
      <c r="J132" s="418"/>
      <c r="K132" s="418"/>
      <c r="L132" s="418"/>
      <c r="M132" s="418"/>
      <c r="N132" s="418"/>
      <c r="O132" s="418"/>
      <c r="P132" s="418"/>
      <c r="Q132" s="418"/>
      <c r="R132" s="418"/>
      <c r="S132" s="418"/>
      <c r="T132" s="418"/>
      <c r="U132" s="418"/>
      <c r="V132" s="22"/>
      <c r="W132" s="22"/>
      <c r="X132" s="22"/>
    </row>
    <row r="133" s="59" customFormat="1" ht="20" customHeight="1" spans="1:24">
      <c r="A133" s="22"/>
      <c r="B133" s="22"/>
      <c r="C133" s="22"/>
      <c r="D133" s="22"/>
      <c r="E133" s="22"/>
      <c r="F133" s="22"/>
      <c r="G133" s="64"/>
      <c r="H133" s="64"/>
      <c r="I133" s="418"/>
      <c r="J133" s="418"/>
      <c r="K133" s="418"/>
      <c r="L133" s="418"/>
      <c r="M133" s="418"/>
      <c r="N133" s="418"/>
      <c r="O133" s="418"/>
      <c r="P133" s="418"/>
      <c r="Q133" s="418"/>
      <c r="R133" s="418"/>
      <c r="S133" s="418"/>
      <c r="T133" s="418"/>
      <c r="U133" s="418"/>
      <c r="V133" s="22"/>
      <c r="W133" s="22"/>
      <c r="X133" s="22"/>
    </row>
    <row r="134" s="59" customFormat="1" ht="20" customHeight="1" spans="1:24">
      <c r="A134" s="22"/>
      <c r="B134" s="22"/>
      <c r="C134" s="22"/>
      <c r="D134" s="22"/>
      <c r="E134" s="22"/>
      <c r="F134" s="22"/>
      <c r="G134" s="64"/>
      <c r="H134" s="64"/>
      <c r="I134" s="418"/>
      <c r="J134" s="418"/>
      <c r="K134" s="418"/>
      <c r="L134" s="418"/>
      <c r="M134" s="418"/>
      <c r="N134" s="418"/>
      <c r="O134" s="418"/>
      <c r="P134" s="418"/>
      <c r="Q134" s="418"/>
      <c r="R134" s="418"/>
      <c r="S134" s="418"/>
      <c r="T134" s="418"/>
      <c r="U134" s="418"/>
      <c r="V134" s="22"/>
      <c r="W134" s="22"/>
      <c r="X134" s="22"/>
    </row>
    <row r="135" s="59" customFormat="1" ht="20" customHeight="1" spans="1:24">
      <c r="A135" s="22"/>
      <c r="B135" s="22"/>
      <c r="C135" s="22"/>
      <c r="D135" s="22"/>
      <c r="E135" s="22"/>
      <c r="F135" s="22"/>
      <c r="G135" s="64"/>
      <c r="H135" s="64"/>
      <c r="I135" s="418"/>
      <c r="J135" s="418"/>
      <c r="K135" s="418"/>
      <c r="L135" s="418"/>
      <c r="M135" s="418"/>
      <c r="N135" s="418"/>
      <c r="O135" s="418"/>
      <c r="P135" s="418"/>
      <c r="Q135" s="418"/>
      <c r="R135" s="418"/>
      <c r="S135" s="418"/>
      <c r="T135" s="418"/>
      <c r="U135" s="418"/>
      <c r="V135" s="22"/>
      <c r="W135" s="22"/>
      <c r="X135" s="22"/>
    </row>
    <row r="136" s="59" customFormat="1" ht="20" customHeight="1" spans="1:24">
      <c r="A136" s="22"/>
      <c r="B136" s="22"/>
      <c r="C136" s="22"/>
      <c r="D136" s="22"/>
      <c r="E136" s="22"/>
      <c r="F136" s="22"/>
      <c r="G136" s="64"/>
      <c r="H136" s="64"/>
      <c r="I136" s="418"/>
      <c r="J136" s="418"/>
      <c r="K136" s="418"/>
      <c r="L136" s="418"/>
      <c r="M136" s="418"/>
      <c r="N136" s="418"/>
      <c r="O136" s="418"/>
      <c r="P136" s="418"/>
      <c r="Q136" s="418"/>
      <c r="R136" s="418"/>
      <c r="S136" s="418"/>
      <c r="T136" s="418"/>
      <c r="U136" s="418"/>
      <c r="V136" s="22"/>
      <c r="W136" s="22"/>
      <c r="X136" s="22"/>
    </row>
    <row r="137" s="59" customFormat="1" ht="20" customHeight="1" spans="1:24">
      <c r="A137" s="22"/>
      <c r="B137" s="22"/>
      <c r="C137" s="22"/>
      <c r="D137" s="22"/>
      <c r="E137" s="22"/>
      <c r="F137" s="22"/>
      <c r="G137" s="64"/>
      <c r="H137" s="64"/>
      <c r="I137" s="418"/>
      <c r="J137" s="418"/>
      <c r="K137" s="418"/>
      <c r="L137" s="418"/>
      <c r="M137" s="418"/>
      <c r="N137" s="418"/>
      <c r="O137" s="418"/>
      <c r="P137" s="418"/>
      <c r="Q137" s="418"/>
      <c r="R137" s="418"/>
      <c r="S137" s="418"/>
      <c r="T137" s="418"/>
      <c r="U137" s="418"/>
      <c r="V137" s="22"/>
      <c r="W137" s="22"/>
      <c r="X137" s="22"/>
    </row>
    <row r="138" s="59" customFormat="1" ht="20" customHeight="1" spans="1:24">
      <c r="A138" s="22"/>
      <c r="B138" s="22"/>
      <c r="C138" s="22"/>
      <c r="D138" s="22"/>
      <c r="E138" s="22"/>
      <c r="F138" s="22"/>
      <c r="G138" s="64"/>
      <c r="H138" s="64"/>
      <c r="I138" s="418"/>
      <c r="J138" s="418"/>
      <c r="K138" s="418"/>
      <c r="L138" s="418"/>
      <c r="M138" s="418"/>
      <c r="N138" s="418"/>
      <c r="O138" s="418"/>
      <c r="P138" s="418"/>
      <c r="Q138" s="418"/>
      <c r="R138" s="418"/>
      <c r="S138" s="418"/>
      <c r="T138" s="418"/>
      <c r="U138" s="418"/>
      <c r="V138" s="22"/>
      <c r="W138" s="22"/>
      <c r="X138" s="22"/>
    </row>
    <row r="139" s="59" customFormat="1" ht="20" customHeight="1" spans="1:24">
      <c r="A139" s="22"/>
      <c r="B139" s="22"/>
      <c r="C139" s="22"/>
      <c r="D139" s="22"/>
      <c r="E139" s="22"/>
      <c r="F139" s="22"/>
      <c r="G139" s="64"/>
      <c r="H139" s="64"/>
      <c r="I139" s="418"/>
      <c r="J139" s="418"/>
      <c r="K139" s="418"/>
      <c r="L139" s="418"/>
      <c r="M139" s="418"/>
      <c r="N139" s="418"/>
      <c r="O139" s="418"/>
      <c r="P139" s="418"/>
      <c r="Q139" s="418"/>
      <c r="R139" s="418"/>
      <c r="S139" s="418"/>
      <c r="T139" s="418"/>
      <c r="U139" s="418"/>
      <c r="V139" s="22"/>
      <c r="W139" s="22"/>
      <c r="X139" s="22"/>
    </row>
    <row r="140" s="59" customFormat="1" ht="20" customHeight="1" spans="1:24">
      <c r="A140" s="22"/>
      <c r="B140" s="22"/>
      <c r="C140" s="22"/>
      <c r="D140" s="22"/>
      <c r="E140" s="22"/>
      <c r="F140" s="22"/>
      <c r="G140" s="64"/>
      <c r="H140" s="64"/>
      <c r="I140" s="418"/>
      <c r="J140" s="418"/>
      <c r="K140" s="418"/>
      <c r="L140" s="418"/>
      <c r="M140" s="418"/>
      <c r="N140" s="418"/>
      <c r="O140" s="418"/>
      <c r="P140" s="418"/>
      <c r="Q140" s="418"/>
      <c r="R140" s="418"/>
      <c r="S140" s="418"/>
      <c r="T140" s="418"/>
      <c r="U140" s="418"/>
      <c r="V140" s="22"/>
      <c r="W140" s="22"/>
      <c r="X140" s="22"/>
    </row>
    <row r="141" s="59" customFormat="1" ht="20" customHeight="1" spans="1:24">
      <c r="A141" s="22"/>
      <c r="B141" s="22"/>
      <c r="C141" s="22"/>
      <c r="D141" s="22"/>
      <c r="E141" s="22"/>
      <c r="F141" s="22"/>
      <c r="G141" s="64"/>
      <c r="H141" s="64"/>
      <c r="I141" s="418"/>
      <c r="J141" s="418"/>
      <c r="K141" s="418"/>
      <c r="L141" s="418"/>
      <c r="M141" s="418"/>
      <c r="N141" s="418"/>
      <c r="O141" s="418"/>
      <c r="P141" s="418"/>
      <c r="Q141" s="418"/>
      <c r="R141" s="418"/>
      <c r="S141" s="418"/>
      <c r="T141" s="418"/>
      <c r="U141" s="418"/>
      <c r="V141" s="22"/>
      <c r="W141" s="22"/>
      <c r="X141" s="22"/>
    </row>
    <row r="142" s="59" customFormat="1" ht="20" customHeight="1" spans="1:24">
      <c r="A142" s="22"/>
      <c r="B142" s="22"/>
      <c r="C142" s="22"/>
      <c r="D142" s="22"/>
      <c r="E142" s="22"/>
      <c r="F142" s="22"/>
      <c r="G142" s="64"/>
      <c r="H142" s="64"/>
      <c r="I142" s="418"/>
      <c r="J142" s="418"/>
      <c r="K142" s="418"/>
      <c r="L142" s="418"/>
      <c r="M142" s="418"/>
      <c r="N142" s="418"/>
      <c r="O142" s="418"/>
      <c r="P142" s="418"/>
      <c r="Q142" s="418"/>
      <c r="R142" s="418"/>
      <c r="S142" s="418"/>
      <c r="T142" s="418"/>
      <c r="U142" s="418"/>
      <c r="V142" s="22"/>
      <c r="W142" s="22"/>
      <c r="X142" s="22"/>
    </row>
    <row r="143" s="59" customFormat="1" ht="20" customHeight="1" spans="1:24">
      <c r="A143" s="22"/>
      <c r="B143" s="22"/>
      <c r="C143" s="22"/>
      <c r="D143" s="22"/>
      <c r="E143" s="22"/>
      <c r="F143" s="22"/>
      <c r="G143" s="64"/>
      <c r="H143" s="64"/>
      <c r="I143" s="418"/>
      <c r="J143" s="418"/>
      <c r="K143" s="418"/>
      <c r="L143" s="418"/>
      <c r="M143" s="418"/>
      <c r="N143" s="418"/>
      <c r="O143" s="418"/>
      <c r="P143" s="418"/>
      <c r="Q143" s="418"/>
      <c r="R143" s="418"/>
      <c r="S143" s="418"/>
      <c r="T143" s="418"/>
      <c r="U143" s="418"/>
      <c r="V143" s="22"/>
      <c r="W143" s="22"/>
      <c r="X143" s="22"/>
    </row>
    <row r="144" s="59" customFormat="1" ht="20" customHeight="1" spans="1:24">
      <c r="A144" s="22"/>
      <c r="B144" s="22"/>
      <c r="C144" s="22"/>
      <c r="D144" s="22"/>
      <c r="E144" s="22"/>
      <c r="F144" s="22"/>
      <c r="G144" s="64"/>
      <c r="H144" s="64"/>
      <c r="I144" s="418"/>
      <c r="J144" s="418"/>
      <c r="K144" s="418"/>
      <c r="L144" s="418"/>
      <c r="M144" s="418"/>
      <c r="N144" s="418"/>
      <c r="O144" s="418"/>
      <c r="P144" s="418"/>
      <c r="Q144" s="418"/>
      <c r="R144" s="418"/>
      <c r="S144" s="418"/>
      <c r="T144" s="418"/>
      <c r="U144" s="418"/>
      <c r="V144" s="22"/>
      <c r="W144" s="22"/>
      <c r="X144" s="22"/>
    </row>
    <row r="145" s="59" customFormat="1" ht="20" customHeight="1" spans="1:24">
      <c r="A145" s="22"/>
      <c r="B145" s="22"/>
      <c r="C145" s="22"/>
      <c r="D145" s="22"/>
      <c r="E145" s="22"/>
      <c r="F145" s="22"/>
      <c r="G145" s="64"/>
      <c r="H145" s="64"/>
      <c r="I145" s="418"/>
      <c r="J145" s="418"/>
      <c r="K145" s="418"/>
      <c r="L145" s="418"/>
      <c r="M145" s="418"/>
      <c r="N145" s="418"/>
      <c r="O145" s="418"/>
      <c r="P145" s="418"/>
      <c r="Q145" s="418"/>
      <c r="R145" s="418"/>
      <c r="S145" s="418"/>
      <c r="T145" s="418"/>
      <c r="U145" s="418"/>
      <c r="V145" s="22"/>
      <c r="W145" s="22"/>
      <c r="X145" s="22"/>
    </row>
    <row r="146" s="59" customFormat="1" ht="20" customHeight="1" spans="1:24">
      <c r="A146" s="22"/>
      <c r="B146" s="22"/>
      <c r="C146" s="22"/>
      <c r="D146" s="22"/>
      <c r="E146" s="22"/>
      <c r="F146" s="22"/>
      <c r="G146" s="64"/>
      <c r="H146" s="64"/>
      <c r="I146" s="418"/>
      <c r="J146" s="418"/>
      <c r="K146" s="418"/>
      <c r="L146" s="418"/>
      <c r="M146" s="418"/>
      <c r="N146" s="418"/>
      <c r="O146" s="418"/>
      <c r="P146" s="418"/>
      <c r="Q146" s="418"/>
      <c r="R146" s="418"/>
      <c r="S146" s="418"/>
      <c r="T146" s="418"/>
      <c r="U146" s="418"/>
      <c r="V146" s="22"/>
      <c r="W146" s="22"/>
      <c r="X146" s="22"/>
    </row>
    <row r="147" s="59" customFormat="1" ht="20" customHeight="1" spans="1:24">
      <c r="A147" s="22"/>
      <c r="B147" s="22"/>
      <c r="C147" s="22"/>
      <c r="D147" s="22"/>
      <c r="E147" s="22"/>
      <c r="F147" s="22"/>
      <c r="G147" s="64"/>
      <c r="H147" s="64"/>
      <c r="I147" s="418"/>
      <c r="J147" s="418"/>
      <c r="K147" s="418"/>
      <c r="L147" s="418"/>
      <c r="M147" s="418"/>
      <c r="N147" s="418"/>
      <c r="O147" s="418"/>
      <c r="P147" s="418"/>
      <c r="Q147" s="418"/>
      <c r="R147" s="418"/>
      <c r="S147" s="418"/>
      <c r="T147" s="418"/>
      <c r="U147" s="418"/>
      <c r="V147" s="22"/>
      <c r="W147" s="22"/>
      <c r="X147" s="22"/>
    </row>
    <row r="148" s="59" customFormat="1" ht="20" customHeight="1" spans="1:24">
      <c r="A148" s="22"/>
      <c r="B148" s="22"/>
      <c r="C148" s="22"/>
      <c r="D148" s="22"/>
      <c r="E148" s="22"/>
      <c r="F148" s="22"/>
      <c r="G148" s="64"/>
      <c r="H148" s="64"/>
      <c r="I148" s="418"/>
      <c r="J148" s="418"/>
      <c r="K148" s="418"/>
      <c r="L148" s="418"/>
      <c r="M148" s="418"/>
      <c r="N148" s="418"/>
      <c r="O148" s="418"/>
      <c r="P148" s="418"/>
      <c r="Q148" s="418"/>
      <c r="R148" s="418"/>
      <c r="S148" s="418"/>
      <c r="T148" s="418"/>
      <c r="U148" s="418"/>
      <c r="V148" s="22"/>
      <c r="W148" s="22"/>
      <c r="X148" s="22"/>
    </row>
    <row r="149" s="59" customFormat="1" ht="20" customHeight="1" spans="1:24">
      <c r="A149" s="22"/>
      <c r="B149" s="22"/>
      <c r="C149" s="22"/>
      <c r="D149" s="22"/>
      <c r="E149" s="22"/>
      <c r="F149" s="22"/>
      <c r="G149" s="64"/>
      <c r="H149" s="64"/>
      <c r="I149" s="418"/>
      <c r="J149" s="418"/>
      <c r="K149" s="418"/>
      <c r="L149" s="418"/>
      <c r="M149" s="418"/>
      <c r="N149" s="418"/>
      <c r="O149" s="418"/>
      <c r="P149" s="418"/>
      <c r="Q149" s="418"/>
      <c r="R149" s="418"/>
      <c r="S149" s="418"/>
      <c r="T149" s="418"/>
      <c r="U149" s="418"/>
      <c r="V149" s="22"/>
      <c r="W149" s="22"/>
      <c r="X149" s="22"/>
    </row>
    <row r="150" s="59" customFormat="1" ht="20" customHeight="1" spans="1:24">
      <c r="A150" s="22"/>
      <c r="B150" s="22"/>
      <c r="C150" s="22"/>
      <c r="D150" s="22"/>
      <c r="E150" s="22"/>
      <c r="F150" s="22"/>
      <c r="G150" s="64"/>
      <c r="H150" s="64"/>
      <c r="I150" s="418"/>
      <c r="J150" s="418"/>
      <c r="K150" s="418"/>
      <c r="L150" s="418"/>
      <c r="M150" s="418"/>
      <c r="N150" s="418"/>
      <c r="O150" s="418"/>
      <c r="P150" s="418"/>
      <c r="Q150" s="418"/>
      <c r="R150" s="418"/>
      <c r="S150" s="418"/>
      <c r="T150" s="418"/>
      <c r="U150" s="418"/>
      <c r="V150" s="22"/>
      <c r="W150" s="22"/>
      <c r="X150" s="22"/>
    </row>
    <row r="151" s="59" customFormat="1" ht="20" customHeight="1" spans="1:24">
      <c r="A151" s="22"/>
      <c r="B151" s="22"/>
      <c r="C151" s="22"/>
      <c r="D151" s="22"/>
      <c r="E151" s="22"/>
      <c r="F151" s="22"/>
      <c r="G151" s="64"/>
      <c r="H151" s="64"/>
      <c r="I151" s="418"/>
      <c r="J151" s="418"/>
      <c r="K151" s="418"/>
      <c r="L151" s="418"/>
      <c r="M151" s="418"/>
      <c r="N151" s="418"/>
      <c r="O151" s="418"/>
      <c r="P151" s="418"/>
      <c r="Q151" s="418"/>
      <c r="R151" s="418"/>
      <c r="S151" s="418"/>
      <c r="T151" s="418"/>
      <c r="U151" s="418"/>
      <c r="V151" s="22"/>
      <c r="W151" s="22"/>
      <c r="X151" s="22"/>
    </row>
    <row r="152" s="59" customFormat="1" ht="20" customHeight="1" spans="1:24">
      <c r="A152" s="22"/>
      <c r="B152" s="22"/>
      <c r="C152" s="22"/>
      <c r="D152" s="22"/>
      <c r="E152" s="22"/>
      <c r="F152" s="22"/>
      <c r="G152" s="64"/>
      <c r="H152" s="64"/>
      <c r="I152" s="418"/>
      <c r="J152" s="418"/>
      <c r="K152" s="418"/>
      <c r="L152" s="418"/>
      <c r="M152" s="418"/>
      <c r="N152" s="418"/>
      <c r="O152" s="418"/>
      <c r="P152" s="418"/>
      <c r="Q152" s="418"/>
      <c r="R152" s="418"/>
      <c r="S152" s="418"/>
      <c r="T152" s="418"/>
      <c r="U152" s="418"/>
      <c r="V152" s="22"/>
      <c r="W152" s="22"/>
      <c r="X152" s="22"/>
    </row>
    <row r="153" s="59" customFormat="1" ht="20" customHeight="1" spans="1:24">
      <c r="A153" s="22"/>
      <c r="B153" s="22"/>
      <c r="C153" s="22"/>
      <c r="D153" s="22"/>
      <c r="E153" s="22"/>
      <c r="F153" s="22"/>
      <c r="G153" s="64"/>
      <c r="H153" s="64"/>
      <c r="I153" s="418"/>
      <c r="J153" s="418"/>
      <c r="K153" s="418"/>
      <c r="L153" s="418"/>
      <c r="M153" s="418"/>
      <c r="N153" s="418"/>
      <c r="O153" s="418"/>
      <c r="P153" s="418"/>
      <c r="Q153" s="418"/>
      <c r="R153" s="418"/>
      <c r="S153" s="418"/>
      <c r="T153" s="418"/>
      <c r="U153" s="418"/>
      <c r="V153" s="22"/>
      <c r="W153" s="22"/>
      <c r="X153" s="22"/>
    </row>
    <row r="154" s="59" customFormat="1" ht="20" customHeight="1" spans="1:24">
      <c r="A154" s="22"/>
      <c r="B154" s="22"/>
      <c r="C154" s="22"/>
      <c r="D154" s="22"/>
      <c r="E154" s="22"/>
      <c r="F154" s="22"/>
      <c r="G154" s="64"/>
      <c r="H154" s="64"/>
      <c r="I154" s="418"/>
      <c r="J154" s="418"/>
      <c r="K154" s="418"/>
      <c r="L154" s="418"/>
      <c r="M154" s="418"/>
      <c r="N154" s="418"/>
      <c r="O154" s="418"/>
      <c r="P154" s="418"/>
      <c r="Q154" s="418"/>
      <c r="R154" s="418"/>
      <c r="S154" s="418"/>
      <c r="T154" s="418"/>
      <c r="U154" s="418"/>
      <c r="V154" s="22"/>
      <c r="W154" s="22"/>
      <c r="X154" s="22"/>
    </row>
    <row r="155" s="59" customFormat="1" ht="20" customHeight="1" spans="1:24">
      <c r="A155" s="22"/>
      <c r="B155" s="22"/>
      <c r="C155" s="22"/>
      <c r="D155" s="22"/>
      <c r="E155" s="22"/>
      <c r="F155" s="22"/>
      <c r="G155" s="64"/>
      <c r="H155" s="64"/>
      <c r="I155" s="418"/>
      <c r="J155" s="418"/>
      <c r="K155" s="418"/>
      <c r="L155" s="418"/>
      <c r="M155" s="418"/>
      <c r="N155" s="418"/>
      <c r="O155" s="418"/>
      <c r="P155" s="418"/>
      <c r="Q155" s="418"/>
      <c r="R155" s="418"/>
      <c r="S155" s="418"/>
      <c r="T155" s="418"/>
      <c r="U155" s="418"/>
      <c r="V155" s="22"/>
      <c r="W155" s="22"/>
      <c r="X155" s="22"/>
    </row>
    <row r="156" s="59" customFormat="1" ht="20" customHeight="1" spans="1:24">
      <c r="A156" s="22"/>
      <c r="B156" s="22"/>
      <c r="C156" s="22"/>
      <c r="D156" s="22"/>
      <c r="E156" s="22"/>
      <c r="F156" s="22"/>
      <c r="G156" s="64"/>
      <c r="H156" s="64"/>
      <c r="I156" s="418"/>
      <c r="J156" s="418"/>
      <c r="K156" s="418"/>
      <c r="L156" s="418"/>
      <c r="M156" s="418"/>
      <c r="N156" s="418"/>
      <c r="O156" s="418"/>
      <c r="P156" s="418"/>
      <c r="Q156" s="418"/>
      <c r="R156" s="418"/>
      <c r="S156" s="418"/>
      <c r="T156" s="418"/>
      <c r="U156" s="418"/>
      <c r="V156" s="22"/>
      <c r="W156" s="22"/>
      <c r="X156" s="22"/>
    </row>
    <row r="157" s="59" customFormat="1" ht="20" customHeight="1" spans="1:24">
      <c r="A157" s="22"/>
      <c r="B157" s="22"/>
      <c r="C157" s="22"/>
      <c r="D157" s="22"/>
      <c r="E157" s="22"/>
      <c r="F157" s="22"/>
      <c r="G157" s="64"/>
      <c r="H157" s="64"/>
      <c r="I157" s="418"/>
      <c r="J157" s="418"/>
      <c r="K157" s="418"/>
      <c r="L157" s="418"/>
      <c r="M157" s="418"/>
      <c r="N157" s="418"/>
      <c r="O157" s="418"/>
      <c r="P157" s="418"/>
      <c r="Q157" s="418"/>
      <c r="R157" s="418"/>
      <c r="S157" s="418"/>
      <c r="T157" s="418"/>
      <c r="U157" s="418"/>
      <c r="V157" s="22"/>
      <c r="W157" s="22"/>
      <c r="X157" s="22"/>
    </row>
    <row r="158" s="59" customFormat="1" ht="20" customHeight="1" spans="1:24">
      <c r="A158" s="22"/>
      <c r="B158" s="22"/>
      <c r="C158" s="22"/>
      <c r="D158" s="22"/>
      <c r="E158" s="22"/>
      <c r="F158" s="22"/>
      <c r="G158" s="64"/>
      <c r="H158" s="64"/>
      <c r="I158" s="418"/>
      <c r="J158" s="418"/>
      <c r="K158" s="418"/>
      <c r="L158" s="418"/>
      <c r="M158" s="418"/>
      <c r="N158" s="418"/>
      <c r="O158" s="418"/>
      <c r="P158" s="418"/>
      <c r="Q158" s="418"/>
      <c r="R158" s="418"/>
      <c r="S158" s="418"/>
      <c r="T158" s="418"/>
      <c r="U158" s="418"/>
      <c r="V158" s="22"/>
      <c r="W158" s="22"/>
      <c r="X158" s="22"/>
    </row>
    <row r="159" s="59" customFormat="1" ht="20" customHeight="1" spans="1:24">
      <c r="A159" s="22"/>
      <c r="B159" s="22"/>
      <c r="C159" s="22"/>
      <c r="D159" s="22"/>
      <c r="E159" s="22"/>
      <c r="F159" s="22"/>
      <c r="G159" s="64"/>
      <c r="H159" s="64"/>
      <c r="I159" s="418"/>
      <c r="J159" s="418"/>
      <c r="K159" s="418"/>
      <c r="L159" s="418"/>
      <c r="M159" s="418"/>
      <c r="N159" s="418"/>
      <c r="O159" s="418"/>
      <c r="P159" s="418"/>
      <c r="Q159" s="418"/>
      <c r="R159" s="418"/>
      <c r="S159" s="418"/>
      <c r="T159" s="418"/>
      <c r="U159" s="418"/>
      <c r="V159" s="22"/>
      <c r="W159" s="22"/>
      <c r="X159" s="22"/>
    </row>
    <row r="160" s="59" customFormat="1" ht="20" customHeight="1" spans="1:24">
      <c r="A160" s="22"/>
      <c r="B160" s="22"/>
      <c r="C160" s="22"/>
      <c r="D160" s="22"/>
      <c r="E160" s="22"/>
      <c r="F160" s="22"/>
      <c r="G160" s="64"/>
      <c r="H160" s="64"/>
      <c r="I160" s="418"/>
      <c r="J160" s="418"/>
      <c r="K160" s="418"/>
      <c r="L160" s="418"/>
      <c r="M160" s="418"/>
      <c r="N160" s="418"/>
      <c r="O160" s="418"/>
      <c r="P160" s="418"/>
      <c r="Q160" s="418"/>
      <c r="R160" s="418"/>
      <c r="S160" s="418"/>
      <c r="T160" s="418"/>
      <c r="U160" s="418"/>
      <c r="V160" s="22"/>
      <c r="W160" s="22"/>
      <c r="X160" s="22"/>
    </row>
    <row r="161" s="59" customFormat="1" ht="20" customHeight="1" spans="1:24">
      <c r="A161" s="22"/>
      <c r="B161" s="22"/>
      <c r="C161" s="22"/>
      <c r="D161" s="22"/>
      <c r="E161" s="22"/>
      <c r="F161" s="22"/>
      <c r="G161" s="64"/>
      <c r="H161" s="64"/>
      <c r="I161" s="418"/>
      <c r="J161" s="418"/>
      <c r="K161" s="418"/>
      <c r="L161" s="418"/>
      <c r="M161" s="418"/>
      <c r="N161" s="418"/>
      <c r="O161" s="418"/>
      <c r="P161" s="418"/>
      <c r="Q161" s="418"/>
      <c r="R161" s="418"/>
      <c r="S161" s="418"/>
      <c r="T161" s="418"/>
      <c r="U161" s="418"/>
      <c r="V161" s="22"/>
      <c r="W161" s="22"/>
      <c r="X161" s="22"/>
    </row>
    <row r="162" s="59" customFormat="1" ht="20" customHeight="1" spans="1:24">
      <c r="A162" s="22"/>
      <c r="B162" s="22"/>
      <c r="C162" s="22"/>
      <c r="D162" s="22"/>
      <c r="E162" s="22"/>
      <c r="F162" s="22"/>
      <c r="G162" s="64"/>
      <c r="H162" s="64"/>
      <c r="I162" s="418"/>
      <c r="J162" s="418"/>
      <c r="K162" s="418"/>
      <c r="L162" s="418"/>
      <c r="M162" s="418"/>
      <c r="N162" s="418"/>
      <c r="O162" s="418"/>
      <c r="P162" s="418"/>
      <c r="Q162" s="418"/>
      <c r="R162" s="418"/>
      <c r="S162" s="418"/>
      <c r="T162" s="418"/>
      <c r="U162" s="418"/>
      <c r="V162" s="22"/>
      <c r="W162" s="22"/>
      <c r="X162" s="22"/>
    </row>
    <row r="163" s="59" customFormat="1" ht="20" customHeight="1" spans="1:24">
      <c r="A163" s="22"/>
      <c r="B163" s="22"/>
      <c r="C163" s="22"/>
      <c r="D163" s="22"/>
      <c r="E163" s="22"/>
      <c r="F163" s="22"/>
      <c r="G163" s="64"/>
      <c r="H163" s="64"/>
      <c r="I163" s="418"/>
      <c r="J163" s="418"/>
      <c r="K163" s="418"/>
      <c r="L163" s="418"/>
      <c r="M163" s="418"/>
      <c r="N163" s="418"/>
      <c r="O163" s="418"/>
      <c r="P163" s="418"/>
      <c r="Q163" s="418"/>
      <c r="R163" s="418"/>
      <c r="S163" s="418"/>
      <c r="T163" s="418"/>
      <c r="U163" s="418"/>
      <c r="V163" s="22"/>
      <c r="W163" s="22"/>
      <c r="X163" s="22"/>
    </row>
    <row r="164" s="59" customFormat="1" ht="20" customHeight="1" spans="1:24">
      <c r="A164" s="22"/>
      <c r="B164" s="22"/>
      <c r="C164" s="22"/>
      <c r="D164" s="22"/>
      <c r="E164" s="22"/>
      <c r="F164" s="22"/>
      <c r="G164" s="64"/>
      <c r="H164" s="64"/>
      <c r="I164" s="418"/>
      <c r="J164" s="418"/>
      <c r="K164" s="418"/>
      <c r="L164" s="418"/>
      <c r="M164" s="418"/>
      <c r="N164" s="418"/>
      <c r="O164" s="418"/>
      <c r="P164" s="418"/>
      <c r="Q164" s="418"/>
      <c r="R164" s="418"/>
      <c r="S164" s="418"/>
      <c r="T164" s="418"/>
      <c r="U164" s="418"/>
      <c r="V164" s="22"/>
      <c r="W164" s="22"/>
      <c r="X164" s="22"/>
    </row>
    <row r="165" s="59" customFormat="1" ht="20" customHeight="1" spans="1:24">
      <c r="A165" s="22"/>
      <c r="B165" s="22"/>
      <c r="C165" s="22"/>
      <c r="D165" s="22"/>
      <c r="E165" s="22"/>
      <c r="F165" s="22"/>
      <c r="G165" s="64"/>
      <c r="H165" s="64"/>
      <c r="I165" s="418"/>
      <c r="J165" s="418"/>
      <c r="K165" s="418"/>
      <c r="L165" s="418"/>
      <c r="M165" s="418"/>
      <c r="N165" s="418"/>
      <c r="O165" s="418"/>
      <c r="P165" s="418"/>
      <c r="Q165" s="418"/>
      <c r="R165" s="418"/>
      <c r="S165" s="418"/>
      <c r="T165" s="418"/>
      <c r="U165" s="418"/>
      <c r="V165" s="22"/>
      <c r="W165" s="22"/>
      <c r="X165" s="22"/>
    </row>
    <row r="166" s="59" customFormat="1" ht="20" customHeight="1" spans="1:24">
      <c r="A166" s="22"/>
      <c r="B166" s="22"/>
      <c r="C166" s="22"/>
      <c r="D166" s="22"/>
      <c r="E166" s="22"/>
      <c r="F166" s="22"/>
      <c r="G166" s="64"/>
      <c r="H166" s="64"/>
      <c r="I166" s="418"/>
      <c r="J166" s="418"/>
      <c r="K166" s="418"/>
      <c r="L166" s="418"/>
      <c r="M166" s="418"/>
      <c r="N166" s="418"/>
      <c r="O166" s="418"/>
      <c r="P166" s="418"/>
      <c r="Q166" s="418"/>
      <c r="R166" s="418"/>
      <c r="S166" s="418"/>
      <c r="T166" s="418"/>
      <c r="U166" s="418"/>
      <c r="V166" s="22"/>
      <c r="W166" s="22"/>
      <c r="X166" s="22"/>
    </row>
    <row r="167" s="59" customFormat="1" ht="20" customHeight="1" spans="1:24">
      <c r="A167" s="22"/>
      <c r="B167" s="22"/>
      <c r="C167" s="22"/>
      <c r="D167" s="22"/>
      <c r="E167" s="22"/>
      <c r="F167" s="22"/>
      <c r="G167" s="64"/>
      <c r="H167" s="64"/>
      <c r="I167" s="418"/>
      <c r="J167" s="418"/>
      <c r="K167" s="418"/>
      <c r="L167" s="418"/>
      <c r="M167" s="418"/>
      <c r="N167" s="418"/>
      <c r="O167" s="418"/>
      <c r="P167" s="418"/>
      <c r="Q167" s="418"/>
      <c r="R167" s="418"/>
      <c r="S167" s="418"/>
      <c r="T167" s="418"/>
      <c r="U167" s="418"/>
      <c r="V167" s="22"/>
      <c r="W167" s="22"/>
      <c r="X167" s="22"/>
    </row>
    <row r="168" s="59" customFormat="1" ht="20" customHeight="1" spans="1:24">
      <c r="A168" s="22"/>
      <c r="B168" s="22"/>
      <c r="C168" s="22"/>
      <c r="D168" s="22"/>
      <c r="E168" s="22"/>
      <c r="F168" s="22"/>
      <c r="G168" s="64"/>
      <c r="H168" s="64"/>
      <c r="I168" s="418"/>
      <c r="J168" s="418"/>
      <c r="K168" s="418"/>
      <c r="L168" s="418"/>
      <c r="M168" s="418"/>
      <c r="N168" s="418"/>
      <c r="O168" s="418"/>
      <c r="P168" s="418"/>
      <c r="Q168" s="418"/>
      <c r="R168" s="418"/>
      <c r="S168" s="418"/>
      <c r="T168" s="418"/>
      <c r="U168" s="418"/>
      <c r="V168" s="22"/>
      <c r="W168" s="22"/>
      <c r="X168" s="22"/>
    </row>
    <row r="169" s="59" customFormat="1" ht="20" customHeight="1" spans="1:24">
      <c r="A169" s="22"/>
      <c r="B169" s="22"/>
      <c r="C169" s="22"/>
      <c r="D169" s="22"/>
      <c r="E169" s="22"/>
      <c r="F169" s="22"/>
      <c r="G169" s="64"/>
      <c r="H169" s="64"/>
      <c r="I169" s="418"/>
      <c r="J169" s="418"/>
      <c r="K169" s="418"/>
      <c r="L169" s="418"/>
      <c r="M169" s="418"/>
      <c r="N169" s="418"/>
      <c r="O169" s="418"/>
      <c r="P169" s="418"/>
      <c r="Q169" s="418"/>
      <c r="R169" s="418"/>
      <c r="S169" s="418"/>
      <c r="T169" s="418"/>
      <c r="U169" s="418"/>
      <c r="V169" s="22"/>
      <c r="W169" s="22"/>
      <c r="X169" s="22"/>
    </row>
    <row r="170" s="59" customFormat="1" ht="20" customHeight="1" spans="1:24">
      <c r="A170" s="22"/>
      <c r="B170" s="22"/>
      <c r="C170" s="22"/>
      <c r="D170" s="22"/>
      <c r="E170" s="22"/>
      <c r="F170" s="22"/>
      <c r="G170" s="64"/>
      <c r="H170" s="64"/>
      <c r="I170" s="418"/>
      <c r="J170" s="418"/>
      <c r="K170" s="418"/>
      <c r="L170" s="418"/>
      <c r="M170" s="418"/>
      <c r="N170" s="418"/>
      <c r="O170" s="418"/>
      <c r="P170" s="418"/>
      <c r="Q170" s="418"/>
      <c r="R170" s="418"/>
      <c r="S170" s="418"/>
      <c r="T170" s="418"/>
      <c r="U170" s="418"/>
      <c r="V170" s="22"/>
      <c r="W170" s="22"/>
      <c r="X170" s="22"/>
    </row>
    <row r="171" s="59" customFormat="1" ht="20" customHeight="1" spans="1:24">
      <c r="A171" s="22"/>
      <c r="B171" s="22"/>
      <c r="C171" s="22"/>
      <c r="D171" s="22"/>
      <c r="E171" s="22"/>
      <c r="F171" s="22"/>
      <c r="G171" s="64"/>
      <c r="H171" s="64"/>
      <c r="I171" s="418"/>
      <c r="J171" s="418"/>
      <c r="K171" s="418"/>
      <c r="L171" s="418"/>
      <c r="M171" s="418"/>
      <c r="N171" s="418"/>
      <c r="O171" s="418"/>
      <c r="P171" s="418"/>
      <c r="Q171" s="418"/>
      <c r="R171" s="418"/>
      <c r="S171" s="418"/>
      <c r="T171" s="418"/>
      <c r="U171" s="418"/>
      <c r="V171" s="22"/>
      <c r="W171" s="22"/>
      <c r="X171" s="22"/>
    </row>
    <row r="172" s="59" customFormat="1" ht="20" customHeight="1" spans="1:24">
      <c r="A172" s="22"/>
      <c r="B172" s="22"/>
      <c r="C172" s="22"/>
      <c r="D172" s="22"/>
      <c r="E172" s="22"/>
      <c r="F172" s="22"/>
      <c r="G172" s="64"/>
      <c r="H172" s="64"/>
      <c r="I172" s="418"/>
      <c r="J172" s="418"/>
      <c r="K172" s="418"/>
      <c r="L172" s="418"/>
      <c r="M172" s="418"/>
      <c r="N172" s="418"/>
      <c r="O172" s="418"/>
      <c r="P172" s="418"/>
      <c r="Q172" s="418"/>
      <c r="R172" s="418"/>
      <c r="S172" s="418"/>
      <c r="T172" s="418"/>
      <c r="U172" s="418"/>
      <c r="V172" s="22"/>
      <c r="W172" s="22"/>
      <c r="X172" s="22"/>
    </row>
    <row r="173" s="59" customFormat="1" ht="20" customHeight="1" spans="1:24">
      <c r="A173" s="22"/>
      <c r="B173" s="22"/>
      <c r="C173" s="22"/>
      <c r="D173" s="22"/>
      <c r="E173" s="22"/>
      <c r="F173" s="22"/>
      <c r="G173" s="64"/>
      <c r="H173" s="64"/>
      <c r="I173" s="418"/>
      <c r="J173" s="418"/>
      <c r="K173" s="418"/>
      <c r="L173" s="418"/>
      <c r="M173" s="418"/>
      <c r="N173" s="418"/>
      <c r="O173" s="418"/>
      <c r="P173" s="418"/>
      <c r="Q173" s="418"/>
      <c r="R173" s="418"/>
      <c r="S173" s="418"/>
      <c r="T173" s="418"/>
      <c r="U173" s="418"/>
      <c r="V173" s="22"/>
      <c r="W173" s="22"/>
      <c r="X173" s="22"/>
    </row>
    <row r="174" s="59" customFormat="1" ht="20" customHeight="1" spans="1:24">
      <c r="A174" s="22"/>
      <c r="B174" s="22"/>
      <c r="C174" s="22"/>
      <c r="D174" s="22"/>
      <c r="E174" s="22"/>
      <c r="F174" s="22"/>
      <c r="G174" s="64"/>
      <c r="H174" s="64"/>
      <c r="I174" s="418"/>
      <c r="J174" s="418"/>
      <c r="K174" s="418"/>
      <c r="L174" s="418"/>
      <c r="M174" s="418"/>
      <c r="N174" s="418"/>
      <c r="O174" s="418"/>
      <c r="P174" s="418"/>
      <c r="Q174" s="418"/>
      <c r="R174" s="418"/>
      <c r="S174" s="418"/>
      <c r="T174" s="418"/>
      <c r="U174" s="418"/>
      <c r="V174" s="22"/>
      <c r="W174" s="22"/>
      <c r="X174" s="22"/>
    </row>
    <row r="175" s="59" customFormat="1" ht="20" customHeight="1" spans="1:24">
      <c r="A175" s="22"/>
      <c r="B175" s="22"/>
      <c r="C175" s="22"/>
      <c r="D175" s="22"/>
      <c r="E175" s="22"/>
      <c r="F175" s="22"/>
      <c r="G175" s="64"/>
      <c r="H175" s="64"/>
      <c r="I175" s="418"/>
      <c r="J175" s="418"/>
      <c r="K175" s="418"/>
      <c r="L175" s="418"/>
      <c r="M175" s="418"/>
      <c r="N175" s="418"/>
      <c r="O175" s="418"/>
      <c r="P175" s="418"/>
      <c r="Q175" s="418"/>
      <c r="R175" s="418"/>
      <c r="S175" s="418"/>
      <c r="T175" s="418"/>
      <c r="U175" s="418"/>
      <c r="V175" s="22"/>
      <c r="W175" s="22"/>
      <c r="X175" s="22"/>
    </row>
    <row r="176" s="59" customFormat="1" ht="20" customHeight="1" spans="1:24">
      <c r="A176" s="22"/>
      <c r="B176" s="22"/>
      <c r="C176" s="22"/>
      <c r="D176" s="22"/>
      <c r="E176" s="22"/>
      <c r="F176" s="22"/>
      <c r="G176" s="64"/>
      <c r="H176" s="64"/>
      <c r="I176" s="418"/>
      <c r="J176" s="418"/>
      <c r="K176" s="418"/>
      <c r="L176" s="418"/>
      <c r="M176" s="418"/>
      <c r="N176" s="418"/>
      <c r="O176" s="418"/>
      <c r="P176" s="418"/>
      <c r="Q176" s="418"/>
      <c r="R176" s="418"/>
      <c r="S176" s="418"/>
      <c r="T176" s="418"/>
      <c r="U176" s="418"/>
      <c r="V176" s="22"/>
      <c r="W176" s="22"/>
      <c r="X176" s="22"/>
    </row>
    <row r="177" s="59" customFormat="1" ht="20" customHeight="1" spans="1:24">
      <c r="A177" s="22"/>
      <c r="B177" s="22"/>
      <c r="C177" s="22"/>
      <c r="D177" s="22"/>
      <c r="E177" s="22"/>
      <c r="F177" s="22"/>
      <c r="G177" s="64"/>
      <c r="H177" s="64"/>
      <c r="I177" s="418"/>
      <c r="J177" s="418"/>
      <c r="K177" s="418"/>
      <c r="L177" s="418"/>
      <c r="M177" s="418"/>
      <c r="N177" s="418"/>
      <c r="O177" s="418"/>
      <c r="P177" s="418"/>
      <c r="Q177" s="418"/>
      <c r="R177" s="418"/>
      <c r="S177" s="418"/>
      <c r="T177" s="418"/>
      <c r="U177" s="418"/>
      <c r="V177" s="22"/>
      <c r="W177" s="22"/>
      <c r="X177" s="22"/>
    </row>
    <row r="178" s="59" customFormat="1" ht="20" customHeight="1" spans="1:24">
      <c r="A178" s="22"/>
      <c r="B178" s="22"/>
      <c r="C178" s="22"/>
      <c r="D178" s="22"/>
      <c r="E178" s="22"/>
      <c r="F178" s="22"/>
      <c r="G178" s="64"/>
      <c r="H178" s="64"/>
      <c r="I178" s="418"/>
      <c r="J178" s="418"/>
      <c r="K178" s="418"/>
      <c r="L178" s="418"/>
      <c r="M178" s="418"/>
      <c r="N178" s="418"/>
      <c r="O178" s="418"/>
      <c r="P178" s="418"/>
      <c r="Q178" s="418"/>
      <c r="R178" s="418"/>
      <c r="S178" s="418"/>
      <c r="T178" s="418"/>
      <c r="U178" s="418"/>
      <c r="V178" s="22"/>
      <c r="W178" s="22"/>
      <c r="X178" s="22"/>
    </row>
    <row r="179" s="59" customFormat="1" ht="20" customHeight="1" spans="1:24">
      <c r="A179" s="22"/>
      <c r="B179" s="22"/>
      <c r="C179" s="22"/>
      <c r="D179" s="22"/>
      <c r="E179" s="22"/>
      <c r="F179" s="22"/>
      <c r="G179" s="64"/>
      <c r="H179" s="64"/>
      <c r="I179" s="418"/>
      <c r="J179" s="418"/>
      <c r="K179" s="418"/>
      <c r="L179" s="418"/>
      <c r="M179" s="418"/>
      <c r="N179" s="418"/>
      <c r="O179" s="418"/>
      <c r="P179" s="418"/>
      <c r="Q179" s="418"/>
      <c r="R179" s="418"/>
      <c r="S179" s="418"/>
      <c r="T179" s="418"/>
      <c r="U179" s="418"/>
      <c r="V179" s="22"/>
      <c r="W179" s="22"/>
      <c r="X179" s="22"/>
    </row>
    <row r="180" s="59" customFormat="1" ht="20" customHeight="1" spans="1:24">
      <c r="A180" s="22"/>
      <c r="B180" s="22"/>
      <c r="C180" s="22"/>
      <c r="D180" s="22"/>
      <c r="E180" s="22"/>
      <c r="F180" s="22"/>
      <c r="G180" s="64"/>
      <c r="H180" s="64"/>
      <c r="I180" s="418"/>
      <c r="J180" s="418"/>
      <c r="K180" s="418"/>
      <c r="L180" s="418"/>
      <c r="M180" s="418"/>
      <c r="N180" s="418"/>
      <c r="O180" s="418"/>
      <c r="P180" s="418"/>
      <c r="Q180" s="418"/>
      <c r="R180" s="418"/>
      <c r="S180" s="418"/>
      <c r="T180" s="418"/>
      <c r="U180" s="418"/>
      <c r="V180" s="22"/>
      <c r="W180" s="22"/>
      <c r="X180" s="22"/>
    </row>
    <row r="181" s="59" customFormat="1" ht="20" customHeight="1" spans="1:24">
      <c r="A181" s="22"/>
      <c r="B181" s="22"/>
      <c r="C181" s="22"/>
      <c r="D181" s="22"/>
      <c r="E181" s="22"/>
      <c r="F181" s="22"/>
      <c r="G181" s="64"/>
      <c r="H181" s="64"/>
      <c r="I181" s="418"/>
      <c r="J181" s="418"/>
      <c r="K181" s="418"/>
      <c r="L181" s="418"/>
      <c r="M181" s="418"/>
      <c r="N181" s="418"/>
      <c r="O181" s="418"/>
      <c r="P181" s="418"/>
      <c r="Q181" s="418"/>
      <c r="R181" s="418"/>
      <c r="S181" s="418"/>
      <c r="T181" s="418"/>
      <c r="U181" s="418"/>
      <c r="V181" s="22"/>
      <c r="W181" s="22"/>
      <c r="X181" s="22"/>
    </row>
    <row r="182" s="59" customFormat="1" ht="20" customHeight="1" spans="1:24">
      <c r="A182" s="22"/>
      <c r="B182" s="22"/>
      <c r="C182" s="22"/>
      <c r="D182" s="22"/>
      <c r="E182" s="22"/>
      <c r="F182" s="22"/>
      <c r="G182" s="64"/>
      <c r="H182" s="64"/>
      <c r="I182" s="418"/>
      <c r="J182" s="418"/>
      <c r="K182" s="418"/>
      <c r="L182" s="418"/>
      <c r="M182" s="418"/>
      <c r="N182" s="418"/>
      <c r="O182" s="418"/>
      <c r="P182" s="418"/>
      <c r="Q182" s="418"/>
      <c r="R182" s="418"/>
      <c r="S182" s="418"/>
      <c r="T182" s="418"/>
      <c r="U182" s="418"/>
      <c r="V182" s="22"/>
      <c r="W182" s="22"/>
      <c r="X182" s="22"/>
    </row>
    <row r="183" s="59" customFormat="1" ht="20" customHeight="1" spans="1:24">
      <c r="A183" s="22"/>
      <c r="B183" s="22"/>
      <c r="C183" s="22"/>
      <c r="D183" s="22"/>
      <c r="E183" s="22"/>
      <c r="F183" s="22"/>
      <c r="G183" s="64"/>
      <c r="H183" s="64"/>
      <c r="I183" s="418"/>
      <c r="J183" s="418"/>
      <c r="K183" s="418"/>
      <c r="L183" s="418"/>
      <c r="M183" s="418"/>
      <c r="N183" s="418"/>
      <c r="O183" s="418"/>
      <c r="P183" s="418"/>
      <c r="Q183" s="418"/>
      <c r="R183" s="418"/>
      <c r="S183" s="418"/>
      <c r="T183" s="418"/>
      <c r="U183" s="418"/>
      <c r="V183" s="22"/>
      <c r="W183" s="22"/>
      <c r="X183" s="22"/>
    </row>
    <row r="184" s="59" customFormat="1" ht="20" customHeight="1" spans="1:24">
      <c r="A184" s="22"/>
      <c r="B184" s="22"/>
      <c r="C184" s="22"/>
      <c r="D184" s="22"/>
      <c r="E184" s="22"/>
      <c r="F184" s="22"/>
      <c r="G184" s="64"/>
      <c r="H184" s="64"/>
      <c r="I184" s="418"/>
      <c r="J184" s="418"/>
      <c r="K184" s="418"/>
      <c r="L184" s="418"/>
      <c r="M184" s="418"/>
      <c r="N184" s="418"/>
      <c r="O184" s="418"/>
      <c r="P184" s="418"/>
      <c r="Q184" s="418"/>
      <c r="R184" s="418"/>
      <c r="S184" s="418"/>
      <c r="T184" s="418"/>
      <c r="U184" s="418"/>
      <c r="V184" s="22"/>
      <c r="W184" s="22"/>
      <c r="X184" s="22"/>
    </row>
    <row r="185" s="59" customFormat="1" ht="20" customHeight="1" spans="1:24">
      <c r="A185" s="22"/>
      <c r="B185" s="22"/>
      <c r="C185" s="22"/>
      <c r="D185" s="22"/>
      <c r="E185" s="22"/>
      <c r="F185" s="22"/>
      <c r="G185" s="64"/>
      <c r="H185" s="64"/>
      <c r="I185" s="418"/>
      <c r="J185" s="418"/>
      <c r="K185" s="418"/>
      <c r="L185" s="418"/>
      <c r="M185" s="418"/>
      <c r="N185" s="418"/>
      <c r="O185" s="418"/>
      <c r="P185" s="418"/>
      <c r="Q185" s="418"/>
      <c r="R185" s="418"/>
      <c r="S185" s="418"/>
      <c r="T185" s="418"/>
      <c r="U185" s="418"/>
      <c r="V185" s="22"/>
      <c r="W185" s="22"/>
      <c r="X185" s="22"/>
    </row>
    <row r="186" s="59" customFormat="1" ht="20" customHeight="1" spans="1:24">
      <c r="A186" s="22"/>
      <c r="B186" s="22"/>
      <c r="C186" s="22"/>
      <c r="D186" s="22"/>
      <c r="E186" s="22"/>
      <c r="F186" s="22"/>
      <c r="G186" s="64"/>
      <c r="H186" s="64"/>
      <c r="I186" s="418"/>
      <c r="J186" s="418"/>
      <c r="K186" s="418"/>
      <c r="L186" s="418"/>
      <c r="M186" s="418"/>
      <c r="N186" s="418"/>
      <c r="O186" s="418"/>
      <c r="P186" s="418"/>
      <c r="Q186" s="418"/>
      <c r="R186" s="418"/>
      <c r="S186" s="418"/>
      <c r="T186" s="418"/>
      <c r="U186" s="418"/>
      <c r="V186" s="22"/>
      <c r="W186" s="22"/>
      <c r="X186" s="22"/>
    </row>
    <row r="187" s="59" customFormat="1" ht="20" customHeight="1" spans="1:24">
      <c r="A187" s="22"/>
      <c r="B187" s="22"/>
      <c r="C187" s="22"/>
      <c r="D187" s="22"/>
      <c r="E187" s="22"/>
      <c r="F187" s="22"/>
      <c r="G187" s="64"/>
      <c r="H187" s="64"/>
      <c r="I187" s="418"/>
      <c r="J187" s="418"/>
      <c r="K187" s="418"/>
      <c r="L187" s="418"/>
      <c r="M187" s="418"/>
      <c r="N187" s="418"/>
      <c r="O187" s="418"/>
      <c r="P187" s="418"/>
      <c r="Q187" s="418"/>
      <c r="R187" s="418"/>
      <c r="S187" s="418"/>
      <c r="T187" s="418"/>
      <c r="U187" s="418"/>
      <c r="V187" s="22"/>
      <c r="W187" s="22"/>
      <c r="X187" s="22"/>
    </row>
    <row r="188" s="59" customFormat="1" ht="20" customHeight="1" spans="1:24">
      <c r="A188" s="22"/>
      <c r="B188" s="22"/>
      <c r="C188" s="22"/>
      <c r="D188" s="22"/>
      <c r="E188" s="22"/>
      <c r="F188" s="22"/>
      <c r="G188" s="64"/>
      <c r="H188" s="64"/>
      <c r="I188" s="418"/>
      <c r="J188" s="418"/>
      <c r="K188" s="418"/>
      <c r="L188" s="418"/>
      <c r="M188" s="418"/>
      <c r="N188" s="418"/>
      <c r="O188" s="418"/>
      <c r="P188" s="418"/>
      <c r="Q188" s="418"/>
      <c r="R188" s="418"/>
      <c r="S188" s="418"/>
      <c r="T188" s="418"/>
      <c r="U188" s="418"/>
      <c r="V188" s="22"/>
      <c r="W188" s="22"/>
      <c r="X188" s="22"/>
    </row>
    <row r="189" s="59" customFormat="1" ht="20" customHeight="1" spans="1:24">
      <c r="A189" s="22"/>
      <c r="B189" s="22"/>
      <c r="C189" s="22"/>
      <c r="D189" s="22"/>
      <c r="E189" s="22"/>
      <c r="F189" s="22"/>
      <c r="G189" s="64"/>
      <c r="H189" s="64"/>
      <c r="I189" s="418"/>
      <c r="J189" s="418"/>
      <c r="K189" s="418"/>
      <c r="L189" s="418"/>
      <c r="M189" s="418"/>
      <c r="N189" s="418"/>
      <c r="O189" s="418"/>
      <c r="P189" s="418"/>
      <c r="Q189" s="418"/>
      <c r="R189" s="418"/>
      <c r="S189" s="418"/>
      <c r="T189" s="418"/>
      <c r="U189" s="418"/>
      <c r="V189" s="22"/>
      <c r="W189" s="22"/>
      <c r="X189" s="22"/>
    </row>
    <row r="190" s="59" customFormat="1" ht="20" customHeight="1" spans="1:24">
      <c r="A190" s="22"/>
      <c r="B190" s="22"/>
      <c r="C190" s="22"/>
      <c r="D190" s="22"/>
      <c r="E190" s="22"/>
      <c r="F190" s="22"/>
      <c r="G190" s="64"/>
      <c r="H190" s="64"/>
      <c r="I190" s="418"/>
      <c r="J190" s="418"/>
      <c r="K190" s="418"/>
      <c r="L190" s="418"/>
      <c r="M190" s="418"/>
      <c r="N190" s="418"/>
      <c r="O190" s="418"/>
      <c r="P190" s="418"/>
      <c r="Q190" s="418"/>
      <c r="R190" s="418"/>
      <c r="S190" s="418"/>
      <c r="T190" s="418"/>
      <c r="U190" s="418"/>
      <c r="V190" s="22"/>
      <c r="W190" s="22"/>
      <c r="X190" s="22"/>
    </row>
    <row r="191" s="59" customFormat="1" ht="20" customHeight="1" spans="1:24">
      <c r="A191" s="22"/>
      <c r="B191" s="22"/>
      <c r="C191" s="22"/>
      <c r="D191" s="22"/>
      <c r="E191" s="22"/>
      <c r="F191" s="22"/>
      <c r="G191" s="64"/>
      <c r="H191" s="64"/>
      <c r="I191" s="418"/>
      <c r="J191" s="418"/>
      <c r="K191" s="418"/>
      <c r="L191" s="418"/>
      <c r="M191" s="418"/>
      <c r="N191" s="418"/>
      <c r="O191" s="418"/>
      <c r="P191" s="418"/>
      <c r="Q191" s="418"/>
      <c r="R191" s="418"/>
      <c r="S191" s="418"/>
      <c r="T191" s="418"/>
      <c r="U191" s="418"/>
      <c r="V191" s="22"/>
      <c r="W191" s="22"/>
      <c r="X191" s="22"/>
    </row>
    <row r="192" spans="1:24">
      <c r="A192" s="36"/>
      <c r="B192" s="36"/>
      <c r="C192" s="36"/>
      <c r="D192" s="36"/>
      <c r="E192" s="36"/>
      <c r="F192" s="36"/>
      <c r="G192" s="575"/>
      <c r="H192" s="575"/>
      <c r="I192" s="576"/>
      <c r="J192" s="576"/>
      <c r="K192" s="576"/>
      <c r="L192" s="576"/>
      <c r="M192" s="576"/>
      <c r="N192" s="576"/>
      <c r="O192" s="576"/>
      <c r="P192" s="576"/>
      <c r="Q192" s="576"/>
      <c r="R192" s="576"/>
      <c r="S192" s="576"/>
      <c r="T192" s="576"/>
      <c r="U192" s="576"/>
      <c r="V192" s="36"/>
      <c r="W192" s="36"/>
      <c r="X192" s="36"/>
    </row>
    <row r="193" spans="1:24">
      <c r="A193" s="36"/>
      <c r="B193" s="36"/>
      <c r="C193" s="36"/>
      <c r="D193" s="36"/>
      <c r="E193" s="36"/>
      <c r="F193" s="36"/>
      <c r="G193" s="575"/>
      <c r="H193" s="575"/>
      <c r="I193" s="576"/>
      <c r="J193" s="576"/>
      <c r="K193" s="576"/>
      <c r="L193" s="576"/>
      <c r="M193" s="576"/>
      <c r="N193" s="576"/>
      <c r="O193" s="576"/>
      <c r="P193" s="576"/>
      <c r="Q193" s="576"/>
      <c r="R193" s="576"/>
      <c r="S193" s="576"/>
      <c r="T193" s="576"/>
      <c r="U193" s="576"/>
      <c r="V193" s="36"/>
      <c r="W193" s="36"/>
      <c r="X193" s="36"/>
    </row>
    <row r="194" spans="1:24">
      <c r="A194" s="36"/>
      <c r="B194" s="36"/>
      <c r="C194" s="36"/>
      <c r="D194" s="36"/>
      <c r="E194" s="36"/>
      <c r="F194" s="36"/>
      <c r="G194" s="575"/>
      <c r="H194" s="575"/>
      <c r="I194" s="576"/>
      <c r="J194" s="576"/>
      <c r="K194" s="576"/>
      <c r="L194" s="576"/>
      <c r="M194" s="576"/>
      <c r="N194" s="576"/>
      <c r="O194" s="576"/>
      <c r="P194" s="576"/>
      <c r="Q194" s="576"/>
      <c r="R194" s="576"/>
      <c r="S194" s="576"/>
      <c r="T194" s="576"/>
      <c r="U194" s="576"/>
      <c r="V194" s="36"/>
      <c r="W194" s="36"/>
      <c r="X194" s="36"/>
    </row>
    <row r="195" spans="1:24">
      <c r="A195" s="36"/>
      <c r="B195" s="36"/>
      <c r="C195" s="36"/>
      <c r="D195" s="36"/>
      <c r="E195" s="36"/>
      <c r="F195" s="36"/>
      <c r="G195" s="575"/>
      <c r="H195" s="575"/>
      <c r="I195" s="576"/>
      <c r="J195" s="576"/>
      <c r="K195" s="576"/>
      <c r="L195" s="576"/>
      <c r="M195" s="576"/>
      <c r="N195" s="576"/>
      <c r="O195" s="576"/>
      <c r="P195" s="576"/>
      <c r="Q195" s="576"/>
      <c r="R195" s="576"/>
      <c r="S195" s="576"/>
      <c r="T195" s="576"/>
      <c r="U195" s="576"/>
      <c r="V195" s="36"/>
      <c r="W195" s="36"/>
      <c r="X195" s="36"/>
    </row>
    <row r="196" spans="1:24">
      <c r="A196" s="36"/>
      <c r="B196" s="36"/>
      <c r="C196" s="36"/>
      <c r="D196" s="36"/>
      <c r="E196" s="36"/>
      <c r="F196" s="36"/>
      <c r="G196" s="575"/>
      <c r="H196" s="575"/>
      <c r="I196" s="576"/>
      <c r="J196" s="576"/>
      <c r="K196" s="576"/>
      <c r="L196" s="576"/>
      <c r="M196" s="576"/>
      <c r="N196" s="576"/>
      <c r="O196" s="576"/>
      <c r="P196" s="576"/>
      <c r="Q196" s="576"/>
      <c r="R196" s="576"/>
      <c r="S196" s="576"/>
      <c r="T196" s="576"/>
      <c r="U196" s="576"/>
      <c r="V196" s="36"/>
      <c r="W196" s="36"/>
      <c r="X196" s="36"/>
    </row>
    <row r="197" spans="1:24">
      <c r="A197" s="36"/>
      <c r="B197" s="36"/>
      <c r="C197" s="36"/>
      <c r="D197" s="36"/>
      <c r="E197" s="36"/>
      <c r="F197" s="36"/>
      <c r="G197" s="575"/>
      <c r="H197" s="575"/>
      <c r="I197" s="576"/>
      <c r="J197" s="576"/>
      <c r="K197" s="576"/>
      <c r="L197" s="576"/>
      <c r="M197" s="576"/>
      <c r="N197" s="576"/>
      <c r="O197" s="576"/>
      <c r="P197" s="576"/>
      <c r="Q197" s="576"/>
      <c r="R197" s="576"/>
      <c r="S197" s="576"/>
      <c r="T197" s="576"/>
      <c r="U197" s="576"/>
      <c r="V197" s="36"/>
      <c r="W197" s="36"/>
      <c r="X197" s="36"/>
    </row>
    <row r="198" spans="1:24">
      <c r="A198" s="36"/>
      <c r="B198" s="36"/>
      <c r="C198" s="36"/>
      <c r="D198" s="36"/>
      <c r="E198" s="36"/>
      <c r="F198" s="36"/>
      <c r="G198" s="575"/>
      <c r="H198" s="575"/>
      <c r="I198" s="576"/>
      <c r="J198" s="576"/>
      <c r="K198" s="576"/>
      <c r="L198" s="576"/>
      <c r="M198" s="576"/>
      <c r="N198" s="576"/>
      <c r="O198" s="576"/>
      <c r="P198" s="576"/>
      <c r="Q198" s="576"/>
      <c r="R198" s="576"/>
      <c r="S198" s="576"/>
      <c r="T198" s="576"/>
      <c r="U198" s="576"/>
      <c r="V198" s="36"/>
      <c r="W198" s="36"/>
      <c r="X198" s="36"/>
    </row>
    <row r="199" spans="1:24">
      <c r="A199" s="36"/>
      <c r="B199" s="36"/>
      <c r="C199" s="36"/>
      <c r="D199" s="36"/>
      <c r="E199" s="36"/>
      <c r="F199" s="36"/>
      <c r="G199" s="575"/>
      <c r="H199" s="575"/>
      <c r="I199" s="576"/>
      <c r="J199" s="576"/>
      <c r="K199" s="576"/>
      <c r="L199" s="576"/>
      <c r="M199" s="576"/>
      <c r="N199" s="576"/>
      <c r="O199" s="576"/>
      <c r="P199" s="576"/>
      <c r="Q199" s="576"/>
      <c r="R199" s="576"/>
      <c r="S199" s="576"/>
      <c r="T199" s="576"/>
      <c r="U199" s="576"/>
      <c r="V199" s="36"/>
      <c r="W199" s="36"/>
      <c r="X199" s="36"/>
    </row>
    <row r="200" spans="1:24">
      <c r="A200" s="36"/>
      <c r="B200" s="36"/>
      <c r="C200" s="36"/>
      <c r="D200" s="36"/>
      <c r="E200" s="36"/>
      <c r="F200" s="36"/>
      <c r="G200" s="575"/>
      <c r="H200" s="575"/>
      <c r="I200" s="576"/>
      <c r="J200" s="576"/>
      <c r="K200" s="576"/>
      <c r="L200" s="576"/>
      <c r="M200" s="576"/>
      <c r="N200" s="576"/>
      <c r="O200" s="576"/>
      <c r="P200" s="576"/>
      <c r="Q200" s="576"/>
      <c r="R200" s="576"/>
      <c r="S200" s="576"/>
      <c r="T200" s="576"/>
      <c r="U200" s="576"/>
      <c r="V200" s="36"/>
      <c r="W200" s="36"/>
      <c r="X200" s="36"/>
    </row>
    <row r="201" spans="1:24">
      <c r="A201" s="36"/>
      <c r="B201" s="36"/>
      <c r="C201" s="36"/>
      <c r="D201" s="36"/>
      <c r="E201" s="36"/>
      <c r="F201" s="36"/>
      <c r="G201" s="575"/>
      <c r="H201" s="575"/>
      <c r="I201" s="576"/>
      <c r="J201" s="576"/>
      <c r="K201" s="576"/>
      <c r="L201" s="576"/>
      <c r="M201" s="576"/>
      <c r="N201" s="576"/>
      <c r="O201" s="576"/>
      <c r="P201" s="576"/>
      <c r="Q201" s="576"/>
      <c r="R201" s="576"/>
      <c r="S201" s="576"/>
      <c r="T201" s="576"/>
      <c r="U201" s="576"/>
      <c r="V201" s="36"/>
      <c r="W201" s="36"/>
      <c r="X201" s="36"/>
    </row>
    <row r="202" spans="1:24">
      <c r="A202" s="36"/>
      <c r="B202" s="36"/>
      <c r="C202" s="36"/>
      <c r="D202" s="36"/>
      <c r="E202" s="36"/>
      <c r="F202" s="36"/>
      <c r="G202" s="575"/>
      <c r="H202" s="575"/>
      <c r="I202" s="576"/>
      <c r="J202" s="576"/>
      <c r="K202" s="576"/>
      <c r="L202" s="576"/>
      <c r="M202" s="576"/>
      <c r="N202" s="576"/>
      <c r="O202" s="576"/>
      <c r="P202" s="576"/>
      <c r="Q202" s="576"/>
      <c r="R202" s="576"/>
      <c r="S202" s="576"/>
      <c r="T202" s="576"/>
      <c r="U202" s="576"/>
      <c r="V202" s="36"/>
      <c r="W202" s="36"/>
      <c r="X202" s="36"/>
    </row>
    <row r="203" spans="1:24">
      <c r="A203" s="36"/>
      <c r="B203" s="36"/>
      <c r="C203" s="36"/>
      <c r="D203" s="36"/>
      <c r="E203" s="36"/>
      <c r="F203" s="36"/>
      <c r="G203" s="575"/>
      <c r="H203" s="575"/>
      <c r="I203" s="576"/>
      <c r="J203" s="576"/>
      <c r="K203" s="576"/>
      <c r="L203" s="576"/>
      <c r="M203" s="576"/>
      <c r="N203" s="576"/>
      <c r="O203" s="576"/>
      <c r="P203" s="576"/>
      <c r="Q203" s="576"/>
      <c r="R203" s="576"/>
      <c r="S203" s="576"/>
      <c r="T203" s="576"/>
      <c r="U203" s="576"/>
      <c r="V203" s="36"/>
      <c r="W203" s="36"/>
      <c r="X203" s="36"/>
    </row>
    <row r="204" spans="1:24">
      <c r="A204" s="36"/>
      <c r="B204" s="36"/>
      <c r="C204" s="36"/>
      <c r="D204" s="36"/>
      <c r="E204" s="36"/>
      <c r="F204" s="36"/>
      <c r="G204" s="575"/>
      <c r="H204" s="575"/>
      <c r="I204" s="576"/>
      <c r="J204" s="576"/>
      <c r="K204" s="576"/>
      <c r="L204" s="576"/>
      <c r="M204" s="576"/>
      <c r="N204" s="576"/>
      <c r="O204" s="576"/>
      <c r="P204" s="576"/>
      <c r="Q204" s="576"/>
      <c r="R204" s="576"/>
      <c r="S204" s="576"/>
      <c r="T204" s="576"/>
      <c r="U204" s="576"/>
      <c r="V204" s="36"/>
      <c r="W204" s="36"/>
      <c r="X204" s="36"/>
    </row>
    <row r="205" spans="1:24">
      <c r="A205" s="36"/>
      <c r="B205" s="36"/>
      <c r="C205" s="36"/>
      <c r="D205" s="36"/>
      <c r="E205" s="36"/>
      <c r="F205" s="36"/>
      <c r="G205" s="575"/>
      <c r="H205" s="575"/>
      <c r="I205" s="576"/>
      <c r="J205" s="576"/>
      <c r="K205" s="576"/>
      <c r="L205" s="576"/>
      <c r="M205" s="576"/>
      <c r="N205" s="576"/>
      <c r="O205" s="576"/>
      <c r="P205" s="576"/>
      <c r="Q205" s="576"/>
      <c r="R205" s="576"/>
      <c r="S205" s="576"/>
      <c r="T205" s="576"/>
      <c r="U205" s="576"/>
      <c r="V205" s="36"/>
      <c r="W205" s="36"/>
      <c r="X205" s="36"/>
    </row>
    <row r="206" spans="1:24">
      <c r="A206" s="36"/>
      <c r="B206" s="36"/>
      <c r="C206" s="36"/>
      <c r="D206" s="36"/>
      <c r="E206" s="36"/>
      <c r="F206" s="36"/>
      <c r="G206" s="575"/>
      <c r="H206" s="575"/>
      <c r="I206" s="576"/>
      <c r="J206" s="576"/>
      <c r="K206" s="576"/>
      <c r="L206" s="576"/>
      <c r="M206" s="576"/>
      <c r="N206" s="576"/>
      <c r="O206" s="576"/>
      <c r="P206" s="576"/>
      <c r="Q206" s="576"/>
      <c r="R206" s="576"/>
      <c r="S206" s="576"/>
      <c r="T206" s="576"/>
      <c r="U206" s="576"/>
      <c r="V206" s="36"/>
      <c r="W206" s="36"/>
      <c r="X206" s="36"/>
    </row>
    <row r="207" spans="1:24">
      <c r="A207" s="36"/>
      <c r="B207" s="36"/>
      <c r="C207" s="36"/>
      <c r="D207" s="36"/>
      <c r="E207" s="36"/>
      <c r="F207" s="36"/>
      <c r="G207" s="575"/>
      <c r="H207" s="575"/>
      <c r="I207" s="576"/>
      <c r="J207" s="576"/>
      <c r="K207" s="576"/>
      <c r="L207" s="576"/>
      <c r="M207" s="576"/>
      <c r="N207" s="576"/>
      <c r="O207" s="576"/>
      <c r="P207" s="576"/>
      <c r="Q207" s="576"/>
      <c r="R207" s="576"/>
      <c r="S207" s="576"/>
      <c r="T207" s="576"/>
      <c r="U207" s="576"/>
      <c r="V207" s="36"/>
      <c r="W207" s="36"/>
      <c r="X207" s="36"/>
    </row>
    <row r="208" spans="1:24">
      <c r="A208" s="36"/>
      <c r="B208" s="36"/>
      <c r="C208" s="36"/>
      <c r="D208" s="36"/>
      <c r="E208" s="36"/>
      <c r="F208" s="36"/>
      <c r="G208" s="575"/>
      <c r="H208" s="575"/>
      <c r="I208" s="576"/>
      <c r="J208" s="576"/>
      <c r="K208" s="576"/>
      <c r="L208" s="576"/>
      <c r="M208" s="576"/>
      <c r="N208" s="576"/>
      <c r="O208" s="576"/>
      <c r="P208" s="576"/>
      <c r="Q208" s="576"/>
      <c r="R208" s="576"/>
      <c r="S208" s="576"/>
      <c r="T208" s="576"/>
      <c r="U208" s="576"/>
      <c r="V208" s="36"/>
      <c r="W208" s="36"/>
      <c r="X208" s="36"/>
    </row>
    <row r="209" spans="1:24">
      <c r="A209" s="36"/>
      <c r="B209" s="36"/>
      <c r="C209" s="36"/>
      <c r="D209" s="36"/>
      <c r="E209" s="36"/>
      <c r="F209" s="36"/>
      <c r="G209" s="575"/>
      <c r="H209" s="575"/>
      <c r="I209" s="576"/>
      <c r="J209" s="576"/>
      <c r="K209" s="576"/>
      <c r="L209" s="576"/>
      <c r="M209" s="576"/>
      <c r="N209" s="576"/>
      <c r="O209" s="576"/>
      <c r="P209" s="576"/>
      <c r="Q209" s="576"/>
      <c r="R209" s="576"/>
      <c r="S209" s="576"/>
      <c r="T209" s="576"/>
      <c r="U209" s="576"/>
      <c r="V209" s="36"/>
      <c r="W209" s="36"/>
      <c r="X209" s="36"/>
    </row>
    <row r="210" spans="1:24">
      <c r="A210" s="36"/>
      <c r="B210" s="36"/>
      <c r="C210" s="36"/>
      <c r="D210" s="36"/>
      <c r="E210" s="36"/>
      <c r="F210" s="36"/>
      <c r="G210" s="575"/>
      <c r="H210" s="575"/>
      <c r="I210" s="576"/>
      <c r="J210" s="576"/>
      <c r="K210" s="576"/>
      <c r="L210" s="576"/>
      <c r="M210" s="576"/>
      <c r="N210" s="576"/>
      <c r="O210" s="576"/>
      <c r="P210" s="576"/>
      <c r="Q210" s="576"/>
      <c r="R210" s="576"/>
      <c r="S210" s="576"/>
      <c r="T210" s="576"/>
      <c r="U210" s="576"/>
      <c r="V210" s="36"/>
      <c r="W210" s="36"/>
      <c r="X210" s="36"/>
    </row>
    <row r="211" spans="1:24">
      <c r="A211" s="36"/>
      <c r="B211" s="36"/>
      <c r="C211" s="36"/>
      <c r="D211" s="36"/>
      <c r="E211" s="36"/>
      <c r="F211" s="36"/>
      <c r="G211" s="575"/>
      <c r="H211" s="575"/>
      <c r="I211" s="576"/>
      <c r="J211" s="576"/>
      <c r="K211" s="576"/>
      <c r="L211" s="576"/>
      <c r="M211" s="576"/>
      <c r="N211" s="576"/>
      <c r="O211" s="576"/>
      <c r="P211" s="576"/>
      <c r="Q211" s="576"/>
      <c r="R211" s="576"/>
      <c r="S211" s="576"/>
      <c r="T211" s="576"/>
      <c r="U211" s="576"/>
      <c r="V211" s="36"/>
      <c r="W211" s="36"/>
      <c r="X211" s="36"/>
    </row>
    <row r="212" spans="1:24">
      <c r="A212" s="36"/>
      <c r="B212" s="36"/>
      <c r="C212" s="36"/>
      <c r="D212" s="36"/>
      <c r="E212" s="36"/>
      <c r="F212" s="36"/>
      <c r="G212" s="575"/>
      <c r="H212" s="575"/>
      <c r="I212" s="576"/>
      <c r="J212" s="576"/>
      <c r="K212" s="576"/>
      <c r="L212" s="576"/>
      <c r="M212" s="576"/>
      <c r="N212" s="576"/>
      <c r="O212" s="576"/>
      <c r="P212" s="576"/>
      <c r="Q212" s="576"/>
      <c r="R212" s="576"/>
      <c r="S212" s="576"/>
      <c r="T212" s="576"/>
      <c r="U212" s="576"/>
      <c r="V212" s="36"/>
      <c r="W212" s="36"/>
      <c r="X212" s="36"/>
    </row>
    <row r="213" spans="1:24">
      <c r="A213" s="36"/>
      <c r="B213" s="36"/>
      <c r="C213" s="36"/>
      <c r="D213" s="36"/>
      <c r="E213" s="36"/>
      <c r="F213" s="36"/>
      <c r="G213" s="575"/>
      <c r="H213" s="575"/>
      <c r="I213" s="576"/>
      <c r="J213" s="576"/>
      <c r="K213" s="576"/>
      <c r="L213" s="576"/>
      <c r="M213" s="576"/>
      <c r="N213" s="576"/>
      <c r="O213" s="576"/>
      <c r="P213" s="576"/>
      <c r="Q213" s="576"/>
      <c r="R213" s="576"/>
      <c r="S213" s="576"/>
      <c r="T213" s="576"/>
      <c r="U213" s="576"/>
      <c r="V213" s="36"/>
      <c r="W213" s="36"/>
      <c r="X213" s="36"/>
    </row>
    <row r="214" spans="1:24">
      <c r="A214" s="36"/>
      <c r="B214" s="36"/>
      <c r="C214" s="36"/>
      <c r="D214" s="36"/>
      <c r="E214" s="36"/>
      <c r="F214" s="36"/>
      <c r="G214" s="575"/>
      <c r="H214" s="575"/>
      <c r="I214" s="576"/>
      <c r="J214" s="576"/>
      <c r="K214" s="576"/>
      <c r="L214" s="576"/>
      <c r="M214" s="576"/>
      <c r="N214" s="576"/>
      <c r="O214" s="576"/>
      <c r="P214" s="576"/>
      <c r="Q214" s="576"/>
      <c r="R214" s="576"/>
      <c r="S214" s="576"/>
      <c r="T214" s="576"/>
      <c r="U214" s="576"/>
      <c r="V214" s="36"/>
      <c r="W214" s="36"/>
      <c r="X214" s="36"/>
    </row>
    <row r="215" spans="1:24">
      <c r="A215" s="36"/>
      <c r="B215" s="36"/>
      <c r="C215" s="36"/>
      <c r="D215" s="36"/>
      <c r="E215" s="36"/>
      <c r="F215" s="36"/>
      <c r="G215" s="575"/>
      <c r="H215" s="575"/>
      <c r="I215" s="576"/>
      <c r="J215" s="576"/>
      <c r="K215" s="576"/>
      <c r="L215" s="576"/>
      <c r="M215" s="576"/>
      <c r="N215" s="576"/>
      <c r="O215" s="576"/>
      <c r="P215" s="576"/>
      <c r="Q215" s="576"/>
      <c r="R215" s="576"/>
      <c r="S215" s="576"/>
      <c r="T215" s="576"/>
      <c r="U215" s="576"/>
      <c r="V215" s="36"/>
      <c r="W215" s="36"/>
      <c r="X215" s="36"/>
    </row>
    <row r="216" spans="1:24">
      <c r="A216" s="36"/>
      <c r="B216" s="36"/>
      <c r="C216" s="36"/>
      <c r="D216" s="36"/>
      <c r="E216" s="36"/>
      <c r="F216" s="36"/>
      <c r="G216" s="575"/>
      <c r="H216" s="575"/>
      <c r="I216" s="576"/>
      <c r="J216" s="576"/>
      <c r="K216" s="576"/>
      <c r="L216" s="576"/>
      <c r="M216" s="576"/>
      <c r="N216" s="576"/>
      <c r="O216" s="576"/>
      <c r="P216" s="576"/>
      <c r="Q216" s="576"/>
      <c r="R216" s="576"/>
      <c r="S216" s="576"/>
      <c r="T216" s="576"/>
      <c r="U216" s="576"/>
      <c r="V216" s="36"/>
      <c r="W216" s="36"/>
      <c r="X216" s="36"/>
    </row>
    <row r="217" spans="1:24">
      <c r="A217" s="36"/>
      <c r="B217" s="36"/>
      <c r="C217" s="36"/>
      <c r="D217" s="36"/>
      <c r="E217" s="36"/>
      <c r="F217" s="36"/>
      <c r="G217" s="575"/>
      <c r="H217" s="575"/>
      <c r="I217" s="576"/>
      <c r="J217" s="576"/>
      <c r="K217" s="576"/>
      <c r="L217" s="576"/>
      <c r="M217" s="576"/>
      <c r="N217" s="576"/>
      <c r="O217" s="576"/>
      <c r="P217" s="576"/>
      <c r="Q217" s="576"/>
      <c r="R217" s="576"/>
      <c r="S217" s="576"/>
      <c r="T217" s="576"/>
      <c r="U217" s="576"/>
      <c r="V217" s="36"/>
      <c r="W217" s="36"/>
      <c r="X217" s="36"/>
    </row>
  </sheetData>
  <autoFilter xmlns:etc="http://www.wps.cn/officeDocument/2017/etCustomData" ref="A5:X45" etc:filterBottomFollowUsedRange="0">
    <extLst/>
  </autoFilter>
  <mergeCells count="15">
    <mergeCell ref="A1:V1"/>
    <mergeCell ref="A2:V2"/>
    <mergeCell ref="I4:K4"/>
    <mergeCell ref="L4:T4"/>
    <mergeCell ref="A45:B45"/>
    <mergeCell ref="A4:A5"/>
    <mergeCell ref="B4:B5"/>
    <mergeCell ref="C4:C5"/>
    <mergeCell ref="D4:D5"/>
    <mergeCell ref="E4:E5"/>
    <mergeCell ref="F4:F5"/>
    <mergeCell ref="G4:G5"/>
    <mergeCell ref="H4:H5"/>
    <mergeCell ref="U4:U5"/>
    <mergeCell ref="V4:V5"/>
  </mergeCells>
  <conditionalFormatting sqref="B6:B44">
    <cfRule type="duplicateValues" dxfId="0" priority="1"/>
  </conditionalFormatting>
  <hyperlinks>
    <hyperlink ref="W6" r:id="rId1" display="https://b2b.baidu.com/land?url=http%3A%2F%2Fwww.qianyuwang.com%2Foffer%2F346200122.html&amp;query=SZZ%E8%87%AA%E5%AE%9A%E4%B8%AD%E5%BF%83%E6%8C%AF%E5%8A%A8%E7%AD%9B&amp;lattr=&amp;xzhid=30748177&amp;pi=b2b.s.main.2..1558623973185458&amp;category=%E6%9C%BA%E6%A2%B0%E8%AE%BE%E5%A4%87%3B%E7%9F%BF%E5%B1%B1%E6%9C%BA%E6%A2%B0%3B%E7%9F%BF%E7%94%A8%E7%AD%9B%E5%88%86%E8%AE%BE%E5%A4%87&amp;fid=84017152%2C1733326662444&amp;iid=b5c4ab82f5dbbc77b1bb5f507bb8f9cd&amp;miniId=8469&amp;jid=1791504643&amp;prod_type=0"/>
    <hyperlink ref="W7" r:id="rId2" display="https://b2b.baidu.com/land?url=https%3A%2F%2Fb2bwork.baidu.com%2Fland%3Flid%3D1750988292036672913&amp;query=%E7%9A%AE%E5%B8%A6%E8%BF%90%E8%BE%93%E6%9C%BA&amp;lattr=ot&amp;xzhid=43300632&amp;pi=b2b.s.main.3..0125224494091997&amp;category=%E6%9C%BA%E6%A2%B0%E8%AE%BE%E5%A4%87%3B%E8%BE%93%E9%80%81%E8%AE%BE%E5%A4%87%3B%E8%BE%93%E9%80%81%E6%9C%BA&amp;fid=84017152%2C1733326662444&amp;iid=de675f0854613752d0a252dd741775bb&amp;miniId=8469&amp;jid=184902973&amp;prod_type=0"/>
    <hyperlink ref="W8" r:id="rId3" display="https://b2b.baidu.com/land?url=https%3A%2F%2Fb2bwork.baidu.com%2Fland%3Flid%3D1788215004589115566&amp;query=%E6%97%8B%E6%B5%81%E5%99%A8&amp;lattr=&amp;xzhid=49916095&amp;pi=b2b.s.main.4..7048993285599094&amp;category=%E6%9C%BA%E6%A2%B0%E8%AE%BE%E5%A4%87%3B%E7%9F%BF%E5%B1%B1%E6%9C%BA%E6%A2%B0%3B%E6%B4%97%E9%80%89%E8%AE%BE%E5%A4%87&amp;fid=67174400%2C1733362156454&amp;iid=1e29466682fc90e3e937e78d77db6b8d&amp;miniId=8469&amp;jid=2152322978&amp;prod_type=0"/>
    <hyperlink ref="W14" r:id="rId4" display="https://b2b.baidu.com/land?url=https%3A%2F%2Fb2bwork.baidu.com%2Fland%3Flid%3D1788215133479002683&amp;query=%E7%A3%81%E9%80%89%E6%9C%BA++CTB&amp;lattr=ot&amp;xzhid=34172136&amp;pi=b2b.s.main.11..0584020036927466&amp;category=%E6%9C%BA%E6%A2%B0%E8%AE%BE%E5%A4%87%3B%E7%94%B5%E5%AD%90%E4%BA%A7%E5%93%81%E5%88%B6%E9%80%A0%E8%AE%BE%E5%A4%87%3B%E5%85%B6%E4%BB%96%E7%94%B5%E5%AD%90%E4%BA%A7%E5%93%81%E5%88%B6%E9%80%A0%E8%AE%BE%E5%A4%87&amp;fid=67174400%2C1733362156454&amp;iid=3a1502ff0e207c874120d5a38d942fb1&amp;miniId=8469&amp;jid=1108049432&amp;prod_type=0"/>
    <hyperlink ref="W11" r:id="rId5" display="https://b2b.baidu.com/land?url=https%3A%2F%2Fb2bwork.baidu.com%2Fland%3Flid%3D1793291500990619822&amp;query=%E7%9F%BF%E7%9F%B3%E9%AB%98%E5%BC%8F%E5%8D%95%E8%9E%BA%E6%97%8B%E5%88%86%E7%BA%A7%E6%9C%BA&amp;lattr=ot&amp;xzhid=29981792&amp;pi=b2b.s.main.4..0329316002076840&amp;category=%E6%9C%BA%E6%A2%B0%E8%AE%BE%E5%A4%87%3B%E7%9F%BF%E5%B1%B1%E6%9C%BA%E6%A2%B0%3B%E6%B4%97%E9%80%89%E8%AE%BE%E5%A4%87&amp;fid=67174400%2C1733365594899&amp;iid=b0b8ad82a3b6905cc2c173cbac49a6a3&amp;miniId=8469&amp;jid=786321504&amp;prod_type=0"/>
    <hyperlink ref="W15" r:id="rId6" display="https://b2b.baidu.com/land?url=https%3A%2F%2Fb2bwork.baidu.com%2Fland%3Flid%3D1784317220860896842&amp;query=%E7%9F%BF%E7%9F%B3+%E6%A7%BD%E5%BC%8F%E7%BB%99%E7%9F%BF%E6%9C%BA&amp;lattr=ot&amp;xzhid=34034020&amp;pi=b2b.s.main.2..9960732190209748&amp;category=%E6%9C%BA%E6%A2%B0%E8%AE%BE%E5%A4%87%3B%E8%BE%93%E9%80%81%E8%AE%BE%E5%A4%87%3B%E7%BB%99%E6%96%99%E6%9C%BA&amp;fid=67174400%2C1733365594899&amp;iid=05a2de1c774246359ec4f3058ea1eb5d&amp;miniId=8469&amp;jid=9920966&amp;prod_type=0"/>
    <hyperlink ref="W16" r:id="rId7" display="https://b2b.baidu.com/land?url=https%3A%2F%2Fb2bwork.baidu.com%2Fland%3Flid%3D1731156735886418862&amp;query=%E9%A2%9A%E5%BC%8F%E7%A0%B4%E7%A2%8E%E6%9C%BA&amp;lattr=&amp;xzhid=33782338&amp;pi=b2b.s.main.3..6051015470760875&amp;category=%E6%9C%BA%E6%A2%B0%E8%AE%BE%E5%A4%87%3B%E7%B2%89%E7%A2%8E%E8%AE%BE%E5%A4%87%3B%E7%A0%B4%E7%A2%8E%E6%9C%BA&amp;fid=67174400%2C1733365594899&amp;iid=77bca9a5f593c190a006d04f3f042e4d&amp;miniId=8469&amp;jid=1311117656&amp;prod_type=0"/>
    <hyperlink ref="W17" r:id="rId8" display="https://b2b.baidu.com/land?url=https%3A%2F%2Fb2bwork.baidu.com%2Fland%3Flid%3D1707411069301602194&amp;query=%E7%9A%AE%E5%B8%A6%E8%BE%93%E9%80%81%E6%9C%BA&amp;lattr=ot&amp;xzhid=34034020&amp;pi=b2b.s.main.3..9660448091440933&amp;category=%E6%9C%BA%E6%A2%B0%E8%AE%BE%E5%A4%87%3B%E8%BE%93%E9%80%81%E8%AE%BE%E5%A4%87%3B%E8%BE%93%E9%80%81%E6%9C%BA&amp;fid=67174400%2C1733365594899&amp;iid=1667a9633bdda0f89a72e78d3dd52ef4&amp;miniId=8469&amp;jid=2248410256&amp;prod_type=0"/>
    <hyperlink ref="W19" r:id="rId9" display="https://b2b.baidu.com/land?url=https%3A%2F%2Fb2bwork.baidu.com%2Fland%3Flid%3D1817376415519672384&amp;query=%E6%B2%B9%E5%BC%8F%E5%8F%98%E5%8E%8B%E5%99%A8&amp;lattr=&amp;xzhid=30718534&amp;pi=b2b.s.main.3..6643730990369602&amp;category=%E7%94%B5%E5%B7%A5%E7%94%B5%E6%B0%94%3B%E5%8F%98%E5%8E%8B%E5%99%A8%3B%E6%B2%B9%E6%B5%B8%E5%BC%8F%E5%8F%98%E5%8E%8B%E5%99%A8&amp;fid=67174400%2C1733365594899&amp;iid=99f6e5b5378bb64af858b0c198f60f65&amp;miniId=8469&amp;jid=259753417&amp;prod_type=0"/>
    <hyperlink ref="W20" r:id="rId10" display="https://b2b.baidu.com/land?url=http%3A%2F%2Fwww.912688.com%2Fsupply%2F341694321.html&amp;query=%E7%94%B5%E5%AD%90%E6%B1%BD%E8%BD%A6%E8%A1%A1&amp;lattr=ot&amp;xzhid=28613456&amp;pi=b2b.s.main.1..4089323348557338&amp;category=%E4%BB%AA%E5%99%A8%E4%BB%AA%E8%A1%A8%3B%E6%B5%8B%E9%87%8F%2F%E8%AE%A1%E9%87%8F%E4%BB%AA%E5%99%A8%3B%E8%A1%A1%E5%99%A8&amp;fid=67174400%2C1733365594899&amp;iid=95ee726d2ea02b036c86251c98d93de6&amp;miniId=8469&amp;jid=3849007736&amp;prod_type=0"/>
    <hyperlink ref="W22" r:id="rId11" display="https://b2b.baidu.com/land?url=https%3A%2F%2Fb2bwork.baidu.com%2Fland%3Flid%3D1765385109237051502&amp;query=%E5%85%A8%E7%94%B5%E5%AD%90%E7%9A%AE%E5%B8%A6%E7%A7%A4&amp;lattr=ot&amp;xzhid=46067678&amp;pi=b2b.s.main.7..9741292155349762&amp;category=%E4%BB%AA%E5%99%A8%E4%BB%AA%E8%A1%A8%3B%E6%B5%8B%E9%87%8F%2F%E8%AE%A1%E9%87%8F%E4%BB%AA%E5%99%A8%3B%E8%A1%A1%E5%99%A8&amp;fid=67174400%2C1733365594899&amp;iid=78f07c0893805769602b4ce0088ac55f&amp;miniId=8469&amp;jid=3980144109&amp;prod_type=0"/>
    <hyperlink ref="W23" r:id="rId12" display="https://b2b.baidu.com/land?url=https%3A%2F%2Fwww.china.cn%2Fyoujinshibianyaqi%2F4897807520.html&amp;query=%E5%8F%98%E5%8E%8B%E5%99%A8&amp;lattr=ot&amp;xzhid=33367013&amp;pi=b2b.s.main.25..7424622545193355&amp;category=%E7%94%B5%E5%B7%A5%E7%94%B5%E6%B0%94%3B%E5%8F%98%E5%8E%8B%E5%99%A8%3B%E5%85%B6%E4%BB%96%E5%8F%98%E5%8E%8B%E5%99%A8&amp;fid=67174400%2C1733365594899&amp;iid=8d60240e3c3e945b0c15493ef165ed7d&amp;miniId=8469&amp;jid=3255356479&amp;prod_type=0"/>
    <hyperlink ref="W28" r:id="rId13" display="https://b2b.baidu.com/land?url=https%3A%2F%2Fb2bwork.baidu.com%2Fland%3Flid%3D1793940274717162296&amp;query=%E5%8F%98%E5%8E%8B%E5%99%A8&amp;lattr=&amp;xzhid=53924174&amp;pi=b2b.s.main.34..7424622545193355&amp;category=%E7%94%B5%E5%B7%A5%E7%94%B5%E6%B0%94%3B%E5%8F%98%E5%8E%8B%E5%99%A8%3B%E7%94%B5%E5%8A%9B%E5%8F%98%E5%8E%8B%E5%99%A8&amp;fid=67174400%2C1733365594899&amp;iid=9202e7ca72c413ca0d59ec07aca0999e&amp;miniId=8469&amp;jid=3255356458&amp;prod_type=0"/>
    <hyperlink ref="W41" r:id="rId14" display="https://b2b.baidu.com/land?url=https%3A%2F%2Fb2bwork.baidu.com%2Fland%3Flid%3D1799906159129258164&amp;query=%E5%8F%98%E5%8E%8B%E5%99%A8+50KVA&amp;lattr=&amp;xzhid=52484419&amp;pi=b2b.s.main.9..4763289351295511&amp;category=%E7%94%B5%E5%AD%90%E5%85%83%E5%99%A8%E4%BB%B6%3B%E7%94%B5%E6%BA%90%2F%E7%94%B5%E6%BA%90%E7%AE%A1%E7%90%86%3B%E5%8F%98%E5%8E%8B%E5%99%A8&amp;fid=67174400%2C1733375537925&amp;iid=c790c3f532e6d003da3851f8d20f31d6&amp;miniId=8469&amp;jid=170480519&amp;prod_type=0"/>
    <hyperlink ref="W42" r:id="rId15" display="https://b2b.baidu.com/land?url=https%3A%2F%2Fb2bwork.baidu.com%2Fland%3Flid%3D1785870558923573392&amp;query=%E5%8F%98%E5%8E%8B%E5%99%A8+500KVA&amp;lattr=ot&amp;xzhid=52024291&amp;pi=b2b.s.main.87..5283855519775636&amp;category=%E7%94%B5%E5%B7%A5%E7%94%B5%E6%B0%94%3B%E5%8F%98%E5%8E%8B%E5%99%A8%3B%E6%B2%B9%E6%B5%B8%E5%BC%8F%E5%8F%98%E5%8E%8B%E5%99%A8&amp;fid=67174400%2C1733375537925&amp;iid=2e2ad066fbca8ba46deb01ce618d35a0&amp;miniId=8469&amp;jid=165051302&amp;prod_type=0"/>
    <hyperlink ref="W35" r:id="rId16" display="https://b2b.baidu.com/land?url=http%3A%2F%2Fwww.912688.com%2Fsupply%2F362450862.html&amp;query=%E8%87%AA%E8%97%95%E9%99%8D%E5%8E%8B%E5%90%AF%E5%8A%A8%E6%9F%9C&amp;lattr=&amp;xzhid=30381096&amp;pi=b2b.s.main.8..3195132786277221&amp;category=%E6%9C%BA%E6%A2%B0%E8%AE%BE%E5%A4%87%3B%E8%A1%8C%E4%B8%9A%E4%B8%93%E7%94%A8%E8%AE%BE%E5%A4%87%3B%E5%85%B6%E4%BB%96%E8%A1%8C%E4%B8%9A%E4%B8%93%E7%94%A8%E8%AE%BE%E5%A4%87&amp;fid=67174400%2C1733375537925&amp;iid=db2a35a0a2909e294356a2b849768c1e&amp;miniId=8469&amp;jid=1746305616&amp;prod_type=0"/>
    <hyperlink ref="W37" r:id="rId17" display="https://b2b.baidu.com/land?url=https%3A%2F%2Fb2bwork.baidu.com%2Fland%3Flid%3D1799734735728991211&amp;query=%E8%87%AA%E8%97%95%E9%99%8D%E5%8E%8B%E5%90%AF%E5%8A%A8%E6%9F%9C+300KW&amp;lattr=&amp;xzhid=55487791&amp;pi=b2b.s.main.13..9538953284546651&amp;category=%E7%94%B5%E5%B7%A5%E7%94%B5%E6%B0%94%3B%E9%AB%98%E5%8E%8B%E7%94%B5%E6%B0%94%3B%E9%AB%98%E5%8E%8B%E5%BC%80%E5%85%B3%E6%9F%9C&amp;fid=67174400%2C1733375537925&amp;iid=c09e196115891af2fdab3e34de6d74b6&amp;miniId=8469&amp;jid=2714180143&amp;prod_type=0"/>
    <hyperlink ref="W32" r:id="rId18" display="https://b2b.baidu.com/land?url=http%3A%2F%2Fwww.51sole.com%2Ftp%2F273391343.htm&amp;query=%E5%A4%9A%E7%BA%A7%E6%B8%85%E6%B0%B4%E6%B3%B5++D280&amp;lattr=&amp;xzhid=28510139&amp;pi=b2b.s.main.1..6058577506783489&amp;category=%E4%BA%94%E9%87%91%E6%9C%BA%E7%94%B5%3B%E6%B3%B5%E7%B1%BB%3B%E7%A6%BB%E5%BF%83%E6%B3%B5&amp;fid=67174400%2C1733375537925&amp;iid=4e4f283e3548f1c9394028822b8576c0&amp;miniId=8469&amp;jid=714839387&amp;prod_type=0"/>
    <hyperlink ref="W33" r:id="rId19" display="https://b2b.baidu.com/land?url=https%3A%2F%2Fb2bwork.baidu.com%2Fland%3Flid%3D1739471297299766391&amp;query=%E5%A4%9A%E7%BA%A7%E6%B8%85%E6%B0%B4%E6%B3%B5++D155&amp;lattr=ot&amp;xzhid=37513530&amp;pi=b2b.s.main.2..8777297975379387&amp;category=%E4%BA%94%E9%87%91%E6%9C%BA%E7%94%B5%3B%E6%B3%B5%E7%B1%BB%3B%E7%A6%BB%E5%BF%83%E6%B3%B5&amp;fid=67174400%2C1733375537925&amp;iid=7c6d87802f18ad36ac5dc5a56f2caf3b&amp;miniId=8469&amp;jid=3876528909&amp;prod_type=0"/>
    <hyperlink ref="W24" r:id="rId20" display="https://b2b.baidu.com/land?url=https%3A%2F%2Fb2bwork.baidu.com%2Fland%3Flid%3D1776798057892127471&amp;query=%E5%87%BA%E7%BA%BF%E6%9F%9C&amp;lattr=ot&amp;xzhid=30322938&amp;pi=b2b.s.main.28..9754990843018237&amp;category=%E7%94%B5%E5%B7%A5%E7%94%B5%E6%B0%94%3B%E9%85%8D%E7%94%B5%E8%BE%93%E7%94%B5%E8%AE%BE%E5%A4%87%3B%E9%85%8D%E7%94%B5%E6%9F%9C&amp;fid=67174400%2C1733378366039&amp;iid=4463d5de793e11ba5b03939739ad079c&amp;miniId=8469&amp;jid=2285357152&amp;prod_type=0"/>
    <hyperlink ref="W21" r:id="rId21" display="https://b2b.baidu.com/land?url=https%3A%2F%2Fwww.zhaosw.com%2Fproduct%2Fdetail%2F201106423&amp;query=%E8%A1%8C%E8%BD%A6+5T&amp;lattr=&amp;xzhid=29813895&amp;pi=b2b.s.main.17..5295458613872353&amp;category=%E6%9C%BA%E6%A2%B0%E8%AE%BE%E5%A4%87%3B%E8%B5%B7%E9%87%8D%E6%9C%BA%E6%A2%B0%3B%E8%B5%B7%E9%87%8D%E6%9C%BA&amp;fid=67174400%2C1733378366039&amp;iid=ebafcb8f71f4b78d32207c1686ce5613&amp;miniId=8469&amp;jid=2158274082&amp;prod_type=0"/>
    <hyperlink ref="W29" r:id="rId22" display="https://b2b.baidu.com/land?url=https%3A%2F%2Fwww.zhaosw.com%2Fproduct%2Fdetail%2F258967701&amp;query=%E6%B2%B9%E5%82%A8%E5%AD%98%E7%BD%90&amp;lattr=&amp;xzhid=30434234&amp;pi=b2b.s.main.46..9992257212342380&amp;category=%E6%9C%BA%E6%A2%B0%E8%AE%BE%E5%A4%87%3B%E9%A3%9F%E5%93%81%E5%8A%A0%E5%B7%A5%E6%9C%BA%E6%A2%B0%3B%E6%B2%B9%E8%84%82%E5%8A%A0%E5%B7%A5%E8%AE%BE%E5%A4%87&amp;fid=67174400%2C1733378366039&amp;iid=0e6c91502c421eefb5d109e68e96916e&amp;miniId=8469&amp;jid=1622097627&amp;prod_type=0"/>
    <hyperlink ref="W30" r:id="rId23" display="https://b2b.baidu.com/land?url=http%3A%2F%2Fwww.912688.com%2Fsupply%2F341951654.html&amp;query=%E8%9E%BA%E6%9D%86%E7%A9%BA%E5%8E%8B%E6%9C%BA75KW+%E5%90%AB%E5%82%A8%E6%B0%94%E7%BD%90&amp;lattr=&amp;xzhid=30033281&amp;pi=b2b.s.main.1..7684699881183492&amp;category=%E6%9C%BA%E6%A2%B0%E8%AE%BE%E5%A4%87%3B%E8%BE%93%E9%80%81%E8%AE%BE%E5%A4%87%3B%E8%BE%93%E9%80%81%E9%85%8D%E5%A5%97%E8%AE%BE%E5%A4%87&amp;fid=84017664%2C1733391335792&amp;iid=3813a1f03b5ffc8bc5ce201a4613064e&amp;miniId=8469&amp;jid=615984360&amp;prod_type=0"/>
    <hyperlink ref="W38" r:id="rId24" display="https://b2b.baidu.com/land?url=https%3A%2F%2Fwww.china.cn%2Flixinbeng%2F4640391926.html&amp;query=%E6%B3%A5%E6%B5%86%E6%B3%B5+7.5KW&amp;lattr=&amp;xzhid=29052404&amp;pi=b2b.s.main.47..1134195076340466&amp;category=%E4%BA%94%E9%87%91%E6%9C%BA%E7%94%B5%3B%E6%B3%B5%E7%B1%BB%3B%E7%A6%BB%E5%BF%83%E6%B3%B5&amp;fid=84017664%2C1733391335792&amp;iid=7efa99718305e228eb727eb0bc734d54&amp;miniId=8469&amp;jid=14901286&amp;prod_type=0"/>
    <hyperlink ref="W39" r:id="rId25" display="https://b2b.baidu.com/land?url=https%3A%2F%2Fb2bwork.baidu.com%2Fland%3Flid%3D1750254519618973384&amp;query=%E5%A4%9A%E7%BA%A7%E7%A6%BB%E5%BF%83%E6%B3%B5+DG12&amp;lattr=&amp;xzhid=33738228&amp;pi=b2b.s.main.4..5769816768051732&amp;category=%E4%BA%94%E9%87%91%E6%9C%BA%E7%94%B5%3B%E6%B3%B5%E7%B1%BB%3B%E5%A2%9E%E5%8E%8B%E6%B3%B5&amp;fid=84017664%2C1733391335792&amp;iid=416082b74388e741ea327c91e9599fe0&amp;miniId=8469&amp;jid=2293333906&amp;prod_type=0"/>
    <hyperlink ref="W40" r:id="rId26" display="https://b2b.baidu.com/land?url=https%3A%2F%2Fb2bwork.baidu.com%2Fland%3Flid%3D1732682232022461231&amp;query=%E5%8A%A0%E6%B2%B9%E6%9C%BA++CS32C1110A&amp;lattr=&amp;xzhid=33172006&amp;pi=b2b.s.main.8..8959779929726896&amp;category=%E6%B1%BD%E9%85%8D%E6%B1%BD%E7%94%A8%3B%E5%8A%A0%E6%B2%B9%E7%AB%99%E8%AE%BE%E5%A4%87%3B%E5%8A%A0%E6%B2%B9%E6%9C%BA&amp;fid=84017664%2C1733391335792&amp;iid=92a335a6713dadc40b96a051ef8d1d9d&amp;miniId=8469&amp;jid=2790033055&amp;prod_type=0"/>
    <hyperlink ref="W44" r:id="rId27" display="https://b2b.baidu.com/land?url=https%3A%2F%2Fwww.china.cn%2Fqtxuankuangshebei%2F5095937172.html&amp;query=%E6%B5%93%E7%BC%A9%E6%96%97&amp;lattr=ot&amp;xzhid=31841136&amp;pi=b2b.s.main.10..8408257457819368&amp;category=%E6%9C%BA%E6%A2%B0%E8%AE%BE%E5%A4%87%3B%E7%9F%BF%E5%B1%B1%E6%9C%BA%E6%A2%B0%3B%E5%85%B6%E4%BB%96%E7%9F%BF%E5%B1%B1%E6%9C%BA%E6%A2%B0&amp;fid=84017664%2C1733391335792&amp;iid=8cfd0557a8f50327db1652ebbf7485f1&amp;miniId=8469&amp;jid=1313811422&amp;prod_type=0"/>
  </hyperlinks>
  <pageMargins left="0.700694444444445" right="0.700694444444445" top="0.751388888888889" bottom="0.751388888888889" header="0.298611111111111" footer="0.298611111111111"/>
  <pageSetup paperSize="9" scale="86" orientation="landscape" horizontalDpi="600"/>
  <headerFooter/>
  <rowBreaks count="1" manualBreakCount="1">
    <brk id="47" max="16383" man="1"/>
  </rowBreak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80"/>
  <sheetViews>
    <sheetView view="pageBreakPreview" zoomScaleNormal="100" workbookViewId="0">
      <pane xSplit="3" ySplit="3" topLeftCell="H4" activePane="bottomRight" state="frozen"/>
      <selection/>
      <selection pane="topRight"/>
      <selection pane="bottomLeft"/>
      <selection pane="bottomRight" activeCell="J14" sqref="J14"/>
    </sheetView>
  </sheetViews>
  <sheetFormatPr defaultColWidth="9.81481481481481" defaultRowHeight="14.4"/>
  <cols>
    <col min="1" max="1" width="4" customWidth="1"/>
    <col min="2" max="2" width="9.36111111111111" customWidth="1"/>
    <col min="3" max="3" width="22.5" customWidth="1"/>
    <col min="4" max="4" width="15.8148148148148" customWidth="1" outlineLevel="1"/>
    <col min="5" max="5" width="21.7777777777778" customWidth="1" outlineLevel="1"/>
    <col min="6" max="7" width="4" customWidth="1"/>
    <col min="8" max="8" width="10" customWidth="1"/>
    <col min="9" max="9" width="9" customWidth="1"/>
    <col min="10" max="10" width="8" customWidth="1"/>
    <col min="11" max="11" width="12" customWidth="1"/>
    <col min="12" max="12" width="12" hidden="1" customWidth="1" outlineLevel="1"/>
    <col min="13" max="13" width="12" customWidth="1" collapsed="1"/>
    <col min="14" max="14" width="12" customWidth="1"/>
    <col min="15" max="15" width="7" customWidth="1"/>
    <col min="16" max="16" width="17" style="12" customWidth="1"/>
  </cols>
  <sheetData>
    <row r="1" ht="17.4" spans="1:15">
      <c r="A1" s="446" t="s">
        <v>909</v>
      </c>
      <c r="B1" s="446"/>
      <c r="C1" s="446"/>
      <c r="D1" s="446"/>
      <c r="E1" s="446"/>
      <c r="F1" s="446"/>
      <c r="G1" s="446"/>
      <c r="H1" s="446"/>
      <c r="I1" s="446"/>
      <c r="J1" s="446"/>
      <c r="K1" s="446"/>
      <c r="L1" s="446"/>
      <c r="M1" s="446"/>
      <c r="N1" s="446"/>
      <c r="O1" s="446"/>
    </row>
    <row r="2" s="59" customFormat="1" ht="20" customHeight="1" spans="1:16">
      <c r="A2" s="27" t="s">
        <v>712</v>
      </c>
      <c r="B2" s="27" t="s">
        <v>910</v>
      </c>
      <c r="C2" s="412" t="s">
        <v>911</v>
      </c>
      <c r="D2" s="412" t="s">
        <v>912</v>
      </c>
      <c r="E2" s="412" t="s">
        <v>785</v>
      </c>
      <c r="F2" s="412" t="s">
        <v>714</v>
      </c>
      <c r="G2" s="412" t="s">
        <v>743</v>
      </c>
      <c r="H2" s="412" t="s">
        <v>913</v>
      </c>
      <c r="I2" s="412" t="s">
        <v>914</v>
      </c>
      <c r="J2" s="412" t="s">
        <v>915</v>
      </c>
      <c r="K2" s="412" t="s">
        <v>717</v>
      </c>
      <c r="L2" s="412"/>
      <c r="M2" s="412"/>
      <c r="N2" s="522" t="s">
        <v>718</v>
      </c>
      <c r="O2" s="412" t="s">
        <v>719</v>
      </c>
      <c r="P2" s="20"/>
    </row>
    <row r="3" s="59" customFormat="1" ht="20" customHeight="1" spans="1:16">
      <c r="A3" s="27"/>
      <c r="B3" s="27"/>
      <c r="C3" s="27"/>
      <c r="D3" s="137"/>
      <c r="E3" s="27"/>
      <c r="F3" s="27"/>
      <c r="G3" s="27"/>
      <c r="H3" s="27"/>
      <c r="I3" s="27"/>
      <c r="J3" s="27"/>
      <c r="K3" s="34" t="s">
        <v>721</v>
      </c>
      <c r="L3" s="34" t="s">
        <v>916</v>
      </c>
      <c r="M3" s="27" t="s">
        <v>722</v>
      </c>
      <c r="N3" s="140"/>
      <c r="O3" s="27"/>
      <c r="P3" s="20"/>
    </row>
    <row r="4" s="59" customFormat="1" ht="20" customHeight="1" spans="1:16">
      <c r="A4" s="27">
        <v>1</v>
      </c>
      <c r="B4" s="519" t="s">
        <v>917</v>
      </c>
      <c r="C4" s="520" t="s">
        <v>918</v>
      </c>
      <c r="D4" s="67" t="s">
        <v>919</v>
      </c>
      <c r="E4" s="67" t="s">
        <v>920</v>
      </c>
      <c r="F4" s="27" t="s">
        <v>921</v>
      </c>
      <c r="G4" s="27">
        <v>1</v>
      </c>
      <c r="H4" s="521">
        <v>41099</v>
      </c>
      <c r="I4" s="29">
        <f>H4</f>
        <v>41099</v>
      </c>
      <c r="J4" s="82">
        <f>11*20000</f>
        <v>220000</v>
      </c>
      <c r="K4" s="523">
        <f>Sheet2!AB66</f>
        <v>207403.3</v>
      </c>
      <c r="L4" s="523">
        <v>224215.42</v>
      </c>
      <c r="M4" s="523">
        <f>Sheet2!AC66</f>
        <v>6222.09999999951</v>
      </c>
      <c r="N4" s="31">
        <f>[4]车辆!$U$6</f>
        <v>19000</v>
      </c>
      <c r="O4" s="31">
        <f>IF(M4=0,"",(N4-M4)/M4*100)</f>
        <v>205.363141061723</v>
      </c>
      <c r="P4" s="524"/>
    </row>
    <row r="5" s="59" customFormat="1" ht="20" customHeight="1" spans="1:16">
      <c r="A5" s="27" t="s">
        <v>735</v>
      </c>
      <c r="B5" s="27"/>
      <c r="C5" s="27"/>
      <c r="D5" s="27"/>
      <c r="E5" s="32"/>
      <c r="F5" s="27"/>
      <c r="G5" s="27"/>
      <c r="H5" s="29"/>
      <c r="I5" s="29"/>
      <c r="J5" s="82"/>
      <c r="K5" s="33">
        <f>SUM(K4:K4)</f>
        <v>207403.3</v>
      </c>
      <c r="L5" s="33">
        <f>SUM(L4:L4)</f>
        <v>224215.42</v>
      </c>
      <c r="M5" s="33">
        <f>SUM(M4:M4)</f>
        <v>6222.09999999951</v>
      </c>
      <c r="N5" s="33">
        <f>SUM(N4:N4)</f>
        <v>19000</v>
      </c>
      <c r="O5" s="31">
        <f>IF(M5=0,"",(N5-M5)/M5*100)</f>
        <v>205.363141061723</v>
      </c>
      <c r="P5" s="22"/>
    </row>
    <row r="6" s="59" customFormat="1" ht="20" customHeight="1" spans="1:16">
      <c r="A6" s="22"/>
      <c r="B6" s="22"/>
      <c r="C6" s="22"/>
      <c r="D6" s="22"/>
      <c r="E6" s="22"/>
      <c r="F6" s="22"/>
      <c r="G6" s="22"/>
      <c r="H6" s="22"/>
      <c r="I6" s="22"/>
      <c r="J6" s="22"/>
      <c r="K6" s="22"/>
      <c r="L6" s="22"/>
      <c r="M6" s="22"/>
      <c r="N6" s="22"/>
      <c r="O6" s="22"/>
      <c r="P6" s="22"/>
    </row>
    <row r="7" s="59" customFormat="1" ht="20" customHeight="1" spans="1:16">
      <c r="A7" s="22"/>
      <c r="B7" s="22"/>
      <c r="C7" s="22"/>
      <c r="D7" s="22"/>
      <c r="E7" s="22"/>
      <c r="F7" s="22"/>
      <c r="G7" s="22"/>
      <c r="H7" s="22"/>
      <c r="I7" s="22"/>
      <c r="J7" s="22"/>
      <c r="K7" s="22"/>
      <c r="L7" s="22"/>
      <c r="M7" s="22"/>
      <c r="N7" s="22"/>
      <c r="O7" s="22"/>
      <c r="P7" s="22"/>
    </row>
    <row r="8" s="59" customFormat="1" ht="20" customHeight="1" spans="1:16">
      <c r="A8" s="22"/>
      <c r="B8" s="22"/>
      <c r="C8" s="22"/>
      <c r="D8" s="22"/>
      <c r="E8" s="22"/>
      <c r="F8" s="22"/>
      <c r="G8" s="22"/>
      <c r="H8" s="22"/>
      <c r="I8" s="22"/>
      <c r="J8" s="22"/>
      <c r="K8" s="22"/>
      <c r="L8" s="22"/>
      <c r="M8" s="22"/>
      <c r="N8" s="22"/>
      <c r="O8" s="22"/>
      <c r="P8" s="22"/>
    </row>
    <row r="9" s="59" customFormat="1" ht="20" customHeight="1" spans="1:16">
      <c r="A9" s="22"/>
      <c r="B9" s="22"/>
      <c r="C9" s="22"/>
      <c r="D9" s="22"/>
      <c r="E9" s="22"/>
      <c r="F9" s="22"/>
      <c r="G9" s="22"/>
      <c r="H9" s="22"/>
      <c r="I9" s="22"/>
      <c r="J9" s="22"/>
      <c r="K9" s="22"/>
      <c r="L9" s="22"/>
      <c r="M9" s="22"/>
      <c r="N9" s="22"/>
      <c r="O9" s="22"/>
      <c r="P9" s="22"/>
    </row>
    <row r="10" s="59" customFormat="1" ht="20" customHeight="1" spans="1:16">
      <c r="A10" s="22"/>
      <c r="B10" s="22"/>
      <c r="C10" s="22"/>
      <c r="D10" s="22"/>
      <c r="E10" s="22"/>
      <c r="F10" s="22"/>
      <c r="G10" s="22"/>
      <c r="H10" s="22"/>
      <c r="I10" s="22"/>
      <c r="J10" s="22"/>
      <c r="K10" s="22"/>
      <c r="L10" s="22"/>
      <c r="M10" s="22"/>
      <c r="N10" s="22"/>
      <c r="O10" s="22"/>
      <c r="P10" s="22"/>
    </row>
    <row r="11" s="59" customFormat="1" ht="20" customHeight="1" spans="1:16">
      <c r="A11" s="22"/>
      <c r="B11" s="22"/>
      <c r="C11" s="22"/>
      <c r="D11" s="22"/>
      <c r="E11" s="22"/>
      <c r="F11" s="22"/>
      <c r="G11" s="22"/>
      <c r="H11" s="22"/>
      <c r="I11" s="22"/>
      <c r="J11" s="22"/>
      <c r="K11" s="22"/>
      <c r="L11" s="22"/>
      <c r="M11" s="22"/>
      <c r="N11" s="22"/>
      <c r="O11" s="22"/>
      <c r="P11" s="22"/>
    </row>
    <row r="12" s="59" customFormat="1" ht="20" customHeight="1" spans="1:16">
      <c r="A12" s="22"/>
      <c r="B12" s="22"/>
      <c r="C12" s="22"/>
      <c r="D12" s="22"/>
      <c r="E12" s="22"/>
      <c r="F12" s="22"/>
      <c r="G12" s="22"/>
      <c r="H12" s="22"/>
      <c r="I12" s="22"/>
      <c r="J12" s="22"/>
      <c r="K12" s="22"/>
      <c r="L12" s="22"/>
      <c r="M12" s="22"/>
      <c r="N12" s="22"/>
      <c r="O12" s="22"/>
      <c r="P12" s="22"/>
    </row>
    <row r="13" s="59" customFormat="1" ht="20" customHeight="1" spans="1:16">
      <c r="A13" s="22"/>
      <c r="B13" s="22"/>
      <c r="C13" s="22"/>
      <c r="D13" s="22"/>
      <c r="E13" s="22"/>
      <c r="F13" s="22"/>
      <c r="G13" s="22"/>
      <c r="H13" s="22"/>
      <c r="I13" s="22"/>
      <c r="J13" s="22"/>
      <c r="K13" s="22"/>
      <c r="L13" s="22"/>
      <c r="M13" s="22"/>
      <c r="N13" s="22"/>
      <c r="O13" s="22"/>
      <c r="P13" s="22"/>
    </row>
    <row r="14" s="59" customFormat="1" ht="20" customHeight="1" spans="1:16">
      <c r="A14" s="22"/>
      <c r="B14" s="22"/>
      <c r="C14" s="22"/>
      <c r="D14" s="22"/>
      <c r="E14" s="22"/>
      <c r="F14" s="22"/>
      <c r="G14" s="22"/>
      <c r="H14" s="22"/>
      <c r="I14" s="22"/>
      <c r="J14" s="22"/>
      <c r="K14" s="22"/>
      <c r="L14" s="22"/>
      <c r="M14" s="22"/>
      <c r="N14" s="22"/>
      <c r="O14" s="22"/>
      <c r="P14" s="22"/>
    </row>
    <row r="15" s="59" customFormat="1" ht="20" customHeight="1" spans="1:16">
      <c r="A15" s="22"/>
      <c r="B15" s="22"/>
      <c r="C15" s="22"/>
      <c r="D15" s="22"/>
      <c r="E15" s="22"/>
      <c r="F15" s="22"/>
      <c r="G15" s="22"/>
      <c r="H15" s="22"/>
      <c r="I15" s="22"/>
      <c r="J15" s="22"/>
      <c r="K15" s="22"/>
      <c r="L15" s="22"/>
      <c r="M15" s="22"/>
      <c r="N15" s="22"/>
      <c r="O15" s="22"/>
      <c r="P15" s="22"/>
    </row>
    <row r="16" s="59" customFormat="1" ht="20" customHeight="1" spans="1:16">
      <c r="A16" s="22"/>
      <c r="B16" s="22"/>
      <c r="C16" s="22"/>
      <c r="D16" s="22"/>
      <c r="E16" s="22"/>
      <c r="F16" s="22"/>
      <c r="G16" s="22"/>
      <c r="H16" s="22"/>
      <c r="I16" s="22"/>
      <c r="J16" s="22"/>
      <c r="K16" s="22"/>
      <c r="L16" s="22"/>
      <c r="M16" s="22"/>
      <c r="N16" s="22"/>
      <c r="O16" s="22"/>
      <c r="P16" s="22"/>
    </row>
    <row r="17" s="59" customFormat="1" ht="20" customHeight="1" spans="1:16">
      <c r="A17" s="22"/>
      <c r="B17" s="22"/>
      <c r="C17" s="22"/>
      <c r="D17" s="22"/>
      <c r="E17" s="22"/>
      <c r="F17" s="22"/>
      <c r="G17" s="22"/>
      <c r="H17" s="22"/>
      <c r="I17" s="22"/>
      <c r="J17" s="22"/>
      <c r="K17" s="22"/>
      <c r="L17" s="22"/>
      <c r="M17" s="22"/>
      <c r="N17" s="22"/>
      <c r="O17" s="22"/>
      <c r="P17" s="22"/>
    </row>
    <row r="18" s="59" customFormat="1" ht="20" customHeight="1" spans="1:16">
      <c r="A18" s="22"/>
      <c r="B18" s="22"/>
      <c r="C18" s="22"/>
      <c r="D18" s="22"/>
      <c r="E18" s="22"/>
      <c r="F18" s="22"/>
      <c r="G18" s="22"/>
      <c r="H18" s="22"/>
      <c r="I18" s="22"/>
      <c r="J18" s="22"/>
      <c r="K18" s="22"/>
      <c r="L18" s="22"/>
      <c r="M18" s="22"/>
      <c r="N18" s="22"/>
      <c r="O18" s="22"/>
      <c r="P18" s="22"/>
    </row>
    <row r="19" s="59" customFormat="1" ht="20" customHeight="1" spans="1:16">
      <c r="A19" s="22"/>
      <c r="B19" s="22"/>
      <c r="C19" s="22"/>
      <c r="D19" s="22"/>
      <c r="E19" s="22"/>
      <c r="F19" s="22"/>
      <c r="G19" s="22"/>
      <c r="H19" s="22"/>
      <c r="I19" s="22"/>
      <c r="J19" s="22"/>
      <c r="K19" s="22"/>
      <c r="L19" s="22"/>
      <c r="M19" s="22"/>
      <c r="N19" s="22"/>
      <c r="O19" s="22"/>
      <c r="P19" s="22"/>
    </row>
    <row r="20" s="59" customFormat="1" ht="20" customHeight="1" spans="1:16">
      <c r="A20" s="22"/>
      <c r="B20" s="22"/>
      <c r="C20" s="22"/>
      <c r="D20" s="22"/>
      <c r="E20" s="22"/>
      <c r="F20" s="22"/>
      <c r="G20" s="22"/>
      <c r="H20" s="22"/>
      <c r="I20" s="22"/>
      <c r="J20" s="22"/>
      <c r="K20" s="22"/>
      <c r="L20" s="22"/>
      <c r="M20" s="22"/>
      <c r="N20" s="22"/>
      <c r="O20" s="22"/>
      <c r="P20" s="22"/>
    </row>
    <row r="21" s="59" customFormat="1" ht="20" customHeight="1" spans="1:16">
      <c r="A21" s="22"/>
      <c r="B21" s="22"/>
      <c r="C21" s="22"/>
      <c r="D21" s="22"/>
      <c r="E21" s="22"/>
      <c r="F21" s="22"/>
      <c r="G21" s="22"/>
      <c r="H21" s="22"/>
      <c r="I21" s="22"/>
      <c r="J21" s="22"/>
      <c r="K21" s="22"/>
      <c r="L21" s="22"/>
      <c r="M21" s="22"/>
      <c r="N21" s="22"/>
      <c r="O21" s="22"/>
      <c r="P21" s="22"/>
    </row>
    <row r="22" s="59" customFormat="1" ht="20" customHeight="1" spans="1:16">
      <c r="A22" s="22"/>
      <c r="B22" s="22"/>
      <c r="C22" s="22"/>
      <c r="D22" s="22"/>
      <c r="E22" s="22"/>
      <c r="F22" s="22"/>
      <c r="G22" s="22"/>
      <c r="H22" s="22"/>
      <c r="I22" s="22"/>
      <c r="J22" s="22"/>
      <c r="K22" s="22"/>
      <c r="L22" s="22"/>
      <c r="M22" s="22"/>
      <c r="N22" s="22"/>
      <c r="O22" s="22"/>
      <c r="P22" s="22"/>
    </row>
    <row r="23" s="59" customFormat="1" ht="20" customHeight="1" spans="1:16">
      <c r="A23" s="22"/>
      <c r="B23" s="22"/>
      <c r="C23" s="22"/>
      <c r="D23" s="22"/>
      <c r="E23" s="22"/>
      <c r="F23" s="22"/>
      <c r="G23" s="22"/>
      <c r="H23" s="22"/>
      <c r="I23" s="22"/>
      <c r="J23" s="22"/>
      <c r="K23" s="22"/>
      <c r="L23" s="22"/>
      <c r="M23" s="22"/>
      <c r="N23" s="22"/>
      <c r="O23" s="22"/>
      <c r="P23" s="22"/>
    </row>
    <row r="24" s="59" customFormat="1" ht="20" customHeight="1" spans="1:16">
      <c r="A24" s="22"/>
      <c r="B24" s="22"/>
      <c r="C24" s="22"/>
      <c r="D24" s="22"/>
      <c r="E24" s="22"/>
      <c r="F24" s="22"/>
      <c r="G24" s="22"/>
      <c r="H24" s="22"/>
      <c r="I24" s="22"/>
      <c r="J24" s="22"/>
      <c r="K24" s="22"/>
      <c r="L24" s="22"/>
      <c r="M24" s="22"/>
      <c r="N24" s="22"/>
      <c r="O24" s="22"/>
      <c r="P24" s="22"/>
    </row>
    <row r="25" s="59" customFormat="1" ht="20" customHeight="1" spans="1:16">
      <c r="A25" s="22"/>
      <c r="B25" s="22"/>
      <c r="C25" s="22"/>
      <c r="D25" s="22"/>
      <c r="E25" s="22"/>
      <c r="F25" s="22"/>
      <c r="G25" s="22"/>
      <c r="H25" s="22"/>
      <c r="I25" s="22"/>
      <c r="J25" s="22"/>
      <c r="K25" s="22"/>
      <c r="L25" s="22"/>
      <c r="M25" s="22"/>
      <c r="N25" s="22"/>
      <c r="O25" s="22"/>
      <c r="P25" s="22"/>
    </row>
    <row r="26" s="59" customFormat="1" ht="20" customHeight="1" spans="1:16">
      <c r="A26" s="22"/>
      <c r="B26" s="22"/>
      <c r="C26" s="22"/>
      <c r="D26" s="22"/>
      <c r="E26" s="22"/>
      <c r="F26" s="22"/>
      <c r="G26" s="22"/>
      <c r="H26" s="22"/>
      <c r="I26" s="22"/>
      <c r="J26" s="22"/>
      <c r="K26" s="22"/>
      <c r="L26" s="22"/>
      <c r="M26" s="22"/>
      <c r="N26" s="22"/>
      <c r="O26" s="22"/>
      <c r="P26" s="22"/>
    </row>
    <row r="27" s="59" customFormat="1" ht="20" customHeight="1" spans="1:16">
      <c r="A27" s="22"/>
      <c r="B27" s="22"/>
      <c r="C27" s="22"/>
      <c r="D27" s="22"/>
      <c r="E27" s="22"/>
      <c r="F27" s="22"/>
      <c r="G27" s="22"/>
      <c r="H27" s="22"/>
      <c r="I27" s="22"/>
      <c r="J27" s="22"/>
      <c r="K27" s="22"/>
      <c r="L27" s="22"/>
      <c r="M27" s="22"/>
      <c r="N27" s="22"/>
      <c r="O27" s="22"/>
      <c r="P27" s="22"/>
    </row>
    <row r="28" s="59" customFormat="1" ht="20" customHeight="1" spans="1:16">
      <c r="A28" s="22"/>
      <c r="B28" s="22"/>
      <c r="C28" s="22"/>
      <c r="D28" s="22"/>
      <c r="E28" s="22"/>
      <c r="F28" s="22"/>
      <c r="G28" s="22"/>
      <c r="H28" s="22"/>
      <c r="I28" s="22"/>
      <c r="J28" s="22"/>
      <c r="K28" s="22"/>
      <c r="L28" s="22"/>
      <c r="M28" s="22"/>
      <c r="N28" s="22"/>
      <c r="O28" s="22"/>
      <c r="P28" s="22"/>
    </row>
    <row r="29" s="59" customFormat="1" ht="20" customHeight="1" spans="1:16">
      <c r="A29" s="22"/>
      <c r="B29" s="22"/>
      <c r="C29" s="22"/>
      <c r="D29" s="22"/>
      <c r="E29" s="22"/>
      <c r="F29" s="22"/>
      <c r="G29" s="22"/>
      <c r="H29" s="22"/>
      <c r="I29" s="22"/>
      <c r="J29" s="22"/>
      <c r="K29" s="22"/>
      <c r="L29" s="22"/>
      <c r="M29" s="22"/>
      <c r="N29" s="22"/>
      <c r="O29" s="22"/>
      <c r="P29" s="22"/>
    </row>
    <row r="30" s="59" customFormat="1" ht="20" customHeight="1" spans="1:16">
      <c r="A30" s="22"/>
      <c r="B30" s="22"/>
      <c r="C30" s="22"/>
      <c r="D30" s="22"/>
      <c r="E30" s="22"/>
      <c r="F30" s="22"/>
      <c r="G30" s="22"/>
      <c r="H30" s="22"/>
      <c r="I30" s="22"/>
      <c r="J30" s="22"/>
      <c r="K30" s="22"/>
      <c r="L30" s="22"/>
      <c r="M30" s="22"/>
      <c r="N30" s="22"/>
      <c r="O30" s="22"/>
      <c r="P30" s="22"/>
    </row>
    <row r="31" s="59" customFormat="1" ht="20" customHeight="1" spans="1:16">
      <c r="A31" s="22"/>
      <c r="B31" s="22"/>
      <c r="C31" s="22"/>
      <c r="D31" s="22"/>
      <c r="E31" s="22"/>
      <c r="F31" s="22"/>
      <c r="G31" s="22"/>
      <c r="H31" s="22"/>
      <c r="I31" s="22"/>
      <c r="J31" s="22"/>
      <c r="K31" s="22"/>
      <c r="L31" s="22"/>
      <c r="M31" s="22"/>
      <c r="N31" s="22"/>
      <c r="O31" s="22"/>
      <c r="P31" s="22"/>
    </row>
    <row r="32" s="59" customFormat="1" ht="20" customHeight="1" spans="1:16">
      <c r="A32" s="22"/>
      <c r="B32" s="22"/>
      <c r="C32" s="22"/>
      <c r="D32" s="22"/>
      <c r="E32" s="22"/>
      <c r="F32" s="22"/>
      <c r="G32" s="22"/>
      <c r="H32" s="22"/>
      <c r="I32" s="22"/>
      <c r="J32" s="22"/>
      <c r="K32" s="22"/>
      <c r="L32" s="22"/>
      <c r="M32" s="22"/>
      <c r="N32" s="22"/>
      <c r="O32" s="22"/>
      <c r="P32" s="22"/>
    </row>
    <row r="33" s="59" customFormat="1" ht="20" customHeight="1" spans="1:16">
      <c r="A33" s="22"/>
      <c r="B33" s="22"/>
      <c r="C33" s="22"/>
      <c r="D33" s="22"/>
      <c r="E33" s="22"/>
      <c r="F33" s="22"/>
      <c r="G33" s="22"/>
      <c r="H33" s="22"/>
      <c r="I33" s="22"/>
      <c r="J33" s="22"/>
      <c r="K33" s="22"/>
      <c r="L33" s="22"/>
      <c r="M33" s="22"/>
      <c r="N33" s="22"/>
      <c r="O33" s="22"/>
      <c r="P33" s="22"/>
    </row>
    <row r="34" s="59" customFormat="1" ht="20" customHeight="1" spans="1:16">
      <c r="A34" s="22"/>
      <c r="B34" s="22"/>
      <c r="C34" s="22"/>
      <c r="D34" s="22"/>
      <c r="E34" s="22"/>
      <c r="F34" s="22"/>
      <c r="G34" s="22"/>
      <c r="H34" s="22"/>
      <c r="I34" s="22"/>
      <c r="J34" s="22"/>
      <c r="K34" s="22"/>
      <c r="L34" s="22"/>
      <c r="M34" s="22"/>
      <c r="N34" s="22"/>
      <c r="O34" s="22"/>
      <c r="P34" s="22"/>
    </row>
    <row r="35" s="59" customFormat="1" ht="20" customHeight="1" spans="1:16">
      <c r="A35" s="22"/>
      <c r="B35" s="22"/>
      <c r="C35" s="22"/>
      <c r="D35" s="22"/>
      <c r="E35" s="22"/>
      <c r="F35" s="22"/>
      <c r="G35" s="22"/>
      <c r="H35" s="22"/>
      <c r="I35" s="22"/>
      <c r="J35" s="22"/>
      <c r="K35" s="22"/>
      <c r="L35" s="22"/>
      <c r="M35" s="22"/>
      <c r="N35" s="22"/>
      <c r="O35" s="22"/>
      <c r="P35" s="22"/>
    </row>
    <row r="36" s="59" customFormat="1" ht="20" customHeight="1" spans="1:16">
      <c r="A36" s="22"/>
      <c r="B36" s="22"/>
      <c r="C36" s="22"/>
      <c r="D36" s="22"/>
      <c r="E36" s="22"/>
      <c r="F36" s="22"/>
      <c r="G36" s="22"/>
      <c r="H36" s="22"/>
      <c r="I36" s="22"/>
      <c r="J36" s="22"/>
      <c r="K36" s="22"/>
      <c r="L36" s="22"/>
      <c r="M36" s="22"/>
      <c r="N36" s="22"/>
      <c r="O36" s="22"/>
      <c r="P36" s="22"/>
    </row>
    <row r="37" s="59" customFormat="1" ht="20" customHeight="1" spans="1:16">
      <c r="A37" s="22"/>
      <c r="B37" s="22"/>
      <c r="C37" s="22"/>
      <c r="D37" s="22"/>
      <c r="E37" s="22"/>
      <c r="F37" s="22"/>
      <c r="G37" s="22"/>
      <c r="H37" s="22"/>
      <c r="I37" s="22"/>
      <c r="J37" s="22"/>
      <c r="K37" s="22"/>
      <c r="L37" s="22"/>
      <c r="M37" s="22"/>
      <c r="N37" s="22"/>
      <c r="O37" s="22"/>
      <c r="P37" s="22"/>
    </row>
    <row r="38" s="59" customFormat="1" ht="20" customHeight="1" spans="1:16">
      <c r="A38" s="22"/>
      <c r="B38" s="22"/>
      <c r="C38" s="22"/>
      <c r="D38" s="22"/>
      <c r="E38" s="22"/>
      <c r="F38" s="22"/>
      <c r="G38" s="22"/>
      <c r="H38" s="22"/>
      <c r="I38" s="22"/>
      <c r="J38" s="22"/>
      <c r="K38" s="22"/>
      <c r="L38" s="22"/>
      <c r="M38" s="22"/>
      <c r="N38" s="22"/>
      <c r="O38" s="22"/>
      <c r="P38" s="22"/>
    </row>
    <row r="39" s="59" customFormat="1" ht="20" customHeight="1" spans="1:16">
      <c r="A39" s="22"/>
      <c r="B39" s="22"/>
      <c r="C39" s="22"/>
      <c r="D39" s="22"/>
      <c r="E39" s="22"/>
      <c r="F39" s="22"/>
      <c r="G39" s="22"/>
      <c r="H39" s="22"/>
      <c r="I39" s="22"/>
      <c r="J39" s="22"/>
      <c r="K39" s="22"/>
      <c r="L39" s="22"/>
      <c r="M39" s="22"/>
      <c r="N39" s="22"/>
      <c r="O39" s="22"/>
      <c r="P39" s="22"/>
    </row>
    <row r="40" s="59" customFormat="1" ht="20" customHeight="1" spans="1:16">
      <c r="A40" s="22"/>
      <c r="B40" s="22"/>
      <c r="C40" s="22"/>
      <c r="D40" s="22"/>
      <c r="E40" s="22"/>
      <c r="F40" s="22"/>
      <c r="G40" s="22"/>
      <c r="H40" s="22"/>
      <c r="I40" s="22"/>
      <c r="J40" s="22"/>
      <c r="K40" s="22"/>
      <c r="L40" s="22"/>
      <c r="M40" s="22"/>
      <c r="N40" s="22"/>
      <c r="O40" s="22"/>
      <c r="P40" s="22"/>
    </row>
    <row r="41" s="59" customFormat="1" ht="20" customHeight="1" spans="1:16">
      <c r="A41" s="22"/>
      <c r="B41" s="22"/>
      <c r="C41" s="22"/>
      <c r="D41" s="22"/>
      <c r="E41" s="22"/>
      <c r="F41" s="22"/>
      <c r="G41" s="22"/>
      <c r="H41" s="22"/>
      <c r="I41" s="22"/>
      <c r="J41" s="22"/>
      <c r="K41" s="22"/>
      <c r="L41" s="22"/>
      <c r="M41" s="22"/>
      <c r="N41" s="22"/>
      <c r="O41" s="22"/>
      <c r="P41" s="22"/>
    </row>
    <row r="42" s="59" customFormat="1" ht="20" customHeight="1" spans="1:16">
      <c r="A42" s="22"/>
      <c r="B42" s="22"/>
      <c r="C42" s="22"/>
      <c r="D42" s="22"/>
      <c r="E42" s="22"/>
      <c r="F42" s="22"/>
      <c r="G42" s="22"/>
      <c r="H42" s="22"/>
      <c r="I42" s="22"/>
      <c r="J42" s="22"/>
      <c r="K42" s="22"/>
      <c r="L42" s="22"/>
      <c r="M42" s="22"/>
      <c r="N42" s="22"/>
      <c r="O42" s="22"/>
      <c r="P42" s="22"/>
    </row>
    <row r="43" s="59" customFormat="1" ht="20" customHeight="1" spans="1:16">
      <c r="A43" s="22"/>
      <c r="B43" s="22"/>
      <c r="C43" s="22"/>
      <c r="D43" s="22"/>
      <c r="E43" s="22"/>
      <c r="F43" s="22"/>
      <c r="G43" s="22"/>
      <c r="H43" s="22"/>
      <c r="I43" s="22"/>
      <c r="J43" s="22"/>
      <c r="K43" s="22"/>
      <c r="L43" s="22"/>
      <c r="M43" s="22"/>
      <c r="N43" s="22"/>
      <c r="O43" s="22"/>
      <c r="P43" s="22"/>
    </row>
    <row r="44" s="59" customFormat="1" ht="20" customHeight="1" spans="1:16">
      <c r="A44" s="22"/>
      <c r="B44" s="22"/>
      <c r="C44" s="22"/>
      <c r="D44" s="22"/>
      <c r="E44" s="22"/>
      <c r="F44" s="22"/>
      <c r="G44" s="22"/>
      <c r="H44" s="22"/>
      <c r="I44" s="22"/>
      <c r="J44" s="22"/>
      <c r="K44" s="22"/>
      <c r="L44" s="22"/>
      <c r="M44" s="22"/>
      <c r="N44" s="22"/>
      <c r="O44" s="22"/>
      <c r="P44" s="22"/>
    </row>
    <row r="45" s="59" customFormat="1" ht="20" customHeight="1" spans="1:16">
      <c r="A45" s="22"/>
      <c r="B45" s="22"/>
      <c r="C45" s="22"/>
      <c r="D45" s="22"/>
      <c r="E45" s="22"/>
      <c r="F45" s="22"/>
      <c r="G45" s="22"/>
      <c r="H45" s="22"/>
      <c r="I45" s="22"/>
      <c r="J45" s="22"/>
      <c r="K45" s="22"/>
      <c r="L45" s="22"/>
      <c r="M45" s="22"/>
      <c r="N45" s="22"/>
      <c r="O45" s="22"/>
      <c r="P45" s="22"/>
    </row>
    <row r="46" s="59" customFormat="1" ht="20" customHeight="1" spans="1:16">
      <c r="A46" s="22"/>
      <c r="B46" s="22"/>
      <c r="C46" s="22"/>
      <c r="D46" s="22"/>
      <c r="E46" s="22"/>
      <c r="F46" s="22"/>
      <c r="G46" s="22"/>
      <c r="H46" s="22"/>
      <c r="I46" s="22"/>
      <c r="J46" s="22"/>
      <c r="K46" s="22"/>
      <c r="L46" s="22"/>
      <c r="M46" s="22"/>
      <c r="N46" s="22"/>
      <c r="O46" s="22"/>
      <c r="P46" s="22"/>
    </row>
    <row r="47" s="59" customFormat="1" ht="20" customHeight="1" spans="1:16">
      <c r="A47" s="22"/>
      <c r="B47" s="22"/>
      <c r="C47" s="22"/>
      <c r="D47" s="22"/>
      <c r="E47" s="22"/>
      <c r="F47" s="22"/>
      <c r="G47" s="22"/>
      <c r="H47" s="22"/>
      <c r="I47" s="22"/>
      <c r="J47" s="22"/>
      <c r="K47" s="22"/>
      <c r="L47" s="22"/>
      <c r="M47" s="22"/>
      <c r="N47" s="22"/>
      <c r="O47" s="22"/>
      <c r="P47" s="22"/>
    </row>
    <row r="48" s="59" customFormat="1" ht="20" customHeight="1" spans="1:16">
      <c r="A48" s="22"/>
      <c r="B48" s="22"/>
      <c r="C48" s="22"/>
      <c r="D48" s="22"/>
      <c r="E48" s="22"/>
      <c r="F48" s="22"/>
      <c r="G48" s="22"/>
      <c r="H48" s="22"/>
      <c r="I48" s="22"/>
      <c r="J48" s="22"/>
      <c r="K48" s="22"/>
      <c r="L48" s="22"/>
      <c r="M48" s="22"/>
      <c r="N48" s="22"/>
      <c r="O48" s="22"/>
      <c r="P48" s="22"/>
    </row>
    <row r="49" s="59" customFormat="1" ht="20" customHeight="1" spans="1:16">
      <c r="A49" s="22"/>
      <c r="B49" s="22"/>
      <c r="C49" s="22"/>
      <c r="D49" s="22"/>
      <c r="E49" s="22"/>
      <c r="F49" s="22"/>
      <c r="G49" s="22"/>
      <c r="H49" s="22"/>
      <c r="I49" s="22"/>
      <c r="J49" s="22"/>
      <c r="K49" s="22"/>
      <c r="L49" s="22"/>
      <c r="M49" s="22"/>
      <c r="N49" s="22"/>
      <c r="O49" s="22"/>
      <c r="P49" s="22"/>
    </row>
    <row r="50" s="59" customFormat="1" ht="20" customHeight="1" spans="1:16">
      <c r="A50" s="22"/>
      <c r="B50" s="22"/>
      <c r="C50" s="22"/>
      <c r="D50" s="22"/>
      <c r="E50" s="22"/>
      <c r="F50" s="22"/>
      <c r="G50" s="22"/>
      <c r="H50" s="22"/>
      <c r="I50" s="22"/>
      <c r="J50" s="22"/>
      <c r="K50" s="22"/>
      <c r="L50" s="22"/>
      <c r="M50" s="22"/>
      <c r="N50" s="22"/>
      <c r="O50" s="22"/>
      <c r="P50" s="22"/>
    </row>
    <row r="51" s="59" customFormat="1" ht="20" customHeight="1" spans="1:16">
      <c r="A51" s="22"/>
      <c r="B51" s="22"/>
      <c r="C51" s="22"/>
      <c r="D51" s="22"/>
      <c r="E51" s="22"/>
      <c r="F51" s="22"/>
      <c r="G51" s="22"/>
      <c r="H51" s="22"/>
      <c r="I51" s="22"/>
      <c r="J51" s="22"/>
      <c r="K51" s="22"/>
      <c r="L51" s="22"/>
      <c r="M51" s="22"/>
      <c r="N51" s="22"/>
      <c r="O51" s="22"/>
      <c r="P51" s="22"/>
    </row>
    <row r="52" s="59" customFormat="1" ht="20" customHeight="1" spans="1:16">
      <c r="A52" s="22"/>
      <c r="B52" s="22"/>
      <c r="C52" s="22"/>
      <c r="D52" s="22"/>
      <c r="E52" s="22"/>
      <c r="F52" s="22"/>
      <c r="G52" s="22"/>
      <c r="H52" s="22"/>
      <c r="I52" s="22"/>
      <c r="J52" s="22"/>
      <c r="K52" s="22"/>
      <c r="L52" s="22"/>
      <c r="M52" s="22"/>
      <c r="N52" s="22"/>
      <c r="O52" s="22"/>
      <c r="P52" s="22"/>
    </row>
    <row r="53" s="59" customFormat="1" ht="20" customHeight="1" spans="1:16">
      <c r="A53" s="22"/>
      <c r="B53" s="22"/>
      <c r="C53" s="22"/>
      <c r="D53" s="22"/>
      <c r="E53" s="22"/>
      <c r="F53" s="22"/>
      <c r="G53" s="22"/>
      <c r="H53" s="22"/>
      <c r="I53" s="22"/>
      <c r="J53" s="22"/>
      <c r="K53" s="22"/>
      <c r="L53" s="22"/>
      <c r="M53" s="22"/>
      <c r="N53" s="22"/>
      <c r="O53" s="22"/>
      <c r="P53" s="22"/>
    </row>
    <row r="54" s="59" customFormat="1" ht="20" customHeight="1" spans="1:16">
      <c r="A54" s="22"/>
      <c r="B54" s="22"/>
      <c r="C54" s="22"/>
      <c r="D54" s="22"/>
      <c r="E54" s="22"/>
      <c r="F54" s="22"/>
      <c r="G54" s="22"/>
      <c r="H54" s="22"/>
      <c r="I54" s="22"/>
      <c r="J54" s="22"/>
      <c r="K54" s="22"/>
      <c r="L54" s="22"/>
      <c r="M54" s="22"/>
      <c r="N54" s="22"/>
      <c r="O54" s="22"/>
      <c r="P54" s="22"/>
    </row>
    <row r="55" s="59" customFormat="1" ht="20" customHeight="1" spans="1:16">
      <c r="A55" s="22"/>
      <c r="B55" s="22"/>
      <c r="C55" s="22"/>
      <c r="D55" s="22"/>
      <c r="E55" s="22"/>
      <c r="F55" s="22"/>
      <c r="G55" s="22"/>
      <c r="H55" s="22"/>
      <c r="I55" s="22"/>
      <c r="J55" s="22"/>
      <c r="K55" s="22"/>
      <c r="L55" s="22"/>
      <c r="M55" s="22"/>
      <c r="N55" s="22"/>
      <c r="O55" s="22"/>
      <c r="P55" s="22"/>
    </row>
    <row r="56" s="59" customFormat="1" ht="20" customHeight="1" spans="1:16">
      <c r="A56" s="22"/>
      <c r="B56" s="22"/>
      <c r="C56" s="22"/>
      <c r="D56" s="22"/>
      <c r="E56" s="22"/>
      <c r="F56" s="22"/>
      <c r="G56" s="22"/>
      <c r="H56" s="22"/>
      <c r="I56" s="22"/>
      <c r="J56" s="22"/>
      <c r="K56" s="22"/>
      <c r="L56" s="22"/>
      <c r="M56" s="22"/>
      <c r="N56" s="22"/>
      <c r="O56" s="22"/>
      <c r="P56" s="22"/>
    </row>
    <row r="57" s="59" customFormat="1" ht="20" customHeight="1" spans="1:16">
      <c r="A57" s="22"/>
      <c r="B57" s="22"/>
      <c r="C57" s="22"/>
      <c r="D57" s="22"/>
      <c r="E57" s="22"/>
      <c r="F57" s="22"/>
      <c r="G57" s="22"/>
      <c r="H57" s="22"/>
      <c r="I57" s="22"/>
      <c r="J57" s="22"/>
      <c r="K57" s="22"/>
      <c r="L57" s="22"/>
      <c r="M57" s="22"/>
      <c r="N57" s="22"/>
      <c r="O57" s="22"/>
      <c r="P57" s="22"/>
    </row>
    <row r="58" s="59" customFormat="1" ht="20" customHeight="1" spans="1:16">
      <c r="A58" s="22"/>
      <c r="B58" s="22"/>
      <c r="C58" s="22"/>
      <c r="D58" s="22"/>
      <c r="E58" s="22"/>
      <c r="F58" s="22"/>
      <c r="G58" s="22"/>
      <c r="H58" s="22"/>
      <c r="I58" s="22"/>
      <c r="J58" s="22"/>
      <c r="K58" s="22"/>
      <c r="L58" s="22"/>
      <c r="M58" s="22"/>
      <c r="N58" s="22"/>
      <c r="O58" s="22"/>
      <c r="P58" s="22"/>
    </row>
    <row r="59" s="59" customFormat="1" ht="20" customHeight="1" spans="1:16">
      <c r="A59" s="22"/>
      <c r="B59" s="22"/>
      <c r="C59" s="22"/>
      <c r="D59" s="22"/>
      <c r="E59" s="22"/>
      <c r="F59" s="22"/>
      <c r="G59" s="22"/>
      <c r="H59" s="22"/>
      <c r="I59" s="22"/>
      <c r="J59" s="22"/>
      <c r="K59" s="22"/>
      <c r="L59" s="22"/>
      <c r="M59" s="22"/>
      <c r="N59" s="22"/>
      <c r="O59" s="22"/>
      <c r="P59" s="22"/>
    </row>
    <row r="60" s="59" customFormat="1" ht="20" customHeight="1" spans="1:16">
      <c r="A60" s="22"/>
      <c r="B60" s="22"/>
      <c r="C60" s="22"/>
      <c r="D60" s="22"/>
      <c r="E60" s="22"/>
      <c r="F60" s="22"/>
      <c r="G60" s="22"/>
      <c r="H60" s="22"/>
      <c r="I60" s="22"/>
      <c r="J60" s="22"/>
      <c r="K60" s="22"/>
      <c r="L60" s="22"/>
      <c r="M60" s="22"/>
      <c r="N60" s="22"/>
      <c r="O60" s="22"/>
      <c r="P60" s="22"/>
    </row>
    <row r="61" s="59" customFormat="1" ht="20" customHeight="1" spans="1:16">
      <c r="A61" s="22"/>
      <c r="B61" s="22"/>
      <c r="C61" s="22"/>
      <c r="D61" s="22"/>
      <c r="E61" s="22"/>
      <c r="F61" s="22"/>
      <c r="G61" s="22"/>
      <c r="H61" s="22"/>
      <c r="I61" s="22"/>
      <c r="J61" s="22"/>
      <c r="K61" s="22"/>
      <c r="L61" s="22"/>
      <c r="M61" s="22"/>
      <c r="N61" s="22"/>
      <c r="O61" s="22"/>
      <c r="P61" s="22"/>
    </row>
    <row r="62" s="59" customFormat="1" ht="20" customHeight="1" spans="1:16">
      <c r="A62" s="22"/>
      <c r="B62" s="22"/>
      <c r="C62" s="22"/>
      <c r="D62" s="22"/>
      <c r="E62" s="22"/>
      <c r="F62" s="22"/>
      <c r="G62" s="22"/>
      <c r="H62" s="22"/>
      <c r="I62" s="22"/>
      <c r="J62" s="22"/>
      <c r="K62" s="22"/>
      <c r="L62" s="22"/>
      <c r="M62" s="22"/>
      <c r="N62" s="22"/>
      <c r="O62" s="22"/>
      <c r="P62" s="22"/>
    </row>
    <row r="63" s="59" customFormat="1" ht="20" customHeight="1" spans="1:16">
      <c r="A63" s="22"/>
      <c r="B63" s="22"/>
      <c r="C63" s="22"/>
      <c r="D63" s="22"/>
      <c r="E63" s="22"/>
      <c r="F63" s="22"/>
      <c r="G63" s="22"/>
      <c r="H63" s="22"/>
      <c r="I63" s="22"/>
      <c r="J63" s="22"/>
      <c r="K63" s="22"/>
      <c r="L63" s="22"/>
      <c r="M63" s="22"/>
      <c r="N63" s="22"/>
      <c r="O63" s="22"/>
      <c r="P63" s="22"/>
    </row>
    <row r="64" s="59" customFormat="1" ht="20" customHeight="1" spans="1:16">
      <c r="A64" s="22"/>
      <c r="B64" s="22"/>
      <c r="C64" s="22"/>
      <c r="D64" s="22"/>
      <c r="E64" s="22"/>
      <c r="F64" s="22"/>
      <c r="G64" s="22"/>
      <c r="H64" s="22"/>
      <c r="I64" s="22"/>
      <c r="J64" s="22"/>
      <c r="K64" s="22"/>
      <c r="L64" s="22"/>
      <c r="M64" s="22"/>
      <c r="N64" s="22"/>
      <c r="O64" s="22"/>
      <c r="P64" s="22"/>
    </row>
    <row r="65" s="59" customFormat="1" ht="20" customHeight="1" spans="1:16">
      <c r="A65" s="22"/>
      <c r="B65" s="22"/>
      <c r="C65" s="22"/>
      <c r="D65" s="22"/>
      <c r="E65" s="22"/>
      <c r="F65" s="22"/>
      <c r="G65" s="22"/>
      <c r="H65" s="22"/>
      <c r="I65" s="22"/>
      <c r="J65" s="22"/>
      <c r="K65" s="22"/>
      <c r="L65" s="22"/>
      <c r="M65" s="22"/>
      <c r="N65" s="22"/>
      <c r="O65" s="22"/>
      <c r="P65" s="22"/>
    </row>
    <row r="66" s="59" customFormat="1" ht="20" customHeight="1" spans="1:16">
      <c r="A66" s="22"/>
      <c r="B66" s="22"/>
      <c r="C66" s="22"/>
      <c r="D66" s="22"/>
      <c r="E66" s="22"/>
      <c r="F66" s="22"/>
      <c r="G66" s="22"/>
      <c r="H66" s="22"/>
      <c r="I66" s="22"/>
      <c r="J66" s="22"/>
      <c r="K66" s="22"/>
      <c r="L66" s="22"/>
      <c r="M66" s="22"/>
      <c r="N66" s="22"/>
      <c r="O66" s="22"/>
      <c r="P66" s="22"/>
    </row>
    <row r="67" s="59" customFormat="1" ht="20" customHeight="1" spans="1:16">
      <c r="A67" s="22"/>
      <c r="B67" s="22"/>
      <c r="C67" s="22"/>
      <c r="D67" s="22"/>
      <c r="E67" s="22"/>
      <c r="F67" s="22"/>
      <c r="G67" s="22"/>
      <c r="H67" s="22"/>
      <c r="I67" s="22"/>
      <c r="J67" s="22"/>
      <c r="K67" s="22"/>
      <c r="L67" s="22"/>
      <c r="M67" s="22"/>
      <c r="N67" s="22"/>
      <c r="O67" s="22"/>
      <c r="P67" s="22"/>
    </row>
    <row r="68" s="59" customFormat="1" ht="20" customHeight="1" spans="1:16">
      <c r="A68" s="22"/>
      <c r="B68" s="22"/>
      <c r="C68" s="22"/>
      <c r="D68" s="22"/>
      <c r="E68" s="22"/>
      <c r="F68" s="22"/>
      <c r="G68" s="22"/>
      <c r="H68" s="22"/>
      <c r="I68" s="22"/>
      <c r="J68" s="22"/>
      <c r="K68" s="22"/>
      <c r="L68" s="22"/>
      <c r="M68" s="22"/>
      <c r="N68" s="22"/>
      <c r="O68" s="22"/>
      <c r="P68" s="22"/>
    </row>
    <row r="69" s="59" customFormat="1" ht="20" customHeight="1" spans="1:16">
      <c r="A69" s="22"/>
      <c r="B69" s="22"/>
      <c r="C69" s="22"/>
      <c r="D69" s="22"/>
      <c r="E69" s="22"/>
      <c r="F69" s="22"/>
      <c r="G69" s="22"/>
      <c r="H69" s="22"/>
      <c r="I69" s="22"/>
      <c r="J69" s="22"/>
      <c r="K69" s="22"/>
      <c r="L69" s="22"/>
      <c r="M69" s="22"/>
      <c r="N69" s="22"/>
      <c r="O69" s="22"/>
      <c r="P69" s="22"/>
    </row>
    <row r="70" s="59" customFormat="1" ht="20" customHeight="1" spans="1:16">
      <c r="A70" s="22"/>
      <c r="B70" s="22"/>
      <c r="C70" s="22"/>
      <c r="D70" s="22"/>
      <c r="E70" s="22"/>
      <c r="F70" s="22"/>
      <c r="G70" s="22"/>
      <c r="H70" s="22"/>
      <c r="I70" s="22"/>
      <c r="J70" s="22"/>
      <c r="K70" s="22"/>
      <c r="L70" s="22"/>
      <c r="M70" s="22"/>
      <c r="N70" s="22"/>
      <c r="O70" s="22"/>
      <c r="P70" s="22"/>
    </row>
    <row r="71" s="59" customFormat="1" ht="20" customHeight="1" spans="1:16">
      <c r="A71" s="22"/>
      <c r="B71" s="22"/>
      <c r="C71" s="22"/>
      <c r="D71" s="22"/>
      <c r="E71" s="22"/>
      <c r="F71" s="22"/>
      <c r="G71" s="22"/>
      <c r="H71" s="22"/>
      <c r="I71" s="22"/>
      <c r="J71" s="22"/>
      <c r="K71" s="22"/>
      <c r="L71" s="22"/>
      <c r="M71" s="22"/>
      <c r="N71" s="22"/>
      <c r="O71" s="22"/>
      <c r="P71" s="22"/>
    </row>
    <row r="72" s="59" customFormat="1" ht="20" customHeight="1" spans="1:16">
      <c r="A72" s="22"/>
      <c r="B72" s="22"/>
      <c r="C72" s="22"/>
      <c r="D72" s="22"/>
      <c r="E72" s="22"/>
      <c r="F72" s="22"/>
      <c r="G72" s="22"/>
      <c r="H72" s="22"/>
      <c r="I72" s="22"/>
      <c r="J72" s="22"/>
      <c r="K72" s="22"/>
      <c r="L72" s="22"/>
      <c r="M72" s="22"/>
      <c r="N72" s="22"/>
      <c r="O72" s="22"/>
      <c r="P72" s="22"/>
    </row>
    <row r="73" s="59" customFormat="1" ht="20" customHeight="1" spans="1:16">
      <c r="A73" s="22"/>
      <c r="B73" s="22"/>
      <c r="C73" s="22"/>
      <c r="D73" s="22"/>
      <c r="E73" s="22"/>
      <c r="F73" s="22"/>
      <c r="G73" s="22"/>
      <c r="H73" s="22"/>
      <c r="I73" s="22"/>
      <c r="J73" s="22"/>
      <c r="K73" s="22"/>
      <c r="L73" s="22"/>
      <c r="M73" s="22"/>
      <c r="N73" s="22"/>
      <c r="O73" s="22"/>
      <c r="P73" s="22"/>
    </row>
    <row r="74" s="59" customFormat="1" ht="20" customHeight="1" spans="1:16">
      <c r="A74" s="22"/>
      <c r="B74" s="22"/>
      <c r="C74" s="22"/>
      <c r="D74" s="22"/>
      <c r="E74" s="22"/>
      <c r="F74" s="22"/>
      <c r="G74" s="22"/>
      <c r="H74" s="22"/>
      <c r="I74" s="22"/>
      <c r="J74" s="22"/>
      <c r="K74" s="22"/>
      <c r="L74" s="22"/>
      <c r="M74" s="22"/>
      <c r="N74" s="22"/>
      <c r="O74" s="22"/>
      <c r="P74" s="22"/>
    </row>
    <row r="75" s="59" customFormat="1" ht="20" customHeight="1" spans="1:16">
      <c r="A75" s="22"/>
      <c r="B75" s="22"/>
      <c r="C75" s="22"/>
      <c r="D75" s="22"/>
      <c r="E75" s="22"/>
      <c r="F75" s="22"/>
      <c r="G75" s="22"/>
      <c r="H75" s="22"/>
      <c r="I75" s="22"/>
      <c r="J75" s="22"/>
      <c r="K75" s="22"/>
      <c r="L75" s="22"/>
      <c r="M75" s="22"/>
      <c r="N75" s="22"/>
      <c r="O75" s="22"/>
      <c r="P75" s="22"/>
    </row>
    <row r="76" s="59" customFormat="1" ht="20" customHeight="1" spans="1:16">
      <c r="A76" s="22"/>
      <c r="B76" s="22"/>
      <c r="C76" s="22"/>
      <c r="D76" s="22"/>
      <c r="E76" s="22"/>
      <c r="F76" s="22"/>
      <c r="G76" s="22"/>
      <c r="H76" s="22"/>
      <c r="I76" s="22"/>
      <c r="J76" s="22"/>
      <c r="K76" s="22"/>
      <c r="L76" s="22"/>
      <c r="M76" s="22"/>
      <c r="N76" s="22"/>
      <c r="O76" s="22"/>
      <c r="P76" s="22"/>
    </row>
    <row r="77" s="59" customFormat="1" ht="20" customHeight="1" spans="1:16">
      <c r="A77" s="22"/>
      <c r="B77" s="22"/>
      <c r="C77" s="22"/>
      <c r="D77" s="22"/>
      <c r="E77" s="22"/>
      <c r="F77" s="22"/>
      <c r="G77" s="22"/>
      <c r="H77" s="22"/>
      <c r="I77" s="22"/>
      <c r="J77" s="22"/>
      <c r="K77" s="22"/>
      <c r="L77" s="22"/>
      <c r="M77" s="22"/>
      <c r="N77" s="22"/>
      <c r="O77" s="22"/>
      <c r="P77" s="22"/>
    </row>
    <row r="78" s="59" customFormat="1" ht="20" customHeight="1" spans="1:16">
      <c r="A78" s="22"/>
      <c r="B78" s="22"/>
      <c r="C78" s="22"/>
      <c r="D78" s="22"/>
      <c r="E78" s="22"/>
      <c r="F78" s="22"/>
      <c r="G78" s="22"/>
      <c r="H78" s="22"/>
      <c r="I78" s="22"/>
      <c r="J78" s="22"/>
      <c r="K78" s="22"/>
      <c r="L78" s="22"/>
      <c r="M78" s="22"/>
      <c r="N78" s="22"/>
      <c r="O78" s="22"/>
      <c r="P78" s="22"/>
    </row>
    <row r="79" s="59" customFormat="1" ht="20" customHeight="1" spans="1:16">
      <c r="A79" s="22"/>
      <c r="B79" s="22"/>
      <c r="C79" s="22"/>
      <c r="D79" s="22"/>
      <c r="E79" s="22"/>
      <c r="F79" s="22"/>
      <c r="G79" s="22"/>
      <c r="H79" s="22"/>
      <c r="I79" s="22"/>
      <c r="J79" s="22"/>
      <c r="K79" s="22"/>
      <c r="L79" s="22"/>
      <c r="M79" s="22"/>
      <c r="N79" s="22"/>
      <c r="O79" s="22"/>
      <c r="P79" s="22"/>
    </row>
    <row r="80" s="59" customFormat="1" ht="20" customHeight="1" spans="1:16">
      <c r="A80" s="22"/>
      <c r="B80" s="22"/>
      <c r="C80" s="22"/>
      <c r="D80" s="22"/>
      <c r="E80" s="22"/>
      <c r="F80" s="22"/>
      <c r="G80" s="22"/>
      <c r="H80" s="22"/>
      <c r="I80" s="22"/>
      <c r="J80" s="22"/>
      <c r="K80" s="22"/>
      <c r="L80" s="22"/>
      <c r="M80" s="22"/>
      <c r="N80" s="22"/>
      <c r="O80" s="22"/>
      <c r="P80" s="22"/>
    </row>
    <row r="81" s="59" customFormat="1" ht="20" customHeight="1" spans="1:16">
      <c r="A81" s="22"/>
      <c r="B81" s="22"/>
      <c r="C81" s="22"/>
      <c r="D81" s="22"/>
      <c r="E81" s="22"/>
      <c r="F81" s="22"/>
      <c r="G81" s="22"/>
      <c r="H81" s="22"/>
      <c r="I81" s="22"/>
      <c r="J81" s="22"/>
      <c r="K81" s="22"/>
      <c r="L81" s="22"/>
      <c r="M81" s="22"/>
      <c r="N81" s="22"/>
      <c r="O81" s="22"/>
      <c r="P81" s="22"/>
    </row>
    <row r="82" s="59" customFormat="1" ht="20" customHeight="1" spans="1:16">
      <c r="A82" s="22"/>
      <c r="B82" s="22"/>
      <c r="C82" s="22"/>
      <c r="D82" s="22"/>
      <c r="E82" s="22"/>
      <c r="F82" s="22"/>
      <c r="G82" s="22"/>
      <c r="H82" s="22"/>
      <c r="I82" s="22"/>
      <c r="J82" s="22"/>
      <c r="K82" s="22"/>
      <c r="L82" s="22"/>
      <c r="M82" s="22"/>
      <c r="N82" s="22"/>
      <c r="O82" s="22"/>
      <c r="P82" s="22"/>
    </row>
    <row r="83" s="59" customFormat="1" ht="20" customHeight="1" spans="1:16">
      <c r="A83" s="22"/>
      <c r="B83" s="22"/>
      <c r="C83" s="22"/>
      <c r="D83" s="22"/>
      <c r="E83" s="22"/>
      <c r="F83" s="22"/>
      <c r="G83" s="22"/>
      <c r="H83" s="22"/>
      <c r="I83" s="22"/>
      <c r="J83" s="22"/>
      <c r="K83" s="22"/>
      <c r="L83" s="22"/>
      <c r="M83" s="22"/>
      <c r="N83" s="22"/>
      <c r="O83" s="22"/>
      <c r="P83" s="22"/>
    </row>
    <row r="84" s="59" customFormat="1" ht="20" customHeight="1" spans="1:16">
      <c r="A84" s="22"/>
      <c r="B84" s="22"/>
      <c r="C84" s="22"/>
      <c r="D84" s="22"/>
      <c r="E84" s="22"/>
      <c r="F84" s="22"/>
      <c r="G84" s="22"/>
      <c r="H84" s="22"/>
      <c r="I84" s="22"/>
      <c r="J84" s="22"/>
      <c r="K84" s="22"/>
      <c r="L84" s="22"/>
      <c r="M84" s="22"/>
      <c r="N84" s="22"/>
      <c r="O84" s="22"/>
      <c r="P84" s="22"/>
    </row>
    <row r="85" s="59" customFormat="1" ht="20" customHeight="1" spans="1:16">
      <c r="A85" s="22"/>
      <c r="B85" s="22"/>
      <c r="C85" s="22"/>
      <c r="D85" s="22"/>
      <c r="E85" s="22"/>
      <c r="F85" s="22"/>
      <c r="G85" s="22"/>
      <c r="H85" s="22"/>
      <c r="I85" s="22"/>
      <c r="J85" s="22"/>
      <c r="K85" s="22"/>
      <c r="L85" s="22"/>
      <c r="M85" s="22"/>
      <c r="N85" s="22"/>
      <c r="O85" s="22"/>
      <c r="P85" s="22"/>
    </row>
    <row r="86" s="59" customFormat="1" ht="20" customHeight="1" spans="1:16">
      <c r="A86" s="22"/>
      <c r="B86" s="22"/>
      <c r="C86" s="22"/>
      <c r="D86" s="22"/>
      <c r="E86" s="22"/>
      <c r="F86" s="22"/>
      <c r="G86" s="22"/>
      <c r="H86" s="22"/>
      <c r="I86" s="22"/>
      <c r="J86" s="22"/>
      <c r="K86" s="22"/>
      <c r="L86" s="22"/>
      <c r="M86" s="22"/>
      <c r="N86" s="22"/>
      <c r="O86" s="22"/>
      <c r="P86" s="22"/>
    </row>
    <row r="87" s="59" customFormat="1" ht="20" customHeight="1" spans="1:16">
      <c r="A87" s="22"/>
      <c r="B87" s="22"/>
      <c r="C87" s="22"/>
      <c r="D87" s="22"/>
      <c r="E87" s="22"/>
      <c r="F87" s="22"/>
      <c r="G87" s="22"/>
      <c r="H87" s="22"/>
      <c r="I87" s="22"/>
      <c r="J87" s="22"/>
      <c r="K87" s="22"/>
      <c r="L87" s="22"/>
      <c r="M87" s="22"/>
      <c r="N87" s="22"/>
      <c r="O87" s="22"/>
      <c r="P87" s="22"/>
    </row>
    <row r="88" s="59" customFormat="1" ht="20" customHeight="1" spans="1:16">
      <c r="A88" s="22"/>
      <c r="B88" s="22"/>
      <c r="C88" s="22"/>
      <c r="D88" s="22"/>
      <c r="E88" s="22"/>
      <c r="F88" s="22"/>
      <c r="G88" s="22"/>
      <c r="H88" s="22"/>
      <c r="I88" s="22"/>
      <c r="J88" s="22"/>
      <c r="K88" s="22"/>
      <c r="L88" s="22"/>
      <c r="M88" s="22"/>
      <c r="N88" s="22"/>
      <c r="O88" s="22"/>
      <c r="P88" s="22"/>
    </row>
    <row r="89" s="59" customFormat="1" ht="20" customHeight="1" spans="1:16">
      <c r="A89" s="22"/>
      <c r="B89" s="22"/>
      <c r="C89" s="22"/>
      <c r="D89" s="22"/>
      <c r="E89" s="22"/>
      <c r="F89" s="22"/>
      <c r="G89" s="22"/>
      <c r="H89" s="22"/>
      <c r="I89" s="22"/>
      <c r="J89" s="22"/>
      <c r="K89" s="22"/>
      <c r="L89" s="22"/>
      <c r="M89" s="22"/>
      <c r="N89" s="22"/>
      <c r="O89" s="22"/>
      <c r="P89" s="22"/>
    </row>
    <row r="90" s="59" customFormat="1" ht="20" customHeight="1" spans="1:16">
      <c r="A90" s="22"/>
      <c r="B90" s="22"/>
      <c r="C90" s="22"/>
      <c r="D90" s="22"/>
      <c r="E90" s="22"/>
      <c r="F90" s="22"/>
      <c r="G90" s="22"/>
      <c r="H90" s="22"/>
      <c r="I90" s="22"/>
      <c r="J90" s="22"/>
      <c r="K90" s="22"/>
      <c r="L90" s="22"/>
      <c r="M90" s="22"/>
      <c r="N90" s="22"/>
      <c r="O90" s="22"/>
      <c r="P90" s="22"/>
    </row>
    <row r="91" s="59" customFormat="1" ht="20" customHeight="1" spans="1:16">
      <c r="A91" s="22"/>
      <c r="B91" s="22"/>
      <c r="C91" s="22"/>
      <c r="D91" s="22"/>
      <c r="E91" s="22"/>
      <c r="F91" s="22"/>
      <c r="G91" s="22"/>
      <c r="H91" s="22"/>
      <c r="I91" s="22"/>
      <c r="J91" s="22"/>
      <c r="K91" s="22"/>
      <c r="L91" s="22"/>
      <c r="M91" s="22"/>
      <c r="N91" s="22"/>
      <c r="O91" s="22"/>
      <c r="P91" s="22"/>
    </row>
    <row r="92" s="59" customFormat="1" ht="20" customHeight="1" spans="1:16">
      <c r="A92" s="22"/>
      <c r="B92" s="22"/>
      <c r="C92" s="22"/>
      <c r="D92" s="22"/>
      <c r="E92" s="22"/>
      <c r="F92" s="22"/>
      <c r="G92" s="22"/>
      <c r="H92" s="22"/>
      <c r="I92" s="22"/>
      <c r="J92" s="22"/>
      <c r="K92" s="22"/>
      <c r="L92" s="22"/>
      <c r="M92" s="22"/>
      <c r="N92" s="22"/>
      <c r="O92" s="22"/>
      <c r="P92" s="22"/>
    </row>
    <row r="93" s="59" customFormat="1" ht="20" customHeight="1" spans="1:16">
      <c r="A93" s="22"/>
      <c r="B93" s="22"/>
      <c r="C93" s="22"/>
      <c r="D93" s="22"/>
      <c r="E93" s="22"/>
      <c r="F93" s="22"/>
      <c r="G93" s="22"/>
      <c r="H93" s="22"/>
      <c r="I93" s="22"/>
      <c r="J93" s="22"/>
      <c r="K93" s="22"/>
      <c r="L93" s="22"/>
      <c r="M93" s="22"/>
      <c r="N93" s="22"/>
      <c r="O93" s="22"/>
      <c r="P93" s="22"/>
    </row>
    <row r="94" s="59" customFormat="1" ht="20" customHeight="1" spans="1:16">
      <c r="A94" s="22"/>
      <c r="B94" s="22"/>
      <c r="C94" s="22"/>
      <c r="D94" s="22"/>
      <c r="E94" s="22"/>
      <c r="F94" s="22"/>
      <c r="G94" s="22"/>
      <c r="H94" s="22"/>
      <c r="I94" s="22"/>
      <c r="J94" s="22"/>
      <c r="K94" s="22"/>
      <c r="L94" s="22"/>
      <c r="M94" s="22"/>
      <c r="N94" s="22"/>
      <c r="O94" s="22"/>
      <c r="P94" s="22"/>
    </row>
    <row r="95" s="59" customFormat="1" ht="20" customHeight="1" spans="1:16">
      <c r="A95" s="22"/>
      <c r="B95" s="22"/>
      <c r="C95" s="22"/>
      <c r="D95" s="22"/>
      <c r="E95" s="22"/>
      <c r="F95" s="22"/>
      <c r="G95" s="22"/>
      <c r="H95" s="22"/>
      <c r="I95" s="22"/>
      <c r="J95" s="22"/>
      <c r="K95" s="22"/>
      <c r="L95" s="22"/>
      <c r="M95" s="22"/>
      <c r="N95" s="22"/>
      <c r="O95" s="22"/>
      <c r="P95" s="22"/>
    </row>
    <row r="96" s="59" customFormat="1" ht="20" customHeight="1" spans="1:16">
      <c r="A96" s="22"/>
      <c r="B96" s="22"/>
      <c r="C96" s="22"/>
      <c r="D96" s="22"/>
      <c r="E96" s="22"/>
      <c r="F96" s="22"/>
      <c r="G96" s="22"/>
      <c r="H96" s="22"/>
      <c r="I96" s="22"/>
      <c r="J96" s="22"/>
      <c r="K96" s="22"/>
      <c r="L96" s="22"/>
      <c r="M96" s="22"/>
      <c r="N96" s="22"/>
      <c r="O96" s="22"/>
      <c r="P96" s="22"/>
    </row>
    <row r="97" s="59" customFormat="1" ht="20" customHeight="1" spans="1:16">
      <c r="A97" s="22"/>
      <c r="B97" s="22"/>
      <c r="C97" s="22"/>
      <c r="D97" s="22"/>
      <c r="E97" s="22"/>
      <c r="F97" s="22"/>
      <c r="G97" s="22"/>
      <c r="H97" s="22"/>
      <c r="I97" s="22"/>
      <c r="J97" s="22"/>
      <c r="K97" s="22"/>
      <c r="L97" s="22"/>
      <c r="M97" s="22"/>
      <c r="N97" s="22"/>
      <c r="O97" s="22"/>
      <c r="P97" s="22"/>
    </row>
    <row r="98" s="59" customFormat="1" ht="20" customHeight="1" spans="1:16">
      <c r="A98" s="22"/>
      <c r="B98" s="22"/>
      <c r="C98" s="22"/>
      <c r="D98" s="22"/>
      <c r="E98" s="22"/>
      <c r="F98" s="22"/>
      <c r="G98" s="22"/>
      <c r="H98" s="22"/>
      <c r="I98" s="22"/>
      <c r="J98" s="22"/>
      <c r="K98" s="22"/>
      <c r="L98" s="22"/>
      <c r="M98" s="22"/>
      <c r="N98" s="22"/>
      <c r="O98" s="22"/>
      <c r="P98" s="22"/>
    </row>
    <row r="99" s="59" customFormat="1" ht="20" customHeight="1" spans="1:16">
      <c r="A99" s="22"/>
      <c r="B99" s="22"/>
      <c r="C99" s="22"/>
      <c r="D99" s="22"/>
      <c r="E99" s="22"/>
      <c r="F99" s="22"/>
      <c r="G99" s="22"/>
      <c r="H99" s="22"/>
      <c r="I99" s="22"/>
      <c r="J99" s="22"/>
      <c r="K99" s="22"/>
      <c r="L99" s="22"/>
      <c r="M99" s="22"/>
      <c r="N99" s="22"/>
      <c r="O99" s="22"/>
      <c r="P99" s="22"/>
    </row>
    <row r="100" s="59" customFormat="1" ht="20" customHeight="1" spans="1:16">
      <c r="A100" s="22"/>
      <c r="B100" s="22"/>
      <c r="C100" s="22"/>
      <c r="D100" s="22"/>
      <c r="E100" s="22"/>
      <c r="F100" s="22"/>
      <c r="G100" s="22"/>
      <c r="H100" s="22"/>
      <c r="I100" s="22"/>
      <c r="J100" s="22"/>
      <c r="K100" s="22"/>
      <c r="L100" s="22"/>
      <c r="M100" s="22"/>
      <c r="N100" s="22"/>
      <c r="O100" s="22"/>
      <c r="P100" s="22"/>
    </row>
    <row r="101" s="59" customFormat="1" ht="20" customHeight="1" spans="1:16">
      <c r="A101" s="22"/>
      <c r="B101" s="22"/>
      <c r="C101" s="22"/>
      <c r="D101" s="22"/>
      <c r="E101" s="22"/>
      <c r="F101" s="22"/>
      <c r="G101" s="22"/>
      <c r="H101" s="22"/>
      <c r="I101" s="22"/>
      <c r="J101" s="22"/>
      <c r="K101" s="22"/>
      <c r="L101" s="22"/>
      <c r="M101" s="22"/>
      <c r="N101" s="22"/>
      <c r="O101" s="22"/>
      <c r="P101" s="22"/>
    </row>
    <row r="102" s="59" customFormat="1" ht="20" customHeight="1" spans="1:16">
      <c r="A102" s="22"/>
      <c r="B102" s="22"/>
      <c r="C102" s="22"/>
      <c r="D102" s="22"/>
      <c r="E102" s="22"/>
      <c r="F102" s="22"/>
      <c r="G102" s="22"/>
      <c r="H102" s="22"/>
      <c r="I102" s="22"/>
      <c r="J102" s="22"/>
      <c r="K102" s="22"/>
      <c r="L102" s="22"/>
      <c r="M102" s="22"/>
      <c r="N102" s="22"/>
      <c r="O102" s="22"/>
      <c r="P102" s="22"/>
    </row>
    <row r="103" s="59" customFormat="1" ht="20" customHeight="1" spans="1:16">
      <c r="A103" s="22"/>
      <c r="B103" s="22"/>
      <c r="C103" s="22"/>
      <c r="D103" s="22"/>
      <c r="E103" s="22"/>
      <c r="F103" s="22"/>
      <c r="G103" s="22"/>
      <c r="H103" s="22"/>
      <c r="I103" s="22"/>
      <c r="J103" s="22"/>
      <c r="K103" s="22"/>
      <c r="L103" s="22"/>
      <c r="M103" s="22"/>
      <c r="N103" s="22"/>
      <c r="O103" s="22"/>
      <c r="P103" s="22"/>
    </row>
    <row r="104" s="59" customFormat="1" ht="20" customHeight="1" spans="1:16">
      <c r="A104" s="22"/>
      <c r="B104" s="22"/>
      <c r="C104" s="22"/>
      <c r="D104" s="22"/>
      <c r="E104" s="22"/>
      <c r="F104" s="22"/>
      <c r="G104" s="22"/>
      <c r="H104" s="22"/>
      <c r="I104" s="22"/>
      <c r="J104" s="22"/>
      <c r="K104" s="22"/>
      <c r="L104" s="22"/>
      <c r="M104" s="22"/>
      <c r="N104" s="22"/>
      <c r="O104" s="22"/>
      <c r="P104" s="22"/>
    </row>
    <row r="105" s="59" customFormat="1" ht="20" customHeight="1" spans="1:16">
      <c r="A105" s="22"/>
      <c r="B105" s="22"/>
      <c r="C105" s="22"/>
      <c r="D105" s="22"/>
      <c r="E105" s="22"/>
      <c r="F105" s="22"/>
      <c r="G105" s="22"/>
      <c r="H105" s="22"/>
      <c r="I105" s="22"/>
      <c r="J105" s="22"/>
      <c r="K105" s="22"/>
      <c r="L105" s="22"/>
      <c r="M105" s="22"/>
      <c r="N105" s="22"/>
      <c r="O105" s="22"/>
      <c r="P105" s="22"/>
    </row>
    <row r="106" s="59" customFormat="1" ht="20" customHeight="1" spans="1:16">
      <c r="A106" s="22"/>
      <c r="B106" s="22"/>
      <c r="C106" s="22"/>
      <c r="D106" s="22"/>
      <c r="E106" s="22"/>
      <c r="F106" s="22"/>
      <c r="G106" s="22"/>
      <c r="H106" s="22"/>
      <c r="I106" s="22"/>
      <c r="J106" s="22"/>
      <c r="K106" s="22"/>
      <c r="L106" s="22"/>
      <c r="M106" s="22"/>
      <c r="N106" s="22"/>
      <c r="O106" s="22"/>
      <c r="P106" s="22"/>
    </row>
    <row r="107" s="59" customFormat="1" ht="20" customHeight="1" spans="1:16">
      <c r="A107" s="22"/>
      <c r="B107" s="22"/>
      <c r="C107" s="22"/>
      <c r="D107" s="22"/>
      <c r="E107" s="22"/>
      <c r="F107" s="22"/>
      <c r="G107" s="22"/>
      <c r="H107" s="22"/>
      <c r="I107" s="22"/>
      <c r="J107" s="22"/>
      <c r="K107" s="22"/>
      <c r="L107" s="22"/>
      <c r="M107" s="22"/>
      <c r="N107" s="22"/>
      <c r="O107" s="22"/>
      <c r="P107" s="22"/>
    </row>
    <row r="108" s="59" customFormat="1" ht="20" customHeight="1" spans="1:16">
      <c r="A108" s="22"/>
      <c r="B108" s="22"/>
      <c r="C108" s="22"/>
      <c r="D108" s="22"/>
      <c r="E108" s="22"/>
      <c r="F108" s="22"/>
      <c r="G108" s="22"/>
      <c r="H108" s="22"/>
      <c r="I108" s="22"/>
      <c r="J108" s="22"/>
      <c r="K108" s="22"/>
      <c r="L108" s="22"/>
      <c r="M108" s="22"/>
      <c r="N108" s="22"/>
      <c r="O108" s="22"/>
      <c r="P108" s="22"/>
    </row>
    <row r="109" s="59" customFormat="1" ht="20" customHeight="1" spans="1:16">
      <c r="A109" s="22"/>
      <c r="B109" s="22"/>
      <c r="C109" s="22"/>
      <c r="D109" s="22"/>
      <c r="E109" s="22"/>
      <c r="F109" s="22"/>
      <c r="G109" s="22"/>
      <c r="H109" s="22"/>
      <c r="I109" s="22"/>
      <c r="J109" s="22"/>
      <c r="K109" s="22"/>
      <c r="L109" s="22"/>
      <c r="M109" s="22"/>
      <c r="N109" s="22"/>
      <c r="O109" s="22"/>
      <c r="P109" s="22"/>
    </row>
    <row r="110" s="59" customFormat="1" ht="20" customHeight="1" spans="1:16">
      <c r="A110" s="22"/>
      <c r="B110" s="22"/>
      <c r="C110" s="22"/>
      <c r="D110" s="22"/>
      <c r="E110" s="22"/>
      <c r="F110" s="22"/>
      <c r="G110" s="22"/>
      <c r="H110" s="22"/>
      <c r="I110" s="22"/>
      <c r="J110" s="22"/>
      <c r="K110" s="22"/>
      <c r="L110" s="22"/>
      <c r="M110" s="22"/>
      <c r="N110" s="22"/>
      <c r="O110" s="22"/>
      <c r="P110" s="22"/>
    </row>
    <row r="111" s="59" customFormat="1" ht="20" customHeight="1" spans="1:16">
      <c r="A111" s="22"/>
      <c r="B111" s="22"/>
      <c r="C111" s="22"/>
      <c r="D111" s="22"/>
      <c r="E111" s="22"/>
      <c r="F111" s="22"/>
      <c r="G111" s="22"/>
      <c r="H111" s="22"/>
      <c r="I111" s="22"/>
      <c r="J111" s="22"/>
      <c r="K111" s="22"/>
      <c r="L111" s="22"/>
      <c r="M111" s="22"/>
      <c r="N111" s="22"/>
      <c r="O111" s="22"/>
      <c r="P111" s="22"/>
    </row>
    <row r="112" s="59" customFormat="1" ht="20" customHeight="1" spans="1:16">
      <c r="A112" s="22"/>
      <c r="B112" s="22"/>
      <c r="C112" s="22"/>
      <c r="D112" s="22"/>
      <c r="E112" s="22"/>
      <c r="F112" s="22"/>
      <c r="G112" s="22"/>
      <c r="H112" s="22"/>
      <c r="I112" s="22"/>
      <c r="J112" s="22"/>
      <c r="K112" s="22"/>
      <c r="L112" s="22"/>
      <c r="M112" s="22"/>
      <c r="N112" s="22"/>
      <c r="O112" s="22"/>
      <c r="P112" s="22"/>
    </row>
    <row r="113" s="59" customFormat="1" ht="20" customHeight="1" spans="1:16">
      <c r="A113" s="22"/>
      <c r="B113" s="22"/>
      <c r="C113" s="22"/>
      <c r="D113" s="22"/>
      <c r="E113" s="22"/>
      <c r="F113" s="22"/>
      <c r="G113" s="22"/>
      <c r="H113" s="22"/>
      <c r="I113" s="22"/>
      <c r="J113" s="22"/>
      <c r="K113" s="22"/>
      <c r="L113" s="22"/>
      <c r="M113" s="22"/>
      <c r="N113" s="22"/>
      <c r="O113" s="22"/>
      <c r="P113" s="22"/>
    </row>
    <row r="114" s="59" customFormat="1" ht="20" customHeight="1" spans="1:16">
      <c r="A114" s="22"/>
      <c r="B114" s="22"/>
      <c r="C114" s="22"/>
      <c r="D114" s="22"/>
      <c r="E114" s="22"/>
      <c r="F114" s="22"/>
      <c r="G114" s="22"/>
      <c r="H114" s="22"/>
      <c r="I114" s="22"/>
      <c r="J114" s="22"/>
      <c r="K114" s="22"/>
      <c r="L114" s="22"/>
      <c r="M114" s="22"/>
      <c r="N114" s="22"/>
      <c r="O114" s="22"/>
      <c r="P114" s="22"/>
    </row>
    <row r="115" s="59" customFormat="1" ht="20" customHeight="1" spans="1:16">
      <c r="A115" s="22"/>
      <c r="B115" s="22"/>
      <c r="C115" s="22"/>
      <c r="D115" s="22"/>
      <c r="E115" s="22"/>
      <c r="F115" s="22"/>
      <c r="G115" s="22"/>
      <c r="H115" s="22"/>
      <c r="I115" s="22"/>
      <c r="J115" s="22"/>
      <c r="K115" s="22"/>
      <c r="L115" s="22"/>
      <c r="M115" s="22"/>
      <c r="N115" s="22"/>
      <c r="O115" s="22"/>
      <c r="P115" s="22"/>
    </row>
    <row r="116" s="59" customFormat="1" ht="20" customHeight="1" spans="1:16">
      <c r="A116" s="22"/>
      <c r="B116" s="22"/>
      <c r="C116" s="22"/>
      <c r="D116" s="22"/>
      <c r="E116" s="22"/>
      <c r="F116" s="22"/>
      <c r="G116" s="22"/>
      <c r="H116" s="22"/>
      <c r="I116" s="22"/>
      <c r="J116" s="22"/>
      <c r="K116" s="22"/>
      <c r="L116" s="22"/>
      <c r="M116" s="22"/>
      <c r="N116" s="22"/>
      <c r="O116" s="22"/>
      <c r="P116" s="22"/>
    </row>
    <row r="117" s="59" customFormat="1" ht="20" customHeight="1" spans="1:16">
      <c r="A117" s="22"/>
      <c r="B117" s="22"/>
      <c r="C117" s="22"/>
      <c r="D117" s="22"/>
      <c r="E117" s="22"/>
      <c r="F117" s="22"/>
      <c r="G117" s="22"/>
      <c r="H117" s="22"/>
      <c r="I117" s="22"/>
      <c r="J117" s="22"/>
      <c r="K117" s="22"/>
      <c r="L117" s="22"/>
      <c r="M117" s="22"/>
      <c r="N117" s="22"/>
      <c r="O117" s="22"/>
      <c r="P117" s="22"/>
    </row>
    <row r="118" s="59" customFormat="1" ht="20" customHeight="1" spans="1:16">
      <c r="A118" s="22"/>
      <c r="B118" s="22"/>
      <c r="C118" s="22"/>
      <c r="D118" s="22"/>
      <c r="E118" s="22"/>
      <c r="F118" s="22"/>
      <c r="G118" s="22"/>
      <c r="H118" s="22"/>
      <c r="I118" s="22"/>
      <c r="J118" s="22"/>
      <c r="K118" s="22"/>
      <c r="L118" s="22"/>
      <c r="M118" s="22"/>
      <c r="N118" s="22"/>
      <c r="O118" s="22"/>
      <c r="P118" s="22"/>
    </row>
    <row r="119" s="59" customFormat="1" ht="20" customHeight="1" spans="1:16">
      <c r="A119" s="22"/>
      <c r="B119" s="22"/>
      <c r="C119" s="22"/>
      <c r="D119" s="22"/>
      <c r="E119" s="22"/>
      <c r="F119" s="22"/>
      <c r="G119" s="22"/>
      <c r="H119" s="22"/>
      <c r="I119" s="22"/>
      <c r="J119" s="22"/>
      <c r="K119" s="22"/>
      <c r="L119" s="22"/>
      <c r="M119" s="22"/>
      <c r="N119" s="22"/>
      <c r="O119" s="22"/>
      <c r="P119" s="22"/>
    </row>
    <row r="120" s="59" customFormat="1" ht="20" customHeight="1" spans="1:16">
      <c r="A120" s="22"/>
      <c r="B120" s="22"/>
      <c r="C120" s="22"/>
      <c r="D120" s="22"/>
      <c r="E120" s="22"/>
      <c r="F120" s="22"/>
      <c r="G120" s="22"/>
      <c r="H120" s="22"/>
      <c r="I120" s="22"/>
      <c r="J120" s="22"/>
      <c r="K120" s="22"/>
      <c r="L120" s="22"/>
      <c r="M120" s="22"/>
      <c r="N120" s="22"/>
      <c r="O120" s="22"/>
      <c r="P120" s="22"/>
    </row>
    <row r="121" s="59" customFormat="1" ht="20" customHeight="1" spans="1:16">
      <c r="A121" s="22"/>
      <c r="B121" s="22"/>
      <c r="C121" s="22"/>
      <c r="D121" s="22"/>
      <c r="E121" s="22"/>
      <c r="F121" s="22"/>
      <c r="G121" s="22"/>
      <c r="H121" s="22"/>
      <c r="I121" s="22"/>
      <c r="J121" s="22"/>
      <c r="K121" s="22"/>
      <c r="L121" s="22"/>
      <c r="M121" s="22"/>
      <c r="N121" s="22"/>
      <c r="O121" s="22"/>
      <c r="P121" s="22"/>
    </row>
    <row r="122" s="59" customFormat="1" ht="20" customHeight="1" spans="1:16">
      <c r="A122" s="22"/>
      <c r="B122" s="22"/>
      <c r="C122" s="22"/>
      <c r="D122" s="22"/>
      <c r="E122" s="22"/>
      <c r="F122" s="22"/>
      <c r="G122" s="22"/>
      <c r="H122" s="22"/>
      <c r="I122" s="22"/>
      <c r="J122" s="22"/>
      <c r="K122" s="22"/>
      <c r="L122" s="22"/>
      <c r="M122" s="22"/>
      <c r="N122" s="22"/>
      <c r="O122" s="22"/>
      <c r="P122" s="22"/>
    </row>
    <row r="123" s="59" customFormat="1" ht="20" customHeight="1" spans="1:16">
      <c r="A123" s="22"/>
      <c r="B123" s="22"/>
      <c r="C123" s="22"/>
      <c r="D123" s="22"/>
      <c r="E123" s="22"/>
      <c r="F123" s="22"/>
      <c r="G123" s="22"/>
      <c r="H123" s="22"/>
      <c r="I123" s="22"/>
      <c r="J123" s="22"/>
      <c r="K123" s="22"/>
      <c r="L123" s="22"/>
      <c r="M123" s="22"/>
      <c r="N123" s="22"/>
      <c r="O123" s="22"/>
      <c r="P123" s="22"/>
    </row>
    <row r="124" s="59" customFormat="1" ht="20" customHeight="1" spans="1:16">
      <c r="A124" s="22"/>
      <c r="B124" s="22"/>
      <c r="C124" s="22"/>
      <c r="D124" s="22"/>
      <c r="E124" s="22"/>
      <c r="F124" s="22"/>
      <c r="G124" s="22"/>
      <c r="H124" s="22"/>
      <c r="I124" s="22"/>
      <c r="J124" s="22"/>
      <c r="K124" s="22"/>
      <c r="L124" s="22"/>
      <c r="M124" s="22"/>
      <c r="N124" s="22"/>
      <c r="O124" s="22"/>
      <c r="P124" s="22"/>
    </row>
    <row r="125" s="59" customFormat="1" ht="20" customHeight="1" spans="1:16">
      <c r="A125" s="22"/>
      <c r="B125" s="22"/>
      <c r="C125" s="22"/>
      <c r="D125" s="22"/>
      <c r="E125" s="22"/>
      <c r="F125" s="22"/>
      <c r="G125" s="22"/>
      <c r="H125" s="22"/>
      <c r="I125" s="22"/>
      <c r="J125" s="22"/>
      <c r="K125" s="22"/>
      <c r="L125" s="22"/>
      <c r="M125" s="22"/>
      <c r="N125" s="22"/>
      <c r="O125" s="22"/>
      <c r="P125" s="22"/>
    </row>
    <row r="126" s="59" customFormat="1" ht="20" customHeight="1" spans="1:16">
      <c r="A126" s="22"/>
      <c r="B126" s="22"/>
      <c r="C126" s="22"/>
      <c r="D126" s="22"/>
      <c r="E126" s="22"/>
      <c r="F126" s="22"/>
      <c r="G126" s="22"/>
      <c r="H126" s="22"/>
      <c r="I126" s="22"/>
      <c r="J126" s="22"/>
      <c r="K126" s="22"/>
      <c r="L126" s="22"/>
      <c r="M126" s="22"/>
      <c r="N126" s="22"/>
      <c r="O126" s="22"/>
      <c r="P126" s="22"/>
    </row>
    <row r="127" s="59" customFormat="1" ht="20" customHeight="1" spans="1:16">
      <c r="A127" s="22"/>
      <c r="B127" s="22"/>
      <c r="C127" s="22"/>
      <c r="D127" s="22"/>
      <c r="E127" s="22"/>
      <c r="F127" s="22"/>
      <c r="G127" s="22"/>
      <c r="H127" s="22"/>
      <c r="I127" s="22"/>
      <c r="J127" s="22"/>
      <c r="K127" s="22"/>
      <c r="L127" s="22"/>
      <c r="M127" s="22"/>
      <c r="N127" s="22"/>
      <c r="O127" s="22"/>
      <c r="P127" s="22"/>
    </row>
    <row r="128" s="59" customFormat="1" ht="20" customHeight="1" spans="1:16">
      <c r="A128" s="22"/>
      <c r="B128" s="22"/>
      <c r="C128" s="22"/>
      <c r="D128" s="22"/>
      <c r="E128" s="22"/>
      <c r="F128" s="22"/>
      <c r="G128" s="22"/>
      <c r="H128" s="22"/>
      <c r="I128" s="22"/>
      <c r="J128" s="22"/>
      <c r="K128" s="22"/>
      <c r="L128" s="22"/>
      <c r="M128" s="22"/>
      <c r="N128" s="22"/>
      <c r="O128" s="22"/>
      <c r="P128" s="22"/>
    </row>
    <row r="129" s="59" customFormat="1" ht="20" customHeight="1" spans="1:16">
      <c r="A129" s="22"/>
      <c r="B129" s="22"/>
      <c r="C129" s="22"/>
      <c r="D129" s="22"/>
      <c r="E129" s="22"/>
      <c r="F129" s="22"/>
      <c r="G129" s="22"/>
      <c r="H129" s="22"/>
      <c r="I129" s="22"/>
      <c r="J129" s="22"/>
      <c r="K129" s="22"/>
      <c r="L129" s="22"/>
      <c r="M129" s="22"/>
      <c r="N129" s="22"/>
      <c r="O129" s="22"/>
      <c r="P129" s="22"/>
    </row>
    <row r="130" s="59" customFormat="1" ht="20" customHeight="1" spans="1:16">
      <c r="A130" s="22"/>
      <c r="B130" s="22"/>
      <c r="C130" s="22"/>
      <c r="D130" s="22"/>
      <c r="E130" s="22"/>
      <c r="F130" s="22"/>
      <c r="G130" s="22"/>
      <c r="H130" s="22"/>
      <c r="I130" s="22"/>
      <c r="J130" s="22"/>
      <c r="K130" s="22"/>
      <c r="L130" s="22"/>
      <c r="M130" s="22"/>
      <c r="N130" s="22"/>
      <c r="O130" s="22"/>
      <c r="P130" s="22"/>
    </row>
    <row r="131" s="59" customFormat="1" ht="20" customHeight="1" spans="1:16">
      <c r="A131" s="22"/>
      <c r="B131" s="22"/>
      <c r="C131" s="22"/>
      <c r="D131" s="22"/>
      <c r="E131" s="22"/>
      <c r="F131" s="22"/>
      <c r="G131" s="22"/>
      <c r="H131" s="22"/>
      <c r="I131" s="22"/>
      <c r="J131" s="22"/>
      <c r="K131" s="22"/>
      <c r="L131" s="22"/>
      <c r="M131" s="22"/>
      <c r="N131" s="22"/>
      <c r="O131" s="22"/>
      <c r="P131" s="22"/>
    </row>
    <row r="132" s="59" customFormat="1" ht="20" customHeight="1" spans="1:16">
      <c r="A132" s="22"/>
      <c r="B132" s="22"/>
      <c r="C132" s="22"/>
      <c r="D132" s="22"/>
      <c r="E132" s="22"/>
      <c r="F132" s="22"/>
      <c r="G132" s="22"/>
      <c r="H132" s="22"/>
      <c r="I132" s="22"/>
      <c r="J132" s="22"/>
      <c r="K132" s="22"/>
      <c r="L132" s="22"/>
      <c r="M132" s="22"/>
      <c r="N132" s="22"/>
      <c r="O132" s="22"/>
      <c r="P132" s="22"/>
    </row>
    <row r="133" s="59" customFormat="1" ht="20" customHeight="1" spans="1:16">
      <c r="A133" s="22"/>
      <c r="B133" s="22"/>
      <c r="C133" s="22"/>
      <c r="D133" s="22"/>
      <c r="E133" s="22"/>
      <c r="F133" s="22"/>
      <c r="G133" s="22"/>
      <c r="H133" s="22"/>
      <c r="I133" s="22"/>
      <c r="J133" s="22"/>
      <c r="K133" s="22"/>
      <c r="L133" s="22"/>
      <c r="M133" s="22"/>
      <c r="N133" s="22"/>
      <c r="O133" s="22"/>
      <c r="P133" s="22"/>
    </row>
    <row r="134" s="59" customFormat="1" ht="20" customHeight="1" spans="1:16">
      <c r="A134" s="22"/>
      <c r="B134" s="22"/>
      <c r="C134" s="22"/>
      <c r="D134" s="22"/>
      <c r="E134" s="22"/>
      <c r="F134" s="22"/>
      <c r="G134" s="22"/>
      <c r="H134" s="22"/>
      <c r="I134" s="22"/>
      <c r="J134" s="22"/>
      <c r="K134" s="22"/>
      <c r="L134" s="22"/>
      <c r="M134" s="22"/>
      <c r="N134" s="22"/>
      <c r="O134" s="22"/>
      <c r="P134" s="22"/>
    </row>
    <row r="135" s="59" customFormat="1" ht="20" customHeight="1" spans="1:16">
      <c r="A135" s="22"/>
      <c r="B135" s="22"/>
      <c r="C135" s="22"/>
      <c r="D135" s="22"/>
      <c r="E135" s="22"/>
      <c r="F135" s="22"/>
      <c r="G135" s="22"/>
      <c r="H135" s="22"/>
      <c r="I135" s="22"/>
      <c r="J135" s="22"/>
      <c r="K135" s="22"/>
      <c r="L135" s="22"/>
      <c r="M135" s="22"/>
      <c r="N135" s="22"/>
      <c r="O135" s="22"/>
      <c r="P135" s="22"/>
    </row>
    <row r="136" s="59" customFormat="1" ht="20" customHeight="1" spans="1:16">
      <c r="A136" s="22"/>
      <c r="B136" s="22"/>
      <c r="C136" s="22"/>
      <c r="D136" s="22"/>
      <c r="E136" s="22"/>
      <c r="F136" s="22"/>
      <c r="G136" s="22"/>
      <c r="H136" s="22"/>
      <c r="I136" s="22"/>
      <c r="J136" s="22"/>
      <c r="K136" s="22"/>
      <c r="L136" s="22"/>
      <c r="M136" s="22"/>
      <c r="N136" s="22"/>
      <c r="O136" s="22"/>
      <c r="P136" s="22"/>
    </row>
    <row r="137" s="59" customFormat="1" ht="20" customHeight="1" spans="1:16">
      <c r="A137" s="22"/>
      <c r="B137" s="22"/>
      <c r="C137" s="22"/>
      <c r="D137" s="22"/>
      <c r="E137" s="22"/>
      <c r="F137" s="22"/>
      <c r="G137" s="22"/>
      <c r="H137" s="22"/>
      <c r="I137" s="22"/>
      <c r="J137" s="22"/>
      <c r="K137" s="22"/>
      <c r="L137" s="22"/>
      <c r="M137" s="22"/>
      <c r="N137" s="22"/>
      <c r="O137" s="22"/>
      <c r="P137" s="22"/>
    </row>
    <row r="138" s="59" customFormat="1" ht="20" customHeight="1" spans="1:16">
      <c r="A138" s="22"/>
      <c r="B138" s="22"/>
      <c r="C138" s="22"/>
      <c r="D138" s="22"/>
      <c r="E138" s="22"/>
      <c r="F138" s="22"/>
      <c r="G138" s="22"/>
      <c r="H138" s="22"/>
      <c r="I138" s="22"/>
      <c r="J138" s="22"/>
      <c r="K138" s="22"/>
      <c r="L138" s="22"/>
      <c r="M138" s="22"/>
      <c r="N138" s="22"/>
      <c r="O138" s="22"/>
      <c r="P138" s="22"/>
    </row>
    <row r="139" s="59" customFormat="1" ht="20" customHeight="1" spans="1:16">
      <c r="A139" s="22"/>
      <c r="B139" s="22"/>
      <c r="C139" s="22"/>
      <c r="D139" s="22"/>
      <c r="E139" s="22"/>
      <c r="F139" s="22"/>
      <c r="G139" s="22"/>
      <c r="H139" s="22"/>
      <c r="I139" s="22"/>
      <c r="J139" s="22"/>
      <c r="K139" s="22"/>
      <c r="L139" s="22"/>
      <c r="M139" s="22"/>
      <c r="N139" s="22"/>
      <c r="O139" s="22"/>
      <c r="P139" s="22"/>
    </row>
    <row r="140" s="59" customFormat="1" ht="20" customHeight="1" spans="1:16">
      <c r="A140" s="22"/>
      <c r="B140" s="22"/>
      <c r="C140" s="22"/>
      <c r="D140" s="22"/>
      <c r="E140" s="22"/>
      <c r="F140" s="22"/>
      <c r="G140" s="22"/>
      <c r="H140" s="22"/>
      <c r="I140" s="22"/>
      <c r="J140" s="22"/>
      <c r="K140" s="22"/>
      <c r="L140" s="22"/>
      <c r="M140" s="22"/>
      <c r="N140" s="22"/>
      <c r="O140" s="22"/>
      <c r="P140" s="22"/>
    </row>
    <row r="141" s="59" customFormat="1" ht="20" customHeight="1" spans="1:16">
      <c r="A141" s="22"/>
      <c r="B141" s="22"/>
      <c r="C141" s="22"/>
      <c r="D141" s="22"/>
      <c r="E141" s="22"/>
      <c r="F141" s="22"/>
      <c r="G141" s="22"/>
      <c r="H141" s="22"/>
      <c r="I141" s="22"/>
      <c r="J141" s="22"/>
      <c r="K141" s="22"/>
      <c r="L141" s="22"/>
      <c r="M141" s="22"/>
      <c r="N141" s="22"/>
      <c r="O141" s="22"/>
      <c r="P141" s="22"/>
    </row>
    <row r="142" s="59" customFormat="1" ht="20" customHeight="1" spans="1:16">
      <c r="A142" s="22"/>
      <c r="B142" s="22"/>
      <c r="C142" s="22"/>
      <c r="D142" s="22"/>
      <c r="E142" s="22"/>
      <c r="F142" s="22"/>
      <c r="G142" s="22"/>
      <c r="H142" s="22"/>
      <c r="I142" s="22"/>
      <c r="J142" s="22"/>
      <c r="K142" s="22"/>
      <c r="L142" s="22"/>
      <c r="M142" s="22"/>
      <c r="N142" s="22"/>
      <c r="O142" s="22"/>
      <c r="P142" s="22"/>
    </row>
    <row r="143" s="59" customFormat="1" ht="20" customHeight="1" spans="1:16">
      <c r="A143" s="22"/>
      <c r="B143" s="22"/>
      <c r="C143" s="22"/>
      <c r="D143" s="22"/>
      <c r="E143" s="22"/>
      <c r="F143" s="22"/>
      <c r="G143" s="22"/>
      <c r="H143" s="22"/>
      <c r="I143" s="22"/>
      <c r="J143" s="22"/>
      <c r="K143" s="22"/>
      <c r="L143" s="22"/>
      <c r="M143" s="22"/>
      <c r="N143" s="22"/>
      <c r="O143" s="22"/>
      <c r="P143" s="22"/>
    </row>
    <row r="144" s="59" customFormat="1" ht="20" customHeight="1" spans="1:16">
      <c r="A144" s="22"/>
      <c r="B144" s="22"/>
      <c r="C144" s="22"/>
      <c r="D144" s="22"/>
      <c r="E144" s="22"/>
      <c r="F144" s="22"/>
      <c r="G144" s="22"/>
      <c r="H144" s="22"/>
      <c r="I144" s="22"/>
      <c r="J144" s="22"/>
      <c r="K144" s="22"/>
      <c r="L144" s="22"/>
      <c r="M144" s="22"/>
      <c r="N144" s="22"/>
      <c r="O144" s="22"/>
      <c r="P144" s="22"/>
    </row>
    <row r="145" s="59" customFormat="1" ht="20" customHeight="1" spans="1:16">
      <c r="A145" s="22"/>
      <c r="B145" s="22"/>
      <c r="C145" s="22"/>
      <c r="D145" s="22"/>
      <c r="E145" s="22"/>
      <c r="F145" s="22"/>
      <c r="G145" s="22"/>
      <c r="H145" s="22"/>
      <c r="I145" s="22"/>
      <c r="J145" s="22"/>
      <c r="K145" s="22"/>
      <c r="L145" s="22"/>
      <c r="M145" s="22"/>
      <c r="N145" s="22"/>
      <c r="O145" s="22"/>
      <c r="P145" s="22"/>
    </row>
    <row r="146" s="59" customFormat="1" ht="20" customHeight="1" spans="1:16">
      <c r="A146" s="22"/>
      <c r="B146" s="22"/>
      <c r="C146" s="22"/>
      <c r="D146" s="22"/>
      <c r="E146" s="22"/>
      <c r="F146" s="22"/>
      <c r="G146" s="22"/>
      <c r="H146" s="22"/>
      <c r="I146" s="22"/>
      <c r="J146" s="22"/>
      <c r="K146" s="22"/>
      <c r="L146" s="22"/>
      <c r="M146" s="22"/>
      <c r="N146" s="22"/>
      <c r="O146" s="22"/>
      <c r="P146" s="22"/>
    </row>
    <row r="147" s="59" customFormat="1" ht="20" customHeight="1" spans="1:16">
      <c r="A147" s="22"/>
      <c r="B147" s="22"/>
      <c r="C147" s="22"/>
      <c r="D147" s="22"/>
      <c r="E147" s="22"/>
      <c r="F147" s="22"/>
      <c r="G147" s="22"/>
      <c r="H147" s="22"/>
      <c r="I147" s="22"/>
      <c r="J147" s="22"/>
      <c r="K147" s="22"/>
      <c r="L147" s="22"/>
      <c r="M147" s="22"/>
      <c r="N147" s="22"/>
      <c r="O147" s="22"/>
      <c r="P147" s="22"/>
    </row>
    <row r="148" s="59" customFormat="1" ht="20" customHeight="1" spans="1:16">
      <c r="A148" s="22"/>
      <c r="B148" s="22"/>
      <c r="C148" s="22"/>
      <c r="D148" s="22"/>
      <c r="E148" s="22"/>
      <c r="F148" s="22"/>
      <c r="G148" s="22"/>
      <c r="H148" s="22"/>
      <c r="I148" s="22"/>
      <c r="J148" s="22"/>
      <c r="K148" s="22"/>
      <c r="L148" s="22"/>
      <c r="M148" s="22"/>
      <c r="N148" s="22"/>
      <c r="O148" s="22"/>
      <c r="P148" s="22"/>
    </row>
    <row r="149" s="59" customFormat="1" ht="20" customHeight="1" spans="1:16">
      <c r="A149" s="22"/>
      <c r="B149" s="22"/>
      <c r="C149" s="22"/>
      <c r="D149" s="22"/>
      <c r="E149" s="22"/>
      <c r="F149" s="22"/>
      <c r="G149" s="22"/>
      <c r="H149" s="22"/>
      <c r="I149" s="22"/>
      <c r="J149" s="22"/>
      <c r="K149" s="22"/>
      <c r="L149" s="22"/>
      <c r="M149" s="22"/>
      <c r="N149" s="22"/>
      <c r="O149" s="22"/>
      <c r="P149" s="22"/>
    </row>
    <row r="150" s="59" customFormat="1" ht="20" customHeight="1" spans="1:16">
      <c r="A150" s="22"/>
      <c r="B150" s="22"/>
      <c r="C150" s="22"/>
      <c r="D150" s="22"/>
      <c r="E150" s="22"/>
      <c r="F150" s="22"/>
      <c r="G150" s="22"/>
      <c r="H150" s="22"/>
      <c r="I150" s="22"/>
      <c r="J150" s="22"/>
      <c r="K150" s="22"/>
      <c r="L150" s="22"/>
      <c r="M150" s="22"/>
      <c r="N150" s="22"/>
      <c r="O150" s="22"/>
      <c r="P150" s="22"/>
    </row>
    <row r="151" s="59" customFormat="1" ht="20" customHeight="1" spans="1:16">
      <c r="A151" s="22"/>
      <c r="B151" s="22"/>
      <c r="C151" s="22"/>
      <c r="D151" s="22"/>
      <c r="E151" s="22"/>
      <c r="F151" s="22"/>
      <c r="G151" s="22"/>
      <c r="H151" s="22"/>
      <c r="I151" s="22"/>
      <c r="J151" s="22"/>
      <c r="K151" s="22"/>
      <c r="L151" s="22"/>
      <c r="M151" s="22"/>
      <c r="N151" s="22"/>
      <c r="O151" s="22"/>
      <c r="P151" s="22"/>
    </row>
    <row r="152" s="59" customFormat="1" ht="20" customHeight="1" spans="1:16">
      <c r="A152" s="22"/>
      <c r="B152" s="22"/>
      <c r="C152" s="22"/>
      <c r="D152" s="22"/>
      <c r="E152" s="22"/>
      <c r="F152" s="22"/>
      <c r="G152" s="22"/>
      <c r="H152" s="22"/>
      <c r="I152" s="22"/>
      <c r="J152" s="22"/>
      <c r="K152" s="22"/>
      <c r="L152" s="22"/>
      <c r="M152" s="22"/>
      <c r="N152" s="22"/>
      <c r="O152" s="22"/>
      <c r="P152" s="22"/>
    </row>
    <row r="153" s="59" customFormat="1" ht="20" customHeight="1" spans="1:16">
      <c r="A153" s="22"/>
      <c r="B153" s="22"/>
      <c r="C153" s="22"/>
      <c r="D153" s="22"/>
      <c r="E153" s="22"/>
      <c r="F153" s="22"/>
      <c r="G153" s="22"/>
      <c r="H153" s="22"/>
      <c r="I153" s="22"/>
      <c r="J153" s="22"/>
      <c r="K153" s="22"/>
      <c r="L153" s="22"/>
      <c r="M153" s="22"/>
      <c r="N153" s="22"/>
      <c r="O153" s="22"/>
      <c r="P153" s="22"/>
    </row>
    <row r="154" s="59" customFormat="1" ht="20" customHeight="1" spans="1:16">
      <c r="A154" s="22"/>
      <c r="B154" s="22"/>
      <c r="C154" s="22"/>
      <c r="D154" s="22"/>
      <c r="E154" s="22"/>
      <c r="F154" s="22"/>
      <c r="G154" s="22"/>
      <c r="H154" s="22"/>
      <c r="I154" s="22"/>
      <c r="J154" s="22"/>
      <c r="K154" s="22"/>
      <c r="L154" s="22"/>
      <c r="M154" s="22"/>
      <c r="N154" s="22"/>
      <c r="O154" s="22"/>
      <c r="P154" s="22"/>
    </row>
    <row r="155" s="59" customFormat="1" ht="20" customHeight="1" spans="1:16">
      <c r="A155" s="22"/>
      <c r="B155" s="22"/>
      <c r="C155" s="22"/>
      <c r="D155" s="22"/>
      <c r="E155" s="22"/>
      <c r="F155" s="22"/>
      <c r="G155" s="22"/>
      <c r="H155" s="22"/>
      <c r="I155" s="22"/>
      <c r="J155" s="22"/>
      <c r="K155" s="22"/>
      <c r="L155" s="22"/>
      <c r="M155" s="22"/>
      <c r="N155" s="22"/>
      <c r="O155" s="22"/>
      <c r="P155" s="22"/>
    </row>
    <row r="156" s="59" customFormat="1" ht="20" customHeight="1" spans="1:16">
      <c r="A156" s="22"/>
      <c r="B156" s="22"/>
      <c r="C156" s="22"/>
      <c r="D156" s="22"/>
      <c r="E156" s="22"/>
      <c r="F156" s="22"/>
      <c r="G156" s="22"/>
      <c r="H156" s="22"/>
      <c r="I156" s="22"/>
      <c r="J156" s="22"/>
      <c r="K156" s="22"/>
      <c r="L156" s="22"/>
      <c r="M156" s="22"/>
      <c r="N156" s="22"/>
      <c r="O156" s="22"/>
      <c r="P156" s="22"/>
    </row>
    <row r="157" s="59" customFormat="1" ht="20" customHeight="1" spans="1:16">
      <c r="A157" s="22"/>
      <c r="B157" s="22"/>
      <c r="C157" s="22"/>
      <c r="D157" s="22"/>
      <c r="E157" s="22"/>
      <c r="F157" s="22"/>
      <c r="G157" s="22"/>
      <c r="H157" s="22"/>
      <c r="I157" s="22"/>
      <c r="J157" s="22"/>
      <c r="K157" s="22"/>
      <c r="L157" s="22"/>
      <c r="M157" s="22"/>
      <c r="N157" s="22"/>
      <c r="O157" s="22"/>
      <c r="P157" s="22"/>
    </row>
    <row r="158" s="59" customFormat="1" ht="20" customHeight="1" spans="1:16">
      <c r="A158" s="22"/>
      <c r="B158" s="22"/>
      <c r="C158" s="22"/>
      <c r="D158" s="22"/>
      <c r="E158" s="22"/>
      <c r="F158" s="22"/>
      <c r="G158" s="22"/>
      <c r="H158" s="22"/>
      <c r="I158" s="22"/>
      <c r="J158" s="22"/>
      <c r="K158" s="22"/>
      <c r="L158" s="22"/>
      <c r="M158" s="22"/>
      <c r="N158" s="22"/>
      <c r="O158" s="22"/>
      <c r="P158" s="22"/>
    </row>
    <row r="159" s="59" customFormat="1" ht="20" customHeight="1" spans="1:16">
      <c r="A159" s="22"/>
      <c r="B159" s="22"/>
      <c r="C159" s="22"/>
      <c r="D159" s="22"/>
      <c r="E159" s="22"/>
      <c r="F159" s="22"/>
      <c r="G159" s="22"/>
      <c r="H159" s="22"/>
      <c r="I159" s="22"/>
      <c r="J159" s="22"/>
      <c r="K159" s="22"/>
      <c r="L159" s="22"/>
      <c r="M159" s="22"/>
      <c r="N159" s="22"/>
      <c r="O159" s="22"/>
      <c r="P159" s="22"/>
    </row>
    <row r="160" s="59" customFormat="1" ht="20" customHeight="1" spans="1:16">
      <c r="A160" s="22"/>
      <c r="B160" s="22"/>
      <c r="C160" s="22"/>
      <c r="D160" s="22"/>
      <c r="E160" s="22"/>
      <c r="F160" s="22"/>
      <c r="G160" s="22"/>
      <c r="H160" s="22"/>
      <c r="I160" s="22"/>
      <c r="J160" s="22"/>
      <c r="K160" s="22"/>
      <c r="L160" s="22"/>
      <c r="M160" s="22"/>
      <c r="N160" s="22"/>
      <c r="O160" s="22"/>
      <c r="P160" s="22"/>
    </row>
    <row r="161" s="59" customFormat="1" ht="20" customHeight="1" spans="1:16">
      <c r="A161" s="22"/>
      <c r="B161" s="22"/>
      <c r="C161" s="22"/>
      <c r="D161" s="22"/>
      <c r="E161" s="22"/>
      <c r="F161" s="22"/>
      <c r="G161" s="22"/>
      <c r="H161" s="22"/>
      <c r="I161" s="22"/>
      <c r="J161" s="22"/>
      <c r="K161" s="22"/>
      <c r="L161" s="22"/>
      <c r="M161" s="22"/>
      <c r="N161" s="22"/>
      <c r="O161" s="22"/>
      <c r="P161" s="22"/>
    </row>
    <row r="162" s="59" customFormat="1" ht="20" customHeight="1" spans="1:16">
      <c r="A162" s="22"/>
      <c r="B162" s="22"/>
      <c r="C162" s="22"/>
      <c r="D162" s="22"/>
      <c r="E162" s="22"/>
      <c r="F162" s="22"/>
      <c r="G162" s="22"/>
      <c r="H162" s="22"/>
      <c r="I162" s="22"/>
      <c r="J162" s="22"/>
      <c r="K162" s="22"/>
      <c r="L162" s="22"/>
      <c r="M162" s="22"/>
      <c r="N162" s="22"/>
      <c r="O162" s="22"/>
      <c r="P162" s="22"/>
    </row>
    <row r="163" s="59" customFormat="1" ht="20" customHeight="1" spans="1:16">
      <c r="A163" s="22"/>
      <c r="B163" s="22"/>
      <c r="C163" s="22"/>
      <c r="D163" s="22"/>
      <c r="E163" s="22"/>
      <c r="F163" s="22"/>
      <c r="G163" s="22"/>
      <c r="H163" s="22"/>
      <c r="I163" s="22"/>
      <c r="J163" s="22"/>
      <c r="K163" s="22"/>
      <c r="L163" s="22"/>
      <c r="M163" s="22"/>
      <c r="N163" s="22"/>
      <c r="O163" s="22"/>
      <c r="P163" s="22"/>
    </row>
    <row r="164" s="59" customFormat="1" ht="20" customHeight="1" spans="1:16">
      <c r="A164" s="22"/>
      <c r="B164" s="22"/>
      <c r="C164" s="22"/>
      <c r="D164" s="22"/>
      <c r="E164" s="22"/>
      <c r="F164" s="22"/>
      <c r="G164" s="22"/>
      <c r="H164" s="22"/>
      <c r="I164" s="22"/>
      <c r="J164" s="22"/>
      <c r="K164" s="22"/>
      <c r="L164" s="22"/>
      <c r="M164" s="22"/>
      <c r="N164" s="22"/>
      <c r="O164" s="22"/>
      <c r="P164" s="22"/>
    </row>
    <row r="165" s="59" customFormat="1" ht="20" customHeight="1" spans="1:16">
      <c r="A165" s="22"/>
      <c r="B165" s="22"/>
      <c r="C165" s="22"/>
      <c r="D165" s="22"/>
      <c r="E165" s="22"/>
      <c r="F165" s="22"/>
      <c r="G165" s="22"/>
      <c r="H165" s="22"/>
      <c r="I165" s="22"/>
      <c r="J165" s="22"/>
      <c r="K165" s="22"/>
      <c r="L165" s="22"/>
      <c r="M165" s="22"/>
      <c r="N165" s="22"/>
      <c r="O165" s="22"/>
      <c r="P165" s="22"/>
    </row>
    <row r="166" s="59" customFormat="1" ht="20" customHeight="1" spans="1:16">
      <c r="A166" s="22"/>
      <c r="B166" s="22"/>
      <c r="C166" s="22"/>
      <c r="D166" s="22"/>
      <c r="E166" s="22"/>
      <c r="F166" s="22"/>
      <c r="G166" s="22"/>
      <c r="H166" s="22"/>
      <c r="I166" s="22"/>
      <c r="J166" s="22"/>
      <c r="K166" s="22"/>
      <c r="L166" s="22"/>
      <c r="M166" s="22"/>
      <c r="N166" s="22"/>
      <c r="O166" s="22"/>
      <c r="P166" s="22"/>
    </row>
    <row r="167" s="59" customFormat="1" ht="20" customHeight="1" spans="1:16">
      <c r="A167" s="22"/>
      <c r="B167" s="22"/>
      <c r="C167" s="22"/>
      <c r="D167" s="22"/>
      <c r="E167" s="22"/>
      <c r="F167" s="22"/>
      <c r="G167" s="22"/>
      <c r="H167" s="22"/>
      <c r="I167" s="22"/>
      <c r="J167" s="22"/>
      <c r="K167" s="22"/>
      <c r="L167" s="22"/>
      <c r="M167" s="22"/>
      <c r="N167" s="22"/>
      <c r="O167" s="22"/>
      <c r="P167" s="22"/>
    </row>
    <row r="168" s="59" customFormat="1" ht="20" customHeight="1" spans="1:16">
      <c r="A168" s="22"/>
      <c r="B168" s="22"/>
      <c r="C168" s="22"/>
      <c r="D168" s="22"/>
      <c r="E168" s="22"/>
      <c r="F168" s="22"/>
      <c r="G168" s="22"/>
      <c r="H168" s="22"/>
      <c r="I168" s="22"/>
      <c r="J168" s="22"/>
      <c r="K168" s="22"/>
      <c r="L168" s="22"/>
      <c r="M168" s="22"/>
      <c r="N168" s="22"/>
      <c r="O168" s="22"/>
      <c r="P168" s="22"/>
    </row>
    <row r="169" s="59" customFormat="1" ht="20" customHeight="1" spans="1:16">
      <c r="A169" s="22"/>
      <c r="B169" s="22"/>
      <c r="C169" s="22"/>
      <c r="D169" s="22"/>
      <c r="E169" s="22"/>
      <c r="F169" s="22"/>
      <c r="G169" s="22"/>
      <c r="H169" s="22"/>
      <c r="I169" s="22"/>
      <c r="J169" s="22"/>
      <c r="K169" s="22"/>
      <c r="L169" s="22"/>
      <c r="M169" s="22"/>
      <c r="N169" s="22"/>
      <c r="O169" s="22"/>
      <c r="P169" s="22"/>
    </row>
    <row r="170" s="59" customFormat="1" ht="20" customHeight="1" spans="1:16">
      <c r="A170" s="22"/>
      <c r="B170" s="22"/>
      <c r="C170" s="22"/>
      <c r="D170" s="22"/>
      <c r="E170" s="22"/>
      <c r="F170" s="22"/>
      <c r="G170" s="22"/>
      <c r="H170" s="22"/>
      <c r="I170" s="22"/>
      <c r="J170" s="22"/>
      <c r="K170" s="22"/>
      <c r="L170" s="22"/>
      <c r="M170" s="22"/>
      <c r="N170" s="22"/>
      <c r="O170" s="22"/>
      <c r="P170" s="22"/>
    </row>
    <row r="171" s="59" customFormat="1" ht="20" customHeight="1" spans="1:16">
      <c r="A171" s="22"/>
      <c r="B171" s="22"/>
      <c r="C171" s="22"/>
      <c r="D171" s="22"/>
      <c r="E171" s="22"/>
      <c r="F171" s="22"/>
      <c r="G171" s="22"/>
      <c r="H171" s="22"/>
      <c r="I171" s="22"/>
      <c r="J171" s="22"/>
      <c r="K171" s="22"/>
      <c r="L171" s="22"/>
      <c r="M171" s="22"/>
      <c r="N171" s="22"/>
      <c r="O171" s="22"/>
      <c r="P171" s="22"/>
    </row>
    <row r="172" s="59" customFormat="1" ht="20" customHeight="1" spans="1:16">
      <c r="A172" s="22"/>
      <c r="B172" s="22"/>
      <c r="C172" s="22"/>
      <c r="D172" s="22"/>
      <c r="E172" s="22"/>
      <c r="F172" s="22"/>
      <c r="G172" s="22"/>
      <c r="H172" s="22"/>
      <c r="I172" s="22"/>
      <c r="J172" s="22"/>
      <c r="K172" s="22"/>
      <c r="L172" s="22"/>
      <c r="M172" s="22"/>
      <c r="N172" s="22"/>
      <c r="O172" s="22"/>
      <c r="P172" s="22"/>
    </row>
    <row r="173" s="59" customFormat="1" ht="20" customHeight="1" spans="1:16">
      <c r="A173" s="22"/>
      <c r="B173" s="22"/>
      <c r="C173" s="22"/>
      <c r="D173" s="22"/>
      <c r="E173" s="22"/>
      <c r="F173" s="22"/>
      <c r="G173" s="22"/>
      <c r="H173" s="22"/>
      <c r="I173" s="22"/>
      <c r="J173" s="22"/>
      <c r="K173" s="22"/>
      <c r="L173" s="22"/>
      <c r="M173" s="22"/>
      <c r="N173" s="22"/>
      <c r="O173" s="22"/>
      <c r="P173" s="22"/>
    </row>
    <row r="174" s="59" customFormat="1" ht="20" customHeight="1" spans="1:16">
      <c r="A174" s="22"/>
      <c r="B174" s="22"/>
      <c r="C174" s="22"/>
      <c r="D174" s="22"/>
      <c r="E174" s="22"/>
      <c r="F174" s="22"/>
      <c r="G174" s="22"/>
      <c r="H174" s="22"/>
      <c r="I174" s="22"/>
      <c r="J174" s="22"/>
      <c r="K174" s="22"/>
      <c r="L174" s="22"/>
      <c r="M174" s="22"/>
      <c r="N174" s="22"/>
      <c r="O174" s="22"/>
      <c r="P174" s="22"/>
    </row>
    <row r="175" s="59" customFormat="1" ht="20" customHeight="1" spans="1:16">
      <c r="A175" s="22"/>
      <c r="B175" s="22"/>
      <c r="C175" s="22"/>
      <c r="D175" s="22"/>
      <c r="E175" s="22"/>
      <c r="F175" s="22"/>
      <c r="G175" s="22"/>
      <c r="H175" s="22"/>
      <c r="I175" s="22"/>
      <c r="J175" s="22"/>
      <c r="K175" s="22"/>
      <c r="L175" s="22"/>
      <c r="M175" s="22"/>
      <c r="N175" s="22"/>
      <c r="O175" s="22"/>
      <c r="P175" s="22"/>
    </row>
    <row r="176" s="59" customFormat="1" ht="20" customHeight="1" spans="1:16">
      <c r="A176" s="22"/>
      <c r="B176" s="22"/>
      <c r="C176" s="22"/>
      <c r="D176" s="22"/>
      <c r="E176" s="22"/>
      <c r="F176" s="22"/>
      <c r="G176" s="22"/>
      <c r="H176" s="22"/>
      <c r="I176" s="22"/>
      <c r="J176" s="22"/>
      <c r="K176" s="22"/>
      <c r="L176" s="22"/>
      <c r="M176" s="22"/>
      <c r="N176" s="22"/>
      <c r="O176" s="22"/>
      <c r="P176" s="22"/>
    </row>
    <row r="177" s="59" customFormat="1" ht="20" customHeight="1" spans="1:16">
      <c r="A177" s="22"/>
      <c r="B177" s="22"/>
      <c r="C177" s="22"/>
      <c r="D177" s="22"/>
      <c r="E177" s="22"/>
      <c r="F177" s="22"/>
      <c r="G177" s="22"/>
      <c r="H177" s="22"/>
      <c r="I177" s="22"/>
      <c r="J177" s="22"/>
      <c r="K177" s="22"/>
      <c r="L177" s="22"/>
      <c r="M177" s="22"/>
      <c r="N177" s="22"/>
      <c r="O177" s="22"/>
      <c r="P177" s="22"/>
    </row>
    <row r="178" s="59" customFormat="1" ht="20" customHeight="1"/>
    <row r="179" s="59" customFormat="1" ht="20" customHeight="1"/>
    <row r="180" s="59" customFormat="1" ht="20" customHeight="1"/>
  </sheetData>
  <autoFilter xmlns:etc="http://www.wps.cn/officeDocument/2017/etCustomData" ref="A3:P5" etc:filterBottomFollowUsedRange="0">
    <extLst/>
  </autoFilter>
  <mergeCells count="15">
    <mergeCell ref="A1:O1"/>
    <mergeCell ref="K2:M2"/>
    <mergeCell ref="A5:C5"/>
    <mergeCell ref="A2:A3"/>
    <mergeCell ref="B2:B3"/>
    <mergeCell ref="C2:C3"/>
    <mergeCell ref="D2:D3"/>
    <mergeCell ref="E2:E3"/>
    <mergeCell ref="F2:F3"/>
    <mergeCell ref="G2:G3"/>
    <mergeCell ref="H2:H3"/>
    <mergeCell ref="I2:I3"/>
    <mergeCell ref="J2:J3"/>
    <mergeCell ref="N2:N3"/>
    <mergeCell ref="O2:O3"/>
  </mergeCells>
  <pageMargins left="0.7" right="0.7" top="0.75" bottom="0.75" header="0.3" footer="0.3"/>
  <pageSetup paperSize="9" scale="90" orientation="landscape"/>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1"/>
  <sheetViews>
    <sheetView workbookViewId="0">
      <pane xSplit="1" ySplit="6" topLeftCell="B7" activePane="bottomRight" state="frozen"/>
      <selection/>
      <selection pane="topRight"/>
      <selection pane="bottomLeft"/>
      <selection pane="bottomRight" activeCell="A1" sqref="A1"/>
    </sheetView>
  </sheetViews>
  <sheetFormatPr defaultColWidth="9.81481481481481" defaultRowHeight="14.4"/>
  <cols>
    <col min="1" max="1" width="4" customWidth="1"/>
    <col min="2" max="2" width="7" hidden="1" customWidth="1"/>
    <col min="3" max="3" width="20" customWidth="1"/>
    <col min="4" max="4" width="14" customWidth="1"/>
    <col min="5" max="5" width="17" customWidth="1"/>
    <col min="6" max="6" width="10" customWidth="1"/>
    <col min="7" max="8" width="7" customWidth="1"/>
    <col min="9" max="9" width="12" customWidth="1"/>
    <col min="10" max="10" width="10" customWidth="1"/>
    <col min="11" max="11" width="12" customWidth="1"/>
    <col min="12" max="12" width="13" customWidth="1"/>
    <col min="13" max="15" width="12" hidden="1" customWidth="1"/>
    <col min="16" max="16" width="7" hidden="1" customWidth="1"/>
    <col min="17" max="17" width="11" hidden="1" customWidth="1"/>
    <col min="18" max="18" width="7" hidden="1" customWidth="1"/>
    <col min="19" max="19" width="15" customWidth="1"/>
  </cols>
  <sheetData>
    <row r="1" ht="15.6" spans="1:19">
      <c r="A1" s="13" t="s">
        <v>86</v>
      </c>
      <c r="B1" s="126" t="s">
        <v>250</v>
      </c>
      <c r="C1" s="15"/>
      <c r="D1" s="15"/>
      <c r="E1" s="15"/>
      <c r="F1" s="15"/>
      <c r="G1" s="15"/>
      <c r="H1" s="15"/>
      <c r="I1" s="15"/>
      <c r="J1" s="15"/>
      <c r="K1" s="15"/>
      <c r="L1" s="15"/>
      <c r="M1" s="15"/>
      <c r="N1" s="15"/>
      <c r="O1" s="15"/>
      <c r="P1" s="15"/>
      <c r="Q1" s="15"/>
      <c r="R1" s="15"/>
      <c r="S1" s="15"/>
    </row>
    <row r="2" ht="15.6" spans="1:19">
      <c r="A2" s="406" t="s">
        <v>922</v>
      </c>
      <c r="B2" s="17"/>
      <c r="C2" s="17"/>
      <c r="D2" s="17"/>
      <c r="E2" s="17"/>
      <c r="F2" s="17"/>
      <c r="G2" s="17"/>
      <c r="H2" s="17"/>
      <c r="I2" s="17"/>
      <c r="J2" s="17"/>
      <c r="K2" s="17"/>
      <c r="L2" s="17"/>
      <c r="M2" s="17"/>
      <c r="N2" s="17"/>
      <c r="O2" s="17"/>
      <c r="P2" s="17"/>
      <c r="Q2" s="17"/>
      <c r="R2" s="17"/>
      <c r="S2" s="17"/>
    </row>
    <row r="3" spans="1:19">
      <c r="A3" s="40" t="e">
        <f>CONCATENATE(#REF!,#REF!,#REF!,#REF!,#REF!,#REF!,#REF!)</f>
        <v>#REF!</v>
      </c>
      <c r="B3" s="40"/>
      <c r="C3" s="40"/>
      <c r="D3" s="40"/>
      <c r="E3" s="40"/>
      <c r="F3" s="40"/>
      <c r="G3" s="40"/>
      <c r="H3" s="40"/>
      <c r="I3" s="38"/>
      <c r="J3" s="38"/>
      <c r="K3" s="38"/>
      <c r="L3" s="38"/>
      <c r="M3" s="38"/>
      <c r="N3" s="38"/>
      <c r="O3" s="38"/>
      <c r="P3" s="38"/>
      <c r="Q3" s="38"/>
      <c r="R3" s="38"/>
      <c r="S3" s="38"/>
    </row>
    <row r="4" spans="1:19">
      <c r="A4" s="41" t="e">
        <f>#REF!&amp;#REF!</f>
        <v>#REF!</v>
      </c>
      <c r="B4" s="36"/>
      <c r="C4" s="36"/>
      <c r="D4" s="36"/>
      <c r="E4" s="36"/>
      <c r="F4" s="36"/>
      <c r="G4" s="36"/>
      <c r="H4" s="36"/>
      <c r="I4" s="36"/>
      <c r="J4" s="36"/>
      <c r="K4" s="36"/>
      <c r="L4" s="36"/>
      <c r="M4" s="36"/>
      <c r="N4" s="36"/>
      <c r="O4" s="36"/>
      <c r="P4" s="36"/>
      <c r="Q4" s="36"/>
      <c r="R4" s="36"/>
      <c r="S4" s="42" t="s">
        <v>119</v>
      </c>
    </row>
    <row r="5" spans="1:19">
      <c r="A5" s="43" t="s">
        <v>183</v>
      </c>
      <c r="B5" s="43" t="s">
        <v>923</v>
      </c>
      <c r="C5" s="185" t="s">
        <v>924</v>
      </c>
      <c r="D5" s="185" t="s">
        <v>521</v>
      </c>
      <c r="E5" s="433" t="s">
        <v>667</v>
      </c>
      <c r="F5" s="185" t="s">
        <v>925</v>
      </c>
      <c r="G5" s="185" t="s">
        <v>478</v>
      </c>
      <c r="H5" s="185" t="s">
        <v>479</v>
      </c>
      <c r="I5" s="185" t="s">
        <v>926</v>
      </c>
      <c r="J5" s="185" t="s">
        <v>576</v>
      </c>
      <c r="K5" s="43" t="s">
        <v>333</v>
      </c>
      <c r="L5" s="70"/>
      <c r="M5" s="185" t="s">
        <v>334</v>
      </c>
      <c r="N5" s="437"/>
      <c r="O5" s="43" t="s">
        <v>335</v>
      </c>
      <c r="P5" s="46"/>
      <c r="Q5" s="46"/>
      <c r="R5" s="187" t="s">
        <v>358</v>
      </c>
      <c r="S5" s="185" t="s">
        <v>186</v>
      </c>
    </row>
    <row r="6" spans="1:19">
      <c r="A6" s="46"/>
      <c r="B6" s="46"/>
      <c r="C6" s="46"/>
      <c r="D6" s="46"/>
      <c r="E6" s="435"/>
      <c r="F6" s="46"/>
      <c r="G6" s="46"/>
      <c r="H6" s="46"/>
      <c r="I6" s="46"/>
      <c r="J6" s="46"/>
      <c r="K6" s="43" t="s">
        <v>675</v>
      </c>
      <c r="L6" s="44" t="s">
        <v>676</v>
      </c>
      <c r="M6" s="72" t="s">
        <v>675</v>
      </c>
      <c r="N6" s="43" t="s">
        <v>676</v>
      </c>
      <c r="O6" s="43" t="s">
        <v>675</v>
      </c>
      <c r="P6" s="52" t="s">
        <v>677</v>
      </c>
      <c r="Q6" s="43" t="s">
        <v>676</v>
      </c>
      <c r="R6" s="46"/>
      <c r="S6" s="46"/>
    </row>
    <row r="7" spans="1:19">
      <c r="A7" s="46">
        <v>1</v>
      </c>
      <c r="B7" s="47"/>
      <c r="C7" s="493" t="s">
        <v>927</v>
      </c>
      <c r="D7" s="46"/>
      <c r="E7" s="494" t="s">
        <v>928</v>
      </c>
      <c r="F7" s="47"/>
      <c r="G7" s="495" t="s">
        <v>929</v>
      </c>
      <c r="H7" s="496">
        <v>1</v>
      </c>
      <c r="I7" s="48"/>
      <c r="J7" s="48"/>
      <c r="K7" s="56">
        <v>840933.8</v>
      </c>
      <c r="L7" s="55"/>
      <c r="M7" s="510"/>
      <c r="N7" s="55"/>
      <c r="O7" s="56"/>
      <c r="P7" s="46"/>
      <c r="Q7" s="56">
        <f t="shared" ref="Q7:Q43" si="0">ROUND(O7*P7/100,0)</f>
        <v>0</v>
      </c>
      <c r="R7" s="56" t="str">
        <f>IF(N7=0,"",(Q7-N7)/N7*100)</f>
        <v/>
      </c>
      <c r="S7" s="43" t="s">
        <v>930</v>
      </c>
    </row>
    <row r="8" spans="1:19">
      <c r="A8" s="46">
        <v>2</v>
      </c>
      <c r="B8" s="47"/>
      <c r="C8" s="493" t="s">
        <v>931</v>
      </c>
      <c r="D8" s="46"/>
      <c r="E8" s="494" t="s">
        <v>928</v>
      </c>
      <c r="F8" s="47"/>
      <c r="G8" s="495" t="s">
        <v>932</v>
      </c>
      <c r="H8" s="496">
        <v>2</v>
      </c>
      <c r="I8" s="48"/>
      <c r="J8" s="48"/>
      <c r="K8" s="56">
        <v>4324.96</v>
      </c>
      <c r="L8" s="55"/>
      <c r="M8" s="57"/>
      <c r="N8" s="56"/>
      <c r="O8" s="56"/>
      <c r="P8" s="46"/>
      <c r="Q8" s="56">
        <f t="shared" si="0"/>
        <v>0</v>
      </c>
      <c r="R8" s="56" t="str">
        <f>IF(N8=0,"",(Q8-N8)/N8*100)</f>
        <v/>
      </c>
      <c r="S8" s="517"/>
    </row>
    <row r="9" spans="1:19">
      <c r="A9" s="46">
        <v>3</v>
      </c>
      <c r="B9" s="47"/>
      <c r="C9" s="109" t="s">
        <v>933</v>
      </c>
      <c r="D9" s="46" t="s">
        <v>536</v>
      </c>
      <c r="E9" s="494" t="s">
        <v>934</v>
      </c>
      <c r="F9" s="47"/>
      <c r="G9" s="46" t="s">
        <v>935</v>
      </c>
      <c r="H9" s="46">
        <v>1</v>
      </c>
      <c r="I9" s="48"/>
      <c r="J9" s="48"/>
      <c r="K9" s="56">
        <v>25228.02</v>
      </c>
      <c r="L9" s="55"/>
      <c r="M9" s="57"/>
      <c r="N9" s="56"/>
      <c r="O9" s="56"/>
      <c r="P9" s="46"/>
      <c r="Q9" s="56">
        <f t="shared" si="0"/>
        <v>0</v>
      </c>
      <c r="R9" s="56"/>
      <c r="S9" s="517"/>
    </row>
    <row r="10" spans="1:19">
      <c r="A10" s="46">
        <v>4</v>
      </c>
      <c r="B10" s="47"/>
      <c r="C10" s="109" t="s">
        <v>936</v>
      </c>
      <c r="D10" s="46"/>
      <c r="E10" s="494" t="s">
        <v>934</v>
      </c>
      <c r="F10" s="47"/>
      <c r="G10" s="46" t="s">
        <v>935</v>
      </c>
      <c r="H10" s="46">
        <v>1</v>
      </c>
      <c r="I10" s="48"/>
      <c r="J10" s="48"/>
      <c r="K10" s="56">
        <v>9247.31</v>
      </c>
      <c r="L10" s="55"/>
      <c r="M10" s="57"/>
      <c r="N10" s="56"/>
      <c r="O10" s="56"/>
      <c r="P10" s="46"/>
      <c r="Q10" s="56">
        <f t="shared" si="0"/>
        <v>0</v>
      </c>
      <c r="R10" s="56"/>
      <c r="S10" s="517"/>
    </row>
    <row r="11" spans="1:19">
      <c r="A11" s="46">
        <v>5</v>
      </c>
      <c r="B11" s="47"/>
      <c r="C11" s="109" t="s">
        <v>937</v>
      </c>
      <c r="D11" s="46"/>
      <c r="E11" s="494" t="s">
        <v>934</v>
      </c>
      <c r="F11" s="47"/>
      <c r="G11" s="46" t="s">
        <v>929</v>
      </c>
      <c r="H11" s="46">
        <v>1</v>
      </c>
      <c r="I11" s="48"/>
      <c r="J11" s="48"/>
      <c r="K11" s="56">
        <v>230535.96</v>
      </c>
      <c r="L11" s="55"/>
      <c r="M11" s="57"/>
      <c r="N11" s="56"/>
      <c r="O11" s="56"/>
      <c r="P11" s="46"/>
      <c r="Q11" s="56">
        <f t="shared" si="0"/>
        <v>0</v>
      </c>
      <c r="R11" s="56"/>
      <c r="S11" s="517"/>
    </row>
    <row r="12" spans="1:19">
      <c r="A12" s="46">
        <v>6</v>
      </c>
      <c r="B12" s="47"/>
      <c r="C12" s="109" t="s">
        <v>938</v>
      </c>
      <c r="D12" s="46"/>
      <c r="E12" s="494" t="s">
        <v>934</v>
      </c>
      <c r="F12" s="47"/>
      <c r="G12" s="46" t="s">
        <v>935</v>
      </c>
      <c r="H12" s="46">
        <v>2</v>
      </c>
      <c r="I12" s="48"/>
      <c r="J12" s="48"/>
      <c r="K12" s="56">
        <v>6490.32</v>
      </c>
      <c r="L12" s="55"/>
      <c r="M12" s="57"/>
      <c r="N12" s="56"/>
      <c r="O12" s="56"/>
      <c r="P12" s="46"/>
      <c r="Q12" s="56">
        <f t="shared" si="0"/>
        <v>0</v>
      </c>
      <c r="R12" s="56"/>
      <c r="S12" s="517"/>
    </row>
    <row r="13" spans="1:19">
      <c r="A13" s="46">
        <v>7</v>
      </c>
      <c r="B13" s="47"/>
      <c r="C13" s="493" t="s">
        <v>939</v>
      </c>
      <c r="D13" s="46"/>
      <c r="E13" s="494" t="s">
        <v>934</v>
      </c>
      <c r="F13" s="47"/>
      <c r="G13" s="46" t="s">
        <v>940</v>
      </c>
      <c r="H13" s="46">
        <v>1</v>
      </c>
      <c r="I13" s="48"/>
      <c r="J13" s="48"/>
      <c r="K13" s="56">
        <v>57664.02</v>
      </c>
      <c r="L13" s="55"/>
      <c r="M13" s="57"/>
      <c r="N13" s="56"/>
      <c r="O13" s="56"/>
      <c r="P13" s="46"/>
      <c r="Q13" s="56">
        <f t="shared" si="0"/>
        <v>0</v>
      </c>
      <c r="R13" s="56"/>
      <c r="S13" s="439"/>
    </row>
    <row r="14" spans="1:19">
      <c r="A14" s="46">
        <v>8</v>
      </c>
      <c r="B14" s="47"/>
      <c r="C14" s="109" t="s">
        <v>941</v>
      </c>
      <c r="D14" s="46"/>
      <c r="E14" s="494" t="s">
        <v>934</v>
      </c>
      <c r="F14" s="47"/>
      <c r="G14" s="46" t="s">
        <v>935</v>
      </c>
      <c r="H14" s="46">
        <v>1</v>
      </c>
      <c r="I14" s="48"/>
      <c r="J14" s="48"/>
      <c r="K14" s="56"/>
      <c r="L14" s="55"/>
      <c r="M14" s="57"/>
      <c r="N14" s="56"/>
      <c r="O14" s="56"/>
      <c r="P14" s="46"/>
      <c r="Q14" s="56">
        <f t="shared" si="0"/>
        <v>0</v>
      </c>
      <c r="R14" s="56" t="str">
        <f>IF(N14=0,"",(Q14-N14)/N14*100)</f>
        <v/>
      </c>
      <c r="S14" s="47"/>
    </row>
    <row r="15" spans="1:19">
      <c r="A15" s="46">
        <v>9</v>
      </c>
      <c r="B15" s="47"/>
      <c r="C15" s="109" t="s">
        <v>942</v>
      </c>
      <c r="D15" s="46"/>
      <c r="E15" s="494" t="s">
        <v>934</v>
      </c>
      <c r="F15" s="47"/>
      <c r="G15" s="46" t="s">
        <v>935</v>
      </c>
      <c r="H15" s="46">
        <v>1</v>
      </c>
      <c r="I15" s="48"/>
      <c r="J15" s="48"/>
      <c r="K15" s="56"/>
      <c r="L15" s="55"/>
      <c r="M15" s="57"/>
      <c r="N15" s="56"/>
      <c r="O15" s="56"/>
      <c r="P15" s="46"/>
      <c r="Q15" s="56">
        <f t="shared" si="0"/>
        <v>0</v>
      </c>
      <c r="R15" s="56"/>
      <c r="S15" s="47"/>
    </row>
    <row r="16" spans="1:19">
      <c r="A16" s="46">
        <v>10</v>
      </c>
      <c r="B16" s="47"/>
      <c r="C16" s="109" t="s">
        <v>943</v>
      </c>
      <c r="D16" s="46"/>
      <c r="E16" s="494" t="s">
        <v>934</v>
      </c>
      <c r="F16" s="47"/>
      <c r="G16" s="46" t="s">
        <v>545</v>
      </c>
      <c r="H16" s="46">
        <v>1</v>
      </c>
      <c r="I16" s="48"/>
      <c r="J16" s="48"/>
      <c r="K16" s="56"/>
      <c r="L16" s="55"/>
      <c r="M16" s="57"/>
      <c r="N16" s="56"/>
      <c r="O16" s="56"/>
      <c r="P16" s="46"/>
      <c r="Q16" s="56">
        <f t="shared" si="0"/>
        <v>0</v>
      </c>
      <c r="R16" s="56"/>
      <c r="S16" s="47"/>
    </row>
    <row r="17" spans="1:19">
      <c r="A17" s="46">
        <v>11</v>
      </c>
      <c r="B17" s="47"/>
      <c r="C17" s="109" t="s">
        <v>944</v>
      </c>
      <c r="D17" s="46"/>
      <c r="E17" s="494" t="s">
        <v>934</v>
      </c>
      <c r="F17" s="47"/>
      <c r="G17" s="46" t="s">
        <v>545</v>
      </c>
      <c r="H17" s="46">
        <v>3</v>
      </c>
      <c r="I17" s="48"/>
      <c r="J17" s="48"/>
      <c r="K17" s="56"/>
      <c r="L17" s="55"/>
      <c r="M17" s="57"/>
      <c r="N17" s="56"/>
      <c r="O17" s="56"/>
      <c r="P17" s="46"/>
      <c r="Q17" s="56">
        <f t="shared" si="0"/>
        <v>0</v>
      </c>
      <c r="R17" s="56"/>
      <c r="S17" s="47"/>
    </row>
    <row r="18" spans="1:19">
      <c r="A18" s="46">
        <v>12</v>
      </c>
      <c r="B18" s="47"/>
      <c r="C18" s="109" t="s">
        <v>945</v>
      </c>
      <c r="D18" s="46"/>
      <c r="E18" s="494" t="s">
        <v>934</v>
      </c>
      <c r="F18" s="47"/>
      <c r="G18" s="46" t="s">
        <v>545</v>
      </c>
      <c r="H18" s="46">
        <v>3</v>
      </c>
      <c r="I18" s="48"/>
      <c r="J18" s="48"/>
      <c r="K18" s="56"/>
      <c r="L18" s="55"/>
      <c r="M18" s="57"/>
      <c r="N18" s="56"/>
      <c r="O18" s="56"/>
      <c r="P18" s="46"/>
      <c r="Q18" s="56">
        <f t="shared" si="0"/>
        <v>0</v>
      </c>
      <c r="R18" s="56"/>
      <c r="S18" s="47"/>
    </row>
    <row r="19" spans="1:19">
      <c r="A19" s="46">
        <v>13</v>
      </c>
      <c r="B19" s="47"/>
      <c r="C19" s="109" t="s">
        <v>946</v>
      </c>
      <c r="D19" s="46"/>
      <c r="E19" s="494" t="s">
        <v>934</v>
      </c>
      <c r="F19" s="47"/>
      <c r="G19" s="46" t="s">
        <v>545</v>
      </c>
      <c r="H19" s="46">
        <v>123</v>
      </c>
      <c r="I19" s="48"/>
      <c r="J19" s="48"/>
      <c r="K19" s="56"/>
      <c r="L19" s="55"/>
      <c r="M19" s="57"/>
      <c r="N19" s="56"/>
      <c r="O19" s="56"/>
      <c r="P19" s="46"/>
      <c r="Q19" s="56">
        <f t="shared" si="0"/>
        <v>0</v>
      </c>
      <c r="R19" s="56"/>
      <c r="S19" s="47"/>
    </row>
    <row r="20" spans="1:19">
      <c r="A20" s="46">
        <v>14</v>
      </c>
      <c r="B20" s="47"/>
      <c r="C20" s="109" t="s">
        <v>947</v>
      </c>
      <c r="D20" s="46"/>
      <c r="E20" s="494" t="s">
        <v>934</v>
      </c>
      <c r="F20" s="47"/>
      <c r="G20" s="46" t="s">
        <v>545</v>
      </c>
      <c r="H20" s="46">
        <v>46</v>
      </c>
      <c r="I20" s="48"/>
      <c r="J20" s="48"/>
      <c r="K20" s="56"/>
      <c r="L20" s="55"/>
      <c r="M20" s="57"/>
      <c r="N20" s="56"/>
      <c r="O20" s="56"/>
      <c r="P20" s="46"/>
      <c r="Q20" s="56">
        <f t="shared" si="0"/>
        <v>0</v>
      </c>
      <c r="R20" s="56"/>
      <c r="S20" s="47"/>
    </row>
    <row r="21" spans="1:19">
      <c r="A21" s="46">
        <v>15</v>
      </c>
      <c r="B21" s="47"/>
      <c r="C21" s="109" t="s">
        <v>948</v>
      </c>
      <c r="D21" s="46"/>
      <c r="E21" s="494" t="s">
        <v>934</v>
      </c>
      <c r="F21" s="47"/>
      <c r="G21" s="46" t="s">
        <v>545</v>
      </c>
      <c r="H21" s="46">
        <v>3</v>
      </c>
      <c r="I21" s="48"/>
      <c r="J21" s="48"/>
      <c r="K21" s="56"/>
      <c r="L21" s="55"/>
      <c r="M21" s="57"/>
      <c r="N21" s="56"/>
      <c r="O21" s="56"/>
      <c r="P21" s="46"/>
      <c r="Q21" s="56">
        <f t="shared" si="0"/>
        <v>0</v>
      </c>
      <c r="R21" s="56"/>
      <c r="S21" s="47"/>
    </row>
    <row r="22" spans="1:19">
      <c r="A22" s="46">
        <v>16</v>
      </c>
      <c r="B22" s="47"/>
      <c r="C22" s="109" t="s">
        <v>949</v>
      </c>
      <c r="D22" s="46"/>
      <c r="E22" s="494" t="s">
        <v>934</v>
      </c>
      <c r="F22" s="47"/>
      <c r="G22" s="46" t="s">
        <v>935</v>
      </c>
      <c r="H22" s="46">
        <v>2</v>
      </c>
      <c r="I22" s="48"/>
      <c r="J22" s="48"/>
      <c r="K22" s="56"/>
      <c r="L22" s="55"/>
      <c r="M22" s="57"/>
      <c r="N22" s="56"/>
      <c r="O22" s="56"/>
      <c r="P22" s="46"/>
      <c r="Q22" s="56">
        <f t="shared" si="0"/>
        <v>0</v>
      </c>
      <c r="R22" s="56"/>
      <c r="S22" s="47"/>
    </row>
    <row r="23" spans="1:19">
      <c r="A23" s="46">
        <v>17</v>
      </c>
      <c r="B23" s="47"/>
      <c r="C23" s="109" t="s">
        <v>950</v>
      </c>
      <c r="D23" s="46"/>
      <c r="E23" s="494" t="s">
        <v>934</v>
      </c>
      <c r="F23" s="47"/>
      <c r="G23" s="46" t="s">
        <v>935</v>
      </c>
      <c r="H23" s="46">
        <v>1</v>
      </c>
      <c r="I23" s="48"/>
      <c r="J23" s="48"/>
      <c r="K23" s="56"/>
      <c r="L23" s="55"/>
      <c r="M23" s="57"/>
      <c r="N23" s="56"/>
      <c r="O23" s="56"/>
      <c r="P23" s="46"/>
      <c r="Q23" s="56">
        <f t="shared" si="0"/>
        <v>0</v>
      </c>
      <c r="R23" s="56"/>
      <c r="S23" s="47"/>
    </row>
    <row r="24" spans="1:19">
      <c r="A24" s="46">
        <v>18</v>
      </c>
      <c r="B24" s="47"/>
      <c r="C24" s="109" t="s">
        <v>951</v>
      </c>
      <c r="D24" s="46"/>
      <c r="E24" s="494" t="s">
        <v>934</v>
      </c>
      <c r="F24" s="47"/>
      <c r="G24" s="46" t="s">
        <v>935</v>
      </c>
      <c r="H24" s="46">
        <v>1</v>
      </c>
      <c r="I24" s="48"/>
      <c r="J24" s="48"/>
      <c r="K24" s="56"/>
      <c r="L24" s="55"/>
      <c r="M24" s="57"/>
      <c r="N24" s="56"/>
      <c r="O24" s="56"/>
      <c r="P24" s="46"/>
      <c r="Q24" s="56">
        <f t="shared" si="0"/>
        <v>0</v>
      </c>
      <c r="R24" s="56"/>
      <c r="S24" s="47"/>
    </row>
    <row r="25" spans="1:19">
      <c r="A25" s="46">
        <v>19</v>
      </c>
      <c r="B25" s="47"/>
      <c r="C25" s="497" t="s">
        <v>952</v>
      </c>
      <c r="D25" s="46" t="s">
        <v>953</v>
      </c>
      <c r="E25" s="494" t="s">
        <v>934</v>
      </c>
      <c r="F25" s="47"/>
      <c r="G25" s="46" t="s">
        <v>935</v>
      </c>
      <c r="H25" s="46">
        <v>1</v>
      </c>
      <c r="I25" s="48"/>
      <c r="J25" s="48"/>
      <c r="K25" s="56"/>
      <c r="L25" s="55"/>
      <c r="M25" s="57"/>
      <c r="N25" s="56"/>
      <c r="O25" s="56"/>
      <c r="P25" s="46"/>
      <c r="Q25" s="56">
        <f t="shared" si="0"/>
        <v>0</v>
      </c>
      <c r="R25" s="56"/>
      <c r="S25" s="47"/>
    </row>
    <row r="26" spans="1:19">
      <c r="A26" s="46">
        <v>20</v>
      </c>
      <c r="B26" s="47"/>
      <c r="C26" s="497" t="s">
        <v>954</v>
      </c>
      <c r="D26" s="46" t="s">
        <v>955</v>
      </c>
      <c r="E26" s="494" t="s">
        <v>934</v>
      </c>
      <c r="F26" s="47"/>
      <c r="G26" s="46" t="s">
        <v>935</v>
      </c>
      <c r="H26" s="46">
        <v>1</v>
      </c>
      <c r="I26" s="48"/>
      <c r="J26" s="48"/>
      <c r="K26" s="56"/>
      <c r="L26" s="55"/>
      <c r="M26" s="57"/>
      <c r="N26" s="56"/>
      <c r="O26" s="56"/>
      <c r="P26" s="46"/>
      <c r="Q26" s="56">
        <f t="shared" si="0"/>
        <v>0</v>
      </c>
      <c r="R26" s="56"/>
      <c r="S26" s="47"/>
    </row>
    <row r="27" spans="1:19">
      <c r="A27" s="46">
        <v>21</v>
      </c>
      <c r="B27" s="47"/>
      <c r="C27" s="109" t="s">
        <v>956</v>
      </c>
      <c r="D27" s="46"/>
      <c r="E27" s="494" t="s">
        <v>934</v>
      </c>
      <c r="F27" s="47"/>
      <c r="G27" s="46" t="s">
        <v>935</v>
      </c>
      <c r="H27" s="46">
        <v>1</v>
      </c>
      <c r="I27" s="48"/>
      <c r="J27" s="48"/>
      <c r="K27" s="56"/>
      <c r="L27" s="55"/>
      <c r="M27" s="57"/>
      <c r="N27" s="56"/>
      <c r="O27" s="56"/>
      <c r="P27" s="46"/>
      <c r="Q27" s="56">
        <f t="shared" si="0"/>
        <v>0</v>
      </c>
      <c r="R27" s="56"/>
      <c r="S27" s="47"/>
    </row>
    <row r="28" spans="1:19">
      <c r="A28" s="46">
        <v>22</v>
      </c>
      <c r="B28" s="47"/>
      <c r="C28" s="109" t="s">
        <v>950</v>
      </c>
      <c r="D28" s="46"/>
      <c r="E28" s="494" t="s">
        <v>934</v>
      </c>
      <c r="F28" s="47"/>
      <c r="G28" s="46" t="s">
        <v>929</v>
      </c>
      <c r="H28" s="46">
        <v>1</v>
      </c>
      <c r="I28" s="48"/>
      <c r="J28" s="48"/>
      <c r="K28" s="56"/>
      <c r="L28" s="55"/>
      <c r="M28" s="57"/>
      <c r="N28" s="56"/>
      <c r="O28" s="56"/>
      <c r="P28" s="46"/>
      <c r="Q28" s="56">
        <f t="shared" si="0"/>
        <v>0</v>
      </c>
      <c r="R28" s="56"/>
      <c r="S28" s="47"/>
    </row>
    <row r="29" spans="1:19">
      <c r="A29" s="46">
        <v>23</v>
      </c>
      <c r="B29" s="47"/>
      <c r="C29" s="109" t="s">
        <v>957</v>
      </c>
      <c r="D29" s="46"/>
      <c r="E29" s="494" t="s">
        <v>934</v>
      </c>
      <c r="F29" s="47"/>
      <c r="G29" s="46" t="s">
        <v>935</v>
      </c>
      <c r="H29" s="46">
        <v>1</v>
      </c>
      <c r="I29" s="48"/>
      <c r="J29" s="48"/>
      <c r="K29" s="56"/>
      <c r="L29" s="55"/>
      <c r="M29" s="57"/>
      <c r="N29" s="56"/>
      <c r="O29" s="56"/>
      <c r="P29" s="46"/>
      <c r="Q29" s="56">
        <f t="shared" si="0"/>
        <v>0</v>
      </c>
      <c r="R29" s="56"/>
      <c r="S29" s="47"/>
    </row>
    <row r="30" spans="1:19">
      <c r="A30" s="46">
        <v>24</v>
      </c>
      <c r="B30" s="47"/>
      <c r="C30" s="109" t="s">
        <v>949</v>
      </c>
      <c r="D30" s="46"/>
      <c r="E30" s="494" t="s">
        <v>934</v>
      </c>
      <c r="F30" s="47"/>
      <c r="G30" s="46" t="s">
        <v>935</v>
      </c>
      <c r="H30" s="46">
        <v>2</v>
      </c>
      <c r="I30" s="48"/>
      <c r="J30" s="48"/>
      <c r="K30" s="56"/>
      <c r="L30" s="55"/>
      <c r="M30" s="57"/>
      <c r="N30" s="56"/>
      <c r="O30" s="56"/>
      <c r="P30" s="46"/>
      <c r="Q30" s="56">
        <f t="shared" si="0"/>
        <v>0</v>
      </c>
      <c r="R30" s="56"/>
      <c r="S30" s="47"/>
    </row>
    <row r="31" spans="1:19">
      <c r="A31" s="46">
        <v>25</v>
      </c>
      <c r="B31" s="47"/>
      <c r="C31" s="109" t="s">
        <v>948</v>
      </c>
      <c r="D31" s="46"/>
      <c r="E31" s="494" t="s">
        <v>934</v>
      </c>
      <c r="F31" s="47"/>
      <c r="G31" s="46" t="s">
        <v>545</v>
      </c>
      <c r="H31" s="46">
        <v>3</v>
      </c>
      <c r="I31" s="48"/>
      <c r="J31" s="48"/>
      <c r="K31" s="56"/>
      <c r="L31" s="55"/>
      <c r="M31" s="57"/>
      <c r="N31" s="56"/>
      <c r="O31" s="56"/>
      <c r="P31" s="46"/>
      <c r="Q31" s="56">
        <f t="shared" si="0"/>
        <v>0</v>
      </c>
      <c r="R31" s="56"/>
      <c r="S31" s="47"/>
    </row>
    <row r="32" spans="1:19">
      <c r="A32" s="46">
        <v>26</v>
      </c>
      <c r="B32" s="47"/>
      <c r="C32" s="109" t="s">
        <v>948</v>
      </c>
      <c r="D32" s="46" t="s">
        <v>958</v>
      </c>
      <c r="E32" s="494" t="s">
        <v>959</v>
      </c>
      <c r="F32" s="47"/>
      <c r="G32" s="46" t="s">
        <v>545</v>
      </c>
      <c r="H32" s="46">
        <v>3</v>
      </c>
      <c r="I32" s="110">
        <v>41699</v>
      </c>
      <c r="J32" s="48"/>
      <c r="K32" s="56"/>
      <c r="L32" s="55"/>
      <c r="M32" s="57"/>
      <c r="N32" s="56"/>
      <c r="O32" s="56"/>
      <c r="P32" s="46"/>
      <c r="Q32" s="56">
        <f t="shared" si="0"/>
        <v>0</v>
      </c>
      <c r="R32" s="56"/>
      <c r="S32" s="47"/>
    </row>
    <row r="33" spans="1:19">
      <c r="A33" s="46">
        <v>27</v>
      </c>
      <c r="B33" s="47"/>
      <c r="C33" s="109" t="s">
        <v>948</v>
      </c>
      <c r="D33" s="46" t="s">
        <v>960</v>
      </c>
      <c r="E33" s="494" t="s">
        <v>959</v>
      </c>
      <c r="F33" s="47"/>
      <c r="G33" s="46" t="s">
        <v>545</v>
      </c>
      <c r="H33" s="46">
        <v>8</v>
      </c>
      <c r="I33" s="110">
        <v>41699</v>
      </c>
      <c r="J33" s="48"/>
      <c r="K33" s="56"/>
      <c r="L33" s="55"/>
      <c r="M33" s="57"/>
      <c r="N33" s="56"/>
      <c r="O33" s="56"/>
      <c r="P33" s="46"/>
      <c r="Q33" s="56">
        <f t="shared" si="0"/>
        <v>0</v>
      </c>
      <c r="R33" s="56"/>
      <c r="S33" s="47"/>
    </row>
    <row r="34" spans="1:19">
      <c r="A34" s="46">
        <v>28</v>
      </c>
      <c r="B34" s="47"/>
      <c r="C34" s="109" t="s">
        <v>946</v>
      </c>
      <c r="D34" s="46"/>
      <c r="E34" s="494" t="s">
        <v>959</v>
      </c>
      <c r="F34" s="47"/>
      <c r="G34" s="46" t="s">
        <v>961</v>
      </c>
      <c r="H34" s="46">
        <v>250</v>
      </c>
      <c r="I34" s="110">
        <v>41699</v>
      </c>
      <c r="J34" s="48"/>
      <c r="K34" s="56"/>
      <c r="L34" s="55"/>
      <c r="M34" s="57"/>
      <c r="N34" s="56"/>
      <c r="O34" s="56"/>
      <c r="P34" s="46"/>
      <c r="Q34" s="56">
        <f t="shared" si="0"/>
        <v>0</v>
      </c>
      <c r="R34" s="56"/>
      <c r="S34" s="47"/>
    </row>
    <row r="35" spans="1:19">
      <c r="A35" s="46">
        <v>29</v>
      </c>
      <c r="B35" s="47"/>
      <c r="C35" s="109" t="s">
        <v>962</v>
      </c>
      <c r="D35" s="46" t="s">
        <v>963</v>
      </c>
      <c r="E35" s="494" t="s">
        <v>959</v>
      </c>
      <c r="F35" s="47"/>
      <c r="G35" s="46" t="s">
        <v>545</v>
      </c>
      <c r="H35" s="46">
        <v>1</v>
      </c>
      <c r="I35" s="110">
        <v>41699</v>
      </c>
      <c r="J35" s="48"/>
      <c r="K35" s="56"/>
      <c r="L35" s="55"/>
      <c r="M35" s="57"/>
      <c r="N35" s="56"/>
      <c r="O35" s="56"/>
      <c r="P35" s="46"/>
      <c r="Q35" s="56">
        <f t="shared" si="0"/>
        <v>0</v>
      </c>
      <c r="R35" s="56"/>
      <c r="S35" s="47"/>
    </row>
    <row r="36" spans="1:19">
      <c r="A36" s="46">
        <v>30</v>
      </c>
      <c r="B36" s="47"/>
      <c r="C36" s="109" t="s">
        <v>962</v>
      </c>
      <c r="D36" s="46" t="s">
        <v>964</v>
      </c>
      <c r="E36" s="494" t="s">
        <v>959</v>
      </c>
      <c r="F36" s="47"/>
      <c r="G36" s="46" t="s">
        <v>965</v>
      </c>
      <c r="H36" s="46">
        <v>1</v>
      </c>
      <c r="I36" s="110">
        <v>41699</v>
      </c>
      <c r="J36" s="48"/>
      <c r="K36" s="56"/>
      <c r="L36" s="55"/>
      <c r="M36" s="57"/>
      <c r="N36" s="56"/>
      <c r="O36" s="56"/>
      <c r="P36" s="46"/>
      <c r="Q36" s="56">
        <f t="shared" si="0"/>
        <v>0</v>
      </c>
      <c r="R36" s="56"/>
      <c r="S36" s="47"/>
    </row>
    <row r="37" spans="1:19">
      <c r="A37" s="46">
        <v>31</v>
      </c>
      <c r="B37" s="47"/>
      <c r="C37" s="109" t="s">
        <v>966</v>
      </c>
      <c r="D37" s="46"/>
      <c r="E37" s="494" t="s">
        <v>959</v>
      </c>
      <c r="F37" s="47"/>
      <c r="G37" s="46" t="s">
        <v>545</v>
      </c>
      <c r="H37" s="46">
        <v>1</v>
      </c>
      <c r="I37" s="110">
        <v>41699</v>
      </c>
      <c r="J37" s="48"/>
      <c r="K37" s="56"/>
      <c r="L37" s="55"/>
      <c r="M37" s="57"/>
      <c r="N37" s="56"/>
      <c r="O37" s="56"/>
      <c r="P37" s="46"/>
      <c r="Q37" s="56">
        <f t="shared" si="0"/>
        <v>0</v>
      </c>
      <c r="R37" s="56"/>
      <c r="S37" s="47"/>
    </row>
    <row r="38" spans="1:19">
      <c r="A38" s="46">
        <v>32</v>
      </c>
      <c r="B38" s="47"/>
      <c r="C38" s="109" t="s">
        <v>967</v>
      </c>
      <c r="D38" s="46" t="s">
        <v>968</v>
      </c>
      <c r="E38" s="494" t="s">
        <v>959</v>
      </c>
      <c r="F38" s="47"/>
      <c r="G38" s="46" t="s">
        <v>929</v>
      </c>
      <c r="H38" s="46">
        <v>1</v>
      </c>
      <c r="I38" s="110">
        <v>41699</v>
      </c>
      <c r="J38" s="48"/>
      <c r="K38" s="56"/>
      <c r="L38" s="55"/>
      <c r="M38" s="57"/>
      <c r="N38" s="56"/>
      <c r="O38" s="56"/>
      <c r="P38" s="46"/>
      <c r="Q38" s="56">
        <f t="shared" si="0"/>
        <v>0</v>
      </c>
      <c r="R38" s="56"/>
      <c r="S38" s="47"/>
    </row>
    <row r="39" spans="1:19">
      <c r="A39" s="46">
        <v>33</v>
      </c>
      <c r="B39" s="47"/>
      <c r="C39" s="109" t="s">
        <v>969</v>
      </c>
      <c r="D39" s="46" t="s">
        <v>970</v>
      </c>
      <c r="E39" s="494" t="s">
        <v>959</v>
      </c>
      <c r="F39" s="47"/>
      <c r="G39" s="46" t="s">
        <v>961</v>
      </c>
      <c r="H39" s="46">
        <v>1</v>
      </c>
      <c r="I39" s="110">
        <v>41699</v>
      </c>
      <c r="J39" s="48"/>
      <c r="K39" s="56"/>
      <c r="L39" s="55"/>
      <c r="M39" s="57"/>
      <c r="N39" s="56"/>
      <c r="O39" s="56"/>
      <c r="P39" s="46"/>
      <c r="Q39" s="56">
        <f t="shared" si="0"/>
        <v>0</v>
      </c>
      <c r="R39" s="56"/>
      <c r="S39" s="47"/>
    </row>
    <row r="40" spans="1:19">
      <c r="A40" s="46">
        <v>34</v>
      </c>
      <c r="B40" s="47"/>
      <c r="C40" s="498" t="s">
        <v>971</v>
      </c>
      <c r="D40" s="46"/>
      <c r="E40" s="494" t="s">
        <v>959</v>
      </c>
      <c r="F40" s="47"/>
      <c r="G40" s="46" t="s">
        <v>961</v>
      </c>
      <c r="H40" s="46">
        <v>1</v>
      </c>
      <c r="I40" s="110">
        <v>41699</v>
      </c>
      <c r="J40" s="48"/>
      <c r="K40" s="56"/>
      <c r="L40" s="55"/>
      <c r="M40" s="57"/>
      <c r="N40" s="56"/>
      <c r="O40" s="56"/>
      <c r="P40" s="46"/>
      <c r="Q40" s="56">
        <f t="shared" si="0"/>
        <v>0</v>
      </c>
      <c r="R40" s="56" t="str">
        <f>IF(N40=0,"",(Q40-N40)/N40*100)</f>
        <v/>
      </c>
      <c r="S40" s="47"/>
    </row>
    <row r="41" spans="1:19">
      <c r="A41" s="46">
        <v>35</v>
      </c>
      <c r="B41" s="47"/>
      <c r="C41" s="498" t="s">
        <v>950</v>
      </c>
      <c r="D41" s="46" t="s">
        <v>972</v>
      </c>
      <c r="E41" s="494" t="s">
        <v>959</v>
      </c>
      <c r="F41" s="47"/>
      <c r="G41" s="46" t="s">
        <v>935</v>
      </c>
      <c r="H41" s="46">
        <v>1</v>
      </c>
      <c r="I41" s="110">
        <v>41699</v>
      </c>
      <c r="J41" s="48"/>
      <c r="K41" s="56"/>
      <c r="L41" s="55"/>
      <c r="M41" s="57"/>
      <c r="N41" s="56"/>
      <c r="O41" s="56"/>
      <c r="P41" s="46"/>
      <c r="Q41" s="56">
        <f t="shared" si="0"/>
        <v>0</v>
      </c>
      <c r="R41" s="56" t="str">
        <f>IF(N41=0,"",(Q41-N41)/N41*100)</f>
        <v/>
      </c>
      <c r="S41" s="47"/>
    </row>
    <row r="42" spans="1:19">
      <c r="A42" s="46">
        <v>36</v>
      </c>
      <c r="B42" s="47"/>
      <c r="C42" s="498" t="s">
        <v>973</v>
      </c>
      <c r="D42" s="46" t="s">
        <v>974</v>
      </c>
      <c r="E42" s="494" t="s">
        <v>959</v>
      </c>
      <c r="F42" s="47"/>
      <c r="G42" s="46" t="s">
        <v>935</v>
      </c>
      <c r="H42" s="46">
        <v>1</v>
      </c>
      <c r="I42" s="110">
        <v>41699</v>
      </c>
      <c r="J42" s="48"/>
      <c r="K42" s="56"/>
      <c r="L42" s="55"/>
      <c r="M42" s="57"/>
      <c r="N42" s="56"/>
      <c r="O42" s="56"/>
      <c r="P42" s="46"/>
      <c r="Q42" s="56">
        <f t="shared" si="0"/>
        <v>0</v>
      </c>
      <c r="R42" s="56" t="str">
        <f>IF(N42=0,"",(Q42-N42)/N42*100)</f>
        <v/>
      </c>
      <c r="S42" s="47"/>
    </row>
    <row r="43" spans="1:19">
      <c r="A43" s="46">
        <v>37</v>
      </c>
      <c r="B43" s="47"/>
      <c r="C43" s="499" t="s">
        <v>933</v>
      </c>
      <c r="D43" s="496" t="s">
        <v>975</v>
      </c>
      <c r="E43" s="494" t="s">
        <v>976</v>
      </c>
      <c r="F43" s="47"/>
      <c r="G43" s="496" t="s">
        <v>935</v>
      </c>
      <c r="H43" s="500">
        <v>2</v>
      </c>
      <c r="I43" s="511">
        <v>41821</v>
      </c>
      <c r="J43" s="512"/>
      <c r="K43" s="56">
        <f>5052.29+10000.8</f>
        <v>15053.09</v>
      </c>
      <c r="L43" s="55"/>
      <c r="M43" s="57"/>
      <c r="N43" s="56"/>
      <c r="O43" s="56"/>
      <c r="P43" s="46"/>
      <c r="Q43" s="56">
        <f t="shared" si="0"/>
        <v>0</v>
      </c>
      <c r="R43" s="56" t="str">
        <f>IF(N43=0,"",(Q43-N43)/N43*100)</f>
        <v/>
      </c>
      <c r="S43" s="43" t="s">
        <v>977</v>
      </c>
    </row>
    <row r="44" spans="1:19">
      <c r="A44" s="46">
        <v>38</v>
      </c>
      <c r="B44" s="47"/>
      <c r="C44" s="499" t="s">
        <v>978</v>
      </c>
      <c r="D44" s="496" t="s">
        <v>979</v>
      </c>
      <c r="E44" s="494" t="s">
        <v>976</v>
      </c>
      <c r="F44" s="47"/>
      <c r="G44" s="496" t="s">
        <v>935</v>
      </c>
      <c r="H44" s="500">
        <v>1</v>
      </c>
      <c r="I44" s="511">
        <v>41826</v>
      </c>
      <c r="J44" s="512"/>
      <c r="K44" s="56">
        <v>1900</v>
      </c>
      <c r="L44" s="55"/>
      <c r="M44" s="57"/>
      <c r="N44" s="56"/>
      <c r="O44" s="56"/>
      <c r="P44" s="46"/>
      <c r="Q44" s="56"/>
      <c r="R44" s="56"/>
      <c r="S44" s="518"/>
    </row>
    <row r="45" ht="17.25" customHeight="1" spans="1:19">
      <c r="A45" s="46">
        <v>39</v>
      </c>
      <c r="B45" s="47"/>
      <c r="C45" s="501" t="s">
        <v>980</v>
      </c>
      <c r="D45" s="183" t="s">
        <v>981</v>
      </c>
      <c r="E45" s="494" t="s">
        <v>976</v>
      </c>
      <c r="F45" s="47"/>
      <c r="G45" s="24" t="s">
        <v>982</v>
      </c>
      <c r="H45" s="502">
        <v>1</v>
      </c>
      <c r="I45" s="513">
        <v>41827</v>
      </c>
      <c r="J45" s="514"/>
      <c r="K45" s="56">
        <v>2901.1</v>
      </c>
      <c r="L45" s="55"/>
      <c r="M45" s="57"/>
      <c r="N45" s="56"/>
      <c r="O45" s="56"/>
      <c r="P45" s="46"/>
      <c r="Q45" s="56"/>
      <c r="R45" s="56"/>
      <c r="S45" s="518"/>
    </row>
    <row r="46" spans="1:19">
      <c r="A46" s="46">
        <v>40</v>
      </c>
      <c r="B46" s="47"/>
      <c r="C46" s="503" t="s">
        <v>983</v>
      </c>
      <c r="D46" s="504" t="s">
        <v>984</v>
      </c>
      <c r="E46" s="494" t="s">
        <v>976</v>
      </c>
      <c r="F46" s="47"/>
      <c r="G46" s="496" t="s">
        <v>935</v>
      </c>
      <c r="H46" s="500">
        <v>1</v>
      </c>
      <c r="I46" s="511">
        <v>41839</v>
      </c>
      <c r="J46" s="512"/>
      <c r="K46" s="56">
        <v>4819.5</v>
      </c>
      <c r="L46" s="55"/>
      <c r="M46" s="57"/>
      <c r="N46" s="56"/>
      <c r="O46" s="56"/>
      <c r="P46" s="46"/>
      <c r="Q46" s="56"/>
      <c r="R46" s="56"/>
      <c r="S46" s="442"/>
    </row>
    <row r="47" spans="1:19">
      <c r="A47" s="46">
        <v>41</v>
      </c>
      <c r="B47" s="47"/>
      <c r="C47" s="503" t="s">
        <v>985</v>
      </c>
      <c r="D47" s="504" t="s">
        <v>986</v>
      </c>
      <c r="E47" s="494" t="s">
        <v>976</v>
      </c>
      <c r="F47" s="47"/>
      <c r="G47" s="496" t="s">
        <v>935</v>
      </c>
      <c r="H47" s="500">
        <v>1</v>
      </c>
      <c r="I47" s="511">
        <v>41822</v>
      </c>
      <c r="J47" s="512"/>
      <c r="K47" s="56"/>
      <c r="L47" s="55"/>
      <c r="M47" s="57"/>
      <c r="N47" s="56"/>
      <c r="O47" s="56"/>
      <c r="P47" s="46"/>
      <c r="Q47" s="56"/>
      <c r="R47" s="56"/>
      <c r="S47" s="47"/>
    </row>
    <row r="48" spans="1:19">
      <c r="A48" s="46">
        <v>42</v>
      </c>
      <c r="B48" s="47"/>
      <c r="C48" s="503" t="s">
        <v>987</v>
      </c>
      <c r="D48" s="504"/>
      <c r="E48" s="494" t="s">
        <v>976</v>
      </c>
      <c r="F48" s="47"/>
      <c r="G48" s="496" t="s">
        <v>988</v>
      </c>
      <c r="H48" s="500">
        <v>1</v>
      </c>
      <c r="I48" s="511"/>
      <c r="J48" s="512"/>
      <c r="K48" s="56"/>
      <c r="L48" s="55"/>
      <c r="M48" s="57"/>
      <c r="N48" s="56"/>
      <c r="O48" s="56"/>
      <c r="P48" s="46"/>
      <c r="Q48" s="56"/>
      <c r="R48" s="56"/>
      <c r="S48" s="47"/>
    </row>
    <row r="49" spans="1:19">
      <c r="A49" s="46">
        <v>43</v>
      </c>
      <c r="B49" s="47"/>
      <c r="C49" s="503" t="s">
        <v>989</v>
      </c>
      <c r="D49" s="504"/>
      <c r="E49" s="494" t="s">
        <v>976</v>
      </c>
      <c r="F49" s="47"/>
      <c r="G49" s="496" t="s">
        <v>988</v>
      </c>
      <c r="H49" s="500">
        <v>1</v>
      </c>
      <c r="I49" s="511"/>
      <c r="J49" s="512"/>
      <c r="K49" s="56"/>
      <c r="L49" s="55"/>
      <c r="M49" s="57"/>
      <c r="N49" s="56"/>
      <c r="O49" s="56"/>
      <c r="P49" s="46"/>
      <c r="Q49" s="56"/>
      <c r="R49" s="56"/>
      <c r="S49" s="47"/>
    </row>
    <row r="50" spans="1:19">
      <c r="A50" s="46">
        <v>44</v>
      </c>
      <c r="B50" s="47"/>
      <c r="C50" s="499" t="s">
        <v>990</v>
      </c>
      <c r="D50" s="496" t="s">
        <v>991</v>
      </c>
      <c r="E50" s="494" t="s">
        <v>976</v>
      </c>
      <c r="F50" s="47"/>
      <c r="G50" s="496" t="s">
        <v>935</v>
      </c>
      <c r="H50" s="500">
        <v>1</v>
      </c>
      <c r="I50" s="511">
        <v>41823</v>
      </c>
      <c r="J50" s="512"/>
      <c r="K50" s="56"/>
      <c r="L50" s="55"/>
      <c r="M50" s="57"/>
      <c r="N50" s="56"/>
      <c r="O50" s="56"/>
      <c r="P50" s="46"/>
      <c r="Q50" s="56"/>
      <c r="R50" s="56"/>
      <c r="S50" s="47"/>
    </row>
    <row r="51" spans="1:19">
      <c r="A51" s="46">
        <v>45</v>
      </c>
      <c r="B51" s="47"/>
      <c r="C51" s="499" t="s">
        <v>992</v>
      </c>
      <c r="D51" s="496" t="s">
        <v>993</v>
      </c>
      <c r="E51" s="494" t="s">
        <v>976</v>
      </c>
      <c r="F51" s="47"/>
      <c r="G51" s="496" t="s">
        <v>929</v>
      </c>
      <c r="H51" s="500">
        <v>1</v>
      </c>
      <c r="I51" s="511">
        <v>41837</v>
      </c>
      <c r="J51" s="512"/>
      <c r="K51" s="56"/>
      <c r="L51" s="55"/>
      <c r="M51" s="57"/>
      <c r="N51" s="56"/>
      <c r="O51" s="56"/>
      <c r="P51" s="46"/>
      <c r="Q51" s="56"/>
      <c r="R51" s="56"/>
      <c r="S51" s="47"/>
    </row>
    <row r="52" spans="1:19">
      <c r="A52" s="46">
        <v>46</v>
      </c>
      <c r="B52" s="47"/>
      <c r="C52" s="503" t="s">
        <v>983</v>
      </c>
      <c r="D52" s="496" t="s">
        <v>994</v>
      </c>
      <c r="E52" s="494" t="s">
        <v>976</v>
      </c>
      <c r="F52" s="47"/>
      <c r="G52" s="496" t="s">
        <v>935</v>
      </c>
      <c r="H52" s="500">
        <v>1</v>
      </c>
      <c r="I52" s="511">
        <v>41846</v>
      </c>
      <c r="J52" s="512"/>
      <c r="K52" s="56"/>
      <c r="L52" s="55"/>
      <c r="M52" s="57"/>
      <c r="N52" s="56"/>
      <c r="O52" s="56"/>
      <c r="P52" s="46"/>
      <c r="Q52" s="56"/>
      <c r="R52" s="56"/>
      <c r="S52" s="47"/>
    </row>
    <row r="53" spans="1:19">
      <c r="A53" s="46">
        <v>47</v>
      </c>
      <c r="B53" s="47"/>
      <c r="C53" s="499" t="s">
        <v>962</v>
      </c>
      <c r="D53" s="496"/>
      <c r="E53" s="494" t="s">
        <v>976</v>
      </c>
      <c r="F53" s="47"/>
      <c r="G53" s="496" t="s">
        <v>545</v>
      </c>
      <c r="H53" s="500">
        <v>1</v>
      </c>
      <c r="I53" s="515">
        <v>41913</v>
      </c>
      <c r="J53" s="512"/>
      <c r="K53" s="56"/>
      <c r="L53" s="55"/>
      <c r="M53" s="57"/>
      <c r="N53" s="56"/>
      <c r="O53" s="56"/>
      <c r="P53" s="46"/>
      <c r="Q53" s="56"/>
      <c r="R53" s="56"/>
      <c r="S53" s="47"/>
    </row>
    <row r="54" spans="1:19">
      <c r="A54" s="46">
        <v>48</v>
      </c>
      <c r="B54" s="47"/>
      <c r="C54" s="499" t="s">
        <v>967</v>
      </c>
      <c r="D54" s="500"/>
      <c r="E54" s="494" t="s">
        <v>976</v>
      </c>
      <c r="F54" s="47"/>
      <c r="G54" s="496" t="s">
        <v>961</v>
      </c>
      <c r="H54" s="500">
        <v>1</v>
      </c>
      <c r="I54" s="515">
        <v>41999</v>
      </c>
      <c r="J54" s="512"/>
      <c r="K54" s="56"/>
      <c r="L54" s="55"/>
      <c r="M54" s="57"/>
      <c r="N54" s="56"/>
      <c r="O54" s="56"/>
      <c r="P54" s="46"/>
      <c r="Q54" s="56"/>
      <c r="R54" s="56"/>
      <c r="S54" s="47"/>
    </row>
    <row r="55" spans="1:19">
      <c r="A55" s="46">
        <v>49</v>
      </c>
      <c r="B55" s="47"/>
      <c r="C55" s="499" t="s">
        <v>950</v>
      </c>
      <c r="D55" s="505" t="s">
        <v>995</v>
      </c>
      <c r="E55" s="494" t="s">
        <v>976</v>
      </c>
      <c r="F55" s="47"/>
      <c r="G55" s="496" t="s">
        <v>935</v>
      </c>
      <c r="H55" s="500">
        <v>1</v>
      </c>
      <c r="I55" s="515">
        <v>41999</v>
      </c>
      <c r="J55" s="512"/>
      <c r="K55" s="56"/>
      <c r="L55" s="55"/>
      <c r="M55" s="57"/>
      <c r="N55" s="56"/>
      <c r="O55" s="56"/>
      <c r="P55" s="46"/>
      <c r="Q55" s="56"/>
      <c r="R55" s="56"/>
      <c r="S55" s="47"/>
    </row>
    <row r="56" spans="1:19">
      <c r="A56" s="46">
        <v>50</v>
      </c>
      <c r="B56" s="47"/>
      <c r="C56" s="499" t="s">
        <v>957</v>
      </c>
      <c r="D56" s="505" t="s">
        <v>996</v>
      </c>
      <c r="E56" s="494" t="s">
        <v>976</v>
      </c>
      <c r="F56" s="47"/>
      <c r="G56" s="496" t="s">
        <v>935</v>
      </c>
      <c r="H56" s="500">
        <v>1</v>
      </c>
      <c r="I56" s="515">
        <v>41999</v>
      </c>
      <c r="J56" s="512"/>
      <c r="K56" s="56"/>
      <c r="L56" s="55"/>
      <c r="M56" s="57"/>
      <c r="N56" s="56"/>
      <c r="O56" s="56"/>
      <c r="P56" s="46"/>
      <c r="Q56" s="56"/>
      <c r="R56" s="56"/>
      <c r="S56" s="47"/>
    </row>
    <row r="57" spans="1:19">
      <c r="A57" s="46">
        <v>51</v>
      </c>
      <c r="B57" s="47"/>
      <c r="C57" s="499" t="s">
        <v>997</v>
      </c>
      <c r="D57" s="500"/>
      <c r="E57" s="494" t="s">
        <v>976</v>
      </c>
      <c r="F57" s="47"/>
      <c r="G57" s="496" t="s">
        <v>935</v>
      </c>
      <c r="H57" s="500">
        <v>1</v>
      </c>
      <c r="I57" s="515">
        <v>41999</v>
      </c>
      <c r="J57" s="512"/>
      <c r="K57" s="56"/>
      <c r="L57" s="55"/>
      <c r="M57" s="57"/>
      <c r="N57" s="56"/>
      <c r="O57" s="56"/>
      <c r="P57" s="46"/>
      <c r="Q57" s="56"/>
      <c r="R57" s="56"/>
      <c r="S57" s="47"/>
    </row>
    <row r="58" spans="1:19">
      <c r="A58" s="46">
        <v>52</v>
      </c>
      <c r="B58" s="47"/>
      <c r="C58" s="499" t="s">
        <v>998</v>
      </c>
      <c r="D58" s="500"/>
      <c r="E58" s="494" t="s">
        <v>976</v>
      </c>
      <c r="F58" s="47"/>
      <c r="G58" s="496" t="s">
        <v>545</v>
      </c>
      <c r="H58" s="500">
        <v>1</v>
      </c>
      <c r="I58" s="515">
        <v>41999</v>
      </c>
      <c r="J58" s="512"/>
      <c r="K58" s="56"/>
      <c r="L58" s="55"/>
      <c r="M58" s="57"/>
      <c r="N58" s="56"/>
      <c r="O58" s="56"/>
      <c r="P58" s="46"/>
      <c r="Q58" s="56"/>
      <c r="R58" s="56"/>
      <c r="S58" s="47"/>
    </row>
    <row r="59" spans="1:19">
      <c r="A59" s="46">
        <v>53</v>
      </c>
      <c r="B59" s="47"/>
      <c r="C59" s="506" t="s">
        <v>999</v>
      </c>
      <c r="D59" s="46"/>
      <c r="E59" s="436" t="s">
        <v>1000</v>
      </c>
      <c r="F59" s="47"/>
      <c r="G59" s="507" t="s">
        <v>929</v>
      </c>
      <c r="H59" s="508">
        <v>1</v>
      </c>
      <c r="I59" s="516">
        <v>41730</v>
      </c>
      <c r="J59" s="48"/>
      <c r="K59" s="56">
        <v>0</v>
      </c>
      <c r="L59" s="55"/>
      <c r="M59" s="57"/>
      <c r="N59" s="56"/>
      <c r="O59" s="56"/>
      <c r="P59" s="46"/>
      <c r="Q59" s="56"/>
      <c r="R59" s="56"/>
      <c r="S59" s="47"/>
    </row>
    <row r="60" spans="1:19">
      <c r="A60" s="46">
        <v>54</v>
      </c>
      <c r="B60" s="47"/>
      <c r="C60" s="109" t="s">
        <v>1001</v>
      </c>
      <c r="D60" s="46"/>
      <c r="E60" s="436" t="s">
        <v>1000</v>
      </c>
      <c r="F60" s="47"/>
      <c r="G60" s="507" t="s">
        <v>1002</v>
      </c>
      <c r="H60" s="508">
        <v>1</v>
      </c>
      <c r="I60" s="516">
        <v>42156</v>
      </c>
      <c r="J60" s="48"/>
      <c r="K60" s="56">
        <v>1137.51</v>
      </c>
      <c r="L60" s="55"/>
      <c r="M60" s="57"/>
      <c r="N60" s="56"/>
      <c r="O60" s="56"/>
      <c r="P60" s="46"/>
      <c r="Q60" s="56"/>
      <c r="R60" s="56"/>
      <c r="S60" s="43" t="s">
        <v>1003</v>
      </c>
    </row>
    <row r="61" spans="1:19">
      <c r="A61" s="46">
        <v>55</v>
      </c>
      <c r="B61" s="47"/>
      <c r="C61" s="109" t="s">
        <v>1004</v>
      </c>
      <c r="D61" s="46"/>
      <c r="E61" s="436" t="s">
        <v>1000</v>
      </c>
      <c r="F61" s="47"/>
      <c r="G61" s="507" t="s">
        <v>1002</v>
      </c>
      <c r="H61" s="508">
        <v>1</v>
      </c>
      <c r="I61" s="516">
        <v>42156</v>
      </c>
      <c r="J61" s="48"/>
      <c r="K61" s="56">
        <v>22828.5</v>
      </c>
      <c r="L61" s="55"/>
      <c r="M61" s="57"/>
      <c r="N61" s="56"/>
      <c r="O61" s="56"/>
      <c r="P61" s="46"/>
      <c r="Q61" s="56"/>
      <c r="R61" s="56"/>
      <c r="S61" s="518"/>
    </row>
    <row r="62" spans="1:19">
      <c r="A62" s="46">
        <v>56</v>
      </c>
      <c r="B62" s="47"/>
      <c r="C62" s="509" t="s">
        <v>1005</v>
      </c>
      <c r="D62" s="46"/>
      <c r="E62" s="436" t="s">
        <v>1000</v>
      </c>
      <c r="F62" s="47"/>
      <c r="G62" s="507" t="s">
        <v>929</v>
      </c>
      <c r="H62" s="508">
        <v>1</v>
      </c>
      <c r="I62" s="516">
        <v>42156</v>
      </c>
      <c r="J62" s="48"/>
      <c r="K62" s="56">
        <v>9092.12</v>
      </c>
      <c r="L62" s="55"/>
      <c r="M62" s="57"/>
      <c r="N62" s="56"/>
      <c r="O62" s="56"/>
      <c r="P62" s="46"/>
      <c r="Q62" s="56"/>
      <c r="R62" s="56"/>
      <c r="S62" s="442"/>
    </row>
    <row r="63" spans="1:19">
      <c r="A63" s="46"/>
      <c r="B63" s="47"/>
      <c r="C63" s="47"/>
      <c r="D63" s="46"/>
      <c r="E63" s="436"/>
      <c r="F63" s="47"/>
      <c r="G63" s="46"/>
      <c r="H63" s="46"/>
      <c r="I63" s="48"/>
      <c r="J63" s="48"/>
      <c r="K63" s="56"/>
      <c r="L63" s="55"/>
      <c r="M63" s="57"/>
      <c r="N63" s="56"/>
      <c r="O63" s="56"/>
      <c r="P63" s="46"/>
      <c r="Q63" s="56">
        <f>ROUND(O63*P63/100,0)</f>
        <v>0</v>
      </c>
      <c r="R63" s="56" t="str">
        <f>IF(N63=0,"",(Q63-N63)/N63*100)</f>
        <v/>
      </c>
      <c r="S63" s="47"/>
    </row>
    <row r="64" spans="1:19">
      <c r="A64" s="43" t="s">
        <v>1006</v>
      </c>
      <c r="B64" s="46"/>
      <c r="C64" s="46"/>
      <c r="D64" s="46"/>
      <c r="E64" s="436"/>
      <c r="F64" s="47"/>
      <c r="G64" s="46"/>
      <c r="H64" s="46"/>
      <c r="I64" s="48"/>
      <c r="J64" s="48"/>
      <c r="K64" s="56">
        <f>SUM(K7:K63)</f>
        <v>1232156.21</v>
      </c>
      <c r="L64" s="55">
        <f>SUM(L7:L63)</f>
        <v>0</v>
      </c>
      <c r="M64" s="57">
        <f>SUM(M7:M63)</f>
        <v>0</v>
      </c>
      <c r="N64" s="56">
        <f>SUM(N7:N63)</f>
        <v>0</v>
      </c>
      <c r="O64" s="56">
        <f>SUM(O7:O63)</f>
        <v>0</v>
      </c>
      <c r="P64" s="46"/>
      <c r="Q64" s="56">
        <f>SUM(Q7:Q63)</f>
        <v>0</v>
      </c>
      <c r="R64" s="56" t="str">
        <f>IF(N64=0,"",(Q64-N64)/N64*100)</f>
        <v/>
      </c>
      <c r="S64" s="47"/>
    </row>
    <row r="65" spans="1:19">
      <c r="A65" s="428" t="s">
        <v>1007</v>
      </c>
      <c r="B65" s="428"/>
      <c r="C65" s="428"/>
      <c r="D65" s="46"/>
      <c r="E65" s="436"/>
      <c r="F65" s="47"/>
      <c r="G65" s="46"/>
      <c r="H65" s="46"/>
      <c r="I65" s="48"/>
      <c r="J65" s="48"/>
      <c r="K65" s="56"/>
      <c r="L65" s="55"/>
      <c r="M65" s="57"/>
      <c r="N65" s="56"/>
      <c r="O65" s="56"/>
      <c r="P65" s="46"/>
      <c r="Q65" s="56"/>
      <c r="R65" s="56" t="str">
        <f>IF(N65=0,"",(Q65-N65)/N65*100)</f>
        <v/>
      </c>
      <c r="S65" s="47"/>
    </row>
    <row r="66" spans="1:19">
      <c r="A66" s="52" t="s">
        <v>395</v>
      </c>
      <c r="B66" s="72"/>
      <c r="C66" s="72"/>
      <c r="D66" s="46"/>
      <c r="E66" s="435"/>
      <c r="F66" s="46"/>
      <c r="G66" s="46"/>
      <c r="H66" s="46"/>
      <c r="I66" s="48"/>
      <c r="J66" s="48"/>
      <c r="K66" s="56">
        <f>K64-K65</f>
        <v>1232156.21</v>
      </c>
      <c r="L66" s="55">
        <f>L64-L65</f>
        <v>0</v>
      </c>
      <c r="M66" s="57">
        <f>M64-M65</f>
        <v>0</v>
      </c>
      <c r="N66" s="56">
        <f>N64-N65</f>
        <v>0</v>
      </c>
      <c r="O66" s="56">
        <f>O64-O65</f>
        <v>0</v>
      </c>
      <c r="P66" s="46"/>
      <c r="Q66" s="56">
        <f>Q64-Q65</f>
        <v>0</v>
      </c>
      <c r="R66" s="56" t="str">
        <f>IF(N66=0,"",(Q66-N66)/N66*100)</f>
        <v/>
      </c>
      <c r="S66" s="47"/>
    </row>
    <row r="67" spans="1:19">
      <c r="A67" s="54" t="e">
        <f>#REF!&amp;#REF!</f>
        <v>#REF!</v>
      </c>
      <c r="B67" s="36"/>
      <c r="C67" s="36"/>
      <c r="D67" s="36"/>
      <c r="E67" s="36"/>
      <c r="F67" s="36"/>
      <c r="G67" s="36"/>
      <c r="H67" s="36"/>
      <c r="I67" s="36"/>
      <c r="J67" s="36"/>
      <c r="K67" s="36"/>
      <c r="L67" s="36"/>
      <c r="M67" s="36"/>
      <c r="N67" s="36"/>
      <c r="O67" s="54" t="e">
        <f>"评估人员："&amp;#REF!</f>
        <v>#REF!</v>
      </c>
      <c r="P67" s="36"/>
      <c r="Q67" s="36"/>
      <c r="R67" s="36"/>
      <c r="S67" s="36"/>
    </row>
    <row r="68" spans="1:19">
      <c r="A68" s="54" t="e">
        <f>CONCATENATE(#REF!,#REF!,#REF!,#REF!,#REF!,#REF!,#REF!)</f>
        <v>#REF!</v>
      </c>
      <c r="B68" s="36"/>
      <c r="C68" s="36"/>
      <c r="D68" s="36"/>
      <c r="E68" s="36"/>
      <c r="F68" s="36"/>
      <c r="G68" s="36"/>
      <c r="H68" s="36"/>
      <c r="I68" s="36"/>
      <c r="J68" s="36"/>
      <c r="K68" s="36"/>
      <c r="L68" s="36"/>
      <c r="M68" s="36"/>
      <c r="N68" s="36"/>
      <c r="O68" s="36"/>
      <c r="P68" s="36"/>
      <c r="Q68" s="36"/>
      <c r="R68" s="36"/>
      <c r="S68" s="36"/>
    </row>
    <row r="69" spans="1:19">
      <c r="A69" s="36"/>
      <c r="B69" s="36"/>
      <c r="C69" s="36"/>
      <c r="D69" s="36"/>
      <c r="E69" s="36"/>
      <c r="F69" s="36"/>
      <c r="G69" s="36"/>
      <c r="H69" s="36"/>
      <c r="I69" s="36"/>
      <c r="J69" s="36"/>
      <c r="K69" s="36"/>
      <c r="L69" s="36"/>
      <c r="M69" s="36"/>
      <c r="N69" s="36"/>
      <c r="O69" s="36"/>
      <c r="P69" s="36"/>
      <c r="Q69" s="36"/>
      <c r="R69" s="36"/>
      <c r="S69" s="36"/>
    </row>
    <row r="70" spans="1:19">
      <c r="A70" s="36"/>
      <c r="B70" s="36"/>
      <c r="C70" s="36"/>
      <c r="D70" s="36"/>
      <c r="E70" s="36"/>
      <c r="F70" s="36"/>
      <c r="G70" s="36"/>
      <c r="H70" s="36"/>
      <c r="I70" s="36"/>
      <c r="J70" s="36"/>
      <c r="K70" s="36"/>
      <c r="L70" s="36"/>
      <c r="M70" s="36"/>
      <c r="N70" s="36"/>
      <c r="O70" s="36"/>
      <c r="P70" s="36"/>
      <c r="Q70" s="36"/>
      <c r="R70" s="36"/>
      <c r="S70" s="36"/>
    </row>
    <row r="71" spans="1:19">
      <c r="A71" s="36"/>
      <c r="B71" s="36"/>
      <c r="C71" s="36"/>
      <c r="D71" s="36"/>
      <c r="E71" s="36"/>
      <c r="F71" s="36"/>
      <c r="G71" s="36"/>
      <c r="H71" s="36"/>
      <c r="I71" s="36"/>
      <c r="J71" s="36"/>
      <c r="K71" s="36"/>
      <c r="L71" s="36"/>
      <c r="M71" s="36"/>
      <c r="N71" s="36"/>
      <c r="O71" s="36"/>
      <c r="P71" s="36"/>
      <c r="Q71" s="36"/>
      <c r="R71" s="36"/>
      <c r="S71" s="36"/>
    </row>
    <row r="72" spans="1:19">
      <c r="A72" s="36"/>
      <c r="B72" s="36"/>
      <c r="C72" s="36"/>
      <c r="D72" s="36"/>
      <c r="E72" s="36"/>
      <c r="F72" s="36"/>
      <c r="G72" s="36"/>
      <c r="H72" s="36"/>
      <c r="I72" s="36"/>
      <c r="J72" s="36"/>
      <c r="K72" s="36"/>
      <c r="L72" s="36"/>
      <c r="M72" s="36"/>
      <c r="N72" s="36"/>
      <c r="O72" s="36"/>
      <c r="P72" s="36"/>
      <c r="Q72" s="36"/>
      <c r="R72" s="36"/>
      <c r="S72" s="36"/>
    </row>
    <row r="73" spans="1:19">
      <c r="A73" s="36"/>
      <c r="B73" s="36"/>
      <c r="C73" s="36"/>
      <c r="D73" s="36"/>
      <c r="E73" s="36"/>
      <c r="F73" s="36"/>
      <c r="G73" s="36"/>
      <c r="H73" s="36"/>
      <c r="I73" s="36"/>
      <c r="J73" s="36"/>
      <c r="K73" s="36"/>
      <c r="L73" s="36"/>
      <c r="M73" s="36"/>
      <c r="N73" s="36"/>
      <c r="O73" s="36"/>
      <c r="P73" s="36"/>
      <c r="Q73" s="36"/>
      <c r="R73" s="36"/>
      <c r="S73" s="36"/>
    </row>
    <row r="74" spans="1:19">
      <c r="A74" s="36"/>
      <c r="B74" s="36"/>
      <c r="C74" s="36"/>
      <c r="D74" s="36"/>
      <c r="E74" s="36"/>
      <c r="F74" s="36"/>
      <c r="G74" s="36"/>
      <c r="H74" s="36"/>
      <c r="I74" s="36"/>
      <c r="J74" s="36"/>
      <c r="K74" s="36"/>
      <c r="L74" s="36"/>
      <c r="M74" s="36"/>
      <c r="N74" s="36"/>
      <c r="O74" s="36"/>
      <c r="P74" s="36"/>
      <c r="Q74" s="36"/>
      <c r="R74" s="36"/>
      <c r="S74" s="36"/>
    </row>
    <row r="75" spans="1:19">
      <c r="A75" s="36"/>
      <c r="B75" s="36"/>
      <c r="C75" s="36"/>
      <c r="D75" s="36"/>
      <c r="E75" s="36"/>
      <c r="F75" s="36"/>
      <c r="G75" s="36"/>
      <c r="H75" s="36"/>
      <c r="I75" s="36"/>
      <c r="J75" s="36"/>
      <c r="K75" s="36"/>
      <c r="L75" s="36"/>
      <c r="M75" s="36"/>
      <c r="N75" s="36"/>
      <c r="O75" s="36"/>
      <c r="P75" s="36"/>
      <c r="Q75" s="36"/>
      <c r="R75" s="36"/>
      <c r="S75" s="36"/>
    </row>
    <row r="76" spans="1:19">
      <c r="A76" s="36"/>
      <c r="B76" s="36"/>
      <c r="C76" s="36"/>
      <c r="D76" s="36"/>
      <c r="E76" s="36"/>
      <c r="F76" s="36"/>
      <c r="G76" s="36"/>
      <c r="H76" s="36"/>
      <c r="I76" s="36"/>
      <c r="J76" s="36"/>
      <c r="K76" s="36"/>
      <c r="L76" s="36"/>
      <c r="M76" s="36"/>
      <c r="N76" s="36"/>
      <c r="O76" s="36"/>
      <c r="P76" s="36"/>
      <c r="Q76" s="36"/>
      <c r="R76" s="36"/>
      <c r="S76" s="36"/>
    </row>
    <row r="77" spans="1:19">
      <c r="A77" s="36"/>
      <c r="B77" s="36"/>
      <c r="C77" s="36"/>
      <c r="D77" s="36"/>
      <c r="E77" s="36"/>
      <c r="F77" s="36"/>
      <c r="G77" s="36"/>
      <c r="H77" s="36"/>
      <c r="I77" s="36"/>
      <c r="J77" s="36"/>
      <c r="K77" s="36"/>
      <c r="L77" s="36"/>
      <c r="M77" s="36"/>
      <c r="N77" s="36"/>
      <c r="O77" s="36"/>
      <c r="P77" s="36"/>
      <c r="Q77" s="36"/>
      <c r="R77" s="36"/>
      <c r="S77" s="36"/>
    </row>
    <row r="78" spans="1:19">
      <c r="A78" s="36"/>
      <c r="B78" s="36"/>
      <c r="C78" s="36"/>
      <c r="D78" s="36"/>
      <c r="E78" s="36"/>
      <c r="F78" s="36"/>
      <c r="G78" s="36"/>
      <c r="H78" s="36"/>
      <c r="I78" s="36"/>
      <c r="J78" s="36"/>
      <c r="K78" s="36"/>
      <c r="L78" s="36"/>
      <c r="M78" s="36"/>
      <c r="N78" s="36"/>
      <c r="O78" s="36"/>
      <c r="P78" s="36"/>
      <c r="Q78" s="36"/>
      <c r="R78" s="36"/>
      <c r="S78" s="36"/>
    </row>
    <row r="79" spans="1:19">
      <c r="A79" s="36"/>
      <c r="B79" s="36"/>
      <c r="C79" s="36"/>
      <c r="D79" s="36"/>
      <c r="E79" s="36"/>
      <c r="F79" s="36"/>
      <c r="G79" s="36"/>
      <c r="H79" s="36"/>
      <c r="I79" s="36"/>
      <c r="J79" s="36"/>
      <c r="K79" s="36"/>
      <c r="L79" s="36"/>
      <c r="M79" s="36"/>
      <c r="N79" s="36"/>
      <c r="O79" s="36"/>
      <c r="P79" s="36"/>
      <c r="Q79" s="36"/>
      <c r="R79" s="36"/>
      <c r="S79" s="36"/>
    </row>
    <row r="80" spans="1:19">
      <c r="A80" s="36"/>
      <c r="B80" s="36"/>
      <c r="C80" s="36"/>
      <c r="D80" s="36"/>
      <c r="E80" s="36"/>
      <c r="F80" s="36"/>
      <c r="G80" s="36"/>
      <c r="H80" s="36"/>
      <c r="I80" s="36"/>
      <c r="J80" s="36"/>
      <c r="K80" s="36"/>
      <c r="L80" s="36"/>
      <c r="M80" s="36"/>
      <c r="N80" s="36"/>
      <c r="O80" s="36"/>
      <c r="P80" s="36"/>
      <c r="Q80" s="36"/>
      <c r="R80" s="36"/>
      <c r="S80" s="36"/>
    </row>
    <row r="81" spans="1:19">
      <c r="A81" s="36"/>
      <c r="B81" s="36"/>
      <c r="C81" s="36"/>
      <c r="D81" s="36"/>
      <c r="E81" s="36"/>
      <c r="F81" s="36"/>
      <c r="G81" s="36"/>
      <c r="H81" s="36"/>
      <c r="I81" s="36"/>
      <c r="J81" s="36"/>
      <c r="K81" s="36"/>
      <c r="L81" s="36"/>
      <c r="M81" s="36"/>
      <c r="N81" s="36"/>
      <c r="O81" s="36"/>
      <c r="P81" s="36"/>
      <c r="Q81" s="36"/>
      <c r="R81" s="36"/>
      <c r="S81" s="36"/>
    </row>
    <row r="82" spans="1:19">
      <c r="A82" s="36"/>
      <c r="B82" s="36"/>
      <c r="C82" s="36"/>
      <c r="D82" s="36"/>
      <c r="E82" s="36"/>
      <c r="F82" s="36"/>
      <c r="G82" s="36"/>
      <c r="H82" s="36"/>
      <c r="I82" s="36"/>
      <c r="J82" s="36"/>
      <c r="K82" s="36"/>
      <c r="L82" s="36"/>
      <c r="M82" s="36"/>
      <c r="N82" s="36"/>
      <c r="O82" s="36"/>
      <c r="P82" s="36"/>
      <c r="Q82" s="36"/>
      <c r="R82" s="36"/>
      <c r="S82" s="36"/>
    </row>
    <row r="83" spans="1:19">
      <c r="A83" s="36"/>
      <c r="B83" s="36"/>
      <c r="C83" s="36"/>
      <c r="D83" s="36"/>
      <c r="E83" s="36"/>
      <c r="F83" s="36"/>
      <c r="G83" s="36"/>
      <c r="H83" s="36"/>
      <c r="I83" s="36"/>
      <c r="J83" s="36"/>
      <c r="K83" s="36"/>
      <c r="L83" s="36"/>
      <c r="M83" s="36"/>
      <c r="N83" s="36"/>
      <c r="O83" s="36"/>
      <c r="P83" s="36"/>
      <c r="Q83" s="36"/>
      <c r="R83" s="36"/>
      <c r="S83" s="36"/>
    </row>
    <row r="84" spans="1:19">
      <c r="A84" s="36"/>
      <c r="B84" s="36"/>
      <c r="C84" s="36"/>
      <c r="D84" s="36"/>
      <c r="E84" s="36"/>
      <c r="F84" s="36"/>
      <c r="G84" s="36"/>
      <c r="H84" s="36"/>
      <c r="I84" s="36"/>
      <c r="J84" s="36"/>
      <c r="K84" s="36"/>
      <c r="L84" s="36"/>
      <c r="M84" s="36"/>
      <c r="N84" s="36"/>
      <c r="O84" s="36"/>
      <c r="P84" s="36"/>
      <c r="Q84" s="36"/>
      <c r="R84" s="36"/>
      <c r="S84" s="36"/>
    </row>
    <row r="85" spans="1:19">
      <c r="A85" s="36"/>
      <c r="B85" s="36"/>
      <c r="C85" s="36"/>
      <c r="D85" s="36"/>
      <c r="E85" s="36"/>
      <c r="F85" s="36"/>
      <c r="G85" s="36"/>
      <c r="H85" s="36"/>
      <c r="I85" s="36"/>
      <c r="J85" s="36"/>
      <c r="K85" s="36"/>
      <c r="L85" s="36"/>
      <c r="M85" s="36"/>
      <c r="N85" s="36"/>
      <c r="O85" s="36"/>
      <c r="P85" s="36"/>
      <c r="Q85" s="36"/>
      <c r="R85" s="36"/>
      <c r="S85" s="36"/>
    </row>
    <row r="86" spans="1:19">
      <c r="A86" s="36"/>
      <c r="B86" s="36"/>
      <c r="C86" s="36"/>
      <c r="D86" s="36"/>
      <c r="E86" s="36"/>
      <c r="F86" s="36"/>
      <c r="G86" s="36"/>
      <c r="H86" s="36"/>
      <c r="I86" s="36"/>
      <c r="J86" s="36"/>
      <c r="K86" s="36"/>
      <c r="L86" s="36"/>
      <c r="M86" s="36"/>
      <c r="N86" s="36"/>
      <c r="O86" s="36"/>
      <c r="P86" s="36"/>
      <c r="Q86" s="36"/>
      <c r="R86" s="36"/>
      <c r="S86" s="36"/>
    </row>
    <row r="87" spans="1:19">
      <c r="A87" s="36"/>
      <c r="B87" s="36"/>
      <c r="C87" s="36"/>
      <c r="D87" s="36"/>
      <c r="E87" s="36"/>
      <c r="F87" s="36"/>
      <c r="G87" s="36"/>
      <c r="H87" s="36"/>
      <c r="I87" s="36"/>
      <c r="J87" s="36"/>
      <c r="K87" s="36"/>
      <c r="L87" s="36"/>
      <c r="M87" s="36"/>
      <c r="N87" s="36"/>
      <c r="O87" s="36"/>
      <c r="P87" s="36"/>
      <c r="Q87" s="36"/>
      <c r="R87" s="36"/>
      <c r="S87" s="36"/>
    </row>
    <row r="88" spans="1:19">
      <c r="A88" s="36"/>
      <c r="B88" s="36"/>
      <c r="C88" s="36"/>
      <c r="D88" s="36"/>
      <c r="E88" s="36"/>
      <c r="F88" s="36"/>
      <c r="G88" s="36"/>
      <c r="H88" s="36"/>
      <c r="I88" s="36"/>
      <c r="J88" s="36"/>
      <c r="K88" s="36"/>
      <c r="L88" s="36"/>
      <c r="M88" s="36"/>
      <c r="N88" s="36"/>
      <c r="O88" s="36"/>
      <c r="P88" s="36"/>
      <c r="Q88" s="36"/>
      <c r="R88" s="36"/>
      <c r="S88" s="36"/>
    </row>
    <row r="89" spans="1:19">
      <c r="A89" s="36"/>
      <c r="B89" s="36"/>
      <c r="C89" s="36"/>
      <c r="D89" s="36"/>
      <c r="E89" s="36"/>
      <c r="F89" s="36"/>
      <c r="G89" s="36"/>
      <c r="H89" s="36"/>
      <c r="I89" s="36"/>
      <c r="J89" s="36"/>
      <c r="K89" s="36"/>
      <c r="L89" s="36"/>
      <c r="M89" s="36"/>
      <c r="N89" s="36"/>
      <c r="O89" s="36"/>
      <c r="P89" s="36"/>
      <c r="Q89" s="36"/>
      <c r="R89" s="36"/>
      <c r="S89" s="36"/>
    </row>
    <row r="90" spans="1:19">
      <c r="A90" s="36"/>
      <c r="B90" s="36"/>
      <c r="C90" s="36"/>
      <c r="D90" s="36"/>
      <c r="E90" s="36"/>
      <c r="F90" s="36"/>
      <c r="G90" s="36"/>
      <c r="H90" s="36"/>
      <c r="I90" s="36"/>
      <c r="J90" s="36"/>
      <c r="K90" s="36"/>
      <c r="L90" s="36"/>
      <c r="M90" s="36"/>
      <c r="N90" s="36"/>
      <c r="O90" s="36"/>
      <c r="P90" s="36"/>
      <c r="Q90" s="36"/>
      <c r="R90" s="36"/>
      <c r="S90" s="36"/>
    </row>
    <row r="91" spans="1:19">
      <c r="A91" s="36"/>
      <c r="B91" s="36"/>
      <c r="C91" s="36"/>
      <c r="D91" s="36"/>
      <c r="E91" s="36"/>
      <c r="F91" s="36"/>
      <c r="G91" s="36"/>
      <c r="H91" s="36"/>
      <c r="I91" s="36"/>
      <c r="J91" s="36"/>
      <c r="K91" s="36"/>
      <c r="L91" s="36"/>
      <c r="M91" s="36"/>
      <c r="N91" s="36"/>
      <c r="O91" s="36"/>
      <c r="P91" s="36"/>
      <c r="Q91" s="36"/>
      <c r="R91" s="36"/>
      <c r="S91" s="36"/>
    </row>
    <row r="92" spans="1:19">
      <c r="A92" s="36"/>
      <c r="B92" s="36"/>
      <c r="C92" s="36"/>
      <c r="D92" s="36"/>
      <c r="E92" s="36"/>
      <c r="F92" s="36"/>
      <c r="G92" s="36"/>
      <c r="H92" s="36"/>
      <c r="I92" s="36"/>
      <c r="J92" s="36"/>
      <c r="K92" s="36"/>
      <c r="L92" s="36"/>
      <c r="M92" s="36"/>
      <c r="N92" s="36"/>
      <c r="O92" s="36"/>
      <c r="P92" s="36"/>
      <c r="Q92" s="36"/>
      <c r="R92" s="36"/>
      <c r="S92" s="36"/>
    </row>
    <row r="93" spans="1:19">
      <c r="A93" s="36"/>
      <c r="B93" s="36"/>
      <c r="C93" s="36"/>
      <c r="D93" s="36"/>
      <c r="E93" s="36"/>
      <c r="F93" s="36"/>
      <c r="G93" s="36"/>
      <c r="H93" s="36"/>
      <c r="I93" s="36"/>
      <c r="J93" s="36"/>
      <c r="K93" s="36"/>
      <c r="L93" s="36"/>
      <c r="M93" s="36"/>
      <c r="N93" s="36"/>
      <c r="O93" s="36"/>
      <c r="P93" s="36"/>
      <c r="Q93" s="36"/>
      <c r="R93" s="36"/>
      <c r="S93" s="36"/>
    </row>
    <row r="94" spans="1:19">
      <c r="A94" s="36"/>
      <c r="B94" s="36"/>
      <c r="C94" s="36"/>
      <c r="D94" s="36"/>
      <c r="E94" s="36"/>
      <c r="F94" s="36"/>
      <c r="G94" s="36"/>
      <c r="H94" s="36"/>
      <c r="I94" s="36"/>
      <c r="J94" s="36"/>
      <c r="K94" s="36"/>
      <c r="L94" s="36"/>
      <c r="M94" s="36"/>
      <c r="N94" s="36"/>
      <c r="O94" s="36"/>
      <c r="P94" s="36"/>
      <c r="Q94" s="36"/>
      <c r="R94" s="36"/>
      <c r="S94" s="36"/>
    </row>
    <row r="95" spans="1:19">
      <c r="A95" s="36"/>
      <c r="B95" s="36"/>
      <c r="C95" s="36"/>
      <c r="D95" s="36"/>
      <c r="E95" s="36"/>
      <c r="F95" s="36"/>
      <c r="G95" s="36"/>
      <c r="H95" s="36"/>
      <c r="I95" s="36"/>
      <c r="J95" s="36"/>
      <c r="K95" s="36"/>
      <c r="L95" s="36"/>
      <c r="M95" s="36"/>
      <c r="N95" s="36"/>
      <c r="O95" s="36"/>
      <c r="P95" s="36"/>
      <c r="Q95" s="36"/>
      <c r="R95" s="36"/>
      <c r="S95" s="36"/>
    </row>
    <row r="96" spans="1:19">
      <c r="A96" s="36"/>
      <c r="B96" s="36"/>
      <c r="C96" s="36"/>
      <c r="D96" s="36"/>
      <c r="E96" s="36"/>
      <c r="F96" s="36"/>
      <c r="G96" s="36"/>
      <c r="H96" s="36"/>
      <c r="I96" s="36"/>
      <c r="J96" s="36"/>
      <c r="K96" s="36"/>
      <c r="L96" s="36"/>
      <c r="M96" s="36"/>
      <c r="N96" s="36"/>
      <c r="O96" s="36"/>
      <c r="P96" s="36"/>
      <c r="Q96" s="36"/>
      <c r="R96" s="36"/>
      <c r="S96" s="36"/>
    </row>
    <row r="97" spans="1:19">
      <c r="A97" s="36"/>
      <c r="B97" s="36"/>
      <c r="C97" s="36"/>
      <c r="D97" s="36"/>
      <c r="E97" s="36"/>
      <c r="F97" s="36"/>
      <c r="G97" s="36"/>
      <c r="H97" s="36"/>
      <c r="I97" s="36"/>
      <c r="J97" s="36"/>
      <c r="K97" s="36"/>
      <c r="L97" s="36"/>
      <c r="M97" s="36"/>
      <c r="N97" s="36"/>
      <c r="O97" s="36"/>
      <c r="P97" s="36"/>
      <c r="Q97" s="36"/>
      <c r="R97" s="36"/>
      <c r="S97" s="36"/>
    </row>
    <row r="98" spans="1:19">
      <c r="A98" s="36"/>
      <c r="B98" s="36"/>
      <c r="C98" s="36"/>
      <c r="D98" s="36"/>
      <c r="E98" s="36"/>
      <c r="F98" s="36"/>
      <c r="G98" s="36"/>
      <c r="H98" s="36"/>
      <c r="I98" s="36"/>
      <c r="J98" s="36"/>
      <c r="K98" s="36"/>
      <c r="L98" s="36"/>
      <c r="M98" s="36"/>
      <c r="N98" s="36"/>
      <c r="O98" s="36"/>
      <c r="P98" s="36"/>
      <c r="Q98" s="36"/>
      <c r="R98" s="36"/>
      <c r="S98" s="36"/>
    </row>
    <row r="99" spans="1:19">
      <c r="A99" s="36"/>
      <c r="B99" s="36"/>
      <c r="C99" s="36"/>
      <c r="D99" s="36"/>
      <c r="E99" s="36"/>
      <c r="F99" s="36"/>
      <c r="G99" s="36"/>
      <c r="H99" s="36"/>
      <c r="I99" s="36"/>
      <c r="J99" s="36"/>
      <c r="K99" s="36"/>
      <c r="L99" s="36"/>
      <c r="M99" s="36"/>
      <c r="N99" s="36"/>
      <c r="O99" s="36"/>
      <c r="P99" s="36"/>
      <c r="Q99" s="36"/>
      <c r="R99" s="36"/>
      <c r="S99" s="36"/>
    </row>
    <row r="100" spans="1:19">
      <c r="A100" s="36"/>
      <c r="B100" s="36"/>
      <c r="C100" s="36"/>
      <c r="D100" s="36"/>
      <c r="E100" s="36"/>
      <c r="F100" s="36"/>
      <c r="G100" s="36"/>
      <c r="H100" s="36"/>
      <c r="I100" s="36"/>
      <c r="J100" s="36"/>
      <c r="K100" s="36"/>
      <c r="L100" s="36"/>
      <c r="M100" s="36"/>
      <c r="N100" s="36"/>
      <c r="O100" s="36"/>
      <c r="P100" s="36"/>
      <c r="Q100" s="36"/>
      <c r="R100" s="36"/>
      <c r="S100" s="36"/>
    </row>
    <row r="101" spans="1:19">
      <c r="A101" s="36"/>
      <c r="B101" s="36"/>
      <c r="C101" s="36"/>
      <c r="D101" s="36"/>
      <c r="E101" s="36"/>
      <c r="F101" s="36"/>
      <c r="G101" s="36"/>
      <c r="H101" s="36"/>
      <c r="I101" s="36"/>
      <c r="J101" s="36"/>
      <c r="K101" s="36"/>
      <c r="L101" s="36"/>
      <c r="M101" s="36"/>
      <c r="N101" s="36"/>
      <c r="O101" s="36"/>
      <c r="P101" s="36"/>
      <c r="Q101" s="36"/>
      <c r="R101" s="36"/>
      <c r="S101" s="36"/>
    </row>
    <row r="102" spans="1:19">
      <c r="A102" s="36"/>
      <c r="B102" s="36"/>
      <c r="C102" s="36"/>
      <c r="D102" s="36"/>
      <c r="E102" s="36"/>
      <c r="F102" s="36"/>
      <c r="G102" s="36"/>
      <c r="H102" s="36"/>
      <c r="I102" s="36"/>
      <c r="J102" s="36"/>
      <c r="K102" s="36"/>
      <c r="L102" s="36"/>
      <c r="M102" s="36"/>
      <c r="N102" s="36"/>
      <c r="O102" s="36"/>
      <c r="P102" s="36"/>
      <c r="Q102" s="36"/>
      <c r="R102" s="36"/>
      <c r="S102" s="36"/>
    </row>
    <row r="103" spans="1:19">
      <c r="A103" s="36"/>
      <c r="B103" s="36"/>
      <c r="C103" s="36"/>
      <c r="D103" s="36"/>
      <c r="E103" s="36"/>
      <c r="F103" s="36"/>
      <c r="G103" s="36"/>
      <c r="H103" s="36"/>
      <c r="I103" s="36"/>
      <c r="J103" s="36"/>
      <c r="K103" s="36"/>
      <c r="L103" s="36"/>
      <c r="M103" s="36"/>
      <c r="N103" s="36"/>
      <c r="O103" s="36"/>
      <c r="P103" s="36"/>
      <c r="Q103" s="36"/>
      <c r="R103" s="36"/>
      <c r="S103" s="36"/>
    </row>
    <row r="104" spans="1:19">
      <c r="A104" s="36"/>
      <c r="B104" s="36"/>
      <c r="C104" s="36"/>
      <c r="D104" s="36"/>
      <c r="E104" s="36"/>
      <c r="F104" s="36"/>
      <c r="G104" s="36"/>
      <c r="H104" s="36"/>
      <c r="I104" s="36"/>
      <c r="J104" s="36"/>
      <c r="K104" s="36"/>
      <c r="L104" s="36"/>
      <c r="M104" s="36"/>
      <c r="N104" s="36"/>
      <c r="O104" s="36"/>
      <c r="P104" s="36"/>
      <c r="Q104" s="36"/>
      <c r="R104" s="36"/>
      <c r="S104" s="36"/>
    </row>
    <row r="105" spans="1:19">
      <c r="A105" s="36"/>
      <c r="B105" s="36"/>
      <c r="C105" s="36"/>
      <c r="D105" s="36"/>
      <c r="E105" s="36"/>
      <c r="F105" s="36"/>
      <c r="G105" s="36"/>
      <c r="H105" s="36"/>
      <c r="I105" s="36"/>
      <c r="J105" s="36"/>
      <c r="K105" s="36"/>
      <c r="L105" s="36"/>
      <c r="M105" s="36"/>
      <c r="N105" s="36"/>
      <c r="O105" s="36"/>
      <c r="P105" s="36"/>
      <c r="Q105" s="36"/>
      <c r="R105" s="36"/>
      <c r="S105" s="36"/>
    </row>
    <row r="106" spans="1:19">
      <c r="A106" s="36"/>
      <c r="B106" s="36"/>
      <c r="C106" s="36"/>
      <c r="D106" s="36"/>
      <c r="E106" s="36"/>
      <c r="F106" s="36"/>
      <c r="G106" s="36"/>
      <c r="H106" s="36"/>
      <c r="I106" s="36"/>
      <c r="J106" s="36"/>
      <c r="K106" s="36"/>
      <c r="L106" s="36"/>
      <c r="M106" s="36"/>
      <c r="N106" s="36"/>
      <c r="O106" s="36"/>
      <c r="P106" s="36"/>
      <c r="Q106" s="36"/>
      <c r="R106" s="36"/>
      <c r="S106" s="36"/>
    </row>
    <row r="107" spans="1:19">
      <c r="A107" s="36"/>
      <c r="B107" s="36"/>
      <c r="C107" s="36"/>
      <c r="D107" s="36"/>
      <c r="E107" s="36"/>
      <c r="F107" s="36"/>
      <c r="G107" s="36"/>
      <c r="H107" s="36"/>
      <c r="I107" s="36"/>
      <c r="J107" s="36"/>
      <c r="K107" s="36"/>
      <c r="L107" s="36"/>
      <c r="M107" s="36"/>
      <c r="N107" s="36"/>
      <c r="O107" s="36"/>
      <c r="P107" s="36"/>
      <c r="Q107" s="36"/>
      <c r="R107" s="36"/>
      <c r="S107" s="36"/>
    </row>
    <row r="108" spans="1:19">
      <c r="A108" s="36"/>
      <c r="B108" s="36"/>
      <c r="C108" s="36"/>
      <c r="D108" s="36"/>
      <c r="E108" s="36"/>
      <c r="F108" s="36"/>
      <c r="G108" s="36"/>
      <c r="H108" s="36"/>
      <c r="I108" s="36"/>
      <c r="J108" s="36"/>
      <c r="K108" s="36"/>
      <c r="L108" s="36"/>
      <c r="M108" s="36"/>
      <c r="N108" s="36"/>
      <c r="O108" s="36"/>
      <c r="P108" s="36"/>
      <c r="Q108" s="36"/>
      <c r="R108" s="36"/>
      <c r="S108" s="36"/>
    </row>
    <row r="109" spans="1:19">
      <c r="A109" s="36"/>
      <c r="B109" s="36"/>
      <c r="C109" s="36"/>
      <c r="D109" s="36"/>
      <c r="E109" s="36"/>
      <c r="F109" s="36"/>
      <c r="G109" s="36"/>
      <c r="H109" s="36"/>
      <c r="I109" s="36"/>
      <c r="J109" s="36"/>
      <c r="K109" s="36"/>
      <c r="L109" s="36"/>
      <c r="M109" s="36"/>
      <c r="N109" s="36"/>
      <c r="O109" s="36"/>
      <c r="P109" s="36"/>
      <c r="Q109" s="36"/>
      <c r="R109" s="36"/>
      <c r="S109" s="36"/>
    </row>
    <row r="110" spans="1:19">
      <c r="A110" s="36"/>
      <c r="B110" s="36"/>
      <c r="C110" s="36"/>
      <c r="D110" s="36"/>
      <c r="E110" s="36"/>
      <c r="F110" s="36"/>
      <c r="G110" s="36"/>
      <c r="H110" s="36"/>
      <c r="I110" s="36"/>
      <c r="J110" s="36"/>
      <c r="K110" s="36"/>
      <c r="L110" s="36"/>
      <c r="M110" s="36"/>
      <c r="N110" s="36"/>
      <c r="O110" s="36"/>
      <c r="P110" s="36"/>
      <c r="Q110" s="36"/>
      <c r="R110" s="36"/>
      <c r="S110" s="36"/>
    </row>
    <row r="111" spans="1:19">
      <c r="A111" s="36"/>
      <c r="B111" s="36"/>
      <c r="C111" s="36"/>
      <c r="D111" s="36"/>
      <c r="E111" s="36"/>
      <c r="F111" s="36"/>
      <c r="G111" s="36"/>
      <c r="H111" s="36"/>
      <c r="I111" s="36"/>
      <c r="J111" s="36"/>
      <c r="K111" s="36"/>
      <c r="L111" s="36"/>
      <c r="M111" s="36"/>
      <c r="N111" s="36"/>
      <c r="O111" s="36"/>
      <c r="P111" s="36"/>
      <c r="Q111" s="36"/>
      <c r="R111" s="36"/>
      <c r="S111" s="36"/>
    </row>
    <row r="112" spans="1:19">
      <c r="A112" s="36"/>
      <c r="B112" s="36"/>
      <c r="C112" s="36"/>
      <c r="D112" s="36"/>
      <c r="E112" s="36"/>
      <c r="F112" s="36"/>
      <c r="G112" s="36"/>
      <c r="H112" s="36"/>
      <c r="I112" s="36"/>
      <c r="J112" s="36"/>
      <c r="K112" s="36"/>
      <c r="L112" s="36"/>
      <c r="M112" s="36"/>
      <c r="N112" s="36"/>
      <c r="O112" s="36"/>
      <c r="P112" s="36"/>
      <c r="Q112" s="36"/>
      <c r="R112" s="36"/>
      <c r="S112" s="36"/>
    </row>
    <row r="113" spans="1:19">
      <c r="A113" s="36"/>
      <c r="B113" s="36"/>
      <c r="C113" s="36"/>
      <c r="D113" s="36"/>
      <c r="E113" s="36"/>
      <c r="F113" s="36"/>
      <c r="G113" s="36"/>
      <c r="H113" s="36"/>
      <c r="I113" s="36"/>
      <c r="J113" s="36"/>
      <c r="K113" s="36"/>
      <c r="L113" s="36"/>
      <c r="M113" s="36"/>
      <c r="N113" s="36"/>
      <c r="O113" s="36"/>
      <c r="P113" s="36"/>
      <c r="Q113" s="36"/>
      <c r="R113" s="36"/>
      <c r="S113" s="36"/>
    </row>
    <row r="114" spans="1:19">
      <c r="A114" s="36"/>
      <c r="B114" s="36"/>
      <c r="C114" s="36"/>
      <c r="D114" s="36"/>
      <c r="E114" s="36"/>
      <c r="F114" s="36"/>
      <c r="G114" s="36"/>
      <c r="H114" s="36"/>
      <c r="I114" s="36"/>
      <c r="J114" s="36"/>
      <c r="K114" s="36"/>
      <c r="L114" s="36"/>
      <c r="M114" s="36"/>
      <c r="N114" s="36"/>
      <c r="O114" s="36"/>
      <c r="P114" s="36"/>
      <c r="Q114" s="36"/>
      <c r="R114" s="36"/>
      <c r="S114" s="36"/>
    </row>
    <row r="115" spans="1:19">
      <c r="A115" s="36"/>
      <c r="B115" s="36"/>
      <c r="C115" s="36"/>
      <c r="D115" s="36"/>
      <c r="E115" s="36"/>
      <c r="F115" s="36"/>
      <c r="G115" s="36"/>
      <c r="H115" s="36"/>
      <c r="I115" s="36"/>
      <c r="J115" s="36"/>
      <c r="K115" s="36"/>
      <c r="L115" s="36"/>
      <c r="M115" s="36"/>
      <c r="N115" s="36"/>
      <c r="O115" s="36"/>
      <c r="P115" s="36"/>
      <c r="Q115" s="36"/>
      <c r="R115" s="36"/>
      <c r="S115" s="36"/>
    </row>
    <row r="116" spans="1:19">
      <c r="A116" s="36"/>
      <c r="B116" s="36"/>
      <c r="C116" s="36"/>
      <c r="D116" s="36"/>
      <c r="E116" s="36"/>
      <c r="F116" s="36"/>
      <c r="G116" s="36"/>
      <c r="H116" s="36"/>
      <c r="I116" s="36"/>
      <c r="J116" s="36"/>
      <c r="K116" s="36"/>
      <c r="L116" s="36"/>
      <c r="M116" s="36"/>
      <c r="N116" s="36"/>
      <c r="O116" s="36"/>
      <c r="P116" s="36"/>
      <c r="Q116" s="36"/>
      <c r="R116" s="36"/>
      <c r="S116" s="36"/>
    </row>
    <row r="117" spans="1:19">
      <c r="A117" s="36"/>
      <c r="B117" s="36"/>
      <c r="C117" s="36"/>
      <c r="D117" s="36"/>
      <c r="E117" s="36"/>
      <c r="F117" s="36"/>
      <c r="G117" s="36"/>
      <c r="H117" s="36"/>
      <c r="I117" s="36"/>
      <c r="J117" s="36"/>
      <c r="K117" s="36"/>
      <c r="L117" s="36"/>
      <c r="M117" s="36"/>
      <c r="N117" s="36"/>
      <c r="O117" s="36"/>
      <c r="P117" s="36"/>
      <c r="Q117" s="36"/>
      <c r="R117" s="36"/>
      <c r="S117" s="36"/>
    </row>
    <row r="118" spans="1:19">
      <c r="A118" s="36"/>
      <c r="B118" s="36"/>
      <c r="C118" s="36"/>
      <c r="D118" s="36"/>
      <c r="E118" s="36"/>
      <c r="F118" s="36"/>
      <c r="G118" s="36"/>
      <c r="H118" s="36"/>
      <c r="I118" s="36"/>
      <c r="J118" s="36"/>
      <c r="K118" s="36"/>
      <c r="L118" s="36"/>
      <c r="M118" s="36"/>
      <c r="N118" s="36"/>
      <c r="O118" s="36"/>
      <c r="P118" s="36"/>
      <c r="Q118" s="36"/>
      <c r="R118" s="36"/>
      <c r="S118" s="36"/>
    </row>
    <row r="119" spans="1:19">
      <c r="A119" s="36"/>
      <c r="B119" s="36"/>
      <c r="C119" s="36"/>
      <c r="D119" s="36"/>
      <c r="E119" s="36"/>
      <c r="F119" s="36"/>
      <c r="G119" s="36"/>
      <c r="H119" s="36"/>
      <c r="I119" s="36"/>
      <c r="J119" s="36"/>
      <c r="K119" s="36"/>
      <c r="L119" s="36"/>
      <c r="M119" s="36"/>
      <c r="N119" s="36"/>
      <c r="O119" s="36"/>
      <c r="P119" s="36"/>
      <c r="Q119" s="36"/>
      <c r="R119" s="36"/>
      <c r="S119" s="36"/>
    </row>
    <row r="120" spans="1:19">
      <c r="A120" s="36"/>
      <c r="B120" s="36"/>
      <c r="C120" s="36"/>
      <c r="D120" s="36"/>
      <c r="E120" s="36"/>
      <c r="F120" s="36"/>
      <c r="G120" s="36"/>
      <c r="H120" s="36"/>
      <c r="I120" s="36"/>
      <c r="J120" s="36"/>
      <c r="K120" s="36"/>
      <c r="L120" s="36"/>
      <c r="M120" s="36"/>
      <c r="N120" s="36"/>
      <c r="O120" s="36"/>
      <c r="P120" s="36"/>
      <c r="Q120" s="36"/>
      <c r="R120" s="36"/>
      <c r="S120" s="36"/>
    </row>
    <row r="121" spans="1:19">
      <c r="A121" s="36"/>
      <c r="B121" s="36"/>
      <c r="C121" s="36"/>
      <c r="D121" s="36"/>
      <c r="E121" s="36"/>
      <c r="F121" s="36"/>
      <c r="G121" s="36"/>
      <c r="H121" s="36"/>
      <c r="I121" s="36"/>
      <c r="J121" s="36"/>
      <c r="K121" s="36"/>
      <c r="L121" s="36"/>
      <c r="M121" s="36"/>
      <c r="N121" s="36"/>
      <c r="O121" s="36"/>
      <c r="P121" s="36"/>
      <c r="Q121" s="36"/>
      <c r="R121" s="36"/>
      <c r="S121" s="36"/>
    </row>
    <row r="122" spans="1:19">
      <c r="A122" s="36"/>
      <c r="B122" s="36"/>
      <c r="C122" s="36"/>
      <c r="D122" s="36"/>
      <c r="E122" s="36"/>
      <c r="F122" s="36"/>
      <c r="G122" s="36"/>
      <c r="H122" s="36"/>
      <c r="I122" s="36"/>
      <c r="J122" s="36"/>
      <c r="K122" s="36"/>
      <c r="L122" s="36"/>
      <c r="M122" s="36"/>
      <c r="N122" s="36"/>
      <c r="O122" s="36"/>
      <c r="P122" s="36"/>
      <c r="Q122" s="36"/>
      <c r="R122" s="36"/>
      <c r="S122" s="36"/>
    </row>
    <row r="123" spans="1:19">
      <c r="A123" s="36"/>
      <c r="B123" s="36"/>
      <c r="C123" s="36"/>
      <c r="D123" s="36"/>
      <c r="E123" s="36"/>
      <c r="F123" s="36"/>
      <c r="G123" s="36"/>
      <c r="H123" s="36"/>
      <c r="I123" s="36"/>
      <c r="J123" s="36"/>
      <c r="K123" s="36"/>
      <c r="L123" s="36"/>
      <c r="M123" s="36"/>
      <c r="N123" s="36"/>
      <c r="O123" s="36"/>
      <c r="P123" s="36"/>
      <c r="Q123" s="36"/>
      <c r="R123" s="36"/>
      <c r="S123" s="36"/>
    </row>
    <row r="124" spans="1:19">
      <c r="A124" s="36"/>
      <c r="B124" s="36"/>
      <c r="C124" s="36"/>
      <c r="D124" s="36"/>
      <c r="E124" s="36"/>
      <c r="F124" s="36"/>
      <c r="G124" s="36"/>
      <c r="H124" s="36"/>
      <c r="I124" s="36"/>
      <c r="J124" s="36"/>
      <c r="K124" s="36"/>
      <c r="L124" s="36"/>
      <c r="M124" s="36"/>
      <c r="N124" s="36"/>
      <c r="O124" s="36"/>
      <c r="P124" s="36"/>
      <c r="Q124" s="36"/>
      <c r="R124" s="36"/>
      <c r="S124" s="36"/>
    </row>
    <row r="125" spans="1:19">
      <c r="A125" s="36"/>
      <c r="B125" s="36"/>
      <c r="C125" s="36"/>
      <c r="D125" s="36"/>
      <c r="E125" s="36"/>
      <c r="F125" s="36"/>
      <c r="G125" s="36"/>
      <c r="H125" s="36"/>
      <c r="I125" s="36"/>
      <c r="J125" s="36"/>
      <c r="K125" s="36"/>
      <c r="L125" s="36"/>
      <c r="M125" s="36"/>
      <c r="N125" s="36"/>
      <c r="O125" s="36"/>
      <c r="P125" s="36"/>
      <c r="Q125" s="36"/>
      <c r="R125" s="36"/>
      <c r="S125" s="36"/>
    </row>
    <row r="126" spans="1:19">
      <c r="A126" s="36"/>
      <c r="B126" s="36"/>
      <c r="C126" s="36"/>
      <c r="D126" s="36"/>
      <c r="E126" s="36"/>
      <c r="F126" s="36"/>
      <c r="G126" s="36"/>
      <c r="H126" s="36"/>
      <c r="I126" s="36"/>
      <c r="J126" s="36"/>
      <c r="K126" s="36"/>
      <c r="L126" s="36"/>
      <c r="M126" s="36"/>
      <c r="N126" s="36"/>
      <c r="O126" s="36"/>
      <c r="P126" s="36"/>
      <c r="Q126" s="36"/>
      <c r="R126" s="36"/>
      <c r="S126" s="36"/>
    </row>
    <row r="127" spans="1:19">
      <c r="A127" s="36"/>
      <c r="B127" s="36"/>
      <c r="C127" s="36"/>
      <c r="D127" s="36"/>
      <c r="E127" s="36"/>
      <c r="F127" s="36"/>
      <c r="G127" s="36"/>
      <c r="H127" s="36"/>
      <c r="I127" s="36"/>
      <c r="J127" s="36"/>
      <c r="K127" s="36"/>
      <c r="L127" s="36"/>
      <c r="M127" s="36"/>
      <c r="N127" s="36"/>
      <c r="O127" s="36"/>
      <c r="P127" s="36"/>
      <c r="Q127" s="36"/>
      <c r="R127" s="36"/>
      <c r="S127" s="36"/>
    </row>
    <row r="128" spans="1:19">
      <c r="A128" s="36"/>
      <c r="B128" s="36"/>
      <c r="C128" s="36"/>
      <c r="D128" s="36"/>
      <c r="E128" s="36"/>
      <c r="F128" s="36"/>
      <c r="G128" s="36"/>
      <c r="H128" s="36"/>
      <c r="I128" s="36"/>
      <c r="J128" s="36"/>
      <c r="K128" s="36"/>
      <c r="L128" s="36"/>
      <c r="M128" s="36"/>
      <c r="N128" s="36"/>
      <c r="O128" s="36"/>
      <c r="P128" s="36"/>
      <c r="Q128" s="36"/>
      <c r="R128" s="36"/>
      <c r="S128" s="36"/>
    </row>
    <row r="129" spans="1:19">
      <c r="A129" s="36"/>
      <c r="B129" s="36"/>
      <c r="C129" s="36"/>
      <c r="D129" s="36"/>
      <c r="E129" s="36"/>
      <c r="F129" s="36"/>
      <c r="G129" s="36"/>
      <c r="H129" s="36"/>
      <c r="I129" s="36"/>
      <c r="J129" s="36"/>
      <c r="K129" s="36"/>
      <c r="L129" s="36"/>
      <c r="M129" s="36"/>
      <c r="N129" s="36"/>
      <c r="O129" s="36"/>
      <c r="P129" s="36"/>
      <c r="Q129" s="36"/>
      <c r="R129" s="36"/>
      <c r="S129" s="36"/>
    </row>
    <row r="130" spans="1:19">
      <c r="A130" s="36"/>
      <c r="B130" s="36"/>
      <c r="C130" s="36"/>
      <c r="D130" s="36"/>
      <c r="E130" s="36"/>
      <c r="F130" s="36"/>
      <c r="G130" s="36"/>
      <c r="H130" s="36"/>
      <c r="I130" s="36"/>
      <c r="J130" s="36"/>
      <c r="K130" s="36"/>
      <c r="L130" s="36"/>
      <c r="M130" s="36"/>
      <c r="N130" s="36"/>
      <c r="O130" s="36"/>
      <c r="P130" s="36"/>
      <c r="Q130" s="36"/>
      <c r="R130" s="36"/>
      <c r="S130" s="36"/>
    </row>
    <row r="131" spans="1:19">
      <c r="A131" s="36"/>
      <c r="B131" s="36"/>
      <c r="C131" s="36"/>
      <c r="D131" s="36"/>
      <c r="E131" s="36"/>
      <c r="F131" s="36"/>
      <c r="G131" s="36"/>
      <c r="H131" s="36"/>
      <c r="I131" s="36"/>
      <c r="J131" s="36"/>
      <c r="K131" s="36"/>
      <c r="L131" s="36"/>
      <c r="M131" s="36"/>
      <c r="N131" s="36"/>
      <c r="O131" s="36"/>
      <c r="P131" s="36"/>
      <c r="Q131" s="36"/>
      <c r="R131" s="36"/>
      <c r="S131" s="36"/>
    </row>
    <row r="132" spans="1:19">
      <c r="A132" s="36"/>
      <c r="B132" s="36"/>
      <c r="C132" s="36"/>
      <c r="D132" s="36"/>
      <c r="E132" s="36"/>
      <c r="F132" s="36"/>
      <c r="G132" s="36"/>
      <c r="H132" s="36"/>
      <c r="I132" s="36"/>
      <c r="J132" s="36"/>
      <c r="K132" s="36"/>
      <c r="L132" s="36"/>
      <c r="M132" s="36"/>
      <c r="N132" s="36"/>
      <c r="O132" s="36"/>
      <c r="P132" s="36"/>
      <c r="Q132" s="36"/>
      <c r="R132" s="36"/>
      <c r="S132" s="36"/>
    </row>
    <row r="133" spans="1:19">
      <c r="A133" s="36"/>
      <c r="B133" s="36"/>
      <c r="C133" s="36"/>
      <c r="D133" s="36"/>
      <c r="E133" s="36"/>
      <c r="F133" s="36"/>
      <c r="G133" s="36"/>
      <c r="H133" s="36"/>
      <c r="I133" s="36"/>
      <c r="J133" s="36"/>
      <c r="K133" s="36"/>
      <c r="L133" s="36"/>
      <c r="M133" s="36"/>
      <c r="N133" s="36"/>
      <c r="O133" s="36"/>
      <c r="P133" s="36"/>
      <c r="Q133" s="36"/>
      <c r="R133" s="36"/>
      <c r="S133" s="36"/>
    </row>
    <row r="134" spans="1:19">
      <c r="A134" s="36"/>
      <c r="B134" s="36"/>
      <c r="C134" s="36"/>
      <c r="D134" s="36"/>
      <c r="E134" s="36"/>
      <c r="F134" s="36"/>
      <c r="G134" s="36"/>
      <c r="H134" s="36"/>
      <c r="I134" s="36"/>
      <c r="J134" s="36"/>
      <c r="K134" s="36"/>
      <c r="L134" s="36"/>
      <c r="M134" s="36"/>
      <c r="N134" s="36"/>
      <c r="O134" s="36"/>
      <c r="P134" s="36"/>
      <c r="Q134" s="36"/>
      <c r="R134" s="36"/>
      <c r="S134" s="36"/>
    </row>
    <row r="135" spans="1:19">
      <c r="A135" s="36"/>
      <c r="B135" s="36"/>
      <c r="C135" s="36"/>
      <c r="D135" s="36"/>
      <c r="E135" s="36"/>
      <c r="F135" s="36"/>
      <c r="G135" s="36"/>
      <c r="H135" s="36"/>
      <c r="I135" s="36"/>
      <c r="J135" s="36"/>
      <c r="K135" s="36"/>
      <c r="L135" s="36"/>
      <c r="M135" s="36"/>
      <c r="N135" s="36"/>
      <c r="O135" s="36"/>
      <c r="P135" s="36"/>
      <c r="Q135" s="36"/>
      <c r="R135" s="36"/>
      <c r="S135" s="36"/>
    </row>
    <row r="136" spans="1:19">
      <c r="A136" s="36"/>
      <c r="B136" s="36"/>
      <c r="C136" s="36"/>
      <c r="D136" s="36"/>
      <c r="E136" s="36"/>
      <c r="F136" s="36"/>
      <c r="G136" s="36"/>
      <c r="H136" s="36"/>
      <c r="I136" s="36"/>
      <c r="J136" s="36"/>
      <c r="K136" s="36"/>
      <c r="L136" s="36"/>
      <c r="M136" s="36"/>
      <c r="N136" s="36"/>
      <c r="O136" s="36"/>
      <c r="P136" s="36"/>
      <c r="Q136" s="36"/>
      <c r="R136" s="36"/>
      <c r="S136" s="36"/>
    </row>
    <row r="137" spans="1:19">
      <c r="A137" s="36"/>
      <c r="B137" s="36"/>
      <c r="C137" s="36"/>
      <c r="D137" s="36"/>
      <c r="E137" s="36"/>
      <c r="F137" s="36"/>
      <c r="G137" s="36"/>
      <c r="H137" s="36"/>
      <c r="I137" s="36"/>
      <c r="J137" s="36"/>
      <c r="K137" s="36"/>
      <c r="L137" s="36"/>
      <c r="M137" s="36"/>
      <c r="N137" s="36"/>
      <c r="O137" s="36"/>
      <c r="P137" s="36"/>
      <c r="Q137" s="36"/>
      <c r="R137" s="36"/>
      <c r="S137" s="36"/>
    </row>
    <row r="138" spans="1:19">
      <c r="A138" s="36"/>
      <c r="B138" s="36"/>
      <c r="C138" s="36"/>
      <c r="D138" s="36"/>
      <c r="E138" s="36"/>
      <c r="F138" s="36"/>
      <c r="G138" s="36"/>
      <c r="H138" s="36"/>
      <c r="I138" s="36"/>
      <c r="J138" s="36"/>
      <c r="K138" s="36"/>
      <c r="L138" s="36"/>
      <c r="M138" s="36"/>
      <c r="N138" s="36"/>
      <c r="O138" s="36"/>
      <c r="P138" s="36"/>
      <c r="Q138" s="36"/>
      <c r="R138" s="36"/>
      <c r="S138" s="36"/>
    </row>
    <row r="139" spans="1:19">
      <c r="A139" s="36"/>
      <c r="B139" s="36"/>
      <c r="C139" s="36"/>
      <c r="D139" s="36"/>
      <c r="E139" s="36"/>
      <c r="F139" s="36"/>
      <c r="G139" s="36"/>
      <c r="H139" s="36"/>
      <c r="I139" s="36"/>
      <c r="J139" s="36"/>
      <c r="K139" s="36"/>
      <c r="L139" s="36"/>
      <c r="M139" s="36"/>
      <c r="N139" s="36"/>
      <c r="O139" s="36"/>
      <c r="P139" s="36"/>
      <c r="Q139" s="36"/>
      <c r="R139" s="36"/>
      <c r="S139" s="36"/>
    </row>
    <row r="140" spans="1:19">
      <c r="A140" s="36"/>
      <c r="B140" s="36"/>
      <c r="C140" s="36"/>
      <c r="D140" s="36"/>
      <c r="E140" s="36"/>
      <c r="F140" s="36"/>
      <c r="G140" s="36"/>
      <c r="H140" s="36"/>
      <c r="I140" s="36"/>
      <c r="J140" s="36"/>
      <c r="K140" s="36"/>
      <c r="L140" s="36"/>
      <c r="M140" s="36"/>
      <c r="N140" s="36"/>
      <c r="O140" s="36"/>
      <c r="P140" s="36"/>
      <c r="Q140" s="36"/>
      <c r="R140" s="36"/>
      <c r="S140" s="36"/>
    </row>
    <row r="141" spans="1:19">
      <c r="A141" s="36"/>
      <c r="B141" s="36"/>
      <c r="C141" s="36"/>
      <c r="D141" s="36"/>
      <c r="E141" s="36"/>
      <c r="F141" s="36"/>
      <c r="G141" s="36"/>
      <c r="H141" s="36"/>
      <c r="I141" s="36"/>
      <c r="J141" s="36"/>
      <c r="K141" s="36"/>
      <c r="L141" s="36"/>
      <c r="M141" s="36"/>
      <c r="N141" s="36"/>
      <c r="O141" s="36"/>
      <c r="P141" s="36"/>
      <c r="Q141" s="36"/>
      <c r="R141" s="36"/>
      <c r="S141" s="36"/>
    </row>
    <row r="142" spans="1:19">
      <c r="A142" s="36"/>
      <c r="B142" s="36"/>
      <c r="C142" s="36"/>
      <c r="D142" s="36"/>
      <c r="E142" s="36"/>
      <c r="F142" s="36"/>
      <c r="G142" s="36"/>
      <c r="H142" s="36"/>
      <c r="I142" s="36"/>
      <c r="J142" s="36"/>
      <c r="K142" s="36"/>
      <c r="L142" s="36"/>
      <c r="M142" s="36"/>
      <c r="N142" s="36"/>
      <c r="O142" s="36"/>
      <c r="P142" s="36"/>
      <c r="Q142" s="36"/>
      <c r="R142" s="36"/>
      <c r="S142" s="36"/>
    </row>
    <row r="143" spans="1:19">
      <c r="A143" s="36"/>
      <c r="B143" s="36"/>
      <c r="C143" s="36"/>
      <c r="D143" s="36"/>
      <c r="E143" s="36"/>
      <c r="F143" s="36"/>
      <c r="G143" s="36"/>
      <c r="H143" s="36"/>
      <c r="I143" s="36"/>
      <c r="J143" s="36"/>
      <c r="K143" s="36"/>
      <c r="L143" s="36"/>
      <c r="M143" s="36"/>
      <c r="N143" s="36"/>
      <c r="O143" s="36"/>
      <c r="P143" s="36"/>
      <c r="Q143" s="36"/>
      <c r="R143" s="36"/>
      <c r="S143" s="36"/>
    </row>
    <row r="144" spans="1:19">
      <c r="A144" s="36"/>
      <c r="B144" s="36"/>
      <c r="C144" s="36"/>
      <c r="D144" s="36"/>
      <c r="E144" s="36"/>
      <c r="F144" s="36"/>
      <c r="G144" s="36"/>
      <c r="H144" s="36"/>
      <c r="I144" s="36"/>
      <c r="J144" s="36"/>
      <c r="K144" s="36"/>
      <c r="L144" s="36"/>
      <c r="M144" s="36"/>
      <c r="N144" s="36"/>
      <c r="O144" s="36"/>
      <c r="P144" s="36"/>
      <c r="Q144" s="36"/>
      <c r="R144" s="36"/>
      <c r="S144" s="36"/>
    </row>
    <row r="145" spans="1:19">
      <c r="A145" s="36"/>
      <c r="B145" s="36"/>
      <c r="C145" s="36"/>
      <c r="D145" s="36"/>
      <c r="E145" s="36"/>
      <c r="F145" s="36"/>
      <c r="G145" s="36"/>
      <c r="H145" s="36"/>
      <c r="I145" s="36"/>
      <c r="J145" s="36"/>
      <c r="K145" s="36"/>
      <c r="L145" s="36"/>
      <c r="M145" s="36"/>
      <c r="N145" s="36"/>
      <c r="O145" s="36"/>
      <c r="P145" s="36"/>
      <c r="Q145" s="36"/>
      <c r="R145" s="36"/>
      <c r="S145" s="36"/>
    </row>
    <row r="146" spans="1:19">
      <c r="A146" s="36"/>
      <c r="B146" s="36"/>
      <c r="C146" s="36"/>
      <c r="D146" s="36"/>
      <c r="E146" s="36"/>
      <c r="F146" s="36"/>
      <c r="G146" s="36"/>
      <c r="H146" s="36"/>
      <c r="I146" s="36"/>
      <c r="J146" s="36"/>
      <c r="K146" s="36"/>
      <c r="L146" s="36"/>
      <c r="M146" s="36"/>
      <c r="N146" s="36"/>
      <c r="O146" s="36"/>
      <c r="P146" s="36"/>
      <c r="Q146" s="36"/>
      <c r="R146" s="36"/>
      <c r="S146" s="36"/>
    </row>
    <row r="147" spans="1:19">
      <c r="A147" s="36"/>
      <c r="B147" s="36"/>
      <c r="C147" s="36"/>
      <c r="D147" s="36"/>
      <c r="E147" s="36"/>
      <c r="F147" s="36"/>
      <c r="G147" s="36"/>
      <c r="H147" s="36"/>
      <c r="I147" s="36"/>
      <c r="J147" s="36"/>
      <c r="K147" s="36"/>
      <c r="L147" s="36"/>
      <c r="M147" s="36"/>
      <c r="N147" s="36"/>
      <c r="O147" s="36"/>
      <c r="P147" s="36"/>
      <c r="Q147" s="36"/>
      <c r="R147" s="36"/>
      <c r="S147" s="36"/>
    </row>
    <row r="148" spans="1:19">
      <c r="A148" s="36"/>
      <c r="B148" s="36"/>
      <c r="C148" s="36"/>
      <c r="D148" s="36"/>
      <c r="E148" s="36"/>
      <c r="F148" s="36"/>
      <c r="G148" s="36"/>
      <c r="H148" s="36"/>
      <c r="I148" s="36"/>
      <c r="J148" s="36"/>
      <c r="K148" s="36"/>
      <c r="L148" s="36"/>
      <c r="M148" s="36"/>
      <c r="N148" s="36"/>
      <c r="O148" s="36"/>
      <c r="P148" s="36"/>
      <c r="Q148" s="36"/>
      <c r="R148" s="36"/>
      <c r="S148" s="36"/>
    </row>
    <row r="149" spans="1:19">
      <c r="A149" s="36"/>
      <c r="B149" s="36"/>
      <c r="C149" s="36"/>
      <c r="D149" s="36"/>
      <c r="E149" s="36"/>
      <c r="F149" s="36"/>
      <c r="G149" s="36"/>
      <c r="H149" s="36"/>
      <c r="I149" s="36"/>
      <c r="J149" s="36"/>
      <c r="K149" s="36"/>
      <c r="L149" s="36"/>
      <c r="M149" s="36"/>
      <c r="N149" s="36"/>
      <c r="O149" s="36"/>
      <c r="P149" s="36"/>
      <c r="Q149" s="36"/>
      <c r="R149" s="36"/>
      <c r="S149" s="36"/>
    </row>
    <row r="150" spans="1:19">
      <c r="A150" s="36"/>
      <c r="B150" s="36"/>
      <c r="C150" s="36"/>
      <c r="D150" s="36"/>
      <c r="E150" s="36"/>
      <c r="F150" s="36"/>
      <c r="G150" s="36"/>
      <c r="H150" s="36"/>
      <c r="I150" s="36"/>
      <c r="J150" s="36"/>
      <c r="K150" s="36"/>
      <c r="L150" s="36"/>
      <c r="M150" s="36"/>
      <c r="N150" s="36"/>
      <c r="O150" s="36"/>
      <c r="P150" s="36"/>
      <c r="Q150" s="36"/>
      <c r="R150" s="36"/>
      <c r="S150" s="36"/>
    </row>
    <row r="151" spans="1:19">
      <c r="A151" s="36"/>
      <c r="B151" s="36"/>
      <c r="C151" s="36"/>
      <c r="D151" s="36"/>
      <c r="E151" s="36"/>
      <c r="F151" s="36"/>
      <c r="G151" s="36"/>
      <c r="H151" s="36"/>
      <c r="I151" s="36"/>
      <c r="J151" s="36"/>
      <c r="K151" s="36"/>
      <c r="L151" s="36"/>
      <c r="M151" s="36"/>
      <c r="N151" s="36"/>
      <c r="O151" s="36"/>
      <c r="P151" s="36"/>
      <c r="Q151" s="36"/>
      <c r="R151" s="36"/>
      <c r="S151" s="36"/>
    </row>
    <row r="152" spans="1:19">
      <c r="A152" s="36"/>
      <c r="B152" s="36"/>
      <c r="C152" s="36"/>
      <c r="D152" s="36"/>
      <c r="E152" s="36"/>
      <c r="F152" s="36"/>
      <c r="G152" s="36"/>
      <c r="H152" s="36"/>
      <c r="I152" s="36"/>
      <c r="J152" s="36"/>
      <c r="K152" s="36"/>
      <c r="L152" s="36"/>
      <c r="M152" s="36"/>
      <c r="N152" s="36"/>
      <c r="O152" s="36"/>
      <c r="P152" s="36"/>
      <c r="Q152" s="36"/>
      <c r="R152" s="36"/>
      <c r="S152" s="36"/>
    </row>
    <row r="153" spans="1:19">
      <c r="A153" s="36"/>
      <c r="B153" s="36"/>
      <c r="C153" s="36"/>
      <c r="D153" s="36"/>
      <c r="E153" s="36"/>
      <c r="F153" s="36"/>
      <c r="G153" s="36"/>
      <c r="H153" s="36"/>
      <c r="I153" s="36"/>
      <c r="J153" s="36"/>
      <c r="K153" s="36"/>
      <c r="L153" s="36"/>
      <c r="M153" s="36"/>
      <c r="N153" s="36"/>
      <c r="O153" s="36"/>
      <c r="P153" s="36"/>
      <c r="Q153" s="36"/>
      <c r="R153" s="36"/>
      <c r="S153" s="36"/>
    </row>
    <row r="154" spans="1:19">
      <c r="A154" s="36"/>
      <c r="B154" s="36"/>
      <c r="C154" s="36"/>
      <c r="D154" s="36"/>
      <c r="E154" s="36"/>
      <c r="F154" s="36"/>
      <c r="G154" s="36"/>
      <c r="H154" s="36"/>
      <c r="I154" s="36"/>
      <c r="J154" s="36"/>
      <c r="K154" s="36"/>
      <c r="L154" s="36"/>
      <c r="M154" s="36"/>
      <c r="N154" s="36"/>
      <c r="O154" s="36"/>
      <c r="P154" s="36"/>
      <c r="Q154" s="36"/>
      <c r="R154" s="36"/>
      <c r="S154" s="36"/>
    </row>
    <row r="155" spans="1:19">
      <c r="A155" s="36"/>
      <c r="B155" s="36"/>
      <c r="C155" s="36"/>
      <c r="D155" s="36"/>
      <c r="E155" s="36"/>
      <c r="F155" s="36"/>
      <c r="G155" s="36"/>
      <c r="H155" s="36"/>
      <c r="I155" s="36"/>
      <c r="J155" s="36"/>
      <c r="K155" s="36"/>
      <c r="L155" s="36"/>
      <c r="M155" s="36"/>
      <c r="N155" s="36"/>
      <c r="O155" s="36"/>
      <c r="P155" s="36"/>
      <c r="Q155" s="36"/>
      <c r="R155" s="36"/>
      <c r="S155" s="36"/>
    </row>
    <row r="156" spans="1:19">
      <c r="A156" s="36"/>
      <c r="B156" s="36"/>
      <c r="C156" s="36"/>
      <c r="D156" s="36"/>
      <c r="E156" s="36"/>
      <c r="F156" s="36"/>
      <c r="G156" s="36"/>
      <c r="H156" s="36"/>
      <c r="I156" s="36"/>
      <c r="J156" s="36"/>
      <c r="K156" s="36"/>
      <c r="L156" s="36"/>
      <c r="M156" s="36"/>
      <c r="N156" s="36"/>
      <c r="O156" s="36"/>
      <c r="P156" s="36"/>
      <c r="Q156" s="36"/>
      <c r="R156" s="36"/>
      <c r="S156" s="36"/>
    </row>
    <row r="157" spans="1:19">
      <c r="A157" s="36"/>
      <c r="B157" s="36"/>
      <c r="C157" s="36"/>
      <c r="D157" s="36"/>
      <c r="E157" s="36"/>
      <c r="F157" s="36"/>
      <c r="G157" s="36"/>
      <c r="H157" s="36"/>
      <c r="I157" s="36"/>
      <c r="J157" s="36"/>
      <c r="K157" s="36"/>
      <c r="L157" s="36"/>
      <c r="M157" s="36"/>
      <c r="N157" s="36"/>
      <c r="O157" s="36"/>
      <c r="P157" s="36"/>
      <c r="Q157" s="36"/>
      <c r="R157" s="36"/>
      <c r="S157" s="36"/>
    </row>
    <row r="158" spans="1:19">
      <c r="A158" s="36"/>
      <c r="B158" s="36"/>
      <c r="C158" s="36"/>
      <c r="D158" s="36"/>
      <c r="E158" s="36"/>
      <c r="F158" s="36"/>
      <c r="G158" s="36"/>
      <c r="H158" s="36"/>
      <c r="I158" s="36"/>
      <c r="J158" s="36"/>
      <c r="K158" s="36"/>
      <c r="L158" s="36"/>
      <c r="M158" s="36"/>
      <c r="N158" s="36"/>
      <c r="O158" s="36"/>
      <c r="P158" s="36"/>
      <c r="Q158" s="36"/>
      <c r="R158" s="36"/>
      <c r="S158" s="36"/>
    </row>
    <row r="159" spans="1:19">
      <c r="A159" s="36"/>
      <c r="B159" s="36"/>
      <c r="C159" s="36"/>
      <c r="D159" s="36"/>
      <c r="E159" s="36"/>
      <c r="F159" s="36"/>
      <c r="G159" s="36"/>
      <c r="H159" s="36"/>
      <c r="I159" s="36"/>
      <c r="J159" s="36"/>
      <c r="K159" s="36"/>
      <c r="L159" s="36"/>
      <c r="M159" s="36"/>
      <c r="N159" s="36"/>
      <c r="O159" s="36"/>
      <c r="P159" s="36"/>
      <c r="Q159" s="36"/>
      <c r="R159" s="36"/>
      <c r="S159" s="36"/>
    </row>
    <row r="160" spans="1:19">
      <c r="A160" s="36"/>
      <c r="B160" s="36"/>
      <c r="C160" s="36"/>
      <c r="D160" s="36"/>
      <c r="E160" s="36"/>
      <c r="F160" s="36"/>
      <c r="G160" s="36"/>
      <c r="H160" s="36"/>
      <c r="I160" s="36"/>
      <c r="J160" s="36"/>
      <c r="K160" s="36"/>
      <c r="L160" s="36"/>
      <c r="M160" s="36"/>
      <c r="N160" s="36"/>
      <c r="O160" s="36"/>
      <c r="P160" s="36"/>
      <c r="Q160" s="36"/>
      <c r="R160" s="36"/>
      <c r="S160" s="36"/>
    </row>
    <row r="161" spans="1:19">
      <c r="A161" s="36"/>
      <c r="B161" s="36"/>
      <c r="C161" s="36"/>
      <c r="D161" s="36"/>
      <c r="E161" s="36"/>
      <c r="F161" s="36"/>
      <c r="G161" s="36"/>
      <c r="H161" s="36"/>
      <c r="I161" s="36"/>
      <c r="J161" s="36"/>
      <c r="K161" s="36"/>
      <c r="L161" s="36"/>
      <c r="M161" s="36"/>
      <c r="N161" s="36"/>
      <c r="O161" s="36"/>
      <c r="P161" s="36"/>
      <c r="Q161" s="36"/>
      <c r="R161" s="36"/>
      <c r="S161" s="36"/>
    </row>
    <row r="162" spans="1:19">
      <c r="A162" s="36"/>
      <c r="B162" s="36"/>
      <c r="C162" s="36"/>
      <c r="D162" s="36"/>
      <c r="E162" s="36"/>
      <c r="F162" s="36"/>
      <c r="G162" s="36"/>
      <c r="H162" s="36"/>
      <c r="I162" s="36"/>
      <c r="J162" s="36"/>
      <c r="K162" s="36"/>
      <c r="L162" s="36"/>
      <c r="M162" s="36"/>
      <c r="N162" s="36"/>
      <c r="O162" s="36"/>
      <c r="P162" s="36"/>
      <c r="Q162" s="36"/>
      <c r="R162" s="36"/>
      <c r="S162" s="36"/>
    </row>
    <row r="163" spans="1:19">
      <c r="A163" s="36"/>
      <c r="B163" s="36"/>
      <c r="C163" s="36"/>
      <c r="D163" s="36"/>
      <c r="E163" s="36"/>
      <c r="F163" s="36"/>
      <c r="G163" s="36"/>
      <c r="H163" s="36"/>
      <c r="I163" s="36"/>
      <c r="J163" s="36"/>
      <c r="K163" s="36"/>
      <c r="L163" s="36"/>
      <c r="M163" s="36"/>
      <c r="N163" s="36"/>
      <c r="O163" s="36"/>
      <c r="P163" s="36"/>
      <c r="Q163" s="36"/>
      <c r="R163" s="36"/>
      <c r="S163" s="36"/>
    </row>
    <row r="164" spans="1:19">
      <c r="A164" s="36"/>
      <c r="B164" s="36"/>
      <c r="C164" s="36"/>
      <c r="D164" s="36"/>
      <c r="E164" s="36"/>
      <c r="F164" s="36"/>
      <c r="G164" s="36"/>
      <c r="H164" s="36"/>
      <c r="I164" s="36"/>
      <c r="J164" s="36"/>
      <c r="K164" s="36"/>
      <c r="L164" s="36"/>
      <c r="M164" s="36"/>
      <c r="N164" s="36"/>
      <c r="O164" s="36"/>
      <c r="P164" s="36"/>
      <c r="Q164" s="36"/>
      <c r="R164" s="36"/>
      <c r="S164" s="36"/>
    </row>
    <row r="165" spans="1:19">
      <c r="A165" s="36"/>
      <c r="B165" s="36"/>
      <c r="C165" s="36"/>
      <c r="D165" s="36"/>
      <c r="E165" s="36"/>
      <c r="F165" s="36"/>
      <c r="G165" s="36"/>
      <c r="H165" s="36"/>
      <c r="I165" s="36"/>
      <c r="J165" s="36"/>
      <c r="K165" s="36"/>
      <c r="L165" s="36"/>
      <c r="M165" s="36"/>
      <c r="N165" s="36"/>
      <c r="O165" s="36"/>
      <c r="P165" s="36"/>
      <c r="Q165" s="36"/>
      <c r="R165" s="36"/>
      <c r="S165" s="36"/>
    </row>
    <row r="166" spans="1:19">
      <c r="A166" s="36"/>
      <c r="B166" s="36"/>
      <c r="C166" s="36"/>
      <c r="D166" s="36"/>
      <c r="E166" s="36"/>
      <c r="F166" s="36"/>
      <c r="G166" s="36"/>
      <c r="H166" s="36"/>
      <c r="I166" s="36"/>
      <c r="J166" s="36"/>
      <c r="K166" s="36"/>
      <c r="L166" s="36"/>
      <c r="M166" s="36"/>
      <c r="N166" s="36"/>
      <c r="O166" s="36"/>
      <c r="P166" s="36"/>
      <c r="Q166" s="36"/>
      <c r="R166" s="36"/>
      <c r="S166" s="36"/>
    </row>
    <row r="167" spans="1:19">
      <c r="A167" s="36"/>
      <c r="B167" s="36"/>
      <c r="C167" s="36"/>
      <c r="D167" s="36"/>
      <c r="E167" s="36"/>
      <c r="F167" s="36"/>
      <c r="G167" s="36"/>
      <c r="H167" s="36"/>
      <c r="I167" s="36"/>
      <c r="J167" s="36"/>
      <c r="K167" s="36"/>
      <c r="L167" s="36"/>
      <c r="M167" s="36"/>
      <c r="N167" s="36"/>
      <c r="O167" s="36"/>
      <c r="P167" s="36"/>
      <c r="Q167" s="36"/>
      <c r="R167" s="36"/>
      <c r="S167" s="36"/>
    </row>
    <row r="168" spans="1:19">
      <c r="A168" s="36"/>
      <c r="B168" s="36"/>
      <c r="C168" s="36"/>
      <c r="D168" s="36"/>
      <c r="E168" s="36"/>
      <c r="F168" s="36"/>
      <c r="G168" s="36"/>
      <c r="H168" s="36"/>
      <c r="I168" s="36"/>
      <c r="J168" s="36"/>
      <c r="K168" s="36"/>
      <c r="L168" s="36"/>
      <c r="M168" s="36"/>
      <c r="N168" s="36"/>
      <c r="O168" s="36"/>
      <c r="P168" s="36"/>
      <c r="Q168" s="36"/>
      <c r="R168" s="36"/>
      <c r="S168" s="36"/>
    </row>
    <row r="169" spans="1:19">
      <c r="A169" s="36"/>
      <c r="B169" s="36"/>
      <c r="C169" s="36"/>
      <c r="D169" s="36"/>
      <c r="E169" s="36"/>
      <c r="F169" s="36"/>
      <c r="G169" s="36"/>
      <c r="H169" s="36"/>
      <c r="I169" s="36"/>
      <c r="J169" s="36"/>
      <c r="K169" s="36"/>
      <c r="L169" s="36"/>
      <c r="M169" s="36"/>
      <c r="N169" s="36"/>
      <c r="O169" s="36"/>
      <c r="P169" s="36"/>
      <c r="Q169" s="36"/>
      <c r="R169" s="36"/>
      <c r="S169" s="36"/>
    </row>
    <row r="170" spans="1:19">
      <c r="A170" s="36"/>
      <c r="B170" s="36"/>
      <c r="C170" s="36"/>
      <c r="D170" s="36"/>
      <c r="E170" s="36"/>
      <c r="F170" s="36"/>
      <c r="G170" s="36"/>
      <c r="H170" s="36"/>
      <c r="I170" s="36"/>
      <c r="J170" s="36"/>
      <c r="K170" s="36"/>
      <c r="L170" s="36"/>
      <c r="M170" s="36"/>
      <c r="N170" s="36"/>
      <c r="O170" s="36"/>
      <c r="P170" s="36"/>
      <c r="Q170" s="36"/>
      <c r="R170" s="36"/>
      <c r="S170" s="36"/>
    </row>
    <row r="171" spans="1:19">
      <c r="A171" s="36"/>
      <c r="B171" s="36"/>
      <c r="C171" s="36"/>
      <c r="D171" s="36"/>
      <c r="E171" s="36"/>
      <c r="F171" s="36"/>
      <c r="G171" s="36"/>
      <c r="H171" s="36"/>
      <c r="I171" s="36"/>
      <c r="J171" s="36"/>
      <c r="K171" s="36"/>
      <c r="L171" s="36"/>
      <c r="M171" s="36"/>
      <c r="N171" s="36"/>
      <c r="O171" s="36"/>
      <c r="P171" s="36"/>
      <c r="Q171" s="36"/>
      <c r="R171" s="36"/>
      <c r="S171" s="36"/>
    </row>
    <row r="172" spans="1:19">
      <c r="A172" s="36"/>
      <c r="B172" s="36"/>
      <c r="C172" s="36"/>
      <c r="D172" s="36"/>
      <c r="E172" s="36"/>
      <c r="F172" s="36"/>
      <c r="G172" s="36"/>
      <c r="H172" s="36"/>
      <c r="I172" s="36"/>
      <c r="J172" s="36"/>
      <c r="K172" s="36"/>
      <c r="L172" s="36"/>
      <c r="M172" s="36"/>
      <c r="N172" s="36"/>
      <c r="O172" s="36"/>
      <c r="P172" s="36"/>
      <c r="Q172" s="36"/>
      <c r="R172" s="36"/>
      <c r="S172" s="36"/>
    </row>
    <row r="173" spans="1:19">
      <c r="A173" s="36"/>
      <c r="B173" s="36"/>
      <c r="C173" s="36"/>
      <c r="D173" s="36"/>
      <c r="E173" s="36"/>
      <c r="F173" s="36"/>
      <c r="G173" s="36"/>
      <c r="H173" s="36"/>
      <c r="I173" s="36"/>
      <c r="J173" s="36"/>
      <c r="K173" s="36"/>
      <c r="L173" s="36"/>
      <c r="M173" s="36"/>
      <c r="N173" s="36"/>
      <c r="O173" s="36"/>
      <c r="P173" s="36"/>
      <c r="Q173" s="36"/>
      <c r="R173" s="36"/>
      <c r="S173" s="36"/>
    </row>
    <row r="174" spans="1:19">
      <c r="A174" s="36"/>
      <c r="B174" s="36"/>
      <c r="C174" s="36"/>
      <c r="D174" s="36"/>
      <c r="E174" s="36"/>
      <c r="F174" s="36"/>
      <c r="G174" s="36"/>
      <c r="H174" s="36"/>
      <c r="I174" s="36"/>
      <c r="J174" s="36"/>
      <c r="K174" s="36"/>
      <c r="L174" s="36"/>
      <c r="M174" s="36"/>
      <c r="N174" s="36"/>
      <c r="O174" s="36"/>
      <c r="P174" s="36"/>
      <c r="Q174" s="36"/>
      <c r="R174" s="36"/>
      <c r="S174" s="36"/>
    </row>
    <row r="175" spans="1:19">
      <c r="A175" s="36"/>
      <c r="B175" s="36"/>
      <c r="C175" s="36"/>
      <c r="D175" s="36"/>
      <c r="E175" s="36"/>
      <c r="F175" s="36"/>
      <c r="G175" s="36"/>
      <c r="H175" s="36"/>
      <c r="I175" s="36"/>
      <c r="J175" s="36"/>
      <c r="K175" s="36"/>
      <c r="L175" s="36"/>
      <c r="M175" s="36"/>
      <c r="N175" s="36"/>
      <c r="O175" s="36"/>
      <c r="P175" s="36"/>
      <c r="Q175" s="36"/>
      <c r="R175" s="36"/>
      <c r="S175" s="36"/>
    </row>
    <row r="176" spans="1:19">
      <c r="A176" s="36"/>
      <c r="B176" s="36"/>
      <c r="C176" s="36"/>
      <c r="D176" s="36"/>
      <c r="E176" s="36"/>
      <c r="F176" s="36"/>
      <c r="G176" s="36"/>
      <c r="H176" s="36"/>
      <c r="I176" s="36"/>
      <c r="J176" s="36"/>
      <c r="K176" s="36"/>
      <c r="L176" s="36"/>
      <c r="M176" s="36"/>
      <c r="N176" s="36"/>
      <c r="O176" s="36"/>
      <c r="P176" s="36"/>
      <c r="Q176" s="36"/>
      <c r="R176" s="36"/>
      <c r="S176" s="36"/>
    </row>
    <row r="177" spans="1:19">
      <c r="A177" s="36"/>
      <c r="B177" s="36"/>
      <c r="C177" s="36"/>
      <c r="D177" s="36"/>
      <c r="E177" s="36"/>
      <c r="F177" s="36"/>
      <c r="G177" s="36"/>
      <c r="H177" s="36"/>
      <c r="I177" s="36"/>
      <c r="J177" s="36"/>
      <c r="K177" s="36"/>
      <c r="L177" s="36"/>
      <c r="M177" s="36"/>
      <c r="N177" s="36"/>
      <c r="O177" s="36"/>
      <c r="P177" s="36"/>
      <c r="Q177" s="36"/>
      <c r="R177" s="36"/>
      <c r="S177" s="36"/>
    </row>
    <row r="178" spans="1:19">
      <c r="A178" s="36"/>
      <c r="B178" s="36"/>
      <c r="C178" s="36"/>
      <c r="D178" s="36"/>
      <c r="E178" s="36"/>
      <c r="F178" s="36"/>
      <c r="G178" s="36"/>
      <c r="H178" s="36"/>
      <c r="I178" s="36"/>
      <c r="J178" s="36"/>
      <c r="K178" s="36"/>
      <c r="L178" s="36"/>
      <c r="M178" s="36"/>
      <c r="N178" s="36"/>
      <c r="O178" s="36"/>
      <c r="P178" s="36"/>
      <c r="Q178" s="36"/>
      <c r="R178" s="36"/>
      <c r="S178" s="36"/>
    </row>
    <row r="179" spans="1:19">
      <c r="A179" s="36"/>
      <c r="B179" s="36"/>
      <c r="C179" s="36"/>
      <c r="D179" s="36"/>
      <c r="E179" s="36"/>
      <c r="F179" s="36"/>
      <c r="G179" s="36"/>
      <c r="H179" s="36"/>
      <c r="I179" s="36"/>
      <c r="J179" s="36"/>
      <c r="K179" s="36"/>
      <c r="L179" s="36"/>
      <c r="M179" s="36"/>
      <c r="N179" s="36"/>
      <c r="O179" s="36"/>
      <c r="P179" s="36"/>
      <c r="Q179" s="36"/>
      <c r="R179" s="36"/>
      <c r="S179" s="36"/>
    </row>
    <row r="180" spans="1:19">
      <c r="A180" s="36"/>
      <c r="B180" s="36"/>
      <c r="C180" s="36"/>
      <c r="D180" s="36"/>
      <c r="E180" s="36"/>
      <c r="F180" s="36"/>
      <c r="G180" s="36"/>
      <c r="H180" s="36"/>
      <c r="I180" s="36"/>
      <c r="J180" s="36"/>
      <c r="K180" s="36"/>
      <c r="L180" s="36"/>
      <c r="M180" s="36"/>
      <c r="N180" s="36"/>
      <c r="O180" s="36"/>
      <c r="P180" s="36"/>
      <c r="Q180" s="36"/>
      <c r="R180" s="36"/>
      <c r="S180" s="36"/>
    </row>
    <row r="181" spans="1:19">
      <c r="A181" s="36"/>
      <c r="B181" s="36"/>
      <c r="C181" s="36"/>
      <c r="D181" s="36"/>
      <c r="E181" s="36"/>
      <c r="F181" s="36"/>
      <c r="G181" s="36"/>
      <c r="H181" s="36"/>
      <c r="I181" s="36"/>
      <c r="J181" s="36"/>
      <c r="K181" s="36"/>
      <c r="L181" s="36"/>
      <c r="M181" s="36"/>
      <c r="N181" s="36"/>
      <c r="O181" s="36"/>
      <c r="P181" s="36"/>
      <c r="Q181" s="36"/>
      <c r="R181" s="36"/>
      <c r="S181" s="36"/>
    </row>
    <row r="182" spans="1:19">
      <c r="A182" s="36"/>
      <c r="B182" s="36"/>
      <c r="C182" s="36"/>
      <c r="D182" s="36"/>
      <c r="E182" s="36"/>
      <c r="F182" s="36"/>
      <c r="G182" s="36"/>
      <c r="H182" s="36"/>
      <c r="I182" s="36"/>
      <c r="J182" s="36"/>
      <c r="K182" s="36"/>
      <c r="L182" s="36"/>
      <c r="M182" s="36"/>
      <c r="N182" s="36"/>
      <c r="O182" s="36"/>
      <c r="P182" s="36"/>
      <c r="Q182" s="36"/>
      <c r="R182" s="36"/>
      <c r="S182" s="36"/>
    </row>
    <row r="183" spans="1:19">
      <c r="A183" s="36"/>
      <c r="B183" s="36"/>
      <c r="C183" s="36"/>
      <c r="D183" s="36"/>
      <c r="E183" s="36"/>
      <c r="F183" s="36"/>
      <c r="G183" s="36"/>
      <c r="H183" s="36"/>
      <c r="I183" s="36"/>
      <c r="J183" s="36"/>
      <c r="K183" s="36"/>
      <c r="L183" s="36"/>
      <c r="M183" s="36"/>
      <c r="N183" s="36"/>
      <c r="O183" s="36"/>
      <c r="P183" s="36"/>
      <c r="Q183" s="36"/>
      <c r="R183" s="36"/>
      <c r="S183" s="36"/>
    </row>
    <row r="184" spans="1:19">
      <c r="A184" s="36"/>
      <c r="B184" s="36"/>
      <c r="C184" s="36"/>
      <c r="D184" s="36"/>
      <c r="E184" s="36"/>
      <c r="F184" s="36"/>
      <c r="G184" s="36"/>
      <c r="H184" s="36"/>
      <c r="I184" s="36"/>
      <c r="J184" s="36"/>
      <c r="K184" s="36"/>
      <c r="L184" s="36"/>
      <c r="M184" s="36"/>
      <c r="N184" s="36"/>
      <c r="O184" s="36"/>
      <c r="P184" s="36"/>
      <c r="Q184" s="36"/>
      <c r="R184" s="36"/>
      <c r="S184" s="36"/>
    </row>
    <row r="185" spans="1:19">
      <c r="A185" s="36"/>
      <c r="B185" s="36"/>
      <c r="C185" s="36"/>
      <c r="D185" s="36"/>
      <c r="E185" s="36"/>
      <c r="F185" s="36"/>
      <c r="G185" s="36"/>
      <c r="H185" s="36"/>
      <c r="I185" s="36"/>
      <c r="J185" s="36"/>
      <c r="K185" s="36"/>
      <c r="L185" s="36"/>
      <c r="M185" s="36"/>
      <c r="N185" s="36"/>
      <c r="O185" s="36"/>
      <c r="P185" s="36"/>
      <c r="Q185" s="36"/>
      <c r="R185" s="36"/>
      <c r="S185" s="36"/>
    </row>
    <row r="186" spans="1:19">
      <c r="A186" s="36"/>
      <c r="B186" s="36"/>
      <c r="C186" s="36"/>
      <c r="D186" s="36"/>
      <c r="E186" s="36"/>
      <c r="F186" s="36"/>
      <c r="G186" s="36"/>
      <c r="H186" s="36"/>
      <c r="I186" s="36"/>
      <c r="J186" s="36"/>
      <c r="K186" s="36"/>
      <c r="L186" s="36"/>
      <c r="M186" s="36"/>
      <c r="N186" s="36"/>
      <c r="O186" s="36"/>
      <c r="P186" s="36"/>
      <c r="Q186" s="36"/>
      <c r="R186" s="36"/>
      <c r="S186" s="36"/>
    </row>
    <row r="187" spans="1:19">
      <c r="A187" s="36"/>
      <c r="B187" s="36"/>
      <c r="C187" s="36"/>
      <c r="D187" s="36"/>
      <c r="E187" s="36"/>
      <c r="F187" s="36"/>
      <c r="G187" s="36"/>
      <c r="H187" s="36"/>
      <c r="I187" s="36"/>
      <c r="J187" s="36"/>
      <c r="K187" s="36"/>
      <c r="L187" s="36"/>
      <c r="M187" s="36"/>
      <c r="N187" s="36"/>
      <c r="O187" s="36"/>
      <c r="P187" s="36"/>
      <c r="Q187" s="36"/>
      <c r="R187" s="36"/>
      <c r="S187" s="36"/>
    </row>
    <row r="188" spans="1:19">
      <c r="A188" s="36"/>
      <c r="B188" s="36"/>
      <c r="C188" s="36"/>
      <c r="D188" s="36"/>
      <c r="E188" s="36"/>
      <c r="F188" s="36"/>
      <c r="G188" s="36"/>
      <c r="H188" s="36"/>
      <c r="I188" s="36"/>
      <c r="J188" s="36"/>
      <c r="K188" s="36"/>
      <c r="L188" s="36"/>
      <c r="M188" s="36"/>
      <c r="N188" s="36"/>
      <c r="O188" s="36"/>
      <c r="P188" s="36"/>
      <c r="Q188" s="36"/>
      <c r="R188" s="36"/>
      <c r="S188" s="36"/>
    </row>
    <row r="189" spans="1:19">
      <c r="A189" s="36"/>
      <c r="B189" s="36"/>
      <c r="C189" s="36"/>
      <c r="D189" s="36"/>
      <c r="E189" s="36"/>
      <c r="F189" s="36"/>
      <c r="G189" s="36"/>
      <c r="H189" s="36"/>
      <c r="I189" s="36"/>
      <c r="J189" s="36"/>
      <c r="K189" s="36"/>
      <c r="L189" s="36"/>
      <c r="M189" s="36"/>
      <c r="N189" s="36"/>
      <c r="O189" s="36"/>
      <c r="P189" s="36"/>
      <c r="Q189" s="36"/>
      <c r="R189" s="36"/>
      <c r="S189" s="36"/>
    </row>
    <row r="190" spans="1:19">
      <c r="A190" s="36"/>
      <c r="B190" s="36"/>
      <c r="C190" s="36"/>
      <c r="D190" s="36"/>
      <c r="E190" s="36"/>
      <c r="F190" s="36"/>
      <c r="G190" s="36"/>
      <c r="H190" s="36"/>
      <c r="I190" s="36"/>
      <c r="J190" s="36"/>
      <c r="K190" s="36"/>
      <c r="L190" s="36"/>
      <c r="M190" s="36"/>
      <c r="N190" s="36"/>
      <c r="O190" s="36"/>
      <c r="P190" s="36"/>
      <c r="Q190" s="36"/>
      <c r="R190" s="36"/>
      <c r="S190" s="36"/>
    </row>
    <row r="191" spans="1:19">
      <c r="A191" s="36"/>
      <c r="B191" s="36"/>
      <c r="C191" s="36"/>
      <c r="D191" s="36"/>
      <c r="E191" s="36"/>
      <c r="F191" s="36"/>
      <c r="G191" s="36"/>
      <c r="H191" s="36"/>
      <c r="I191" s="36"/>
      <c r="J191" s="36"/>
      <c r="K191" s="36"/>
      <c r="L191" s="36"/>
      <c r="M191" s="36"/>
      <c r="N191" s="36"/>
      <c r="O191" s="36"/>
      <c r="P191" s="36"/>
      <c r="Q191" s="36"/>
      <c r="R191" s="36"/>
      <c r="S191" s="36"/>
    </row>
    <row r="192" spans="1:19">
      <c r="A192" s="36"/>
      <c r="B192" s="36"/>
      <c r="C192" s="36"/>
      <c r="D192" s="36"/>
      <c r="E192" s="36"/>
      <c r="F192" s="36"/>
      <c r="G192" s="36"/>
      <c r="H192" s="36"/>
      <c r="I192" s="36"/>
      <c r="J192" s="36"/>
      <c r="K192" s="36"/>
      <c r="L192" s="36"/>
      <c r="M192" s="36"/>
      <c r="N192" s="36"/>
      <c r="O192" s="36"/>
      <c r="P192" s="36"/>
      <c r="Q192" s="36"/>
      <c r="R192" s="36"/>
      <c r="S192" s="36"/>
    </row>
    <row r="193" spans="1:19">
      <c r="A193" s="36"/>
      <c r="B193" s="36"/>
      <c r="C193" s="36"/>
      <c r="D193" s="36"/>
      <c r="E193" s="36"/>
      <c r="F193" s="36"/>
      <c r="G193" s="36"/>
      <c r="H193" s="36"/>
      <c r="I193" s="36"/>
      <c r="J193" s="36"/>
      <c r="K193" s="36"/>
      <c r="L193" s="36"/>
      <c r="M193" s="36"/>
      <c r="N193" s="36"/>
      <c r="O193" s="36"/>
      <c r="P193" s="36"/>
      <c r="Q193" s="36"/>
      <c r="R193" s="36"/>
      <c r="S193" s="36"/>
    </row>
    <row r="194" spans="1:19">
      <c r="A194" s="36"/>
      <c r="B194" s="36"/>
      <c r="C194" s="36"/>
      <c r="D194" s="36"/>
      <c r="E194" s="36"/>
      <c r="F194" s="36"/>
      <c r="G194" s="36"/>
      <c r="H194" s="36"/>
      <c r="I194" s="36"/>
      <c r="J194" s="36"/>
      <c r="K194" s="36"/>
      <c r="L194" s="36"/>
      <c r="M194" s="36"/>
      <c r="N194" s="36"/>
      <c r="O194" s="36"/>
      <c r="P194" s="36"/>
      <c r="Q194" s="36"/>
      <c r="R194" s="36"/>
      <c r="S194" s="36"/>
    </row>
    <row r="195" spans="1:19">
      <c r="A195" s="36"/>
      <c r="B195" s="36"/>
      <c r="C195" s="36"/>
      <c r="D195" s="36"/>
      <c r="E195" s="36"/>
      <c r="F195" s="36"/>
      <c r="G195" s="36"/>
      <c r="H195" s="36"/>
      <c r="I195" s="36"/>
      <c r="J195" s="36"/>
      <c r="K195" s="36"/>
      <c r="L195" s="36"/>
      <c r="M195" s="36"/>
      <c r="N195" s="36"/>
      <c r="O195" s="36"/>
      <c r="P195" s="36"/>
      <c r="Q195" s="36"/>
      <c r="R195" s="36"/>
      <c r="S195" s="36"/>
    </row>
    <row r="196" spans="1:19">
      <c r="A196" s="36"/>
      <c r="B196" s="36"/>
      <c r="C196" s="36"/>
      <c r="D196" s="36"/>
      <c r="E196" s="36"/>
      <c r="F196" s="36"/>
      <c r="G196" s="36"/>
      <c r="H196" s="36"/>
      <c r="I196" s="36"/>
      <c r="J196" s="36"/>
      <c r="K196" s="36"/>
      <c r="L196" s="36"/>
      <c r="M196" s="36"/>
      <c r="N196" s="36"/>
      <c r="O196" s="36"/>
      <c r="P196" s="36"/>
      <c r="Q196" s="36"/>
      <c r="R196" s="36"/>
      <c r="S196" s="36"/>
    </row>
    <row r="197" spans="1:19">
      <c r="A197" s="36"/>
      <c r="B197" s="36"/>
      <c r="C197" s="36"/>
      <c r="D197" s="36"/>
      <c r="E197" s="36"/>
      <c r="F197" s="36"/>
      <c r="G197" s="36"/>
      <c r="H197" s="36"/>
      <c r="I197" s="36"/>
      <c r="J197" s="36"/>
      <c r="K197" s="36"/>
      <c r="L197" s="36"/>
      <c r="M197" s="36"/>
      <c r="N197" s="36"/>
      <c r="O197" s="36"/>
      <c r="P197" s="36"/>
      <c r="Q197" s="36"/>
      <c r="R197" s="36"/>
      <c r="S197" s="36"/>
    </row>
    <row r="198" spans="1:19">
      <c r="A198" s="36"/>
      <c r="B198" s="36"/>
      <c r="C198" s="36"/>
      <c r="D198" s="36"/>
      <c r="E198" s="36"/>
      <c r="F198" s="36"/>
      <c r="G198" s="36"/>
      <c r="H198" s="36"/>
      <c r="I198" s="36"/>
      <c r="J198" s="36"/>
      <c r="K198" s="36"/>
      <c r="L198" s="36"/>
      <c r="M198" s="36"/>
      <c r="N198" s="36"/>
      <c r="O198" s="36"/>
      <c r="P198" s="36"/>
      <c r="Q198" s="36"/>
      <c r="R198" s="36"/>
      <c r="S198" s="36"/>
    </row>
    <row r="199" spans="1:19">
      <c r="A199" s="36"/>
      <c r="B199" s="36"/>
      <c r="C199" s="36"/>
      <c r="D199" s="36"/>
      <c r="E199" s="36"/>
      <c r="F199" s="36"/>
      <c r="G199" s="36"/>
      <c r="H199" s="36"/>
      <c r="I199" s="36"/>
      <c r="J199" s="36"/>
      <c r="K199" s="36"/>
      <c r="L199" s="36"/>
      <c r="M199" s="36"/>
      <c r="N199" s="36"/>
      <c r="O199" s="36"/>
      <c r="P199" s="36"/>
      <c r="Q199" s="36"/>
      <c r="R199" s="36"/>
      <c r="S199" s="36"/>
    </row>
    <row r="200" spans="1:19">
      <c r="A200" s="36"/>
      <c r="B200" s="36"/>
      <c r="C200" s="36"/>
      <c r="D200" s="36"/>
      <c r="E200" s="36"/>
      <c r="F200" s="36"/>
      <c r="G200" s="36"/>
      <c r="H200" s="36"/>
      <c r="I200" s="36"/>
      <c r="J200" s="36"/>
      <c r="K200" s="36"/>
      <c r="L200" s="36"/>
      <c r="M200" s="36"/>
      <c r="N200" s="36"/>
      <c r="O200" s="36"/>
      <c r="P200" s="36"/>
      <c r="Q200" s="36"/>
      <c r="R200" s="36"/>
      <c r="S200" s="36"/>
    </row>
    <row r="201" spans="1:19">
      <c r="A201" s="36"/>
      <c r="B201" s="36"/>
      <c r="C201" s="36"/>
      <c r="D201" s="36"/>
      <c r="E201" s="36"/>
      <c r="F201" s="36"/>
      <c r="G201" s="36"/>
      <c r="H201" s="36"/>
      <c r="I201" s="36"/>
      <c r="J201" s="36"/>
      <c r="K201" s="36"/>
      <c r="L201" s="36"/>
      <c r="M201" s="36"/>
      <c r="N201" s="36"/>
      <c r="O201" s="36"/>
      <c r="P201" s="36"/>
      <c r="Q201" s="36"/>
      <c r="R201" s="36"/>
      <c r="S201" s="36"/>
    </row>
  </sheetData>
  <mergeCells count="23">
    <mergeCell ref="A2:S2"/>
    <mergeCell ref="A3:S3"/>
    <mergeCell ref="K5:L5"/>
    <mergeCell ref="M5:N5"/>
    <mergeCell ref="O5:Q5"/>
    <mergeCell ref="A64:C64"/>
    <mergeCell ref="A65:C65"/>
    <mergeCell ref="A66:C66"/>
    <mergeCell ref="A5:A6"/>
    <mergeCell ref="B5:B6"/>
    <mergeCell ref="C5:C6"/>
    <mergeCell ref="D5:D6"/>
    <mergeCell ref="E5:E6"/>
    <mergeCell ref="F5:F6"/>
    <mergeCell ref="G5:G6"/>
    <mergeCell ref="H5:H6"/>
    <mergeCell ref="I5:I6"/>
    <mergeCell ref="J5:J6"/>
    <mergeCell ref="R5:R6"/>
    <mergeCell ref="S5:S6"/>
    <mergeCell ref="S7:S13"/>
    <mergeCell ref="S43:S46"/>
    <mergeCell ref="S60:S62"/>
  </mergeCells>
  <hyperlinks>
    <hyperlink ref="A1" location="'索引目录'!E38" display="返回索引页"/>
    <hyperlink ref="B1" location="'固定资产汇总'!B14" display="返回"/>
  </hyperlinks>
  <pageMargins left="0.7" right="0.7" top="0.75" bottom="0.75" header="0.3" footer="0.3"/>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5"/>
  <sheetViews>
    <sheetView view="pageBreakPreview" zoomScaleNormal="100" topLeftCell="A7" workbookViewId="0">
      <selection activeCell="O14" sqref="O14"/>
    </sheetView>
  </sheetViews>
  <sheetFormatPr defaultColWidth="9.81481481481481" defaultRowHeight="14.4"/>
  <cols>
    <col min="1" max="1" width="12" customWidth="1"/>
    <col min="2" max="2" width="3" customWidth="1"/>
    <col min="3" max="3" width="11" customWidth="1"/>
    <col min="4" max="4" width="8" customWidth="1"/>
    <col min="5" max="9" width="11" customWidth="1"/>
    <col min="10" max="10" width="15" customWidth="1"/>
    <col min="11" max="11" width="11" customWidth="1"/>
    <col min="12" max="12" width="8" customWidth="1"/>
    <col min="13" max="13" width="10.6388888888889" customWidth="1"/>
    <col min="14" max="16" width="11" customWidth="1"/>
  </cols>
  <sheetData>
    <row r="1" s="58" customFormat="1" ht="25.8" spans="1:16">
      <c r="A1" s="467" t="s">
        <v>1008</v>
      </c>
      <c r="B1" s="467"/>
      <c r="C1" s="467"/>
      <c r="D1" s="467"/>
      <c r="E1" s="467"/>
      <c r="F1" s="467"/>
      <c r="G1" s="467"/>
      <c r="H1" s="467"/>
      <c r="I1" s="467"/>
      <c r="J1" s="467"/>
      <c r="K1" s="467"/>
      <c r="L1" s="467"/>
      <c r="M1" s="467"/>
      <c r="N1" s="482"/>
      <c r="O1" s="482"/>
      <c r="P1" s="482"/>
    </row>
    <row r="2" ht="15.75" customHeight="1" spans="1:16">
      <c r="A2" s="101" t="e">
        <f>运输工具!#REF!</f>
        <v>#REF!</v>
      </c>
      <c r="B2" s="20"/>
      <c r="C2" s="20"/>
      <c r="D2" s="20"/>
      <c r="E2" s="20"/>
      <c r="F2" s="20"/>
      <c r="G2" s="20"/>
      <c r="H2" s="20"/>
      <c r="I2" s="20"/>
      <c r="J2" s="20"/>
      <c r="K2" s="20"/>
      <c r="L2" s="20"/>
      <c r="M2" s="20"/>
      <c r="N2" s="483"/>
      <c r="O2" s="483"/>
      <c r="P2" s="483"/>
    </row>
    <row r="3" s="59" customFormat="1" ht="20" customHeight="1" spans="1:16">
      <c r="A3" s="105" t="e">
        <f>运输工具!#REF!</f>
        <v>#REF!</v>
      </c>
      <c r="B3" s="105"/>
      <c r="C3" s="105"/>
      <c r="D3" s="105"/>
      <c r="E3" s="105"/>
      <c r="F3" s="105"/>
      <c r="G3" s="105"/>
      <c r="H3" s="105"/>
      <c r="I3" s="105"/>
      <c r="J3" s="105"/>
      <c r="K3" s="105"/>
      <c r="L3" s="105"/>
      <c r="M3" s="105"/>
      <c r="N3" s="484"/>
      <c r="O3" s="483"/>
      <c r="P3" s="483"/>
    </row>
    <row r="4" s="59" customFormat="1" ht="20" customHeight="1" spans="1:16">
      <c r="A4" s="468" t="s">
        <v>1009</v>
      </c>
      <c r="B4" s="27">
        <v>1</v>
      </c>
      <c r="C4" s="469"/>
      <c r="D4" s="469"/>
      <c r="E4" s="469"/>
      <c r="F4" s="469"/>
      <c r="G4" s="469"/>
      <c r="H4" s="469"/>
      <c r="I4" s="469"/>
      <c r="J4" s="469"/>
      <c r="K4" s="469"/>
      <c r="L4" s="469"/>
      <c r="M4" s="34"/>
      <c r="N4" s="483"/>
      <c r="O4" s="483"/>
      <c r="P4" s="483"/>
    </row>
    <row r="5" s="59" customFormat="1" ht="20" customHeight="1" spans="1:16">
      <c r="A5" s="470" t="s">
        <v>1010</v>
      </c>
      <c r="B5" s="412" t="str">
        <f>运输工具!B4</f>
        <v>川W·AU967</v>
      </c>
      <c r="C5" s="412"/>
      <c r="D5" s="412"/>
      <c r="E5" s="412" t="s">
        <v>1011</v>
      </c>
      <c r="F5" s="412"/>
      <c r="G5" s="471" t="s">
        <v>1012</v>
      </c>
      <c r="H5" s="471"/>
      <c r="I5" s="471"/>
      <c r="J5" s="471"/>
      <c r="K5" s="412" t="s">
        <v>1013</v>
      </c>
      <c r="L5" s="66"/>
      <c r="M5" s="485">
        <f>运输工具!H4</f>
        <v>41099</v>
      </c>
      <c r="N5" s="483"/>
      <c r="O5" s="483"/>
      <c r="P5" s="483"/>
    </row>
    <row r="6" s="59" customFormat="1" ht="20" customHeight="1" spans="1:16">
      <c r="A6" s="470" t="s">
        <v>1014</v>
      </c>
      <c r="B6" s="413"/>
      <c r="C6" s="472"/>
      <c r="D6" s="66"/>
      <c r="E6" s="412" t="s">
        <v>1015</v>
      </c>
      <c r="F6" s="412"/>
      <c r="G6" s="473">
        <f>运输工具!K4</f>
        <v>207403.3</v>
      </c>
      <c r="H6" s="473"/>
      <c r="I6" s="473"/>
      <c r="J6" s="473"/>
      <c r="K6" s="412" t="s">
        <v>1016</v>
      </c>
      <c r="L6" s="412"/>
      <c r="M6" s="486">
        <f>DATEDIF(M5,N6,"y")</f>
        <v>11</v>
      </c>
      <c r="N6" s="487">
        <v>45473</v>
      </c>
      <c r="O6" s="483"/>
      <c r="P6" s="483"/>
    </row>
    <row r="7" s="59" customFormat="1" ht="20" customHeight="1" spans="1:16">
      <c r="A7" s="137" t="s">
        <v>1017</v>
      </c>
      <c r="B7" s="413"/>
      <c r="C7" s="472"/>
      <c r="D7" s="66"/>
      <c r="E7" s="412" t="s">
        <v>1018</v>
      </c>
      <c r="F7" s="412"/>
      <c r="G7" s="473">
        <f>运输工具!M4</f>
        <v>6222.09999999951</v>
      </c>
      <c r="H7" s="473"/>
      <c r="I7" s="473"/>
      <c r="J7" s="473"/>
      <c r="K7" s="412" t="s">
        <v>1019</v>
      </c>
      <c r="L7" s="412"/>
      <c r="M7" s="486">
        <f>运输工具!J4</f>
        <v>220000</v>
      </c>
      <c r="N7" s="483"/>
      <c r="O7" s="483"/>
      <c r="P7" s="483"/>
    </row>
    <row r="8" s="59" customFormat="1" ht="20" customHeight="1" spans="1:16">
      <c r="A8" s="137" t="s">
        <v>1020</v>
      </c>
      <c r="B8" s="24" t="s">
        <v>1021</v>
      </c>
      <c r="C8" s="469"/>
      <c r="D8" s="34"/>
      <c r="E8" s="412" t="s">
        <v>1022</v>
      </c>
      <c r="F8" s="412"/>
      <c r="G8" s="468">
        <v>15</v>
      </c>
      <c r="H8" s="474"/>
      <c r="I8" s="474"/>
      <c r="J8" s="488"/>
      <c r="K8" s="27" t="s">
        <v>1023</v>
      </c>
      <c r="L8" s="34"/>
      <c r="M8" s="486">
        <v>500000</v>
      </c>
      <c r="N8" s="483"/>
      <c r="O8" s="483"/>
      <c r="P8" s="483"/>
    </row>
    <row r="9" s="59" customFormat="1" ht="20" customHeight="1" spans="1:16">
      <c r="A9" s="412" t="s">
        <v>1024</v>
      </c>
      <c r="B9" s="412"/>
      <c r="C9" s="412"/>
      <c r="D9" s="412"/>
      <c r="E9" s="412"/>
      <c r="F9" s="412"/>
      <c r="G9" s="412"/>
      <c r="H9" s="412"/>
      <c r="I9" s="412"/>
      <c r="J9" s="412"/>
      <c r="K9" s="412"/>
      <c r="L9" s="412"/>
      <c r="M9" s="412"/>
      <c r="N9" s="483"/>
      <c r="O9" s="483"/>
      <c r="P9" s="483"/>
    </row>
    <row r="10" s="59" customFormat="1" ht="20" customHeight="1" spans="1:16">
      <c r="A10" s="412" t="s">
        <v>1025</v>
      </c>
      <c r="B10" s="412"/>
      <c r="C10" s="412"/>
      <c r="D10" s="412"/>
      <c r="E10" s="412"/>
      <c r="F10" s="412"/>
      <c r="G10" s="412"/>
      <c r="H10" s="412"/>
      <c r="I10" s="412"/>
      <c r="J10" s="412"/>
      <c r="K10" s="412"/>
      <c r="L10" s="27" t="s">
        <v>1026</v>
      </c>
      <c r="M10" s="412" t="s">
        <v>1027</v>
      </c>
      <c r="N10" s="483"/>
      <c r="O10" s="483"/>
      <c r="P10" s="483"/>
    </row>
    <row r="11" s="59" customFormat="1" ht="20" customHeight="1" spans="1:16">
      <c r="A11" s="412" t="s">
        <v>1028</v>
      </c>
      <c r="B11" s="412" t="s">
        <v>1029</v>
      </c>
      <c r="C11" s="471"/>
      <c r="D11" s="412" t="s">
        <v>1030</v>
      </c>
      <c r="E11" s="413" t="s">
        <v>1031</v>
      </c>
      <c r="F11" s="412"/>
      <c r="G11" s="412"/>
      <c r="H11" s="412"/>
      <c r="I11" s="412"/>
      <c r="J11" s="471" t="s">
        <v>1032</v>
      </c>
      <c r="K11" s="471" t="s">
        <v>1033</v>
      </c>
      <c r="L11" s="412">
        <v>10</v>
      </c>
      <c r="M11" s="412">
        <v>7</v>
      </c>
      <c r="N11" s="483"/>
      <c r="O11" s="483"/>
      <c r="P11" s="483"/>
    </row>
    <row r="12" s="59" customFormat="1" ht="20" customHeight="1" spans="1:16">
      <c r="A12" s="412"/>
      <c r="B12" s="475" t="s">
        <v>1034</v>
      </c>
      <c r="C12" s="475"/>
      <c r="D12" s="475" t="s">
        <v>1035</v>
      </c>
      <c r="E12" s="476" t="s">
        <v>1036</v>
      </c>
      <c r="F12" s="475"/>
      <c r="G12" s="475"/>
      <c r="H12" s="475"/>
      <c r="I12" s="471" t="s">
        <v>1037</v>
      </c>
      <c r="J12" s="476" t="s">
        <v>1038</v>
      </c>
      <c r="K12" s="475"/>
      <c r="L12" s="412"/>
      <c r="M12" s="412"/>
      <c r="N12" s="483"/>
      <c r="O12" s="483"/>
      <c r="P12" s="483"/>
    </row>
    <row r="13" s="59" customFormat="1" ht="20" customHeight="1" spans="1:16">
      <c r="A13" s="412" t="s">
        <v>1039</v>
      </c>
      <c r="B13" s="475" t="s">
        <v>1040</v>
      </c>
      <c r="C13" s="475"/>
      <c r="D13" s="471" t="s">
        <v>1041</v>
      </c>
      <c r="E13" s="475" t="s">
        <v>1042</v>
      </c>
      <c r="F13" s="475"/>
      <c r="G13" s="475"/>
      <c r="H13" s="475"/>
      <c r="I13" s="471" t="s">
        <v>1043</v>
      </c>
      <c r="J13" s="471" t="s">
        <v>1044</v>
      </c>
      <c r="K13" s="471" t="s">
        <v>1045</v>
      </c>
      <c r="L13" s="412">
        <v>10</v>
      </c>
      <c r="M13" s="412">
        <v>6</v>
      </c>
      <c r="N13" s="483"/>
      <c r="O13" s="483"/>
      <c r="P13" s="483"/>
    </row>
    <row r="14" s="59" customFormat="1" ht="20" customHeight="1" spans="1:16">
      <c r="A14" s="412"/>
      <c r="B14" s="475" t="s">
        <v>1046</v>
      </c>
      <c r="C14" s="475"/>
      <c r="D14" s="471" t="s">
        <v>1033</v>
      </c>
      <c r="E14" s="475" t="s">
        <v>1047</v>
      </c>
      <c r="F14" s="475"/>
      <c r="G14" s="475"/>
      <c r="H14" s="475"/>
      <c r="I14" s="471" t="s">
        <v>1033</v>
      </c>
      <c r="J14" s="475" t="s">
        <v>1048</v>
      </c>
      <c r="K14" s="475"/>
      <c r="L14" s="412"/>
      <c r="M14" s="412"/>
      <c r="N14" s="483"/>
      <c r="O14" s="483"/>
      <c r="P14" s="483"/>
    </row>
    <row r="15" s="59" customFormat="1" ht="20" customHeight="1" spans="1:16">
      <c r="A15" s="412" t="s">
        <v>1049</v>
      </c>
      <c r="B15" s="475" t="s">
        <v>1050</v>
      </c>
      <c r="C15" s="475"/>
      <c r="D15" s="468" t="s">
        <v>1051</v>
      </c>
      <c r="E15" s="475" t="s">
        <v>1052</v>
      </c>
      <c r="F15" s="475"/>
      <c r="G15" s="475"/>
      <c r="H15" s="475"/>
      <c r="I15" s="468" t="s">
        <v>1053</v>
      </c>
      <c r="J15" s="471" t="s">
        <v>1054</v>
      </c>
      <c r="K15" s="468" t="s">
        <v>1053</v>
      </c>
      <c r="L15" s="412">
        <v>35</v>
      </c>
      <c r="M15" s="412">
        <v>23</v>
      </c>
      <c r="N15" s="483"/>
      <c r="O15" s="483"/>
      <c r="P15" s="483"/>
    </row>
    <row r="16" s="59" customFormat="1" ht="20" customHeight="1" spans="1:16">
      <c r="A16" s="412"/>
      <c r="B16" s="475" t="s">
        <v>1055</v>
      </c>
      <c r="C16" s="475"/>
      <c r="D16" s="27" t="s">
        <v>1056</v>
      </c>
      <c r="E16" s="27"/>
      <c r="F16" s="27"/>
      <c r="G16" s="27"/>
      <c r="H16" s="27"/>
      <c r="I16" s="27"/>
      <c r="J16" s="475" t="s">
        <v>1057</v>
      </c>
      <c r="K16" s="475"/>
      <c r="L16" s="412"/>
      <c r="M16" s="412"/>
      <c r="N16" s="483"/>
      <c r="O16" s="483"/>
      <c r="P16" s="483"/>
    </row>
    <row r="17" s="59" customFormat="1" ht="20" customHeight="1" spans="1:16">
      <c r="A17" s="412" t="s">
        <v>1058</v>
      </c>
      <c r="B17" s="475" t="s">
        <v>1059</v>
      </c>
      <c r="C17" s="475"/>
      <c r="D17" s="468" t="s">
        <v>1053</v>
      </c>
      <c r="E17" s="475" t="s">
        <v>1060</v>
      </c>
      <c r="F17" s="475"/>
      <c r="G17" s="475"/>
      <c r="H17" s="475"/>
      <c r="I17" s="468" t="s">
        <v>1045</v>
      </c>
      <c r="J17" s="471" t="s">
        <v>1061</v>
      </c>
      <c r="K17" s="468" t="s">
        <v>1051</v>
      </c>
      <c r="L17" s="412">
        <v>35</v>
      </c>
      <c r="M17" s="412">
        <v>24</v>
      </c>
      <c r="N17" s="483"/>
      <c r="O17" s="483"/>
      <c r="P17" s="483"/>
    </row>
    <row r="18" s="59" customFormat="1" ht="20" customHeight="1" spans="1:16">
      <c r="A18" s="412"/>
      <c r="B18" s="475" t="s">
        <v>1062</v>
      </c>
      <c r="C18" s="475"/>
      <c r="D18" s="468" t="s">
        <v>1063</v>
      </c>
      <c r="E18" s="475" t="s">
        <v>1064</v>
      </c>
      <c r="F18" s="475"/>
      <c r="G18" s="475"/>
      <c r="H18" s="475"/>
      <c r="I18" s="468" t="s">
        <v>1051</v>
      </c>
      <c r="J18" s="471" t="s">
        <v>1065</v>
      </c>
      <c r="K18" s="468" t="s">
        <v>1051</v>
      </c>
      <c r="L18" s="412"/>
      <c r="M18" s="412"/>
      <c r="N18" s="483"/>
      <c r="O18" s="483"/>
      <c r="P18" s="483"/>
    </row>
    <row r="19" s="59" customFormat="1" ht="20" customHeight="1" spans="1:16">
      <c r="A19" s="412"/>
      <c r="B19" s="475" t="s">
        <v>1066</v>
      </c>
      <c r="C19" s="475"/>
      <c r="D19" s="468" t="s">
        <v>1051</v>
      </c>
      <c r="E19" s="468" t="s">
        <v>1067</v>
      </c>
      <c r="F19" s="474"/>
      <c r="G19" s="474"/>
      <c r="H19" s="474"/>
      <c r="I19" s="488"/>
      <c r="J19" s="475" t="s">
        <v>1068</v>
      </c>
      <c r="K19" s="475"/>
      <c r="L19" s="412"/>
      <c r="M19" s="412"/>
      <c r="N19" s="483"/>
      <c r="O19" s="483"/>
      <c r="P19" s="483"/>
    </row>
    <row r="20" s="59" customFormat="1" ht="20" customHeight="1" spans="1:16">
      <c r="A20" s="412" t="s">
        <v>1069</v>
      </c>
      <c r="B20" s="468" t="s">
        <v>1070</v>
      </c>
      <c r="C20" s="468"/>
      <c r="D20" s="468"/>
      <c r="E20" s="468"/>
      <c r="F20" s="27" t="s">
        <v>1033</v>
      </c>
      <c r="G20" s="27"/>
      <c r="H20" s="27"/>
      <c r="I20" s="468" t="s">
        <v>1071</v>
      </c>
      <c r="J20" s="488"/>
      <c r="K20" s="468" t="s">
        <v>1033</v>
      </c>
      <c r="L20" s="412">
        <v>10</v>
      </c>
      <c r="M20" s="412">
        <v>7</v>
      </c>
      <c r="N20" s="483"/>
      <c r="O20" s="483"/>
      <c r="P20" s="483"/>
    </row>
    <row r="21" s="59" customFormat="1" ht="20" customHeight="1" spans="1:16">
      <c r="A21" s="412"/>
      <c r="B21" s="468" t="s">
        <v>1072</v>
      </c>
      <c r="C21" s="468"/>
      <c r="D21" s="468"/>
      <c r="E21" s="468"/>
      <c r="F21" s="27" t="s">
        <v>1033</v>
      </c>
      <c r="G21" s="27"/>
      <c r="H21" s="27"/>
      <c r="I21" s="468" t="s">
        <v>1073</v>
      </c>
      <c r="J21" s="488"/>
      <c r="K21" s="468" t="s">
        <v>1033</v>
      </c>
      <c r="L21" s="412"/>
      <c r="M21" s="412"/>
      <c r="N21" s="483"/>
      <c r="O21" s="483"/>
      <c r="P21" s="483"/>
    </row>
    <row r="22" s="59" customFormat="1" ht="20" customHeight="1" spans="1:16">
      <c r="A22" s="475" t="s">
        <v>1074</v>
      </c>
      <c r="B22" s="477"/>
      <c r="C22" s="477"/>
      <c r="D22" s="477"/>
      <c r="E22" s="477"/>
      <c r="F22" s="477"/>
      <c r="G22" s="477"/>
      <c r="H22" s="477"/>
      <c r="I22" s="477"/>
      <c r="J22" s="477"/>
      <c r="K22" s="489"/>
      <c r="L22" s="412">
        <f>SUM(L11:L21)</f>
        <v>100</v>
      </c>
      <c r="M22" s="490">
        <f>SUM(M11:M21)</f>
        <v>67</v>
      </c>
      <c r="N22" s="483"/>
      <c r="O22" s="483"/>
      <c r="P22" s="483"/>
    </row>
    <row r="23" s="59" customFormat="1" ht="20" customHeight="1" spans="1:16">
      <c r="A23" s="476" t="s">
        <v>1075</v>
      </c>
      <c r="B23" s="478">
        <f>(G8-M6)/G8</f>
        <v>0.266666666666667</v>
      </c>
      <c r="C23" s="478"/>
      <c r="D23" s="412" t="s">
        <v>1076</v>
      </c>
      <c r="E23" s="412"/>
      <c r="F23" s="478">
        <f>(M8-M7)/M8</f>
        <v>0.56</v>
      </c>
      <c r="G23" s="478"/>
      <c r="H23" s="478"/>
      <c r="I23" s="475" t="s">
        <v>1077</v>
      </c>
      <c r="J23" s="491">
        <f>M22/100</f>
        <v>0.67</v>
      </c>
      <c r="K23" s="475" t="s">
        <v>1078</v>
      </c>
      <c r="L23" s="478">
        <f>MIN(B23,F23)*0.4+J23*0.6</f>
        <v>0.508666666666667</v>
      </c>
      <c r="M23" s="492"/>
      <c r="N23" s="483"/>
      <c r="O23" s="483"/>
      <c r="P23" s="483"/>
    </row>
    <row r="24" s="59" customFormat="1" ht="20" customHeight="1" spans="1:16">
      <c r="A24" s="412" t="s">
        <v>1079</v>
      </c>
      <c r="B24" s="479"/>
      <c r="C24" s="479"/>
      <c r="D24" s="479"/>
      <c r="E24" s="479"/>
      <c r="F24" s="479"/>
      <c r="G24" s="479"/>
      <c r="H24" s="479"/>
      <c r="I24" s="479"/>
      <c r="J24" s="479"/>
      <c r="K24" s="479"/>
      <c r="L24" s="479"/>
      <c r="M24" s="479"/>
      <c r="N24" s="483"/>
      <c r="O24" s="483"/>
      <c r="P24" s="483"/>
    </row>
    <row r="25" s="59" customFormat="1" ht="20" customHeight="1" spans="1:16">
      <c r="A25" s="105"/>
      <c r="B25" s="105"/>
      <c r="C25" s="105"/>
      <c r="D25" s="105"/>
      <c r="E25" s="105"/>
      <c r="F25" s="105"/>
      <c r="G25" s="105"/>
      <c r="H25" s="105"/>
      <c r="I25" s="105"/>
      <c r="J25" s="105"/>
      <c r="K25" s="105"/>
      <c r="L25" s="105"/>
      <c r="M25" s="105"/>
      <c r="N25" s="105"/>
      <c r="O25" s="105"/>
      <c r="P25" s="95"/>
    </row>
    <row r="26" s="59" customFormat="1" ht="20" customHeight="1" spans="1:16">
      <c r="A26" s="105"/>
      <c r="B26" s="105"/>
      <c r="C26" s="105"/>
      <c r="D26" s="105"/>
      <c r="E26" s="105"/>
      <c r="F26" s="105"/>
      <c r="G26" s="105"/>
      <c r="H26" s="105"/>
      <c r="I26" s="105"/>
      <c r="J26" s="105"/>
      <c r="K26" s="105"/>
      <c r="L26" s="105"/>
      <c r="M26" s="105"/>
      <c r="N26" s="105"/>
      <c r="O26" s="105"/>
      <c r="P26" s="105"/>
    </row>
    <row r="27" s="59" customFormat="1" ht="20" customHeight="1" spans="1:16">
      <c r="A27" s="480"/>
      <c r="B27" s="480"/>
      <c r="C27" s="480"/>
      <c r="D27" s="480"/>
      <c r="E27" s="480"/>
      <c r="F27" s="480"/>
      <c r="G27" s="480"/>
      <c r="H27" s="480"/>
      <c r="I27" s="480"/>
      <c r="J27" s="480"/>
      <c r="K27" s="480"/>
      <c r="L27" s="480"/>
      <c r="M27" s="480"/>
      <c r="N27" s="480"/>
      <c r="O27" s="480"/>
      <c r="P27" s="480"/>
    </row>
    <row r="28" ht="15.75" customHeight="1" spans="1:16">
      <c r="A28" s="481"/>
      <c r="B28" s="481"/>
      <c r="C28" s="481"/>
      <c r="D28" s="481"/>
      <c r="E28" s="481"/>
      <c r="F28" s="481"/>
      <c r="G28" s="481"/>
      <c r="H28" s="481"/>
      <c r="I28" s="481"/>
      <c r="J28" s="481"/>
      <c r="K28" s="481"/>
      <c r="L28" s="481"/>
      <c r="M28" s="481"/>
      <c r="N28" s="481"/>
      <c r="O28" s="481"/>
      <c r="P28" s="481"/>
    </row>
    <row r="29" ht="15.75" customHeight="1" spans="1:16">
      <c r="A29" s="481"/>
      <c r="B29" s="481"/>
      <c r="C29" s="481"/>
      <c r="D29" s="481"/>
      <c r="E29" s="481"/>
      <c r="F29" s="481"/>
      <c r="G29" s="481"/>
      <c r="H29" s="481"/>
      <c r="I29" s="481"/>
      <c r="J29" s="481"/>
      <c r="K29" s="481"/>
      <c r="L29" s="481"/>
      <c r="M29" s="481"/>
      <c r="N29" s="481"/>
      <c r="O29" s="481"/>
      <c r="P29" s="481"/>
    </row>
    <row r="30" ht="15.75" customHeight="1" spans="1:16">
      <c r="A30" s="481"/>
      <c r="B30" s="481"/>
      <c r="C30" s="481"/>
      <c r="D30" s="481"/>
      <c r="E30" s="481"/>
      <c r="F30" s="481"/>
      <c r="G30" s="481"/>
      <c r="H30" s="481"/>
      <c r="I30" s="481"/>
      <c r="J30" s="481"/>
      <c r="K30" s="481"/>
      <c r="L30" s="481"/>
      <c r="M30" s="481"/>
      <c r="N30" s="481"/>
      <c r="O30" s="481"/>
      <c r="P30" s="481"/>
    </row>
    <row r="31" ht="15.75" customHeight="1" spans="1:16">
      <c r="A31" s="481"/>
      <c r="B31" s="481"/>
      <c r="C31" s="481"/>
      <c r="D31" s="481"/>
      <c r="E31" s="481"/>
      <c r="F31" s="481"/>
      <c r="G31" s="481"/>
      <c r="H31" s="481"/>
      <c r="I31" s="481"/>
      <c r="J31" s="481"/>
      <c r="K31" s="481"/>
      <c r="L31" s="481"/>
      <c r="M31" s="481"/>
      <c r="N31" s="481"/>
      <c r="O31" s="481"/>
      <c r="P31" s="481"/>
    </row>
    <row r="32" ht="15.75" customHeight="1" spans="1:16">
      <c r="A32" s="481"/>
      <c r="B32" s="481"/>
      <c r="C32" s="481"/>
      <c r="D32" s="481"/>
      <c r="E32" s="481"/>
      <c r="F32" s="481"/>
      <c r="G32" s="481"/>
      <c r="H32" s="481"/>
      <c r="I32" s="481"/>
      <c r="J32" s="481"/>
      <c r="K32" s="481"/>
      <c r="L32" s="481"/>
      <c r="M32" s="481"/>
      <c r="N32" s="481"/>
      <c r="O32" s="481"/>
      <c r="P32" s="481"/>
    </row>
    <row r="33" ht="15.75" customHeight="1" spans="1:16">
      <c r="A33" s="481"/>
      <c r="B33" s="481"/>
      <c r="C33" s="481"/>
      <c r="D33" s="481"/>
      <c r="E33" s="481"/>
      <c r="F33" s="481"/>
      <c r="G33" s="481"/>
      <c r="H33" s="481"/>
      <c r="I33" s="481"/>
      <c r="J33" s="481"/>
      <c r="K33" s="481"/>
      <c r="L33" s="481"/>
      <c r="M33" s="481"/>
      <c r="N33" s="481"/>
      <c r="O33" s="481"/>
      <c r="P33" s="481"/>
    </row>
    <row r="34" ht="15.75" customHeight="1" spans="1:16">
      <c r="A34" s="481"/>
      <c r="B34" s="481"/>
      <c r="C34" s="481"/>
      <c r="D34" s="481"/>
      <c r="E34" s="481"/>
      <c r="F34" s="481"/>
      <c r="G34" s="481"/>
      <c r="H34" s="481"/>
      <c r="I34" s="481"/>
      <c r="J34" s="481"/>
      <c r="K34" s="481"/>
      <c r="L34" s="481"/>
      <c r="M34" s="481"/>
      <c r="N34" s="481"/>
      <c r="O34" s="481"/>
      <c r="P34" s="481"/>
    </row>
    <row r="35" ht="15.75" customHeight="1" spans="1:16">
      <c r="A35" s="481"/>
      <c r="B35" s="481"/>
      <c r="C35" s="481"/>
      <c r="D35" s="481"/>
      <c r="E35" s="481"/>
      <c r="F35" s="481"/>
      <c r="G35" s="481"/>
      <c r="H35" s="481"/>
      <c r="I35" s="481"/>
      <c r="J35" s="481"/>
      <c r="K35" s="481"/>
      <c r="L35" s="481"/>
      <c r="M35" s="481"/>
      <c r="N35" s="481"/>
      <c r="O35" s="481"/>
      <c r="P35" s="481"/>
    </row>
    <row r="36" ht="15.75" customHeight="1" spans="1:16">
      <c r="A36" s="481"/>
      <c r="B36" s="481"/>
      <c r="C36" s="481"/>
      <c r="D36" s="481"/>
      <c r="E36" s="481"/>
      <c r="F36" s="481"/>
      <c r="G36" s="481"/>
      <c r="H36" s="481"/>
      <c r="I36" s="481"/>
      <c r="J36" s="481"/>
      <c r="K36" s="481"/>
      <c r="L36" s="481"/>
      <c r="M36" s="481"/>
      <c r="N36" s="481"/>
      <c r="O36" s="481"/>
      <c r="P36" s="481"/>
    </row>
    <row r="37" ht="15.75" customHeight="1" spans="1:16">
      <c r="A37" s="481"/>
      <c r="B37" s="481"/>
      <c r="C37" s="481"/>
      <c r="D37" s="481"/>
      <c r="E37" s="481"/>
      <c r="F37" s="481"/>
      <c r="G37" s="481"/>
      <c r="H37" s="481"/>
      <c r="I37" s="481"/>
      <c r="J37" s="481"/>
      <c r="K37" s="481"/>
      <c r="L37" s="481"/>
      <c r="M37" s="481"/>
      <c r="N37" s="481"/>
      <c r="O37" s="481"/>
      <c r="P37" s="481"/>
    </row>
    <row r="38" ht="15.75" customHeight="1" spans="1:16">
      <c r="A38" s="481"/>
      <c r="B38" s="481"/>
      <c r="C38" s="481"/>
      <c r="D38" s="481"/>
      <c r="E38" s="481"/>
      <c r="F38" s="481"/>
      <c r="G38" s="481"/>
      <c r="H38" s="481"/>
      <c r="I38" s="481"/>
      <c r="J38" s="481"/>
      <c r="K38" s="481"/>
      <c r="L38" s="481"/>
      <c r="M38" s="481"/>
      <c r="N38" s="481"/>
      <c r="O38" s="481"/>
      <c r="P38" s="481"/>
    </row>
    <row r="39" ht="15.75" customHeight="1" spans="1:16">
      <c r="A39" s="481"/>
      <c r="B39" s="481"/>
      <c r="C39" s="481"/>
      <c r="D39" s="481"/>
      <c r="E39" s="481"/>
      <c r="F39" s="481"/>
      <c r="G39" s="481"/>
      <c r="H39" s="481"/>
      <c r="I39" s="481"/>
      <c r="J39" s="481"/>
      <c r="K39" s="481"/>
      <c r="L39" s="481"/>
      <c r="M39" s="481"/>
      <c r="N39" s="481"/>
      <c r="O39" s="481"/>
      <c r="P39" s="481"/>
    </row>
    <row r="40" ht="15.75" customHeight="1" spans="1:16">
      <c r="A40" s="481"/>
      <c r="B40" s="481"/>
      <c r="C40" s="481"/>
      <c r="D40" s="481"/>
      <c r="E40" s="481"/>
      <c r="F40" s="481"/>
      <c r="G40" s="481"/>
      <c r="H40" s="481"/>
      <c r="I40" s="481"/>
      <c r="J40" s="481"/>
      <c r="K40" s="481"/>
      <c r="L40" s="481"/>
      <c r="M40" s="481"/>
      <c r="N40" s="481"/>
      <c r="O40" s="481"/>
      <c r="P40" s="481"/>
    </row>
    <row r="41" ht="15.75" customHeight="1" spans="1:16">
      <c r="A41" s="481"/>
      <c r="B41" s="481"/>
      <c r="C41" s="481"/>
      <c r="D41" s="481"/>
      <c r="E41" s="481"/>
      <c r="F41" s="481"/>
      <c r="G41" s="481"/>
      <c r="H41" s="481"/>
      <c r="I41" s="481"/>
      <c r="J41" s="481"/>
      <c r="K41" s="481"/>
      <c r="L41" s="481"/>
      <c r="M41" s="481"/>
      <c r="N41" s="481"/>
      <c r="O41" s="481"/>
      <c r="P41" s="481"/>
    </row>
    <row r="42" ht="15.75" customHeight="1" spans="1:16">
      <c r="A42" s="481"/>
      <c r="B42" s="481"/>
      <c r="C42" s="481"/>
      <c r="D42" s="481"/>
      <c r="E42" s="481"/>
      <c r="F42" s="481"/>
      <c r="G42" s="481"/>
      <c r="H42" s="481"/>
      <c r="I42" s="481"/>
      <c r="J42" s="481"/>
      <c r="K42" s="481"/>
      <c r="L42" s="481"/>
      <c r="M42" s="481"/>
      <c r="N42" s="481"/>
      <c r="O42" s="481"/>
      <c r="P42" s="481"/>
    </row>
    <row r="43" ht="15.75" customHeight="1" spans="1:16">
      <c r="A43" s="481"/>
      <c r="B43" s="481"/>
      <c r="C43" s="481"/>
      <c r="D43" s="481"/>
      <c r="E43" s="481"/>
      <c r="F43" s="481"/>
      <c r="G43" s="481"/>
      <c r="H43" s="481"/>
      <c r="I43" s="481"/>
      <c r="J43" s="481"/>
      <c r="K43" s="481"/>
      <c r="L43" s="481"/>
      <c r="M43" s="481"/>
      <c r="N43" s="481"/>
      <c r="O43" s="481"/>
      <c r="P43" s="481"/>
    </row>
    <row r="44" ht="15.75" customHeight="1" spans="1:16">
      <c r="A44" s="481"/>
      <c r="B44" s="481"/>
      <c r="C44" s="481"/>
      <c r="D44" s="481"/>
      <c r="E44" s="481"/>
      <c r="F44" s="481"/>
      <c r="G44" s="481"/>
      <c r="H44" s="481"/>
      <c r="I44" s="481"/>
      <c r="J44" s="481"/>
      <c r="K44" s="481"/>
      <c r="L44" s="481"/>
      <c r="M44" s="481"/>
      <c r="N44" s="481"/>
      <c r="O44" s="481"/>
      <c r="P44" s="481"/>
    </row>
    <row r="45" ht="15.75" customHeight="1" spans="1:16">
      <c r="A45" s="481"/>
      <c r="B45" s="481"/>
      <c r="C45" s="481"/>
      <c r="D45" s="481"/>
      <c r="E45" s="481"/>
      <c r="F45" s="481"/>
      <c r="G45" s="481"/>
      <c r="H45" s="481"/>
      <c r="I45" s="481"/>
      <c r="J45" s="481"/>
      <c r="K45" s="481"/>
      <c r="L45" s="481"/>
      <c r="M45" s="481"/>
      <c r="N45" s="481"/>
      <c r="O45" s="481"/>
      <c r="P45" s="481"/>
    </row>
    <row r="46" ht="15.75" customHeight="1" spans="1:16">
      <c r="A46" s="481"/>
      <c r="B46" s="481"/>
      <c r="C46" s="481"/>
      <c r="D46" s="481"/>
      <c r="E46" s="481"/>
      <c r="F46" s="481"/>
      <c r="G46" s="481"/>
      <c r="H46" s="481"/>
      <c r="I46" s="481"/>
      <c r="J46" s="481"/>
      <c r="K46" s="481"/>
      <c r="L46" s="481"/>
      <c r="M46" s="481"/>
      <c r="N46" s="481"/>
      <c r="O46" s="481"/>
      <c r="P46" s="481"/>
    </row>
    <row r="47" ht="15.75" customHeight="1" spans="1:16">
      <c r="A47" s="481"/>
      <c r="B47" s="481"/>
      <c r="C47" s="481"/>
      <c r="D47" s="481"/>
      <c r="E47" s="481"/>
      <c r="F47" s="481"/>
      <c r="G47" s="481"/>
      <c r="H47" s="481"/>
      <c r="I47" s="481"/>
      <c r="J47" s="481"/>
      <c r="K47" s="481"/>
      <c r="L47" s="481"/>
      <c r="M47" s="481"/>
      <c r="N47" s="481"/>
      <c r="O47" s="481"/>
      <c r="P47" s="481"/>
    </row>
    <row r="48" ht="15.75" customHeight="1" spans="1:16">
      <c r="A48" s="481"/>
      <c r="B48" s="481"/>
      <c r="C48" s="481"/>
      <c r="D48" s="481"/>
      <c r="E48" s="481"/>
      <c r="F48" s="481"/>
      <c r="G48" s="481"/>
      <c r="H48" s="481"/>
      <c r="I48" s="481"/>
      <c r="J48" s="481"/>
      <c r="K48" s="481"/>
      <c r="L48" s="481"/>
      <c r="M48" s="481"/>
      <c r="N48" s="481"/>
      <c r="O48" s="481"/>
      <c r="P48" s="481"/>
    </row>
    <row r="49" ht="15.75" customHeight="1" spans="1:16">
      <c r="A49" s="481"/>
      <c r="B49" s="481"/>
      <c r="C49" s="481"/>
      <c r="D49" s="481"/>
      <c r="E49" s="481"/>
      <c r="F49" s="481"/>
      <c r="G49" s="481"/>
      <c r="H49" s="481"/>
      <c r="I49" s="481"/>
      <c r="J49" s="481"/>
      <c r="K49" s="481"/>
      <c r="L49" s="481"/>
      <c r="M49" s="481"/>
      <c r="N49" s="481"/>
      <c r="O49" s="481"/>
      <c r="P49" s="481"/>
    </row>
    <row r="50" ht="15.75" customHeight="1" spans="1:16">
      <c r="A50" s="481"/>
      <c r="B50" s="481"/>
      <c r="C50" s="481"/>
      <c r="D50" s="481"/>
      <c r="E50" s="481"/>
      <c r="F50" s="481"/>
      <c r="G50" s="481"/>
      <c r="H50" s="481"/>
      <c r="I50" s="481"/>
      <c r="J50" s="481"/>
      <c r="K50" s="481"/>
      <c r="L50" s="481"/>
      <c r="M50" s="481"/>
      <c r="N50" s="481"/>
      <c r="O50" s="481"/>
      <c r="P50" s="481"/>
    </row>
    <row r="51" ht="15.75" customHeight="1" spans="1:16">
      <c r="A51" s="481"/>
      <c r="B51" s="481"/>
      <c r="C51" s="481"/>
      <c r="D51" s="481"/>
      <c r="E51" s="481"/>
      <c r="F51" s="481"/>
      <c r="G51" s="481"/>
      <c r="H51" s="481"/>
      <c r="I51" s="481"/>
      <c r="J51" s="481"/>
      <c r="K51" s="481"/>
      <c r="L51" s="481"/>
      <c r="M51" s="481"/>
      <c r="N51" s="481"/>
      <c r="O51" s="481"/>
      <c r="P51" s="481"/>
    </row>
    <row r="52" ht="15.75" customHeight="1" spans="1:16">
      <c r="A52" s="481"/>
      <c r="B52" s="481"/>
      <c r="C52" s="481"/>
      <c r="D52" s="481"/>
      <c r="E52" s="481"/>
      <c r="F52" s="481"/>
      <c r="G52" s="481"/>
      <c r="H52" s="481"/>
      <c r="I52" s="481"/>
      <c r="J52" s="481"/>
      <c r="K52" s="481"/>
      <c r="L52" s="481"/>
      <c r="M52" s="481"/>
      <c r="N52" s="481"/>
      <c r="O52" s="481"/>
      <c r="P52" s="481"/>
    </row>
    <row r="53" ht="15.75" customHeight="1" spans="1:16">
      <c r="A53" s="481"/>
      <c r="B53" s="481"/>
      <c r="C53" s="481"/>
      <c r="D53" s="481"/>
      <c r="E53" s="481"/>
      <c r="F53" s="481"/>
      <c r="G53" s="481"/>
      <c r="H53" s="481"/>
      <c r="I53" s="481"/>
      <c r="J53" s="481"/>
      <c r="K53" s="481"/>
      <c r="L53" s="481"/>
      <c r="M53" s="481"/>
      <c r="N53" s="481"/>
      <c r="O53" s="481"/>
      <c r="P53" s="481"/>
    </row>
    <row r="54" ht="15.75" customHeight="1" spans="1:16">
      <c r="A54" s="481"/>
      <c r="B54" s="481"/>
      <c r="C54" s="481"/>
      <c r="D54" s="481"/>
      <c r="E54" s="481"/>
      <c r="F54" s="481"/>
      <c r="G54" s="481"/>
      <c r="H54" s="481"/>
      <c r="I54" s="481"/>
      <c r="J54" s="481"/>
      <c r="K54" s="481"/>
      <c r="L54" s="481"/>
      <c r="M54" s="481"/>
      <c r="N54" s="481"/>
      <c r="O54" s="481"/>
      <c r="P54" s="481"/>
    </row>
    <row r="55" ht="15.75" customHeight="1" spans="1:16">
      <c r="A55" s="481"/>
      <c r="B55" s="481"/>
      <c r="C55" s="481"/>
      <c r="D55" s="481"/>
      <c r="E55" s="481"/>
      <c r="F55" s="481"/>
      <c r="G55" s="481"/>
      <c r="H55" s="481"/>
      <c r="I55" s="481"/>
      <c r="J55" s="481"/>
      <c r="K55" s="481"/>
      <c r="L55" s="481"/>
      <c r="M55" s="481"/>
      <c r="N55" s="481"/>
      <c r="O55" s="481"/>
      <c r="P55" s="481"/>
    </row>
    <row r="56" ht="15.75" customHeight="1" spans="1:16">
      <c r="A56" s="481"/>
      <c r="B56" s="481"/>
      <c r="C56" s="481"/>
      <c r="D56" s="481"/>
      <c r="E56" s="481"/>
      <c r="F56" s="481"/>
      <c r="G56" s="481"/>
      <c r="H56" s="481"/>
      <c r="I56" s="481"/>
      <c r="J56" s="481"/>
      <c r="K56" s="481"/>
      <c r="L56" s="481"/>
      <c r="M56" s="481"/>
      <c r="N56" s="481"/>
      <c r="O56" s="481"/>
      <c r="P56" s="481"/>
    </row>
    <row r="57" ht="15.75" customHeight="1" spans="1:16">
      <c r="A57" s="481"/>
      <c r="B57" s="481"/>
      <c r="C57" s="481"/>
      <c r="D57" s="481"/>
      <c r="E57" s="481"/>
      <c r="F57" s="481"/>
      <c r="G57" s="481"/>
      <c r="H57" s="481"/>
      <c r="I57" s="481"/>
      <c r="J57" s="481"/>
      <c r="K57" s="481"/>
      <c r="L57" s="481"/>
      <c r="M57" s="481"/>
      <c r="N57" s="481"/>
      <c r="O57" s="481"/>
      <c r="P57" s="481"/>
    </row>
    <row r="58" ht="15.75" customHeight="1" spans="1:16">
      <c r="A58" s="481"/>
      <c r="B58" s="481"/>
      <c r="C58" s="481"/>
      <c r="D58" s="481"/>
      <c r="E58" s="481"/>
      <c r="F58" s="481"/>
      <c r="G58" s="481"/>
      <c r="H58" s="481"/>
      <c r="I58" s="481"/>
      <c r="J58" s="481"/>
      <c r="K58" s="481"/>
      <c r="L58" s="481"/>
      <c r="M58" s="481"/>
      <c r="N58" s="481"/>
      <c r="O58" s="481"/>
      <c r="P58" s="481"/>
    </row>
    <row r="59" ht="15.75" customHeight="1" spans="1:16">
      <c r="A59" s="481"/>
      <c r="B59" s="481"/>
      <c r="C59" s="481"/>
      <c r="D59" s="481"/>
      <c r="E59" s="481"/>
      <c r="F59" s="481"/>
      <c r="G59" s="481"/>
      <c r="H59" s="481"/>
      <c r="I59" s="481"/>
      <c r="J59" s="481"/>
      <c r="K59" s="481"/>
      <c r="L59" s="481"/>
      <c r="M59" s="481"/>
      <c r="N59" s="481"/>
      <c r="O59" s="481"/>
      <c r="P59" s="481"/>
    </row>
    <row r="60" ht="15.75" customHeight="1" spans="1:16">
      <c r="A60" s="481"/>
      <c r="B60" s="481"/>
      <c r="C60" s="481"/>
      <c r="D60" s="481"/>
      <c r="E60" s="481"/>
      <c r="F60" s="481"/>
      <c r="G60" s="481"/>
      <c r="H60" s="481"/>
      <c r="I60" s="481"/>
      <c r="J60" s="481"/>
      <c r="K60" s="481"/>
      <c r="L60" s="481"/>
      <c r="M60" s="481"/>
      <c r="N60" s="481"/>
      <c r="O60" s="481"/>
      <c r="P60" s="481"/>
    </row>
    <row r="61" ht="15.75" customHeight="1" spans="1:16">
      <c r="A61" s="481"/>
      <c r="B61" s="481"/>
      <c r="C61" s="481"/>
      <c r="D61" s="481"/>
      <c r="E61" s="481"/>
      <c r="F61" s="481"/>
      <c r="G61" s="481"/>
      <c r="H61" s="481"/>
      <c r="I61" s="481"/>
      <c r="J61" s="481"/>
      <c r="K61" s="481"/>
      <c r="L61" s="481"/>
      <c r="M61" s="481"/>
      <c r="N61" s="481"/>
      <c r="O61" s="481"/>
      <c r="P61" s="481"/>
    </row>
    <row r="62" ht="15.75" customHeight="1" spans="1:16">
      <c r="A62" s="481"/>
      <c r="B62" s="481"/>
      <c r="C62" s="481"/>
      <c r="D62" s="481"/>
      <c r="E62" s="481"/>
      <c r="F62" s="481"/>
      <c r="G62" s="481"/>
      <c r="H62" s="481"/>
      <c r="I62" s="481"/>
      <c r="J62" s="481"/>
      <c r="K62" s="481"/>
      <c r="L62" s="481"/>
      <c r="M62" s="481"/>
      <c r="N62" s="481"/>
      <c r="O62" s="481"/>
      <c r="P62" s="481"/>
    </row>
    <row r="63" ht="15.75" customHeight="1" spans="1:16">
      <c r="A63" s="481"/>
      <c r="B63" s="481"/>
      <c r="C63" s="481"/>
      <c r="D63" s="481"/>
      <c r="E63" s="481"/>
      <c r="F63" s="481"/>
      <c r="G63" s="481"/>
      <c r="H63" s="481"/>
      <c r="I63" s="481"/>
      <c r="J63" s="481"/>
      <c r="K63" s="481"/>
      <c r="L63" s="481"/>
      <c r="M63" s="481"/>
      <c r="N63" s="481"/>
      <c r="O63" s="481"/>
      <c r="P63" s="481"/>
    </row>
    <row r="64" ht="15.75" customHeight="1" spans="1:16">
      <c r="A64" s="481"/>
      <c r="B64" s="481"/>
      <c r="C64" s="481"/>
      <c r="D64" s="481"/>
      <c r="E64" s="481"/>
      <c r="F64" s="481"/>
      <c r="G64" s="481"/>
      <c r="H64" s="481"/>
      <c r="I64" s="481"/>
      <c r="J64" s="481"/>
      <c r="K64" s="481"/>
      <c r="L64" s="481"/>
      <c r="M64" s="481"/>
      <c r="N64" s="481"/>
      <c r="O64" s="481"/>
      <c r="P64" s="481"/>
    </row>
    <row r="65" ht="15.75" customHeight="1" spans="1:16">
      <c r="A65" s="481"/>
      <c r="B65" s="481"/>
      <c r="C65" s="481"/>
      <c r="D65" s="481"/>
      <c r="E65" s="481"/>
      <c r="F65" s="481"/>
      <c r="G65" s="481"/>
      <c r="H65" s="481"/>
      <c r="I65" s="481"/>
      <c r="J65" s="481"/>
      <c r="K65" s="481"/>
      <c r="L65" s="481"/>
      <c r="M65" s="481"/>
      <c r="N65" s="481"/>
      <c r="O65" s="481"/>
      <c r="P65" s="481"/>
    </row>
  </sheetData>
  <mergeCells count="71">
    <mergeCell ref="A1:M1"/>
    <mergeCell ref="A2:M2"/>
    <mergeCell ref="A3:M3"/>
    <mergeCell ref="B5:D5"/>
    <mergeCell ref="E5:F5"/>
    <mergeCell ref="G5:J5"/>
    <mergeCell ref="K5:L5"/>
    <mergeCell ref="B6:D6"/>
    <mergeCell ref="E6:F6"/>
    <mergeCell ref="G6:J6"/>
    <mergeCell ref="K6:L6"/>
    <mergeCell ref="B7:D7"/>
    <mergeCell ref="E7:F7"/>
    <mergeCell ref="G7:J7"/>
    <mergeCell ref="K7:L7"/>
    <mergeCell ref="B8:D8"/>
    <mergeCell ref="E8:F8"/>
    <mergeCell ref="G8:J8"/>
    <mergeCell ref="K8:L8"/>
    <mergeCell ref="A9:M9"/>
    <mergeCell ref="A10:K10"/>
    <mergeCell ref="E11:I11"/>
    <mergeCell ref="B12:C12"/>
    <mergeCell ref="E12:H12"/>
    <mergeCell ref="J12:K12"/>
    <mergeCell ref="B13:C13"/>
    <mergeCell ref="E13:H13"/>
    <mergeCell ref="B14:C14"/>
    <mergeCell ref="E14:H14"/>
    <mergeCell ref="J14:K14"/>
    <mergeCell ref="B15:C15"/>
    <mergeCell ref="E15:H15"/>
    <mergeCell ref="B16:C16"/>
    <mergeCell ref="D16:I16"/>
    <mergeCell ref="J16:K16"/>
    <mergeCell ref="B17:C17"/>
    <mergeCell ref="E17:H17"/>
    <mergeCell ref="B18:C18"/>
    <mergeCell ref="E18:H18"/>
    <mergeCell ref="B19:C19"/>
    <mergeCell ref="E19:I19"/>
    <mergeCell ref="J19:K19"/>
    <mergeCell ref="B20:E20"/>
    <mergeCell ref="F20:H20"/>
    <mergeCell ref="I20:J20"/>
    <mergeCell ref="B21:E21"/>
    <mergeCell ref="F21:H21"/>
    <mergeCell ref="I21:J21"/>
    <mergeCell ref="A22:K22"/>
    <mergeCell ref="B23:C23"/>
    <mergeCell ref="D23:E23"/>
    <mergeCell ref="F23:H23"/>
    <mergeCell ref="L23:M23"/>
    <mergeCell ref="B24:M24"/>
    <mergeCell ref="A25:D25"/>
    <mergeCell ref="A26:D26"/>
    <mergeCell ref="A11:A12"/>
    <mergeCell ref="A13:A14"/>
    <mergeCell ref="A15:A16"/>
    <mergeCell ref="A17:A19"/>
    <mergeCell ref="A20:A21"/>
    <mergeCell ref="L11:L12"/>
    <mergeCell ref="L13:L14"/>
    <mergeCell ref="L15:L16"/>
    <mergeCell ref="L17:L19"/>
    <mergeCell ref="L20:L21"/>
    <mergeCell ref="M11:M12"/>
    <mergeCell ref="M13:M14"/>
    <mergeCell ref="M15:M16"/>
    <mergeCell ref="M17:M19"/>
    <mergeCell ref="M20:M21"/>
  </mergeCells>
  <pageMargins left="0.7" right="0.7" top="0.75" bottom="0.75" header="0.3" footer="0.3"/>
  <pageSetup paperSize="9" scale="97" orientation="landscape"/>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80"/>
  <sheetViews>
    <sheetView view="pageBreakPreview" zoomScaleNormal="100" workbookViewId="0">
      <pane xSplit="3" ySplit="3" topLeftCell="D3" activePane="bottomRight" state="frozen"/>
      <selection/>
      <selection pane="topRight"/>
      <selection pane="bottomLeft"/>
      <selection pane="bottomRight" activeCell="I10" sqref="I10"/>
    </sheetView>
  </sheetViews>
  <sheetFormatPr defaultColWidth="9.81481481481481" defaultRowHeight="14.4"/>
  <cols>
    <col min="1" max="1" width="4" customWidth="1"/>
    <col min="2" max="2" width="6" customWidth="1"/>
    <col min="3" max="3" width="18.6388888888889" customWidth="1"/>
    <col min="4" max="4" width="9.4537037037037" customWidth="1"/>
    <col min="5" max="6" width="4" customWidth="1"/>
    <col min="7" max="7" width="12" customWidth="1"/>
    <col min="8" max="8" width="8.33333333333333" customWidth="1" outlineLevel="1"/>
    <col min="9" max="9" width="12" customWidth="1" collapsed="1"/>
    <col min="10" max="10" width="12" customWidth="1"/>
    <col min="11" max="11" width="8" customWidth="1"/>
  </cols>
  <sheetData>
    <row r="1" ht="17.4" spans="2:11">
      <c r="B1" s="446" t="s">
        <v>1080</v>
      </c>
      <c r="C1" s="446"/>
      <c r="D1" s="446"/>
      <c r="E1" s="446"/>
      <c r="F1" s="446"/>
      <c r="G1" s="446"/>
      <c r="H1" s="446"/>
      <c r="I1" s="446"/>
      <c r="J1" s="446"/>
      <c r="K1" s="446"/>
    </row>
    <row r="2" s="59" customFormat="1" ht="23" customHeight="1" spans="1:11">
      <c r="A2" s="447" t="s">
        <v>712</v>
      </c>
      <c r="B2" s="448" t="s">
        <v>760</v>
      </c>
      <c r="C2" s="448" t="s">
        <v>761</v>
      </c>
      <c r="D2" s="448" t="s">
        <v>1081</v>
      </c>
      <c r="E2" s="448" t="s">
        <v>714</v>
      </c>
      <c r="F2" s="448" t="s">
        <v>743</v>
      </c>
      <c r="G2" s="448" t="s">
        <v>717</v>
      </c>
      <c r="H2" s="448"/>
      <c r="I2" s="448"/>
      <c r="J2" s="464" t="s">
        <v>718</v>
      </c>
      <c r="K2" s="448" t="s">
        <v>719</v>
      </c>
    </row>
    <row r="3" s="59" customFormat="1" ht="23" customHeight="1" spans="1:11">
      <c r="A3" s="447"/>
      <c r="B3" s="447"/>
      <c r="C3" s="447"/>
      <c r="D3" s="448"/>
      <c r="E3" s="447"/>
      <c r="F3" s="447"/>
      <c r="G3" s="447" t="s">
        <v>721</v>
      </c>
      <c r="H3" s="447" t="s">
        <v>916</v>
      </c>
      <c r="I3" s="447" t="s">
        <v>722</v>
      </c>
      <c r="J3" s="465"/>
      <c r="K3" s="447"/>
    </row>
    <row r="4" s="59" customFormat="1" ht="23" customHeight="1" spans="1:11">
      <c r="A4" s="447">
        <v>1</v>
      </c>
      <c r="B4" s="447"/>
      <c r="C4" s="451" t="s">
        <v>1082</v>
      </c>
      <c r="D4" s="461" t="s">
        <v>1083</v>
      </c>
      <c r="E4" s="462" t="s">
        <v>1084</v>
      </c>
      <c r="F4" s="447">
        <v>1</v>
      </c>
      <c r="G4" s="463">
        <f>VLOOKUP(C4,Sheet2!B:AC,27,FALSE)</f>
        <v>6700</v>
      </c>
      <c r="H4" s="463">
        <v>224.015632717709</v>
      </c>
      <c r="I4" s="466">
        <f>VLOOKUP(C4,Sheet2!B:AC,28,FALSE)</f>
        <v>200.999999999995</v>
      </c>
      <c r="J4" s="457">
        <v>100</v>
      </c>
      <c r="K4" s="457">
        <f t="shared" ref="K4:K7" si="0">IF(I4=0,"",(J4-I4)/I4*100)</f>
        <v>-50.2487562189042</v>
      </c>
    </row>
    <row r="5" s="59" customFormat="1" ht="23" customHeight="1" spans="1:11">
      <c r="A5" s="447">
        <v>2</v>
      </c>
      <c r="B5" s="447"/>
      <c r="C5" s="451" t="s">
        <v>1085</v>
      </c>
      <c r="D5" s="461" t="s">
        <v>1086</v>
      </c>
      <c r="E5" s="462" t="s">
        <v>1084</v>
      </c>
      <c r="F5" s="447">
        <v>1</v>
      </c>
      <c r="G5" s="463">
        <f>VLOOKUP(C5,Sheet2!B:AC,27,FALSE)</f>
        <v>6172.63</v>
      </c>
      <c r="H5" s="463">
        <v>225.015632717709</v>
      </c>
      <c r="I5" s="466">
        <f>VLOOKUP(C5,Sheet2!B:AC,28,FALSE)</f>
        <v>185.180000000005</v>
      </c>
      <c r="J5" s="457">
        <v>100</v>
      </c>
      <c r="K5" s="457">
        <f t="shared" si="0"/>
        <v>-45.9984879576643</v>
      </c>
    </row>
    <row r="6" s="59" customFormat="1" ht="23" customHeight="1" spans="1:11">
      <c r="A6" s="447">
        <v>3</v>
      </c>
      <c r="B6" s="447"/>
      <c r="C6" s="451" t="s">
        <v>1087</v>
      </c>
      <c r="D6" s="461" t="s">
        <v>1088</v>
      </c>
      <c r="E6" s="462" t="s">
        <v>1084</v>
      </c>
      <c r="F6" s="447">
        <v>1</v>
      </c>
      <c r="G6" s="463">
        <f>VLOOKUP(C6,Sheet2!B:AC,27,FALSE)</f>
        <v>4070</v>
      </c>
      <c r="H6" s="463">
        <v>226.015632717709</v>
      </c>
      <c r="I6" s="466">
        <f>VLOOKUP(C6,Sheet2!B:AC,28,FALSE)</f>
        <v>122.1</v>
      </c>
      <c r="J6" s="457">
        <v>100</v>
      </c>
      <c r="K6" s="457">
        <f t="shared" si="0"/>
        <v>-18.0999180999181</v>
      </c>
    </row>
    <row r="7" s="59" customFormat="1" ht="23" customHeight="1" spans="1:11">
      <c r="A7" s="447" t="s">
        <v>735</v>
      </c>
      <c r="B7" s="447"/>
      <c r="C7" s="447"/>
      <c r="D7" s="447"/>
      <c r="E7" s="447"/>
      <c r="F7" s="447"/>
      <c r="G7" s="457">
        <f>SUM(G4:G6)</f>
        <v>16942.63</v>
      </c>
      <c r="H7" s="457"/>
      <c r="I7" s="457">
        <f>SUM(I4:I6)</f>
        <v>508.28</v>
      </c>
      <c r="J7" s="457">
        <f>SUM(J4:J6)</f>
        <v>300</v>
      </c>
      <c r="K7" s="457">
        <f t="shared" si="0"/>
        <v>-40.9774140237664</v>
      </c>
    </row>
    <row r="8" s="59" customFormat="1" ht="20" customHeight="1" spans="1:11">
      <c r="A8" s="22"/>
      <c r="B8" s="22"/>
      <c r="C8" s="22"/>
      <c r="D8" s="22"/>
      <c r="E8" s="22"/>
      <c r="F8" s="22"/>
      <c r="G8" s="22"/>
      <c r="H8" s="22"/>
      <c r="I8" s="22"/>
      <c r="J8" s="22"/>
      <c r="K8" s="22"/>
    </row>
    <row r="9" s="59" customFormat="1" ht="20" customHeight="1" spans="1:11">
      <c r="A9" s="22"/>
      <c r="B9" s="22"/>
      <c r="C9" s="22"/>
      <c r="D9" s="22"/>
      <c r="E9" s="22"/>
      <c r="F9" s="22"/>
      <c r="G9" s="22"/>
      <c r="H9" s="22"/>
      <c r="I9" s="22"/>
      <c r="J9" s="22"/>
      <c r="K9" s="22"/>
    </row>
    <row r="10" s="59" customFormat="1" ht="20" customHeight="1" spans="1:11">
      <c r="A10" s="22"/>
      <c r="B10" s="22"/>
      <c r="C10" s="22"/>
      <c r="D10" s="22"/>
      <c r="E10" s="22"/>
      <c r="F10" s="22"/>
      <c r="G10" s="22"/>
      <c r="H10" s="22"/>
      <c r="I10" s="22"/>
      <c r="J10" s="22"/>
      <c r="K10" s="22"/>
    </row>
    <row r="11" s="59" customFormat="1" ht="20" customHeight="1" spans="1:11">
      <c r="A11" s="22"/>
      <c r="B11" s="22"/>
      <c r="C11" s="22"/>
      <c r="D11" s="22"/>
      <c r="E11" s="22"/>
      <c r="F11" s="22"/>
      <c r="G11" s="22"/>
      <c r="H11" s="22"/>
      <c r="I11" s="22"/>
      <c r="J11" s="22"/>
      <c r="K11" s="22"/>
    </row>
    <row r="12" s="59" customFormat="1" ht="20" customHeight="1" spans="1:11">
      <c r="A12" s="22"/>
      <c r="B12" s="22"/>
      <c r="C12" s="22"/>
      <c r="D12" s="22"/>
      <c r="E12" s="22"/>
      <c r="F12" s="22"/>
      <c r="G12" s="22"/>
      <c r="H12" s="22"/>
      <c r="I12" s="22"/>
      <c r="J12" s="22"/>
      <c r="K12" s="22"/>
    </row>
    <row r="13" s="59" customFormat="1" ht="20" customHeight="1" spans="1:11">
      <c r="A13" s="22"/>
      <c r="B13" s="22"/>
      <c r="C13" s="22"/>
      <c r="D13" s="22"/>
      <c r="E13" s="22"/>
      <c r="F13" s="22"/>
      <c r="G13" s="22"/>
      <c r="H13" s="22"/>
      <c r="I13" s="22"/>
      <c r="J13" s="22"/>
      <c r="K13" s="22"/>
    </row>
    <row r="14" s="59" customFormat="1" ht="20" customHeight="1" spans="1:11">
      <c r="A14" s="22"/>
      <c r="B14" s="22"/>
      <c r="C14" s="22"/>
      <c r="D14" s="22"/>
      <c r="E14" s="22"/>
      <c r="F14" s="22"/>
      <c r="G14" s="22"/>
      <c r="H14" s="22"/>
      <c r="I14" s="22"/>
      <c r="J14" s="22"/>
      <c r="K14" s="22"/>
    </row>
    <row r="15" s="59" customFormat="1" ht="20" customHeight="1" spans="1:11">
      <c r="A15" s="22"/>
      <c r="B15" s="22"/>
      <c r="C15" s="22"/>
      <c r="D15" s="22"/>
      <c r="E15" s="22"/>
      <c r="F15" s="22"/>
      <c r="G15" s="22"/>
      <c r="H15" s="22"/>
      <c r="I15" s="22"/>
      <c r="J15" s="22"/>
      <c r="K15" s="22"/>
    </row>
    <row r="16" s="59" customFormat="1" ht="20" customHeight="1" spans="1:11">
      <c r="A16" s="22"/>
      <c r="B16" s="22"/>
      <c r="C16" s="22"/>
      <c r="D16" s="22"/>
      <c r="E16" s="22"/>
      <c r="F16" s="22"/>
      <c r="G16" s="22"/>
      <c r="H16" s="22"/>
      <c r="I16" s="22"/>
      <c r="J16" s="22"/>
      <c r="K16" s="22"/>
    </row>
    <row r="17" s="59" customFormat="1" ht="20" customHeight="1" spans="1:11">
      <c r="A17" s="22"/>
      <c r="B17" s="22"/>
      <c r="C17" s="22"/>
      <c r="D17" s="22"/>
      <c r="E17" s="22"/>
      <c r="F17" s="22"/>
      <c r="G17" s="22"/>
      <c r="H17" s="22"/>
      <c r="I17" s="22"/>
      <c r="J17" s="22"/>
      <c r="K17" s="22"/>
    </row>
    <row r="18" s="59" customFormat="1" ht="20" customHeight="1" spans="1:11">
      <c r="A18" s="22"/>
      <c r="B18" s="22"/>
      <c r="C18" s="22"/>
      <c r="D18" s="22"/>
      <c r="E18" s="22"/>
      <c r="F18" s="22"/>
      <c r="G18" s="22"/>
      <c r="H18" s="22"/>
      <c r="I18" s="22"/>
      <c r="J18" s="22"/>
      <c r="K18" s="22"/>
    </row>
    <row r="19" s="59" customFormat="1" ht="20" customHeight="1" spans="1:11">
      <c r="A19" s="22"/>
      <c r="B19" s="22"/>
      <c r="C19" s="22"/>
      <c r="D19" s="22"/>
      <c r="E19" s="22"/>
      <c r="F19" s="22"/>
      <c r="G19" s="22"/>
      <c r="H19" s="22"/>
      <c r="I19" s="22"/>
      <c r="J19" s="22"/>
      <c r="K19" s="22"/>
    </row>
    <row r="20" s="59" customFormat="1" ht="20" customHeight="1" spans="1:11">
      <c r="A20" s="22"/>
      <c r="B20" s="22"/>
      <c r="C20" s="22"/>
      <c r="D20" s="22"/>
      <c r="E20" s="22"/>
      <c r="F20" s="22"/>
      <c r="G20" s="22"/>
      <c r="H20" s="22"/>
      <c r="I20" s="22"/>
      <c r="J20" s="22"/>
      <c r="K20" s="22"/>
    </row>
    <row r="21" s="59" customFormat="1" ht="20" customHeight="1" spans="1:11">
      <c r="A21" s="22"/>
      <c r="B21" s="22"/>
      <c r="C21" s="22"/>
      <c r="D21" s="22"/>
      <c r="E21" s="22"/>
      <c r="F21" s="22"/>
      <c r="G21" s="22"/>
      <c r="H21" s="22"/>
      <c r="I21" s="22"/>
      <c r="J21" s="22"/>
      <c r="K21" s="22"/>
    </row>
    <row r="22" s="59" customFormat="1" ht="20" customHeight="1" spans="1:11">
      <c r="A22" s="22"/>
      <c r="B22" s="22"/>
      <c r="C22" s="22"/>
      <c r="D22" s="22"/>
      <c r="E22" s="22"/>
      <c r="F22" s="22"/>
      <c r="G22" s="22"/>
      <c r="H22" s="22"/>
      <c r="I22" s="22"/>
      <c r="J22" s="22"/>
      <c r="K22" s="22"/>
    </row>
    <row r="23" s="59" customFormat="1" ht="20" customHeight="1" spans="1:11">
      <c r="A23" s="22"/>
      <c r="B23" s="22"/>
      <c r="C23" s="22"/>
      <c r="D23" s="22"/>
      <c r="E23" s="22"/>
      <c r="F23" s="22"/>
      <c r="G23" s="22"/>
      <c r="H23" s="22"/>
      <c r="I23" s="22"/>
      <c r="J23" s="22"/>
      <c r="K23" s="22"/>
    </row>
    <row r="24" s="59" customFormat="1" ht="20" customHeight="1" spans="1:11">
      <c r="A24" s="22"/>
      <c r="B24" s="22"/>
      <c r="C24" s="22"/>
      <c r="D24" s="22"/>
      <c r="E24" s="22"/>
      <c r="F24" s="22"/>
      <c r="G24" s="22"/>
      <c r="H24" s="22"/>
      <c r="I24" s="22"/>
      <c r="J24" s="22"/>
      <c r="K24" s="22"/>
    </row>
    <row r="25" s="59" customFormat="1" ht="20" customHeight="1" spans="1:11">
      <c r="A25" s="22"/>
      <c r="B25" s="22"/>
      <c r="C25" s="22"/>
      <c r="D25" s="22"/>
      <c r="E25" s="22"/>
      <c r="F25" s="22"/>
      <c r="G25" s="22"/>
      <c r="H25" s="22"/>
      <c r="I25" s="22"/>
      <c r="J25" s="22"/>
      <c r="K25" s="22"/>
    </row>
    <row r="26" s="59" customFormat="1" ht="20" customHeight="1" spans="1:11">
      <c r="A26" s="22"/>
      <c r="B26" s="22"/>
      <c r="C26" s="22"/>
      <c r="D26" s="22"/>
      <c r="E26" s="22"/>
      <c r="F26" s="22"/>
      <c r="G26" s="22"/>
      <c r="H26" s="22"/>
      <c r="I26" s="22"/>
      <c r="J26" s="22"/>
      <c r="K26" s="22"/>
    </row>
    <row r="27" s="59" customFormat="1" ht="20" customHeight="1" spans="1:11">
      <c r="A27" s="22"/>
      <c r="B27" s="22"/>
      <c r="C27" s="22"/>
      <c r="D27" s="22"/>
      <c r="E27" s="22"/>
      <c r="F27" s="22"/>
      <c r="G27" s="22"/>
      <c r="H27" s="22"/>
      <c r="I27" s="22"/>
      <c r="J27" s="22"/>
      <c r="K27" s="22"/>
    </row>
    <row r="28" s="59" customFormat="1" ht="20" customHeight="1" spans="1:11">
      <c r="A28" s="22"/>
      <c r="B28" s="22"/>
      <c r="C28" s="22"/>
      <c r="D28" s="22"/>
      <c r="E28" s="22"/>
      <c r="F28" s="22"/>
      <c r="G28" s="22"/>
      <c r="H28" s="22"/>
      <c r="I28" s="22"/>
      <c r="J28" s="22"/>
      <c r="K28" s="22"/>
    </row>
    <row r="29" s="59" customFormat="1" ht="20" customHeight="1" spans="1:11">
      <c r="A29" s="22"/>
      <c r="B29" s="22"/>
      <c r="C29" s="22"/>
      <c r="D29" s="22"/>
      <c r="E29" s="22"/>
      <c r="F29" s="22"/>
      <c r="G29" s="22"/>
      <c r="H29" s="22"/>
      <c r="I29" s="22"/>
      <c r="J29" s="22"/>
      <c r="K29" s="22"/>
    </row>
    <row r="30" s="59" customFormat="1" ht="20" customHeight="1" spans="1:11">
      <c r="A30" s="22"/>
      <c r="B30" s="22"/>
      <c r="C30" s="22"/>
      <c r="D30" s="22"/>
      <c r="E30" s="22"/>
      <c r="F30" s="22"/>
      <c r="G30" s="22"/>
      <c r="H30" s="22"/>
      <c r="I30" s="22"/>
      <c r="J30" s="22"/>
      <c r="K30" s="22"/>
    </row>
    <row r="31" s="59" customFormat="1" ht="20" customHeight="1" spans="1:11">
      <c r="A31" s="22"/>
      <c r="B31" s="22"/>
      <c r="C31" s="22"/>
      <c r="D31" s="22"/>
      <c r="E31" s="22"/>
      <c r="F31" s="22"/>
      <c r="G31" s="22"/>
      <c r="H31" s="22"/>
      <c r="I31" s="22"/>
      <c r="J31" s="22"/>
      <c r="K31" s="22"/>
    </row>
    <row r="32" s="59" customFormat="1" ht="20" customHeight="1" spans="1:11">
      <c r="A32" s="22"/>
      <c r="B32" s="22"/>
      <c r="C32" s="22"/>
      <c r="D32" s="22"/>
      <c r="E32" s="22"/>
      <c r="F32" s="22"/>
      <c r="G32" s="22"/>
      <c r="H32" s="22"/>
      <c r="I32" s="22"/>
      <c r="J32" s="22"/>
      <c r="K32" s="22"/>
    </row>
    <row r="33" s="59" customFormat="1" ht="20" customHeight="1" spans="1:11">
      <c r="A33" s="22"/>
      <c r="B33" s="22"/>
      <c r="C33" s="22"/>
      <c r="D33" s="22"/>
      <c r="E33" s="22"/>
      <c r="F33" s="22"/>
      <c r="G33" s="22"/>
      <c r="H33" s="22"/>
      <c r="I33" s="22"/>
      <c r="J33" s="22"/>
      <c r="K33" s="22"/>
    </row>
    <row r="34" s="59" customFormat="1" ht="20" customHeight="1" spans="1:11">
      <c r="A34" s="22"/>
      <c r="B34" s="22"/>
      <c r="C34" s="22"/>
      <c r="D34" s="22"/>
      <c r="E34" s="22"/>
      <c r="F34" s="22"/>
      <c r="G34" s="22"/>
      <c r="H34" s="22"/>
      <c r="I34" s="22"/>
      <c r="J34" s="22"/>
      <c r="K34" s="22"/>
    </row>
    <row r="35" s="59" customFormat="1" ht="20" customHeight="1" spans="1:11">
      <c r="A35" s="22"/>
      <c r="B35" s="22"/>
      <c r="C35" s="22"/>
      <c r="D35" s="22"/>
      <c r="E35" s="22"/>
      <c r="F35" s="22"/>
      <c r="G35" s="22"/>
      <c r="H35" s="22"/>
      <c r="I35" s="22"/>
      <c r="J35" s="22"/>
      <c r="K35" s="22"/>
    </row>
    <row r="36" s="59" customFormat="1" ht="20" customHeight="1" spans="1:11">
      <c r="A36" s="22"/>
      <c r="B36" s="22"/>
      <c r="C36" s="22"/>
      <c r="D36" s="22"/>
      <c r="E36" s="22"/>
      <c r="F36" s="22"/>
      <c r="G36" s="22"/>
      <c r="H36" s="22"/>
      <c r="I36" s="22"/>
      <c r="J36" s="22"/>
      <c r="K36" s="22"/>
    </row>
    <row r="37" s="59" customFormat="1" ht="20" customHeight="1" spans="1:11">
      <c r="A37" s="22"/>
      <c r="B37" s="22"/>
      <c r="C37" s="22"/>
      <c r="D37" s="22"/>
      <c r="E37" s="22"/>
      <c r="F37" s="22"/>
      <c r="G37" s="22"/>
      <c r="H37" s="22"/>
      <c r="I37" s="22"/>
      <c r="J37" s="22"/>
      <c r="K37" s="22"/>
    </row>
    <row r="38" s="59" customFormat="1" ht="20" customHeight="1" spans="1:11">
      <c r="A38" s="22"/>
      <c r="B38" s="22"/>
      <c r="C38" s="22"/>
      <c r="D38" s="22"/>
      <c r="E38" s="22"/>
      <c r="F38" s="22"/>
      <c r="G38" s="22"/>
      <c r="H38" s="22"/>
      <c r="I38" s="22"/>
      <c r="J38" s="22"/>
      <c r="K38" s="22"/>
    </row>
    <row r="39" s="59" customFormat="1" ht="20" customHeight="1" spans="1:11">
      <c r="A39" s="22"/>
      <c r="B39" s="22"/>
      <c r="C39" s="22"/>
      <c r="D39" s="22"/>
      <c r="E39" s="22"/>
      <c r="F39" s="22"/>
      <c r="G39" s="22"/>
      <c r="H39" s="22"/>
      <c r="I39" s="22"/>
      <c r="J39" s="22"/>
      <c r="K39" s="22"/>
    </row>
    <row r="40" s="59" customFormat="1" ht="20" customHeight="1" spans="1:11">
      <c r="A40" s="22"/>
      <c r="B40" s="22"/>
      <c r="C40" s="22"/>
      <c r="D40" s="22"/>
      <c r="E40" s="22"/>
      <c r="F40" s="22"/>
      <c r="G40" s="22"/>
      <c r="H40" s="22"/>
      <c r="I40" s="22"/>
      <c r="J40" s="22"/>
      <c r="K40" s="22"/>
    </row>
    <row r="41" s="59" customFormat="1" ht="20" customHeight="1" spans="1:11">
      <c r="A41" s="22"/>
      <c r="B41" s="22"/>
      <c r="C41" s="22"/>
      <c r="D41" s="22"/>
      <c r="E41" s="22"/>
      <c r="F41" s="22"/>
      <c r="G41" s="22"/>
      <c r="H41" s="22"/>
      <c r="I41" s="22"/>
      <c r="J41" s="22"/>
      <c r="K41" s="22"/>
    </row>
    <row r="42" s="59" customFormat="1" ht="20" customHeight="1" spans="1:11">
      <c r="A42" s="22"/>
      <c r="B42" s="22"/>
      <c r="C42" s="22"/>
      <c r="D42" s="22"/>
      <c r="E42" s="22"/>
      <c r="F42" s="22"/>
      <c r="G42" s="22"/>
      <c r="H42" s="22"/>
      <c r="I42" s="22"/>
      <c r="J42" s="22"/>
      <c r="K42" s="22"/>
    </row>
    <row r="43" s="59" customFormat="1" ht="20" customHeight="1" spans="1:11">
      <c r="A43" s="22"/>
      <c r="B43" s="22"/>
      <c r="C43" s="22"/>
      <c r="D43" s="22"/>
      <c r="E43" s="22"/>
      <c r="F43" s="22"/>
      <c r="G43" s="22"/>
      <c r="H43" s="22"/>
      <c r="I43" s="22"/>
      <c r="J43" s="22"/>
      <c r="K43" s="22"/>
    </row>
    <row r="44" s="59" customFormat="1" ht="20" customHeight="1" spans="1:11">
      <c r="A44" s="22"/>
      <c r="B44" s="22"/>
      <c r="C44" s="22"/>
      <c r="D44" s="22"/>
      <c r="E44" s="22"/>
      <c r="F44" s="22"/>
      <c r="G44" s="22"/>
      <c r="H44" s="22"/>
      <c r="I44" s="22"/>
      <c r="J44" s="22"/>
      <c r="K44" s="22"/>
    </row>
    <row r="45" s="59" customFormat="1" ht="20" customHeight="1" spans="1:11">
      <c r="A45" s="22"/>
      <c r="B45" s="22"/>
      <c r="C45" s="22"/>
      <c r="D45" s="22"/>
      <c r="E45" s="22"/>
      <c r="F45" s="22"/>
      <c r="G45" s="22"/>
      <c r="H45" s="22"/>
      <c r="I45" s="22"/>
      <c r="J45" s="22"/>
      <c r="K45" s="22"/>
    </row>
    <row r="46" s="59" customFormat="1" ht="20" customHeight="1" spans="1:11">
      <c r="A46" s="22"/>
      <c r="B46" s="22"/>
      <c r="C46" s="22"/>
      <c r="D46" s="22"/>
      <c r="E46" s="22"/>
      <c r="F46" s="22"/>
      <c r="G46" s="22"/>
      <c r="H46" s="22"/>
      <c r="I46" s="22"/>
      <c r="J46" s="22"/>
      <c r="K46" s="22"/>
    </row>
    <row r="47" s="59" customFormat="1" ht="20" customHeight="1" spans="1:11">
      <c r="A47" s="22"/>
      <c r="B47" s="22"/>
      <c r="C47" s="22"/>
      <c r="D47" s="22"/>
      <c r="E47" s="22"/>
      <c r="F47" s="22"/>
      <c r="G47" s="22"/>
      <c r="H47" s="22"/>
      <c r="I47" s="22"/>
      <c r="J47" s="22"/>
      <c r="K47" s="22"/>
    </row>
    <row r="48" s="59" customFormat="1" ht="20" customHeight="1" spans="1:11">
      <c r="A48" s="22"/>
      <c r="B48" s="22"/>
      <c r="C48" s="22"/>
      <c r="D48" s="22"/>
      <c r="E48" s="22"/>
      <c r="F48" s="22"/>
      <c r="G48" s="22"/>
      <c r="H48" s="22"/>
      <c r="I48" s="22"/>
      <c r="J48" s="22"/>
      <c r="K48" s="22"/>
    </row>
    <row r="49" s="59" customFormat="1" ht="20" customHeight="1" spans="1:11">
      <c r="A49" s="22"/>
      <c r="B49" s="22"/>
      <c r="C49" s="22"/>
      <c r="D49" s="22"/>
      <c r="E49" s="22"/>
      <c r="F49" s="22"/>
      <c r="G49" s="22"/>
      <c r="H49" s="22"/>
      <c r="I49" s="22"/>
      <c r="J49" s="22"/>
      <c r="K49" s="22"/>
    </row>
    <row r="50" s="59" customFormat="1" ht="20" customHeight="1" spans="1:11">
      <c r="A50" s="22"/>
      <c r="B50" s="22"/>
      <c r="C50" s="22"/>
      <c r="D50" s="22"/>
      <c r="E50" s="22"/>
      <c r="F50" s="22"/>
      <c r="G50" s="22"/>
      <c r="H50" s="22"/>
      <c r="I50" s="22"/>
      <c r="J50" s="22"/>
      <c r="K50" s="22"/>
    </row>
    <row r="51" s="59" customFormat="1" ht="20" customHeight="1" spans="1:11">
      <c r="A51" s="22"/>
      <c r="B51" s="22"/>
      <c r="C51" s="22"/>
      <c r="D51" s="22"/>
      <c r="E51" s="22"/>
      <c r="F51" s="22"/>
      <c r="G51" s="22"/>
      <c r="H51" s="22"/>
      <c r="I51" s="22"/>
      <c r="J51" s="22"/>
      <c r="K51" s="22"/>
    </row>
    <row r="52" s="59" customFormat="1" ht="20" customHeight="1" spans="1:11">
      <c r="A52" s="22"/>
      <c r="B52" s="22"/>
      <c r="C52" s="22"/>
      <c r="D52" s="22"/>
      <c r="E52" s="22"/>
      <c r="F52" s="22"/>
      <c r="G52" s="22"/>
      <c r="H52" s="22"/>
      <c r="I52" s="22"/>
      <c r="J52" s="22"/>
      <c r="K52" s="22"/>
    </row>
    <row r="53" s="59" customFormat="1" ht="20" customHeight="1" spans="1:11">
      <c r="A53" s="22"/>
      <c r="B53" s="22"/>
      <c r="C53" s="22"/>
      <c r="D53" s="22"/>
      <c r="E53" s="22"/>
      <c r="F53" s="22"/>
      <c r="G53" s="22"/>
      <c r="H53" s="22"/>
      <c r="I53" s="22"/>
      <c r="J53" s="22"/>
      <c r="K53" s="22"/>
    </row>
    <row r="54" s="59" customFormat="1" ht="20" customHeight="1" spans="1:11">
      <c r="A54" s="22"/>
      <c r="B54" s="22"/>
      <c r="C54" s="22"/>
      <c r="D54" s="22"/>
      <c r="E54" s="22"/>
      <c r="F54" s="22"/>
      <c r="G54" s="22"/>
      <c r="H54" s="22"/>
      <c r="I54" s="22"/>
      <c r="J54" s="22"/>
      <c r="K54" s="22"/>
    </row>
    <row r="55" s="59" customFormat="1" ht="20" customHeight="1" spans="1:11">
      <c r="A55" s="22"/>
      <c r="B55" s="22"/>
      <c r="C55" s="22"/>
      <c r="D55" s="22"/>
      <c r="E55" s="22"/>
      <c r="F55" s="22"/>
      <c r="G55" s="22"/>
      <c r="H55" s="22"/>
      <c r="I55" s="22"/>
      <c r="J55" s="22"/>
      <c r="K55" s="22"/>
    </row>
    <row r="56" s="59" customFormat="1" ht="20" customHeight="1" spans="1:11">
      <c r="A56" s="22"/>
      <c r="B56" s="22"/>
      <c r="C56" s="22"/>
      <c r="D56" s="22"/>
      <c r="E56" s="22"/>
      <c r="F56" s="22"/>
      <c r="G56" s="22"/>
      <c r="H56" s="22"/>
      <c r="I56" s="22"/>
      <c r="J56" s="22"/>
      <c r="K56" s="22"/>
    </row>
    <row r="57" s="59" customFormat="1" ht="20" customHeight="1" spans="1:11">
      <c r="A57" s="22"/>
      <c r="B57" s="22"/>
      <c r="C57" s="22"/>
      <c r="D57" s="22"/>
      <c r="E57" s="22"/>
      <c r="F57" s="22"/>
      <c r="G57" s="22"/>
      <c r="H57" s="22"/>
      <c r="I57" s="22"/>
      <c r="J57" s="22"/>
      <c r="K57" s="22"/>
    </row>
    <row r="58" s="59" customFormat="1" ht="20" customHeight="1" spans="1:11">
      <c r="A58" s="22"/>
      <c r="B58" s="22"/>
      <c r="C58" s="22"/>
      <c r="D58" s="22"/>
      <c r="E58" s="22"/>
      <c r="F58" s="22"/>
      <c r="G58" s="22"/>
      <c r="H58" s="22"/>
      <c r="I58" s="22"/>
      <c r="J58" s="22"/>
      <c r="K58" s="22"/>
    </row>
    <row r="59" s="59" customFormat="1" ht="20" customHeight="1" spans="1:11">
      <c r="A59" s="22"/>
      <c r="B59" s="22"/>
      <c r="C59" s="22"/>
      <c r="D59" s="22"/>
      <c r="E59" s="22"/>
      <c r="F59" s="22"/>
      <c r="G59" s="22"/>
      <c r="H59" s="22"/>
      <c r="I59" s="22"/>
      <c r="J59" s="22"/>
      <c r="K59" s="22"/>
    </row>
    <row r="60" s="59" customFormat="1" ht="20" customHeight="1" spans="1:11">
      <c r="A60" s="22"/>
      <c r="B60" s="22"/>
      <c r="C60" s="22"/>
      <c r="D60" s="22"/>
      <c r="E60" s="22"/>
      <c r="F60" s="22"/>
      <c r="G60" s="22"/>
      <c r="H60" s="22"/>
      <c r="I60" s="22"/>
      <c r="J60" s="22"/>
      <c r="K60" s="22"/>
    </row>
    <row r="61" s="59" customFormat="1" ht="20" customHeight="1" spans="1:11">
      <c r="A61" s="22"/>
      <c r="B61" s="22"/>
      <c r="C61" s="22"/>
      <c r="D61" s="22"/>
      <c r="E61" s="22"/>
      <c r="F61" s="22"/>
      <c r="G61" s="22"/>
      <c r="H61" s="22"/>
      <c r="I61" s="22"/>
      <c r="J61" s="22"/>
      <c r="K61" s="22"/>
    </row>
    <row r="62" s="59" customFormat="1" ht="20" customHeight="1" spans="1:11">
      <c r="A62" s="22"/>
      <c r="B62" s="22"/>
      <c r="C62" s="22"/>
      <c r="D62" s="22"/>
      <c r="E62" s="22"/>
      <c r="F62" s="22"/>
      <c r="G62" s="22"/>
      <c r="H62" s="22"/>
      <c r="I62" s="22"/>
      <c r="J62" s="22"/>
      <c r="K62" s="22"/>
    </row>
    <row r="63" s="59" customFormat="1" ht="20" customHeight="1" spans="1:11">
      <c r="A63" s="22"/>
      <c r="B63" s="22"/>
      <c r="C63" s="22"/>
      <c r="D63" s="22"/>
      <c r="E63" s="22"/>
      <c r="F63" s="22"/>
      <c r="G63" s="22"/>
      <c r="H63" s="22"/>
      <c r="I63" s="22"/>
      <c r="J63" s="22"/>
      <c r="K63" s="22"/>
    </row>
    <row r="64" s="59" customFormat="1" ht="20" customHeight="1" spans="1:11">
      <c r="A64" s="22"/>
      <c r="B64" s="22"/>
      <c r="C64" s="22"/>
      <c r="D64" s="22"/>
      <c r="E64" s="22"/>
      <c r="F64" s="22"/>
      <c r="G64" s="22"/>
      <c r="H64" s="22"/>
      <c r="I64" s="22"/>
      <c r="J64" s="22"/>
      <c r="K64" s="22"/>
    </row>
    <row r="65" s="59" customFormat="1" ht="20" customHeight="1" spans="1:11">
      <c r="A65" s="22"/>
      <c r="B65" s="22"/>
      <c r="C65" s="22"/>
      <c r="D65" s="22"/>
      <c r="E65" s="22"/>
      <c r="F65" s="22"/>
      <c r="G65" s="22"/>
      <c r="H65" s="22"/>
      <c r="I65" s="22"/>
      <c r="J65" s="22"/>
      <c r="K65" s="22"/>
    </row>
    <row r="66" s="59" customFormat="1" ht="20" customHeight="1" spans="1:11">
      <c r="A66" s="22"/>
      <c r="B66" s="22"/>
      <c r="C66" s="22"/>
      <c r="D66" s="22"/>
      <c r="E66" s="22"/>
      <c r="F66" s="22"/>
      <c r="G66" s="22"/>
      <c r="H66" s="22"/>
      <c r="I66" s="22"/>
      <c r="J66" s="22"/>
      <c r="K66" s="22"/>
    </row>
    <row r="67" s="59" customFormat="1" ht="20" customHeight="1" spans="1:11">
      <c r="A67" s="22"/>
      <c r="B67" s="22"/>
      <c r="C67" s="22"/>
      <c r="D67" s="22"/>
      <c r="E67" s="22"/>
      <c r="F67" s="22"/>
      <c r="G67" s="22"/>
      <c r="H67" s="22"/>
      <c r="I67" s="22"/>
      <c r="J67" s="22"/>
      <c r="K67" s="22"/>
    </row>
    <row r="68" s="59" customFormat="1" ht="20" customHeight="1" spans="1:11">
      <c r="A68" s="22"/>
      <c r="B68" s="22"/>
      <c r="C68" s="22"/>
      <c r="D68" s="22"/>
      <c r="E68" s="22"/>
      <c r="F68" s="22"/>
      <c r="G68" s="22"/>
      <c r="H68" s="22"/>
      <c r="I68" s="22"/>
      <c r="J68" s="22"/>
      <c r="K68" s="22"/>
    </row>
    <row r="69" s="59" customFormat="1" ht="20" customHeight="1" spans="1:11">
      <c r="A69" s="22"/>
      <c r="B69" s="22"/>
      <c r="C69" s="22"/>
      <c r="D69" s="22"/>
      <c r="E69" s="22"/>
      <c r="F69" s="22"/>
      <c r="G69" s="22"/>
      <c r="H69" s="22"/>
      <c r="I69" s="22"/>
      <c r="J69" s="22"/>
      <c r="K69" s="22"/>
    </row>
    <row r="70" s="59" customFormat="1" ht="20" customHeight="1" spans="1:11">
      <c r="A70" s="22"/>
      <c r="B70" s="22"/>
      <c r="C70" s="22"/>
      <c r="D70" s="22"/>
      <c r="E70" s="22"/>
      <c r="F70" s="22"/>
      <c r="G70" s="22"/>
      <c r="H70" s="22"/>
      <c r="I70" s="22"/>
      <c r="J70" s="22"/>
      <c r="K70" s="22"/>
    </row>
    <row r="71" s="59" customFormat="1" ht="20" customHeight="1" spans="1:11">
      <c r="A71" s="22"/>
      <c r="B71" s="22"/>
      <c r="C71" s="22"/>
      <c r="D71" s="22"/>
      <c r="E71" s="22"/>
      <c r="F71" s="22"/>
      <c r="G71" s="22"/>
      <c r="H71" s="22"/>
      <c r="I71" s="22"/>
      <c r="J71" s="22"/>
      <c r="K71" s="22"/>
    </row>
    <row r="72" s="59" customFormat="1" ht="20" customHeight="1" spans="1:11">
      <c r="A72" s="22"/>
      <c r="B72" s="22"/>
      <c r="C72" s="22"/>
      <c r="D72" s="22"/>
      <c r="E72" s="22"/>
      <c r="F72" s="22"/>
      <c r="G72" s="22"/>
      <c r="H72" s="22"/>
      <c r="I72" s="22"/>
      <c r="J72" s="22"/>
      <c r="K72" s="22"/>
    </row>
    <row r="73" s="59" customFormat="1" ht="20" customHeight="1" spans="1:11">
      <c r="A73" s="22"/>
      <c r="B73" s="22"/>
      <c r="C73" s="22"/>
      <c r="D73" s="22"/>
      <c r="E73" s="22"/>
      <c r="F73" s="22"/>
      <c r="G73" s="22"/>
      <c r="H73" s="22"/>
      <c r="I73" s="22"/>
      <c r="J73" s="22"/>
      <c r="K73" s="22"/>
    </row>
    <row r="74" s="59" customFormat="1" ht="20" customHeight="1" spans="1:11">
      <c r="A74" s="22"/>
      <c r="B74" s="22"/>
      <c r="C74" s="22"/>
      <c r="D74" s="22"/>
      <c r="E74" s="22"/>
      <c r="F74" s="22"/>
      <c r="G74" s="22"/>
      <c r="H74" s="22"/>
      <c r="I74" s="22"/>
      <c r="J74" s="22"/>
      <c r="K74" s="22"/>
    </row>
    <row r="75" s="59" customFormat="1" ht="20" customHeight="1" spans="1:11">
      <c r="A75" s="22"/>
      <c r="B75" s="22"/>
      <c r="C75" s="22"/>
      <c r="D75" s="22"/>
      <c r="E75" s="22"/>
      <c r="F75" s="22"/>
      <c r="G75" s="22"/>
      <c r="H75" s="22"/>
      <c r="I75" s="22"/>
      <c r="J75" s="22"/>
      <c r="K75" s="22"/>
    </row>
    <row r="76" s="59" customFormat="1" ht="20" customHeight="1" spans="1:11">
      <c r="A76" s="22"/>
      <c r="B76" s="22"/>
      <c r="C76" s="22"/>
      <c r="D76" s="22"/>
      <c r="E76" s="22"/>
      <c r="F76" s="22"/>
      <c r="G76" s="22"/>
      <c r="H76" s="22"/>
      <c r="I76" s="22"/>
      <c r="J76" s="22"/>
      <c r="K76" s="22"/>
    </row>
    <row r="77" s="59" customFormat="1" ht="20" customHeight="1" spans="1:11">
      <c r="A77" s="22"/>
      <c r="B77" s="22"/>
      <c r="C77" s="22"/>
      <c r="D77" s="22"/>
      <c r="E77" s="22"/>
      <c r="F77" s="22"/>
      <c r="G77" s="22"/>
      <c r="H77" s="22"/>
      <c r="I77" s="22"/>
      <c r="J77" s="22"/>
      <c r="K77" s="22"/>
    </row>
    <row r="78" s="59" customFormat="1" ht="20" customHeight="1" spans="1:11">
      <c r="A78" s="22"/>
      <c r="B78" s="22"/>
      <c r="C78" s="22"/>
      <c r="D78" s="22"/>
      <c r="E78" s="22"/>
      <c r="F78" s="22"/>
      <c r="G78" s="22"/>
      <c r="H78" s="22"/>
      <c r="I78" s="22"/>
      <c r="J78" s="22"/>
      <c r="K78" s="22"/>
    </row>
    <row r="79" s="59" customFormat="1" ht="20" customHeight="1" spans="1:11">
      <c r="A79" s="22"/>
      <c r="B79" s="22"/>
      <c r="C79" s="22"/>
      <c r="D79" s="22"/>
      <c r="E79" s="22"/>
      <c r="F79" s="22"/>
      <c r="G79" s="22"/>
      <c r="H79" s="22"/>
      <c r="I79" s="22"/>
      <c r="J79" s="22"/>
      <c r="K79" s="22"/>
    </row>
    <row r="80" s="59" customFormat="1" ht="20" customHeight="1" spans="1:11">
      <c r="A80" s="22"/>
      <c r="B80" s="22"/>
      <c r="C80" s="22"/>
      <c r="D80" s="22"/>
      <c r="E80" s="22"/>
      <c r="F80" s="22"/>
      <c r="G80" s="22"/>
      <c r="H80" s="22"/>
      <c r="I80" s="22"/>
      <c r="J80" s="22"/>
      <c r="K80" s="22"/>
    </row>
    <row r="81" s="59" customFormat="1" ht="20" customHeight="1" spans="1:11">
      <c r="A81" s="22"/>
      <c r="B81" s="22"/>
      <c r="C81" s="22"/>
      <c r="D81" s="22"/>
      <c r="E81" s="22"/>
      <c r="F81" s="22"/>
      <c r="G81" s="22"/>
      <c r="H81" s="22"/>
      <c r="I81" s="22"/>
      <c r="J81" s="22"/>
      <c r="K81" s="22"/>
    </row>
    <row r="82" s="59" customFormat="1" ht="20" customHeight="1" spans="1:11">
      <c r="A82" s="22"/>
      <c r="B82" s="22"/>
      <c r="C82" s="22"/>
      <c r="D82" s="22"/>
      <c r="E82" s="22"/>
      <c r="F82" s="22"/>
      <c r="G82" s="22"/>
      <c r="H82" s="22"/>
      <c r="I82" s="22"/>
      <c r="J82" s="22"/>
      <c r="K82" s="22"/>
    </row>
    <row r="83" s="59" customFormat="1" ht="20" customHeight="1" spans="1:11">
      <c r="A83" s="22"/>
      <c r="B83" s="22"/>
      <c r="C83" s="22"/>
      <c r="D83" s="22"/>
      <c r="E83" s="22"/>
      <c r="F83" s="22"/>
      <c r="G83" s="22"/>
      <c r="H83" s="22"/>
      <c r="I83" s="22"/>
      <c r="J83" s="22"/>
      <c r="K83" s="22"/>
    </row>
    <row r="84" s="59" customFormat="1" ht="20" customHeight="1" spans="1:11">
      <c r="A84" s="22"/>
      <c r="B84" s="22"/>
      <c r="C84" s="22"/>
      <c r="D84" s="22"/>
      <c r="E84" s="22"/>
      <c r="F84" s="22"/>
      <c r="G84" s="22"/>
      <c r="H84" s="22"/>
      <c r="I84" s="22"/>
      <c r="J84" s="22"/>
      <c r="K84" s="22"/>
    </row>
    <row r="85" s="59" customFormat="1" ht="20" customHeight="1" spans="1:11">
      <c r="A85" s="22"/>
      <c r="B85" s="22"/>
      <c r="C85" s="22"/>
      <c r="D85" s="22"/>
      <c r="E85" s="22"/>
      <c r="F85" s="22"/>
      <c r="G85" s="22"/>
      <c r="H85" s="22"/>
      <c r="I85" s="22"/>
      <c r="J85" s="22"/>
      <c r="K85" s="22"/>
    </row>
    <row r="86" s="59" customFormat="1" ht="20" customHeight="1" spans="1:11">
      <c r="A86" s="22"/>
      <c r="B86" s="22"/>
      <c r="C86" s="22"/>
      <c r="D86" s="22"/>
      <c r="E86" s="22"/>
      <c r="F86" s="22"/>
      <c r="G86" s="22"/>
      <c r="H86" s="22"/>
      <c r="I86" s="22"/>
      <c r="J86" s="22"/>
      <c r="K86" s="22"/>
    </row>
    <row r="87" s="59" customFormat="1" ht="20" customHeight="1" spans="1:11">
      <c r="A87" s="22"/>
      <c r="B87" s="22"/>
      <c r="C87" s="22"/>
      <c r="D87" s="22"/>
      <c r="E87" s="22"/>
      <c r="F87" s="22"/>
      <c r="G87" s="22"/>
      <c r="H87" s="22"/>
      <c r="I87" s="22"/>
      <c r="J87" s="22"/>
      <c r="K87" s="22"/>
    </row>
    <row r="88" s="59" customFormat="1" ht="20" customHeight="1" spans="1:11">
      <c r="A88" s="22"/>
      <c r="B88" s="22"/>
      <c r="C88" s="22"/>
      <c r="D88" s="22"/>
      <c r="E88" s="22"/>
      <c r="F88" s="22"/>
      <c r="G88" s="22"/>
      <c r="H88" s="22"/>
      <c r="I88" s="22"/>
      <c r="J88" s="22"/>
      <c r="K88" s="22"/>
    </row>
    <row r="89" s="59" customFormat="1" ht="20" customHeight="1" spans="1:11">
      <c r="A89" s="22"/>
      <c r="B89" s="22"/>
      <c r="C89" s="22"/>
      <c r="D89" s="22"/>
      <c r="E89" s="22"/>
      <c r="F89" s="22"/>
      <c r="G89" s="22"/>
      <c r="H89" s="22"/>
      <c r="I89" s="22"/>
      <c r="J89" s="22"/>
      <c r="K89" s="22"/>
    </row>
    <row r="90" s="59" customFormat="1" ht="20" customHeight="1" spans="1:11">
      <c r="A90" s="22"/>
      <c r="B90" s="22"/>
      <c r="C90" s="22"/>
      <c r="D90" s="22"/>
      <c r="E90" s="22"/>
      <c r="F90" s="22"/>
      <c r="G90" s="22"/>
      <c r="H90" s="22"/>
      <c r="I90" s="22"/>
      <c r="J90" s="22"/>
      <c r="K90" s="22"/>
    </row>
    <row r="91" s="59" customFormat="1" ht="20" customHeight="1" spans="1:11">
      <c r="A91" s="22"/>
      <c r="B91" s="22"/>
      <c r="C91" s="22"/>
      <c r="D91" s="22"/>
      <c r="E91" s="22"/>
      <c r="F91" s="22"/>
      <c r="G91" s="22"/>
      <c r="H91" s="22"/>
      <c r="I91" s="22"/>
      <c r="J91" s="22"/>
      <c r="K91" s="22"/>
    </row>
    <row r="92" s="59" customFormat="1" ht="20" customHeight="1" spans="1:11">
      <c r="A92" s="22"/>
      <c r="B92" s="22"/>
      <c r="C92" s="22"/>
      <c r="D92" s="22"/>
      <c r="E92" s="22"/>
      <c r="F92" s="22"/>
      <c r="G92" s="22"/>
      <c r="H92" s="22"/>
      <c r="I92" s="22"/>
      <c r="J92" s="22"/>
      <c r="K92" s="22"/>
    </row>
    <row r="93" s="59" customFormat="1" ht="20" customHeight="1" spans="1:11">
      <c r="A93" s="22"/>
      <c r="B93" s="22"/>
      <c r="C93" s="22"/>
      <c r="D93" s="22"/>
      <c r="E93" s="22"/>
      <c r="F93" s="22"/>
      <c r="G93" s="22"/>
      <c r="H93" s="22"/>
      <c r="I93" s="22"/>
      <c r="J93" s="22"/>
      <c r="K93" s="22"/>
    </row>
    <row r="94" s="59" customFormat="1" ht="20" customHeight="1" spans="1:11">
      <c r="A94" s="22"/>
      <c r="B94" s="22"/>
      <c r="C94" s="22"/>
      <c r="D94" s="22"/>
      <c r="E94" s="22"/>
      <c r="F94" s="22"/>
      <c r="G94" s="22"/>
      <c r="H94" s="22"/>
      <c r="I94" s="22"/>
      <c r="J94" s="22"/>
      <c r="K94" s="22"/>
    </row>
    <row r="95" s="59" customFormat="1" ht="20" customHeight="1" spans="1:11">
      <c r="A95" s="22"/>
      <c r="B95" s="22"/>
      <c r="C95" s="22"/>
      <c r="D95" s="22"/>
      <c r="E95" s="22"/>
      <c r="F95" s="22"/>
      <c r="G95" s="22"/>
      <c r="H95" s="22"/>
      <c r="I95" s="22"/>
      <c r="J95" s="22"/>
      <c r="K95" s="22"/>
    </row>
    <row r="96" s="59" customFormat="1" ht="20" customHeight="1" spans="1:11">
      <c r="A96" s="22"/>
      <c r="B96" s="22"/>
      <c r="C96" s="22"/>
      <c r="D96" s="22"/>
      <c r="E96" s="22"/>
      <c r="F96" s="22"/>
      <c r="G96" s="22"/>
      <c r="H96" s="22"/>
      <c r="I96" s="22"/>
      <c r="J96" s="22"/>
      <c r="K96" s="22"/>
    </row>
    <row r="97" s="59" customFormat="1" ht="20" customHeight="1" spans="1:11">
      <c r="A97" s="22"/>
      <c r="B97" s="22"/>
      <c r="C97" s="22"/>
      <c r="D97" s="22"/>
      <c r="E97" s="22"/>
      <c r="F97" s="22"/>
      <c r="G97" s="22"/>
      <c r="H97" s="22"/>
      <c r="I97" s="22"/>
      <c r="J97" s="22"/>
      <c r="K97" s="22"/>
    </row>
    <row r="98" s="59" customFormat="1" ht="20" customHeight="1" spans="1:11">
      <c r="A98" s="22"/>
      <c r="B98" s="22"/>
      <c r="C98" s="22"/>
      <c r="D98" s="22"/>
      <c r="E98" s="22"/>
      <c r="F98" s="22"/>
      <c r="G98" s="22"/>
      <c r="H98" s="22"/>
      <c r="I98" s="22"/>
      <c r="J98" s="22"/>
      <c r="K98" s="22"/>
    </row>
    <row r="99" s="59" customFormat="1" ht="20" customHeight="1" spans="1:11">
      <c r="A99" s="22"/>
      <c r="B99" s="22"/>
      <c r="C99" s="22"/>
      <c r="D99" s="22"/>
      <c r="E99" s="22"/>
      <c r="F99" s="22"/>
      <c r="G99" s="22"/>
      <c r="H99" s="22"/>
      <c r="I99" s="22"/>
      <c r="J99" s="22"/>
      <c r="K99" s="22"/>
    </row>
    <row r="100" s="59" customFormat="1" ht="20" customHeight="1" spans="1:11">
      <c r="A100" s="22"/>
      <c r="B100" s="22"/>
      <c r="C100" s="22"/>
      <c r="D100" s="22"/>
      <c r="E100" s="22"/>
      <c r="F100" s="22"/>
      <c r="G100" s="22"/>
      <c r="H100" s="22"/>
      <c r="I100" s="22"/>
      <c r="J100" s="22"/>
      <c r="K100" s="22"/>
    </row>
    <row r="101" s="59" customFormat="1" ht="20" customHeight="1" spans="1:11">
      <c r="A101" s="22"/>
      <c r="B101" s="22"/>
      <c r="C101" s="22"/>
      <c r="D101" s="22"/>
      <c r="E101" s="22"/>
      <c r="F101" s="22"/>
      <c r="G101" s="22"/>
      <c r="H101" s="22"/>
      <c r="I101" s="22"/>
      <c r="J101" s="22"/>
      <c r="K101" s="22"/>
    </row>
    <row r="102" s="59" customFormat="1" ht="20" customHeight="1" spans="1:11">
      <c r="A102" s="22"/>
      <c r="B102" s="22"/>
      <c r="C102" s="22"/>
      <c r="D102" s="22"/>
      <c r="E102" s="22"/>
      <c r="F102" s="22"/>
      <c r="G102" s="22"/>
      <c r="H102" s="22"/>
      <c r="I102" s="22"/>
      <c r="J102" s="22"/>
      <c r="K102" s="22"/>
    </row>
    <row r="103" s="59" customFormat="1" ht="20" customHeight="1" spans="1:11">
      <c r="A103" s="22"/>
      <c r="B103" s="22"/>
      <c r="C103" s="22"/>
      <c r="D103" s="22"/>
      <c r="E103" s="22"/>
      <c r="F103" s="22"/>
      <c r="G103" s="22"/>
      <c r="H103" s="22"/>
      <c r="I103" s="22"/>
      <c r="J103" s="22"/>
      <c r="K103" s="22"/>
    </row>
    <row r="104" s="59" customFormat="1" ht="20" customHeight="1" spans="1:11">
      <c r="A104" s="22"/>
      <c r="B104" s="22"/>
      <c r="C104" s="22"/>
      <c r="D104" s="22"/>
      <c r="E104" s="22"/>
      <c r="F104" s="22"/>
      <c r="G104" s="22"/>
      <c r="H104" s="22"/>
      <c r="I104" s="22"/>
      <c r="J104" s="22"/>
      <c r="K104" s="22"/>
    </row>
    <row r="105" s="59" customFormat="1" ht="20" customHeight="1" spans="1:11">
      <c r="A105" s="22"/>
      <c r="B105" s="22"/>
      <c r="C105" s="22"/>
      <c r="D105" s="22"/>
      <c r="E105" s="22"/>
      <c r="F105" s="22"/>
      <c r="G105" s="22"/>
      <c r="H105" s="22"/>
      <c r="I105" s="22"/>
      <c r="J105" s="22"/>
      <c r="K105" s="22"/>
    </row>
    <row r="106" s="59" customFormat="1" ht="20" customHeight="1" spans="1:11">
      <c r="A106" s="22"/>
      <c r="B106" s="22"/>
      <c r="C106" s="22"/>
      <c r="D106" s="22"/>
      <c r="E106" s="22"/>
      <c r="F106" s="22"/>
      <c r="G106" s="22"/>
      <c r="H106" s="22"/>
      <c r="I106" s="22"/>
      <c r="J106" s="22"/>
      <c r="K106" s="22"/>
    </row>
    <row r="107" s="59" customFormat="1" ht="20" customHeight="1" spans="1:11">
      <c r="A107" s="22"/>
      <c r="B107" s="22"/>
      <c r="C107" s="22"/>
      <c r="D107" s="22"/>
      <c r="E107" s="22"/>
      <c r="F107" s="22"/>
      <c r="G107" s="22"/>
      <c r="H107" s="22"/>
      <c r="I107" s="22"/>
      <c r="J107" s="22"/>
      <c r="K107" s="22"/>
    </row>
    <row r="108" s="59" customFormat="1" ht="20" customHeight="1" spans="1:11">
      <c r="A108" s="22"/>
      <c r="B108" s="22"/>
      <c r="C108" s="22"/>
      <c r="D108" s="22"/>
      <c r="E108" s="22"/>
      <c r="F108" s="22"/>
      <c r="G108" s="22"/>
      <c r="H108" s="22"/>
      <c r="I108" s="22"/>
      <c r="J108" s="22"/>
      <c r="K108" s="22"/>
    </row>
    <row r="109" s="59" customFormat="1" ht="20" customHeight="1" spans="1:11">
      <c r="A109" s="22"/>
      <c r="B109" s="22"/>
      <c r="C109" s="22"/>
      <c r="D109" s="22"/>
      <c r="E109" s="22"/>
      <c r="F109" s="22"/>
      <c r="G109" s="22"/>
      <c r="H109" s="22"/>
      <c r="I109" s="22"/>
      <c r="J109" s="22"/>
      <c r="K109" s="22"/>
    </row>
    <row r="110" s="59" customFormat="1" ht="20" customHeight="1" spans="1:11">
      <c r="A110" s="22"/>
      <c r="B110" s="22"/>
      <c r="C110" s="22"/>
      <c r="D110" s="22"/>
      <c r="E110" s="22"/>
      <c r="F110" s="22"/>
      <c r="G110" s="22"/>
      <c r="H110" s="22"/>
      <c r="I110" s="22"/>
      <c r="J110" s="22"/>
      <c r="K110" s="22"/>
    </row>
    <row r="111" s="59" customFormat="1" ht="20" customHeight="1" spans="1:11">
      <c r="A111" s="22"/>
      <c r="B111" s="22"/>
      <c r="C111" s="22"/>
      <c r="D111" s="22"/>
      <c r="E111" s="22"/>
      <c r="F111" s="22"/>
      <c r="G111" s="22"/>
      <c r="H111" s="22"/>
      <c r="I111" s="22"/>
      <c r="J111" s="22"/>
      <c r="K111" s="22"/>
    </row>
    <row r="112" s="59" customFormat="1" ht="20" customHeight="1" spans="1:11">
      <c r="A112" s="22"/>
      <c r="B112" s="22"/>
      <c r="C112" s="22"/>
      <c r="D112" s="22"/>
      <c r="E112" s="22"/>
      <c r="F112" s="22"/>
      <c r="G112" s="22"/>
      <c r="H112" s="22"/>
      <c r="I112" s="22"/>
      <c r="J112" s="22"/>
      <c r="K112" s="22"/>
    </row>
    <row r="113" s="59" customFormat="1" ht="20" customHeight="1" spans="1:11">
      <c r="A113" s="22"/>
      <c r="B113" s="22"/>
      <c r="C113" s="22"/>
      <c r="D113" s="22"/>
      <c r="E113" s="22"/>
      <c r="F113" s="22"/>
      <c r="G113" s="22"/>
      <c r="H113" s="22"/>
      <c r="I113" s="22"/>
      <c r="J113" s="22"/>
      <c r="K113" s="22"/>
    </row>
    <row r="114" s="59" customFormat="1" ht="20" customHeight="1" spans="1:11">
      <c r="A114" s="22"/>
      <c r="B114" s="22"/>
      <c r="C114" s="22"/>
      <c r="D114" s="22"/>
      <c r="E114" s="22"/>
      <c r="F114" s="22"/>
      <c r="G114" s="22"/>
      <c r="H114" s="22"/>
      <c r="I114" s="22"/>
      <c r="J114" s="22"/>
      <c r="K114" s="22"/>
    </row>
    <row r="115" s="59" customFormat="1" ht="20" customHeight="1" spans="1:11">
      <c r="A115" s="22"/>
      <c r="B115" s="22"/>
      <c r="C115" s="22"/>
      <c r="D115" s="22"/>
      <c r="E115" s="22"/>
      <c r="F115" s="22"/>
      <c r="G115" s="22"/>
      <c r="H115" s="22"/>
      <c r="I115" s="22"/>
      <c r="J115" s="22"/>
      <c r="K115" s="22"/>
    </row>
    <row r="116" s="59" customFormat="1" ht="20" customHeight="1" spans="1:11">
      <c r="A116" s="22"/>
      <c r="B116" s="22"/>
      <c r="C116" s="22"/>
      <c r="D116" s="22"/>
      <c r="E116" s="22"/>
      <c r="F116" s="22"/>
      <c r="G116" s="22"/>
      <c r="H116" s="22"/>
      <c r="I116" s="22"/>
      <c r="J116" s="22"/>
      <c r="K116" s="22"/>
    </row>
    <row r="117" s="59" customFormat="1" ht="20" customHeight="1" spans="1:11">
      <c r="A117" s="22"/>
      <c r="B117" s="22"/>
      <c r="C117" s="22"/>
      <c r="D117" s="22"/>
      <c r="E117" s="22"/>
      <c r="F117" s="22"/>
      <c r="G117" s="22"/>
      <c r="H117" s="22"/>
      <c r="I117" s="22"/>
      <c r="J117" s="22"/>
      <c r="K117" s="22"/>
    </row>
    <row r="118" s="59" customFormat="1" ht="20" customHeight="1" spans="1:11">
      <c r="A118" s="22"/>
      <c r="B118" s="22"/>
      <c r="C118" s="22"/>
      <c r="D118" s="22"/>
      <c r="E118" s="22"/>
      <c r="F118" s="22"/>
      <c r="G118" s="22"/>
      <c r="H118" s="22"/>
      <c r="I118" s="22"/>
      <c r="J118" s="22"/>
      <c r="K118" s="22"/>
    </row>
    <row r="119" s="59" customFormat="1" ht="20" customHeight="1" spans="1:11">
      <c r="A119" s="22"/>
      <c r="B119" s="22"/>
      <c r="C119" s="22"/>
      <c r="D119" s="22"/>
      <c r="E119" s="22"/>
      <c r="F119" s="22"/>
      <c r="G119" s="22"/>
      <c r="H119" s="22"/>
      <c r="I119" s="22"/>
      <c r="J119" s="22"/>
      <c r="K119" s="22"/>
    </row>
    <row r="120" s="59" customFormat="1" ht="20" customHeight="1" spans="1:11">
      <c r="A120" s="22"/>
      <c r="B120" s="22"/>
      <c r="C120" s="22"/>
      <c r="D120" s="22"/>
      <c r="E120" s="22"/>
      <c r="F120" s="22"/>
      <c r="G120" s="22"/>
      <c r="H120" s="22"/>
      <c r="I120" s="22"/>
      <c r="J120" s="22"/>
      <c r="K120" s="22"/>
    </row>
    <row r="121" s="59" customFormat="1" ht="20" customHeight="1" spans="1:11">
      <c r="A121" s="22"/>
      <c r="B121" s="22"/>
      <c r="C121" s="22"/>
      <c r="D121" s="22"/>
      <c r="E121" s="22"/>
      <c r="F121" s="22"/>
      <c r="G121" s="22"/>
      <c r="H121" s="22"/>
      <c r="I121" s="22"/>
      <c r="J121" s="22"/>
      <c r="K121" s="22"/>
    </row>
    <row r="122" s="59" customFormat="1" ht="20" customHeight="1" spans="1:11">
      <c r="A122" s="22"/>
      <c r="B122" s="22"/>
      <c r="C122" s="22"/>
      <c r="D122" s="22"/>
      <c r="E122" s="22"/>
      <c r="F122" s="22"/>
      <c r="G122" s="22"/>
      <c r="H122" s="22"/>
      <c r="I122" s="22"/>
      <c r="J122" s="22"/>
      <c r="K122" s="22"/>
    </row>
    <row r="123" s="59" customFormat="1" ht="20" customHeight="1" spans="1:11">
      <c r="A123" s="22"/>
      <c r="B123" s="22"/>
      <c r="C123" s="22"/>
      <c r="D123" s="22"/>
      <c r="E123" s="22"/>
      <c r="F123" s="22"/>
      <c r="G123" s="22"/>
      <c r="H123" s="22"/>
      <c r="I123" s="22"/>
      <c r="J123" s="22"/>
      <c r="K123" s="22"/>
    </row>
    <row r="124" s="59" customFormat="1" ht="20" customHeight="1" spans="1:11">
      <c r="A124" s="22"/>
      <c r="B124" s="22"/>
      <c r="C124" s="22"/>
      <c r="D124" s="22"/>
      <c r="E124" s="22"/>
      <c r="F124" s="22"/>
      <c r="G124" s="22"/>
      <c r="H124" s="22"/>
      <c r="I124" s="22"/>
      <c r="J124" s="22"/>
      <c r="K124" s="22"/>
    </row>
    <row r="125" s="59" customFormat="1" ht="20" customHeight="1" spans="1:11">
      <c r="A125" s="22"/>
      <c r="B125" s="22"/>
      <c r="C125" s="22"/>
      <c r="D125" s="22"/>
      <c r="E125" s="22"/>
      <c r="F125" s="22"/>
      <c r="G125" s="22"/>
      <c r="H125" s="22"/>
      <c r="I125" s="22"/>
      <c r="J125" s="22"/>
      <c r="K125" s="22"/>
    </row>
    <row r="126" s="59" customFormat="1" ht="20" customHeight="1" spans="1:11">
      <c r="A126" s="22"/>
      <c r="B126" s="22"/>
      <c r="C126" s="22"/>
      <c r="D126" s="22"/>
      <c r="E126" s="22"/>
      <c r="F126" s="22"/>
      <c r="G126" s="22"/>
      <c r="H126" s="22"/>
      <c r="I126" s="22"/>
      <c r="J126" s="22"/>
      <c r="K126" s="22"/>
    </row>
    <row r="127" s="59" customFormat="1" ht="20" customHeight="1" spans="1:11">
      <c r="A127" s="22"/>
      <c r="B127" s="22"/>
      <c r="C127" s="22"/>
      <c r="D127" s="22"/>
      <c r="E127" s="22"/>
      <c r="F127" s="22"/>
      <c r="G127" s="22"/>
      <c r="H127" s="22"/>
      <c r="I127" s="22"/>
      <c r="J127" s="22"/>
      <c r="K127" s="22"/>
    </row>
    <row r="128" s="59" customFormat="1" ht="20" customHeight="1" spans="1:11">
      <c r="A128" s="22"/>
      <c r="B128" s="22"/>
      <c r="C128" s="22"/>
      <c r="D128" s="22"/>
      <c r="E128" s="22"/>
      <c r="F128" s="22"/>
      <c r="G128" s="22"/>
      <c r="H128" s="22"/>
      <c r="I128" s="22"/>
      <c r="J128" s="22"/>
      <c r="K128" s="22"/>
    </row>
    <row r="129" s="59" customFormat="1" ht="20" customHeight="1" spans="1:11">
      <c r="A129" s="22"/>
      <c r="B129" s="22"/>
      <c r="C129" s="22"/>
      <c r="D129" s="22"/>
      <c r="E129" s="22"/>
      <c r="F129" s="22"/>
      <c r="G129" s="22"/>
      <c r="H129" s="22"/>
      <c r="I129" s="22"/>
      <c r="J129" s="22"/>
      <c r="K129" s="22"/>
    </row>
    <row r="130" s="59" customFormat="1" ht="20" customHeight="1" spans="1:11">
      <c r="A130" s="22"/>
      <c r="B130" s="22"/>
      <c r="C130" s="22"/>
      <c r="D130" s="22"/>
      <c r="E130" s="22"/>
      <c r="F130" s="22"/>
      <c r="G130" s="22"/>
      <c r="H130" s="22"/>
      <c r="I130" s="22"/>
      <c r="J130" s="22"/>
      <c r="K130" s="22"/>
    </row>
    <row r="131" s="59" customFormat="1" ht="20" customHeight="1" spans="1:11">
      <c r="A131" s="22"/>
      <c r="B131" s="22"/>
      <c r="C131" s="22"/>
      <c r="D131" s="22"/>
      <c r="E131" s="22"/>
      <c r="F131" s="22"/>
      <c r="G131" s="22"/>
      <c r="H131" s="22"/>
      <c r="I131" s="22"/>
      <c r="J131" s="22"/>
      <c r="K131" s="22"/>
    </row>
    <row r="132" s="59" customFormat="1" ht="20" customHeight="1" spans="1:11">
      <c r="A132" s="22"/>
      <c r="B132" s="22"/>
      <c r="C132" s="22"/>
      <c r="D132" s="22"/>
      <c r="E132" s="22"/>
      <c r="F132" s="22"/>
      <c r="G132" s="22"/>
      <c r="H132" s="22"/>
      <c r="I132" s="22"/>
      <c r="J132" s="22"/>
      <c r="K132" s="22"/>
    </row>
    <row r="133" s="59" customFormat="1" ht="20" customHeight="1" spans="1:11">
      <c r="A133" s="22"/>
      <c r="B133" s="22"/>
      <c r="C133" s="22"/>
      <c r="D133" s="22"/>
      <c r="E133" s="22"/>
      <c r="F133" s="22"/>
      <c r="G133" s="22"/>
      <c r="H133" s="22"/>
      <c r="I133" s="22"/>
      <c r="J133" s="22"/>
      <c r="K133" s="22"/>
    </row>
    <row r="134" s="59" customFormat="1" ht="20" customHeight="1" spans="1:11">
      <c r="A134" s="22"/>
      <c r="B134" s="22"/>
      <c r="C134" s="22"/>
      <c r="D134" s="22"/>
      <c r="E134" s="22"/>
      <c r="F134" s="22"/>
      <c r="G134" s="22"/>
      <c r="H134" s="22"/>
      <c r="I134" s="22"/>
      <c r="J134" s="22"/>
      <c r="K134" s="22"/>
    </row>
    <row r="135" s="59" customFormat="1" ht="20" customHeight="1" spans="1:11">
      <c r="A135" s="22"/>
      <c r="B135" s="22"/>
      <c r="C135" s="22"/>
      <c r="D135" s="22"/>
      <c r="E135" s="22"/>
      <c r="F135" s="22"/>
      <c r="G135" s="22"/>
      <c r="H135" s="22"/>
      <c r="I135" s="22"/>
      <c r="J135" s="22"/>
      <c r="K135" s="22"/>
    </row>
    <row r="136" s="59" customFormat="1" ht="20" customHeight="1" spans="1:11">
      <c r="A136" s="22"/>
      <c r="B136" s="22"/>
      <c r="C136" s="22"/>
      <c r="D136" s="22"/>
      <c r="E136" s="22"/>
      <c r="F136" s="22"/>
      <c r="G136" s="22"/>
      <c r="H136" s="22"/>
      <c r="I136" s="22"/>
      <c r="J136" s="22"/>
      <c r="K136" s="22"/>
    </row>
    <row r="137" s="59" customFormat="1" ht="20" customHeight="1" spans="1:11">
      <c r="A137" s="22"/>
      <c r="B137" s="22"/>
      <c r="C137" s="22"/>
      <c r="D137" s="22"/>
      <c r="E137" s="22"/>
      <c r="F137" s="22"/>
      <c r="G137" s="22"/>
      <c r="H137" s="22"/>
      <c r="I137" s="22"/>
      <c r="J137" s="22"/>
      <c r="K137" s="22"/>
    </row>
    <row r="138" s="59" customFormat="1" ht="20" customHeight="1" spans="1:11">
      <c r="A138" s="22"/>
      <c r="B138" s="22"/>
      <c r="C138" s="22"/>
      <c r="D138" s="22"/>
      <c r="E138" s="22"/>
      <c r="F138" s="22"/>
      <c r="G138" s="22"/>
      <c r="H138" s="22"/>
      <c r="I138" s="22"/>
      <c r="J138" s="22"/>
      <c r="K138" s="22"/>
    </row>
    <row r="139" s="59" customFormat="1" ht="20" customHeight="1" spans="1:11">
      <c r="A139" s="22"/>
      <c r="B139" s="22"/>
      <c r="C139" s="22"/>
      <c r="D139" s="22"/>
      <c r="E139" s="22"/>
      <c r="F139" s="22"/>
      <c r="G139" s="22"/>
      <c r="H139" s="22"/>
      <c r="I139" s="22"/>
      <c r="J139" s="22"/>
      <c r="K139" s="22"/>
    </row>
    <row r="140" s="59" customFormat="1" ht="20" customHeight="1" spans="1:11">
      <c r="A140" s="22"/>
      <c r="B140" s="22"/>
      <c r="C140" s="22"/>
      <c r="D140" s="22"/>
      <c r="E140" s="22"/>
      <c r="F140" s="22"/>
      <c r="G140" s="22"/>
      <c r="H140" s="22"/>
      <c r="I140" s="22"/>
      <c r="J140" s="22"/>
      <c r="K140" s="22"/>
    </row>
    <row r="141" s="59" customFormat="1" ht="20" customHeight="1" spans="1:11">
      <c r="A141" s="22"/>
      <c r="B141" s="22"/>
      <c r="C141" s="22"/>
      <c r="D141" s="22"/>
      <c r="E141" s="22"/>
      <c r="F141" s="22"/>
      <c r="G141" s="22"/>
      <c r="H141" s="22"/>
      <c r="I141" s="22"/>
      <c r="J141" s="22"/>
      <c r="K141" s="22"/>
    </row>
    <row r="142" s="59" customFormat="1" ht="20" customHeight="1" spans="1:11">
      <c r="A142" s="22"/>
      <c r="B142" s="22"/>
      <c r="C142" s="22"/>
      <c r="D142" s="22"/>
      <c r="E142" s="22"/>
      <c r="F142" s="22"/>
      <c r="G142" s="22"/>
      <c r="H142" s="22"/>
      <c r="I142" s="22"/>
      <c r="J142" s="22"/>
      <c r="K142" s="22"/>
    </row>
    <row r="143" s="59" customFormat="1" ht="20" customHeight="1" spans="1:11">
      <c r="A143" s="22"/>
      <c r="B143" s="22"/>
      <c r="C143" s="22"/>
      <c r="D143" s="22"/>
      <c r="E143" s="22"/>
      <c r="F143" s="22"/>
      <c r="G143" s="22"/>
      <c r="H143" s="22"/>
      <c r="I143" s="22"/>
      <c r="J143" s="22"/>
      <c r="K143" s="22"/>
    </row>
    <row r="144" s="59" customFormat="1" ht="20" customHeight="1" spans="1:11">
      <c r="A144" s="22"/>
      <c r="B144" s="22"/>
      <c r="C144" s="22"/>
      <c r="D144" s="22"/>
      <c r="E144" s="22"/>
      <c r="F144" s="22"/>
      <c r="G144" s="22"/>
      <c r="H144" s="22"/>
      <c r="I144" s="22"/>
      <c r="J144" s="22"/>
      <c r="K144" s="22"/>
    </row>
    <row r="145" s="59" customFormat="1" ht="20" customHeight="1" spans="1:11">
      <c r="A145" s="22"/>
      <c r="B145" s="22"/>
      <c r="C145" s="22"/>
      <c r="D145" s="22"/>
      <c r="E145" s="22"/>
      <c r="F145" s="22"/>
      <c r="G145" s="22"/>
      <c r="H145" s="22"/>
      <c r="I145" s="22"/>
      <c r="J145" s="22"/>
      <c r="K145" s="22"/>
    </row>
    <row r="146" s="59" customFormat="1" ht="20" customHeight="1" spans="1:11">
      <c r="A146" s="22"/>
      <c r="B146" s="22"/>
      <c r="C146" s="22"/>
      <c r="D146" s="22"/>
      <c r="E146" s="22"/>
      <c r="F146" s="22"/>
      <c r="G146" s="22"/>
      <c r="H146" s="22"/>
      <c r="I146" s="22"/>
      <c r="J146" s="22"/>
      <c r="K146" s="22"/>
    </row>
    <row r="147" s="59" customFormat="1" ht="20" customHeight="1" spans="1:11">
      <c r="A147" s="22"/>
      <c r="B147" s="22"/>
      <c r="C147" s="22"/>
      <c r="D147" s="22"/>
      <c r="E147" s="22"/>
      <c r="F147" s="22"/>
      <c r="G147" s="22"/>
      <c r="H147" s="22"/>
      <c r="I147" s="22"/>
      <c r="J147" s="22"/>
      <c r="K147" s="22"/>
    </row>
    <row r="148" s="59" customFormat="1" ht="20" customHeight="1" spans="1:11">
      <c r="A148" s="22"/>
      <c r="B148" s="22"/>
      <c r="C148" s="22"/>
      <c r="D148" s="22"/>
      <c r="E148" s="22"/>
      <c r="F148" s="22"/>
      <c r="G148" s="22"/>
      <c r="H148" s="22"/>
      <c r="I148" s="22"/>
      <c r="J148" s="22"/>
      <c r="K148" s="22"/>
    </row>
    <row r="149" s="59" customFormat="1" ht="20" customHeight="1" spans="1:11">
      <c r="A149" s="22"/>
      <c r="B149" s="22"/>
      <c r="C149" s="22"/>
      <c r="D149" s="22"/>
      <c r="E149" s="22"/>
      <c r="F149" s="22"/>
      <c r="G149" s="22"/>
      <c r="H149" s="22"/>
      <c r="I149" s="22"/>
      <c r="J149" s="22"/>
      <c r="K149" s="22"/>
    </row>
    <row r="150" s="59" customFormat="1" ht="20" customHeight="1" spans="1:11">
      <c r="A150" s="22"/>
      <c r="B150" s="22"/>
      <c r="C150" s="22"/>
      <c r="D150" s="22"/>
      <c r="E150" s="22"/>
      <c r="F150" s="22"/>
      <c r="G150" s="22"/>
      <c r="H150" s="22"/>
      <c r="I150" s="22"/>
      <c r="J150" s="22"/>
      <c r="K150" s="22"/>
    </row>
    <row r="151" s="59" customFormat="1" ht="20" customHeight="1" spans="1:11">
      <c r="A151" s="22"/>
      <c r="B151" s="22"/>
      <c r="C151" s="22"/>
      <c r="D151" s="22"/>
      <c r="E151" s="22"/>
      <c r="F151" s="22"/>
      <c r="G151" s="22"/>
      <c r="H151" s="22"/>
      <c r="I151" s="22"/>
      <c r="J151" s="22"/>
      <c r="K151" s="22"/>
    </row>
    <row r="152" s="59" customFormat="1" ht="20" customHeight="1" spans="1:11">
      <c r="A152" s="22"/>
      <c r="B152" s="22"/>
      <c r="C152" s="22"/>
      <c r="D152" s="22"/>
      <c r="E152" s="22"/>
      <c r="F152" s="22"/>
      <c r="G152" s="22"/>
      <c r="H152" s="22"/>
      <c r="I152" s="22"/>
      <c r="J152" s="22"/>
      <c r="K152" s="22"/>
    </row>
    <row r="153" s="59" customFormat="1" ht="20" customHeight="1" spans="1:11">
      <c r="A153" s="22"/>
      <c r="B153" s="22"/>
      <c r="C153" s="22"/>
      <c r="D153" s="22"/>
      <c r="E153" s="22"/>
      <c r="F153" s="22"/>
      <c r="G153" s="22"/>
      <c r="H153" s="22"/>
      <c r="I153" s="22"/>
      <c r="J153" s="22"/>
      <c r="K153" s="22"/>
    </row>
    <row r="154" s="59" customFormat="1" ht="20" customHeight="1" spans="1:11">
      <c r="A154" s="22"/>
      <c r="B154" s="22"/>
      <c r="C154" s="22"/>
      <c r="D154" s="22"/>
      <c r="E154" s="22"/>
      <c r="F154" s="22"/>
      <c r="G154" s="22"/>
      <c r="H154" s="22"/>
      <c r="I154" s="22"/>
      <c r="J154" s="22"/>
      <c r="K154" s="22"/>
    </row>
    <row r="155" s="59" customFormat="1" ht="20" customHeight="1" spans="1:11">
      <c r="A155" s="22"/>
      <c r="B155" s="22"/>
      <c r="C155" s="22"/>
      <c r="D155" s="22"/>
      <c r="E155" s="22"/>
      <c r="F155" s="22"/>
      <c r="G155" s="22"/>
      <c r="H155" s="22"/>
      <c r="I155" s="22"/>
      <c r="J155" s="22"/>
      <c r="K155" s="22"/>
    </row>
    <row r="156" s="59" customFormat="1" ht="20" customHeight="1" spans="1:11">
      <c r="A156" s="22"/>
      <c r="B156" s="22"/>
      <c r="C156" s="22"/>
      <c r="D156" s="22"/>
      <c r="E156" s="22"/>
      <c r="F156" s="22"/>
      <c r="G156" s="22"/>
      <c r="H156" s="22"/>
      <c r="I156" s="22"/>
      <c r="J156" s="22"/>
      <c r="K156" s="22"/>
    </row>
    <row r="157" s="59" customFormat="1" ht="20" customHeight="1" spans="1:11">
      <c r="A157" s="22"/>
      <c r="B157" s="22"/>
      <c r="C157" s="22"/>
      <c r="D157" s="22"/>
      <c r="E157" s="22"/>
      <c r="F157" s="22"/>
      <c r="G157" s="22"/>
      <c r="H157" s="22"/>
      <c r="I157" s="22"/>
      <c r="J157" s="22"/>
      <c r="K157" s="22"/>
    </row>
    <row r="158" s="59" customFormat="1" ht="20" customHeight="1" spans="1:11">
      <c r="A158" s="22"/>
      <c r="B158" s="22"/>
      <c r="C158" s="22"/>
      <c r="D158" s="22"/>
      <c r="E158" s="22"/>
      <c r="F158" s="22"/>
      <c r="G158" s="22"/>
      <c r="H158" s="22"/>
      <c r="I158" s="22"/>
      <c r="J158" s="22"/>
      <c r="K158" s="22"/>
    </row>
    <row r="159" s="59" customFormat="1" ht="20" customHeight="1" spans="1:11">
      <c r="A159" s="22"/>
      <c r="B159" s="22"/>
      <c r="C159" s="22"/>
      <c r="D159" s="22"/>
      <c r="E159" s="22"/>
      <c r="F159" s="22"/>
      <c r="G159" s="22"/>
      <c r="H159" s="22"/>
      <c r="I159" s="22"/>
      <c r="J159" s="22"/>
      <c r="K159" s="22"/>
    </row>
    <row r="160" s="59" customFormat="1" ht="20" customHeight="1" spans="1:11">
      <c r="A160" s="22"/>
      <c r="B160" s="22"/>
      <c r="C160" s="22"/>
      <c r="D160" s="22"/>
      <c r="E160" s="22"/>
      <c r="F160" s="22"/>
      <c r="G160" s="22"/>
      <c r="H160" s="22"/>
      <c r="I160" s="22"/>
      <c r="J160" s="22"/>
      <c r="K160" s="22"/>
    </row>
    <row r="161" s="59" customFormat="1" ht="20" customHeight="1" spans="1:11">
      <c r="A161" s="22"/>
      <c r="B161" s="22"/>
      <c r="C161" s="22"/>
      <c r="D161" s="22"/>
      <c r="E161" s="22"/>
      <c r="F161" s="22"/>
      <c r="G161" s="22"/>
      <c r="H161" s="22"/>
      <c r="I161" s="22"/>
      <c r="J161" s="22"/>
      <c r="K161" s="22"/>
    </row>
    <row r="162" s="59" customFormat="1" ht="20" customHeight="1" spans="1:11">
      <c r="A162" s="22"/>
      <c r="B162" s="22"/>
      <c r="C162" s="22"/>
      <c r="D162" s="22"/>
      <c r="E162" s="22"/>
      <c r="F162" s="22"/>
      <c r="G162" s="22"/>
      <c r="H162" s="22"/>
      <c r="I162" s="22"/>
      <c r="J162" s="22"/>
      <c r="K162" s="22"/>
    </row>
    <row r="163" s="59" customFormat="1" ht="20" customHeight="1" spans="1:11">
      <c r="A163" s="22"/>
      <c r="B163" s="22"/>
      <c r="C163" s="22"/>
      <c r="D163" s="22"/>
      <c r="E163" s="22"/>
      <c r="F163" s="22"/>
      <c r="G163" s="22"/>
      <c r="H163" s="22"/>
      <c r="I163" s="22"/>
      <c r="J163" s="22"/>
      <c r="K163" s="22"/>
    </row>
    <row r="164" s="59" customFormat="1" ht="20" customHeight="1" spans="1:11">
      <c r="A164" s="22"/>
      <c r="B164" s="22"/>
      <c r="C164" s="22"/>
      <c r="D164" s="22"/>
      <c r="E164" s="22"/>
      <c r="F164" s="22"/>
      <c r="G164" s="22"/>
      <c r="H164" s="22"/>
      <c r="I164" s="22"/>
      <c r="J164" s="22"/>
      <c r="K164" s="22"/>
    </row>
    <row r="165" s="59" customFormat="1" ht="20" customHeight="1" spans="1:11">
      <c r="A165" s="22"/>
      <c r="B165" s="22"/>
      <c r="C165" s="22"/>
      <c r="D165" s="22"/>
      <c r="E165" s="22"/>
      <c r="F165" s="22"/>
      <c r="G165" s="22"/>
      <c r="H165" s="22"/>
      <c r="I165" s="22"/>
      <c r="J165" s="22"/>
      <c r="K165" s="22"/>
    </row>
    <row r="166" s="59" customFormat="1" ht="20" customHeight="1" spans="1:11">
      <c r="A166" s="22"/>
      <c r="B166" s="22"/>
      <c r="C166" s="22"/>
      <c r="D166" s="22"/>
      <c r="E166" s="22"/>
      <c r="F166" s="22"/>
      <c r="G166" s="22"/>
      <c r="H166" s="22"/>
      <c r="I166" s="22"/>
      <c r="J166" s="22"/>
      <c r="K166" s="22"/>
    </row>
    <row r="167" s="59" customFormat="1" ht="20" customHeight="1" spans="1:11">
      <c r="A167" s="22"/>
      <c r="B167" s="22"/>
      <c r="C167" s="22"/>
      <c r="D167" s="22"/>
      <c r="E167" s="22"/>
      <c r="F167" s="22"/>
      <c r="G167" s="22"/>
      <c r="H167" s="22"/>
      <c r="I167" s="22"/>
      <c r="J167" s="22"/>
      <c r="K167" s="22"/>
    </row>
    <row r="168" s="59" customFormat="1" ht="20" customHeight="1" spans="1:11">
      <c r="A168" s="22"/>
      <c r="B168" s="22"/>
      <c r="C168" s="22"/>
      <c r="D168" s="22"/>
      <c r="E168" s="22"/>
      <c r="F168" s="22"/>
      <c r="G168" s="22"/>
      <c r="H168" s="22"/>
      <c r="I168" s="22"/>
      <c r="J168" s="22"/>
      <c r="K168" s="22"/>
    </row>
    <row r="169" s="59" customFormat="1" ht="20" customHeight="1" spans="1:11">
      <c r="A169" s="22"/>
      <c r="B169" s="22"/>
      <c r="C169" s="22"/>
      <c r="D169" s="22"/>
      <c r="E169" s="22"/>
      <c r="F169" s="22"/>
      <c r="G169" s="22"/>
      <c r="H169" s="22"/>
      <c r="I169" s="22"/>
      <c r="J169" s="22"/>
      <c r="K169" s="22"/>
    </row>
    <row r="170" s="59" customFormat="1" ht="20" customHeight="1" spans="1:11">
      <c r="A170" s="22"/>
      <c r="B170" s="22"/>
      <c r="C170" s="22"/>
      <c r="D170" s="22"/>
      <c r="E170" s="22"/>
      <c r="F170" s="22"/>
      <c r="G170" s="22"/>
      <c r="H170" s="22"/>
      <c r="I170" s="22"/>
      <c r="J170" s="22"/>
      <c r="K170" s="22"/>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sheetData>
  <mergeCells count="11">
    <mergeCell ref="B1:K1"/>
    <mergeCell ref="G2:I2"/>
    <mergeCell ref="A7:C7"/>
    <mergeCell ref="A2:A3"/>
    <mergeCell ref="B2:B3"/>
    <mergeCell ref="C2:C3"/>
    <mergeCell ref="D2:D3"/>
    <mergeCell ref="E2:E3"/>
    <mergeCell ref="F2:F3"/>
    <mergeCell ref="J2:J3"/>
    <mergeCell ref="K2:K3"/>
  </mergeCells>
  <pageMargins left="0.7" right="0.7" top="0.75" bottom="0.75" header="0.3" footer="0.3"/>
  <pageSetup paperSize="9" orientation="landscape"/>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5"/>
  <sheetViews>
    <sheetView view="pageBreakPreview" zoomScaleNormal="100" workbookViewId="0">
      <pane xSplit="2" ySplit="3" topLeftCell="C10" activePane="bottomRight" state="frozen"/>
      <selection/>
      <selection pane="topRight"/>
      <selection pane="bottomLeft"/>
      <selection pane="bottomRight" activeCell="K17" sqref="K17"/>
    </sheetView>
  </sheetViews>
  <sheetFormatPr defaultColWidth="9.81481481481481" defaultRowHeight="14.4"/>
  <cols>
    <col min="1" max="1" width="4" customWidth="1"/>
    <col min="2" max="2" width="24.3611111111111" customWidth="1"/>
    <col min="3" max="4" width="7.37962962962963" style="445" customWidth="1"/>
    <col min="5" max="5" width="3.71296296296296" style="445" customWidth="1"/>
    <col min="6" max="8" width="15.7407407407407" customWidth="1"/>
    <col min="9" max="9" width="8" customWidth="1"/>
    <col min="10" max="10" width="10" customWidth="1"/>
  </cols>
  <sheetData>
    <row r="1" ht="17.4" spans="1:9">
      <c r="A1" s="446" t="s">
        <v>1089</v>
      </c>
      <c r="B1" s="446"/>
      <c r="C1" s="446"/>
      <c r="D1" s="446"/>
      <c r="E1" s="446"/>
      <c r="F1" s="446"/>
      <c r="G1" s="446"/>
      <c r="H1" s="446"/>
      <c r="I1" s="446"/>
    </row>
    <row r="2" s="59" customFormat="1" ht="20" customHeight="1" spans="1:10">
      <c r="A2" s="447" t="s">
        <v>712</v>
      </c>
      <c r="B2" s="448" t="s">
        <v>761</v>
      </c>
      <c r="C2" s="448" t="s">
        <v>784</v>
      </c>
      <c r="D2" s="448" t="s">
        <v>714</v>
      </c>
      <c r="E2" s="448" t="s">
        <v>743</v>
      </c>
      <c r="F2" s="448" t="s">
        <v>717</v>
      </c>
      <c r="G2" s="448"/>
      <c r="H2" s="449" t="s">
        <v>718</v>
      </c>
      <c r="I2" s="448" t="s">
        <v>719</v>
      </c>
      <c r="J2" s="22"/>
    </row>
    <row r="3" s="59" customFormat="1" ht="20" customHeight="1" spans="1:10">
      <c r="A3" s="447"/>
      <c r="B3" s="447"/>
      <c r="C3" s="447"/>
      <c r="D3" s="447"/>
      <c r="E3" s="447"/>
      <c r="F3" s="447" t="s">
        <v>721</v>
      </c>
      <c r="G3" s="447" t="s">
        <v>722</v>
      </c>
      <c r="H3" s="450"/>
      <c r="I3" s="447"/>
      <c r="J3" s="22"/>
    </row>
    <row r="4" s="59" customFormat="1" ht="20" customHeight="1" spans="1:10">
      <c r="A4" s="447">
        <v>1</v>
      </c>
      <c r="B4" s="451" t="s">
        <v>1090</v>
      </c>
      <c r="C4" s="452"/>
      <c r="D4" s="453" t="s">
        <v>1091</v>
      </c>
      <c r="E4" s="447">
        <v>1</v>
      </c>
      <c r="F4" s="454">
        <f>VLOOKUP(B4,Sheet2!B:AC,27,FALSE)</f>
        <v>4340</v>
      </c>
      <c r="G4" s="455">
        <f>VLOOKUP(B4,Sheet2!B:AC,28,FALSE)</f>
        <v>130.199999999998</v>
      </c>
      <c r="H4" s="456">
        <v>50</v>
      </c>
      <c r="I4" s="457">
        <f>IF(G4=0,"",(SUM(H4-G4)/G4*100))</f>
        <v>-61.5975422427029</v>
      </c>
      <c r="J4" s="458"/>
    </row>
    <row r="5" s="59" customFormat="1" ht="20" customHeight="1" spans="1:10">
      <c r="A5" s="447">
        <v>2</v>
      </c>
      <c r="B5" s="451" t="s">
        <v>1092</v>
      </c>
      <c r="C5" s="452" t="s">
        <v>1093</v>
      </c>
      <c r="D5" s="453" t="s">
        <v>1091</v>
      </c>
      <c r="E5" s="447">
        <v>1</v>
      </c>
      <c r="F5" s="454">
        <f>VLOOKUP(B5,Sheet2!B:AC,27,FALSE)</f>
        <v>2860</v>
      </c>
      <c r="G5" s="455">
        <f>VLOOKUP(B5,Sheet2!B:AC,28,FALSE)</f>
        <v>85.7999999999965</v>
      </c>
      <c r="H5" s="456">
        <v>100</v>
      </c>
      <c r="I5" s="457">
        <f t="shared" ref="I5:I21" si="0">IF(G5=0,"",(SUM(H5-G5)/G5*100))</f>
        <v>16.5501165501213</v>
      </c>
      <c r="J5" s="458"/>
    </row>
    <row r="6" s="59" customFormat="1" ht="20" customHeight="1" spans="1:10">
      <c r="A6" s="447">
        <v>3</v>
      </c>
      <c r="B6" s="451" t="s">
        <v>1094</v>
      </c>
      <c r="C6" s="452" t="s">
        <v>1095</v>
      </c>
      <c r="D6" s="453" t="s">
        <v>1091</v>
      </c>
      <c r="E6" s="447">
        <v>1</v>
      </c>
      <c r="F6" s="454">
        <f>VLOOKUP(B6,Sheet2!B:AC,27,FALSE)</f>
        <v>2700</v>
      </c>
      <c r="G6" s="455">
        <f>VLOOKUP(B6,Sheet2!B:AC,28,FALSE)</f>
        <v>80.9999999999973</v>
      </c>
      <c r="H6" s="456">
        <v>100</v>
      </c>
      <c r="I6" s="457">
        <f t="shared" si="0"/>
        <v>23.4567901234609</v>
      </c>
      <c r="J6" s="458"/>
    </row>
    <row r="7" s="59" customFormat="1" ht="20" customHeight="1" spans="1:10">
      <c r="A7" s="447">
        <v>4</v>
      </c>
      <c r="B7" s="451" t="s">
        <v>1096</v>
      </c>
      <c r="C7" s="452" t="s">
        <v>1095</v>
      </c>
      <c r="D7" s="453" t="s">
        <v>1091</v>
      </c>
      <c r="E7" s="447">
        <v>1</v>
      </c>
      <c r="F7" s="454">
        <f>VLOOKUP(B7,Sheet2!B:AC,27,FALSE)</f>
        <v>2700</v>
      </c>
      <c r="G7" s="455">
        <f>VLOOKUP(B7,Sheet2!B:AC,28,FALSE)</f>
        <v>80.9999999999973</v>
      </c>
      <c r="H7" s="456">
        <v>100</v>
      </c>
      <c r="I7" s="457">
        <f t="shared" si="0"/>
        <v>23.4567901234609</v>
      </c>
      <c r="J7" s="22"/>
    </row>
    <row r="8" s="59" customFormat="1" ht="20" customHeight="1" spans="1:10">
      <c r="A8" s="447">
        <v>5</v>
      </c>
      <c r="B8" s="451" t="s">
        <v>1097</v>
      </c>
      <c r="C8" s="447" t="s">
        <v>1098</v>
      </c>
      <c r="D8" s="453" t="s">
        <v>1091</v>
      </c>
      <c r="E8" s="447">
        <v>1</v>
      </c>
      <c r="F8" s="454">
        <f>VLOOKUP(B8,Sheet2!B:AC,27,FALSE)</f>
        <v>7680</v>
      </c>
      <c r="G8" s="455">
        <f>VLOOKUP(B8,Sheet2!B:AC,28,FALSE)</f>
        <v>230.400000000001</v>
      </c>
      <c r="H8" s="456">
        <v>200</v>
      </c>
      <c r="I8" s="457">
        <f t="shared" si="0"/>
        <v>-13.1944444444448</v>
      </c>
      <c r="J8" s="459"/>
    </row>
    <row r="9" s="59" customFormat="1" ht="20" customHeight="1" spans="1:10">
      <c r="A9" s="447">
        <v>6</v>
      </c>
      <c r="B9" s="451" t="s">
        <v>1099</v>
      </c>
      <c r="C9" s="452"/>
      <c r="D9" s="453" t="s">
        <v>1100</v>
      </c>
      <c r="E9" s="447">
        <v>14</v>
      </c>
      <c r="F9" s="454">
        <f>VLOOKUP(B9,Sheet2!B:AC,27,FALSE)</f>
        <v>1680</v>
      </c>
      <c r="G9" s="455">
        <f>VLOOKUP(B9,Sheet2!B:AC,28,FALSE)</f>
        <v>50.4000000000026</v>
      </c>
      <c r="H9" s="456">
        <v>80</v>
      </c>
      <c r="I9" s="457">
        <f t="shared" si="0"/>
        <v>58.7301587301505</v>
      </c>
      <c r="J9" s="459"/>
    </row>
    <row r="10" s="59" customFormat="1" ht="20" customHeight="1" spans="1:10">
      <c r="A10" s="447">
        <v>7</v>
      </c>
      <c r="B10" s="451" t="s">
        <v>1101</v>
      </c>
      <c r="C10" s="452"/>
      <c r="D10" s="453" t="s">
        <v>1100</v>
      </c>
      <c r="E10" s="447">
        <v>1</v>
      </c>
      <c r="F10" s="454">
        <f>VLOOKUP(B10,Sheet2!B:AC,27,FALSE)</f>
        <v>2800</v>
      </c>
      <c r="G10" s="455">
        <f>VLOOKUP(B10,Sheet2!B:AC,28,FALSE)</f>
        <v>83.9999999999991</v>
      </c>
      <c r="H10" s="456">
        <v>80</v>
      </c>
      <c r="I10" s="457">
        <f t="shared" si="0"/>
        <v>-4.76190476190375</v>
      </c>
      <c r="J10" s="459"/>
    </row>
    <row r="11" s="59" customFormat="1" ht="20" customHeight="1" spans="1:10">
      <c r="A11" s="447">
        <v>8</v>
      </c>
      <c r="B11" s="451" t="s">
        <v>1102</v>
      </c>
      <c r="C11" s="452"/>
      <c r="D11" s="453" t="s">
        <v>1100</v>
      </c>
      <c r="E11" s="447">
        <v>1</v>
      </c>
      <c r="F11" s="454">
        <f>VLOOKUP(B11,Sheet2!B:AC,27,FALSE)</f>
        <v>2800</v>
      </c>
      <c r="G11" s="455">
        <f>VLOOKUP(B11,Sheet2!B:AC,28,FALSE)</f>
        <v>83.9999999999991</v>
      </c>
      <c r="H11" s="456">
        <v>80</v>
      </c>
      <c r="I11" s="457">
        <f t="shared" si="0"/>
        <v>-4.76190476190375</v>
      </c>
      <c r="J11" s="459"/>
    </row>
    <row r="12" s="59" customFormat="1" ht="20" customHeight="1" spans="1:10">
      <c r="A12" s="447">
        <v>9</v>
      </c>
      <c r="B12" s="451" t="s">
        <v>1103</v>
      </c>
      <c r="C12" s="452"/>
      <c r="D12" s="453" t="s">
        <v>1104</v>
      </c>
      <c r="E12" s="447">
        <v>1</v>
      </c>
      <c r="F12" s="454">
        <f>VLOOKUP(B12,Sheet2!B:AC,27,FALSE)</f>
        <v>4800</v>
      </c>
      <c r="G12" s="455">
        <f>VLOOKUP(B12,Sheet2!B:AC,28,FALSE)</f>
        <v>144.000000000003</v>
      </c>
      <c r="H12" s="456">
        <v>150</v>
      </c>
      <c r="I12" s="457">
        <f t="shared" si="0"/>
        <v>4.16666666666449</v>
      </c>
      <c r="J12" s="459"/>
    </row>
    <row r="13" s="59" customFormat="1" ht="20" customHeight="1" spans="1:10">
      <c r="A13" s="447">
        <v>10</v>
      </c>
      <c r="B13" s="451" t="s">
        <v>1105</v>
      </c>
      <c r="C13" s="452"/>
      <c r="D13" s="453" t="s">
        <v>1091</v>
      </c>
      <c r="E13" s="447">
        <v>1</v>
      </c>
      <c r="F13" s="454">
        <f>VLOOKUP(B13,Sheet2!B:AC,27,FALSE)</f>
        <v>5000</v>
      </c>
      <c r="G13" s="455">
        <f>VLOOKUP(B13,Sheet2!B:AC,28,FALSE)</f>
        <v>149.999999999997</v>
      </c>
      <c r="H13" s="456">
        <v>250</v>
      </c>
      <c r="I13" s="457">
        <f t="shared" si="0"/>
        <v>66.66666666667</v>
      </c>
      <c r="J13" s="459"/>
    </row>
    <row r="14" s="59" customFormat="1" ht="20" customHeight="1" spans="1:10">
      <c r="A14" s="447">
        <v>11</v>
      </c>
      <c r="B14" s="451" t="s">
        <v>1106</v>
      </c>
      <c r="C14" s="452"/>
      <c r="D14" s="453" t="s">
        <v>1100</v>
      </c>
      <c r="E14" s="447">
        <v>5</v>
      </c>
      <c r="F14" s="454">
        <f>VLOOKUP(B14,Sheet2!B:AC,27,FALSE)</f>
        <v>4000.00000000001</v>
      </c>
      <c r="G14" s="455">
        <f>VLOOKUP(B14,Sheet2!B:AC,28,FALSE)</f>
        <v>120.000000000013</v>
      </c>
      <c r="H14" s="456">
        <v>60</v>
      </c>
      <c r="I14" s="457">
        <f t="shared" si="0"/>
        <v>-50.0000000000054</v>
      </c>
      <c r="J14" s="459"/>
    </row>
    <row r="15" s="59" customFormat="1" ht="20" customHeight="1" spans="1:10">
      <c r="A15" s="447">
        <v>12</v>
      </c>
      <c r="B15" s="451" t="s">
        <v>1107</v>
      </c>
      <c r="C15" s="452"/>
      <c r="D15" s="453" t="s">
        <v>1104</v>
      </c>
      <c r="E15" s="447">
        <v>5</v>
      </c>
      <c r="F15" s="454">
        <f>VLOOKUP(B15,Sheet2!B:AC,27,FALSE)</f>
        <v>3750</v>
      </c>
      <c r="G15" s="455">
        <f>VLOOKUP(B15,Sheet2!B:AC,28,FALSE)</f>
        <v>112.500000000001</v>
      </c>
      <c r="H15" s="456">
        <v>150</v>
      </c>
      <c r="I15" s="457">
        <f t="shared" si="0"/>
        <v>33.3333333333322</v>
      </c>
      <c r="J15" s="459"/>
    </row>
    <row r="16" s="59" customFormat="1" ht="20" customHeight="1" spans="1:10">
      <c r="A16" s="447">
        <v>13</v>
      </c>
      <c r="B16" s="451" t="s">
        <v>1108</v>
      </c>
      <c r="C16" s="452"/>
      <c r="D16" s="453" t="s">
        <v>1104</v>
      </c>
      <c r="E16" s="447">
        <v>1</v>
      </c>
      <c r="F16" s="454">
        <f>VLOOKUP(B16,Sheet2!B:AC,27,FALSE)</f>
        <v>11965.81</v>
      </c>
      <c r="G16" s="455">
        <f>VLOOKUP(B16,Sheet2!B:AC,28,FALSE)</f>
        <v>358.969999999979</v>
      </c>
      <c r="H16" s="456">
        <v>150</v>
      </c>
      <c r="I16" s="457">
        <f t="shared" si="0"/>
        <v>-58.2137783101627</v>
      </c>
      <c r="J16" s="459"/>
    </row>
    <row r="17" s="59" customFormat="1" ht="20" customHeight="1" spans="1:10">
      <c r="A17" s="447">
        <v>14</v>
      </c>
      <c r="B17" s="451" t="s">
        <v>1109</v>
      </c>
      <c r="C17" s="452" t="s">
        <v>1095</v>
      </c>
      <c r="D17" s="453" t="s">
        <v>1091</v>
      </c>
      <c r="E17" s="447">
        <v>1</v>
      </c>
      <c r="F17" s="454">
        <f>VLOOKUP(B17,Sheet2!B:AC,27,FALSE)</f>
        <v>2700</v>
      </c>
      <c r="G17" s="455">
        <f>VLOOKUP(B17,Sheet2!B:AC,28,FALSE)</f>
        <v>80.9999999999973</v>
      </c>
      <c r="H17" s="456">
        <v>100</v>
      </c>
      <c r="I17" s="457">
        <f t="shared" si="0"/>
        <v>23.4567901234609</v>
      </c>
      <c r="J17" s="459"/>
    </row>
    <row r="18" s="59" customFormat="1" ht="20" customHeight="1" spans="1:10">
      <c r="A18" s="447">
        <v>15</v>
      </c>
      <c r="B18" s="451" t="s">
        <v>1110</v>
      </c>
      <c r="C18" s="452" t="s">
        <v>1095</v>
      </c>
      <c r="D18" s="453" t="s">
        <v>1091</v>
      </c>
      <c r="E18" s="447">
        <v>1</v>
      </c>
      <c r="F18" s="454">
        <f>VLOOKUP(B18,Sheet2!B:AC,27,FALSE)</f>
        <v>2700</v>
      </c>
      <c r="G18" s="455">
        <f>VLOOKUP(B18,Sheet2!B:AC,28,FALSE)</f>
        <v>80.9999999999973</v>
      </c>
      <c r="H18" s="456">
        <v>100</v>
      </c>
      <c r="I18" s="457">
        <f t="shared" si="0"/>
        <v>23.4567901234609</v>
      </c>
      <c r="J18" s="459"/>
    </row>
    <row r="19" s="59" customFormat="1" ht="20" customHeight="1" spans="1:10">
      <c r="A19" s="447">
        <v>16</v>
      </c>
      <c r="B19" s="451" t="s">
        <v>1111</v>
      </c>
      <c r="C19" s="452" t="s">
        <v>1095</v>
      </c>
      <c r="D19" s="453" t="s">
        <v>1091</v>
      </c>
      <c r="E19" s="447">
        <v>1</v>
      </c>
      <c r="F19" s="454">
        <f>VLOOKUP(B19,Sheet2!B:AC,27,FALSE)</f>
        <v>2700</v>
      </c>
      <c r="G19" s="455">
        <f>VLOOKUP(B19,Sheet2!B:AC,28,FALSE)</f>
        <v>80.9999999999973</v>
      </c>
      <c r="H19" s="456">
        <v>100</v>
      </c>
      <c r="I19" s="457">
        <f t="shared" si="0"/>
        <v>23.4567901234609</v>
      </c>
      <c r="J19" s="459"/>
    </row>
    <row r="20" s="59" customFormat="1" ht="20" customHeight="1" spans="1:10">
      <c r="A20" s="447">
        <v>17</v>
      </c>
      <c r="B20" s="451" t="s">
        <v>1112</v>
      </c>
      <c r="C20" s="452" t="s">
        <v>1095</v>
      </c>
      <c r="D20" s="453" t="s">
        <v>1091</v>
      </c>
      <c r="E20" s="447">
        <v>1</v>
      </c>
      <c r="F20" s="454">
        <f>VLOOKUP(B20,Sheet2!B:AC,27,FALSE)</f>
        <v>2700</v>
      </c>
      <c r="G20" s="455">
        <f>VLOOKUP(B20,Sheet2!B:AC,28,FALSE)</f>
        <v>80.9999999999973</v>
      </c>
      <c r="H20" s="456">
        <v>100</v>
      </c>
      <c r="I20" s="457">
        <f t="shared" si="0"/>
        <v>23.4567901234609</v>
      </c>
      <c r="J20" s="459"/>
    </row>
    <row r="21" s="59" customFormat="1" ht="20" customHeight="1" spans="1:10">
      <c r="A21" s="27" t="s">
        <v>735</v>
      </c>
      <c r="B21" s="27"/>
      <c r="C21" s="27"/>
      <c r="D21" s="27"/>
      <c r="E21" s="27"/>
      <c r="F21" s="31">
        <f>SUM(F4:F20)</f>
        <v>67875.81</v>
      </c>
      <c r="G21" s="31">
        <f>SUM(G4:G20)</f>
        <v>2036.26999999997</v>
      </c>
      <c r="H21" s="31">
        <f>SUM(H4:H20)</f>
        <v>1950</v>
      </c>
      <c r="I21" s="457">
        <f t="shared" si="0"/>
        <v>-4.23666802535881</v>
      </c>
      <c r="J21" s="22"/>
    </row>
    <row r="22" s="59" customFormat="1" ht="20" customHeight="1" spans="1:10">
      <c r="A22" s="22"/>
      <c r="B22" s="22"/>
      <c r="C22" s="20"/>
      <c r="D22" s="20"/>
      <c r="E22" s="20"/>
      <c r="F22" s="22"/>
      <c r="G22" s="22"/>
      <c r="H22" s="22"/>
      <c r="I22" s="22"/>
      <c r="J22" s="22"/>
    </row>
    <row r="23" s="59" customFormat="1" ht="20" customHeight="1" spans="1:10">
      <c r="A23" s="22"/>
      <c r="B23" s="22"/>
      <c r="C23" s="20"/>
      <c r="D23" s="20"/>
      <c r="E23" s="20"/>
      <c r="F23" s="22"/>
      <c r="G23" s="22"/>
      <c r="H23" s="22"/>
      <c r="I23" s="22"/>
      <c r="J23" s="22"/>
    </row>
    <row r="24" s="59" customFormat="1" ht="20" customHeight="1" spans="1:10">
      <c r="A24" s="22"/>
      <c r="B24" s="22"/>
      <c r="C24" s="20"/>
      <c r="D24" s="20"/>
      <c r="E24" s="20"/>
      <c r="F24" s="22"/>
      <c r="G24" s="22"/>
      <c r="H24" s="22"/>
      <c r="I24" s="22"/>
      <c r="J24" s="22"/>
    </row>
    <row r="25" s="59" customFormat="1" ht="20" customHeight="1" spans="1:10">
      <c r="A25" s="22"/>
      <c r="B25" s="22"/>
      <c r="C25" s="20"/>
      <c r="D25" s="20"/>
      <c r="E25" s="20"/>
      <c r="F25" s="22"/>
      <c r="G25" s="22"/>
      <c r="H25" s="22"/>
      <c r="I25" s="22"/>
      <c r="J25" s="22"/>
    </row>
    <row r="26" s="59" customFormat="1" ht="20" customHeight="1" spans="1:10">
      <c r="A26" s="22"/>
      <c r="B26" s="22"/>
      <c r="C26" s="20"/>
      <c r="D26" s="20"/>
      <c r="E26" s="20"/>
      <c r="F26" s="22"/>
      <c r="G26" s="22"/>
      <c r="H26" s="22"/>
      <c r="I26" s="22"/>
      <c r="J26" s="22"/>
    </row>
    <row r="27" s="59" customFormat="1" ht="20" customHeight="1" spans="1:10">
      <c r="A27" s="22"/>
      <c r="B27" s="22"/>
      <c r="C27" s="20"/>
      <c r="D27" s="20"/>
      <c r="E27" s="20"/>
      <c r="F27" s="22"/>
      <c r="G27" s="22"/>
      <c r="H27" s="22"/>
      <c r="I27" s="22"/>
      <c r="J27" s="22"/>
    </row>
    <row r="28" s="59" customFormat="1" ht="20" customHeight="1" spans="1:10">
      <c r="A28" s="22"/>
      <c r="B28" s="22"/>
      <c r="C28" s="20"/>
      <c r="D28" s="20"/>
      <c r="E28" s="20"/>
      <c r="F28" s="22"/>
      <c r="G28" s="22"/>
      <c r="H28" s="22"/>
      <c r="I28" s="22"/>
      <c r="J28" s="22"/>
    </row>
    <row r="29" s="59" customFormat="1" ht="20" customHeight="1" spans="1:10">
      <c r="A29" s="22"/>
      <c r="B29" s="22"/>
      <c r="C29" s="20"/>
      <c r="D29" s="20"/>
      <c r="E29" s="20"/>
      <c r="F29" s="22"/>
      <c r="G29" s="22"/>
      <c r="H29" s="22"/>
      <c r="I29" s="22"/>
      <c r="J29" s="22"/>
    </row>
    <row r="30" s="59" customFormat="1" ht="20" customHeight="1" spans="1:10">
      <c r="A30" s="22"/>
      <c r="B30" s="22"/>
      <c r="C30" s="20"/>
      <c r="D30" s="20"/>
      <c r="E30" s="20"/>
      <c r="F30" s="22"/>
      <c r="G30" s="22"/>
      <c r="H30" s="22"/>
      <c r="I30" s="22"/>
      <c r="J30" s="22"/>
    </row>
    <row r="31" s="59" customFormat="1" ht="20" customHeight="1" spans="1:10">
      <c r="A31" s="22"/>
      <c r="B31" s="22"/>
      <c r="C31" s="20"/>
      <c r="D31" s="20"/>
      <c r="E31" s="20"/>
      <c r="F31" s="22"/>
      <c r="G31" s="22"/>
      <c r="H31" s="22"/>
      <c r="I31" s="22"/>
      <c r="J31" s="22"/>
    </row>
    <row r="32" s="59" customFormat="1" ht="20" customHeight="1" spans="1:10">
      <c r="A32" s="22"/>
      <c r="B32" s="22"/>
      <c r="C32" s="20"/>
      <c r="D32" s="20"/>
      <c r="E32" s="20"/>
      <c r="F32" s="22"/>
      <c r="G32" s="22"/>
      <c r="H32" s="22"/>
      <c r="I32" s="22"/>
      <c r="J32" s="22"/>
    </row>
    <row r="33" s="59" customFormat="1" ht="20" customHeight="1" spans="1:10">
      <c r="A33" s="22"/>
      <c r="B33" s="22"/>
      <c r="C33" s="20"/>
      <c r="D33" s="20"/>
      <c r="E33" s="20"/>
      <c r="F33" s="22"/>
      <c r="G33" s="22"/>
      <c r="H33" s="22"/>
      <c r="I33" s="22"/>
      <c r="J33" s="22"/>
    </row>
    <row r="34" s="59" customFormat="1" ht="20" customHeight="1" spans="1:10">
      <c r="A34" s="22"/>
      <c r="B34" s="22"/>
      <c r="C34" s="20"/>
      <c r="D34" s="20"/>
      <c r="E34" s="20"/>
      <c r="F34" s="22"/>
      <c r="G34" s="22"/>
      <c r="H34" s="22"/>
      <c r="I34" s="22"/>
      <c r="J34" s="22"/>
    </row>
    <row r="35" s="59" customFormat="1" ht="20" customHeight="1" spans="1:10">
      <c r="A35" s="22"/>
      <c r="B35" s="22"/>
      <c r="C35" s="20"/>
      <c r="D35" s="20"/>
      <c r="E35" s="20"/>
      <c r="F35" s="22"/>
      <c r="G35" s="22"/>
      <c r="H35" s="22"/>
      <c r="I35" s="22"/>
      <c r="J35" s="22"/>
    </row>
    <row r="36" s="59" customFormat="1" ht="20" customHeight="1" spans="1:10">
      <c r="A36" s="22"/>
      <c r="B36" s="22"/>
      <c r="C36" s="20"/>
      <c r="D36" s="20"/>
      <c r="E36" s="20"/>
      <c r="F36" s="22"/>
      <c r="G36" s="22"/>
      <c r="H36" s="22"/>
      <c r="I36" s="22"/>
      <c r="J36" s="22"/>
    </row>
    <row r="37" s="59" customFormat="1" ht="20" customHeight="1" spans="1:10">
      <c r="A37" s="22"/>
      <c r="B37" s="22"/>
      <c r="C37" s="20"/>
      <c r="D37" s="20"/>
      <c r="E37" s="20"/>
      <c r="F37" s="22"/>
      <c r="G37" s="22"/>
      <c r="H37" s="22"/>
      <c r="I37" s="22"/>
      <c r="J37" s="22"/>
    </row>
    <row r="38" s="59" customFormat="1" ht="20" customHeight="1" spans="1:10">
      <c r="A38" s="22"/>
      <c r="B38" s="22"/>
      <c r="C38" s="20"/>
      <c r="D38" s="20"/>
      <c r="E38" s="20"/>
      <c r="F38" s="22"/>
      <c r="G38" s="22"/>
      <c r="H38" s="22"/>
      <c r="I38" s="22"/>
      <c r="J38" s="22"/>
    </row>
    <row r="39" s="59" customFormat="1" ht="20" customHeight="1" spans="1:10">
      <c r="A39" s="22"/>
      <c r="B39" s="22"/>
      <c r="C39" s="20"/>
      <c r="D39" s="20"/>
      <c r="E39" s="20"/>
      <c r="F39" s="22"/>
      <c r="G39" s="22"/>
      <c r="H39" s="22"/>
      <c r="I39" s="22"/>
      <c r="J39" s="22"/>
    </row>
    <row r="40" s="59" customFormat="1" ht="20" customHeight="1" spans="1:10">
      <c r="A40" s="22"/>
      <c r="B40" s="22"/>
      <c r="C40" s="20"/>
      <c r="D40" s="20"/>
      <c r="E40" s="20"/>
      <c r="F40" s="22"/>
      <c r="G40" s="22"/>
      <c r="H40" s="22"/>
      <c r="I40" s="22"/>
      <c r="J40" s="22"/>
    </row>
    <row r="41" s="59" customFormat="1" ht="20" customHeight="1" spans="1:10">
      <c r="A41" s="22"/>
      <c r="B41" s="22"/>
      <c r="C41" s="20"/>
      <c r="D41" s="20"/>
      <c r="E41" s="20"/>
      <c r="F41" s="22"/>
      <c r="G41" s="22"/>
      <c r="H41" s="22"/>
      <c r="I41" s="22"/>
      <c r="J41" s="22"/>
    </row>
    <row r="42" s="59" customFormat="1" ht="20" customHeight="1" spans="1:10">
      <c r="A42" s="22"/>
      <c r="B42" s="22"/>
      <c r="C42" s="20"/>
      <c r="D42" s="20"/>
      <c r="E42" s="20"/>
      <c r="F42" s="22"/>
      <c r="G42" s="22"/>
      <c r="H42" s="22"/>
      <c r="I42" s="22"/>
      <c r="J42" s="22"/>
    </row>
    <row r="43" s="59" customFormat="1" ht="20" customHeight="1" spans="1:10">
      <c r="A43" s="22"/>
      <c r="B43" s="22"/>
      <c r="C43" s="20"/>
      <c r="D43" s="20"/>
      <c r="E43" s="20"/>
      <c r="F43" s="22"/>
      <c r="G43" s="22"/>
      <c r="H43" s="22"/>
      <c r="I43" s="22"/>
      <c r="J43" s="22"/>
    </row>
    <row r="44" s="59" customFormat="1" ht="20" customHeight="1" spans="1:10">
      <c r="A44" s="22"/>
      <c r="B44" s="22"/>
      <c r="C44" s="20"/>
      <c r="D44" s="20"/>
      <c r="E44" s="20"/>
      <c r="F44" s="22"/>
      <c r="G44" s="22"/>
      <c r="H44" s="22"/>
      <c r="I44" s="22"/>
      <c r="J44" s="22"/>
    </row>
    <row r="45" s="59" customFormat="1" ht="20" customHeight="1" spans="1:10">
      <c r="A45" s="22"/>
      <c r="B45" s="22"/>
      <c r="C45" s="20"/>
      <c r="D45" s="20"/>
      <c r="E45" s="20"/>
      <c r="F45" s="22"/>
      <c r="G45" s="22"/>
      <c r="H45" s="22"/>
      <c r="I45" s="22"/>
      <c r="J45" s="22"/>
    </row>
    <row r="46" s="59" customFormat="1" ht="20" customHeight="1" spans="1:10">
      <c r="A46" s="22"/>
      <c r="B46" s="22"/>
      <c r="C46" s="20"/>
      <c r="D46" s="20"/>
      <c r="E46" s="20"/>
      <c r="F46" s="22"/>
      <c r="G46" s="22"/>
      <c r="H46" s="22"/>
      <c r="I46" s="22"/>
      <c r="J46" s="22"/>
    </row>
    <row r="47" s="59" customFormat="1" ht="20" customHeight="1" spans="1:10">
      <c r="A47" s="22"/>
      <c r="B47" s="22"/>
      <c r="C47" s="20"/>
      <c r="D47" s="20"/>
      <c r="E47" s="20"/>
      <c r="F47" s="22"/>
      <c r="G47" s="22"/>
      <c r="H47" s="22"/>
      <c r="I47" s="22"/>
      <c r="J47" s="22"/>
    </row>
    <row r="48" s="59" customFormat="1" ht="20" customHeight="1" spans="1:10">
      <c r="A48" s="22"/>
      <c r="B48" s="22"/>
      <c r="C48" s="20"/>
      <c r="D48" s="20"/>
      <c r="E48" s="20"/>
      <c r="F48" s="22"/>
      <c r="G48" s="22"/>
      <c r="H48" s="22"/>
      <c r="I48" s="22"/>
      <c r="J48" s="22"/>
    </row>
    <row r="49" s="59" customFormat="1" ht="20" customHeight="1" spans="1:10">
      <c r="A49" s="22"/>
      <c r="B49" s="22"/>
      <c r="C49" s="20"/>
      <c r="D49" s="20"/>
      <c r="E49" s="20"/>
      <c r="F49" s="22"/>
      <c r="G49" s="22"/>
      <c r="H49" s="22"/>
      <c r="I49" s="22"/>
      <c r="J49" s="22"/>
    </row>
    <row r="50" s="59" customFormat="1" ht="20" customHeight="1" spans="1:10">
      <c r="A50" s="22"/>
      <c r="B50" s="22"/>
      <c r="C50" s="20"/>
      <c r="D50" s="20"/>
      <c r="E50" s="20"/>
      <c r="F50" s="22"/>
      <c r="G50" s="22"/>
      <c r="H50" s="22"/>
      <c r="I50" s="22"/>
      <c r="J50" s="22"/>
    </row>
    <row r="51" s="59" customFormat="1" ht="20" customHeight="1" spans="1:10">
      <c r="A51" s="22"/>
      <c r="B51" s="22"/>
      <c r="C51" s="20"/>
      <c r="D51" s="20"/>
      <c r="E51" s="20"/>
      <c r="F51" s="22"/>
      <c r="G51" s="22"/>
      <c r="H51" s="22"/>
      <c r="I51" s="22"/>
      <c r="J51" s="22"/>
    </row>
    <row r="52" s="59" customFormat="1" ht="20" customHeight="1" spans="1:10">
      <c r="A52" s="22"/>
      <c r="B52" s="22"/>
      <c r="C52" s="20"/>
      <c r="D52" s="20"/>
      <c r="E52" s="20"/>
      <c r="F52" s="22"/>
      <c r="G52" s="22"/>
      <c r="H52" s="22"/>
      <c r="I52" s="22"/>
      <c r="J52" s="22"/>
    </row>
    <row r="53" s="59" customFormat="1" ht="20" customHeight="1" spans="1:10">
      <c r="A53" s="22"/>
      <c r="B53" s="22"/>
      <c r="C53" s="20"/>
      <c r="D53" s="20"/>
      <c r="E53" s="20"/>
      <c r="F53" s="22"/>
      <c r="G53" s="22"/>
      <c r="H53" s="22"/>
      <c r="I53" s="22"/>
      <c r="J53" s="22"/>
    </row>
    <row r="54" s="59" customFormat="1" ht="20" customHeight="1" spans="1:10">
      <c r="A54" s="22"/>
      <c r="B54" s="22"/>
      <c r="C54" s="20"/>
      <c r="D54" s="20"/>
      <c r="E54" s="20"/>
      <c r="F54" s="22"/>
      <c r="G54" s="22"/>
      <c r="H54" s="22"/>
      <c r="I54" s="22"/>
      <c r="J54" s="22"/>
    </row>
    <row r="55" s="59" customFormat="1" ht="20" customHeight="1" spans="1:10">
      <c r="A55" s="22"/>
      <c r="B55" s="22"/>
      <c r="C55" s="20"/>
      <c r="D55" s="20"/>
      <c r="E55" s="20"/>
      <c r="F55" s="22"/>
      <c r="G55" s="22"/>
      <c r="H55" s="22"/>
      <c r="I55" s="22"/>
      <c r="J55" s="22"/>
    </row>
    <row r="56" s="59" customFormat="1" ht="20" customHeight="1" spans="1:10">
      <c r="A56" s="22"/>
      <c r="B56" s="22"/>
      <c r="C56" s="20"/>
      <c r="D56" s="20"/>
      <c r="E56" s="20"/>
      <c r="F56" s="22"/>
      <c r="G56" s="22"/>
      <c r="H56" s="22"/>
      <c r="I56" s="22"/>
      <c r="J56" s="22"/>
    </row>
    <row r="57" s="59" customFormat="1" ht="20" customHeight="1" spans="1:10">
      <c r="A57" s="22"/>
      <c r="B57" s="22"/>
      <c r="C57" s="20"/>
      <c r="D57" s="20"/>
      <c r="E57" s="20"/>
      <c r="F57" s="22"/>
      <c r="G57" s="22"/>
      <c r="H57" s="22"/>
      <c r="I57" s="22"/>
      <c r="J57" s="22"/>
    </row>
    <row r="58" s="59" customFormat="1" ht="20" customHeight="1" spans="1:10">
      <c r="A58" s="22"/>
      <c r="B58" s="22"/>
      <c r="C58" s="20"/>
      <c r="D58" s="20"/>
      <c r="E58" s="20"/>
      <c r="F58" s="22"/>
      <c r="G58" s="22"/>
      <c r="H58" s="22"/>
      <c r="I58" s="22"/>
      <c r="J58" s="22"/>
    </row>
    <row r="59" s="59" customFormat="1" ht="20" customHeight="1" spans="1:10">
      <c r="A59" s="22"/>
      <c r="B59" s="22"/>
      <c r="C59" s="20"/>
      <c r="D59" s="20"/>
      <c r="E59" s="20"/>
      <c r="F59" s="22"/>
      <c r="G59" s="22"/>
      <c r="H59" s="22"/>
      <c r="I59" s="22"/>
      <c r="J59" s="22"/>
    </row>
    <row r="60" s="59" customFormat="1" ht="20" customHeight="1" spans="1:10">
      <c r="A60" s="22"/>
      <c r="B60" s="22"/>
      <c r="C60" s="20"/>
      <c r="D60" s="20"/>
      <c r="E60" s="20"/>
      <c r="F60" s="22"/>
      <c r="G60" s="22"/>
      <c r="H60" s="22"/>
      <c r="I60" s="22"/>
      <c r="J60" s="22"/>
    </row>
    <row r="61" s="59" customFormat="1" ht="20" customHeight="1" spans="1:10">
      <c r="A61" s="22"/>
      <c r="B61" s="22"/>
      <c r="C61" s="20"/>
      <c r="D61" s="20"/>
      <c r="E61" s="20"/>
      <c r="F61" s="22"/>
      <c r="G61" s="22"/>
      <c r="H61" s="22"/>
      <c r="I61" s="22"/>
      <c r="J61" s="22"/>
    </row>
    <row r="62" s="59" customFormat="1" ht="20" customHeight="1" spans="1:10">
      <c r="A62" s="22"/>
      <c r="B62" s="22"/>
      <c r="C62" s="20"/>
      <c r="D62" s="20"/>
      <c r="E62" s="20"/>
      <c r="F62" s="22"/>
      <c r="G62" s="22"/>
      <c r="H62" s="22"/>
      <c r="I62" s="22"/>
      <c r="J62" s="22"/>
    </row>
    <row r="63" s="59" customFormat="1" ht="20" customHeight="1" spans="1:10">
      <c r="A63" s="22"/>
      <c r="B63" s="22"/>
      <c r="C63" s="20"/>
      <c r="D63" s="20"/>
      <c r="E63" s="20"/>
      <c r="F63" s="22"/>
      <c r="G63" s="22"/>
      <c r="H63" s="22"/>
      <c r="I63" s="22"/>
      <c r="J63" s="22"/>
    </row>
    <row r="64" s="59" customFormat="1" ht="20" customHeight="1" spans="1:10">
      <c r="A64" s="22"/>
      <c r="B64" s="22"/>
      <c r="C64" s="20"/>
      <c r="D64" s="20"/>
      <c r="E64" s="20"/>
      <c r="F64" s="22"/>
      <c r="G64" s="22"/>
      <c r="H64" s="22"/>
      <c r="I64" s="22"/>
      <c r="J64" s="22"/>
    </row>
    <row r="65" s="59" customFormat="1" ht="20" customHeight="1" spans="1:10">
      <c r="A65" s="22"/>
      <c r="B65" s="22"/>
      <c r="C65" s="20"/>
      <c r="D65" s="20"/>
      <c r="E65" s="20"/>
      <c r="F65" s="22"/>
      <c r="G65" s="22"/>
      <c r="H65" s="22"/>
      <c r="I65" s="22"/>
      <c r="J65" s="22"/>
    </row>
    <row r="66" s="59" customFormat="1" ht="20" customHeight="1" spans="1:10">
      <c r="A66" s="22"/>
      <c r="B66" s="22"/>
      <c r="C66" s="20"/>
      <c r="D66" s="20"/>
      <c r="E66" s="20"/>
      <c r="F66" s="22"/>
      <c r="G66" s="22"/>
      <c r="H66" s="22"/>
      <c r="I66" s="22"/>
      <c r="J66" s="22"/>
    </row>
    <row r="67" s="59" customFormat="1" ht="20" customHeight="1" spans="1:10">
      <c r="A67" s="22"/>
      <c r="B67" s="22"/>
      <c r="C67" s="20"/>
      <c r="D67" s="20"/>
      <c r="E67" s="20"/>
      <c r="F67" s="22"/>
      <c r="G67" s="22"/>
      <c r="H67" s="22"/>
      <c r="I67" s="22"/>
      <c r="J67" s="22"/>
    </row>
    <row r="68" s="59" customFormat="1" ht="20" customHeight="1" spans="1:10">
      <c r="A68" s="22"/>
      <c r="B68" s="22"/>
      <c r="C68" s="20"/>
      <c r="D68" s="20"/>
      <c r="E68" s="20"/>
      <c r="F68" s="22"/>
      <c r="G68" s="22"/>
      <c r="H68" s="22"/>
      <c r="I68" s="22"/>
      <c r="J68" s="22"/>
    </row>
    <row r="69" s="59" customFormat="1" ht="20" customHeight="1" spans="1:10">
      <c r="A69" s="22"/>
      <c r="B69" s="22"/>
      <c r="C69" s="20"/>
      <c r="D69" s="20"/>
      <c r="E69" s="20"/>
      <c r="F69" s="22"/>
      <c r="G69" s="22"/>
      <c r="H69" s="22"/>
      <c r="I69" s="22"/>
      <c r="J69" s="22"/>
    </row>
    <row r="70" s="59" customFormat="1" ht="20" customHeight="1" spans="1:10">
      <c r="A70" s="22"/>
      <c r="B70" s="22"/>
      <c r="C70" s="20"/>
      <c r="D70" s="20"/>
      <c r="E70" s="20"/>
      <c r="F70" s="22"/>
      <c r="G70" s="22"/>
      <c r="H70" s="22"/>
      <c r="I70" s="22"/>
      <c r="J70" s="22"/>
    </row>
    <row r="71" s="59" customFormat="1" ht="20" customHeight="1" spans="1:10">
      <c r="A71" s="22"/>
      <c r="B71" s="22"/>
      <c r="C71" s="20"/>
      <c r="D71" s="20"/>
      <c r="E71" s="20"/>
      <c r="F71" s="22"/>
      <c r="G71" s="22"/>
      <c r="H71" s="22"/>
      <c r="I71" s="22"/>
      <c r="J71" s="22"/>
    </row>
    <row r="72" s="59" customFormat="1" ht="20" customHeight="1" spans="1:10">
      <c r="A72" s="22"/>
      <c r="B72" s="22"/>
      <c r="C72" s="20"/>
      <c r="D72" s="20"/>
      <c r="E72" s="20"/>
      <c r="F72" s="22"/>
      <c r="G72" s="22"/>
      <c r="H72" s="22"/>
      <c r="I72" s="22"/>
      <c r="J72" s="22"/>
    </row>
    <row r="73" s="59" customFormat="1" ht="20" customHeight="1" spans="1:10">
      <c r="A73" s="22"/>
      <c r="B73" s="22"/>
      <c r="C73" s="20"/>
      <c r="D73" s="20"/>
      <c r="E73" s="20"/>
      <c r="F73" s="22"/>
      <c r="G73" s="22"/>
      <c r="H73" s="22"/>
      <c r="I73" s="22"/>
      <c r="J73" s="22"/>
    </row>
    <row r="74" s="59" customFormat="1" ht="20" customHeight="1" spans="1:10">
      <c r="A74" s="22"/>
      <c r="B74" s="22"/>
      <c r="C74" s="20"/>
      <c r="D74" s="20"/>
      <c r="E74" s="20"/>
      <c r="F74" s="22"/>
      <c r="G74" s="22"/>
      <c r="H74" s="22"/>
      <c r="I74" s="22"/>
      <c r="J74" s="22"/>
    </row>
    <row r="75" s="59" customFormat="1" ht="20" customHeight="1" spans="1:10">
      <c r="A75" s="22"/>
      <c r="B75" s="22"/>
      <c r="C75" s="20"/>
      <c r="D75" s="20"/>
      <c r="E75" s="20"/>
      <c r="F75" s="22"/>
      <c r="G75" s="22"/>
      <c r="H75" s="22"/>
      <c r="I75" s="22"/>
      <c r="J75" s="22"/>
    </row>
    <row r="76" s="59" customFormat="1" ht="20" customHeight="1" spans="1:10">
      <c r="A76" s="22"/>
      <c r="B76" s="22"/>
      <c r="C76" s="20"/>
      <c r="D76" s="20"/>
      <c r="E76" s="20"/>
      <c r="F76" s="22"/>
      <c r="G76" s="22"/>
      <c r="H76" s="22"/>
      <c r="I76" s="22"/>
      <c r="J76" s="22"/>
    </row>
    <row r="77" s="59" customFormat="1" ht="20" customHeight="1" spans="1:10">
      <c r="A77" s="22"/>
      <c r="B77" s="22"/>
      <c r="C77" s="20"/>
      <c r="D77" s="20"/>
      <c r="E77" s="20"/>
      <c r="F77" s="22"/>
      <c r="G77" s="22"/>
      <c r="H77" s="22"/>
      <c r="I77" s="22"/>
      <c r="J77" s="22"/>
    </row>
    <row r="78" s="59" customFormat="1" ht="20" customHeight="1" spans="1:10">
      <c r="A78" s="22"/>
      <c r="B78" s="22"/>
      <c r="C78" s="20"/>
      <c r="D78" s="20"/>
      <c r="E78" s="20"/>
      <c r="F78" s="22"/>
      <c r="G78" s="22"/>
      <c r="H78" s="22"/>
      <c r="I78" s="22"/>
      <c r="J78" s="22"/>
    </row>
    <row r="79" s="59" customFormat="1" ht="20" customHeight="1" spans="1:10">
      <c r="A79" s="22"/>
      <c r="B79" s="22"/>
      <c r="C79" s="20"/>
      <c r="D79" s="20"/>
      <c r="E79" s="20"/>
      <c r="F79" s="22"/>
      <c r="G79" s="22"/>
      <c r="H79" s="22"/>
      <c r="I79" s="22"/>
      <c r="J79" s="22"/>
    </row>
    <row r="80" s="59" customFormat="1" ht="20" customHeight="1" spans="1:10">
      <c r="A80" s="22"/>
      <c r="B80" s="22"/>
      <c r="C80" s="20"/>
      <c r="D80" s="20"/>
      <c r="E80" s="20"/>
      <c r="F80" s="22"/>
      <c r="G80" s="22"/>
      <c r="H80" s="22"/>
      <c r="I80" s="22"/>
      <c r="J80" s="22"/>
    </row>
    <row r="81" s="59" customFormat="1" ht="20" customHeight="1" spans="1:10">
      <c r="A81" s="22"/>
      <c r="B81" s="22"/>
      <c r="C81" s="20"/>
      <c r="D81" s="20"/>
      <c r="E81" s="20"/>
      <c r="F81" s="22"/>
      <c r="G81" s="22"/>
      <c r="H81" s="22"/>
      <c r="I81" s="22"/>
      <c r="J81" s="22"/>
    </row>
    <row r="82" s="59" customFormat="1" ht="20" customHeight="1" spans="1:10">
      <c r="A82" s="22"/>
      <c r="B82" s="22"/>
      <c r="C82" s="20"/>
      <c r="D82" s="20"/>
      <c r="E82" s="20"/>
      <c r="F82" s="22"/>
      <c r="G82" s="22"/>
      <c r="H82" s="22"/>
      <c r="I82" s="22"/>
      <c r="J82" s="22"/>
    </row>
    <row r="83" s="59" customFormat="1" ht="20" customHeight="1" spans="1:10">
      <c r="A83" s="22"/>
      <c r="B83" s="22"/>
      <c r="C83" s="20"/>
      <c r="D83" s="20"/>
      <c r="E83" s="20"/>
      <c r="F83" s="22"/>
      <c r="G83" s="22"/>
      <c r="H83" s="22"/>
      <c r="I83" s="22"/>
      <c r="J83" s="22"/>
    </row>
    <row r="84" s="59" customFormat="1" ht="20" customHeight="1" spans="1:10">
      <c r="A84" s="22"/>
      <c r="B84" s="22"/>
      <c r="C84" s="20"/>
      <c r="D84" s="20"/>
      <c r="E84" s="20"/>
      <c r="F84" s="22"/>
      <c r="G84" s="22"/>
      <c r="H84" s="22"/>
      <c r="I84" s="22"/>
      <c r="J84" s="22"/>
    </row>
    <row r="85" s="59" customFormat="1" ht="20" customHeight="1" spans="1:10">
      <c r="A85" s="22"/>
      <c r="B85" s="22"/>
      <c r="C85" s="20"/>
      <c r="D85" s="20"/>
      <c r="E85" s="20"/>
      <c r="F85" s="22"/>
      <c r="G85" s="22"/>
      <c r="H85" s="22"/>
      <c r="I85" s="22"/>
      <c r="J85" s="22"/>
    </row>
    <row r="86" s="59" customFormat="1" ht="20" customHeight="1" spans="1:10">
      <c r="A86" s="22"/>
      <c r="B86" s="22"/>
      <c r="C86" s="20"/>
      <c r="D86" s="20"/>
      <c r="E86" s="20"/>
      <c r="F86" s="22"/>
      <c r="G86" s="22"/>
      <c r="H86" s="22"/>
      <c r="I86" s="22"/>
      <c r="J86" s="22"/>
    </row>
    <row r="87" s="59" customFormat="1" ht="20" customHeight="1" spans="1:10">
      <c r="A87" s="22"/>
      <c r="B87" s="22"/>
      <c r="C87" s="20"/>
      <c r="D87" s="20"/>
      <c r="E87" s="20"/>
      <c r="F87" s="22"/>
      <c r="G87" s="22"/>
      <c r="H87" s="22"/>
      <c r="I87" s="22"/>
      <c r="J87" s="22"/>
    </row>
    <row r="88" s="59" customFormat="1" ht="20" customHeight="1" spans="1:10">
      <c r="A88" s="22"/>
      <c r="B88" s="22"/>
      <c r="C88" s="20"/>
      <c r="D88" s="20"/>
      <c r="E88" s="20"/>
      <c r="F88" s="22"/>
      <c r="G88" s="22"/>
      <c r="H88" s="22"/>
      <c r="I88" s="22"/>
      <c r="J88" s="22"/>
    </row>
    <row r="89" s="59" customFormat="1" ht="20" customHeight="1" spans="1:10">
      <c r="A89" s="22"/>
      <c r="B89" s="22"/>
      <c r="C89" s="20"/>
      <c r="D89" s="20"/>
      <c r="E89" s="20"/>
      <c r="F89" s="22"/>
      <c r="G89" s="22"/>
      <c r="H89" s="22"/>
      <c r="I89" s="22"/>
      <c r="J89" s="22"/>
    </row>
    <row r="90" s="59" customFormat="1" ht="20" customHeight="1" spans="1:10">
      <c r="A90" s="22"/>
      <c r="B90" s="22"/>
      <c r="C90" s="20"/>
      <c r="D90" s="20"/>
      <c r="E90" s="20"/>
      <c r="F90" s="22"/>
      <c r="G90" s="22"/>
      <c r="H90" s="22"/>
      <c r="I90" s="22"/>
      <c r="J90" s="22"/>
    </row>
    <row r="91" s="59" customFormat="1" ht="20" customHeight="1" spans="1:10">
      <c r="A91" s="22"/>
      <c r="B91" s="22"/>
      <c r="C91" s="20"/>
      <c r="D91" s="20"/>
      <c r="E91" s="20"/>
      <c r="F91" s="22"/>
      <c r="G91" s="22"/>
      <c r="H91" s="22"/>
      <c r="I91" s="22"/>
      <c r="J91" s="22"/>
    </row>
    <row r="92" s="59" customFormat="1" ht="20" customHeight="1" spans="1:10">
      <c r="A92" s="22"/>
      <c r="B92" s="22"/>
      <c r="C92" s="20"/>
      <c r="D92" s="20"/>
      <c r="E92" s="20"/>
      <c r="F92" s="22"/>
      <c r="G92" s="22"/>
      <c r="H92" s="22"/>
      <c r="I92" s="22"/>
      <c r="J92" s="22"/>
    </row>
    <row r="93" s="59" customFormat="1" ht="20" customHeight="1" spans="1:10">
      <c r="A93" s="22"/>
      <c r="B93" s="22"/>
      <c r="C93" s="20"/>
      <c r="D93" s="20"/>
      <c r="E93" s="20"/>
      <c r="F93" s="22"/>
      <c r="G93" s="22"/>
      <c r="H93" s="22"/>
      <c r="I93" s="22"/>
      <c r="J93" s="22"/>
    </row>
    <row r="94" s="59" customFormat="1" ht="20" customHeight="1" spans="1:10">
      <c r="A94" s="22"/>
      <c r="B94" s="22"/>
      <c r="C94" s="20"/>
      <c r="D94" s="20"/>
      <c r="E94" s="20"/>
      <c r="F94" s="22"/>
      <c r="G94" s="22"/>
      <c r="H94" s="22"/>
      <c r="I94" s="22"/>
      <c r="J94" s="22"/>
    </row>
    <row r="95" s="59" customFormat="1" ht="20" customHeight="1" spans="1:10">
      <c r="A95" s="22"/>
      <c r="B95" s="22"/>
      <c r="C95" s="20"/>
      <c r="D95" s="20"/>
      <c r="E95" s="20"/>
      <c r="F95" s="22"/>
      <c r="G95" s="22"/>
      <c r="H95" s="22"/>
      <c r="I95" s="22"/>
      <c r="J95" s="22"/>
    </row>
    <row r="96" s="59" customFormat="1" ht="20" customHeight="1" spans="1:10">
      <c r="A96" s="22"/>
      <c r="B96" s="22"/>
      <c r="C96" s="20"/>
      <c r="D96" s="20"/>
      <c r="E96" s="20"/>
      <c r="F96" s="22"/>
      <c r="G96" s="22"/>
      <c r="H96" s="22"/>
      <c r="I96" s="22"/>
      <c r="J96" s="22"/>
    </row>
    <row r="97" s="59" customFormat="1" ht="20" customHeight="1" spans="1:10">
      <c r="A97" s="22"/>
      <c r="B97" s="22"/>
      <c r="C97" s="20"/>
      <c r="D97" s="20"/>
      <c r="E97" s="20"/>
      <c r="F97" s="22"/>
      <c r="G97" s="22"/>
      <c r="H97" s="22"/>
      <c r="I97" s="22"/>
      <c r="J97" s="22"/>
    </row>
    <row r="98" s="59" customFormat="1" ht="20" customHeight="1" spans="1:10">
      <c r="A98" s="22"/>
      <c r="B98" s="22"/>
      <c r="C98" s="20"/>
      <c r="D98" s="20"/>
      <c r="E98" s="20"/>
      <c r="F98" s="22"/>
      <c r="G98" s="22"/>
      <c r="H98" s="22"/>
      <c r="I98" s="22"/>
      <c r="J98" s="22"/>
    </row>
    <row r="99" s="59" customFormat="1" ht="20" customHeight="1" spans="1:10">
      <c r="A99" s="22"/>
      <c r="B99" s="22"/>
      <c r="C99" s="20"/>
      <c r="D99" s="20"/>
      <c r="E99" s="20"/>
      <c r="F99" s="22"/>
      <c r="G99" s="22"/>
      <c r="H99" s="22"/>
      <c r="I99" s="22"/>
      <c r="J99" s="22"/>
    </row>
    <row r="100" s="59" customFormat="1" ht="20" customHeight="1" spans="1:10">
      <c r="A100" s="22"/>
      <c r="B100" s="22"/>
      <c r="C100" s="20"/>
      <c r="D100" s="20"/>
      <c r="E100" s="20"/>
      <c r="F100" s="22"/>
      <c r="G100" s="22"/>
      <c r="H100" s="22"/>
      <c r="I100" s="22"/>
      <c r="J100" s="22"/>
    </row>
    <row r="101" s="59" customFormat="1" ht="20" customHeight="1" spans="1:10">
      <c r="A101" s="22"/>
      <c r="B101" s="22"/>
      <c r="C101" s="20"/>
      <c r="D101" s="20"/>
      <c r="E101" s="20"/>
      <c r="F101" s="22"/>
      <c r="G101" s="22"/>
      <c r="H101" s="22"/>
      <c r="I101" s="22"/>
      <c r="J101" s="22"/>
    </row>
    <row r="102" s="59" customFormat="1" ht="20" customHeight="1" spans="1:10">
      <c r="A102" s="22"/>
      <c r="B102" s="22"/>
      <c r="C102" s="20"/>
      <c r="D102" s="20"/>
      <c r="E102" s="20"/>
      <c r="F102" s="22"/>
      <c r="G102" s="22"/>
      <c r="H102" s="22"/>
      <c r="I102" s="22"/>
      <c r="J102" s="22"/>
    </row>
    <row r="103" s="59" customFormat="1" ht="20" customHeight="1" spans="1:10">
      <c r="A103" s="22"/>
      <c r="B103" s="22"/>
      <c r="C103" s="20"/>
      <c r="D103" s="20"/>
      <c r="E103" s="20"/>
      <c r="F103" s="22"/>
      <c r="G103" s="22"/>
      <c r="H103" s="22"/>
      <c r="I103" s="22"/>
      <c r="J103" s="22"/>
    </row>
    <row r="104" s="59" customFormat="1" ht="20" customHeight="1" spans="1:10">
      <c r="A104" s="22"/>
      <c r="B104" s="22"/>
      <c r="C104" s="20"/>
      <c r="D104" s="20"/>
      <c r="E104" s="20"/>
      <c r="F104" s="22"/>
      <c r="G104" s="22"/>
      <c r="H104" s="22"/>
      <c r="I104" s="22"/>
      <c r="J104" s="22"/>
    </row>
    <row r="105" s="59" customFormat="1" ht="20" customHeight="1" spans="1:10">
      <c r="A105" s="22"/>
      <c r="B105" s="22"/>
      <c r="C105" s="20"/>
      <c r="D105" s="20"/>
      <c r="E105" s="20"/>
      <c r="F105" s="22"/>
      <c r="G105" s="22"/>
      <c r="H105" s="22"/>
      <c r="I105" s="22"/>
      <c r="J105" s="22"/>
    </row>
    <row r="106" s="59" customFormat="1" ht="20" customHeight="1" spans="1:10">
      <c r="A106" s="22"/>
      <c r="B106" s="22"/>
      <c r="C106" s="20"/>
      <c r="D106" s="20"/>
      <c r="E106" s="20"/>
      <c r="F106" s="22"/>
      <c r="G106" s="22"/>
      <c r="H106" s="22"/>
      <c r="I106" s="22"/>
      <c r="J106" s="22"/>
    </row>
    <row r="107" s="59" customFormat="1" ht="20" customHeight="1" spans="1:10">
      <c r="A107" s="22"/>
      <c r="B107" s="22"/>
      <c r="C107" s="20"/>
      <c r="D107" s="20"/>
      <c r="E107" s="20"/>
      <c r="F107" s="22"/>
      <c r="G107" s="22"/>
      <c r="H107" s="22"/>
      <c r="I107" s="22"/>
      <c r="J107" s="22"/>
    </row>
    <row r="108" s="59" customFormat="1" ht="20" customHeight="1" spans="1:10">
      <c r="A108" s="22"/>
      <c r="B108" s="22"/>
      <c r="C108" s="20"/>
      <c r="D108" s="20"/>
      <c r="E108" s="20"/>
      <c r="F108" s="22"/>
      <c r="G108" s="22"/>
      <c r="H108" s="22"/>
      <c r="I108" s="22"/>
      <c r="J108" s="22"/>
    </row>
    <row r="109" s="59" customFormat="1" ht="20" customHeight="1" spans="1:10">
      <c r="A109" s="22"/>
      <c r="B109" s="22"/>
      <c r="C109" s="20"/>
      <c r="D109" s="20"/>
      <c r="E109" s="20"/>
      <c r="F109" s="22"/>
      <c r="G109" s="22"/>
      <c r="H109" s="22"/>
      <c r="I109" s="22"/>
      <c r="J109" s="22"/>
    </row>
    <row r="110" s="59" customFormat="1" ht="20" customHeight="1" spans="1:10">
      <c r="A110" s="22"/>
      <c r="B110" s="22"/>
      <c r="C110" s="20"/>
      <c r="D110" s="20"/>
      <c r="E110" s="20"/>
      <c r="F110" s="22"/>
      <c r="G110" s="22"/>
      <c r="H110" s="22"/>
      <c r="I110" s="22"/>
      <c r="J110" s="22"/>
    </row>
    <row r="111" s="59" customFormat="1" ht="20" customHeight="1" spans="1:10">
      <c r="A111" s="22"/>
      <c r="B111" s="22"/>
      <c r="C111" s="20"/>
      <c r="D111" s="20"/>
      <c r="E111" s="20"/>
      <c r="F111" s="22"/>
      <c r="G111" s="22"/>
      <c r="H111" s="22"/>
      <c r="I111" s="22"/>
      <c r="J111" s="22"/>
    </row>
    <row r="112" s="59" customFormat="1" ht="20" customHeight="1" spans="1:10">
      <c r="A112" s="22"/>
      <c r="B112" s="22"/>
      <c r="C112" s="20"/>
      <c r="D112" s="20"/>
      <c r="E112" s="20"/>
      <c r="F112" s="22"/>
      <c r="G112" s="22"/>
      <c r="H112" s="22"/>
      <c r="I112" s="22"/>
      <c r="J112" s="22"/>
    </row>
    <row r="113" s="59" customFormat="1" ht="20" customHeight="1" spans="1:10">
      <c r="A113" s="22"/>
      <c r="B113" s="22"/>
      <c r="C113" s="20"/>
      <c r="D113" s="20"/>
      <c r="E113" s="20"/>
      <c r="F113" s="22"/>
      <c r="G113" s="22"/>
      <c r="H113" s="22"/>
      <c r="I113" s="22"/>
      <c r="J113" s="22"/>
    </row>
    <row r="114" s="59" customFormat="1" ht="20" customHeight="1" spans="1:10">
      <c r="A114" s="22"/>
      <c r="B114" s="22"/>
      <c r="C114" s="20"/>
      <c r="D114" s="20"/>
      <c r="E114" s="20"/>
      <c r="F114" s="22"/>
      <c r="G114" s="22"/>
      <c r="H114" s="22"/>
      <c r="I114" s="22"/>
      <c r="J114" s="22"/>
    </row>
    <row r="115" s="59" customFormat="1" ht="20" customHeight="1" spans="1:10">
      <c r="A115" s="22"/>
      <c r="B115" s="22"/>
      <c r="C115" s="20"/>
      <c r="D115" s="20"/>
      <c r="E115" s="20"/>
      <c r="F115" s="22"/>
      <c r="G115" s="22"/>
      <c r="H115" s="22"/>
      <c r="I115" s="22"/>
      <c r="J115" s="22"/>
    </row>
    <row r="116" s="59" customFormat="1" ht="20" customHeight="1" spans="1:10">
      <c r="A116" s="22"/>
      <c r="B116" s="22"/>
      <c r="C116" s="20"/>
      <c r="D116" s="20"/>
      <c r="E116" s="20"/>
      <c r="F116" s="22"/>
      <c r="G116" s="22"/>
      <c r="H116" s="22"/>
      <c r="I116" s="22"/>
      <c r="J116" s="22"/>
    </row>
    <row r="117" s="59" customFormat="1" ht="20" customHeight="1" spans="1:10">
      <c r="A117" s="22"/>
      <c r="B117" s="22"/>
      <c r="C117" s="20"/>
      <c r="D117" s="20"/>
      <c r="E117" s="20"/>
      <c r="F117" s="22"/>
      <c r="G117" s="22"/>
      <c r="H117" s="22"/>
      <c r="I117" s="22"/>
      <c r="J117" s="22"/>
    </row>
    <row r="118" s="59" customFormat="1" ht="20" customHeight="1" spans="1:10">
      <c r="A118" s="22"/>
      <c r="B118" s="22"/>
      <c r="C118" s="20"/>
      <c r="D118" s="20"/>
      <c r="E118" s="20"/>
      <c r="F118" s="22"/>
      <c r="G118" s="22"/>
      <c r="H118" s="22"/>
      <c r="I118" s="22"/>
      <c r="J118" s="22"/>
    </row>
    <row r="119" s="59" customFormat="1" ht="20" customHeight="1" spans="1:10">
      <c r="A119" s="22"/>
      <c r="B119" s="22"/>
      <c r="C119" s="20"/>
      <c r="D119" s="20"/>
      <c r="E119" s="20"/>
      <c r="F119" s="22"/>
      <c r="G119" s="22"/>
      <c r="H119" s="22"/>
      <c r="I119" s="22"/>
      <c r="J119" s="22"/>
    </row>
    <row r="120" s="59" customFormat="1" ht="20" customHeight="1" spans="1:10">
      <c r="A120" s="22"/>
      <c r="B120" s="22"/>
      <c r="C120" s="20"/>
      <c r="D120" s="20"/>
      <c r="E120" s="20"/>
      <c r="F120" s="22"/>
      <c r="G120" s="22"/>
      <c r="H120" s="22"/>
      <c r="I120" s="22"/>
      <c r="J120" s="22"/>
    </row>
    <row r="121" s="59" customFormat="1" ht="20" customHeight="1" spans="1:10">
      <c r="A121" s="22"/>
      <c r="B121" s="22"/>
      <c r="C121" s="20"/>
      <c r="D121" s="20"/>
      <c r="E121" s="20"/>
      <c r="F121" s="22"/>
      <c r="G121" s="22"/>
      <c r="H121" s="22"/>
      <c r="I121" s="22"/>
      <c r="J121" s="22"/>
    </row>
    <row r="122" s="59" customFormat="1" ht="20" customHeight="1" spans="1:10">
      <c r="A122" s="22"/>
      <c r="B122" s="22"/>
      <c r="C122" s="20"/>
      <c r="D122" s="20"/>
      <c r="E122" s="20"/>
      <c r="F122" s="22"/>
      <c r="G122" s="22"/>
      <c r="H122" s="22"/>
      <c r="I122" s="22"/>
      <c r="J122" s="22"/>
    </row>
    <row r="123" s="59" customFormat="1" ht="20" customHeight="1" spans="1:10">
      <c r="A123" s="22"/>
      <c r="B123" s="22"/>
      <c r="C123" s="20"/>
      <c r="D123" s="20"/>
      <c r="E123" s="20"/>
      <c r="F123" s="22"/>
      <c r="G123" s="22"/>
      <c r="H123" s="22"/>
      <c r="I123" s="22"/>
      <c r="J123" s="22"/>
    </row>
    <row r="124" s="59" customFormat="1" ht="20" customHeight="1" spans="1:10">
      <c r="A124" s="22"/>
      <c r="B124" s="22"/>
      <c r="C124" s="20"/>
      <c r="D124" s="20"/>
      <c r="E124" s="20"/>
      <c r="F124" s="22"/>
      <c r="G124" s="22"/>
      <c r="H124" s="22"/>
      <c r="I124" s="22"/>
      <c r="J124" s="22"/>
    </row>
    <row r="125" s="59" customFormat="1" ht="20" customHeight="1" spans="1:10">
      <c r="A125" s="22"/>
      <c r="B125" s="22"/>
      <c r="C125" s="20"/>
      <c r="D125" s="20"/>
      <c r="E125" s="20"/>
      <c r="F125" s="22"/>
      <c r="G125" s="22"/>
      <c r="H125" s="22"/>
      <c r="I125" s="22"/>
      <c r="J125" s="22"/>
    </row>
    <row r="126" s="59" customFormat="1" ht="20" customHeight="1" spans="1:10">
      <c r="A126" s="22"/>
      <c r="B126" s="22"/>
      <c r="C126" s="20"/>
      <c r="D126" s="20"/>
      <c r="E126" s="20"/>
      <c r="F126" s="22"/>
      <c r="G126" s="22"/>
      <c r="H126" s="22"/>
      <c r="I126" s="22"/>
      <c r="J126" s="22"/>
    </row>
    <row r="127" s="59" customFormat="1" ht="20" customHeight="1" spans="1:10">
      <c r="A127" s="22"/>
      <c r="B127" s="22"/>
      <c r="C127" s="20"/>
      <c r="D127" s="20"/>
      <c r="E127" s="20"/>
      <c r="F127" s="22"/>
      <c r="G127" s="22"/>
      <c r="H127" s="22"/>
      <c r="I127" s="22"/>
      <c r="J127" s="22"/>
    </row>
    <row r="128" s="59" customFormat="1" ht="20" customHeight="1" spans="1:10">
      <c r="A128" s="22"/>
      <c r="B128" s="22"/>
      <c r="C128" s="20"/>
      <c r="D128" s="20"/>
      <c r="E128" s="20"/>
      <c r="F128" s="22"/>
      <c r="G128" s="22"/>
      <c r="H128" s="22"/>
      <c r="I128" s="22"/>
      <c r="J128" s="22"/>
    </row>
    <row r="129" s="59" customFormat="1" ht="20" customHeight="1" spans="1:10">
      <c r="A129" s="22"/>
      <c r="B129" s="22"/>
      <c r="C129" s="20"/>
      <c r="D129" s="20"/>
      <c r="E129" s="20"/>
      <c r="F129" s="22"/>
      <c r="G129" s="22"/>
      <c r="H129" s="22"/>
      <c r="I129" s="22"/>
      <c r="J129" s="22"/>
    </row>
    <row r="130" s="59" customFormat="1" ht="20" customHeight="1" spans="1:10">
      <c r="A130" s="22"/>
      <c r="B130" s="22"/>
      <c r="C130" s="20"/>
      <c r="D130" s="20"/>
      <c r="E130" s="20"/>
      <c r="F130" s="22"/>
      <c r="G130" s="22"/>
      <c r="H130" s="22"/>
      <c r="I130" s="22"/>
      <c r="J130" s="22"/>
    </row>
    <row r="131" s="59" customFormat="1" ht="20" customHeight="1" spans="1:10">
      <c r="A131" s="22"/>
      <c r="B131" s="22"/>
      <c r="C131" s="20"/>
      <c r="D131" s="20"/>
      <c r="E131" s="20"/>
      <c r="F131" s="22"/>
      <c r="G131" s="22"/>
      <c r="H131" s="22"/>
      <c r="I131" s="22"/>
      <c r="J131" s="22"/>
    </row>
    <row r="132" s="59" customFormat="1" ht="20" customHeight="1" spans="1:10">
      <c r="A132" s="22"/>
      <c r="B132" s="22"/>
      <c r="C132" s="20"/>
      <c r="D132" s="20"/>
      <c r="E132" s="20"/>
      <c r="F132" s="22"/>
      <c r="G132" s="22"/>
      <c r="H132" s="22"/>
      <c r="I132" s="22"/>
      <c r="J132" s="22"/>
    </row>
    <row r="133" s="59" customFormat="1" ht="20" customHeight="1" spans="1:10">
      <c r="A133" s="22"/>
      <c r="B133" s="22"/>
      <c r="C133" s="20"/>
      <c r="D133" s="20"/>
      <c r="E133" s="20"/>
      <c r="F133" s="22"/>
      <c r="G133" s="22"/>
      <c r="H133" s="22"/>
      <c r="I133" s="22"/>
      <c r="J133" s="22"/>
    </row>
    <row r="134" s="59" customFormat="1" ht="20" customHeight="1" spans="1:10">
      <c r="A134" s="22"/>
      <c r="B134" s="22"/>
      <c r="C134" s="20"/>
      <c r="D134" s="20"/>
      <c r="E134" s="20"/>
      <c r="F134" s="22"/>
      <c r="G134" s="22"/>
      <c r="H134" s="22"/>
      <c r="I134" s="22"/>
      <c r="J134" s="22"/>
    </row>
    <row r="135" s="59" customFormat="1" ht="20" customHeight="1" spans="1:10">
      <c r="A135" s="22"/>
      <c r="B135" s="22"/>
      <c r="C135" s="20"/>
      <c r="D135" s="20"/>
      <c r="E135" s="20"/>
      <c r="F135" s="22"/>
      <c r="G135" s="22"/>
      <c r="H135" s="22"/>
      <c r="I135" s="22"/>
      <c r="J135" s="22"/>
    </row>
    <row r="136" s="59" customFormat="1" ht="20" customHeight="1" spans="1:10">
      <c r="A136" s="22"/>
      <c r="B136" s="22"/>
      <c r="C136" s="20"/>
      <c r="D136" s="20"/>
      <c r="E136" s="20"/>
      <c r="F136" s="22"/>
      <c r="G136" s="22"/>
      <c r="H136" s="22"/>
      <c r="I136" s="22"/>
      <c r="J136" s="22"/>
    </row>
    <row r="137" s="59" customFormat="1" ht="20" customHeight="1" spans="1:10">
      <c r="A137" s="22"/>
      <c r="B137" s="22"/>
      <c r="C137" s="20"/>
      <c r="D137" s="20"/>
      <c r="E137" s="20"/>
      <c r="F137" s="22"/>
      <c r="G137" s="22"/>
      <c r="H137" s="22"/>
      <c r="I137" s="22"/>
      <c r="J137" s="22"/>
    </row>
    <row r="138" s="59" customFormat="1" ht="20" customHeight="1" spans="1:10">
      <c r="A138" s="22"/>
      <c r="B138" s="22"/>
      <c r="C138" s="20"/>
      <c r="D138" s="20"/>
      <c r="E138" s="20"/>
      <c r="F138" s="22"/>
      <c r="G138" s="22"/>
      <c r="H138" s="22"/>
      <c r="I138" s="22"/>
      <c r="J138" s="22"/>
    </row>
    <row r="139" s="59" customFormat="1" ht="20" customHeight="1" spans="1:10">
      <c r="A139" s="22"/>
      <c r="B139" s="22"/>
      <c r="C139" s="20"/>
      <c r="D139" s="20"/>
      <c r="E139" s="20"/>
      <c r="F139" s="22"/>
      <c r="G139" s="22"/>
      <c r="H139" s="22"/>
      <c r="I139" s="22"/>
      <c r="J139" s="22"/>
    </row>
    <row r="140" s="59" customFormat="1" ht="20" customHeight="1" spans="1:10">
      <c r="A140" s="22"/>
      <c r="B140" s="22"/>
      <c r="C140" s="20"/>
      <c r="D140" s="20"/>
      <c r="E140" s="20"/>
      <c r="F140" s="22"/>
      <c r="G140" s="22"/>
      <c r="H140" s="22"/>
      <c r="I140" s="22"/>
      <c r="J140" s="22"/>
    </row>
    <row r="141" s="59" customFormat="1" ht="20" customHeight="1" spans="1:10">
      <c r="A141" s="22"/>
      <c r="B141" s="22"/>
      <c r="C141" s="20"/>
      <c r="D141" s="20"/>
      <c r="E141" s="20"/>
      <c r="F141" s="22"/>
      <c r="G141" s="22"/>
      <c r="H141" s="22"/>
      <c r="I141" s="22"/>
      <c r="J141" s="22"/>
    </row>
    <row r="142" s="59" customFormat="1" ht="20" customHeight="1" spans="1:10">
      <c r="A142" s="22"/>
      <c r="B142" s="22"/>
      <c r="C142" s="20"/>
      <c r="D142" s="20"/>
      <c r="E142" s="20"/>
      <c r="F142" s="22"/>
      <c r="G142" s="22"/>
      <c r="H142" s="22"/>
      <c r="I142" s="22"/>
      <c r="J142" s="22"/>
    </row>
    <row r="143" s="59" customFormat="1" ht="20" customHeight="1" spans="1:10">
      <c r="A143" s="22"/>
      <c r="B143" s="22"/>
      <c r="C143" s="20"/>
      <c r="D143" s="20"/>
      <c r="E143" s="20"/>
      <c r="F143" s="22"/>
      <c r="G143" s="22"/>
      <c r="H143" s="22"/>
      <c r="I143" s="22"/>
      <c r="J143" s="22"/>
    </row>
    <row r="144" s="59" customFormat="1" ht="20" customHeight="1" spans="1:10">
      <c r="A144" s="22"/>
      <c r="B144" s="22"/>
      <c r="C144" s="20"/>
      <c r="D144" s="20"/>
      <c r="E144" s="20"/>
      <c r="F144" s="22"/>
      <c r="G144" s="22"/>
      <c r="H144" s="22"/>
      <c r="I144" s="22"/>
      <c r="J144" s="22"/>
    </row>
    <row r="145" s="59" customFormat="1" ht="20" customHeight="1" spans="1:10">
      <c r="A145" s="22"/>
      <c r="B145" s="22"/>
      <c r="C145" s="20"/>
      <c r="D145" s="20"/>
      <c r="E145" s="20"/>
      <c r="F145" s="22"/>
      <c r="G145" s="22"/>
      <c r="H145" s="22"/>
      <c r="I145" s="22"/>
      <c r="J145" s="22"/>
    </row>
    <row r="146" s="59" customFormat="1" ht="20" customHeight="1" spans="1:10">
      <c r="A146" s="22"/>
      <c r="B146" s="22"/>
      <c r="C146" s="20"/>
      <c r="D146" s="20"/>
      <c r="E146" s="20"/>
      <c r="F146" s="22"/>
      <c r="G146" s="22"/>
      <c r="H146" s="22"/>
      <c r="I146" s="22"/>
      <c r="J146" s="22"/>
    </row>
    <row r="147" s="59" customFormat="1" ht="20" customHeight="1" spans="1:10">
      <c r="A147" s="22"/>
      <c r="B147" s="22"/>
      <c r="C147" s="20"/>
      <c r="D147" s="20"/>
      <c r="E147" s="20"/>
      <c r="F147" s="22"/>
      <c r="G147" s="22"/>
      <c r="H147" s="22"/>
      <c r="I147" s="22"/>
      <c r="J147" s="22"/>
    </row>
    <row r="148" s="59" customFormat="1" ht="20" customHeight="1" spans="1:10">
      <c r="A148" s="22"/>
      <c r="B148" s="22"/>
      <c r="C148" s="20"/>
      <c r="D148" s="20"/>
      <c r="E148" s="20"/>
      <c r="F148" s="22"/>
      <c r="G148" s="22"/>
      <c r="H148" s="22"/>
      <c r="I148" s="22"/>
      <c r="J148" s="22"/>
    </row>
    <row r="149" s="59" customFormat="1" ht="20" customHeight="1" spans="1:10">
      <c r="A149" s="22"/>
      <c r="B149" s="22"/>
      <c r="C149" s="20"/>
      <c r="D149" s="20"/>
      <c r="E149" s="20"/>
      <c r="F149" s="22"/>
      <c r="G149" s="22"/>
      <c r="H149" s="22"/>
      <c r="I149" s="22"/>
      <c r="J149" s="22"/>
    </row>
    <row r="150" s="59" customFormat="1" ht="20" customHeight="1" spans="1:10">
      <c r="A150" s="22"/>
      <c r="B150" s="22"/>
      <c r="C150" s="20"/>
      <c r="D150" s="20"/>
      <c r="E150" s="20"/>
      <c r="F150" s="22"/>
      <c r="G150" s="22"/>
      <c r="H150" s="22"/>
      <c r="I150" s="22"/>
      <c r="J150" s="22"/>
    </row>
    <row r="151" s="59" customFormat="1" ht="20" customHeight="1" spans="1:10">
      <c r="A151" s="22"/>
      <c r="B151" s="22"/>
      <c r="C151" s="20"/>
      <c r="D151" s="20"/>
      <c r="E151" s="20"/>
      <c r="F151" s="22"/>
      <c r="G151" s="22"/>
      <c r="H151" s="22"/>
      <c r="I151" s="22"/>
      <c r="J151" s="22"/>
    </row>
    <row r="152" s="59" customFormat="1" ht="20" customHeight="1" spans="1:10">
      <c r="A152" s="22"/>
      <c r="B152" s="22"/>
      <c r="C152" s="20"/>
      <c r="D152" s="20"/>
      <c r="E152" s="20"/>
      <c r="F152" s="22"/>
      <c r="G152" s="22"/>
      <c r="H152" s="22"/>
      <c r="I152" s="22"/>
      <c r="J152" s="22"/>
    </row>
    <row r="153" s="59" customFormat="1" ht="20" customHeight="1" spans="1:10">
      <c r="A153" s="22"/>
      <c r="B153" s="22"/>
      <c r="C153" s="20"/>
      <c r="D153" s="20"/>
      <c r="E153" s="20"/>
      <c r="F153" s="22"/>
      <c r="G153" s="22"/>
      <c r="H153" s="22"/>
      <c r="I153" s="22"/>
      <c r="J153" s="22"/>
    </row>
    <row r="154" s="59" customFormat="1" ht="20" customHeight="1" spans="1:10">
      <c r="A154" s="22"/>
      <c r="B154" s="22"/>
      <c r="C154" s="20"/>
      <c r="D154" s="20"/>
      <c r="E154" s="20"/>
      <c r="F154" s="22"/>
      <c r="G154" s="22"/>
      <c r="H154" s="22"/>
      <c r="I154" s="22"/>
      <c r="J154" s="22"/>
    </row>
    <row r="155" s="59" customFormat="1" ht="20" customHeight="1" spans="1:10">
      <c r="A155" s="22"/>
      <c r="B155" s="22"/>
      <c r="C155" s="20"/>
      <c r="D155" s="20"/>
      <c r="E155" s="20"/>
      <c r="F155" s="22"/>
      <c r="G155" s="22"/>
      <c r="H155" s="22"/>
      <c r="I155" s="22"/>
      <c r="J155" s="22"/>
    </row>
    <row r="156" s="59" customFormat="1" ht="20" customHeight="1" spans="1:10">
      <c r="A156" s="22"/>
      <c r="B156" s="22"/>
      <c r="C156" s="20"/>
      <c r="D156" s="20"/>
      <c r="E156" s="20"/>
      <c r="F156" s="22"/>
      <c r="G156" s="22"/>
      <c r="H156" s="22"/>
      <c r="I156" s="22"/>
      <c r="J156" s="22"/>
    </row>
    <row r="157" s="59" customFormat="1" ht="20" customHeight="1" spans="1:10">
      <c r="A157" s="22"/>
      <c r="B157" s="22"/>
      <c r="C157" s="20"/>
      <c r="D157" s="20"/>
      <c r="E157" s="20"/>
      <c r="F157" s="22"/>
      <c r="G157" s="22"/>
      <c r="H157" s="22"/>
      <c r="I157" s="22"/>
      <c r="J157" s="22"/>
    </row>
    <row r="158" s="59" customFormat="1" ht="20" customHeight="1" spans="1:10">
      <c r="A158" s="22"/>
      <c r="B158" s="22"/>
      <c r="C158" s="20"/>
      <c r="D158" s="20"/>
      <c r="E158" s="20"/>
      <c r="F158" s="22"/>
      <c r="G158" s="22"/>
      <c r="H158" s="22"/>
      <c r="I158" s="22"/>
      <c r="J158" s="22"/>
    </row>
    <row r="159" s="59" customFormat="1" ht="20" customHeight="1" spans="1:10">
      <c r="A159" s="22"/>
      <c r="B159" s="22"/>
      <c r="C159" s="20"/>
      <c r="D159" s="20"/>
      <c r="E159" s="20"/>
      <c r="F159" s="22"/>
      <c r="G159" s="22"/>
      <c r="H159" s="22"/>
      <c r="I159" s="22"/>
      <c r="J159" s="22"/>
    </row>
    <row r="160" s="59" customFormat="1" ht="20" customHeight="1" spans="1:10">
      <c r="A160" s="22"/>
      <c r="B160" s="22"/>
      <c r="C160" s="20"/>
      <c r="D160" s="20"/>
      <c r="E160" s="20"/>
      <c r="F160" s="22"/>
      <c r="G160" s="22"/>
      <c r="H160" s="22"/>
      <c r="I160" s="22"/>
      <c r="J160" s="22"/>
    </row>
    <row r="161" s="59" customFormat="1" ht="20" customHeight="1" spans="1:10">
      <c r="A161" s="22"/>
      <c r="B161" s="22"/>
      <c r="C161" s="20"/>
      <c r="D161" s="20"/>
      <c r="E161" s="20"/>
      <c r="F161" s="22"/>
      <c r="G161" s="22"/>
      <c r="H161" s="22"/>
      <c r="I161" s="22"/>
      <c r="J161" s="22"/>
    </row>
    <row r="162" s="59" customFormat="1" ht="20" customHeight="1" spans="1:10">
      <c r="A162" s="22"/>
      <c r="B162" s="22"/>
      <c r="C162" s="20"/>
      <c r="D162" s="20"/>
      <c r="E162" s="20"/>
      <c r="F162" s="22"/>
      <c r="G162" s="22"/>
      <c r="H162" s="22"/>
      <c r="I162" s="22"/>
      <c r="J162" s="22"/>
    </row>
    <row r="163" s="59" customFormat="1" ht="20" customHeight="1" spans="1:10">
      <c r="A163" s="22"/>
      <c r="B163" s="22"/>
      <c r="C163" s="20"/>
      <c r="D163" s="20"/>
      <c r="E163" s="20"/>
      <c r="F163" s="22"/>
      <c r="G163" s="22"/>
      <c r="H163" s="22"/>
      <c r="I163" s="22"/>
      <c r="J163" s="22"/>
    </row>
    <row r="164" s="59" customFormat="1" ht="20" customHeight="1" spans="1:10">
      <c r="A164" s="22"/>
      <c r="B164" s="22"/>
      <c r="C164" s="20"/>
      <c r="D164" s="20"/>
      <c r="E164" s="20"/>
      <c r="F164" s="22"/>
      <c r="G164" s="22"/>
      <c r="H164" s="22"/>
      <c r="I164" s="22"/>
      <c r="J164" s="22"/>
    </row>
    <row r="165" s="59" customFormat="1" ht="20" customHeight="1" spans="1:10">
      <c r="A165" s="22"/>
      <c r="B165" s="22"/>
      <c r="C165" s="20"/>
      <c r="D165" s="20"/>
      <c r="E165" s="20"/>
      <c r="F165" s="22"/>
      <c r="G165" s="22"/>
      <c r="H165" s="22"/>
      <c r="I165" s="22"/>
      <c r="J165" s="22"/>
    </row>
    <row r="166" s="59" customFormat="1" ht="20" customHeight="1" spans="1:10">
      <c r="A166" s="22"/>
      <c r="B166" s="22"/>
      <c r="C166" s="20"/>
      <c r="D166" s="20"/>
      <c r="E166" s="20"/>
      <c r="F166" s="22"/>
      <c r="G166" s="22"/>
      <c r="H166" s="22"/>
      <c r="I166" s="22"/>
      <c r="J166" s="22"/>
    </row>
    <row r="167" s="59" customFormat="1" ht="20" customHeight="1" spans="1:10">
      <c r="A167" s="22"/>
      <c r="B167" s="22"/>
      <c r="C167" s="20"/>
      <c r="D167" s="20"/>
      <c r="E167" s="20"/>
      <c r="F167" s="22"/>
      <c r="G167" s="22"/>
      <c r="H167" s="22"/>
      <c r="I167" s="22"/>
      <c r="J167" s="22"/>
    </row>
    <row r="168" s="59" customFormat="1" ht="20" customHeight="1" spans="1:10">
      <c r="A168" s="22"/>
      <c r="B168" s="22"/>
      <c r="C168" s="20"/>
      <c r="D168" s="20"/>
      <c r="E168" s="20"/>
      <c r="F168" s="22"/>
      <c r="G168" s="22"/>
      <c r="H168" s="22"/>
      <c r="I168" s="22"/>
      <c r="J168" s="22"/>
    </row>
    <row r="169" s="59" customFormat="1" ht="20" customHeight="1" spans="1:10">
      <c r="A169" s="22"/>
      <c r="B169" s="22"/>
      <c r="C169" s="20"/>
      <c r="D169" s="20"/>
      <c r="E169" s="20"/>
      <c r="F169" s="22"/>
      <c r="G169" s="22"/>
      <c r="H169" s="22"/>
      <c r="I169" s="22"/>
      <c r="J169" s="22"/>
    </row>
    <row r="170" s="59" customFormat="1" ht="20" customHeight="1" spans="1:10">
      <c r="A170" s="22"/>
      <c r="B170" s="22"/>
      <c r="C170" s="20"/>
      <c r="D170" s="20"/>
      <c r="E170" s="20"/>
      <c r="F170" s="22"/>
      <c r="G170" s="22"/>
      <c r="H170" s="22"/>
      <c r="I170" s="22"/>
      <c r="J170" s="22"/>
    </row>
    <row r="171" s="59" customFormat="1" ht="20" customHeight="1" spans="1:10">
      <c r="A171" s="22"/>
      <c r="B171" s="22"/>
      <c r="C171" s="20"/>
      <c r="D171" s="20"/>
      <c r="E171" s="20"/>
      <c r="F171" s="22"/>
      <c r="G171" s="22"/>
      <c r="H171" s="22"/>
      <c r="I171" s="22"/>
      <c r="J171" s="22"/>
    </row>
    <row r="172" s="59" customFormat="1" ht="20" customHeight="1" spans="1:10">
      <c r="A172" s="22"/>
      <c r="B172" s="22"/>
      <c r="C172" s="20"/>
      <c r="D172" s="20"/>
      <c r="E172" s="20"/>
      <c r="F172" s="22"/>
      <c r="G172" s="22"/>
      <c r="H172" s="22"/>
      <c r="I172" s="22"/>
      <c r="J172" s="22"/>
    </row>
    <row r="173" s="59" customFormat="1" ht="20" customHeight="1" spans="1:10">
      <c r="A173" s="22"/>
      <c r="B173" s="22"/>
      <c r="C173" s="20"/>
      <c r="D173" s="20"/>
      <c r="E173" s="20"/>
      <c r="F173" s="22"/>
      <c r="G173" s="22"/>
      <c r="H173" s="22"/>
      <c r="I173" s="22"/>
      <c r="J173" s="22"/>
    </row>
    <row r="174" s="59" customFormat="1" ht="20" customHeight="1" spans="1:10">
      <c r="A174" s="22"/>
      <c r="B174" s="22"/>
      <c r="C174" s="20"/>
      <c r="D174" s="20"/>
      <c r="E174" s="20"/>
      <c r="F174" s="22"/>
      <c r="G174" s="22"/>
      <c r="H174" s="22"/>
      <c r="I174" s="22"/>
      <c r="J174" s="22"/>
    </row>
    <row r="175" s="59" customFormat="1" ht="20" customHeight="1" spans="1:10">
      <c r="A175" s="22"/>
      <c r="B175" s="22"/>
      <c r="C175" s="20"/>
      <c r="D175" s="20"/>
      <c r="E175" s="20"/>
      <c r="F175" s="22"/>
      <c r="G175" s="22"/>
      <c r="H175" s="22"/>
      <c r="I175" s="22"/>
      <c r="J175" s="22"/>
    </row>
    <row r="176" s="59" customFormat="1" ht="20" customHeight="1" spans="1:10">
      <c r="A176" s="22"/>
      <c r="B176" s="22"/>
      <c r="C176" s="20"/>
      <c r="D176" s="20"/>
      <c r="E176" s="20"/>
      <c r="F176" s="22"/>
      <c r="G176" s="22"/>
      <c r="H176" s="22"/>
      <c r="I176" s="22"/>
      <c r="J176" s="22"/>
    </row>
    <row r="177" s="59" customFormat="1" ht="20" customHeight="1" spans="1:10">
      <c r="A177" s="22"/>
      <c r="B177" s="22"/>
      <c r="C177" s="20"/>
      <c r="D177" s="20"/>
      <c r="E177" s="20"/>
      <c r="F177" s="22"/>
      <c r="G177" s="22"/>
      <c r="H177" s="22"/>
      <c r="I177" s="22"/>
      <c r="J177" s="22"/>
    </row>
    <row r="178" s="59" customFormat="1" ht="20" customHeight="1" spans="1:10">
      <c r="A178" s="22"/>
      <c r="B178" s="22"/>
      <c r="C178" s="20"/>
      <c r="D178" s="20"/>
      <c r="E178" s="20"/>
      <c r="F178" s="22"/>
      <c r="G178" s="22"/>
      <c r="H178" s="22"/>
      <c r="I178" s="22"/>
      <c r="J178" s="22"/>
    </row>
    <row r="179" s="59" customFormat="1" ht="20" customHeight="1" spans="1:10">
      <c r="A179" s="22"/>
      <c r="B179" s="22"/>
      <c r="C179" s="20"/>
      <c r="D179" s="20"/>
      <c r="E179" s="20"/>
      <c r="F179" s="22"/>
      <c r="G179" s="22"/>
      <c r="H179" s="22"/>
      <c r="I179" s="22"/>
      <c r="J179" s="22"/>
    </row>
    <row r="180" s="59" customFormat="1" ht="20" customHeight="1" spans="1:10">
      <c r="A180" s="22"/>
      <c r="B180" s="22"/>
      <c r="C180" s="20"/>
      <c r="D180" s="20"/>
      <c r="E180" s="20"/>
      <c r="F180" s="22"/>
      <c r="G180" s="22"/>
      <c r="H180" s="22"/>
      <c r="I180" s="22"/>
      <c r="J180" s="22"/>
    </row>
    <row r="181" s="59" customFormat="1" ht="20" customHeight="1" spans="1:10">
      <c r="A181" s="22"/>
      <c r="B181" s="22"/>
      <c r="C181" s="20"/>
      <c r="D181" s="20"/>
      <c r="E181" s="20"/>
      <c r="F181" s="22"/>
      <c r="G181" s="22"/>
      <c r="H181" s="22"/>
      <c r="I181" s="22"/>
      <c r="J181" s="22"/>
    </row>
    <row r="182" s="59" customFormat="1" ht="20" customHeight="1" spans="1:10">
      <c r="A182" s="22"/>
      <c r="B182" s="22"/>
      <c r="C182" s="20"/>
      <c r="D182" s="20"/>
      <c r="E182" s="20"/>
      <c r="F182" s="22"/>
      <c r="G182" s="22"/>
      <c r="H182" s="22"/>
      <c r="I182" s="22"/>
      <c r="J182" s="22"/>
    </row>
    <row r="183" s="59" customFormat="1" ht="20" customHeight="1" spans="1:10">
      <c r="A183" s="22"/>
      <c r="B183" s="22"/>
      <c r="C183" s="20"/>
      <c r="D183" s="20"/>
      <c r="E183" s="20"/>
      <c r="F183" s="22"/>
      <c r="G183" s="22"/>
      <c r="H183" s="22"/>
      <c r="I183" s="22"/>
      <c r="J183" s="22"/>
    </row>
    <row r="184" s="59" customFormat="1" ht="20" customHeight="1" spans="1:10">
      <c r="A184" s="22"/>
      <c r="B184" s="22"/>
      <c r="C184" s="20"/>
      <c r="D184" s="20"/>
      <c r="E184" s="20"/>
      <c r="F184" s="22"/>
      <c r="G184" s="22"/>
      <c r="H184" s="22"/>
      <c r="I184" s="22"/>
      <c r="J184" s="22"/>
    </row>
    <row r="185" s="59" customFormat="1" ht="20" customHeight="1" spans="1:10">
      <c r="A185" s="22"/>
      <c r="B185" s="22"/>
      <c r="C185" s="20"/>
      <c r="D185" s="20"/>
      <c r="E185" s="20"/>
      <c r="F185" s="22"/>
      <c r="G185" s="22"/>
      <c r="H185" s="22"/>
      <c r="I185" s="22"/>
      <c r="J185" s="22"/>
    </row>
    <row r="186" s="59" customFormat="1" ht="20" customHeight="1" spans="1:10">
      <c r="A186" s="22"/>
      <c r="B186" s="22"/>
      <c r="C186" s="20"/>
      <c r="D186" s="20"/>
      <c r="E186" s="20"/>
      <c r="F186" s="22"/>
      <c r="G186" s="22"/>
      <c r="H186" s="22"/>
      <c r="I186" s="22"/>
      <c r="J186" s="22"/>
    </row>
    <row r="187" s="59" customFormat="1" ht="20" customHeight="1" spans="1:10">
      <c r="A187" s="22"/>
      <c r="B187" s="22"/>
      <c r="C187" s="20"/>
      <c r="D187" s="20"/>
      <c r="E187" s="20"/>
      <c r="F187" s="22"/>
      <c r="G187" s="22"/>
      <c r="H187" s="22"/>
      <c r="I187" s="22"/>
      <c r="J187" s="22"/>
    </row>
    <row r="188" s="59" customFormat="1" ht="20" customHeight="1" spans="1:10">
      <c r="A188" s="22"/>
      <c r="B188" s="22"/>
      <c r="C188" s="20"/>
      <c r="D188" s="20"/>
      <c r="E188" s="20"/>
      <c r="F188" s="22"/>
      <c r="G188" s="22"/>
      <c r="H188" s="22"/>
      <c r="I188" s="22"/>
      <c r="J188" s="22"/>
    </row>
    <row r="189" s="59" customFormat="1" ht="20" customHeight="1" spans="1:10">
      <c r="A189" s="22"/>
      <c r="B189" s="22"/>
      <c r="C189" s="20"/>
      <c r="D189" s="20"/>
      <c r="E189" s="20"/>
      <c r="F189" s="22"/>
      <c r="G189" s="22"/>
      <c r="H189" s="22"/>
      <c r="I189" s="22"/>
      <c r="J189" s="22"/>
    </row>
    <row r="190" s="59" customFormat="1" ht="20" customHeight="1" spans="1:10">
      <c r="A190" s="22"/>
      <c r="B190" s="22"/>
      <c r="C190" s="20"/>
      <c r="D190" s="20"/>
      <c r="E190" s="20"/>
      <c r="F190" s="22"/>
      <c r="G190" s="22"/>
      <c r="H190" s="22"/>
      <c r="I190" s="22"/>
      <c r="J190" s="22"/>
    </row>
    <row r="191" s="59" customFormat="1" ht="20" customHeight="1" spans="1:10">
      <c r="A191" s="22"/>
      <c r="B191" s="22"/>
      <c r="C191" s="20"/>
      <c r="D191" s="20"/>
      <c r="E191" s="20"/>
      <c r="F191" s="22"/>
      <c r="G191" s="22"/>
      <c r="H191" s="22"/>
      <c r="I191" s="22"/>
      <c r="J191" s="22"/>
    </row>
    <row r="192" s="59" customFormat="1" ht="20" customHeight="1" spans="1:10">
      <c r="A192" s="22"/>
      <c r="B192" s="22"/>
      <c r="C192" s="20"/>
      <c r="D192" s="20"/>
      <c r="E192" s="20"/>
      <c r="F192" s="22"/>
      <c r="G192" s="22"/>
      <c r="H192" s="22"/>
      <c r="I192" s="22"/>
      <c r="J192" s="22"/>
    </row>
    <row r="193" s="59" customFormat="1" ht="20" customHeight="1" spans="1:10">
      <c r="A193" s="22"/>
      <c r="B193" s="22"/>
      <c r="C193" s="20"/>
      <c r="D193" s="20"/>
      <c r="E193" s="20"/>
      <c r="F193" s="22"/>
      <c r="G193" s="22"/>
      <c r="H193" s="22"/>
      <c r="I193" s="22"/>
      <c r="J193" s="22"/>
    </row>
    <row r="194" s="59" customFormat="1" ht="20" customHeight="1" spans="1:10">
      <c r="A194" s="22"/>
      <c r="B194" s="22"/>
      <c r="C194" s="20"/>
      <c r="D194" s="20"/>
      <c r="E194" s="20"/>
      <c r="F194" s="22"/>
      <c r="G194" s="22"/>
      <c r="H194" s="22"/>
      <c r="I194" s="22"/>
      <c r="J194" s="22"/>
    </row>
    <row r="195" s="59" customFormat="1" ht="20" customHeight="1" spans="3:5">
      <c r="C195" s="460"/>
      <c r="D195" s="460"/>
      <c r="E195" s="460"/>
    </row>
    <row r="196" s="59" customFormat="1" ht="20" customHeight="1" spans="3:5">
      <c r="C196" s="460"/>
      <c r="D196" s="460"/>
      <c r="E196" s="460"/>
    </row>
    <row r="197" s="59" customFormat="1" ht="20" customHeight="1" spans="3:5">
      <c r="C197" s="460"/>
      <c r="D197" s="460"/>
      <c r="E197" s="460"/>
    </row>
    <row r="198" s="59" customFormat="1" ht="20" customHeight="1" spans="3:5">
      <c r="C198" s="460"/>
      <c r="D198" s="460"/>
      <c r="E198" s="460"/>
    </row>
    <row r="199" s="59" customFormat="1" ht="20" customHeight="1" spans="3:5">
      <c r="C199" s="460"/>
      <c r="D199" s="460"/>
      <c r="E199" s="460"/>
    </row>
    <row r="200" s="59" customFormat="1" ht="20" customHeight="1" spans="3:5">
      <c r="C200" s="460"/>
      <c r="D200" s="460"/>
      <c r="E200" s="460"/>
    </row>
    <row r="201" s="59" customFormat="1" ht="20" customHeight="1" spans="3:5">
      <c r="C201" s="460"/>
      <c r="D201" s="460"/>
      <c r="E201" s="460"/>
    </row>
    <row r="202" s="59" customFormat="1" ht="20" customHeight="1" spans="3:5">
      <c r="C202" s="460"/>
      <c r="D202" s="460"/>
      <c r="E202" s="460"/>
    </row>
    <row r="203" s="59" customFormat="1" ht="20" customHeight="1" spans="3:5">
      <c r="C203" s="460"/>
      <c r="D203" s="460"/>
      <c r="E203" s="460"/>
    </row>
    <row r="204" s="59" customFormat="1" ht="20" customHeight="1" spans="3:5">
      <c r="C204" s="460"/>
      <c r="D204" s="460"/>
      <c r="E204" s="460"/>
    </row>
    <row r="205" s="59" customFormat="1" ht="20" customHeight="1" spans="3:5">
      <c r="C205" s="460"/>
      <c r="D205" s="460"/>
      <c r="E205" s="460"/>
    </row>
  </sheetData>
  <mergeCells count="10">
    <mergeCell ref="A1:I1"/>
    <mergeCell ref="F2:G2"/>
    <mergeCell ref="A21:B21"/>
    <mergeCell ref="A2:A3"/>
    <mergeCell ref="B2:B3"/>
    <mergeCell ref="C2:C3"/>
    <mergeCell ref="D2:D3"/>
    <mergeCell ref="E2:E3"/>
    <mergeCell ref="H2:H3"/>
    <mergeCell ref="I2:I3"/>
  </mergeCells>
  <conditionalFormatting sqref="B4:B15">
    <cfRule type="duplicateValues" dxfId="0" priority="1"/>
  </conditionalFormatting>
  <pageMargins left="0.7" right="0.7" top="0.75" bottom="0.75" header="0.3" footer="0.3"/>
  <pageSetup paperSize="9" scale="88"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6"/>
  <sheetViews>
    <sheetView workbookViewId="0">
      <pane xSplit="1" topLeftCell="B1" activePane="topRight" state="frozen"/>
      <selection/>
      <selection pane="topRight" activeCell="A1" sqref="A1"/>
    </sheetView>
  </sheetViews>
  <sheetFormatPr defaultColWidth="9.81481481481481" defaultRowHeight="14.4"/>
  <cols>
    <col min="1" max="1" width="25" customWidth="1"/>
    <col min="2" max="24" width="19" customWidth="1"/>
  </cols>
  <sheetData>
    <row r="1" spans="1:24">
      <c r="A1" t="s">
        <v>86</v>
      </c>
      <c r="B1" t="s">
        <v>250</v>
      </c>
      <c r="C1" t="s">
        <v>1113</v>
      </c>
      <c r="D1" t="s">
        <v>1114</v>
      </c>
      <c r="E1" t="s">
        <v>1115</v>
      </c>
      <c r="F1" t="s">
        <v>1116</v>
      </c>
      <c r="G1" t="s">
        <v>1117</v>
      </c>
      <c r="H1" t="s">
        <v>1118</v>
      </c>
      <c r="I1" t="s">
        <v>1119</v>
      </c>
      <c r="J1" t="s">
        <v>1120</v>
      </c>
      <c r="K1" t="s">
        <v>1121</v>
      </c>
      <c r="L1" t="s">
        <v>1122</v>
      </c>
      <c r="M1" t="s">
        <v>1123</v>
      </c>
      <c r="N1" t="s">
        <v>1124</v>
      </c>
      <c r="O1" t="s">
        <v>1125</v>
      </c>
      <c r="P1" t="s">
        <v>1126</v>
      </c>
      <c r="Q1" t="s">
        <v>1127</v>
      </c>
      <c r="R1" t="s">
        <v>1128</v>
      </c>
      <c r="S1" t="s">
        <v>1129</v>
      </c>
      <c r="T1" t="s">
        <v>1130</v>
      </c>
      <c r="U1" t="s">
        <v>1131</v>
      </c>
      <c r="V1" t="s">
        <v>1132</v>
      </c>
      <c r="W1" t="s">
        <v>1133</v>
      </c>
      <c r="X1" t="s">
        <v>1134</v>
      </c>
    </row>
    <row r="2" ht="12.75" customHeight="1" spans="1:24">
      <c r="A2" t="s">
        <v>1135</v>
      </c>
      <c r="B2" t="s">
        <v>1136</v>
      </c>
      <c r="C2" t="s">
        <v>1136</v>
      </c>
      <c r="D2" t="s">
        <v>1136</v>
      </c>
      <c r="E2" t="s">
        <v>1136</v>
      </c>
      <c r="F2" t="s">
        <v>1136</v>
      </c>
      <c r="G2" t="s">
        <v>1136</v>
      </c>
      <c r="H2" t="s">
        <v>1136</v>
      </c>
      <c r="I2" t="s">
        <v>1136</v>
      </c>
      <c r="J2" t="s">
        <v>1136</v>
      </c>
      <c r="K2" t="s">
        <v>1136</v>
      </c>
      <c r="L2" t="s">
        <v>1136</v>
      </c>
      <c r="M2" t="s">
        <v>1136</v>
      </c>
      <c r="N2" t="s">
        <v>1136</v>
      </c>
      <c r="O2" t="s">
        <v>1136</v>
      </c>
      <c r="P2" t="s">
        <v>1136</v>
      </c>
      <c r="Q2" t="s">
        <v>1136</v>
      </c>
      <c r="R2" t="s">
        <v>1136</v>
      </c>
      <c r="S2" t="s">
        <v>1136</v>
      </c>
      <c r="T2" t="s">
        <v>1136</v>
      </c>
      <c r="U2" t="s">
        <v>1136</v>
      </c>
      <c r="V2" t="s">
        <v>1136</v>
      </c>
      <c r="W2" t="s">
        <v>1136</v>
      </c>
      <c r="X2" t="s">
        <v>1136</v>
      </c>
    </row>
    <row r="3" ht="12.75" customHeight="1" spans="1:24">
      <c r="A3" t="s">
        <v>1137</v>
      </c>
      <c r="B3" t="s">
        <v>1136</v>
      </c>
      <c r="C3" t="s">
        <v>1136</v>
      </c>
      <c r="D3" t="s">
        <v>1136</v>
      </c>
      <c r="E3" t="s">
        <v>1136</v>
      </c>
      <c r="F3" t="s">
        <v>1136</v>
      </c>
      <c r="G3" t="s">
        <v>1136</v>
      </c>
      <c r="H3" t="s">
        <v>1136</v>
      </c>
      <c r="I3" t="s">
        <v>1136</v>
      </c>
      <c r="J3" t="s">
        <v>1136</v>
      </c>
      <c r="K3" t="s">
        <v>1136</v>
      </c>
      <c r="L3" t="s">
        <v>1136</v>
      </c>
      <c r="M3" t="s">
        <v>1136</v>
      </c>
      <c r="N3" t="s">
        <v>1136</v>
      </c>
      <c r="O3" t="s">
        <v>1136</v>
      </c>
      <c r="P3" t="s">
        <v>1136</v>
      </c>
      <c r="Q3" t="s">
        <v>1136</v>
      </c>
      <c r="R3" t="s">
        <v>1136</v>
      </c>
      <c r="S3" t="s">
        <v>1136</v>
      </c>
      <c r="T3" t="s">
        <v>1136</v>
      </c>
      <c r="U3" t="s">
        <v>1136</v>
      </c>
      <c r="V3" t="s">
        <v>1136</v>
      </c>
      <c r="W3" t="s">
        <v>1136</v>
      </c>
      <c r="X3" s="444" t="s">
        <v>1138</v>
      </c>
    </row>
    <row r="4" ht="12.75" customHeight="1" spans="1:24">
      <c r="A4" t="s">
        <v>1139</v>
      </c>
      <c r="B4" t="s">
        <v>1136</v>
      </c>
      <c r="C4" t="s">
        <v>1136</v>
      </c>
      <c r="D4" t="s">
        <v>1136</v>
      </c>
      <c r="E4" t="s">
        <v>1136</v>
      </c>
      <c r="F4" t="s">
        <v>1136</v>
      </c>
      <c r="G4" t="s">
        <v>1136</v>
      </c>
      <c r="H4" t="s">
        <v>1136</v>
      </c>
      <c r="I4" t="s">
        <v>1136</v>
      </c>
      <c r="J4" t="s">
        <v>1136</v>
      </c>
      <c r="K4" t="s">
        <v>1136</v>
      </c>
      <c r="L4" t="s">
        <v>1136</v>
      </c>
      <c r="M4" t="s">
        <v>1136</v>
      </c>
      <c r="N4" t="s">
        <v>1136</v>
      </c>
      <c r="O4" t="s">
        <v>1136</v>
      </c>
      <c r="P4" t="s">
        <v>1136</v>
      </c>
      <c r="Q4" t="s">
        <v>1136</v>
      </c>
      <c r="R4" t="s">
        <v>1136</v>
      </c>
      <c r="S4" t="s">
        <v>1136</v>
      </c>
      <c r="T4" t="s">
        <v>1136</v>
      </c>
      <c r="U4" t="s">
        <v>1136</v>
      </c>
      <c r="V4" t="s">
        <v>1136</v>
      </c>
      <c r="W4" t="s">
        <v>119</v>
      </c>
      <c r="X4" t="s">
        <v>1136</v>
      </c>
    </row>
    <row r="5" ht="12.75" customHeight="1" spans="1:24">
      <c r="A5" t="s">
        <v>183</v>
      </c>
      <c r="B5" t="s">
        <v>923</v>
      </c>
      <c r="C5" t="s">
        <v>924</v>
      </c>
      <c r="D5" t="s">
        <v>1140</v>
      </c>
      <c r="E5" t="s">
        <v>925</v>
      </c>
      <c r="F5" t="s">
        <v>521</v>
      </c>
      <c r="G5" t="s">
        <v>478</v>
      </c>
      <c r="H5" t="s">
        <v>479</v>
      </c>
      <c r="I5" t="s">
        <v>926</v>
      </c>
      <c r="J5" t="s">
        <v>576</v>
      </c>
      <c r="K5" t="s">
        <v>333</v>
      </c>
      <c r="L5" t="s">
        <v>1136</v>
      </c>
      <c r="M5" t="s">
        <v>334</v>
      </c>
      <c r="N5" t="s">
        <v>1136</v>
      </c>
      <c r="O5" t="s">
        <v>335</v>
      </c>
      <c r="P5" t="s">
        <v>1136</v>
      </c>
      <c r="Q5" t="s">
        <v>1136</v>
      </c>
      <c r="R5" t="s">
        <v>1136</v>
      </c>
      <c r="S5" t="s">
        <v>1136</v>
      </c>
      <c r="T5" t="s">
        <v>1136</v>
      </c>
      <c r="U5" t="s">
        <v>1136</v>
      </c>
      <c r="V5" t="s">
        <v>364</v>
      </c>
      <c r="W5" t="s">
        <v>186</v>
      </c>
      <c r="X5" t="s">
        <v>1136</v>
      </c>
    </row>
    <row r="6" ht="12.75" customHeight="1" spans="1:24">
      <c r="A6" t="s">
        <v>1136</v>
      </c>
      <c r="B6" t="s">
        <v>1136</v>
      </c>
      <c r="C6" t="s">
        <v>1136</v>
      </c>
      <c r="D6" t="s">
        <v>1136</v>
      </c>
      <c r="E6" t="s">
        <v>1136</v>
      </c>
      <c r="F6" t="s">
        <v>1136</v>
      </c>
      <c r="G6" t="s">
        <v>1136</v>
      </c>
      <c r="H6" t="s">
        <v>1136</v>
      </c>
      <c r="I6" t="s">
        <v>1136</v>
      </c>
      <c r="J6" t="s">
        <v>1136</v>
      </c>
      <c r="K6" t="s">
        <v>675</v>
      </c>
      <c r="L6" t="s">
        <v>676</v>
      </c>
      <c r="M6" t="s">
        <v>675</v>
      </c>
      <c r="N6" t="s">
        <v>676</v>
      </c>
      <c r="O6" t="s">
        <v>675</v>
      </c>
      <c r="P6" t="s">
        <v>1141</v>
      </c>
      <c r="Q6" t="s">
        <v>1142</v>
      </c>
      <c r="R6" t="s">
        <v>1143</v>
      </c>
      <c r="S6" t="s">
        <v>1144</v>
      </c>
      <c r="T6" t="s">
        <v>1145</v>
      </c>
      <c r="U6" t="s">
        <v>676</v>
      </c>
      <c r="V6" t="s">
        <v>1136</v>
      </c>
      <c r="W6" t="s">
        <v>1136</v>
      </c>
      <c r="X6" t="s">
        <v>1136</v>
      </c>
    </row>
    <row r="7" ht="12.75" customHeight="1" spans="1:24">
      <c r="A7" t="s">
        <v>569</v>
      </c>
      <c r="B7" t="s">
        <v>1136</v>
      </c>
      <c r="C7" t="s">
        <v>1146</v>
      </c>
      <c r="D7" t="s">
        <v>1147</v>
      </c>
      <c r="E7" t="s">
        <v>1148</v>
      </c>
      <c r="F7" t="s">
        <v>1149</v>
      </c>
      <c r="G7" t="s">
        <v>935</v>
      </c>
      <c r="H7" t="s">
        <v>569</v>
      </c>
      <c r="I7" t="s">
        <v>1150</v>
      </c>
      <c r="J7" t="s">
        <v>1151</v>
      </c>
      <c r="K7" t="s">
        <v>1136</v>
      </c>
      <c r="L7" t="s">
        <v>1136</v>
      </c>
      <c r="M7" t="s">
        <v>1152</v>
      </c>
      <c r="N7" t="s">
        <v>1153</v>
      </c>
      <c r="O7" t="s">
        <v>1136</v>
      </c>
      <c r="P7" t="s">
        <v>1154</v>
      </c>
      <c r="Q7" t="s">
        <v>1155</v>
      </c>
      <c r="R7" t="s">
        <v>1156</v>
      </c>
      <c r="S7" t="s">
        <v>1136</v>
      </c>
      <c r="T7" t="s">
        <v>1156</v>
      </c>
      <c r="U7" t="s">
        <v>1156</v>
      </c>
      <c r="V7" t="s">
        <v>1157</v>
      </c>
      <c r="W7" t="s">
        <v>1158</v>
      </c>
      <c r="X7" t="s">
        <v>1136</v>
      </c>
    </row>
    <row r="8" ht="12.75" customHeight="1" spans="1:24">
      <c r="A8" t="s">
        <v>694</v>
      </c>
      <c r="B8" t="s">
        <v>1136</v>
      </c>
      <c r="C8" t="s">
        <v>1159</v>
      </c>
      <c r="D8" t="s">
        <v>1147</v>
      </c>
      <c r="E8" t="s">
        <v>1148</v>
      </c>
      <c r="F8" t="s">
        <v>1160</v>
      </c>
      <c r="G8" t="s">
        <v>935</v>
      </c>
      <c r="H8" t="s">
        <v>569</v>
      </c>
      <c r="I8" t="s">
        <v>1150</v>
      </c>
      <c r="J8" t="s">
        <v>1151</v>
      </c>
      <c r="K8" t="s">
        <v>1136</v>
      </c>
      <c r="L8" t="s">
        <v>1136</v>
      </c>
      <c r="M8" t="s">
        <v>1136</v>
      </c>
      <c r="N8" t="s">
        <v>1136</v>
      </c>
      <c r="O8" t="s">
        <v>1136</v>
      </c>
      <c r="P8" t="s">
        <v>1154</v>
      </c>
      <c r="Q8" t="s">
        <v>1155</v>
      </c>
      <c r="R8" t="s">
        <v>1156</v>
      </c>
      <c r="S8" t="s">
        <v>1136</v>
      </c>
      <c r="T8" t="s">
        <v>1156</v>
      </c>
      <c r="U8" t="s">
        <v>1156</v>
      </c>
      <c r="V8" t="s">
        <v>1136</v>
      </c>
      <c r="W8" t="s">
        <v>1158</v>
      </c>
      <c r="X8" t="s">
        <v>1136</v>
      </c>
    </row>
    <row r="9" ht="12.75" customHeight="1" spans="1:24">
      <c r="A9" t="s">
        <v>696</v>
      </c>
      <c r="B9" t="s">
        <v>1136</v>
      </c>
      <c r="C9" t="s">
        <v>1161</v>
      </c>
      <c r="D9" t="s">
        <v>1162</v>
      </c>
      <c r="E9" t="s">
        <v>1162</v>
      </c>
      <c r="F9" t="s">
        <v>1163</v>
      </c>
      <c r="G9" t="s">
        <v>935</v>
      </c>
      <c r="H9" t="s">
        <v>569</v>
      </c>
      <c r="I9" t="s">
        <v>1150</v>
      </c>
      <c r="J9" t="s">
        <v>1151</v>
      </c>
      <c r="K9" t="s">
        <v>1136</v>
      </c>
      <c r="L9" t="s">
        <v>1136</v>
      </c>
      <c r="M9" t="s">
        <v>1136</v>
      </c>
      <c r="N9" t="s">
        <v>1136</v>
      </c>
      <c r="O9" t="s">
        <v>1136</v>
      </c>
      <c r="P9" t="s">
        <v>1154</v>
      </c>
      <c r="Q9" t="s">
        <v>1155</v>
      </c>
      <c r="R9" t="s">
        <v>1156</v>
      </c>
      <c r="S9" t="s">
        <v>1136</v>
      </c>
      <c r="T9" t="s">
        <v>1156</v>
      </c>
      <c r="U9" t="s">
        <v>1156</v>
      </c>
      <c r="V9" t="s">
        <v>1136</v>
      </c>
      <c r="W9" t="s">
        <v>1158</v>
      </c>
      <c r="X9" t="s">
        <v>1136</v>
      </c>
    </row>
    <row r="10" ht="12.75" customHeight="1" spans="1:24">
      <c r="A10" t="s">
        <v>698</v>
      </c>
      <c r="B10" t="s">
        <v>1136</v>
      </c>
      <c r="C10" t="s">
        <v>1164</v>
      </c>
      <c r="D10" t="s">
        <v>1147</v>
      </c>
      <c r="E10" t="s">
        <v>1148</v>
      </c>
      <c r="F10" t="s">
        <v>1149</v>
      </c>
      <c r="G10" t="s">
        <v>935</v>
      </c>
      <c r="H10" t="s">
        <v>569</v>
      </c>
      <c r="I10" t="s">
        <v>1150</v>
      </c>
      <c r="J10" t="s">
        <v>1151</v>
      </c>
      <c r="K10" t="s">
        <v>1136</v>
      </c>
      <c r="L10" t="s">
        <v>1136</v>
      </c>
      <c r="M10" t="s">
        <v>1136</v>
      </c>
      <c r="N10" t="s">
        <v>1136</v>
      </c>
      <c r="O10" t="s">
        <v>1136</v>
      </c>
      <c r="P10" t="s">
        <v>1154</v>
      </c>
      <c r="Q10" t="s">
        <v>1155</v>
      </c>
      <c r="R10" t="s">
        <v>1156</v>
      </c>
      <c r="S10" t="s">
        <v>1136</v>
      </c>
      <c r="T10" t="s">
        <v>1156</v>
      </c>
      <c r="U10" t="s">
        <v>1156</v>
      </c>
      <c r="V10" t="s">
        <v>1136</v>
      </c>
      <c r="W10" t="s">
        <v>1158</v>
      </c>
      <c r="X10" t="s">
        <v>1136</v>
      </c>
    </row>
    <row r="11" ht="12.75" customHeight="1" spans="1:24">
      <c r="A11" t="s">
        <v>701</v>
      </c>
      <c r="B11" t="s">
        <v>1136</v>
      </c>
      <c r="C11" t="s">
        <v>1165</v>
      </c>
      <c r="D11" t="s">
        <v>1166</v>
      </c>
      <c r="E11" t="s">
        <v>1167</v>
      </c>
      <c r="F11" t="s">
        <v>1168</v>
      </c>
      <c r="G11" t="s">
        <v>935</v>
      </c>
      <c r="H11" t="s">
        <v>569</v>
      </c>
      <c r="I11" t="s">
        <v>1150</v>
      </c>
      <c r="J11" t="s">
        <v>1151</v>
      </c>
      <c r="K11" t="s">
        <v>1136</v>
      </c>
      <c r="L11" t="s">
        <v>1136</v>
      </c>
      <c r="M11" t="s">
        <v>1136</v>
      </c>
      <c r="N11" t="s">
        <v>1136</v>
      </c>
      <c r="O11" t="s">
        <v>1169</v>
      </c>
      <c r="P11" t="s">
        <v>1154</v>
      </c>
      <c r="Q11" t="s">
        <v>1155</v>
      </c>
      <c r="R11" t="s">
        <v>1156</v>
      </c>
      <c r="S11" t="s">
        <v>1170</v>
      </c>
      <c r="T11" t="s">
        <v>1171</v>
      </c>
      <c r="U11" t="s">
        <v>1172</v>
      </c>
      <c r="V11" t="s">
        <v>1136</v>
      </c>
      <c r="W11" t="s">
        <v>1173</v>
      </c>
      <c r="X11" s="444" t="s">
        <v>1174</v>
      </c>
    </row>
    <row r="12" ht="12.75" customHeight="1" spans="1:24">
      <c r="A12" t="s">
        <v>703</v>
      </c>
      <c r="B12" t="s">
        <v>1136</v>
      </c>
      <c r="C12" t="s">
        <v>1175</v>
      </c>
      <c r="D12" t="s">
        <v>1147</v>
      </c>
      <c r="E12" t="s">
        <v>1148</v>
      </c>
      <c r="F12" t="s">
        <v>1149</v>
      </c>
      <c r="G12" t="s">
        <v>935</v>
      </c>
      <c r="H12" t="s">
        <v>569</v>
      </c>
      <c r="I12" t="s">
        <v>1150</v>
      </c>
      <c r="J12" t="s">
        <v>1151</v>
      </c>
      <c r="K12" t="s">
        <v>1136</v>
      </c>
      <c r="L12" t="s">
        <v>1136</v>
      </c>
      <c r="M12" t="s">
        <v>1136</v>
      </c>
      <c r="N12" t="s">
        <v>1136</v>
      </c>
      <c r="O12" t="s">
        <v>1136</v>
      </c>
      <c r="P12" t="s">
        <v>1154</v>
      </c>
      <c r="Q12" t="s">
        <v>1155</v>
      </c>
      <c r="R12" t="s">
        <v>1156</v>
      </c>
      <c r="S12" t="s">
        <v>1136</v>
      </c>
      <c r="T12" t="s">
        <v>1156</v>
      </c>
      <c r="U12" t="s">
        <v>1156</v>
      </c>
      <c r="V12" t="s">
        <v>1136</v>
      </c>
      <c r="W12" t="s">
        <v>1158</v>
      </c>
      <c r="X12" t="s">
        <v>1136</v>
      </c>
    </row>
    <row r="13" ht="12.75" customHeight="1" spans="1:24">
      <c r="A13" t="s">
        <v>705</v>
      </c>
      <c r="B13" t="s">
        <v>1136</v>
      </c>
      <c r="C13" t="s">
        <v>1176</v>
      </c>
      <c r="D13" t="s">
        <v>1147</v>
      </c>
      <c r="E13" t="s">
        <v>1148</v>
      </c>
      <c r="F13" t="s">
        <v>1177</v>
      </c>
      <c r="G13" t="s">
        <v>935</v>
      </c>
      <c r="H13" t="s">
        <v>569</v>
      </c>
      <c r="I13" t="s">
        <v>1150</v>
      </c>
      <c r="J13" t="s">
        <v>1151</v>
      </c>
      <c r="K13" t="s">
        <v>1136</v>
      </c>
      <c r="L13" t="s">
        <v>1136</v>
      </c>
      <c r="M13" t="s">
        <v>1136</v>
      </c>
      <c r="N13" t="s">
        <v>1136</v>
      </c>
      <c r="O13" t="s">
        <v>1136</v>
      </c>
      <c r="P13" t="s">
        <v>1154</v>
      </c>
      <c r="Q13" t="s">
        <v>1155</v>
      </c>
      <c r="R13" t="s">
        <v>1156</v>
      </c>
      <c r="S13" t="s">
        <v>1136</v>
      </c>
      <c r="T13" t="s">
        <v>1156</v>
      </c>
      <c r="U13" t="s">
        <v>1156</v>
      </c>
      <c r="V13" t="s">
        <v>1136</v>
      </c>
      <c r="W13" t="s">
        <v>1158</v>
      </c>
      <c r="X13" t="s">
        <v>1136</v>
      </c>
    </row>
    <row r="14" ht="12.75" customHeight="1" spans="1:24">
      <c r="A14" t="s">
        <v>707</v>
      </c>
      <c r="B14" t="s">
        <v>1136</v>
      </c>
      <c r="C14" t="s">
        <v>1178</v>
      </c>
      <c r="D14" t="s">
        <v>1147</v>
      </c>
      <c r="E14" t="s">
        <v>1148</v>
      </c>
      <c r="F14" t="s">
        <v>1149</v>
      </c>
      <c r="G14" t="s">
        <v>935</v>
      </c>
      <c r="H14" t="s">
        <v>569</v>
      </c>
      <c r="I14" t="s">
        <v>1150</v>
      </c>
      <c r="J14" t="s">
        <v>1151</v>
      </c>
      <c r="K14" t="s">
        <v>1136</v>
      </c>
      <c r="L14" t="s">
        <v>1136</v>
      </c>
      <c r="M14" t="s">
        <v>1136</v>
      </c>
      <c r="N14" t="s">
        <v>1136</v>
      </c>
      <c r="O14" t="s">
        <v>1136</v>
      </c>
      <c r="P14" t="s">
        <v>1154</v>
      </c>
      <c r="Q14" t="s">
        <v>1155</v>
      </c>
      <c r="R14" t="s">
        <v>1156</v>
      </c>
      <c r="S14" t="s">
        <v>1136</v>
      </c>
      <c r="T14" t="s">
        <v>1156</v>
      </c>
      <c r="U14" t="s">
        <v>1156</v>
      </c>
      <c r="V14" t="s">
        <v>1136</v>
      </c>
      <c r="W14" t="s">
        <v>1158</v>
      </c>
      <c r="X14" t="s">
        <v>1136</v>
      </c>
    </row>
    <row r="15" ht="12.75" customHeight="1" spans="1:24">
      <c r="A15" t="s">
        <v>1179</v>
      </c>
      <c r="B15" t="s">
        <v>1136</v>
      </c>
      <c r="C15" t="s">
        <v>1180</v>
      </c>
      <c r="D15" t="s">
        <v>1147</v>
      </c>
      <c r="E15" t="s">
        <v>1148</v>
      </c>
      <c r="F15" t="s">
        <v>1160</v>
      </c>
      <c r="G15" t="s">
        <v>935</v>
      </c>
      <c r="H15" t="s">
        <v>569</v>
      </c>
      <c r="I15" t="s">
        <v>1150</v>
      </c>
      <c r="J15" t="s">
        <v>1151</v>
      </c>
      <c r="K15" t="s">
        <v>1136</v>
      </c>
      <c r="L15" t="s">
        <v>1136</v>
      </c>
      <c r="M15" t="s">
        <v>1136</v>
      </c>
      <c r="N15" t="s">
        <v>1136</v>
      </c>
      <c r="O15" t="s">
        <v>1136</v>
      </c>
      <c r="P15" t="s">
        <v>1154</v>
      </c>
      <c r="Q15" t="s">
        <v>1155</v>
      </c>
      <c r="R15" t="s">
        <v>1156</v>
      </c>
      <c r="S15" t="s">
        <v>1136</v>
      </c>
      <c r="T15" t="s">
        <v>1156</v>
      </c>
      <c r="U15" t="s">
        <v>1156</v>
      </c>
      <c r="V15" t="s">
        <v>1136</v>
      </c>
      <c r="W15" t="s">
        <v>1158</v>
      </c>
      <c r="X15" t="s">
        <v>1136</v>
      </c>
    </row>
    <row r="16" ht="12.75" customHeight="1" spans="1:24">
      <c r="A16" t="s">
        <v>1181</v>
      </c>
      <c r="B16" t="s">
        <v>1136</v>
      </c>
      <c r="C16" t="s">
        <v>1182</v>
      </c>
      <c r="D16" t="s">
        <v>1147</v>
      </c>
      <c r="E16" t="s">
        <v>1148</v>
      </c>
      <c r="F16" t="s">
        <v>1149</v>
      </c>
      <c r="G16" t="s">
        <v>935</v>
      </c>
      <c r="H16" t="s">
        <v>569</v>
      </c>
      <c r="I16" t="s">
        <v>1150</v>
      </c>
      <c r="J16" t="s">
        <v>1151</v>
      </c>
      <c r="K16" t="s">
        <v>1136</v>
      </c>
      <c r="L16" t="s">
        <v>1136</v>
      </c>
      <c r="M16" t="s">
        <v>1136</v>
      </c>
      <c r="N16" t="s">
        <v>1136</v>
      </c>
      <c r="O16" t="s">
        <v>1136</v>
      </c>
      <c r="P16" t="s">
        <v>1154</v>
      </c>
      <c r="Q16" t="s">
        <v>1155</v>
      </c>
      <c r="R16" t="s">
        <v>1156</v>
      </c>
      <c r="S16" t="s">
        <v>1136</v>
      </c>
      <c r="T16" t="s">
        <v>1156</v>
      </c>
      <c r="U16" t="s">
        <v>1156</v>
      </c>
      <c r="V16" t="s">
        <v>1136</v>
      </c>
      <c r="W16" t="s">
        <v>1158</v>
      </c>
      <c r="X16" t="s">
        <v>1136</v>
      </c>
    </row>
    <row r="17" ht="12.75" customHeight="1" spans="1:24">
      <c r="A17" t="s">
        <v>1183</v>
      </c>
      <c r="B17" t="s">
        <v>1136</v>
      </c>
      <c r="C17" t="s">
        <v>1184</v>
      </c>
      <c r="D17" t="s">
        <v>1185</v>
      </c>
      <c r="E17" t="s">
        <v>1186</v>
      </c>
      <c r="F17" t="s">
        <v>1187</v>
      </c>
      <c r="G17" t="s">
        <v>935</v>
      </c>
      <c r="H17" t="s">
        <v>569</v>
      </c>
      <c r="I17" t="s">
        <v>1150</v>
      </c>
      <c r="J17" t="s">
        <v>1151</v>
      </c>
      <c r="K17" t="s">
        <v>1136</v>
      </c>
      <c r="L17" t="s">
        <v>1136</v>
      </c>
      <c r="M17" t="s">
        <v>1188</v>
      </c>
      <c r="N17" t="s">
        <v>1189</v>
      </c>
      <c r="O17" t="s">
        <v>1190</v>
      </c>
      <c r="P17" t="s">
        <v>1154</v>
      </c>
      <c r="Q17" t="s">
        <v>1155</v>
      </c>
      <c r="R17" t="s">
        <v>1156</v>
      </c>
      <c r="S17" t="s">
        <v>1170</v>
      </c>
      <c r="T17" t="s">
        <v>1171</v>
      </c>
      <c r="U17" t="s">
        <v>1191</v>
      </c>
      <c r="V17" t="s">
        <v>1192</v>
      </c>
      <c r="W17" t="s">
        <v>1136</v>
      </c>
      <c r="X17" s="444" t="s">
        <v>1174</v>
      </c>
    </row>
    <row r="18" ht="12.75" customHeight="1" spans="1:24">
      <c r="A18" t="s">
        <v>1193</v>
      </c>
      <c r="B18" t="s">
        <v>1136</v>
      </c>
      <c r="C18" t="s">
        <v>1194</v>
      </c>
      <c r="D18" t="s">
        <v>1195</v>
      </c>
      <c r="E18" t="s">
        <v>1195</v>
      </c>
      <c r="F18" t="s">
        <v>1196</v>
      </c>
      <c r="G18" t="s">
        <v>935</v>
      </c>
      <c r="H18" t="s">
        <v>569</v>
      </c>
      <c r="I18" t="s">
        <v>1150</v>
      </c>
      <c r="J18" t="s">
        <v>1151</v>
      </c>
      <c r="K18" t="s">
        <v>1136</v>
      </c>
      <c r="L18" t="s">
        <v>1136</v>
      </c>
      <c r="M18" t="s">
        <v>1136</v>
      </c>
      <c r="N18" t="s">
        <v>1136</v>
      </c>
      <c r="O18" t="s">
        <v>1197</v>
      </c>
      <c r="P18" t="s">
        <v>1154</v>
      </c>
      <c r="Q18" t="s">
        <v>1155</v>
      </c>
      <c r="R18" t="s">
        <v>1156</v>
      </c>
      <c r="S18" t="s">
        <v>1170</v>
      </c>
      <c r="T18" t="s">
        <v>1171</v>
      </c>
      <c r="U18" t="s">
        <v>1198</v>
      </c>
      <c r="V18" t="s">
        <v>1136</v>
      </c>
      <c r="W18" t="s">
        <v>1136</v>
      </c>
      <c r="X18" t="s">
        <v>1136</v>
      </c>
    </row>
    <row r="19" ht="12.75" customHeight="1" spans="1:24">
      <c r="A19" t="s">
        <v>1199</v>
      </c>
      <c r="B19" t="s">
        <v>1136</v>
      </c>
      <c r="C19" t="s">
        <v>1200</v>
      </c>
      <c r="D19" t="s">
        <v>1195</v>
      </c>
      <c r="E19" t="s">
        <v>1195</v>
      </c>
      <c r="F19" t="s">
        <v>1196</v>
      </c>
      <c r="G19" t="s">
        <v>935</v>
      </c>
      <c r="H19" t="s">
        <v>569</v>
      </c>
      <c r="I19" t="s">
        <v>1150</v>
      </c>
      <c r="J19" t="s">
        <v>1151</v>
      </c>
      <c r="K19" t="s">
        <v>1136</v>
      </c>
      <c r="L19" t="s">
        <v>1136</v>
      </c>
      <c r="M19" t="s">
        <v>1136</v>
      </c>
      <c r="N19" t="s">
        <v>1136</v>
      </c>
      <c r="O19" t="s">
        <v>1197</v>
      </c>
      <c r="P19" t="s">
        <v>1154</v>
      </c>
      <c r="Q19" t="s">
        <v>1155</v>
      </c>
      <c r="R19" t="s">
        <v>1156</v>
      </c>
      <c r="S19" t="s">
        <v>1170</v>
      </c>
      <c r="T19" t="s">
        <v>1171</v>
      </c>
      <c r="U19" t="s">
        <v>1198</v>
      </c>
      <c r="V19" t="s">
        <v>1136</v>
      </c>
      <c r="W19" t="s">
        <v>1136</v>
      </c>
      <c r="X19" t="s">
        <v>1136</v>
      </c>
    </row>
    <row r="20" ht="12.75" customHeight="1" spans="1:24">
      <c r="A20" t="s">
        <v>1201</v>
      </c>
      <c r="B20" t="s">
        <v>1136</v>
      </c>
      <c r="C20" t="s">
        <v>1202</v>
      </c>
      <c r="D20" t="s">
        <v>1195</v>
      </c>
      <c r="E20" t="s">
        <v>1195</v>
      </c>
      <c r="F20" t="s">
        <v>1196</v>
      </c>
      <c r="G20" t="s">
        <v>935</v>
      </c>
      <c r="H20" t="s">
        <v>569</v>
      </c>
      <c r="I20" t="s">
        <v>1150</v>
      </c>
      <c r="J20" t="s">
        <v>1151</v>
      </c>
      <c r="K20" t="s">
        <v>1136</v>
      </c>
      <c r="L20" t="s">
        <v>1136</v>
      </c>
      <c r="M20" t="s">
        <v>1136</v>
      </c>
      <c r="N20" t="s">
        <v>1136</v>
      </c>
      <c r="O20" t="s">
        <v>1197</v>
      </c>
      <c r="P20" t="s">
        <v>1154</v>
      </c>
      <c r="Q20" t="s">
        <v>1155</v>
      </c>
      <c r="R20" t="s">
        <v>1156</v>
      </c>
      <c r="S20" t="s">
        <v>1170</v>
      </c>
      <c r="T20" t="s">
        <v>1171</v>
      </c>
      <c r="U20" t="s">
        <v>1198</v>
      </c>
      <c r="V20" t="s">
        <v>1136</v>
      </c>
      <c r="W20" t="s">
        <v>1136</v>
      </c>
      <c r="X20" t="s">
        <v>1136</v>
      </c>
    </row>
    <row r="21" ht="12.75" customHeight="1" spans="1:24">
      <c r="A21" t="s">
        <v>1203</v>
      </c>
      <c r="B21" t="s">
        <v>1136</v>
      </c>
      <c r="C21" t="s">
        <v>1204</v>
      </c>
      <c r="D21" t="s">
        <v>1205</v>
      </c>
      <c r="E21" t="s">
        <v>1206</v>
      </c>
      <c r="F21" t="s">
        <v>1207</v>
      </c>
      <c r="G21" t="s">
        <v>935</v>
      </c>
      <c r="H21" t="s">
        <v>569</v>
      </c>
      <c r="I21" t="s">
        <v>1150</v>
      </c>
      <c r="J21" t="s">
        <v>1151</v>
      </c>
      <c r="K21" t="s">
        <v>1136</v>
      </c>
      <c r="L21" t="s">
        <v>1136</v>
      </c>
      <c r="M21" t="s">
        <v>1136</v>
      </c>
      <c r="N21" t="s">
        <v>1136</v>
      </c>
      <c r="O21" t="s">
        <v>1208</v>
      </c>
      <c r="P21" t="s">
        <v>1154</v>
      </c>
      <c r="Q21" t="s">
        <v>1155</v>
      </c>
      <c r="R21" t="s">
        <v>1156</v>
      </c>
      <c r="S21" t="s">
        <v>1170</v>
      </c>
      <c r="T21" t="s">
        <v>1171</v>
      </c>
      <c r="U21" t="s">
        <v>1209</v>
      </c>
      <c r="V21" t="s">
        <v>1136</v>
      </c>
      <c r="W21" t="s">
        <v>1136</v>
      </c>
      <c r="X21" t="s">
        <v>1136</v>
      </c>
    </row>
    <row r="22" ht="12.75" customHeight="1" spans="1:24">
      <c r="A22" t="s">
        <v>1210</v>
      </c>
      <c r="B22" t="s">
        <v>1136</v>
      </c>
      <c r="C22" t="s">
        <v>1211</v>
      </c>
      <c r="D22" t="s">
        <v>1195</v>
      </c>
      <c r="E22" t="s">
        <v>1195</v>
      </c>
      <c r="F22" t="s">
        <v>1196</v>
      </c>
      <c r="G22" t="s">
        <v>935</v>
      </c>
      <c r="H22" t="s">
        <v>569</v>
      </c>
      <c r="I22" t="s">
        <v>1150</v>
      </c>
      <c r="J22" t="s">
        <v>1151</v>
      </c>
      <c r="K22" t="s">
        <v>1136</v>
      </c>
      <c r="L22" t="s">
        <v>1136</v>
      </c>
      <c r="M22" t="s">
        <v>1136</v>
      </c>
      <c r="N22" t="s">
        <v>1136</v>
      </c>
      <c r="O22" t="s">
        <v>1197</v>
      </c>
      <c r="P22" t="s">
        <v>1154</v>
      </c>
      <c r="Q22" t="s">
        <v>1155</v>
      </c>
      <c r="R22" t="s">
        <v>1156</v>
      </c>
      <c r="S22" t="s">
        <v>1170</v>
      </c>
      <c r="T22" t="s">
        <v>1171</v>
      </c>
      <c r="U22" t="s">
        <v>1198</v>
      </c>
      <c r="V22" t="s">
        <v>1136</v>
      </c>
      <c r="W22" t="s">
        <v>1136</v>
      </c>
      <c r="X22" t="s">
        <v>1136</v>
      </c>
    </row>
    <row r="23" ht="12.75" customHeight="1" spans="1:24">
      <c r="A23" t="s">
        <v>1212</v>
      </c>
      <c r="B23" t="s">
        <v>1136</v>
      </c>
      <c r="C23" t="s">
        <v>1213</v>
      </c>
      <c r="D23" t="s">
        <v>1185</v>
      </c>
      <c r="E23" t="s">
        <v>1186</v>
      </c>
      <c r="F23" t="s">
        <v>1187</v>
      </c>
      <c r="G23" t="s">
        <v>935</v>
      </c>
      <c r="H23" t="s">
        <v>569</v>
      </c>
      <c r="I23" t="s">
        <v>1150</v>
      </c>
      <c r="J23" t="s">
        <v>1151</v>
      </c>
      <c r="K23" t="s">
        <v>1136</v>
      </c>
      <c r="L23" t="s">
        <v>1136</v>
      </c>
      <c r="M23" t="s">
        <v>1136</v>
      </c>
      <c r="N23" t="s">
        <v>1136</v>
      </c>
      <c r="O23" t="s">
        <v>1190</v>
      </c>
      <c r="P23" t="s">
        <v>1154</v>
      </c>
      <c r="Q23" t="s">
        <v>1155</v>
      </c>
      <c r="R23" t="s">
        <v>1156</v>
      </c>
      <c r="S23" t="s">
        <v>1170</v>
      </c>
      <c r="T23" t="s">
        <v>1171</v>
      </c>
      <c r="U23" t="s">
        <v>1191</v>
      </c>
      <c r="V23" t="s">
        <v>1136</v>
      </c>
      <c r="W23" t="s">
        <v>1136</v>
      </c>
      <c r="X23" t="s">
        <v>1136</v>
      </c>
    </row>
    <row r="24" ht="12.75" customHeight="1" spans="1:24">
      <c r="A24" t="s">
        <v>1214</v>
      </c>
      <c r="B24" t="s">
        <v>1136</v>
      </c>
      <c r="C24" t="s">
        <v>1215</v>
      </c>
      <c r="D24" t="s">
        <v>1185</v>
      </c>
      <c r="E24" t="s">
        <v>1186</v>
      </c>
      <c r="F24" t="s">
        <v>1216</v>
      </c>
      <c r="G24" t="s">
        <v>935</v>
      </c>
      <c r="H24" t="s">
        <v>569</v>
      </c>
      <c r="I24" t="s">
        <v>1150</v>
      </c>
      <c r="J24" t="s">
        <v>1151</v>
      </c>
      <c r="K24" t="s">
        <v>1136</v>
      </c>
      <c r="L24" t="s">
        <v>1136</v>
      </c>
      <c r="M24" t="s">
        <v>1136</v>
      </c>
      <c r="N24" t="s">
        <v>1136</v>
      </c>
      <c r="O24" t="s">
        <v>1190</v>
      </c>
      <c r="P24" t="s">
        <v>1154</v>
      </c>
      <c r="Q24" t="s">
        <v>1155</v>
      </c>
      <c r="R24" t="s">
        <v>1156</v>
      </c>
      <c r="S24" t="s">
        <v>1170</v>
      </c>
      <c r="T24" t="s">
        <v>1171</v>
      </c>
      <c r="U24" t="s">
        <v>1191</v>
      </c>
      <c r="V24" t="s">
        <v>1136</v>
      </c>
      <c r="W24" t="s">
        <v>1136</v>
      </c>
      <c r="X24" t="s">
        <v>1136</v>
      </c>
    </row>
    <row r="25" ht="12.75" customHeight="1" spans="1:24">
      <c r="A25" t="s">
        <v>1217</v>
      </c>
      <c r="B25" t="s">
        <v>1136</v>
      </c>
      <c r="C25" t="s">
        <v>1218</v>
      </c>
      <c r="D25" t="s">
        <v>1219</v>
      </c>
      <c r="E25" t="s">
        <v>1220</v>
      </c>
      <c r="F25" t="s">
        <v>1221</v>
      </c>
      <c r="G25" t="s">
        <v>935</v>
      </c>
      <c r="H25" t="s">
        <v>569</v>
      </c>
      <c r="I25" t="s">
        <v>1222</v>
      </c>
      <c r="J25" t="s">
        <v>1223</v>
      </c>
      <c r="K25" t="s">
        <v>1136</v>
      </c>
      <c r="L25" t="s">
        <v>1136</v>
      </c>
      <c r="M25" t="s">
        <v>1224</v>
      </c>
      <c r="N25" t="s">
        <v>1225</v>
      </c>
      <c r="O25" t="s">
        <v>1226</v>
      </c>
      <c r="P25" t="s">
        <v>1154</v>
      </c>
      <c r="Q25" t="s">
        <v>1227</v>
      </c>
      <c r="R25" t="s">
        <v>1156</v>
      </c>
      <c r="S25" t="s">
        <v>1228</v>
      </c>
      <c r="T25" t="s">
        <v>1229</v>
      </c>
      <c r="U25" t="s">
        <v>1230</v>
      </c>
      <c r="V25" t="s">
        <v>1231</v>
      </c>
      <c r="W25" t="s">
        <v>1232</v>
      </c>
      <c r="X25" s="444" t="s">
        <v>1233</v>
      </c>
    </row>
    <row r="26" ht="12.75" customHeight="1" spans="1:24">
      <c r="A26" t="s">
        <v>1234</v>
      </c>
      <c r="B26" t="s">
        <v>1136</v>
      </c>
      <c r="C26" t="s">
        <v>1235</v>
      </c>
      <c r="D26" t="s">
        <v>1147</v>
      </c>
      <c r="E26" t="s">
        <v>1148</v>
      </c>
      <c r="F26" t="s">
        <v>1236</v>
      </c>
      <c r="G26" t="s">
        <v>935</v>
      </c>
      <c r="H26" t="s">
        <v>569</v>
      </c>
      <c r="I26" t="s">
        <v>1237</v>
      </c>
      <c r="J26" t="s">
        <v>1238</v>
      </c>
      <c r="K26" t="s">
        <v>1136</v>
      </c>
      <c r="L26" t="s">
        <v>1136</v>
      </c>
      <c r="M26" t="s">
        <v>1136</v>
      </c>
      <c r="N26" t="s">
        <v>1136</v>
      </c>
      <c r="O26" t="s">
        <v>1239</v>
      </c>
      <c r="P26" t="s">
        <v>1154</v>
      </c>
      <c r="Q26" t="s">
        <v>1240</v>
      </c>
      <c r="R26" t="s">
        <v>1241</v>
      </c>
      <c r="S26" t="s">
        <v>1242</v>
      </c>
      <c r="T26" t="s">
        <v>1243</v>
      </c>
      <c r="U26" t="s">
        <v>1244</v>
      </c>
      <c r="V26" t="s">
        <v>1136</v>
      </c>
      <c r="W26" t="s">
        <v>1136</v>
      </c>
      <c r="X26" s="444" t="s">
        <v>1245</v>
      </c>
    </row>
    <row r="27" ht="12.75" customHeight="1" spans="1:24">
      <c r="A27" t="s">
        <v>1246</v>
      </c>
      <c r="B27" t="s">
        <v>1136</v>
      </c>
      <c r="C27" t="s">
        <v>1247</v>
      </c>
      <c r="D27" t="s">
        <v>1147</v>
      </c>
      <c r="E27" t="s">
        <v>1148</v>
      </c>
      <c r="F27" t="s">
        <v>1248</v>
      </c>
      <c r="G27" t="s">
        <v>935</v>
      </c>
      <c r="H27" t="s">
        <v>569</v>
      </c>
      <c r="I27" t="s">
        <v>1249</v>
      </c>
      <c r="J27" t="s">
        <v>1250</v>
      </c>
      <c r="K27" t="s">
        <v>1136</v>
      </c>
      <c r="L27" t="s">
        <v>1136</v>
      </c>
      <c r="M27" t="s">
        <v>1251</v>
      </c>
      <c r="N27" t="s">
        <v>1252</v>
      </c>
      <c r="O27" t="s">
        <v>1253</v>
      </c>
      <c r="P27" t="s">
        <v>1154</v>
      </c>
      <c r="Q27" t="s">
        <v>1254</v>
      </c>
      <c r="R27" t="s">
        <v>1255</v>
      </c>
      <c r="S27" t="s">
        <v>1256</v>
      </c>
      <c r="T27" t="s">
        <v>1257</v>
      </c>
      <c r="U27" t="s">
        <v>1258</v>
      </c>
      <c r="V27" t="s">
        <v>1259</v>
      </c>
      <c r="W27" t="s">
        <v>1136</v>
      </c>
      <c r="X27" s="444" t="s">
        <v>1260</v>
      </c>
    </row>
    <row r="28" ht="12.75" customHeight="1" spans="1:24">
      <c r="A28" t="s">
        <v>765</v>
      </c>
      <c r="B28" t="s">
        <v>1136</v>
      </c>
      <c r="C28" t="s">
        <v>1261</v>
      </c>
      <c r="D28" t="s">
        <v>1262</v>
      </c>
      <c r="E28" t="s">
        <v>1263</v>
      </c>
      <c r="F28" t="s">
        <v>1264</v>
      </c>
      <c r="G28" t="s">
        <v>935</v>
      </c>
      <c r="H28" t="s">
        <v>569</v>
      </c>
      <c r="I28" t="s">
        <v>1265</v>
      </c>
      <c r="J28" t="s">
        <v>1266</v>
      </c>
      <c r="K28" t="s">
        <v>1136</v>
      </c>
      <c r="L28" t="s">
        <v>1136</v>
      </c>
      <c r="M28" t="s">
        <v>1267</v>
      </c>
      <c r="N28" t="s">
        <v>1268</v>
      </c>
      <c r="O28" t="s">
        <v>1269</v>
      </c>
      <c r="P28" t="s">
        <v>1154</v>
      </c>
      <c r="Q28" t="s">
        <v>1270</v>
      </c>
      <c r="R28" t="s">
        <v>1271</v>
      </c>
      <c r="S28" t="s">
        <v>1256</v>
      </c>
      <c r="T28" t="s">
        <v>1272</v>
      </c>
      <c r="U28" t="s">
        <v>1273</v>
      </c>
      <c r="V28" t="s">
        <v>1274</v>
      </c>
      <c r="W28" t="s">
        <v>1136</v>
      </c>
      <c r="X28" t="s">
        <v>1136</v>
      </c>
    </row>
    <row r="29" ht="12.75" customHeight="1" spans="1:24">
      <c r="A29" t="s">
        <v>1275</v>
      </c>
      <c r="B29" t="s">
        <v>1136</v>
      </c>
      <c r="C29" t="s">
        <v>1261</v>
      </c>
      <c r="D29" t="s">
        <v>1262</v>
      </c>
      <c r="E29" t="s">
        <v>1263</v>
      </c>
      <c r="F29" t="s">
        <v>1276</v>
      </c>
      <c r="G29" t="s">
        <v>935</v>
      </c>
      <c r="H29" t="s">
        <v>569</v>
      </c>
      <c r="I29" t="s">
        <v>1277</v>
      </c>
      <c r="J29" t="s">
        <v>1278</v>
      </c>
      <c r="K29" t="s">
        <v>1136</v>
      </c>
      <c r="L29" t="s">
        <v>1136</v>
      </c>
      <c r="M29" t="s">
        <v>1279</v>
      </c>
      <c r="N29" t="s">
        <v>1280</v>
      </c>
      <c r="O29" t="s">
        <v>1281</v>
      </c>
      <c r="P29" t="s">
        <v>1154</v>
      </c>
      <c r="Q29" t="s">
        <v>1282</v>
      </c>
      <c r="R29" t="s">
        <v>1283</v>
      </c>
      <c r="S29" t="s">
        <v>1284</v>
      </c>
      <c r="T29" t="s">
        <v>1285</v>
      </c>
      <c r="U29" t="s">
        <v>1286</v>
      </c>
      <c r="V29" t="s">
        <v>1287</v>
      </c>
      <c r="W29" t="s">
        <v>1136</v>
      </c>
      <c r="X29" s="444" t="s">
        <v>1288</v>
      </c>
    </row>
    <row r="30" ht="12.75" customHeight="1" spans="1:24">
      <c r="A30" t="s">
        <v>1289</v>
      </c>
      <c r="B30" t="s">
        <v>1136</v>
      </c>
      <c r="C30" t="s">
        <v>1290</v>
      </c>
      <c r="D30" t="s">
        <v>1147</v>
      </c>
      <c r="E30" t="s">
        <v>1148</v>
      </c>
      <c r="F30" t="s">
        <v>1291</v>
      </c>
      <c r="G30" t="s">
        <v>935</v>
      </c>
      <c r="H30" t="s">
        <v>569</v>
      </c>
      <c r="I30" t="s">
        <v>1292</v>
      </c>
      <c r="J30" t="s">
        <v>1293</v>
      </c>
      <c r="K30" t="s">
        <v>1136</v>
      </c>
      <c r="L30" t="s">
        <v>1136</v>
      </c>
      <c r="M30" t="s">
        <v>1294</v>
      </c>
      <c r="N30" t="s">
        <v>1295</v>
      </c>
      <c r="O30" t="s">
        <v>1296</v>
      </c>
      <c r="P30" t="s">
        <v>1154</v>
      </c>
      <c r="Q30" t="s">
        <v>1297</v>
      </c>
      <c r="R30" t="s">
        <v>1298</v>
      </c>
      <c r="S30" t="s">
        <v>1299</v>
      </c>
      <c r="T30" t="s">
        <v>1300</v>
      </c>
      <c r="U30" t="s">
        <v>1301</v>
      </c>
      <c r="V30" t="s">
        <v>1302</v>
      </c>
      <c r="W30" t="s">
        <v>1136</v>
      </c>
      <c r="X30" s="444" t="s">
        <v>1303</v>
      </c>
    </row>
    <row r="31" ht="12.75" customHeight="1" spans="1:24">
      <c r="A31" t="s">
        <v>1304</v>
      </c>
      <c r="B31" t="s">
        <v>1136</v>
      </c>
      <c r="C31" t="s">
        <v>1305</v>
      </c>
      <c r="D31" t="s">
        <v>1306</v>
      </c>
      <c r="E31" t="s">
        <v>1307</v>
      </c>
      <c r="F31" t="s">
        <v>1308</v>
      </c>
      <c r="G31" t="s">
        <v>935</v>
      </c>
      <c r="H31" t="s">
        <v>569</v>
      </c>
      <c r="I31" t="s">
        <v>1292</v>
      </c>
      <c r="J31" t="s">
        <v>1293</v>
      </c>
      <c r="K31" t="s">
        <v>1136</v>
      </c>
      <c r="L31" t="s">
        <v>1136</v>
      </c>
      <c r="M31" t="s">
        <v>1309</v>
      </c>
      <c r="N31" t="s">
        <v>1310</v>
      </c>
      <c r="O31" t="s">
        <v>1311</v>
      </c>
      <c r="P31" t="s">
        <v>1154</v>
      </c>
      <c r="Q31" t="s">
        <v>1297</v>
      </c>
      <c r="R31" t="s">
        <v>1298</v>
      </c>
      <c r="S31" t="s">
        <v>1299</v>
      </c>
      <c r="T31" t="s">
        <v>1300</v>
      </c>
      <c r="U31" t="s">
        <v>1312</v>
      </c>
      <c r="V31" t="s">
        <v>1313</v>
      </c>
      <c r="W31" t="s">
        <v>1136</v>
      </c>
      <c r="X31" s="444" t="s">
        <v>1314</v>
      </c>
    </row>
    <row r="32" ht="12.75" customHeight="1" spans="1:24">
      <c r="A32" t="s">
        <v>1315</v>
      </c>
      <c r="B32" t="s">
        <v>1136</v>
      </c>
      <c r="C32" t="s">
        <v>1316</v>
      </c>
      <c r="D32" t="s">
        <v>1136</v>
      </c>
      <c r="E32" t="s">
        <v>1136</v>
      </c>
      <c r="F32" t="s">
        <v>1136</v>
      </c>
      <c r="G32" t="s">
        <v>935</v>
      </c>
      <c r="H32" t="s">
        <v>569</v>
      </c>
      <c r="I32" t="s">
        <v>1292</v>
      </c>
      <c r="J32" t="s">
        <v>1293</v>
      </c>
      <c r="K32" t="s">
        <v>1136</v>
      </c>
      <c r="L32" t="s">
        <v>1136</v>
      </c>
      <c r="M32" t="s">
        <v>1317</v>
      </c>
      <c r="N32" t="s">
        <v>1318</v>
      </c>
      <c r="O32" t="s">
        <v>1319</v>
      </c>
      <c r="P32" t="s">
        <v>1154</v>
      </c>
      <c r="Q32" t="s">
        <v>1297</v>
      </c>
      <c r="R32" t="s">
        <v>1298</v>
      </c>
      <c r="S32" t="s">
        <v>1299</v>
      </c>
      <c r="T32" t="s">
        <v>1300</v>
      </c>
      <c r="U32" t="s">
        <v>1320</v>
      </c>
      <c r="V32" t="s">
        <v>1321</v>
      </c>
      <c r="W32" t="s">
        <v>1136</v>
      </c>
      <c r="X32" t="s">
        <v>1136</v>
      </c>
    </row>
    <row r="33" ht="12.75" customHeight="1" spans="1:24">
      <c r="A33" t="s">
        <v>1322</v>
      </c>
      <c r="B33" t="s">
        <v>1136</v>
      </c>
      <c r="C33" t="s">
        <v>1323</v>
      </c>
      <c r="D33" t="s">
        <v>1324</v>
      </c>
      <c r="E33" t="s">
        <v>1325</v>
      </c>
      <c r="F33" t="s">
        <v>1326</v>
      </c>
      <c r="G33" t="s">
        <v>935</v>
      </c>
      <c r="H33" t="s">
        <v>569</v>
      </c>
      <c r="I33" t="s">
        <v>1292</v>
      </c>
      <c r="J33" t="s">
        <v>1293</v>
      </c>
      <c r="K33" t="s">
        <v>1136</v>
      </c>
      <c r="L33" t="s">
        <v>1136</v>
      </c>
      <c r="M33" t="s">
        <v>1327</v>
      </c>
      <c r="N33" t="s">
        <v>1328</v>
      </c>
      <c r="O33" t="s">
        <v>1329</v>
      </c>
      <c r="P33" t="s">
        <v>1154</v>
      </c>
      <c r="Q33" t="s">
        <v>1297</v>
      </c>
      <c r="R33" t="s">
        <v>1298</v>
      </c>
      <c r="S33" t="s">
        <v>1299</v>
      </c>
      <c r="T33" t="s">
        <v>1300</v>
      </c>
      <c r="U33" t="s">
        <v>1330</v>
      </c>
      <c r="V33" t="s">
        <v>1331</v>
      </c>
      <c r="W33" t="s">
        <v>1136</v>
      </c>
      <c r="X33" s="444" t="s">
        <v>1332</v>
      </c>
    </row>
    <row r="34" ht="12.75" customHeight="1" spans="1:24">
      <c r="A34" t="s">
        <v>1136</v>
      </c>
      <c r="B34" t="s">
        <v>1136</v>
      </c>
      <c r="C34" t="s">
        <v>1136</v>
      </c>
      <c r="D34" t="s">
        <v>1136</v>
      </c>
      <c r="E34" t="s">
        <v>1136</v>
      </c>
      <c r="F34" t="s">
        <v>1136</v>
      </c>
      <c r="G34" t="s">
        <v>1136</v>
      </c>
      <c r="H34" t="s">
        <v>1136</v>
      </c>
      <c r="I34" t="s">
        <v>1136</v>
      </c>
      <c r="J34" t="s">
        <v>1136</v>
      </c>
      <c r="K34" t="s">
        <v>1136</v>
      </c>
      <c r="L34" t="s">
        <v>1136</v>
      </c>
      <c r="M34" t="s">
        <v>1136</v>
      </c>
      <c r="N34" t="s">
        <v>1136</v>
      </c>
      <c r="O34" t="s">
        <v>1136</v>
      </c>
      <c r="P34" t="s">
        <v>1136</v>
      </c>
      <c r="Q34" t="s">
        <v>1136</v>
      </c>
      <c r="R34" t="s">
        <v>1136</v>
      </c>
      <c r="S34" t="s">
        <v>1136</v>
      </c>
      <c r="T34" t="s">
        <v>1136</v>
      </c>
      <c r="U34" t="s">
        <v>1136</v>
      </c>
      <c r="V34" t="s">
        <v>1136</v>
      </c>
      <c r="W34" t="s">
        <v>1136</v>
      </c>
      <c r="X34" t="s">
        <v>1136</v>
      </c>
    </row>
    <row r="35" ht="12.75" customHeight="1" spans="1:24">
      <c r="A35" t="s">
        <v>1006</v>
      </c>
      <c r="B35" t="s">
        <v>1136</v>
      </c>
      <c r="C35" t="s">
        <v>1136</v>
      </c>
      <c r="D35" t="s">
        <v>1136</v>
      </c>
      <c r="E35" t="s">
        <v>1136</v>
      </c>
      <c r="F35" t="s">
        <v>1136</v>
      </c>
      <c r="G35" t="s">
        <v>1136</v>
      </c>
      <c r="H35" t="s">
        <v>1136</v>
      </c>
      <c r="I35" t="s">
        <v>1136</v>
      </c>
      <c r="J35" t="s">
        <v>1136</v>
      </c>
      <c r="K35" t="s">
        <v>1156</v>
      </c>
      <c r="L35" t="s">
        <v>1156</v>
      </c>
      <c r="M35" t="s">
        <v>1333</v>
      </c>
      <c r="N35" t="s">
        <v>1334</v>
      </c>
      <c r="O35" t="s">
        <v>1335</v>
      </c>
      <c r="P35" t="s">
        <v>1136</v>
      </c>
      <c r="Q35" t="s">
        <v>1136</v>
      </c>
      <c r="R35" t="s">
        <v>1136</v>
      </c>
      <c r="S35" t="s">
        <v>1136</v>
      </c>
      <c r="T35" t="s">
        <v>1136</v>
      </c>
      <c r="U35" t="s">
        <v>1336</v>
      </c>
      <c r="V35" t="s">
        <v>1337</v>
      </c>
      <c r="W35" t="s">
        <v>1136</v>
      </c>
      <c r="X35" t="s">
        <v>1136</v>
      </c>
    </row>
    <row r="36" ht="12.75" customHeight="1" spans="1:24">
      <c r="A36" t="s">
        <v>1338</v>
      </c>
      <c r="B36" t="s">
        <v>1136</v>
      </c>
      <c r="C36" t="s">
        <v>1136</v>
      </c>
      <c r="D36" t="s">
        <v>1136</v>
      </c>
      <c r="E36" t="s">
        <v>1136</v>
      </c>
      <c r="F36" t="s">
        <v>1136</v>
      </c>
      <c r="G36" t="s">
        <v>1136</v>
      </c>
      <c r="H36" t="s">
        <v>1136</v>
      </c>
      <c r="I36" t="s">
        <v>1136</v>
      </c>
      <c r="J36" t="s">
        <v>1136</v>
      </c>
      <c r="K36" t="s">
        <v>1136</v>
      </c>
      <c r="L36" t="s">
        <v>1136</v>
      </c>
      <c r="M36" t="s">
        <v>1136</v>
      </c>
      <c r="N36" t="s">
        <v>1136</v>
      </c>
      <c r="O36" t="s">
        <v>1136</v>
      </c>
      <c r="P36" t="s">
        <v>1136</v>
      </c>
      <c r="Q36" t="s">
        <v>1136</v>
      </c>
      <c r="R36" t="s">
        <v>1136</v>
      </c>
      <c r="S36" t="s">
        <v>1136</v>
      </c>
      <c r="T36" t="s">
        <v>1136</v>
      </c>
      <c r="U36" t="s">
        <v>1136</v>
      </c>
      <c r="V36" t="s">
        <v>1136</v>
      </c>
      <c r="W36" t="s">
        <v>1136</v>
      </c>
      <c r="X36" t="s">
        <v>1136</v>
      </c>
    </row>
    <row r="37" ht="12.75" customHeight="1" spans="1:24">
      <c r="A37" t="s">
        <v>1339</v>
      </c>
      <c r="B37" t="s">
        <v>1136</v>
      </c>
      <c r="C37" t="s">
        <v>1136</v>
      </c>
      <c r="D37" t="s">
        <v>1136</v>
      </c>
      <c r="E37" t="s">
        <v>1136</v>
      </c>
      <c r="F37" t="s">
        <v>1136</v>
      </c>
      <c r="G37" t="s">
        <v>1136</v>
      </c>
      <c r="H37" t="s">
        <v>1136</v>
      </c>
      <c r="I37" t="s">
        <v>1136</v>
      </c>
      <c r="J37" t="s">
        <v>1136</v>
      </c>
      <c r="K37" t="s">
        <v>1156</v>
      </c>
      <c r="L37" t="s">
        <v>1156</v>
      </c>
      <c r="M37" t="s">
        <v>1333</v>
      </c>
      <c r="N37" t="s">
        <v>1334</v>
      </c>
      <c r="O37" t="s">
        <v>1335</v>
      </c>
      <c r="P37" t="s">
        <v>1136</v>
      </c>
      <c r="Q37" t="s">
        <v>1136</v>
      </c>
      <c r="R37" t="s">
        <v>1136</v>
      </c>
      <c r="S37" t="s">
        <v>1136</v>
      </c>
      <c r="T37" t="s">
        <v>1136</v>
      </c>
      <c r="U37" t="s">
        <v>1336</v>
      </c>
      <c r="V37" t="s">
        <v>1340</v>
      </c>
      <c r="W37" t="s">
        <v>1136</v>
      </c>
      <c r="X37" t="s">
        <v>1136</v>
      </c>
    </row>
    <row r="38" ht="12.75" customHeight="1" spans="1:24">
      <c r="A38" t="s">
        <v>1341</v>
      </c>
      <c r="B38" t="s">
        <v>1136</v>
      </c>
      <c r="C38" t="s">
        <v>1136</v>
      </c>
      <c r="D38" t="s">
        <v>1136</v>
      </c>
      <c r="E38" t="s">
        <v>1136</v>
      </c>
      <c r="F38" t="s">
        <v>1136</v>
      </c>
      <c r="G38" t="s">
        <v>1136</v>
      </c>
      <c r="H38" t="s">
        <v>1136</v>
      </c>
      <c r="I38" t="s">
        <v>1136</v>
      </c>
      <c r="J38" t="s">
        <v>1136</v>
      </c>
      <c r="K38" t="s">
        <v>1136</v>
      </c>
      <c r="L38" t="s">
        <v>1136</v>
      </c>
      <c r="M38" t="s">
        <v>1136</v>
      </c>
      <c r="N38" t="s">
        <v>1136</v>
      </c>
      <c r="O38" t="s">
        <v>1342</v>
      </c>
      <c r="P38" t="s">
        <v>1136</v>
      </c>
      <c r="Q38" t="s">
        <v>1136</v>
      </c>
      <c r="R38" t="s">
        <v>1136</v>
      </c>
      <c r="S38" t="s">
        <v>1136</v>
      </c>
      <c r="T38" t="s">
        <v>1136</v>
      </c>
      <c r="U38" t="s">
        <v>1136</v>
      </c>
      <c r="V38" t="s">
        <v>1136</v>
      </c>
      <c r="W38" t="s">
        <v>1136</v>
      </c>
      <c r="X38" t="s">
        <v>1136</v>
      </c>
    </row>
    <row r="39" ht="12.75" customHeight="1" spans="1:24">
      <c r="A39" t="s">
        <v>1343</v>
      </c>
      <c r="B39" t="s">
        <v>1136</v>
      </c>
      <c r="C39" t="s">
        <v>1136</v>
      </c>
      <c r="D39" t="s">
        <v>1136</v>
      </c>
      <c r="E39" t="s">
        <v>1136</v>
      </c>
      <c r="F39" t="s">
        <v>1136</v>
      </c>
      <c r="G39" t="s">
        <v>1136</v>
      </c>
      <c r="H39" t="s">
        <v>1136</v>
      </c>
      <c r="I39" t="s">
        <v>1136</v>
      </c>
      <c r="J39" t="s">
        <v>1136</v>
      </c>
      <c r="K39" t="s">
        <v>1136</v>
      </c>
      <c r="L39" t="s">
        <v>1136</v>
      </c>
      <c r="M39" t="s">
        <v>1136</v>
      </c>
      <c r="N39" t="s">
        <v>1136</v>
      </c>
      <c r="O39" t="s">
        <v>1136</v>
      </c>
      <c r="P39" t="s">
        <v>1136</v>
      </c>
      <c r="Q39" t="s">
        <v>1136</v>
      </c>
      <c r="R39" t="s">
        <v>1136</v>
      </c>
      <c r="S39" t="s">
        <v>1136</v>
      </c>
      <c r="T39" t="s">
        <v>1136</v>
      </c>
      <c r="U39" t="s">
        <v>1136</v>
      </c>
      <c r="V39" t="s">
        <v>1136</v>
      </c>
      <c r="W39" t="s">
        <v>1136</v>
      </c>
      <c r="X39" t="s">
        <v>1136</v>
      </c>
    </row>
    <row r="40" ht="12.75" customHeight="1" spans="1:24">
      <c r="A40" t="s">
        <v>1136</v>
      </c>
      <c r="B40" t="s">
        <v>1136</v>
      </c>
      <c r="C40" t="s">
        <v>1136</v>
      </c>
      <c r="D40" t="s">
        <v>1136</v>
      </c>
      <c r="E40" t="s">
        <v>1136</v>
      </c>
      <c r="F40" t="s">
        <v>1136</v>
      </c>
      <c r="G40" t="s">
        <v>1136</v>
      </c>
      <c r="H40" t="s">
        <v>1136</v>
      </c>
      <c r="I40" t="s">
        <v>1136</v>
      </c>
      <c r="J40" t="s">
        <v>1136</v>
      </c>
      <c r="K40" t="s">
        <v>1136</v>
      </c>
      <c r="L40" t="s">
        <v>1136</v>
      </c>
      <c r="M40" t="s">
        <v>1136</v>
      </c>
      <c r="N40" t="s">
        <v>1136</v>
      </c>
      <c r="O40" t="s">
        <v>1136</v>
      </c>
      <c r="P40" t="s">
        <v>1136</v>
      </c>
      <c r="Q40" t="s">
        <v>1136</v>
      </c>
      <c r="R40" t="s">
        <v>1136</v>
      </c>
      <c r="S40" t="s">
        <v>1136</v>
      </c>
      <c r="T40" t="s">
        <v>1136</v>
      </c>
      <c r="U40" t="s">
        <v>1136</v>
      </c>
      <c r="V40" t="s">
        <v>1136</v>
      </c>
      <c r="W40" t="s">
        <v>1136</v>
      </c>
      <c r="X40" t="s">
        <v>1136</v>
      </c>
    </row>
    <row r="41" ht="12.75" customHeight="1" spans="1:24">
      <c r="A41" t="s">
        <v>1136</v>
      </c>
      <c r="B41" t="s">
        <v>1136</v>
      </c>
      <c r="C41" t="s">
        <v>1136</v>
      </c>
      <c r="D41" t="s">
        <v>1136</v>
      </c>
      <c r="E41" t="s">
        <v>1136</v>
      </c>
      <c r="F41" t="s">
        <v>1136</v>
      </c>
      <c r="G41" t="s">
        <v>1136</v>
      </c>
      <c r="H41" t="s">
        <v>1136</v>
      </c>
      <c r="I41" t="s">
        <v>1136</v>
      </c>
      <c r="J41" t="s">
        <v>1136</v>
      </c>
      <c r="K41" t="s">
        <v>1136</v>
      </c>
      <c r="L41" t="s">
        <v>1136</v>
      </c>
      <c r="M41" t="s">
        <v>1136</v>
      </c>
      <c r="N41" t="s">
        <v>1136</v>
      </c>
      <c r="O41" t="s">
        <v>1136</v>
      </c>
      <c r="P41" t="s">
        <v>1136</v>
      </c>
      <c r="Q41" t="s">
        <v>1136</v>
      </c>
      <c r="R41" t="s">
        <v>1136</v>
      </c>
      <c r="S41" t="s">
        <v>1136</v>
      </c>
      <c r="T41" t="s">
        <v>1136</v>
      </c>
      <c r="U41" t="s">
        <v>1136</v>
      </c>
      <c r="V41" t="s">
        <v>1136</v>
      </c>
      <c r="W41" t="s">
        <v>1136</v>
      </c>
      <c r="X41" t="s">
        <v>1136</v>
      </c>
    </row>
    <row r="42" ht="12.75" customHeight="1" spans="1:24">
      <c r="A42" t="s">
        <v>1136</v>
      </c>
      <c r="B42" t="s">
        <v>1136</v>
      </c>
      <c r="C42" t="s">
        <v>1136</v>
      </c>
      <c r="D42" t="s">
        <v>1136</v>
      </c>
      <c r="E42" t="s">
        <v>1136</v>
      </c>
      <c r="F42" t="s">
        <v>1136</v>
      </c>
      <c r="G42" t="s">
        <v>1136</v>
      </c>
      <c r="H42" t="s">
        <v>1136</v>
      </c>
      <c r="I42" t="s">
        <v>1136</v>
      </c>
      <c r="J42" t="s">
        <v>1136</v>
      </c>
      <c r="K42" t="s">
        <v>1136</v>
      </c>
      <c r="L42" t="s">
        <v>1136</v>
      </c>
      <c r="M42" t="s">
        <v>1136</v>
      </c>
      <c r="N42" t="s">
        <v>1136</v>
      </c>
      <c r="O42" t="s">
        <v>1136</v>
      </c>
      <c r="P42" t="s">
        <v>1136</v>
      </c>
      <c r="Q42" t="s">
        <v>1136</v>
      </c>
      <c r="R42" t="s">
        <v>1136</v>
      </c>
      <c r="S42" t="s">
        <v>1136</v>
      </c>
      <c r="T42" t="s">
        <v>1136</v>
      </c>
      <c r="U42" t="s">
        <v>1136</v>
      </c>
      <c r="V42" t="s">
        <v>1136</v>
      </c>
      <c r="W42" t="s">
        <v>1136</v>
      </c>
      <c r="X42" t="s">
        <v>1136</v>
      </c>
    </row>
    <row r="43" ht="12.75" customHeight="1" spans="1:24">
      <c r="A43" t="s">
        <v>1136</v>
      </c>
      <c r="B43" t="s">
        <v>1136</v>
      </c>
      <c r="C43" t="s">
        <v>1136</v>
      </c>
      <c r="D43" t="s">
        <v>1136</v>
      </c>
      <c r="E43" t="s">
        <v>1136</v>
      </c>
      <c r="F43" t="s">
        <v>1136</v>
      </c>
      <c r="G43" t="s">
        <v>1136</v>
      </c>
      <c r="H43" t="s">
        <v>1136</v>
      </c>
      <c r="I43" t="s">
        <v>1136</v>
      </c>
      <c r="J43" t="s">
        <v>1136</v>
      </c>
      <c r="K43" t="s">
        <v>1136</v>
      </c>
      <c r="L43" t="s">
        <v>1136</v>
      </c>
      <c r="M43" t="s">
        <v>1136</v>
      </c>
      <c r="N43" t="s">
        <v>1136</v>
      </c>
      <c r="O43" t="s">
        <v>1136</v>
      </c>
      <c r="P43" t="s">
        <v>1136</v>
      </c>
      <c r="Q43" t="s">
        <v>1136</v>
      </c>
      <c r="R43" t="s">
        <v>1136</v>
      </c>
      <c r="S43" t="s">
        <v>1136</v>
      </c>
      <c r="T43" t="s">
        <v>1136</v>
      </c>
      <c r="U43" t="s">
        <v>1136</v>
      </c>
      <c r="V43" t="s">
        <v>1136</v>
      </c>
      <c r="W43" t="s">
        <v>1136</v>
      </c>
      <c r="X43" t="s">
        <v>1136</v>
      </c>
    </row>
    <row r="44" ht="12.75" customHeight="1" spans="1:24">
      <c r="A44" t="s">
        <v>1136</v>
      </c>
      <c r="B44" t="s">
        <v>1136</v>
      </c>
      <c r="C44" t="s">
        <v>1136</v>
      </c>
      <c r="D44" t="s">
        <v>1136</v>
      </c>
      <c r="E44" t="s">
        <v>1136</v>
      </c>
      <c r="F44" t="s">
        <v>1136</v>
      </c>
      <c r="G44" t="s">
        <v>1136</v>
      </c>
      <c r="H44" t="s">
        <v>1136</v>
      </c>
      <c r="I44" t="s">
        <v>1136</v>
      </c>
      <c r="J44" t="s">
        <v>1136</v>
      </c>
      <c r="K44" t="s">
        <v>1136</v>
      </c>
      <c r="L44" t="s">
        <v>1136</v>
      </c>
      <c r="M44" t="s">
        <v>1136</v>
      </c>
      <c r="N44" t="s">
        <v>1136</v>
      </c>
      <c r="O44" t="s">
        <v>1136</v>
      </c>
      <c r="P44" t="s">
        <v>1136</v>
      </c>
      <c r="Q44" t="s">
        <v>1136</v>
      </c>
      <c r="R44" t="s">
        <v>1136</v>
      </c>
      <c r="S44" t="s">
        <v>1136</v>
      </c>
      <c r="T44" t="s">
        <v>1136</v>
      </c>
      <c r="U44" t="s">
        <v>1136</v>
      </c>
      <c r="V44" t="s">
        <v>1136</v>
      </c>
      <c r="W44" t="s">
        <v>1136</v>
      </c>
      <c r="X44" t="s">
        <v>1136</v>
      </c>
    </row>
    <row r="45" ht="12.75" customHeight="1" spans="1:24">
      <c r="A45" t="s">
        <v>1136</v>
      </c>
      <c r="B45" t="s">
        <v>1136</v>
      </c>
      <c r="C45" t="s">
        <v>1136</v>
      </c>
      <c r="D45" t="s">
        <v>1136</v>
      </c>
      <c r="E45" t="s">
        <v>1136</v>
      </c>
      <c r="F45" t="s">
        <v>1136</v>
      </c>
      <c r="G45" t="s">
        <v>1136</v>
      </c>
      <c r="H45" t="s">
        <v>1136</v>
      </c>
      <c r="I45" t="s">
        <v>1136</v>
      </c>
      <c r="J45" t="s">
        <v>1136</v>
      </c>
      <c r="K45" t="s">
        <v>1136</v>
      </c>
      <c r="L45" t="s">
        <v>1136</v>
      </c>
      <c r="M45" t="s">
        <v>1136</v>
      </c>
      <c r="N45" t="s">
        <v>1136</v>
      </c>
      <c r="O45" t="s">
        <v>1136</v>
      </c>
      <c r="P45" t="s">
        <v>1136</v>
      </c>
      <c r="Q45" t="s">
        <v>1136</v>
      </c>
      <c r="R45" t="s">
        <v>1136</v>
      </c>
      <c r="S45" t="s">
        <v>1136</v>
      </c>
      <c r="T45" t="s">
        <v>1136</v>
      </c>
      <c r="U45" t="s">
        <v>1136</v>
      </c>
      <c r="V45" t="s">
        <v>1136</v>
      </c>
      <c r="W45" t="s">
        <v>1136</v>
      </c>
      <c r="X45" t="s">
        <v>1136</v>
      </c>
    </row>
    <row r="46" ht="12.75" customHeight="1" spans="1:24">
      <c r="A46" t="s">
        <v>1136</v>
      </c>
      <c r="B46" t="s">
        <v>1136</v>
      </c>
      <c r="C46" t="s">
        <v>1136</v>
      </c>
      <c r="D46" t="s">
        <v>1136</v>
      </c>
      <c r="E46" t="s">
        <v>1136</v>
      </c>
      <c r="F46" t="s">
        <v>1136</v>
      </c>
      <c r="G46" t="s">
        <v>1136</v>
      </c>
      <c r="H46" t="s">
        <v>1136</v>
      </c>
      <c r="I46" t="s">
        <v>1136</v>
      </c>
      <c r="J46" t="s">
        <v>1136</v>
      </c>
      <c r="K46" t="s">
        <v>1136</v>
      </c>
      <c r="L46" t="s">
        <v>1136</v>
      </c>
      <c r="M46" t="s">
        <v>1136</v>
      </c>
      <c r="N46" t="s">
        <v>1136</v>
      </c>
      <c r="O46" t="s">
        <v>1136</v>
      </c>
      <c r="P46" t="s">
        <v>1136</v>
      </c>
      <c r="Q46" t="s">
        <v>1136</v>
      </c>
      <c r="R46" t="s">
        <v>1136</v>
      </c>
      <c r="S46" t="s">
        <v>1136</v>
      </c>
      <c r="T46" t="s">
        <v>1136</v>
      </c>
      <c r="U46" t="s">
        <v>1136</v>
      </c>
      <c r="V46" t="s">
        <v>1136</v>
      </c>
      <c r="W46" t="s">
        <v>1136</v>
      </c>
      <c r="X46" t="s">
        <v>1136</v>
      </c>
    </row>
    <row r="47" ht="12.75" customHeight="1" spans="1:24">
      <c r="A47" t="s">
        <v>1136</v>
      </c>
      <c r="B47" t="s">
        <v>1136</v>
      </c>
      <c r="C47" t="s">
        <v>1136</v>
      </c>
      <c r="D47" t="s">
        <v>1136</v>
      </c>
      <c r="E47" t="s">
        <v>1136</v>
      </c>
      <c r="F47" t="s">
        <v>1136</v>
      </c>
      <c r="G47" t="s">
        <v>1136</v>
      </c>
      <c r="H47" t="s">
        <v>1136</v>
      </c>
      <c r="I47" t="s">
        <v>1136</v>
      </c>
      <c r="J47" t="s">
        <v>1136</v>
      </c>
      <c r="K47" t="s">
        <v>1136</v>
      </c>
      <c r="L47" t="s">
        <v>1136</v>
      </c>
      <c r="M47" t="s">
        <v>1136</v>
      </c>
      <c r="N47" t="s">
        <v>1136</v>
      </c>
      <c r="O47" t="s">
        <v>1136</v>
      </c>
      <c r="P47" t="s">
        <v>1136</v>
      </c>
      <c r="Q47" t="s">
        <v>1136</v>
      </c>
      <c r="R47" t="s">
        <v>1136</v>
      </c>
      <c r="S47" t="s">
        <v>1136</v>
      </c>
      <c r="T47" t="s">
        <v>1136</v>
      </c>
      <c r="U47" t="s">
        <v>1136</v>
      </c>
      <c r="V47" t="s">
        <v>1136</v>
      </c>
      <c r="W47" t="s">
        <v>1136</v>
      </c>
      <c r="X47" t="s">
        <v>1136</v>
      </c>
    </row>
    <row r="48" ht="12.75" customHeight="1" spans="1:24">
      <c r="A48" t="s">
        <v>1136</v>
      </c>
      <c r="B48" t="s">
        <v>1136</v>
      </c>
      <c r="C48" t="s">
        <v>1136</v>
      </c>
      <c r="D48" t="s">
        <v>1136</v>
      </c>
      <c r="E48" t="s">
        <v>1136</v>
      </c>
      <c r="F48" t="s">
        <v>1136</v>
      </c>
      <c r="G48" t="s">
        <v>1136</v>
      </c>
      <c r="H48" t="s">
        <v>1136</v>
      </c>
      <c r="I48" t="s">
        <v>1136</v>
      </c>
      <c r="J48" t="s">
        <v>1136</v>
      </c>
      <c r="K48" t="s">
        <v>1136</v>
      </c>
      <c r="L48" t="s">
        <v>1136</v>
      </c>
      <c r="M48" t="s">
        <v>1136</v>
      </c>
      <c r="N48" t="s">
        <v>1136</v>
      </c>
      <c r="O48" t="s">
        <v>1136</v>
      </c>
      <c r="P48" t="s">
        <v>1136</v>
      </c>
      <c r="Q48" t="s">
        <v>1136</v>
      </c>
      <c r="R48" t="s">
        <v>1136</v>
      </c>
      <c r="S48" t="s">
        <v>1136</v>
      </c>
      <c r="T48" t="s">
        <v>1136</v>
      </c>
      <c r="U48" t="s">
        <v>1136</v>
      </c>
      <c r="V48" t="s">
        <v>1136</v>
      </c>
      <c r="W48" t="s">
        <v>1136</v>
      </c>
      <c r="X48" t="s">
        <v>1136</v>
      </c>
    </row>
    <row r="49" ht="12.75" customHeight="1" spans="1:24">
      <c r="A49" t="s">
        <v>1136</v>
      </c>
      <c r="B49" t="s">
        <v>1136</v>
      </c>
      <c r="C49" t="s">
        <v>1136</v>
      </c>
      <c r="D49" t="s">
        <v>1136</v>
      </c>
      <c r="E49" t="s">
        <v>1136</v>
      </c>
      <c r="F49" t="s">
        <v>1136</v>
      </c>
      <c r="G49" t="s">
        <v>1136</v>
      </c>
      <c r="H49" t="s">
        <v>1136</v>
      </c>
      <c r="I49" t="s">
        <v>1136</v>
      </c>
      <c r="J49" t="s">
        <v>1136</v>
      </c>
      <c r="K49" t="s">
        <v>1136</v>
      </c>
      <c r="L49" t="s">
        <v>1136</v>
      </c>
      <c r="M49" t="s">
        <v>1136</v>
      </c>
      <c r="N49" t="s">
        <v>1136</v>
      </c>
      <c r="O49" t="s">
        <v>1136</v>
      </c>
      <c r="P49" t="s">
        <v>1136</v>
      </c>
      <c r="Q49" t="s">
        <v>1136</v>
      </c>
      <c r="R49" t="s">
        <v>1136</v>
      </c>
      <c r="S49" t="s">
        <v>1136</v>
      </c>
      <c r="T49" t="s">
        <v>1136</v>
      </c>
      <c r="U49" t="s">
        <v>1136</v>
      </c>
      <c r="V49" t="s">
        <v>1136</v>
      </c>
      <c r="W49" t="s">
        <v>1136</v>
      </c>
      <c r="X49" t="s">
        <v>1136</v>
      </c>
    </row>
    <row r="50" ht="12.75" customHeight="1" spans="1:24">
      <c r="A50" t="s">
        <v>1136</v>
      </c>
      <c r="B50" t="s">
        <v>1136</v>
      </c>
      <c r="C50" t="s">
        <v>1136</v>
      </c>
      <c r="D50" t="s">
        <v>1136</v>
      </c>
      <c r="E50" t="s">
        <v>1136</v>
      </c>
      <c r="F50" t="s">
        <v>1136</v>
      </c>
      <c r="G50" t="s">
        <v>1136</v>
      </c>
      <c r="H50" t="s">
        <v>1136</v>
      </c>
      <c r="I50" t="s">
        <v>1136</v>
      </c>
      <c r="J50" t="s">
        <v>1136</v>
      </c>
      <c r="K50" t="s">
        <v>1136</v>
      </c>
      <c r="L50" t="s">
        <v>1136</v>
      </c>
      <c r="M50" t="s">
        <v>1136</v>
      </c>
      <c r="N50" t="s">
        <v>1136</v>
      </c>
      <c r="O50" t="s">
        <v>1136</v>
      </c>
      <c r="P50" t="s">
        <v>1136</v>
      </c>
      <c r="Q50" t="s">
        <v>1136</v>
      </c>
      <c r="R50" t="s">
        <v>1136</v>
      </c>
      <c r="S50" t="s">
        <v>1136</v>
      </c>
      <c r="T50" t="s">
        <v>1136</v>
      </c>
      <c r="U50" t="s">
        <v>1136</v>
      </c>
      <c r="V50" t="s">
        <v>1136</v>
      </c>
      <c r="W50" t="s">
        <v>1136</v>
      </c>
      <c r="X50" t="s">
        <v>1136</v>
      </c>
    </row>
    <row r="51" ht="12.75" customHeight="1" spans="1:24">
      <c r="A51" t="s">
        <v>1136</v>
      </c>
      <c r="B51" t="s">
        <v>1136</v>
      </c>
      <c r="C51" t="s">
        <v>1136</v>
      </c>
      <c r="D51" t="s">
        <v>1136</v>
      </c>
      <c r="E51" t="s">
        <v>1136</v>
      </c>
      <c r="F51" t="s">
        <v>1136</v>
      </c>
      <c r="G51" t="s">
        <v>1136</v>
      </c>
      <c r="H51" t="s">
        <v>1136</v>
      </c>
      <c r="I51" t="s">
        <v>1136</v>
      </c>
      <c r="J51" t="s">
        <v>1136</v>
      </c>
      <c r="K51" t="s">
        <v>1136</v>
      </c>
      <c r="L51" t="s">
        <v>1136</v>
      </c>
      <c r="M51" t="s">
        <v>1136</v>
      </c>
      <c r="N51" t="s">
        <v>1136</v>
      </c>
      <c r="O51" t="s">
        <v>1136</v>
      </c>
      <c r="P51" t="s">
        <v>1136</v>
      </c>
      <c r="Q51" t="s">
        <v>1136</v>
      </c>
      <c r="R51" t="s">
        <v>1136</v>
      </c>
      <c r="S51" t="s">
        <v>1136</v>
      </c>
      <c r="T51" t="s">
        <v>1136</v>
      </c>
      <c r="U51" t="s">
        <v>1136</v>
      </c>
      <c r="V51" t="s">
        <v>1136</v>
      </c>
      <c r="W51" t="s">
        <v>1136</v>
      </c>
      <c r="X51" t="s">
        <v>1136</v>
      </c>
    </row>
    <row r="52" ht="12.75" customHeight="1" spans="1:24">
      <c r="A52" t="s">
        <v>1136</v>
      </c>
      <c r="B52" t="s">
        <v>1136</v>
      </c>
      <c r="C52" t="s">
        <v>1136</v>
      </c>
      <c r="D52" t="s">
        <v>1136</v>
      </c>
      <c r="E52" t="s">
        <v>1136</v>
      </c>
      <c r="F52" t="s">
        <v>1136</v>
      </c>
      <c r="G52" t="s">
        <v>1136</v>
      </c>
      <c r="H52" t="s">
        <v>1136</v>
      </c>
      <c r="I52" t="s">
        <v>1136</v>
      </c>
      <c r="J52" t="s">
        <v>1136</v>
      </c>
      <c r="K52" t="s">
        <v>1136</v>
      </c>
      <c r="L52" t="s">
        <v>1136</v>
      </c>
      <c r="M52" t="s">
        <v>1136</v>
      </c>
      <c r="N52" t="s">
        <v>1136</v>
      </c>
      <c r="O52" t="s">
        <v>1136</v>
      </c>
      <c r="P52" t="s">
        <v>1136</v>
      </c>
      <c r="Q52" t="s">
        <v>1136</v>
      </c>
      <c r="R52" t="s">
        <v>1136</v>
      </c>
      <c r="S52" t="s">
        <v>1136</v>
      </c>
      <c r="T52" t="s">
        <v>1136</v>
      </c>
      <c r="U52" t="s">
        <v>1136</v>
      </c>
      <c r="V52" t="s">
        <v>1136</v>
      </c>
      <c r="W52" t="s">
        <v>1136</v>
      </c>
      <c r="X52" t="s">
        <v>1136</v>
      </c>
    </row>
    <row r="53" ht="12.75" customHeight="1" spans="1:24">
      <c r="A53" t="s">
        <v>1136</v>
      </c>
      <c r="B53" t="s">
        <v>1136</v>
      </c>
      <c r="C53" t="s">
        <v>1136</v>
      </c>
      <c r="D53" t="s">
        <v>1136</v>
      </c>
      <c r="E53" t="s">
        <v>1136</v>
      </c>
      <c r="F53" t="s">
        <v>1136</v>
      </c>
      <c r="G53" t="s">
        <v>1136</v>
      </c>
      <c r="H53" t="s">
        <v>1136</v>
      </c>
      <c r="I53" t="s">
        <v>1136</v>
      </c>
      <c r="J53" t="s">
        <v>1136</v>
      </c>
      <c r="K53" t="s">
        <v>1136</v>
      </c>
      <c r="L53" t="s">
        <v>1136</v>
      </c>
      <c r="M53" t="s">
        <v>1136</v>
      </c>
      <c r="N53" t="s">
        <v>1136</v>
      </c>
      <c r="O53" t="s">
        <v>1136</v>
      </c>
      <c r="P53" t="s">
        <v>1136</v>
      </c>
      <c r="Q53" t="s">
        <v>1136</v>
      </c>
      <c r="R53" t="s">
        <v>1136</v>
      </c>
      <c r="S53" t="s">
        <v>1136</v>
      </c>
      <c r="T53" t="s">
        <v>1136</v>
      </c>
      <c r="U53" t="s">
        <v>1136</v>
      </c>
      <c r="V53" t="s">
        <v>1136</v>
      </c>
      <c r="W53" t="s">
        <v>1136</v>
      </c>
      <c r="X53" t="s">
        <v>1136</v>
      </c>
    </row>
    <row r="54" ht="12.75" customHeight="1" spans="1:24">
      <c r="A54" t="s">
        <v>1136</v>
      </c>
      <c r="B54" t="s">
        <v>1136</v>
      </c>
      <c r="C54" t="s">
        <v>1136</v>
      </c>
      <c r="D54" t="s">
        <v>1136</v>
      </c>
      <c r="E54" t="s">
        <v>1136</v>
      </c>
      <c r="F54" t="s">
        <v>1136</v>
      </c>
      <c r="G54" t="s">
        <v>1136</v>
      </c>
      <c r="H54" t="s">
        <v>1136</v>
      </c>
      <c r="I54" t="s">
        <v>1136</v>
      </c>
      <c r="J54" t="s">
        <v>1136</v>
      </c>
      <c r="K54" t="s">
        <v>1136</v>
      </c>
      <c r="L54" t="s">
        <v>1136</v>
      </c>
      <c r="M54" t="s">
        <v>1136</v>
      </c>
      <c r="N54" t="s">
        <v>1136</v>
      </c>
      <c r="O54" t="s">
        <v>1136</v>
      </c>
      <c r="P54" t="s">
        <v>1136</v>
      </c>
      <c r="Q54" t="s">
        <v>1136</v>
      </c>
      <c r="R54" t="s">
        <v>1136</v>
      </c>
      <c r="S54" t="s">
        <v>1136</v>
      </c>
      <c r="T54" t="s">
        <v>1136</v>
      </c>
      <c r="U54" t="s">
        <v>1136</v>
      </c>
      <c r="V54" t="s">
        <v>1136</v>
      </c>
      <c r="W54" t="s">
        <v>1136</v>
      </c>
      <c r="X54" t="s">
        <v>1136</v>
      </c>
    </row>
    <row r="55" ht="12.75" customHeight="1" spans="1:24">
      <c r="A55" t="s">
        <v>1136</v>
      </c>
      <c r="B55" t="s">
        <v>1136</v>
      </c>
      <c r="C55" t="s">
        <v>1136</v>
      </c>
      <c r="D55" t="s">
        <v>1136</v>
      </c>
      <c r="E55" t="s">
        <v>1136</v>
      </c>
      <c r="F55" t="s">
        <v>1136</v>
      </c>
      <c r="G55" t="s">
        <v>1136</v>
      </c>
      <c r="H55" t="s">
        <v>1136</v>
      </c>
      <c r="I55" t="s">
        <v>1136</v>
      </c>
      <c r="J55" t="s">
        <v>1136</v>
      </c>
      <c r="K55" t="s">
        <v>1136</v>
      </c>
      <c r="L55" t="s">
        <v>1136</v>
      </c>
      <c r="M55" t="s">
        <v>1136</v>
      </c>
      <c r="N55" t="s">
        <v>1136</v>
      </c>
      <c r="O55" t="s">
        <v>1136</v>
      </c>
      <c r="P55" t="s">
        <v>1136</v>
      </c>
      <c r="Q55" t="s">
        <v>1136</v>
      </c>
      <c r="R55" t="s">
        <v>1136</v>
      </c>
      <c r="S55" t="s">
        <v>1136</v>
      </c>
      <c r="T55" t="s">
        <v>1136</v>
      </c>
      <c r="U55" t="s">
        <v>1136</v>
      </c>
      <c r="V55" t="s">
        <v>1136</v>
      </c>
      <c r="W55" t="s">
        <v>1136</v>
      </c>
      <c r="X55" t="s">
        <v>1136</v>
      </c>
    </row>
    <row r="56" ht="12.75" customHeight="1" spans="1:24">
      <c r="A56" t="s">
        <v>1136</v>
      </c>
      <c r="B56" t="s">
        <v>1136</v>
      </c>
      <c r="C56" t="s">
        <v>1136</v>
      </c>
      <c r="D56" t="s">
        <v>1136</v>
      </c>
      <c r="E56" t="s">
        <v>1136</v>
      </c>
      <c r="F56" t="s">
        <v>1136</v>
      </c>
      <c r="G56" t="s">
        <v>1136</v>
      </c>
      <c r="H56" t="s">
        <v>1136</v>
      </c>
      <c r="I56" t="s">
        <v>1136</v>
      </c>
      <c r="J56" t="s">
        <v>1136</v>
      </c>
      <c r="K56" t="s">
        <v>1136</v>
      </c>
      <c r="L56" t="s">
        <v>1136</v>
      </c>
      <c r="M56" t="s">
        <v>1136</v>
      </c>
      <c r="N56" t="s">
        <v>1136</v>
      </c>
      <c r="O56" t="s">
        <v>1136</v>
      </c>
      <c r="P56" t="s">
        <v>1136</v>
      </c>
      <c r="Q56" t="s">
        <v>1136</v>
      </c>
      <c r="R56" t="s">
        <v>1136</v>
      </c>
      <c r="S56" t="s">
        <v>1136</v>
      </c>
      <c r="T56" t="s">
        <v>1136</v>
      </c>
      <c r="U56" t="s">
        <v>1136</v>
      </c>
      <c r="V56" t="s">
        <v>1136</v>
      </c>
      <c r="W56" t="s">
        <v>1136</v>
      </c>
      <c r="X56" t="s">
        <v>1136</v>
      </c>
    </row>
    <row r="57" ht="12.75" customHeight="1" spans="1:24">
      <c r="A57" t="s">
        <v>1136</v>
      </c>
      <c r="B57" t="s">
        <v>1136</v>
      </c>
      <c r="C57" t="s">
        <v>1136</v>
      </c>
      <c r="D57" t="s">
        <v>1136</v>
      </c>
      <c r="E57" t="s">
        <v>1136</v>
      </c>
      <c r="F57" t="s">
        <v>1136</v>
      </c>
      <c r="G57" t="s">
        <v>1136</v>
      </c>
      <c r="H57" t="s">
        <v>1136</v>
      </c>
      <c r="I57" t="s">
        <v>1136</v>
      </c>
      <c r="J57" t="s">
        <v>1136</v>
      </c>
      <c r="K57" t="s">
        <v>1136</v>
      </c>
      <c r="L57" t="s">
        <v>1136</v>
      </c>
      <c r="M57" t="s">
        <v>1136</v>
      </c>
      <c r="N57" t="s">
        <v>1136</v>
      </c>
      <c r="O57" t="s">
        <v>1136</v>
      </c>
      <c r="P57" t="s">
        <v>1136</v>
      </c>
      <c r="Q57" t="s">
        <v>1136</v>
      </c>
      <c r="R57" t="s">
        <v>1136</v>
      </c>
      <c r="S57" t="s">
        <v>1136</v>
      </c>
      <c r="T57" t="s">
        <v>1136</v>
      </c>
      <c r="U57" t="s">
        <v>1136</v>
      </c>
      <c r="V57" t="s">
        <v>1136</v>
      </c>
      <c r="W57" t="s">
        <v>1136</v>
      </c>
      <c r="X57" t="s">
        <v>1136</v>
      </c>
    </row>
    <row r="58" ht="12.75" customHeight="1" spans="1:24">
      <c r="A58" t="s">
        <v>1136</v>
      </c>
      <c r="B58" t="s">
        <v>1136</v>
      </c>
      <c r="C58" t="s">
        <v>1136</v>
      </c>
      <c r="D58" t="s">
        <v>1136</v>
      </c>
      <c r="E58" t="s">
        <v>1136</v>
      </c>
      <c r="F58" t="s">
        <v>1136</v>
      </c>
      <c r="G58" t="s">
        <v>1136</v>
      </c>
      <c r="H58" t="s">
        <v>1136</v>
      </c>
      <c r="I58" t="s">
        <v>1136</v>
      </c>
      <c r="J58" t="s">
        <v>1136</v>
      </c>
      <c r="K58" t="s">
        <v>1136</v>
      </c>
      <c r="L58" t="s">
        <v>1136</v>
      </c>
      <c r="M58" t="s">
        <v>1136</v>
      </c>
      <c r="N58" t="s">
        <v>1136</v>
      </c>
      <c r="O58" t="s">
        <v>1136</v>
      </c>
      <c r="P58" t="s">
        <v>1136</v>
      </c>
      <c r="Q58" t="s">
        <v>1136</v>
      </c>
      <c r="R58" t="s">
        <v>1136</v>
      </c>
      <c r="S58" t="s">
        <v>1136</v>
      </c>
      <c r="T58" t="s">
        <v>1136</v>
      </c>
      <c r="U58" t="s">
        <v>1136</v>
      </c>
      <c r="V58" t="s">
        <v>1136</v>
      </c>
      <c r="W58" t="s">
        <v>1136</v>
      </c>
      <c r="X58" t="s">
        <v>1136</v>
      </c>
    </row>
    <row r="59" ht="12.75" customHeight="1" spans="1:24">
      <c r="A59" t="s">
        <v>1136</v>
      </c>
      <c r="B59" t="s">
        <v>1136</v>
      </c>
      <c r="C59" t="s">
        <v>1136</v>
      </c>
      <c r="D59" t="s">
        <v>1136</v>
      </c>
      <c r="E59" t="s">
        <v>1136</v>
      </c>
      <c r="F59" t="s">
        <v>1136</v>
      </c>
      <c r="G59" t="s">
        <v>1136</v>
      </c>
      <c r="H59" t="s">
        <v>1136</v>
      </c>
      <c r="I59" t="s">
        <v>1136</v>
      </c>
      <c r="J59" t="s">
        <v>1136</v>
      </c>
      <c r="K59" t="s">
        <v>1136</v>
      </c>
      <c r="L59" t="s">
        <v>1136</v>
      </c>
      <c r="M59" t="s">
        <v>1136</v>
      </c>
      <c r="N59" t="s">
        <v>1136</v>
      </c>
      <c r="O59" t="s">
        <v>1136</v>
      </c>
      <c r="P59" t="s">
        <v>1136</v>
      </c>
      <c r="Q59" t="s">
        <v>1136</v>
      </c>
      <c r="R59" t="s">
        <v>1136</v>
      </c>
      <c r="S59" t="s">
        <v>1136</v>
      </c>
      <c r="T59" t="s">
        <v>1136</v>
      </c>
      <c r="U59" t="s">
        <v>1136</v>
      </c>
      <c r="V59" t="s">
        <v>1136</v>
      </c>
      <c r="W59" t="s">
        <v>1136</v>
      </c>
      <c r="X59" t="s">
        <v>1136</v>
      </c>
    </row>
    <row r="60" ht="12.75" customHeight="1" spans="1:24">
      <c r="A60" t="s">
        <v>1136</v>
      </c>
      <c r="B60" t="s">
        <v>1136</v>
      </c>
      <c r="C60" t="s">
        <v>1136</v>
      </c>
      <c r="D60" t="s">
        <v>1136</v>
      </c>
      <c r="E60" t="s">
        <v>1136</v>
      </c>
      <c r="F60" t="s">
        <v>1136</v>
      </c>
      <c r="G60" t="s">
        <v>1136</v>
      </c>
      <c r="H60" t="s">
        <v>1136</v>
      </c>
      <c r="I60" t="s">
        <v>1136</v>
      </c>
      <c r="J60" t="s">
        <v>1136</v>
      </c>
      <c r="K60" t="s">
        <v>1136</v>
      </c>
      <c r="L60" t="s">
        <v>1136</v>
      </c>
      <c r="M60" t="s">
        <v>1136</v>
      </c>
      <c r="N60" t="s">
        <v>1136</v>
      </c>
      <c r="O60" t="s">
        <v>1136</v>
      </c>
      <c r="P60" t="s">
        <v>1136</v>
      </c>
      <c r="Q60" t="s">
        <v>1136</v>
      </c>
      <c r="R60" t="s">
        <v>1136</v>
      </c>
      <c r="S60" t="s">
        <v>1136</v>
      </c>
      <c r="T60" t="s">
        <v>1136</v>
      </c>
      <c r="U60" t="s">
        <v>1136</v>
      </c>
      <c r="V60" t="s">
        <v>1136</v>
      </c>
      <c r="W60" t="s">
        <v>1136</v>
      </c>
      <c r="X60" t="s">
        <v>1136</v>
      </c>
    </row>
    <row r="61" ht="12.75" customHeight="1" spans="1:24">
      <c r="A61" t="s">
        <v>1136</v>
      </c>
      <c r="B61" t="s">
        <v>1136</v>
      </c>
      <c r="C61" t="s">
        <v>1136</v>
      </c>
      <c r="D61" t="s">
        <v>1136</v>
      </c>
      <c r="E61" t="s">
        <v>1136</v>
      </c>
      <c r="F61" t="s">
        <v>1136</v>
      </c>
      <c r="G61" t="s">
        <v>1136</v>
      </c>
      <c r="H61" t="s">
        <v>1136</v>
      </c>
      <c r="I61" t="s">
        <v>1136</v>
      </c>
      <c r="J61" t="s">
        <v>1136</v>
      </c>
      <c r="K61" t="s">
        <v>1136</v>
      </c>
      <c r="L61" t="s">
        <v>1136</v>
      </c>
      <c r="M61" t="s">
        <v>1136</v>
      </c>
      <c r="N61" t="s">
        <v>1136</v>
      </c>
      <c r="O61" t="s">
        <v>1136</v>
      </c>
      <c r="P61" t="s">
        <v>1136</v>
      </c>
      <c r="Q61" t="s">
        <v>1136</v>
      </c>
      <c r="R61" t="s">
        <v>1136</v>
      </c>
      <c r="S61" t="s">
        <v>1136</v>
      </c>
      <c r="T61" t="s">
        <v>1136</v>
      </c>
      <c r="U61" t="s">
        <v>1136</v>
      </c>
      <c r="V61" t="s">
        <v>1136</v>
      </c>
      <c r="W61" t="s">
        <v>1136</v>
      </c>
      <c r="X61" t="s">
        <v>1136</v>
      </c>
    </row>
    <row r="62" ht="12.75" customHeight="1" spans="1:24">
      <c r="A62" t="s">
        <v>1136</v>
      </c>
      <c r="B62" t="s">
        <v>1136</v>
      </c>
      <c r="C62" t="s">
        <v>1136</v>
      </c>
      <c r="D62" t="s">
        <v>1136</v>
      </c>
      <c r="E62" t="s">
        <v>1136</v>
      </c>
      <c r="F62" t="s">
        <v>1136</v>
      </c>
      <c r="G62" t="s">
        <v>1136</v>
      </c>
      <c r="H62" t="s">
        <v>1136</v>
      </c>
      <c r="I62" t="s">
        <v>1136</v>
      </c>
      <c r="J62" t="s">
        <v>1136</v>
      </c>
      <c r="K62" t="s">
        <v>1136</v>
      </c>
      <c r="L62" t="s">
        <v>1136</v>
      </c>
      <c r="M62" t="s">
        <v>1136</v>
      </c>
      <c r="N62" t="s">
        <v>1136</v>
      </c>
      <c r="O62" t="s">
        <v>1136</v>
      </c>
      <c r="P62" t="s">
        <v>1136</v>
      </c>
      <c r="Q62" t="s">
        <v>1136</v>
      </c>
      <c r="R62" t="s">
        <v>1136</v>
      </c>
      <c r="S62" t="s">
        <v>1136</v>
      </c>
      <c r="T62" t="s">
        <v>1136</v>
      </c>
      <c r="U62" t="s">
        <v>1136</v>
      </c>
      <c r="V62" t="s">
        <v>1136</v>
      </c>
      <c r="W62" t="s">
        <v>1136</v>
      </c>
      <c r="X62" t="s">
        <v>1136</v>
      </c>
    </row>
    <row r="63" ht="12.75" customHeight="1" spans="1:24">
      <c r="A63" t="s">
        <v>1136</v>
      </c>
      <c r="B63" t="s">
        <v>1136</v>
      </c>
      <c r="C63" t="s">
        <v>1136</v>
      </c>
      <c r="D63" t="s">
        <v>1136</v>
      </c>
      <c r="E63" t="s">
        <v>1136</v>
      </c>
      <c r="F63" t="s">
        <v>1136</v>
      </c>
      <c r="G63" t="s">
        <v>1136</v>
      </c>
      <c r="H63" t="s">
        <v>1136</v>
      </c>
      <c r="I63" t="s">
        <v>1136</v>
      </c>
      <c r="J63" t="s">
        <v>1136</v>
      </c>
      <c r="K63" t="s">
        <v>1136</v>
      </c>
      <c r="L63" t="s">
        <v>1136</v>
      </c>
      <c r="M63" t="s">
        <v>1136</v>
      </c>
      <c r="N63" t="s">
        <v>1136</v>
      </c>
      <c r="O63" t="s">
        <v>1136</v>
      </c>
      <c r="P63" t="s">
        <v>1136</v>
      </c>
      <c r="Q63" t="s">
        <v>1136</v>
      </c>
      <c r="R63" t="s">
        <v>1136</v>
      </c>
      <c r="S63" t="s">
        <v>1136</v>
      </c>
      <c r="T63" t="s">
        <v>1136</v>
      </c>
      <c r="U63" t="s">
        <v>1136</v>
      </c>
      <c r="V63" t="s">
        <v>1136</v>
      </c>
      <c r="W63" t="s">
        <v>1136</v>
      </c>
      <c r="X63" t="s">
        <v>1136</v>
      </c>
    </row>
    <row r="64" ht="12.75" customHeight="1" spans="1:24">
      <c r="A64" t="s">
        <v>1136</v>
      </c>
      <c r="B64" t="s">
        <v>1136</v>
      </c>
      <c r="C64" t="s">
        <v>1136</v>
      </c>
      <c r="D64" t="s">
        <v>1136</v>
      </c>
      <c r="E64" t="s">
        <v>1136</v>
      </c>
      <c r="F64" t="s">
        <v>1136</v>
      </c>
      <c r="G64" t="s">
        <v>1136</v>
      </c>
      <c r="H64" t="s">
        <v>1136</v>
      </c>
      <c r="I64" t="s">
        <v>1136</v>
      </c>
      <c r="J64" t="s">
        <v>1136</v>
      </c>
      <c r="K64" t="s">
        <v>1136</v>
      </c>
      <c r="L64" t="s">
        <v>1136</v>
      </c>
      <c r="M64" t="s">
        <v>1136</v>
      </c>
      <c r="N64" t="s">
        <v>1136</v>
      </c>
      <c r="O64" t="s">
        <v>1136</v>
      </c>
      <c r="P64" t="s">
        <v>1136</v>
      </c>
      <c r="Q64" t="s">
        <v>1136</v>
      </c>
      <c r="R64" t="s">
        <v>1136</v>
      </c>
      <c r="S64" t="s">
        <v>1136</v>
      </c>
      <c r="T64" t="s">
        <v>1136</v>
      </c>
      <c r="U64" t="s">
        <v>1136</v>
      </c>
      <c r="V64" t="s">
        <v>1136</v>
      </c>
      <c r="W64" t="s">
        <v>1136</v>
      </c>
      <c r="X64" t="s">
        <v>1136</v>
      </c>
    </row>
    <row r="65" ht="12.75" customHeight="1" spans="1:24">
      <c r="A65" t="s">
        <v>1136</v>
      </c>
      <c r="B65" t="s">
        <v>1136</v>
      </c>
      <c r="C65" t="s">
        <v>1136</v>
      </c>
      <c r="D65" t="s">
        <v>1136</v>
      </c>
      <c r="E65" t="s">
        <v>1136</v>
      </c>
      <c r="F65" t="s">
        <v>1136</v>
      </c>
      <c r="G65" t="s">
        <v>1136</v>
      </c>
      <c r="H65" t="s">
        <v>1136</v>
      </c>
      <c r="I65" t="s">
        <v>1136</v>
      </c>
      <c r="J65" t="s">
        <v>1136</v>
      </c>
      <c r="K65" t="s">
        <v>1136</v>
      </c>
      <c r="L65" t="s">
        <v>1136</v>
      </c>
      <c r="M65" t="s">
        <v>1136</v>
      </c>
      <c r="N65" t="s">
        <v>1136</v>
      </c>
      <c r="O65" t="s">
        <v>1136</v>
      </c>
      <c r="P65" t="s">
        <v>1136</v>
      </c>
      <c r="Q65" t="s">
        <v>1136</v>
      </c>
      <c r="R65" t="s">
        <v>1136</v>
      </c>
      <c r="S65" t="s">
        <v>1136</v>
      </c>
      <c r="T65" t="s">
        <v>1136</v>
      </c>
      <c r="U65" t="s">
        <v>1136</v>
      </c>
      <c r="V65" t="s">
        <v>1136</v>
      </c>
      <c r="W65" t="s">
        <v>1136</v>
      </c>
      <c r="X65" t="s">
        <v>1136</v>
      </c>
    </row>
    <row r="66" ht="12.75" customHeight="1" spans="1:24">
      <c r="A66" t="s">
        <v>1136</v>
      </c>
      <c r="B66" t="s">
        <v>1136</v>
      </c>
      <c r="C66" t="s">
        <v>1136</v>
      </c>
      <c r="D66" t="s">
        <v>1136</v>
      </c>
      <c r="E66" t="s">
        <v>1136</v>
      </c>
      <c r="F66" t="s">
        <v>1136</v>
      </c>
      <c r="G66" t="s">
        <v>1136</v>
      </c>
      <c r="H66" t="s">
        <v>1136</v>
      </c>
      <c r="I66" t="s">
        <v>1136</v>
      </c>
      <c r="J66" t="s">
        <v>1136</v>
      </c>
      <c r="K66" t="s">
        <v>1136</v>
      </c>
      <c r="L66" t="s">
        <v>1136</v>
      </c>
      <c r="M66" t="s">
        <v>1136</v>
      </c>
      <c r="N66" t="s">
        <v>1136</v>
      </c>
      <c r="O66" t="s">
        <v>1136</v>
      </c>
      <c r="P66" t="s">
        <v>1136</v>
      </c>
      <c r="Q66" t="s">
        <v>1136</v>
      </c>
      <c r="R66" t="s">
        <v>1136</v>
      </c>
      <c r="S66" t="s">
        <v>1136</v>
      </c>
      <c r="T66" t="s">
        <v>1136</v>
      </c>
      <c r="U66" t="s">
        <v>1136</v>
      </c>
      <c r="V66" t="s">
        <v>1136</v>
      </c>
      <c r="W66" t="s">
        <v>1136</v>
      </c>
      <c r="X66" t="s">
        <v>1136</v>
      </c>
    </row>
    <row r="67" ht="12.75" customHeight="1" spans="1:24">
      <c r="A67" t="s">
        <v>1136</v>
      </c>
      <c r="B67" t="s">
        <v>1136</v>
      </c>
      <c r="C67" t="s">
        <v>1136</v>
      </c>
      <c r="D67" t="s">
        <v>1136</v>
      </c>
      <c r="E67" t="s">
        <v>1136</v>
      </c>
      <c r="F67" t="s">
        <v>1136</v>
      </c>
      <c r="G67" t="s">
        <v>1136</v>
      </c>
      <c r="H67" t="s">
        <v>1136</v>
      </c>
      <c r="I67" t="s">
        <v>1136</v>
      </c>
      <c r="J67" t="s">
        <v>1136</v>
      </c>
      <c r="K67" t="s">
        <v>1136</v>
      </c>
      <c r="L67" t="s">
        <v>1136</v>
      </c>
      <c r="M67" t="s">
        <v>1136</v>
      </c>
      <c r="N67" t="s">
        <v>1136</v>
      </c>
      <c r="O67" t="s">
        <v>1136</v>
      </c>
      <c r="P67" t="s">
        <v>1136</v>
      </c>
      <c r="Q67" t="s">
        <v>1136</v>
      </c>
      <c r="R67" t="s">
        <v>1136</v>
      </c>
      <c r="S67" t="s">
        <v>1136</v>
      </c>
      <c r="T67" t="s">
        <v>1136</v>
      </c>
      <c r="U67" t="s">
        <v>1136</v>
      </c>
      <c r="V67" t="s">
        <v>1136</v>
      </c>
      <c r="W67" t="s">
        <v>1136</v>
      </c>
      <c r="X67" t="s">
        <v>1136</v>
      </c>
    </row>
    <row r="68" ht="12.75" customHeight="1" spans="1:24">
      <c r="A68" t="s">
        <v>1136</v>
      </c>
      <c r="B68" t="s">
        <v>1136</v>
      </c>
      <c r="C68" t="s">
        <v>1136</v>
      </c>
      <c r="D68" t="s">
        <v>1136</v>
      </c>
      <c r="E68" t="s">
        <v>1136</v>
      </c>
      <c r="F68" t="s">
        <v>1136</v>
      </c>
      <c r="G68" t="s">
        <v>1136</v>
      </c>
      <c r="H68" t="s">
        <v>1136</v>
      </c>
      <c r="I68" t="s">
        <v>1136</v>
      </c>
      <c r="J68" t="s">
        <v>1136</v>
      </c>
      <c r="K68" t="s">
        <v>1136</v>
      </c>
      <c r="L68" t="s">
        <v>1136</v>
      </c>
      <c r="M68" t="s">
        <v>1136</v>
      </c>
      <c r="N68" t="s">
        <v>1136</v>
      </c>
      <c r="O68" t="s">
        <v>1136</v>
      </c>
      <c r="P68" t="s">
        <v>1136</v>
      </c>
      <c r="Q68" t="s">
        <v>1136</v>
      </c>
      <c r="R68" t="s">
        <v>1136</v>
      </c>
      <c r="S68" t="s">
        <v>1136</v>
      </c>
      <c r="T68" t="s">
        <v>1136</v>
      </c>
      <c r="U68" t="s">
        <v>1136</v>
      </c>
      <c r="V68" t="s">
        <v>1136</v>
      </c>
      <c r="W68" t="s">
        <v>1136</v>
      </c>
      <c r="X68" t="s">
        <v>1136</v>
      </c>
    </row>
    <row r="69" ht="12.75" customHeight="1" spans="1:24">
      <c r="A69" t="s">
        <v>1136</v>
      </c>
      <c r="B69" t="s">
        <v>1136</v>
      </c>
      <c r="C69" t="s">
        <v>1136</v>
      </c>
      <c r="D69" t="s">
        <v>1136</v>
      </c>
      <c r="E69" t="s">
        <v>1136</v>
      </c>
      <c r="F69" t="s">
        <v>1136</v>
      </c>
      <c r="G69" t="s">
        <v>1136</v>
      </c>
      <c r="H69" t="s">
        <v>1136</v>
      </c>
      <c r="I69" t="s">
        <v>1136</v>
      </c>
      <c r="J69" t="s">
        <v>1136</v>
      </c>
      <c r="K69" t="s">
        <v>1136</v>
      </c>
      <c r="L69" t="s">
        <v>1136</v>
      </c>
      <c r="M69" t="s">
        <v>1136</v>
      </c>
      <c r="N69" t="s">
        <v>1136</v>
      </c>
      <c r="O69" t="s">
        <v>1136</v>
      </c>
      <c r="P69" t="s">
        <v>1136</v>
      </c>
      <c r="Q69" t="s">
        <v>1136</v>
      </c>
      <c r="R69" t="s">
        <v>1136</v>
      </c>
      <c r="S69" t="s">
        <v>1136</v>
      </c>
      <c r="T69" t="s">
        <v>1136</v>
      </c>
      <c r="U69" t="s">
        <v>1136</v>
      </c>
      <c r="V69" t="s">
        <v>1136</v>
      </c>
      <c r="W69" t="s">
        <v>1136</v>
      </c>
      <c r="X69" t="s">
        <v>1136</v>
      </c>
    </row>
    <row r="70" ht="12.75" customHeight="1" spans="1:24">
      <c r="A70" t="s">
        <v>1136</v>
      </c>
      <c r="B70" t="s">
        <v>1136</v>
      </c>
      <c r="C70" t="s">
        <v>1136</v>
      </c>
      <c r="D70" t="s">
        <v>1136</v>
      </c>
      <c r="E70" t="s">
        <v>1136</v>
      </c>
      <c r="F70" t="s">
        <v>1136</v>
      </c>
      <c r="G70" t="s">
        <v>1136</v>
      </c>
      <c r="H70" t="s">
        <v>1136</v>
      </c>
      <c r="I70" t="s">
        <v>1136</v>
      </c>
      <c r="J70" t="s">
        <v>1136</v>
      </c>
      <c r="K70" t="s">
        <v>1136</v>
      </c>
      <c r="L70" t="s">
        <v>1136</v>
      </c>
      <c r="M70" t="s">
        <v>1136</v>
      </c>
      <c r="N70" t="s">
        <v>1136</v>
      </c>
      <c r="O70" t="s">
        <v>1136</v>
      </c>
      <c r="P70" t="s">
        <v>1136</v>
      </c>
      <c r="Q70" t="s">
        <v>1136</v>
      </c>
      <c r="R70" t="s">
        <v>1136</v>
      </c>
      <c r="S70" t="s">
        <v>1136</v>
      </c>
      <c r="T70" t="s">
        <v>1136</v>
      </c>
      <c r="U70" t="s">
        <v>1136</v>
      </c>
      <c r="V70" t="s">
        <v>1136</v>
      </c>
      <c r="W70" t="s">
        <v>1136</v>
      </c>
      <c r="X70" t="s">
        <v>1136</v>
      </c>
    </row>
    <row r="71" ht="12.75" customHeight="1" spans="1:24">
      <c r="A71" t="s">
        <v>1136</v>
      </c>
      <c r="B71" t="s">
        <v>1136</v>
      </c>
      <c r="C71" t="s">
        <v>1136</v>
      </c>
      <c r="D71" t="s">
        <v>1136</v>
      </c>
      <c r="E71" t="s">
        <v>1136</v>
      </c>
      <c r="F71" t="s">
        <v>1136</v>
      </c>
      <c r="G71" t="s">
        <v>1136</v>
      </c>
      <c r="H71" t="s">
        <v>1136</v>
      </c>
      <c r="I71" t="s">
        <v>1136</v>
      </c>
      <c r="J71" t="s">
        <v>1136</v>
      </c>
      <c r="K71" t="s">
        <v>1136</v>
      </c>
      <c r="L71" t="s">
        <v>1136</v>
      </c>
      <c r="M71" t="s">
        <v>1136</v>
      </c>
      <c r="N71" t="s">
        <v>1136</v>
      </c>
      <c r="O71" t="s">
        <v>1136</v>
      </c>
      <c r="P71" t="s">
        <v>1136</v>
      </c>
      <c r="Q71" t="s">
        <v>1136</v>
      </c>
      <c r="R71" t="s">
        <v>1136</v>
      </c>
      <c r="S71" t="s">
        <v>1136</v>
      </c>
      <c r="T71" t="s">
        <v>1136</v>
      </c>
      <c r="U71" t="s">
        <v>1136</v>
      </c>
      <c r="V71" t="s">
        <v>1136</v>
      </c>
      <c r="W71" t="s">
        <v>1136</v>
      </c>
      <c r="X71" t="s">
        <v>1136</v>
      </c>
    </row>
    <row r="72" ht="12.75" customHeight="1" spans="1:24">
      <c r="A72" t="s">
        <v>1136</v>
      </c>
      <c r="B72" t="s">
        <v>1136</v>
      </c>
      <c r="C72" t="s">
        <v>1136</v>
      </c>
      <c r="D72" t="s">
        <v>1136</v>
      </c>
      <c r="E72" t="s">
        <v>1136</v>
      </c>
      <c r="F72" t="s">
        <v>1136</v>
      </c>
      <c r="G72" t="s">
        <v>1136</v>
      </c>
      <c r="H72" t="s">
        <v>1136</v>
      </c>
      <c r="I72" t="s">
        <v>1136</v>
      </c>
      <c r="J72" t="s">
        <v>1136</v>
      </c>
      <c r="K72" t="s">
        <v>1136</v>
      </c>
      <c r="L72" t="s">
        <v>1136</v>
      </c>
      <c r="M72" t="s">
        <v>1136</v>
      </c>
      <c r="N72" t="s">
        <v>1136</v>
      </c>
      <c r="O72" t="s">
        <v>1136</v>
      </c>
      <c r="P72" t="s">
        <v>1136</v>
      </c>
      <c r="Q72" t="s">
        <v>1136</v>
      </c>
      <c r="R72" t="s">
        <v>1136</v>
      </c>
      <c r="S72" t="s">
        <v>1136</v>
      </c>
      <c r="T72" t="s">
        <v>1136</v>
      </c>
      <c r="U72" t="s">
        <v>1136</v>
      </c>
      <c r="V72" t="s">
        <v>1136</v>
      </c>
      <c r="W72" t="s">
        <v>1136</v>
      </c>
      <c r="X72" t="s">
        <v>1136</v>
      </c>
    </row>
    <row r="73" ht="12.75" customHeight="1" spans="1:24">
      <c r="A73" t="s">
        <v>1136</v>
      </c>
      <c r="B73" t="s">
        <v>1136</v>
      </c>
      <c r="C73" t="s">
        <v>1136</v>
      </c>
      <c r="D73" t="s">
        <v>1136</v>
      </c>
      <c r="E73" t="s">
        <v>1136</v>
      </c>
      <c r="F73" t="s">
        <v>1136</v>
      </c>
      <c r="G73" t="s">
        <v>1136</v>
      </c>
      <c r="H73" t="s">
        <v>1136</v>
      </c>
      <c r="I73" t="s">
        <v>1136</v>
      </c>
      <c r="J73" t="s">
        <v>1136</v>
      </c>
      <c r="K73" t="s">
        <v>1136</v>
      </c>
      <c r="L73" t="s">
        <v>1136</v>
      </c>
      <c r="M73" t="s">
        <v>1136</v>
      </c>
      <c r="N73" t="s">
        <v>1136</v>
      </c>
      <c r="O73" t="s">
        <v>1136</v>
      </c>
      <c r="P73" t="s">
        <v>1136</v>
      </c>
      <c r="Q73" t="s">
        <v>1136</v>
      </c>
      <c r="R73" t="s">
        <v>1136</v>
      </c>
      <c r="S73" t="s">
        <v>1136</v>
      </c>
      <c r="T73" t="s">
        <v>1136</v>
      </c>
      <c r="U73" t="s">
        <v>1136</v>
      </c>
      <c r="V73" t="s">
        <v>1136</v>
      </c>
      <c r="W73" t="s">
        <v>1136</v>
      </c>
      <c r="X73" t="s">
        <v>1136</v>
      </c>
    </row>
    <row r="74" ht="12.75" customHeight="1" spans="1:24">
      <c r="A74" t="s">
        <v>1136</v>
      </c>
      <c r="B74" t="s">
        <v>1136</v>
      </c>
      <c r="C74" t="s">
        <v>1136</v>
      </c>
      <c r="D74" t="s">
        <v>1136</v>
      </c>
      <c r="E74" t="s">
        <v>1136</v>
      </c>
      <c r="F74" t="s">
        <v>1136</v>
      </c>
      <c r="G74" t="s">
        <v>1136</v>
      </c>
      <c r="H74" t="s">
        <v>1136</v>
      </c>
      <c r="I74" t="s">
        <v>1136</v>
      </c>
      <c r="J74" t="s">
        <v>1136</v>
      </c>
      <c r="K74" t="s">
        <v>1136</v>
      </c>
      <c r="L74" t="s">
        <v>1136</v>
      </c>
      <c r="M74" t="s">
        <v>1136</v>
      </c>
      <c r="N74" t="s">
        <v>1136</v>
      </c>
      <c r="O74" t="s">
        <v>1136</v>
      </c>
      <c r="P74" t="s">
        <v>1136</v>
      </c>
      <c r="Q74" t="s">
        <v>1136</v>
      </c>
      <c r="R74" t="s">
        <v>1136</v>
      </c>
      <c r="S74" t="s">
        <v>1136</v>
      </c>
      <c r="T74" t="s">
        <v>1136</v>
      </c>
      <c r="U74" t="s">
        <v>1136</v>
      </c>
      <c r="V74" t="s">
        <v>1136</v>
      </c>
      <c r="W74" t="s">
        <v>1136</v>
      </c>
      <c r="X74" t="s">
        <v>1136</v>
      </c>
    </row>
    <row r="75" ht="12.75" customHeight="1" spans="1:24">
      <c r="A75" t="s">
        <v>1136</v>
      </c>
      <c r="B75" t="s">
        <v>1136</v>
      </c>
      <c r="C75" t="s">
        <v>1136</v>
      </c>
      <c r="D75" t="s">
        <v>1136</v>
      </c>
      <c r="E75" t="s">
        <v>1136</v>
      </c>
      <c r="F75" t="s">
        <v>1136</v>
      </c>
      <c r="G75" t="s">
        <v>1136</v>
      </c>
      <c r="H75" t="s">
        <v>1136</v>
      </c>
      <c r="I75" t="s">
        <v>1136</v>
      </c>
      <c r="J75" t="s">
        <v>1136</v>
      </c>
      <c r="K75" t="s">
        <v>1136</v>
      </c>
      <c r="L75" t="s">
        <v>1136</v>
      </c>
      <c r="M75" t="s">
        <v>1136</v>
      </c>
      <c r="N75" t="s">
        <v>1136</v>
      </c>
      <c r="O75" t="s">
        <v>1136</v>
      </c>
      <c r="P75" t="s">
        <v>1136</v>
      </c>
      <c r="Q75" t="s">
        <v>1136</v>
      </c>
      <c r="R75" t="s">
        <v>1136</v>
      </c>
      <c r="S75" t="s">
        <v>1136</v>
      </c>
      <c r="T75" t="s">
        <v>1136</v>
      </c>
      <c r="U75" t="s">
        <v>1136</v>
      </c>
      <c r="V75" t="s">
        <v>1136</v>
      </c>
      <c r="W75" t="s">
        <v>1136</v>
      </c>
      <c r="X75" t="s">
        <v>1136</v>
      </c>
    </row>
    <row r="76" ht="12.75" customHeight="1" spans="1:24">
      <c r="A76" t="s">
        <v>1136</v>
      </c>
      <c r="B76" t="s">
        <v>1136</v>
      </c>
      <c r="C76" t="s">
        <v>1136</v>
      </c>
      <c r="D76" t="s">
        <v>1136</v>
      </c>
      <c r="E76" t="s">
        <v>1136</v>
      </c>
      <c r="F76" t="s">
        <v>1136</v>
      </c>
      <c r="G76" t="s">
        <v>428</v>
      </c>
      <c r="H76" t="s">
        <v>1136</v>
      </c>
      <c r="I76" t="s">
        <v>1136</v>
      </c>
      <c r="J76" t="s">
        <v>1136</v>
      </c>
      <c r="K76" t="s">
        <v>1136</v>
      </c>
      <c r="L76" t="s">
        <v>1136</v>
      </c>
      <c r="M76" t="s">
        <v>1136</v>
      </c>
      <c r="N76" t="s">
        <v>1136</v>
      </c>
      <c r="O76" t="s">
        <v>1136</v>
      </c>
      <c r="P76" t="s">
        <v>1136</v>
      </c>
      <c r="Q76" t="s">
        <v>1136</v>
      </c>
      <c r="R76" t="s">
        <v>1136</v>
      </c>
      <c r="S76" t="s">
        <v>1136</v>
      </c>
      <c r="T76" t="s">
        <v>1136</v>
      </c>
      <c r="U76" t="s">
        <v>1136</v>
      </c>
      <c r="V76" t="s">
        <v>1136</v>
      </c>
      <c r="W76" t="s">
        <v>1136</v>
      </c>
      <c r="X76" t="s">
        <v>1136</v>
      </c>
    </row>
  </sheetData>
  <hyperlinks>
    <hyperlink ref="X3" location="" display="2022/3/31"/>
    <hyperlink ref="X11" r:id="rId1" display="https://detail.zol.com.cn/lcd/index289054.shtml"/>
    <hyperlink ref="X17" r:id="rId1" display="https://detail.zol.com.cn/lcd/index289054.shtml"/>
    <hyperlink ref="X25" location="" display="询问：察隅县科达电器，18798948686"/>
    <hyperlink ref="X26" r:id="rId2" display="https://item.jd.com/100017330902.html"/>
    <hyperlink ref="X27" r:id="rId3" display="https://detail.zol.com.cn/ultrabook/index1183052.shtml"/>
    <hyperlink ref="X29" r:id="rId4" display="https://item.jd.com/100012975029.html#product-detail"/>
    <hyperlink ref="X30" r:id="rId5" display="http://product.yesky.com/product/1096/1096713/"/>
    <hyperlink ref="X31" r:id="rId6" display="https://item.jd.com/100025508854.html#crumb-wrap"/>
    <hyperlink ref="X33" r:id="rId7" display="http://www.jinruida.com.cn/QTnTDEZ1H-g.html"/>
  </hyperlink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1"/>
  <sheetViews>
    <sheetView workbookViewId="0">
      <selection activeCell="A1" sqref="A1"/>
    </sheetView>
  </sheetViews>
  <sheetFormatPr defaultColWidth="9.81481481481481" defaultRowHeight="14.4"/>
  <cols>
    <col min="1" max="1" width="4" customWidth="1"/>
    <col min="2" max="2" width="8" customWidth="1"/>
    <col min="3" max="3" width="13" customWidth="1"/>
    <col min="4" max="4" width="9" customWidth="1"/>
    <col min="5" max="9" width="5" customWidth="1"/>
    <col min="10" max="10" width="7" customWidth="1"/>
    <col min="11" max="11" width="9" customWidth="1"/>
    <col min="12" max="12" width="11" customWidth="1"/>
    <col min="13" max="13" width="10" customWidth="1"/>
    <col min="14" max="14" width="11" customWidth="1"/>
    <col min="15" max="17" width="10" customWidth="1"/>
    <col min="18" max="18" width="5" customWidth="1"/>
    <col min="19" max="19" width="7" customWidth="1"/>
    <col min="20" max="20" width="15" customWidth="1"/>
  </cols>
  <sheetData>
    <row r="1" ht="15.6" spans="1:20">
      <c r="A1" s="13" t="s">
        <v>86</v>
      </c>
      <c r="B1" s="126" t="s">
        <v>250</v>
      </c>
      <c r="C1" s="15"/>
      <c r="D1" s="15"/>
      <c r="E1" s="15"/>
      <c r="F1" s="15"/>
      <c r="G1" s="15"/>
      <c r="H1" s="15"/>
      <c r="I1" s="15"/>
      <c r="J1" s="15"/>
      <c r="K1" s="15"/>
      <c r="L1" s="15"/>
      <c r="M1" s="15"/>
      <c r="N1" s="15"/>
      <c r="O1" s="15"/>
      <c r="P1" s="15"/>
      <c r="Q1" s="15"/>
      <c r="R1" s="15"/>
      <c r="S1" s="15"/>
      <c r="T1" s="36"/>
    </row>
    <row r="2" ht="30" customHeight="1" spans="1:20">
      <c r="A2" s="406" t="s">
        <v>1344</v>
      </c>
      <c r="B2" s="17"/>
      <c r="C2" s="17"/>
      <c r="D2" s="17"/>
      <c r="E2" s="17"/>
      <c r="F2" s="17"/>
      <c r="G2" s="17"/>
      <c r="H2" s="17"/>
      <c r="I2" s="17"/>
      <c r="J2" s="17"/>
      <c r="K2" s="17"/>
      <c r="L2" s="17"/>
      <c r="M2" s="17"/>
      <c r="N2" s="17"/>
      <c r="O2" s="17"/>
      <c r="P2" s="17"/>
      <c r="Q2" s="17"/>
      <c r="R2" s="17"/>
      <c r="S2" s="17"/>
      <c r="T2" s="36"/>
    </row>
    <row r="3" ht="14.25" customHeight="1" spans="1:20">
      <c r="A3" s="40" t="e">
        <f>CONCATENATE(#REF!,#REF!,#REF!,#REF!,#REF!,#REF!,#REF!)</f>
        <v>#REF!</v>
      </c>
      <c r="B3" s="40"/>
      <c r="C3" s="40"/>
      <c r="D3" s="40"/>
      <c r="E3" s="40"/>
      <c r="F3" s="40"/>
      <c r="G3" s="40"/>
      <c r="H3" s="40"/>
      <c r="I3" s="40"/>
      <c r="J3" s="38"/>
      <c r="K3" s="38"/>
      <c r="L3" s="38"/>
      <c r="M3" s="38"/>
      <c r="N3" s="38"/>
      <c r="O3" s="38"/>
      <c r="P3" s="38"/>
      <c r="Q3" s="38"/>
      <c r="R3" s="38"/>
      <c r="S3" s="38"/>
      <c r="T3" s="36"/>
    </row>
    <row r="4" ht="15.75" customHeight="1" spans="1:20">
      <c r="A4" s="41" t="e">
        <f>#REF!&amp;#REF!</f>
        <v>#REF!</v>
      </c>
      <c r="B4" s="36"/>
      <c r="C4" s="36"/>
      <c r="D4" s="36"/>
      <c r="E4" s="36"/>
      <c r="F4" s="36"/>
      <c r="G4" s="36"/>
      <c r="H4" s="36"/>
      <c r="I4" s="36"/>
      <c r="J4" s="36"/>
      <c r="K4" s="36"/>
      <c r="L4" s="36"/>
      <c r="M4" s="36"/>
      <c r="N4" s="36"/>
      <c r="O4" s="36"/>
      <c r="P4" s="36"/>
      <c r="Q4" s="36"/>
      <c r="R4" s="36"/>
      <c r="S4" s="42" t="s">
        <v>119</v>
      </c>
      <c r="T4" s="36"/>
    </row>
    <row r="5" ht="15.75" customHeight="1" spans="1:20">
      <c r="A5" s="185" t="s">
        <v>183</v>
      </c>
      <c r="B5" s="185" t="s">
        <v>682</v>
      </c>
      <c r="C5" s="185" t="s">
        <v>683</v>
      </c>
      <c r="D5" s="185" t="s">
        <v>684</v>
      </c>
      <c r="E5" s="185" t="s">
        <v>685</v>
      </c>
      <c r="F5" s="185" t="s">
        <v>686</v>
      </c>
      <c r="G5" s="185" t="s">
        <v>687</v>
      </c>
      <c r="H5" s="185" t="s">
        <v>688</v>
      </c>
      <c r="I5" s="185" t="s">
        <v>689</v>
      </c>
      <c r="J5" s="187" t="s">
        <v>690</v>
      </c>
      <c r="K5" s="185" t="s">
        <v>577</v>
      </c>
      <c r="L5" s="43" t="s">
        <v>333</v>
      </c>
      <c r="M5" s="70"/>
      <c r="N5" s="185" t="s">
        <v>334</v>
      </c>
      <c r="O5" s="437"/>
      <c r="P5" s="185" t="s">
        <v>335</v>
      </c>
      <c r="Q5" s="45"/>
      <c r="R5" s="187" t="s">
        <v>358</v>
      </c>
      <c r="S5" s="185" t="s">
        <v>186</v>
      </c>
      <c r="T5" s="43" t="s">
        <v>674</v>
      </c>
    </row>
    <row r="6" spans="1:20">
      <c r="A6" s="434"/>
      <c r="B6" s="434"/>
      <c r="C6" s="434"/>
      <c r="D6" s="434"/>
      <c r="E6" s="434"/>
      <c r="F6" s="434"/>
      <c r="G6" s="434"/>
      <c r="H6" s="434"/>
      <c r="I6" s="434"/>
      <c r="J6" s="434"/>
      <c r="K6" s="434"/>
      <c r="L6" s="43" t="s">
        <v>675</v>
      </c>
      <c r="M6" s="44" t="s">
        <v>676</v>
      </c>
      <c r="N6" s="72" t="s">
        <v>675</v>
      </c>
      <c r="O6" s="43" t="s">
        <v>676</v>
      </c>
      <c r="P6" s="43" t="s">
        <v>675</v>
      </c>
      <c r="Q6" s="43" t="s">
        <v>676</v>
      </c>
      <c r="R6" s="434"/>
      <c r="S6" s="434"/>
      <c r="T6" s="46"/>
    </row>
    <row r="7" ht="15.75" customHeight="1" spans="1:20">
      <c r="A7" s="46"/>
      <c r="B7" s="46"/>
      <c r="C7" s="47"/>
      <c r="D7" s="47"/>
      <c r="E7" s="48"/>
      <c r="F7" s="46"/>
      <c r="G7" s="46"/>
      <c r="H7" s="46"/>
      <c r="I7" s="46"/>
      <c r="J7" s="56"/>
      <c r="K7" s="56"/>
      <c r="L7" s="56"/>
      <c r="M7" s="55"/>
      <c r="N7" s="57"/>
      <c r="O7" s="56"/>
      <c r="P7" s="56"/>
      <c r="Q7" s="56"/>
      <c r="R7" s="56" t="str">
        <f t="shared" ref="R7:R28" si="0">IF(O7=0,"",(Q7-O7)/O7*100)</f>
        <v/>
      </c>
      <c r="S7" s="47"/>
      <c r="T7" s="47"/>
    </row>
    <row r="8" ht="15.75" customHeight="1" spans="1:20">
      <c r="A8" s="46"/>
      <c r="B8" s="46"/>
      <c r="C8" s="47"/>
      <c r="D8" s="47"/>
      <c r="E8" s="48"/>
      <c r="F8" s="46"/>
      <c r="G8" s="46"/>
      <c r="H8" s="46"/>
      <c r="I8" s="46"/>
      <c r="J8" s="56"/>
      <c r="K8" s="56"/>
      <c r="L8" s="56"/>
      <c r="M8" s="55"/>
      <c r="N8" s="57"/>
      <c r="O8" s="56"/>
      <c r="P8" s="56"/>
      <c r="Q8" s="56"/>
      <c r="R8" s="56" t="str">
        <f t="shared" si="0"/>
        <v/>
      </c>
      <c r="S8" s="47"/>
      <c r="T8" s="47"/>
    </row>
    <row r="9" ht="15.75" customHeight="1" spans="1:20">
      <c r="A9" s="46"/>
      <c r="B9" s="46"/>
      <c r="C9" s="47"/>
      <c r="D9" s="47"/>
      <c r="E9" s="48"/>
      <c r="F9" s="46"/>
      <c r="G9" s="46"/>
      <c r="H9" s="46"/>
      <c r="I9" s="46"/>
      <c r="J9" s="56"/>
      <c r="K9" s="56"/>
      <c r="L9" s="56"/>
      <c r="M9" s="55"/>
      <c r="N9" s="57"/>
      <c r="O9" s="56"/>
      <c r="P9" s="56"/>
      <c r="Q9" s="56"/>
      <c r="R9" s="56" t="str">
        <f t="shared" si="0"/>
        <v/>
      </c>
      <c r="S9" s="47"/>
      <c r="T9" s="47"/>
    </row>
    <row r="10" ht="15.75" customHeight="1" spans="1:20">
      <c r="A10" s="46"/>
      <c r="B10" s="46"/>
      <c r="C10" s="47"/>
      <c r="D10" s="47"/>
      <c r="E10" s="48"/>
      <c r="F10" s="46"/>
      <c r="G10" s="46"/>
      <c r="H10" s="46"/>
      <c r="I10" s="46"/>
      <c r="J10" s="56"/>
      <c r="K10" s="56"/>
      <c r="L10" s="56"/>
      <c r="M10" s="55"/>
      <c r="N10" s="57"/>
      <c r="O10" s="56"/>
      <c r="P10" s="56"/>
      <c r="Q10" s="56"/>
      <c r="R10" s="56" t="str">
        <f t="shared" si="0"/>
        <v/>
      </c>
      <c r="S10" s="47"/>
      <c r="T10" s="47"/>
    </row>
    <row r="11" ht="15.75" customHeight="1" spans="1:20">
      <c r="A11" s="46"/>
      <c r="B11" s="46"/>
      <c r="C11" s="47"/>
      <c r="D11" s="47"/>
      <c r="E11" s="48"/>
      <c r="F11" s="46"/>
      <c r="G11" s="46"/>
      <c r="H11" s="46"/>
      <c r="I11" s="46"/>
      <c r="J11" s="56"/>
      <c r="K11" s="56"/>
      <c r="L11" s="56"/>
      <c r="M11" s="55"/>
      <c r="N11" s="57"/>
      <c r="O11" s="56"/>
      <c r="P11" s="56"/>
      <c r="Q11" s="56"/>
      <c r="R11" s="56" t="str">
        <f t="shared" si="0"/>
        <v/>
      </c>
      <c r="S11" s="47"/>
      <c r="T11" s="47"/>
    </row>
    <row r="12" ht="15.75" customHeight="1" spans="1:20">
      <c r="A12" s="46"/>
      <c r="B12" s="46"/>
      <c r="C12" s="47"/>
      <c r="D12" s="47"/>
      <c r="E12" s="48"/>
      <c r="F12" s="46"/>
      <c r="G12" s="46"/>
      <c r="H12" s="46"/>
      <c r="I12" s="46"/>
      <c r="J12" s="56"/>
      <c r="K12" s="56"/>
      <c r="L12" s="56"/>
      <c r="M12" s="55"/>
      <c r="N12" s="57"/>
      <c r="O12" s="56"/>
      <c r="P12" s="56"/>
      <c r="Q12" s="56"/>
      <c r="R12" s="56" t="str">
        <f t="shared" si="0"/>
        <v/>
      </c>
      <c r="S12" s="47"/>
      <c r="T12" s="47"/>
    </row>
    <row r="13" ht="15.75" customHeight="1" spans="1:20">
      <c r="A13" s="46"/>
      <c r="B13" s="46"/>
      <c r="C13" s="47"/>
      <c r="D13" s="47"/>
      <c r="E13" s="48"/>
      <c r="F13" s="46"/>
      <c r="G13" s="46"/>
      <c r="H13" s="46"/>
      <c r="I13" s="46"/>
      <c r="J13" s="56"/>
      <c r="K13" s="56"/>
      <c r="L13" s="56"/>
      <c r="M13" s="55"/>
      <c r="N13" s="57"/>
      <c r="O13" s="56"/>
      <c r="P13" s="56"/>
      <c r="Q13" s="56"/>
      <c r="R13" s="56" t="str">
        <f t="shared" si="0"/>
        <v/>
      </c>
      <c r="S13" s="47"/>
      <c r="T13" s="47"/>
    </row>
    <row r="14" ht="15.75" customHeight="1" spans="1:20">
      <c r="A14" s="46"/>
      <c r="B14" s="46"/>
      <c r="C14" s="47"/>
      <c r="D14" s="47"/>
      <c r="E14" s="48"/>
      <c r="F14" s="46"/>
      <c r="G14" s="46"/>
      <c r="H14" s="46"/>
      <c r="I14" s="46"/>
      <c r="J14" s="56"/>
      <c r="K14" s="56"/>
      <c r="L14" s="56"/>
      <c r="M14" s="55"/>
      <c r="N14" s="57"/>
      <c r="O14" s="56"/>
      <c r="P14" s="56"/>
      <c r="Q14" s="56"/>
      <c r="R14" s="56" t="str">
        <f t="shared" si="0"/>
        <v/>
      </c>
      <c r="S14" s="47"/>
      <c r="T14" s="47"/>
    </row>
    <row r="15" ht="15.75" customHeight="1" spans="1:20">
      <c r="A15" s="46"/>
      <c r="B15" s="46"/>
      <c r="C15" s="47"/>
      <c r="D15" s="47"/>
      <c r="E15" s="48"/>
      <c r="F15" s="46"/>
      <c r="G15" s="46"/>
      <c r="H15" s="46"/>
      <c r="I15" s="46"/>
      <c r="J15" s="56"/>
      <c r="K15" s="56"/>
      <c r="L15" s="56"/>
      <c r="M15" s="55"/>
      <c r="N15" s="57"/>
      <c r="O15" s="56"/>
      <c r="P15" s="56"/>
      <c r="Q15" s="56"/>
      <c r="R15" s="56" t="str">
        <f t="shared" si="0"/>
        <v/>
      </c>
      <c r="S15" s="47"/>
      <c r="T15" s="47"/>
    </row>
    <row r="16" ht="15.75" customHeight="1" spans="1:20">
      <c r="A16" s="46"/>
      <c r="B16" s="46"/>
      <c r="C16" s="47"/>
      <c r="D16" s="47"/>
      <c r="E16" s="48"/>
      <c r="F16" s="46"/>
      <c r="G16" s="46"/>
      <c r="H16" s="46"/>
      <c r="I16" s="46"/>
      <c r="J16" s="56"/>
      <c r="K16" s="56"/>
      <c r="L16" s="56"/>
      <c r="M16" s="55"/>
      <c r="N16" s="57"/>
      <c r="O16" s="56"/>
      <c r="P16" s="56"/>
      <c r="Q16" s="56"/>
      <c r="R16" s="56" t="str">
        <f t="shared" si="0"/>
        <v/>
      </c>
      <c r="S16" s="47"/>
      <c r="T16" s="47"/>
    </row>
    <row r="17" ht="15.75" customHeight="1" spans="1:20">
      <c r="A17" s="46"/>
      <c r="B17" s="46"/>
      <c r="C17" s="47"/>
      <c r="D17" s="47"/>
      <c r="E17" s="48"/>
      <c r="F17" s="46"/>
      <c r="G17" s="46"/>
      <c r="H17" s="46"/>
      <c r="I17" s="46"/>
      <c r="J17" s="56"/>
      <c r="K17" s="56"/>
      <c r="L17" s="56"/>
      <c r="M17" s="55"/>
      <c r="N17" s="57"/>
      <c r="O17" s="56"/>
      <c r="P17" s="56"/>
      <c r="Q17" s="56"/>
      <c r="R17" s="56" t="str">
        <f t="shared" si="0"/>
        <v/>
      </c>
      <c r="S17" s="47"/>
      <c r="T17" s="47"/>
    </row>
    <row r="18" ht="15.75" customHeight="1" spans="1:20">
      <c r="A18" s="46"/>
      <c r="B18" s="46"/>
      <c r="C18" s="47"/>
      <c r="D18" s="47"/>
      <c r="E18" s="48"/>
      <c r="F18" s="46"/>
      <c r="G18" s="46"/>
      <c r="H18" s="46"/>
      <c r="I18" s="46"/>
      <c r="J18" s="56"/>
      <c r="K18" s="56"/>
      <c r="L18" s="56"/>
      <c r="M18" s="55"/>
      <c r="N18" s="57"/>
      <c r="O18" s="56"/>
      <c r="P18" s="56"/>
      <c r="Q18" s="56"/>
      <c r="R18" s="56" t="str">
        <f t="shared" si="0"/>
        <v/>
      </c>
      <c r="S18" s="47"/>
      <c r="T18" s="47"/>
    </row>
    <row r="19" ht="15.75" customHeight="1" spans="1:20">
      <c r="A19" s="46"/>
      <c r="B19" s="46"/>
      <c r="C19" s="47"/>
      <c r="D19" s="47"/>
      <c r="E19" s="48"/>
      <c r="F19" s="46"/>
      <c r="G19" s="46"/>
      <c r="H19" s="46"/>
      <c r="I19" s="46"/>
      <c r="J19" s="56"/>
      <c r="K19" s="56"/>
      <c r="L19" s="56"/>
      <c r="M19" s="55"/>
      <c r="N19" s="57"/>
      <c r="O19" s="56"/>
      <c r="P19" s="56"/>
      <c r="Q19" s="56"/>
      <c r="R19" s="56" t="str">
        <f t="shared" si="0"/>
        <v/>
      </c>
      <c r="S19" s="47"/>
      <c r="T19" s="47"/>
    </row>
    <row r="20" ht="15.75" customHeight="1" spans="1:20">
      <c r="A20" s="46"/>
      <c r="B20" s="46"/>
      <c r="C20" s="47"/>
      <c r="D20" s="47"/>
      <c r="E20" s="48"/>
      <c r="F20" s="46"/>
      <c r="G20" s="46"/>
      <c r="H20" s="46"/>
      <c r="I20" s="46"/>
      <c r="J20" s="56"/>
      <c r="K20" s="56"/>
      <c r="L20" s="56"/>
      <c r="M20" s="55"/>
      <c r="N20" s="57"/>
      <c r="O20" s="56"/>
      <c r="P20" s="56"/>
      <c r="Q20" s="56"/>
      <c r="R20" s="56" t="str">
        <f t="shared" si="0"/>
        <v/>
      </c>
      <c r="S20" s="47"/>
      <c r="T20" s="47"/>
    </row>
    <row r="21" ht="15.75" customHeight="1" spans="1:20">
      <c r="A21" s="46"/>
      <c r="B21" s="46"/>
      <c r="C21" s="47"/>
      <c r="D21" s="47"/>
      <c r="E21" s="48"/>
      <c r="F21" s="46"/>
      <c r="G21" s="46"/>
      <c r="H21" s="46"/>
      <c r="I21" s="46"/>
      <c r="J21" s="56"/>
      <c r="K21" s="56"/>
      <c r="L21" s="56"/>
      <c r="M21" s="55"/>
      <c r="N21" s="57"/>
      <c r="O21" s="56"/>
      <c r="P21" s="56"/>
      <c r="Q21" s="56"/>
      <c r="R21" s="56" t="str">
        <f t="shared" si="0"/>
        <v/>
      </c>
      <c r="S21" s="47"/>
      <c r="T21" s="47"/>
    </row>
    <row r="22" ht="15.75" customHeight="1" spans="1:20">
      <c r="A22" s="46"/>
      <c r="B22" s="46"/>
      <c r="C22" s="47"/>
      <c r="D22" s="47"/>
      <c r="E22" s="48"/>
      <c r="F22" s="46"/>
      <c r="G22" s="46"/>
      <c r="H22" s="46"/>
      <c r="I22" s="46"/>
      <c r="J22" s="56"/>
      <c r="K22" s="56"/>
      <c r="L22" s="56"/>
      <c r="M22" s="55"/>
      <c r="N22" s="57"/>
      <c r="O22" s="56"/>
      <c r="P22" s="56"/>
      <c r="Q22" s="56"/>
      <c r="R22" s="56" t="str">
        <f t="shared" si="0"/>
        <v/>
      </c>
      <c r="S22" s="47"/>
      <c r="T22" s="47"/>
    </row>
    <row r="23" ht="15.75" customHeight="1" spans="1:20">
      <c r="A23" s="46"/>
      <c r="B23" s="46"/>
      <c r="C23" s="47"/>
      <c r="D23" s="47"/>
      <c r="E23" s="48"/>
      <c r="F23" s="46"/>
      <c r="G23" s="46"/>
      <c r="H23" s="46"/>
      <c r="I23" s="46"/>
      <c r="J23" s="56"/>
      <c r="K23" s="56"/>
      <c r="L23" s="56"/>
      <c r="M23" s="55"/>
      <c r="N23" s="57"/>
      <c r="O23" s="56"/>
      <c r="P23" s="56"/>
      <c r="Q23" s="56"/>
      <c r="R23" s="56" t="str">
        <f t="shared" si="0"/>
        <v/>
      </c>
      <c r="S23" s="47"/>
      <c r="T23" s="47"/>
    </row>
    <row r="24" ht="15.75" customHeight="1" spans="1:20">
      <c r="A24" s="46"/>
      <c r="B24" s="46"/>
      <c r="C24" s="47"/>
      <c r="D24" s="47"/>
      <c r="E24" s="48"/>
      <c r="F24" s="46"/>
      <c r="G24" s="46"/>
      <c r="H24" s="46"/>
      <c r="I24" s="46"/>
      <c r="J24" s="56"/>
      <c r="K24" s="56"/>
      <c r="L24" s="56"/>
      <c r="M24" s="55"/>
      <c r="N24" s="57"/>
      <c r="O24" s="56"/>
      <c r="P24" s="56"/>
      <c r="Q24" s="56"/>
      <c r="R24" s="56" t="str">
        <f t="shared" si="0"/>
        <v/>
      </c>
      <c r="S24" s="47"/>
      <c r="T24" s="47"/>
    </row>
    <row r="25" ht="15.75" customHeight="1" spans="1:20">
      <c r="A25" s="46"/>
      <c r="B25" s="46"/>
      <c r="C25" s="47"/>
      <c r="D25" s="47"/>
      <c r="E25" s="48"/>
      <c r="F25" s="46"/>
      <c r="G25" s="46"/>
      <c r="H25" s="46"/>
      <c r="I25" s="46"/>
      <c r="J25" s="56"/>
      <c r="K25" s="56"/>
      <c r="L25" s="56"/>
      <c r="M25" s="55"/>
      <c r="N25" s="57"/>
      <c r="O25" s="56"/>
      <c r="P25" s="56"/>
      <c r="Q25" s="56"/>
      <c r="R25" s="56" t="str">
        <f t="shared" si="0"/>
        <v/>
      </c>
      <c r="S25" s="47"/>
      <c r="T25" s="47"/>
    </row>
    <row r="26" ht="15.75" customHeight="1" spans="1:20">
      <c r="A26" s="46"/>
      <c r="B26" s="46"/>
      <c r="C26" s="47"/>
      <c r="D26" s="47"/>
      <c r="E26" s="48"/>
      <c r="F26" s="46"/>
      <c r="G26" s="46"/>
      <c r="H26" s="46"/>
      <c r="I26" s="46"/>
      <c r="J26" s="56"/>
      <c r="K26" s="56"/>
      <c r="L26" s="56"/>
      <c r="M26" s="55"/>
      <c r="N26" s="57"/>
      <c r="O26" s="56"/>
      <c r="P26" s="56"/>
      <c r="Q26" s="56"/>
      <c r="R26" s="56" t="str">
        <f t="shared" si="0"/>
        <v/>
      </c>
      <c r="S26" s="47"/>
      <c r="T26" s="47"/>
    </row>
    <row r="27" ht="15.75" customHeight="1" spans="1:20">
      <c r="A27" s="46"/>
      <c r="B27" s="46"/>
      <c r="C27" s="47"/>
      <c r="D27" s="47"/>
      <c r="E27" s="48"/>
      <c r="F27" s="46"/>
      <c r="G27" s="46"/>
      <c r="H27" s="46"/>
      <c r="I27" s="46"/>
      <c r="J27" s="56"/>
      <c r="K27" s="56"/>
      <c r="L27" s="56"/>
      <c r="M27" s="55"/>
      <c r="N27" s="57"/>
      <c r="O27" s="56"/>
      <c r="P27" s="56"/>
      <c r="Q27" s="56"/>
      <c r="R27" s="56" t="str">
        <f t="shared" si="0"/>
        <v/>
      </c>
      <c r="S27" s="47"/>
      <c r="T27" s="47"/>
    </row>
    <row r="28" ht="15.75" customHeight="1" spans="1:20">
      <c r="A28" s="52" t="s">
        <v>359</v>
      </c>
      <c r="B28" s="72"/>
      <c r="C28" s="72"/>
      <c r="D28" s="72"/>
      <c r="E28" s="48"/>
      <c r="F28" s="46"/>
      <c r="G28" s="46"/>
      <c r="H28" s="46"/>
      <c r="I28" s="46"/>
      <c r="J28" s="56"/>
      <c r="K28" s="56"/>
      <c r="L28" s="56">
        <f t="shared" ref="L28:Q28" si="1">SUM(L7:L27)</f>
        <v>0</v>
      </c>
      <c r="M28" s="55">
        <f t="shared" si="1"/>
        <v>0</v>
      </c>
      <c r="N28" s="57">
        <f t="shared" si="1"/>
        <v>0</v>
      </c>
      <c r="O28" s="56">
        <f t="shared" si="1"/>
        <v>0</v>
      </c>
      <c r="P28" s="56">
        <f t="shared" si="1"/>
        <v>0</v>
      </c>
      <c r="Q28" s="56">
        <f t="shared" si="1"/>
        <v>0</v>
      </c>
      <c r="R28" s="56" t="str">
        <f t="shared" si="0"/>
        <v/>
      </c>
      <c r="S28" s="47"/>
      <c r="T28" s="36"/>
    </row>
    <row r="29" ht="15.75" customHeight="1" spans="1:20">
      <c r="A29" s="54" t="e">
        <f>#REF!&amp;#REF!</f>
        <v>#REF!</v>
      </c>
      <c r="B29" s="36"/>
      <c r="C29" s="36"/>
      <c r="D29" s="36"/>
      <c r="E29" s="36"/>
      <c r="F29" s="36"/>
      <c r="G29" s="36"/>
      <c r="H29" s="41"/>
      <c r="I29" s="36"/>
      <c r="J29" s="36"/>
      <c r="K29" s="36"/>
      <c r="L29" s="36"/>
      <c r="M29" s="36"/>
      <c r="N29" s="36"/>
      <c r="O29" s="36"/>
      <c r="P29" s="36" t="e">
        <f>"评估人员："&amp;#REF!</f>
        <v>#REF!</v>
      </c>
      <c r="Q29" s="36"/>
      <c r="R29" s="36"/>
      <c r="S29" s="36"/>
      <c r="T29" s="36"/>
    </row>
    <row r="30" ht="15.75" customHeight="1" spans="1:20">
      <c r="A30" s="54" t="e">
        <f>CONCATENATE(#REF!,#REF!,#REF!,#REF!,#REF!,#REF!,#REF!)</f>
        <v>#REF!</v>
      </c>
      <c r="B30" s="36"/>
      <c r="C30" s="36"/>
      <c r="D30" s="36"/>
      <c r="E30" s="36"/>
      <c r="F30" s="36"/>
      <c r="G30" s="36"/>
      <c r="H30" s="36"/>
      <c r="I30" s="36"/>
      <c r="J30" s="36"/>
      <c r="K30" s="36"/>
      <c r="L30" s="36"/>
      <c r="M30" s="36"/>
      <c r="N30" s="36"/>
      <c r="O30" s="36"/>
      <c r="P30" s="36"/>
      <c r="Q30" s="36"/>
      <c r="R30" s="36"/>
      <c r="S30" s="36"/>
      <c r="T30" s="36"/>
    </row>
    <row r="31" spans="1:20">
      <c r="A31" s="36"/>
      <c r="B31" s="36"/>
      <c r="C31" s="36"/>
      <c r="D31" s="36"/>
      <c r="E31" s="36"/>
      <c r="F31" s="36"/>
      <c r="G31" s="36"/>
      <c r="H31" s="36"/>
      <c r="I31" s="36"/>
      <c r="J31" s="36"/>
      <c r="K31" s="36"/>
      <c r="L31" s="36"/>
      <c r="M31" s="36"/>
      <c r="N31" s="36"/>
      <c r="O31" s="36"/>
      <c r="P31" s="36"/>
      <c r="Q31" s="36"/>
      <c r="R31" s="36"/>
      <c r="S31" s="36"/>
      <c r="T31" s="36"/>
    </row>
    <row r="32" spans="1:20">
      <c r="A32" s="36"/>
      <c r="B32" s="36"/>
      <c r="C32" s="36"/>
      <c r="D32" s="36"/>
      <c r="E32" s="36"/>
      <c r="F32" s="36"/>
      <c r="G32" s="36"/>
      <c r="H32" s="36"/>
      <c r="I32" s="36"/>
      <c r="J32" s="36"/>
      <c r="K32" s="36"/>
      <c r="L32" s="36"/>
      <c r="M32" s="36"/>
      <c r="N32" s="36"/>
      <c r="O32" s="36"/>
      <c r="P32" s="36"/>
      <c r="Q32" s="36"/>
      <c r="R32" s="36"/>
      <c r="S32" s="36"/>
      <c r="T32" s="36"/>
    </row>
    <row r="33" spans="1:20">
      <c r="A33" s="36"/>
      <c r="B33" s="36"/>
      <c r="C33" s="36"/>
      <c r="D33" s="36"/>
      <c r="E33" s="36"/>
      <c r="F33" s="36"/>
      <c r="G33" s="36"/>
      <c r="H33" s="36"/>
      <c r="I33" s="36"/>
      <c r="J33" s="36"/>
      <c r="K33" s="36"/>
      <c r="L33" s="36"/>
      <c r="M33" s="36"/>
      <c r="N33" s="36"/>
      <c r="O33" s="36"/>
      <c r="P33" s="36"/>
      <c r="Q33" s="36"/>
      <c r="R33" s="36"/>
      <c r="S33" s="36"/>
      <c r="T33" s="36"/>
    </row>
    <row r="34" spans="1:20">
      <c r="A34" s="36"/>
      <c r="B34" s="36"/>
      <c r="C34" s="36"/>
      <c r="D34" s="36"/>
      <c r="E34" s="36"/>
      <c r="F34" s="36"/>
      <c r="G34" s="36"/>
      <c r="H34" s="36"/>
      <c r="I34" s="36"/>
      <c r="J34" s="36"/>
      <c r="K34" s="36"/>
      <c r="L34" s="36"/>
      <c r="M34" s="36"/>
      <c r="N34" s="36"/>
      <c r="O34" s="36"/>
      <c r="P34" s="36"/>
      <c r="Q34" s="36"/>
      <c r="R34" s="36"/>
      <c r="S34" s="36"/>
      <c r="T34" s="36"/>
    </row>
    <row r="35" spans="1:20">
      <c r="A35" s="36"/>
      <c r="B35" s="36"/>
      <c r="C35" s="36"/>
      <c r="D35" s="36"/>
      <c r="E35" s="36"/>
      <c r="F35" s="36"/>
      <c r="G35" s="36"/>
      <c r="H35" s="36"/>
      <c r="I35" s="36"/>
      <c r="J35" s="36"/>
      <c r="K35" s="36"/>
      <c r="L35" s="36"/>
      <c r="M35" s="36"/>
      <c r="N35" s="36"/>
      <c r="O35" s="36"/>
      <c r="P35" s="36"/>
      <c r="Q35" s="36"/>
      <c r="R35" s="36"/>
      <c r="S35" s="36"/>
      <c r="T35" s="36"/>
    </row>
    <row r="36" spans="1:20">
      <c r="A36" s="36"/>
      <c r="B36" s="36"/>
      <c r="C36" s="36"/>
      <c r="D36" s="36"/>
      <c r="E36" s="36"/>
      <c r="F36" s="36"/>
      <c r="G36" s="36"/>
      <c r="H36" s="36"/>
      <c r="I36" s="36"/>
      <c r="J36" s="36"/>
      <c r="K36" s="36"/>
      <c r="L36" s="36"/>
      <c r="M36" s="36"/>
      <c r="N36" s="36"/>
      <c r="O36" s="36"/>
      <c r="P36" s="36"/>
      <c r="Q36" s="36"/>
      <c r="R36" s="36"/>
      <c r="S36" s="36"/>
      <c r="T36" s="36"/>
    </row>
    <row r="37" spans="1:20">
      <c r="A37" s="36"/>
      <c r="B37" s="36"/>
      <c r="C37" s="36"/>
      <c r="D37" s="36"/>
      <c r="E37" s="36"/>
      <c r="F37" s="36"/>
      <c r="G37" s="36"/>
      <c r="H37" s="36"/>
      <c r="I37" s="36"/>
      <c r="J37" s="36"/>
      <c r="K37" s="36"/>
      <c r="L37" s="36"/>
      <c r="M37" s="36"/>
      <c r="N37" s="36"/>
      <c r="O37" s="36"/>
      <c r="P37" s="36"/>
      <c r="Q37" s="36"/>
      <c r="R37" s="36"/>
      <c r="S37" s="36"/>
      <c r="T37" s="36"/>
    </row>
    <row r="38" spans="1:20">
      <c r="A38" s="36"/>
      <c r="B38" s="36"/>
      <c r="C38" s="36"/>
      <c r="D38" s="36"/>
      <c r="E38" s="36"/>
      <c r="F38" s="36"/>
      <c r="G38" s="36"/>
      <c r="H38" s="36"/>
      <c r="I38" s="36"/>
      <c r="J38" s="36"/>
      <c r="K38" s="36"/>
      <c r="L38" s="36"/>
      <c r="M38" s="36"/>
      <c r="N38" s="36"/>
      <c r="O38" s="36"/>
      <c r="P38" s="36"/>
      <c r="Q38" s="36"/>
      <c r="R38" s="36"/>
      <c r="S38" s="36"/>
      <c r="T38" s="36"/>
    </row>
    <row r="39" spans="1:20">
      <c r="A39" s="36"/>
      <c r="B39" s="36"/>
      <c r="C39" s="36"/>
      <c r="D39" s="36"/>
      <c r="E39" s="36"/>
      <c r="F39" s="36"/>
      <c r="G39" s="36"/>
      <c r="H39" s="36"/>
      <c r="I39" s="36"/>
      <c r="J39" s="36"/>
      <c r="K39" s="36"/>
      <c r="L39" s="36"/>
      <c r="M39" s="36"/>
      <c r="N39" s="36"/>
      <c r="O39" s="36"/>
      <c r="P39" s="36"/>
      <c r="Q39" s="36"/>
      <c r="R39" s="36"/>
      <c r="S39" s="36"/>
      <c r="T39" s="36"/>
    </row>
    <row r="40" spans="1:20">
      <c r="A40" s="36"/>
      <c r="B40" s="36"/>
      <c r="C40" s="36"/>
      <c r="D40" s="36"/>
      <c r="E40" s="36"/>
      <c r="F40" s="36"/>
      <c r="G40" s="36"/>
      <c r="H40" s="36"/>
      <c r="I40" s="36"/>
      <c r="J40" s="36"/>
      <c r="K40" s="36"/>
      <c r="L40" s="36"/>
      <c r="M40" s="36"/>
      <c r="N40" s="36"/>
      <c r="O40" s="36"/>
      <c r="P40" s="36"/>
      <c r="Q40" s="36"/>
      <c r="R40" s="36"/>
      <c r="S40" s="36"/>
      <c r="T40" s="36"/>
    </row>
    <row r="41" spans="1:20">
      <c r="A41" s="36"/>
      <c r="B41" s="36"/>
      <c r="C41" s="36"/>
      <c r="D41" s="36"/>
      <c r="E41" s="36"/>
      <c r="F41" s="36"/>
      <c r="G41" s="36"/>
      <c r="H41" s="36"/>
      <c r="I41" s="36"/>
      <c r="J41" s="36"/>
      <c r="K41" s="36"/>
      <c r="L41" s="36"/>
      <c r="M41" s="36"/>
      <c r="N41" s="36"/>
      <c r="O41" s="36"/>
      <c r="P41" s="36"/>
      <c r="Q41" s="36"/>
      <c r="R41" s="36"/>
      <c r="S41" s="36"/>
      <c r="T41" s="36"/>
    </row>
    <row r="42" spans="1:20">
      <c r="A42" s="36"/>
      <c r="B42" s="36"/>
      <c r="C42" s="36"/>
      <c r="D42" s="36"/>
      <c r="E42" s="36"/>
      <c r="F42" s="36"/>
      <c r="G42" s="36"/>
      <c r="H42" s="36"/>
      <c r="I42" s="36"/>
      <c r="J42" s="36"/>
      <c r="K42" s="36"/>
      <c r="L42" s="36"/>
      <c r="M42" s="36"/>
      <c r="N42" s="36"/>
      <c r="O42" s="36"/>
      <c r="P42" s="36"/>
      <c r="Q42" s="36"/>
      <c r="R42" s="36"/>
      <c r="S42" s="36"/>
      <c r="T42" s="36"/>
    </row>
    <row r="43" spans="1:20">
      <c r="A43" s="36"/>
      <c r="B43" s="36"/>
      <c r="C43" s="36"/>
      <c r="D43" s="36"/>
      <c r="E43" s="36"/>
      <c r="F43" s="36"/>
      <c r="G43" s="36"/>
      <c r="H43" s="36"/>
      <c r="I43" s="36"/>
      <c r="J43" s="36"/>
      <c r="K43" s="36"/>
      <c r="L43" s="36"/>
      <c r="M43" s="36"/>
      <c r="N43" s="36"/>
      <c r="O43" s="36"/>
      <c r="P43" s="36"/>
      <c r="Q43" s="36"/>
      <c r="R43" s="36"/>
      <c r="S43" s="36"/>
      <c r="T43" s="36"/>
    </row>
    <row r="44" spans="1:20">
      <c r="A44" s="36"/>
      <c r="B44" s="36"/>
      <c r="C44" s="36"/>
      <c r="D44" s="36"/>
      <c r="E44" s="36"/>
      <c r="F44" s="36"/>
      <c r="G44" s="36"/>
      <c r="H44" s="36"/>
      <c r="I44" s="36"/>
      <c r="J44" s="36"/>
      <c r="K44" s="36"/>
      <c r="L44" s="36"/>
      <c r="M44" s="36"/>
      <c r="N44" s="36"/>
      <c r="O44" s="36"/>
      <c r="P44" s="36"/>
      <c r="Q44" s="36"/>
      <c r="R44" s="36"/>
      <c r="S44" s="36"/>
      <c r="T44" s="36"/>
    </row>
    <row r="45" spans="1:20">
      <c r="A45" s="36"/>
      <c r="B45" s="36"/>
      <c r="C45" s="36"/>
      <c r="D45" s="36"/>
      <c r="E45" s="36"/>
      <c r="F45" s="36"/>
      <c r="G45" s="36"/>
      <c r="H45" s="36"/>
      <c r="I45" s="36"/>
      <c r="J45" s="36"/>
      <c r="K45" s="36"/>
      <c r="L45" s="36"/>
      <c r="M45" s="36"/>
      <c r="N45" s="36"/>
      <c r="O45" s="36"/>
      <c r="P45" s="36"/>
      <c r="Q45" s="36"/>
      <c r="R45" s="36"/>
      <c r="S45" s="36"/>
      <c r="T45" s="36"/>
    </row>
    <row r="46" spans="1:20">
      <c r="A46" s="36"/>
      <c r="B46" s="36"/>
      <c r="C46" s="36"/>
      <c r="D46" s="36"/>
      <c r="E46" s="36"/>
      <c r="F46" s="36"/>
      <c r="G46" s="36"/>
      <c r="H46" s="36"/>
      <c r="I46" s="36"/>
      <c r="J46" s="36"/>
      <c r="K46" s="36"/>
      <c r="L46" s="36"/>
      <c r="M46" s="36"/>
      <c r="N46" s="36"/>
      <c r="O46" s="36"/>
      <c r="P46" s="36"/>
      <c r="Q46" s="36"/>
      <c r="R46" s="36"/>
      <c r="S46" s="36"/>
      <c r="T46" s="36"/>
    </row>
    <row r="47" spans="1:20">
      <c r="A47" s="36"/>
      <c r="B47" s="36"/>
      <c r="C47" s="36"/>
      <c r="D47" s="36"/>
      <c r="E47" s="36"/>
      <c r="F47" s="36"/>
      <c r="G47" s="36"/>
      <c r="H47" s="36"/>
      <c r="I47" s="36"/>
      <c r="J47" s="36"/>
      <c r="K47" s="36"/>
      <c r="L47" s="36"/>
      <c r="M47" s="36"/>
      <c r="N47" s="36"/>
      <c r="O47" s="36"/>
      <c r="P47" s="36"/>
      <c r="Q47" s="36"/>
      <c r="R47" s="36"/>
      <c r="S47" s="36"/>
      <c r="T47" s="36"/>
    </row>
    <row r="48" spans="1:20">
      <c r="A48" s="36"/>
      <c r="B48" s="36"/>
      <c r="C48" s="36"/>
      <c r="D48" s="36"/>
      <c r="E48" s="36"/>
      <c r="F48" s="36"/>
      <c r="G48" s="36"/>
      <c r="H48" s="36"/>
      <c r="I48" s="36"/>
      <c r="J48" s="36"/>
      <c r="K48" s="36"/>
      <c r="L48" s="36"/>
      <c r="M48" s="36"/>
      <c r="N48" s="36"/>
      <c r="O48" s="36"/>
      <c r="P48" s="36"/>
      <c r="Q48" s="36"/>
      <c r="R48" s="36"/>
      <c r="S48" s="36"/>
      <c r="T48" s="36"/>
    </row>
    <row r="49" spans="1:20">
      <c r="A49" s="36"/>
      <c r="B49" s="36"/>
      <c r="C49" s="36"/>
      <c r="D49" s="36"/>
      <c r="E49" s="36"/>
      <c r="F49" s="36"/>
      <c r="G49" s="36"/>
      <c r="H49" s="36"/>
      <c r="I49" s="36"/>
      <c r="J49" s="36"/>
      <c r="K49" s="36"/>
      <c r="L49" s="36"/>
      <c r="M49" s="36"/>
      <c r="N49" s="36"/>
      <c r="O49" s="36"/>
      <c r="P49" s="36"/>
      <c r="Q49" s="36"/>
      <c r="R49" s="36"/>
      <c r="S49" s="36"/>
      <c r="T49" s="36"/>
    </row>
    <row r="50" spans="1:20">
      <c r="A50" s="36"/>
      <c r="B50" s="36"/>
      <c r="C50" s="36"/>
      <c r="D50" s="36"/>
      <c r="E50" s="36"/>
      <c r="F50" s="36"/>
      <c r="G50" s="36"/>
      <c r="H50" s="36"/>
      <c r="I50" s="36"/>
      <c r="J50" s="36"/>
      <c r="K50" s="36"/>
      <c r="L50" s="36"/>
      <c r="M50" s="36"/>
      <c r="N50" s="36"/>
      <c r="O50" s="36"/>
      <c r="P50" s="36"/>
      <c r="Q50" s="36"/>
      <c r="R50" s="36"/>
      <c r="S50" s="36"/>
      <c r="T50" s="36"/>
    </row>
    <row r="51" spans="1:20">
      <c r="A51" s="36"/>
      <c r="B51" s="36"/>
      <c r="C51" s="36"/>
      <c r="D51" s="36"/>
      <c r="E51" s="36"/>
      <c r="F51" s="36"/>
      <c r="G51" s="36"/>
      <c r="H51" s="36"/>
      <c r="I51" s="36"/>
      <c r="J51" s="36"/>
      <c r="K51" s="36"/>
      <c r="L51" s="36"/>
      <c r="M51" s="36"/>
      <c r="N51" s="36"/>
      <c r="O51" s="36"/>
      <c r="P51" s="36"/>
      <c r="Q51" s="36"/>
      <c r="R51" s="36"/>
      <c r="S51" s="36"/>
      <c r="T51" s="36"/>
    </row>
    <row r="52" spans="1:20">
      <c r="A52" s="36"/>
      <c r="B52" s="36"/>
      <c r="C52" s="36"/>
      <c r="D52" s="36"/>
      <c r="E52" s="36"/>
      <c r="F52" s="36"/>
      <c r="G52" s="36"/>
      <c r="H52" s="36"/>
      <c r="I52" s="36"/>
      <c r="J52" s="36"/>
      <c r="K52" s="36"/>
      <c r="L52" s="36"/>
      <c r="M52" s="36"/>
      <c r="N52" s="36"/>
      <c r="O52" s="36"/>
      <c r="P52" s="36"/>
      <c r="Q52" s="36"/>
      <c r="R52" s="36"/>
      <c r="S52" s="36"/>
      <c r="T52" s="36"/>
    </row>
    <row r="53" spans="1:20">
      <c r="A53" s="36"/>
      <c r="B53" s="36"/>
      <c r="C53" s="36"/>
      <c r="D53" s="36"/>
      <c r="E53" s="36"/>
      <c r="F53" s="36"/>
      <c r="G53" s="36"/>
      <c r="H53" s="36"/>
      <c r="I53" s="36"/>
      <c r="J53" s="36"/>
      <c r="K53" s="36"/>
      <c r="L53" s="36"/>
      <c r="M53" s="36"/>
      <c r="N53" s="36"/>
      <c r="O53" s="36"/>
      <c r="P53" s="36"/>
      <c r="Q53" s="36"/>
      <c r="R53" s="36"/>
      <c r="S53" s="36"/>
      <c r="T53" s="36"/>
    </row>
    <row r="54" spans="1:20">
      <c r="A54" s="36"/>
      <c r="B54" s="36"/>
      <c r="C54" s="36"/>
      <c r="D54" s="36"/>
      <c r="E54" s="36"/>
      <c r="F54" s="36"/>
      <c r="G54" s="36"/>
      <c r="H54" s="36"/>
      <c r="I54" s="36"/>
      <c r="J54" s="36"/>
      <c r="K54" s="36"/>
      <c r="L54" s="36"/>
      <c r="M54" s="36"/>
      <c r="N54" s="36"/>
      <c r="O54" s="36"/>
      <c r="P54" s="36"/>
      <c r="Q54" s="36"/>
      <c r="R54" s="36"/>
      <c r="S54" s="36"/>
      <c r="T54" s="36"/>
    </row>
    <row r="55" spans="1:20">
      <c r="A55" s="36"/>
      <c r="B55" s="36"/>
      <c r="C55" s="36"/>
      <c r="D55" s="36"/>
      <c r="E55" s="36"/>
      <c r="F55" s="36"/>
      <c r="G55" s="36"/>
      <c r="H55" s="36"/>
      <c r="I55" s="36"/>
      <c r="J55" s="36"/>
      <c r="K55" s="36"/>
      <c r="L55" s="36"/>
      <c r="M55" s="36"/>
      <c r="N55" s="36"/>
      <c r="O55" s="36"/>
      <c r="P55" s="36"/>
      <c r="Q55" s="36"/>
      <c r="R55" s="36"/>
      <c r="S55" s="36"/>
      <c r="T55" s="36"/>
    </row>
    <row r="56" spans="1:20">
      <c r="A56" s="36"/>
      <c r="B56" s="36"/>
      <c r="C56" s="36"/>
      <c r="D56" s="36"/>
      <c r="E56" s="36"/>
      <c r="F56" s="36"/>
      <c r="G56" s="36"/>
      <c r="H56" s="36"/>
      <c r="I56" s="36"/>
      <c r="J56" s="36"/>
      <c r="K56" s="36"/>
      <c r="L56" s="36"/>
      <c r="M56" s="36"/>
      <c r="N56" s="36"/>
      <c r="O56" s="36"/>
      <c r="P56" s="36"/>
      <c r="Q56" s="36"/>
      <c r="R56" s="36"/>
      <c r="S56" s="36"/>
      <c r="T56" s="36"/>
    </row>
    <row r="57" spans="1:20">
      <c r="A57" s="36"/>
      <c r="B57" s="36"/>
      <c r="C57" s="36"/>
      <c r="D57" s="36"/>
      <c r="E57" s="36"/>
      <c r="F57" s="36"/>
      <c r="G57" s="36"/>
      <c r="H57" s="36"/>
      <c r="I57" s="36"/>
      <c r="J57" s="36"/>
      <c r="K57" s="36"/>
      <c r="L57" s="36"/>
      <c r="M57" s="36"/>
      <c r="N57" s="36"/>
      <c r="O57" s="36"/>
      <c r="P57" s="36"/>
      <c r="Q57" s="36"/>
      <c r="R57" s="36"/>
      <c r="S57" s="36"/>
      <c r="T57" s="36"/>
    </row>
    <row r="58" spans="1:20">
      <c r="A58" s="36"/>
      <c r="B58" s="36"/>
      <c r="C58" s="36"/>
      <c r="D58" s="36"/>
      <c r="E58" s="36"/>
      <c r="F58" s="36"/>
      <c r="G58" s="36"/>
      <c r="H58" s="36"/>
      <c r="I58" s="36"/>
      <c r="J58" s="36"/>
      <c r="K58" s="36"/>
      <c r="L58" s="36"/>
      <c r="M58" s="36"/>
      <c r="N58" s="36"/>
      <c r="O58" s="36"/>
      <c r="P58" s="36"/>
      <c r="Q58" s="36"/>
      <c r="R58" s="36"/>
      <c r="S58" s="36"/>
      <c r="T58" s="36"/>
    </row>
    <row r="59" spans="1:20">
      <c r="A59" s="36"/>
      <c r="B59" s="36"/>
      <c r="C59" s="36"/>
      <c r="D59" s="36"/>
      <c r="E59" s="36"/>
      <c r="F59" s="36"/>
      <c r="G59" s="36"/>
      <c r="H59" s="36"/>
      <c r="I59" s="36"/>
      <c r="J59" s="36"/>
      <c r="K59" s="36"/>
      <c r="L59" s="36"/>
      <c r="M59" s="36"/>
      <c r="N59" s="36"/>
      <c r="O59" s="36"/>
      <c r="P59" s="36"/>
      <c r="Q59" s="36"/>
      <c r="R59" s="36"/>
      <c r="S59" s="36"/>
      <c r="T59" s="36"/>
    </row>
    <row r="60" spans="1:20">
      <c r="A60" s="36"/>
      <c r="B60" s="36"/>
      <c r="C60" s="36"/>
      <c r="D60" s="36"/>
      <c r="E60" s="36"/>
      <c r="F60" s="36"/>
      <c r="G60" s="36"/>
      <c r="H60" s="36"/>
      <c r="I60" s="36"/>
      <c r="J60" s="36"/>
      <c r="K60" s="36"/>
      <c r="L60" s="36"/>
      <c r="M60" s="36"/>
      <c r="N60" s="36"/>
      <c r="O60" s="36"/>
      <c r="P60" s="36"/>
      <c r="Q60" s="36"/>
      <c r="R60" s="36"/>
      <c r="S60" s="36"/>
      <c r="T60" s="36"/>
    </row>
    <row r="61" spans="1:20">
      <c r="A61" s="36"/>
      <c r="B61" s="36"/>
      <c r="C61" s="36"/>
      <c r="D61" s="36"/>
      <c r="E61" s="36"/>
      <c r="F61" s="36"/>
      <c r="G61" s="36"/>
      <c r="H61" s="36"/>
      <c r="I61" s="36"/>
      <c r="J61" s="36"/>
      <c r="K61" s="36"/>
      <c r="L61" s="36"/>
      <c r="M61" s="36"/>
      <c r="N61" s="36"/>
      <c r="O61" s="36"/>
      <c r="P61" s="36"/>
      <c r="Q61" s="36"/>
      <c r="R61" s="36"/>
      <c r="S61" s="36"/>
      <c r="T61" s="36"/>
    </row>
    <row r="62" spans="1:20">
      <c r="A62" s="36"/>
      <c r="B62" s="36"/>
      <c r="C62" s="36"/>
      <c r="D62" s="36"/>
      <c r="E62" s="36"/>
      <c r="F62" s="36"/>
      <c r="G62" s="36"/>
      <c r="H62" s="36"/>
      <c r="I62" s="36"/>
      <c r="J62" s="36"/>
      <c r="K62" s="36"/>
      <c r="L62" s="36"/>
      <c r="M62" s="36"/>
      <c r="N62" s="36"/>
      <c r="O62" s="36"/>
      <c r="P62" s="36"/>
      <c r="Q62" s="36"/>
      <c r="R62" s="36"/>
      <c r="S62" s="36"/>
      <c r="T62" s="36"/>
    </row>
    <row r="63" spans="1:20">
      <c r="A63" s="36"/>
      <c r="B63" s="36"/>
      <c r="C63" s="36"/>
      <c r="D63" s="36"/>
      <c r="E63" s="36"/>
      <c r="F63" s="36"/>
      <c r="G63" s="36"/>
      <c r="H63" s="36"/>
      <c r="I63" s="36"/>
      <c r="J63" s="36"/>
      <c r="K63" s="36"/>
      <c r="L63" s="36"/>
      <c r="M63" s="36"/>
      <c r="N63" s="36"/>
      <c r="O63" s="36"/>
      <c r="P63" s="36"/>
      <c r="Q63" s="36"/>
      <c r="R63" s="36"/>
      <c r="S63" s="36"/>
      <c r="T63" s="36"/>
    </row>
    <row r="64" spans="1:20">
      <c r="A64" s="36"/>
      <c r="B64" s="36"/>
      <c r="C64" s="36"/>
      <c r="D64" s="36"/>
      <c r="E64" s="36"/>
      <c r="F64" s="36"/>
      <c r="G64" s="36"/>
      <c r="H64" s="36"/>
      <c r="I64" s="36"/>
      <c r="J64" s="36"/>
      <c r="K64" s="36"/>
      <c r="L64" s="36"/>
      <c r="M64" s="36"/>
      <c r="N64" s="36"/>
      <c r="O64" s="36"/>
      <c r="P64" s="36"/>
      <c r="Q64" s="36"/>
      <c r="R64" s="36"/>
      <c r="S64" s="36"/>
      <c r="T64" s="36"/>
    </row>
    <row r="65" spans="1:20">
      <c r="A65" s="36"/>
      <c r="B65" s="36"/>
      <c r="C65" s="36"/>
      <c r="D65" s="36"/>
      <c r="E65" s="36"/>
      <c r="F65" s="36"/>
      <c r="G65" s="36"/>
      <c r="H65" s="36"/>
      <c r="I65" s="36"/>
      <c r="J65" s="36"/>
      <c r="K65" s="36"/>
      <c r="L65" s="36"/>
      <c r="M65" s="36"/>
      <c r="N65" s="36"/>
      <c r="O65" s="36"/>
      <c r="P65" s="36"/>
      <c r="Q65" s="36"/>
      <c r="R65" s="36"/>
      <c r="S65" s="36"/>
      <c r="T65" s="36"/>
    </row>
    <row r="66" spans="1:20">
      <c r="A66" s="36"/>
      <c r="B66" s="36"/>
      <c r="C66" s="36"/>
      <c r="D66" s="36"/>
      <c r="E66" s="36"/>
      <c r="F66" s="36"/>
      <c r="G66" s="36"/>
      <c r="H66" s="36"/>
      <c r="I66" s="36"/>
      <c r="J66" s="36"/>
      <c r="K66" s="36"/>
      <c r="L66" s="36"/>
      <c r="M66" s="36"/>
      <c r="N66" s="36"/>
      <c r="O66" s="36"/>
      <c r="P66" s="36"/>
      <c r="Q66" s="36"/>
      <c r="R66" s="36"/>
      <c r="S66" s="36"/>
      <c r="T66" s="36"/>
    </row>
    <row r="67" spans="1:20">
      <c r="A67" s="36"/>
      <c r="B67" s="36"/>
      <c r="C67" s="36"/>
      <c r="D67" s="36"/>
      <c r="E67" s="36"/>
      <c r="F67" s="36"/>
      <c r="G67" s="36"/>
      <c r="H67" s="36"/>
      <c r="I67" s="36"/>
      <c r="J67" s="36"/>
      <c r="K67" s="36"/>
      <c r="L67" s="36"/>
      <c r="M67" s="36"/>
      <c r="N67" s="36"/>
      <c r="O67" s="36"/>
      <c r="P67" s="36"/>
      <c r="Q67" s="36"/>
      <c r="R67" s="36"/>
      <c r="S67" s="36"/>
      <c r="T67" s="36"/>
    </row>
    <row r="68" spans="1:20">
      <c r="A68" s="36"/>
      <c r="B68" s="36"/>
      <c r="C68" s="36"/>
      <c r="D68" s="36"/>
      <c r="E68" s="36"/>
      <c r="F68" s="36"/>
      <c r="G68" s="36"/>
      <c r="H68" s="36"/>
      <c r="I68" s="36"/>
      <c r="J68" s="36"/>
      <c r="K68" s="36"/>
      <c r="L68" s="36"/>
      <c r="M68" s="36"/>
      <c r="N68" s="36"/>
      <c r="O68" s="36"/>
      <c r="P68" s="36"/>
      <c r="Q68" s="36"/>
      <c r="R68" s="36"/>
      <c r="S68" s="36"/>
      <c r="T68" s="36"/>
    </row>
    <row r="69" spans="1:20">
      <c r="A69" s="36"/>
      <c r="B69" s="36"/>
      <c r="C69" s="36"/>
      <c r="D69" s="36"/>
      <c r="E69" s="36"/>
      <c r="F69" s="36"/>
      <c r="G69" s="36"/>
      <c r="H69" s="36"/>
      <c r="I69" s="36"/>
      <c r="J69" s="36"/>
      <c r="K69" s="36"/>
      <c r="L69" s="36"/>
      <c r="M69" s="36"/>
      <c r="N69" s="36"/>
      <c r="O69" s="36"/>
      <c r="P69" s="36"/>
      <c r="Q69" s="36"/>
      <c r="R69" s="36"/>
      <c r="S69" s="36"/>
      <c r="T69" s="36"/>
    </row>
    <row r="70" spans="1:20">
      <c r="A70" s="36"/>
      <c r="B70" s="36"/>
      <c r="C70" s="36"/>
      <c r="D70" s="36"/>
      <c r="E70" s="36"/>
      <c r="F70" s="36"/>
      <c r="G70" s="36"/>
      <c r="H70" s="36"/>
      <c r="I70" s="36"/>
      <c r="J70" s="36"/>
      <c r="K70" s="36"/>
      <c r="L70" s="36"/>
      <c r="M70" s="36"/>
      <c r="N70" s="36"/>
      <c r="O70" s="36"/>
      <c r="P70" s="36"/>
      <c r="Q70" s="36"/>
      <c r="R70" s="36"/>
      <c r="S70" s="36"/>
      <c r="T70" s="36"/>
    </row>
    <row r="71" spans="1:20">
      <c r="A71" s="36"/>
      <c r="B71" s="36"/>
      <c r="C71" s="36"/>
      <c r="D71" s="36"/>
      <c r="E71" s="36"/>
      <c r="F71" s="36"/>
      <c r="G71" s="36"/>
      <c r="H71" s="36"/>
      <c r="I71" s="36"/>
      <c r="J71" s="36"/>
      <c r="K71" s="36"/>
      <c r="L71" s="36"/>
      <c r="M71" s="36"/>
      <c r="N71" s="36"/>
      <c r="O71" s="36"/>
      <c r="P71" s="36"/>
      <c r="Q71" s="36"/>
      <c r="R71" s="36"/>
      <c r="S71" s="36"/>
      <c r="T71" s="36"/>
    </row>
    <row r="72" spans="1:20">
      <c r="A72" s="36"/>
      <c r="B72" s="36"/>
      <c r="C72" s="36"/>
      <c r="D72" s="36"/>
      <c r="E72" s="36"/>
      <c r="F72" s="36"/>
      <c r="G72" s="36"/>
      <c r="H72" s="36"/>
      <c r="I72" s="36"/>
      <c r="J72" s="36"/>
      <c r="K72" s="36"/>
      <c r="L72" s="36"/>
      <c r="M72" s="36"/>
      <c r="N72" s="36"/>
      <c r="O72" s="36"/>
      <c r="P72" s="36"/>
      <c r="Q72" s="36"/>
      <c r="R72" s="36"/>
      <c r="S72" s="36"/>
      <c r="T72" s="36"/>
    </row>
    <row r="73" spans="1:20">
      <c r="A73" s="36"/>
      <c r="B73" s="36"/>
      <c r="C73" s="36"/>
      <c r="D73" s="36"/>
      <c r="E73" s="36"/>
      <c r="F73" s="36"/>
      <c r="G73" s="36"/>
      <c r="H73" s="36"/>
      <c r="I73" s="36"/>
      <c r="J73" s="36"/>
      <c r="K73" s="36"/>
      <c r="L73" s="36"/>
      <c r="M73" s="36"/>
      <c r="N73" s="36"/>
      <c r="O73" s="36"/>
      <c r="P73" s="36"/>
      <c r="Q73" s="36"/>
      <c r="R73" s="36"/>
      <c r="S73" s="36"/>
      <c r="T73" s="36"/>
    </row>
    <row r="74" spans="1:20">
      <c r="A74" s="36"/>
      <c r="B74" s="36"/>
      <c r="C74" s="36"/>
      <c r="D74" s="36"/>
      <c r="E74" s="36"/>
      <c r="F74" s="36"/>
      <c r="G74" s="36"/>
      <c r="H74" s="36"/>
      <c r="I74" s="36"/>
      <c r="J74" s="36"/>
      <c r="K74" s="36"/>
      <c r="L74" s="36"/>
      <c r="M74" s="36"/>
      <c r="N74" s="36"/>
      <c r="O74" s="36"/>
      <c r="P74" s="36"/>
      <c r="Q74" s="36"/>
      <c r="R74" s="36"/>
      <c r="S74" s="36"/>
      <c r="T74" s="36"/>
    </row>
    <row r="75" spans="1:20">
      <c r="A75" s="36"/>
      <c r="B75" s="36"/>
      <c r="C75" s="36"/>
      <c r="D75" s="36"/>
      <c r="E75" s="36"/>
      <c r="F75" s="36"/>
      <c r="G75" s="36"/>
      <c r="H75" s="36"/>
      <c r="I75" s="36"/>
      <c r="J75" s="36"/>
      <c r="K75" s="36"/>
      <c r="L75" s="36"/>
      <c r="M75" s="36"/>
      <c r="N75" s="36"/>
      <c r="O75" s="36"/>
      <c r="P75" s="36"/>
      <c r="Q75" s="36"/>
      <c r="R75" s="36"/>
      <c r="S75" s="36"/>
      <c r="T75" s="36"/>
    </row>
    <row r="76" spans="1:20">
      <c r="A76" s="36"/>
      <c r="B76" s="36"/>
      <c r="C76" s="36"/>
      <c r="D76" s="36"/>
      <c r="E76" s="36"/>
      <c r="F76" s="36"/>
      <c r="G76" s="36"/>
      <c r="H76" s="36"/>
      <c r="I76" s="36"/>
      <c r="J76" s="36"/>
      <c r="K76" s="36"/>
      <c r="L76" s="36"/>
      <c r="M76" s="36"/>
      <c r="N76" s="36"/>
      <c r="O76" s="36"/>
      <c r="P76" s="36"/>
      <c r="Q76" s="36"/>
      <c r="R76" s="36"/>
      <c r="S76" s="36"/>
      <c r="T76" s="36"/>
    </row>
    <row r="77" spans="1:20">
      <c r="A77" s="36"/>
      <c r="B77" s="36"/>
      <c r="C77" s="36"/>
      <c r="D77" s="36"/>
      <c r="E77" s="36"/>
      <c r="F77" s="36"/>
      <c r="G77" s="36"/>
      <c r="H77" s="36"/>
      <c r="I77" s="36"/>
      <c r="J77" s="36"/>
      <c r="K77" s="36"/>
      <c r="L77" s="36"/>
      <c r="M77" s="36"/>
      <c r="N77" s="36"/>
      <c r="O77" s="36"/>
      <c r="P77" s="36"/>
      <c r="Q77" s="36"/>
      <c r="R77" s="36"/>
      <c r="S77" s="36"/>
      <c r="T77" s="36"/>
    </row>
    <row r="78" spans="1:20">
      <c r="A78" s="36"/>
      <c r="B78" s="36"/>
      <c r="C78" s="36"/>
      <c r="D78" s="36"/>
      <c r="E78" s="36"/>
      <c r="F78" s="36"/>
      <c r="G78" s="36"/>
      <c r="H78" s="36"/>
      <c r="I78" s="36"/>
      <c r="J78" s="36"/>
      <c r="K78" s="36"/>
      <c r="L78" s="36"/>
      <c r="M78" s="36"/>
      <c r="N78" s="36"/>
      <c r="O78" s="36"/>
      <c r="P78" s="36"/>
      <c r="Q78" s="36"/>
      <c r="R78" s="36"/>
      <c r="S78" s="36"/>
      <c r="T78" s="36"/>
    </row>
    <row r="79" spans="1:20">
      <c r="A79" s="36"/>
      <c r="B79" s="36"/>
      <c r="C79" s="36"/>
      <c r="D79" s="36"/>
      <c r="E79" s="36"/>
      <c r="F79" s="36"/>
      <c r="G79" s="36"/>
      <c r="H79" s="36"/>
      <c r="I79" s="36"/>
      <c r="J79" s="36"/>
      <c r="K79" s="36"/>
      <c r="L79" s="36"/>
      <c r="M79" s="36"/>
      <c r="N79" s="36"/>
      <c r="O79" s="36"/>
      <c r="P79" s="36"/>
      <c r="Q79" s="36"/>
      <c r="R79" s="36"/>
      <c r="S79" s="36"/>
      <c r="T79" s="36"/>
    </row>
    <row r="80" spans="1:20">
      <c r="A80" s="36"/>
      <c r="B80" s="36"/>
      <c r="C80" s="36"/>
      <c r="D80" s="36"/>
      <c r="E80" s="36"/>
      <c r="F80" s="36"/>
      <c r="G80" s="36"/>
      <c r="H80" s="36"/>
      <c r="I80" s="36"/>
      <c r="J80" s="36"/>
      <c r="K80" s="36"/>
      <c r="L80" s="36"/>
      <c r="M80" s="36"/>
      <c r="N80" s="36"/>
      <c r="O80" s="36"/>
      <c r="P80" s="36"/>
      <c r="Q80" s="36"/>
      <c r="R80" s="36"/>
      <c r="S80" s="36"/>
      <c r="T80" s="36"/>
    </row>
    <row r="81" spans="1:20">
      <c r="A81" s="36"/>
      <c r="B81" s="36"/>
      <c r="C81" s="36"/>
      <c r="D81" s="36"/>
      <c r="E81" s="36"/>
      <c r="F81" s="36"/>
      <c r="G81" s="36"/>
      <c r="H81" s="36"/>
      <c r="I81" s="36"/>
      <c r="J81" s="36"/>
      <c r="K81" s="36"/>
      <c r="L81" s="36"/>
      <c r="M81" s="36"/>
      <c r="N81" s="36"/>
      <c r="O81" s="36"/>
      <c r="P81" s="36"/>
      <c r="Q81" s="36"/>
      <c r="R81" s="36"/>
      <c r="S81" s="36"/>
      <c r="T81" s="36"/>
    </row>
    <row r="82" spans="1:20">
      <c r="A82" s="36"/>
      <c r="B82" s="36"/>
      <c r="C82" s="36"/>
      <c r="D82" s="36"/>
      <c r="E82" s="36"/>
      <c r="F82" s="36"/>
      <c r="G82" s="36"/>
      <c r="H82" s="36"/>
      <c r="I82" s="36"/>
      <c r="J82" s="36"/>
      <c r="K82" s="36"/>
      <c r="L82" s="36"/>
      <c r="M82" s="36"/>
      <c r="N82" s="36"/>
      <c r="O82" s="36"/>
      <c r="P82" s="36"/>
      <c r="Q82" s="36"/>
      <c r="R82" s="36"/>
      <c r="S82" s="36"/>
      <c r="T82" s="36"/>
    </row>
    <row r="83" spans="1:20">
      <c r="A83" s="36"/>
      <c r="B83" s="36"/>
      <c r="C83" s="36"/>
      <c r="D83" s="36"/>
      <c r="E83" s="36"/>
      <c r="F83" s="36"/>
      <c r="G83" s="36"/>
      <c r="H83" s="36"/>
      <c r="I83" s="36"/>
      <c r="J83" s="36"/>
      <c r="K83" s="36"/>
      <c r="L83" s="36"/>
      <c r="M83" s="36"/>
      <c r="N83" s="36"/>
      <c r="O83" s="36"/>
      <c r="P83" s="36"/>
      <c r="Q83" s="36"/>
      <c r="R83" s="36"/>
      <c r="S83" s="36"/>
      <c r="T83" s="36"/>
    </row>
    <row r="84" spans="1:20">
      <c r="A84" s="36"/>
      <c r="B84" s="36"/>
      <c r="C84" s="36"/>
      <c r="D84" s="36"/>
      <c r="E84" s="36"/>
      <c r="F84" s="36"/>
      <c r="G84" s="36"/>
      <c r="H84" s="36"/>
      <c r="I84" s="36"/>
      <c r="J84" s="36"/>
      <c r="K84" s="36"/>
      <c r="L84" s="36"/>
      <c r="M84" s="36"/>
      <c r="N84" s="36"/>
      <c r="O84" s="36"/>
      <c r="P84" s="36"/>
      <c r="Q84" s="36"/>
      <c r="R84" s="36"/>
      <c r="S84" s="36"/>
      <c r="T84" s="36"/>
    </row>
    <row r="85" spans="1:20">
      <c r="A85" s="36"/>
      <c r="B85" s="36"/>
      <c r="C85" s="36"/>
      <c r="D85" s="36"/>
      <c r="E85" s="36"/>
      <c r="F85" s="36"/>
      <c r="G85" s="36"/>
      <c r="H85" s="36"/>
      <c r="I85" s="36"/>
      <c r="J85" s="36"/>
      <c r="K85" s="36"/>
      <c r="L85" s="36"/>
      <c r="M85" s="36"/>
      <c r="N85" s="36"/>
      <c r="O85" s="36"/>
      <c r="P85" s="36"/>
      <c r="Q85" s="36"/>
      <c r="R85" s="36"/>
      <c r="S85" s="36"/>
      <c r="T85" s="36"/>
    </row>
    <row r="86" spans="1:20">
      <c r="A86" s="36"/>
      <c r="B86" s="36"/>
      <c r="C86" s="36"/>
      <c r="D86" s="36"/>
      <c r="E86" s="36"/>
      <c r="F86" s="36"/>
      <c r="G86" s="36"/>
      <c r="H86" s="36"/>
      <c r="I86" s="36"/>
      <c r="J86" s="36"/>
      <c r="K86" s="36"/>
      <c r="L86" s="36"/>
      <c r="M86" s="36"/>
      <c r="N86" s="36"/>
      <c r="O86" s="36"/>
      <c r="P86" s="36"/>
      <c r="Q86" s="36"/>
      <c r="R86" s="36"/>
      <c r="S86" s="36"/>
      <c r="T86" s="36"/>
    </row>
    <row r="87" spans="1:20">
      <c r="A87" s="36"/>
      <c r="B87" s="36"/>
      <c r="C87" s="36"/>
      <c r="D87" s="36"/>
      <c r="E87" s="36"/>
      <c r="F87" s="36"/>
      <c r="G87" s="36"/>
      <c r="H87" s="36"/>
      <c r="I87" s="36"/>
      <c r="J87" s="36"/>
      <c r="K87" s="36"/>
      <c r="L87" s="36"/>
      <c r="M87" s="36"/>
      <c r="N87" s="36"/>
      <c r="O87" s="36"/>
      <c r="P87" s="36"/>
      <c r="Q87" s="36"/>
      <c r="R87" s="36"/>
      <c r="S87" s="36"/>
      <c r="T87" s="36"/>
    </row>
    <row r="88" spans="1:20">
      <c r="A88" s="36"/>
      <c r="B88" s="36"/>
      <c r="C88" s="36"/>
      <c r="D88" s="36"/>
      <c r="E88" s="36"/>
      <c r="F88" s="36"/>
      <c r="G88" s="36"/>
      <c r="H88" s="36"/>
      <c r="I88" s="36"/>
      <c r="J88" s="36"/>
      <c r="K88" s="36"/>
      <c r="L88" s="36"/>
      <c r="M88" s="36"/>
      <c r="N88" s="36"/>
      <c r="O88" s="36"/>
      <c r="P88" s="36"/>
      <c r="Q88" s="36"/>
      <c r="R88" s="36"/>
      <c r="S88" s="36"/>
      <c r="T88" s="36"/>
    </row>
    <row r="89" spans="1:20">
      <c r="A89" s="36"/>
      <c r="B89" s="36"/>
      <c r="C89" s="36"/>
      <c r="D89" s="36"/>
      <c r="E89" s="36"/>
      <c r="F89" s="36"/>
      <c r="G89" s="36"/>
      <c r="H89" s="36"/>
      <c r="I89" s="36"/>
      <c r="J89" s="36"/>
      <c r="K89" s="36"/>
      <c r="L89" s="36"/>
      <c r="M89" s="36"/>
      <c r="N89" s="36"/>
      <c r="O89" s="36"/>
      <c r="P89" s="36"/>
      <c r="Q89" s="36"/>
      <c r="R89" s="36"/>
      <c r="S89" s="36"/>
      <c r="T89" s="36"/>
    </row>
    <row r="90" spans="1:20">
      <c r="A90" s="36"/>
      <c r="B90" s="36"/>
      <c r="C90" s="36"/>
      <c r="D90" s="36"/>
      <c r="E90" s="36"/>
      <c r="F90" s="36"/>
      <c r="G90" s="36"/>
      <c r="H90" s="36"/>
      <c r="I90" s="36"/>
      <c r="J90" s="36"/>
      <c r="K90" s="36"/>
      <c r="L90" s="36"/>
      <c r="M90" s="36"/>
      <c r="N90" s="36"/>
      <c r="O90" s="36"/>
      <c r="P90" s="36"/>
      <c r="Q90" s="36"/>
      <c r="R90" s="36"/>
      <c r="S90" s="36"/>
      <c r="T90" s="36"/>
    </row>
    <row r="91" spans="1:20">
      <c r="A91" s="36"/>
      <c r="B91" s="36"/>
      <c r="C91" s="36"/>
      <c r="D91" s="36"/>
      <c r="E91" s="36"/>
      <c r="F91" s="36"/>
      <c r="G91" s="36"/>
      <c r="H91" s="36"/>
      <c r="I91" s="36"/>
      <c r="J91" s="36"/>
      <c r="K91" s="36"/>
      <c r="L91" s="36"/>
      <c r="M91" s="36"/>
      <c r="N91" s="36"/>
      <c r="O91" s="36"/>
      <c r="P91" s="36"/>
      <c r="Q91" s="36"/>
      <c r="R91" s="36"/>
      <c r="S91" s="36"/>
      <c r="T91" s="36"/>
    </row>
    <row r="92" spans="1:20">
      <c r="A92" s="36"/>
      <c r="B92" s="36"/>
      <c r="C92" s="36"/>
      <c r="D92" s="36"/>
      <c r="E92" s="36"/>
      <c r="F92" s="36"/>
      <c r="G92" s="36"/>
      <c r="H92" s="36"/>
      <c r="I92" s="36"/>
      <c r="J92" s="36"/>
      <c r="K92" s="36"/>
      <c r="L92" s="36"/>
      <c r="M92" s="36"/>
      <c r="N92" s="36"/>
      <c r="O92" s="36"/>
      <c r="P92" s="36"/>
      <c r="Q92" s="36"/>
      <c r="R92" s="36"/>
      <c r="S92" s="36"/>
      <c r="T92" s="36"/>
    </row>
    <row r="93" spans="1:20">
      <c r="A93" s="36"/>
      <c r="B93" s="36"/>
      <c r="C93" s="36"/>
      <c r="D93" s="36"/>
      <c r="E93" s="36"/>
      <c r="F93" s="36"/>
      <c r="G93" s="36"/>
      <c r="H93" s="36"/>
      <c r="I93" s="36"/>
      <c r="J93" s="36"/>
      <c r="K93" s="36"/>
      <c r="L93" s="36"/>
      <c r="M93" s="36"/>
      <c r="N93" s="36"/>
      <c r="O93" s="36"/>
      <c r="P93" s="36"/>
      <c r="Q93" s="36"/>
      <c r="R93" s="36"/>
      <c r="S93" s="36"/>
      <c r="T93" s="36"/>
    </row>
    <row r="94" spans="1:20">
      <c r="A94" s="36"/>
      <c r="B94" s="36"/>
      <c r="C94" s="36"/>
      <c r="D94" s="36"/>
      <c r="E94" s="36"/>
      <c r="F94" s="36"/>
      <c r="G94" s="36"/>
      <c r="H94" s="36"/>
      <c r="I94" s="36"/>
      <c r="J94" s="36"/>
      <c r="K94" s="36"/>
      <c r="L94" s="36"/>
      <c r="M94" s="36"/>
      <c r="N94" s="36"/>
      <c r="O94" s="36"/>
      <c r="P94" s="36"/>
      <c r="Q94" s="36"/>
      <c r="R94" s="36"/>
      <c r="S94" s="36"/>
      <c r="T94" s="36"/>
    </row>
    <row r="95" spans="1:20">
      <c r="A95" s="36"/>
      <c r="B95" s="36"/>
      <c r="C95" s="36"/>
      <c r="D95" s="36"/>
      <c r="E95" s="36"/>
      <c r="F95" s="36"/>
      <c r="G95" s="36"/>
      <c r="H95" s="36"/>
      <c r="I95" s="36"/>
      <c r="J95" s="36"/>
      <c r="K95" s="36"/>
      <c r="L95" s="36"/>
      <c r="M95" s="36"/>
      <c r="N95" s="36"/>
      <c r="O95" s="36"/>
      <c r="P95" s="36"/>
      <c r="Q95" s="36"/>
      <c r="R95" s="36"/>
      <c r="S95" s="36"/>
      <c r="T95" s="36"/>
    </row>
    <row r="96" spans="1:20">
      <c r="A96" s="36"/>
      <c r="B96" s="36"/>
      <c r="C96" s="36"/>
      <c r="D96" s="36"/>
      <c r="E96" s="36"/>
      <c r="F96" s="36"/>
      <c r="G96" s="36"/>
      <c r="H96" s="36"/>
      <c r="I96" s="36"/>
      <c r="J96" s="36"/>
      <c r="K96" s="36"/>
      <c r="L96" s="36"/>
      <c r="M96" s="36"/>
      <c r="N96" s="36"/>
      <c r="O96" s="36"/>
      <c r="P96" s="36"/>
      <c r="Q96" s="36"/>
      <c r="R96" s="36"/>
      <c r="S96" s="36"/>
      <c r="T96" s="36"/>
    </row>
    <row r="97" spans="1:20">
      <c r="A97" s="36"/>
      <c r="B97" s="36"/>
      <c r="C97" s="36"/>
      <c r="D97" s="36"/>
      <c r="E97" s="36"/>
      <c r="F97" s="36"/>
      <c r="G97" s="36"/>
      <c r="H97" s="36"/>
      <c r="I97" s="36"/>
      <c r="J97" s="36"/>
      <c r="K97" s="36"/>
      <c r="L97" s="36"/>
      <c r="M97" s="36"/>
      <c r="N97" s="36"/>
      <c r="O97" s="36"/>
      <c r="P97" s="36"/>
      <c r="Q97" s="36"/>
      <c r="R97" s="36"/>
      <c r="S97" s="36"/>
      <c r="T97" s="36"/>
    </row>
    <row r="98" spans="1:20">
      <c r="A98" s="36"/>
      <c r="B98" s="36"/>
      <c r="C98" s="36"/>
      <c r="D98" s="36"/>
      <c r="E98" s="36"/>
      <c r="F98" s="36"/>
      <c r="G98" s="36"/>
      <c r="H98" s="36"/>
      <c r="I98" s="36"/>
      <c r="J98" s="36"/>
      <c r="K98" s="36"/>
      <c r="L98" s="36"/>
      <c r="M98" s="36"/>
      <c r="N98" s="36"/>
      <c r="O98" s="36"/>
      <c r="P98" s="36"/>
      <c r="Q98" s="36"/>
      <c r="R98" s="36"/>
      <c r="S98" s="36"/>
      <c r="T98" s="36"/>
    </row>
    <row r="99" spans="1:20">
      <c r="A99" s="36"/>
      <c r="B99" s="36"/>
      <c r="C99" s="36"/>
      <c r="D99" s="36"/>
      <c r="E99" s="36"/>
      <c r="F99" s="36"/>
      <c r="G99" s="36"/>
      <c r="H99" s="36"/>
      <c r="I99" s="36"/>
      <c r="J99" s="36"/>
      <c r="K99" s="36"/>
      <c r="L99" s="36"/>
      <c r="M99" s="36"/>
      <c r="N99" s="36"/>
      <c r="O99" s="36"/>
      <c r="P99" s="36"/>
      <c r="Q99" s="36"/>
      <c r="R99" s="36"/>
      <c r="S99" s="36"/>
      <c r="T99" s="36"/>
    </row>
    <row r="100" spans="1:20">
      <c r="A100" s="36"/>
      <c r="B100" s="36"/>
      <c r="C100" s="36"/>
      <c r="D100" s="36"/>
      <c r="E100" s="36"/>
      <c r="F100" s="36"/>
      <c r="G100" s="36"/>
      <c r="H100" s="36"/>
      <c r="I100" s="36"/>
      <c r="J100" s="36"/>
      <c r="K100" s="36"/>
      <c r="L100" s="36"/>
      <c r="M100" s="36"/>
      <c r="N100" s="36"/>
      <c r="O100" s="36"/>
      <c r="P100" s="36"/>
      <c r="Q100" s="36"/>
      <c r="R100" s="36"/>
      <c r="S100" s="36"/>
      <c r="T100" s="36"/>
    </row>
    <row r="101" spans="1:20">
      <c r="A101" s="36"/>
      <c r="B101" s="36"/>
      <c r="C101" s="36"/>
      <c r="D101" s="36"/>
      <c r="E101" s="36"/>
      <c r="F101" s="36"/>
      <c r="G101" s="36"/>
      <c r="H101" s="36"/>
      <c r="I101" s="36"/>
      <c r="J101" s="36"/>
      <c r="K101" s="36"/>
      <c r="L101" s="36"/>
      <c r="M101" s="36"/>
      <c r="N101" s="36"/>
      <c r="O101" s="36"/>
      <c r="P101" s="36"/>
      <c r="Q101" s="36"/>
      <c r="R101" s="36"/>
      <c r="S101" s="36"/>
      <c r="T101" s="36"/>
    </row>
    <row r="102" spans="1:20">
      <c r="A102" s="36"/>
      <c r="B102" s="36"/>
      <c r="C102" s="36"/>
      <c r="D102" s="36"/>
      <c r="E102" s="36"/>
      <c r="F102" s="36"/>
      <c r="G102" s="36"/>
      <c r="H102" s="36"/>
      <c r="I102" s="36"/>
      <c r="J102" s="36"/>
      <c r="K102" s="36"/>
      <c r="L102" s="36"/>
      <c r="M102" s="36"/>
      <c r="N102" s="36"/>
      <c r="O102" s="36"/>
      <c r="P102" s="36"/>
      <c r="Q102" s="36"/>
      <c r="R102" s="36"/>
      <c r="S102" s="36"/>
      <c r="T102" s="36"/>
    </row>
    <row r="103" spans="1:20">
      <c r="A103" s="36"/>
      <c r="B103" s="36"/>
      <c r="C103" s="36"/>
      <c r="D103" s="36"/>
      <c r="E103" s="36"/>
      <c r="F103" s="36"/>
      <c r="G103" s="36"/>
      <c r="H103" s="36"/>
      <c r="I103" s="36"/>
      <c r="J103" s="36"/>
      <c r="K103" s="36"/>
      <c r="L103" s="36"/>
      <c r="M103" s="36"/>
      <c r="N103" s="36"/>
      <c r="O103" s="36"/>
      <c r="P103" s="36"/>
      <c r="Q103" s="36"/>
      <c r="R103" s="36"/>
      <c r="S103" s="36"/>
      <c r="T103" s="36"/>
    </row>
    <row r="104" spans="1:20">
      <c r="A104" s="36"/>
      <c r="B104" s="36"/>
      <c r="C104" s="36"/>
      <c r="D104" s="36"/>
      <c r="E104" s="36"/>
      <c r="F104" s="36"/>
      <c r="G104" s="36"/>
      <c r="H104" s="36"/>
      <c r="I104" s="36"/>
      <c r="J104" s="36"/>
      <c r="K104" s="36"/>
      <c r="L104" s="36"/>
      <c r="M104" s="36"/>
      <c r="N104" s="36"/>
      <c r="O104" s="36"/>
      <c r="P104" s="36"/>
      <c r="Q104" s="36"/>
      <c r="R104" s="36"/>
      <c r="S104" s="36"/>
      <c r="T104" s="36"/>
    </row>
    <row r="105" spans="1:20">
      <c r="A105" s="36"/>
      <c r="B105" s="36"/>
      <c r="C105" s="36"/>
      <c r="D105" s="36"/>
      <c r="E105" s="36"/>
      <c r="F105" s="36"/>
      <c r="G105" s="36"/>
      <c r="H105" s="36"/>
      <c r="I105" s="36"/>
      <c r="J105" s="36"/>
      <c r="K105" s="36"/>
      <c r="L105" s="36"/>
      <c r="M105" s="36"/>
      <c r="N105" s="36"/>
      <c r="O105" s="36"/>
      <c r="P105" s="36"/>
      <c r="Q105" s="36"/>
      <c r="R105" s="36"/>
      <c r="S105" s="36"/>
      <c r="T105" s="36"/>
    </row>
    <row r="106" spans="1:20">
      <c r="A106" s="36"/>
      <c r="B106" s="36"/>
      <c r="C106" s="36"/>
      <c r="D106" s="36"/>
      <c r="E106" s="36"/>
      <c r="F106" s="36"/>
      <c r="G106" s="36"/>
      <c r="H106" s="36"/>
      <c r="I106" s="36"/>
      <c r="J106" s="36"/>
      <c r="K106" s="36"/>
      <c r="L106" s="36"/>
      <c r="M106" s="36"/>
      <c r="N106" s="36"/>
      <c r="O106" s="36"/>
      <c r="P106" s="36"/>
      <c r="Q106" s="36"/>
      <c r="R106" s="36"/>
      <c r="S106" s="36"/>
      <c r="T106" s="36"/>
    </row>
    <row r="107" spans="1:20">
      <c r="A107" s="36"/>
      <c r="B107" s="36"/>
      <c r="C107" s="36"/>
      <c r="D107" s="36"/>
      <c r="E107" s="36"/>
      <c r="F107" s="36"/>
      <c r="G107" s="36"/>
      <c r="H107" s="36"/>
      <c r="I107" s="36"/>
      <c r="J107" s="36"/>
      <c r="K107" s="36"/>
      <c r="L107" s="36"/>
      <c r="M107" s="36"/>
      <c r="N107" s="36"/>
      <c r="O107" s="36"/>
      <c r="P107" s="36"/>
      <c r="Q107" s="36"/>
      <c r="R107" s="36"/>
      <c r="S107" s="36"/>
      <c r="T107" s="36"/>
    </row>
    <row r="108" spans="1:20">
      <c r="A108" s="36"/>
      <c r="B108" s="36"/>
      <c r="C108" s="36"/>
      <c r="D108" s="36"/>
      <c r="E108" s="36"/>
      <c r="F108" s="36"/>
      <c r="G108" s="36"/>
      <c r="H108" s="36"/>
      <c r="I108" s="36"/>
      <c r="J108" s="36"/>
      <c r="K108" s="36"/>
      <c r="L108" s="36"/>
      <c r="M108" s="36"/>
      <c r="N108" s="36"/>
      <c r="O108" s="36"/>
      <c r="P108" s="36"/>
      <c r="Q108" s="36"/>
      <c r="R108" s="36"/>
      <c r="S108" s="36"/>
      <c r="T108" s="36"/>
    </row>
    <row r="109" spans="1:20">
      <c r="A109" s="36"/>
      <c r="B109" s="36"/>
      <c r="C109" s="36"/>
      <c r="D109" s="36"/>
      <c r="E109" s="36"/>
      <c r="F109" s="36"/>
      <c r="G109" s="36"/>
      <c r="H109" s="36"/>
      <c r="I109" s="36"/>
      <c r="J109" s="36"/>
      <c r="K109" s="36"/>
      <c r="L109" s="36"/>
      <c r="M109" s="36"/>
      <c r="N109" s="36"/>
      <c r="O109" s="36"/>
      <c r="P109" s="36"/>
      <c r="Q109" s="36"/>
      <c r="R109" s="36"/>
      <c r="S109" s="36"/>
      <c r="T109" s="36"/>
    </row>
    <row r="110" spans="1:20">
      <c r="A110" s="36"/>
      <c r="B110" s="36"/>
      <c r="C110" s="36"/>
      <c r="D110" s="36"/>
      <c r="E110" s="36"/>
      <c r="F110" s="36"/>
      <c r="G110" s="36"/>
      <c r="H110" s="36"/>
      <c r="I110" s="36"/>
      <c r="J110" s="36"/>
      <c r="K110" s="36"/>
      <c r="L110" s="36"/>
      <c r="M110" s="36"/>
      <c r="N110" s="36"/>
      <c r="O110" s="36"/>
      <c r="P110" s="36"/>
      <c r="Q110" s="36"/>
      <c r="R110" s="36"/>
      <c r="S110" s="36"/>
      <c r="T110" s="36"/>
    </row>
    <row r="111" spans="1:20">
      <c r="A111" s="36"/>
      <c r="B111" s="36"/>
      <c r="C111" s="36"/>
      <c r="D111" s="36"/>
      <c r="E111" s="36"/>
      <c r="F111" s="36"/>
      <c r="G111" s="36"/>
      <c r="H111" s="36"/>
      <c r="I111" s="36"/>
      <c r="J111" s="36"/>
      <c r="K111" s="36"/>
      <c r="L111" s="36"/>
      <c r="M111" s="36"/>
      <c r="N111" s="36"/>
      <c r="O111" s="36"/>
      <c r="P111" s="36"/>
      <c r="Q111" s="36"/>
      <c r="R111" s="36"/>
      <c r="S111" s="36"/>
      <c r="T111" s="36"/>
    </row>
    <row r="112" spans="1:20">
      <c r="A112" s="36"/>
      <c r="B112" s="36"/>
      <c r="C112" s="36"/>
      <c r="D112" s="36"/>
      <c r="E112" s="36"/>
      <c r="F112" s="36"/>
      <c r="G112" s="36"/>
      <c r="H112" s="36"/>
      <c r="I112" s="36"/>
      <c r="J112" s="36"/>
      <c r="K112" s="36"/>
      <c r="L112" s="36"/>
      <c r="M112" s="36"/>
      <c r="N112" s="36"/>
      <c r="O112" s="36"/>
      <c r="P112" s="36"/>
      <c r="Q112" s="36"/>
      <c r="R112" s="36"/>
      <c r="S112" s="36"/>
      <c r="T112" s="36"/>
    </row>
    <row r="113" spans="1:20">
      <c r="A113" s="36"/>
      <c r="B113" s="36"/>
      <c r="C113" s="36"/>
      <c r="D113" s="36"/>
      <c r="E113" s="36"/>
      <c r="F113" s="36"/>
      <c r="G113" s="36"/>
      <c r="H113" s="36"/>
      <c r="I113" s="36"/>
      <c r="J113" s="36"/>
      <c r="K113" s="36"/>
      <c r="L113" s="36"/>
      <c r="M113" s="36"/>
      <c r="N113" s="36"/>
      <c r="O113" s="36"/>
      <c r="P113" s="36"/>
      <c r="Q113" s="36"/>
      <c r="R113" s="36"/>
      <c r="S113" s="36"/>
      <c r="T113" s="36"/>
    </row>
    <row r="114" spans="1:20">
      <c r="A114" s="36"/>
      <c r="B114" s="36"/>
      <c r="C114" s="36"/>
      <c r="D114" s="36"/>
      <c r="E114" s="36"/>
      <c r="F114" s="36"/>
      <c r="G114" s="36"/>
      <c r="H114" s="36"/>
      <c r="I114" s="36"/>
      <c r="J114" s="36"/>
      <c r="K114" s="36"/>
      <c r="L114" s="36"/>
      <c r="M114" s="36"/>
      <c r="N114" s="36"/>
      <c r="O114" s="36"/>
      <c r="P114" s="36"/>
      <c r="Q114" s="36"/>
      <c r="R114" s="36"/>
      <c r="S114" s="36"/>
      <c r="T114" s="36"/>
    </row>
    <row r="115" spans="1:20">
      <c r="A115" s="36"/>
      <c r="B115" s="36"/>
      <c r="C115" s="36"/>
      <c r="D115" s="36"/>
      <c r="E115" s="36"/>
      <c r="F115" s="36"/>
      <c r="G115" s="36"/>
      <c r="H115" s="36"/>
      <c r="I115" s="36"/>
      <c r="J115" s="36"/>
      <c r="K115" s="36"/>
      <c r="L115" s="36"/>
      <c r="M115" s="36"/>
      <c r="N115" s="36"/>
      <c r="O115" s="36"/>
      <c r="P115" s="36"/>
      <c r="Q115" s="36"/>
      <c r="R115" s="36"/>
      <c r="S115" s="36"/>
      <c r="T115" s="36"/>
    </row>
    <row r="116" spans="1:20">
      <c r="A116" s="36"/>
      <c r="B116" s="36"/>
      <c r="C116" s="36"/>
      <c r="D116" s="36"/>
      <c r="E116" s="36"/>
      <c r="F116" s="36"/>
      <c r="G116" s="36"/>
      <c r="H116" s="36"/>
      <c r="I116" s="36"/>
      <c r="J116" s="36"/>
      <c r="K116" s="36"/>
      <c r="L116" s="36"/>
      <c r="M116" s="36"/>
      <c r="N116" s="36"/>
      <c r="O116" s="36"/>
      <c r="P116" s="36"/>
      <c r="Q116" s="36"/>
      <c r="R116" s="36"/>
      <c r="S116" s="36"/>
      <c r="T116" s="36"/>
    </row>
    <row r="117" spans="1:20">
      <c r="A117" s="36"/>
      <c r="B117" s="36"/>
      <c r="C117" s="36"/>
      <c r="D117" s="36"/>
      <c r="E117" s="36"/>
      <c r="F117" s="36"/>
      <c r="G117" s="36"/>
      <c r="H117" s="36"/>
      <c r="I117" s="36"/>
      <c r="J117" s="36"/>
      <c r="K117" s="36"/>
      <c r="L117" s="36"/>
      <c r="M117" s="36"/>
      <c r="N117" s="36"/>
      <c r="O117" s="36"/>
      <c r="P117" s="36"/>
      <c r="Q117" s="36"/>
      <c r="R117" s="36"/>
      <c r="S117" s="36"/>
      <c r="T117" s="36"/>
    </row>
    <row r="118" spans="1:20">
      <c r="A118" s="36"/>
      <c r="B118" s="36"/>
      <c r="C118" s="36"/>
      <c r="D118" s="36"/>
      <c r="E118" s="36"/>
      <c r="F118" s="36"/>
      <c r="G118" s="36"/>
      <c r="H118" s="36"/>
      <c r="I118" s="36"/>
      <c r="J118" s="36"/>
      <c r="K118" s="36"/>
      <c r="L118" s="36"/>
      <c r="M118" s="36"/>
      <c r="N118" s="36"/>
      <c r="O118" s="36"/>
      <c r="P118" s="36"/>
      <c r="Q118" s="36"/>
      <c r="R118" s="36"/>
      <c r="S118" s="36"/>
      <c r="T118" s="36"/>
    </row>
    <row r="119" spans="1:20">
      <c r="A119" s="36"/>
      <c r="B119" s="36"/>
      <c r="C119" s="36"/>
      <c r="D119" s="36"/>
      <c r="E119" s="36"/>
      <c r="F119" s="36"/>
      <c r="G119" s="36"/>
      <c r="H119" s="36"/>
      <c r="I119" s="36"/>
      <c r="J119" s="36"/>
      <c r="K119" s="36"/>
      <c r="L119" s="36"/>
      <c r="M119" s="36"/>
      <c r="N119" s="36"/>
      <c r="O119" s="36"/>
      <c r="P119" s="36"/>
      <c r="Q119" s="36"/>
      <c r="R119" s="36"/>
      <c r="S119" s="36"/>
      <c r="T119" s="36"/>
    </row>
    <row r="120" spans="1:20">
      <c r="A120" s="36"/>
      <c r="B120" s="36"/>
      <c r="C120" s="36"/>
      <c r="D120" s="36"/>
      <c r="E120" s="36"/>
      <c r="F120" s="36"/>
      <c r="G120" s="36"/>
      <c r="H120" s="36"/>
      <c r="I120" s="36"/>
      <c r="J120" s="36"/>
      <c r="K120" s="36"/>
      <c r="L120" s="36"/>
      <c r="M120" s="36"/>
      <c r="N120" s="36"/>
      <c r="O120" s="36"/>
      <c r="P120" s="36"/>
      <c r="Q120" s="36"/>
      <c r="R120" s="36"/>
      <c r="S120" s="36"/>
      <c r="T120" s="36"/>
    </row>
    <row r="121" spans="1:20">
      <c r="A121" s="36"/>
      <c r="B121" s="36"/>
      <c r="C121" s="36"/>
      <c r="D121" s="36"/>
      <c r="E121" s="36"/>
      <c r="F121" s="36"/>
      <c r="G121" s="36"/>
      <c r="H121" s="36"/>
      <c r="I121" s="36"/>
      <c r="J121" s="36"/>
      <c r="K121" s="36"/>
      <c r="L121" s="36"/>
      <c r="M121" s="36"/>
      <c r="N121" s="36"/>
      <c r="O121" s="36"/>
      <c r="P121" s="36"/>
      <c r="Q121" s="36"/>
      <c r="R121" s="36"/>
      <c r="S121" s="36"/>
      <c r="T121" s="36"/>
    </row>
    <row r="122" spans="1:20">
      <c r="A122" s="36"/>
      <c r="B122" s="36"/>
      <c r="C122" s="36"/>
      <c r="D122" s="36"/>
      <c r="E122" s="36"/>
      <c r="F122" s="36"/>
      <c r="G122" s="36"/>
      <c r="H122" s="36"/>
      <c r="I122" s="36"/>
      <c r="J122" s="36"/>
      <c r="K122" s="36"/>
      <c r="L122" s="36"/>
      <c r="M122" s="36"/>
      <c r="N122" s="36"/>
      <c r="O122" s="36"/>
      <c r="P122" s="36"/>
      <c r="Q122" s="36"/>
      <c r="R122" s="36"/>
      <c r="S122" s="36"/>
      <c r="T122" s="36"/>
    </row>
    <row r="123" spans="1:20">
      <c r="A123" s="36"/>
      <c r="B123" s="36"/>
      <c r="C123" s="36"/>
      <c r="D123" s="36"/>
      <c r="E123" s="36"/>
      <c r="F123" s="36"/>
      <c r="G123" s="36"/>
      <c r="H123" s="36"/>
      <c r="I123" s="36"/>
      <c r="J123" s="36"/>
      <c r="K123" s="36"/>
      <c r="L123" s="36"/>
      <c r="M123" s="36"/>
      <c r="N123" s="36"/>
      <c r="O123" s="36"/>
      <c r="P123" s="36"/>
      <c r="Q123" s="36"/>
      <c r="R123" s="36"/>
      <c r="S123" s="36"/>
      <c r="T123" s="36"/>
    </row>
    <row r="124" spans="1:20">
      <c r="A124" s="36"/>
      <c r="B124" s="36"/>
      <c r="C124" s="36"/>
      <c r="D124" s="36"/>
      <c r="E124" s="36"/>
      <c r="F124" s="36"/>
      <c r="G124" s="36"/>
      <c r="H124" s="36"/>
      <c r="I124" s="36"/>
      <c r="J124" s="36"/>
      <c r="K124" s="36"/>
      <c r="L124" s="36"/>
      <c r="M124" s="36"/>
      <c r="N124" s="36"/>
      <c r="O124" s="36"/>
      <c r="P124" s="36"/>
      <c r="Q124" s="36"/>
      <c r="R124" s="36"/>
      <c r="S124" s="36"/>
      <c r="T124" s="36"/>
    </row>
    <row r="125" spans="1:20">
      <c r="A125" s="36"/>
      <c r="B125" s="36"/>
      <c r="C125" s="36"/>
      <c r="D125" s="36"/>
      <c r="E125" s="36"/>
      <c r="F125" s="36"/>
      <c r="G125" s="36"/>
      <c r="H125" s="36"/>
      <c r="I125" s="36"/>
      <c r="J125" s="36"/>
      <c r="K125" s="36"/>
      <c r="L125" s="36"/>
      <c r="M125" s="36"/>
      <c r="N125" s="36"/>
      <c r="O125" s="36"/>
      <c r="P125" s="36"/>
      <c r="Q125" s="36"/>
      <c r="R125" s="36"/>
      <c r="S125" s="36"/>
      <c r="T125" s="36"/>
    </row>
    <row r="126" spans="1:20">
      <c r="A126" s="36"/>
      <c r="B126" s="36"/>
      <c r="C126" s="36"/>
      <c r="D126" s="36"/>
      <c r="E126" s="36"/>
      <c r="F126" s="36"/>
      <c r="G126" s="36"/>
      <c r="H126" s="36"/>
      <c r="I126" s="36"/>
      <c r="J126" s="36"/>
      <c r="K126" s="36"/>
      <c r="L126" s="36"/>
      <c r="M126" s="36"/>
      <c r="N126" s="36"/>
      <c r="O126" s="36"/>
      <c r="P126" s="36"/>
      <c r="Q126" s="36"/>
      <c r="R126" s="36"/>
      <c r="S126" s="36"/>
      <c r="T126" s="36"/>
    </row>
    <row r="127" spans="1:20">
      <c r="A127" s="36"/>
      <c r="B127" s="36"/>
      <c r="C127" s="36"/>
      <c r="D127" s="36"/>
      <c r="E127" s="36"/>
      <c r="F127" s="36"/>
      <c r="G127" s="36"/>
      <c r="H127" s="36"/>
      <c r="I127" s="36"/>
      <c r="J127" s="36"/>
      <c r="K127" s="36"/>
      <c r="L127" s="36"/>
      <c r="M127" s="36"/>
      <c r="N127" s="36"/>
      <c r="O127" s="36"/>
      <c r="P127" s="36"/>
      <c r="Q127" s="36"/>
      <c r="R127" s="36"/>
      <c r="S127" s="36"/>
      <c r="T127" s="36"/>
    </row>
    <row r="128" spans="1:20">
      <c r="A128" s="36"/>
      <c r="B128" s="36"/>
      <c r="C128" s="36"/>
      <c r="D128" s="36"/>
      <c r="E128" s="36"/>
      <c r="F128" s="36"/>
      <c r="G128" s="36"/>
      <c r="H128" s="36"/>
      <c r="I128" s="36"/>
      <c r="J128" s="36"/>
      <c r="K128" s="36"/>
      <c r="L128" s="36"/>
      <c r="M128" s="36"/>
      <c r="N128" s="36"/>
      <c r="O128" s="36"/>
      <c r="P128" s="36"/>
      <c r="Q128" s="36"/>
      <c r="R128" s="36"/>
      <c r="S128" s="36"/>
      <c r="T128" s="36"/>
    </row>
    <row r="129" spans="1:20">
      <c r="A129" s="36"/>
      <c r="B129" s="36"/>
      <c r="C129" s="36"/>
      <c r="D129" s="36"/>
      <c r="E129" s="36"/>
      <c r="F129" s="36"/>
      <c r="G129" s="36"/>
      <c r="H129" s="36"/>
      <c r="I129" s="36"/>
      <c r="J129" s="36"/>
      <c r="K129" s="36"/>
      <c r="L129" s="36"/>
      <c r="M129" s="36"/>
      <c r="N129" s="36"/>
      <c r="O129" s="36"/>
      <c r="P129" s="36"/>
      <c r="Q129" s="36"/>
      <c r="R129" s="36"/>
      <c r="S129" s="36"/>
      <c r="T129" s="36"/>
    </row>
    <row r="130" spans="1:20">
      <c r="A130" s="36"/>
      <c r="B130" s="36"/>
      <c r="C130" s="36"/>
      <c r="D130" s="36"/>
      <c r="E130" s="36"/>
      <c r="F130" s="36"/>
      <c r="G130" s="36"/>
      <c r="H130" s="36"/>
      <c r="I130" s="36"/>
      <c r="J130" s="36"/>
      <c r="K130" s="36"/>
      <c r="L130" s="36"/>
      <c r="M130" s="36"/>
      <c r="N130" s="36"/>
      <c r="O130" s="36"/>
      <c r="P130" s="36"/>
      <c r="Q130" s="36"/>
      <c r="R130" s="36"/>
      <c r="S130" s="36"/>
      <c r="T130" s="36"/>
    </row>
    <row r="131" spans="1:20">
      <c r="A131" s="36"/>
      <c r="B131" s="36"/>
      <c r="C131" s="36"/>
      <c r="D131" s="36"/>
      <c r="E131" s="36"/>
      <c r="F131" s="36"/>
      <c r="G131" s="36"/>
      <c r="H131" s="36"/>
      <c r="I131" s="36"/>
      <c r="J131" s="36"/>
      <c r="K131" s="36"/>
      <c r="L131" s="36"/>
      <c r="M131" s="36"/>
      <c r="N131" s="36"/>
      <c r="O131" s="36"/>
      <c r="P131" s="36"/>
      <c r="Q131" s="36"/>
      <c r="R131" s="36"/>
      <c r="S131" s="36"/>
      <c r="T131" s="36"/>
    </row>
    <row r="132" spans="1:20">
      <c r="A132" s="36"/>
      <c r="B132" s="36"/>
      <c r="C132" s="36"/>
      <c r="D132" s="36"/>
      <c r="E132" s="36"/>
      <c r="F132" s="36"/>
      <c r="G132" s="36"/>
      <c r="H132" s="36"/>
      <c r="I132" s="36"/>
      <c r="J132" s="36"/>
      <c r="K132" s="36"/>
      <c r="L132" s="36"/>
      <c r="M132" s="36"/>
      <c r="N132" s="36"/>
      <c r="O132" s="36"/>
      <c r="P132" s="36"/>
      <c r="Q132" s="36"/>
      <c r="R132" s="36"/>
      <c r="S132" s="36"/>
      <c r="T132" s="36"/>
    </row>
    <row r="133" spans="1:20">
      <c r="A133" s="36"/>
      <c r="B133" s="36"/>
      <c r="C133" s="36"/>
      <c r="D133" s="36"/>
      <c r="E133" s="36"/>
      <c r="F133" s="36"/>
      <c r="G133" s="36"/>
      <c r="H133" s="36"/>
      <c r="I133" s="36"/>
      <c r="J133" s="36"/>
      <c r="K133" s="36"/>
      <c r="L133" s="36"/>
      <c r="M133" s="36"/>
      <c r="N133" s="36"/>
      <c r="O133" s="36"/>
      <c r="P133" s="36"/>
      <c r="Q133" s="36"/>
      <c r="R133" s="36"/>
      <c r="S133" s="36"/>
      <c r="T133" s="36"/>
    </row>
    <row r="134" spans="1:20">
      <c r="A134" s="36"/>
      <c r="B134" s="36"/>
      <c r="C134" s="36"/>
      <c r="D134" s="36"/>
      <c r="E134" s="36"/>
      <c r="F134" s="36"/>
      <c r="G134" s="36"/>
      <c r="H134" s="36"/>
      <c r="I134" s="36"/>
      <c r="J134" s="36"/>
      <c r="K134" s="36"/>
      <c r="L134" s="36"/>
      <c r="M134" s="36"/>
      <c r="N134" s="36"/>
      <c r="O134" s="36"/>
      <c r="P134" s="36"/>
      <c r="Q134" s="36"/>
      <c r="R134" s="36"/>
      <c r="S134" s="36"/>
      <c r="T134" s="36"/>
    </row>
    <row r="135" spans="1:20">
      <c r="A135" s="36"/>
      <c r="B135" s="36"/>
      <c r="C135" s="36"/>
      <c r="D135" s="36"/>
      <c r="E135" s="36"/>
      <c r="F135" s="36"/>
      <c r="G135" s="36"/>
      <c r="H135" s="36"/>
      <c r="I135" s="36"/>
      <c r="J135" s="36"/>
      <c r="K135" s="36"/>
      <c r="L135" s="36"/>
      <c r="M135" s="36"/>
      <c r="N135" s="36"/>
      <c r="O135" s="36"/>
      <c r="P135" s="36"/>
      <c r="Q135" s="36"/>
      <c r="R135" s="36"/>
      <c r="S135" s="36"/>
      <c r="T135" s="36"/>
    </row>
    <row r="136" spans="1:20">
      <c r="A136" s="36"/>
      <c r="B136" s="36"/>
      <c r="C136" s="36"/>
      <c r="D136" s="36"/>
      <c r="E136" s="36"/>
      <c r="F136" s="36"/>
      <c r="G136" s="36"/>
      <c r="H136" s="36"/>
      <c r="I136" s="36"/>
      <c r="J136" s="36"/>
      <c r="K136" s="36"/>
      <c r="L136" s="36"/>
      <c r="M136" s="36"/>
      <c r="N136" s="36"/>
      <c r="O136" s="36"/>
      <c r="P136" s="36"/>
      <c r="Q136" s="36"/>
      <c r="R136" s="36"/>
      <c r="S136" s="36"/>
      <c r="T136" s="36"/>
    </row>
    <row r="137" spans="1:20">
      <c r="A137" s="36"/>
      <c r="B137" s="36"/>
      <c r="C137" s="36"/>
      <c r="D137" s="36"/>
      <c r="E137" s="36"/>
      <c r="F137" s="36"/>
      <c r="G137" s="36"/>
      <c r="H137" s="36"/>
      <c r="I137" s="36"/>
      <c r="J137" s="36"/>
      <c r="K137" s="36"/>
      <c r="L137" s="36"/>
      <c r="M137" s="36"/>
      <c r="N137" s="36"/>
      <c r="O137" s="36"/>
      <c r="P137" s="36"/>
      <c r="Q137" s="36"/>
      <c r="R137" s="36"/>
      <c r="S137" s="36"/>
      <c r="T137" s="36"/>
    </row>
    <row r="138" spans="1:20">
      <c r="A138" s="36"/>
      <c r="B138" s="36"/>
      <c r="C138" s="36"/>
      <c r="D138" s="36"/>
      <c r="E138" s="36"/>
      <c r="F138" s="36"/>
      <c r="G138" s="36"/>
      <c r="H138" s="36"/>
      <c r="I138" s="36"/>
      <c r="J138" s="36"/>
      <c r="K138" s="36"/>
      <c r="L138" s="36"/>
      <c r="M138" s="36"/>
      <c r="N138" s="36"/>
      <c r="O138" s="36"/>
      <c r="P138" s="36"/>
      <c r="Q138" s="36"/>
      <c r="R138" s="36"/>
      <c r="S138" s="36"/>
      <c r="T138" s="36"/>
    </row>
    <row r="139" spans="1:20">
      <c r="A139" s="36"/>
      <c r="B139" s="36"/>
      <c r="C139" s="36"/>
      <c r="D139" s="36"/>
      <c r="E139" s="36"/>
      <c r="F139" s="36"/>
      <c r="G139" s="36"/>
      <c r="H139" s="36"/>
      <c r="I139" s="36"/>
      <c r="J139" s="36"/>
      <c r="K139" s="36"/>
      <c r="L139" s="36"/>
      <c r="M139" s="36"/>
      <c r="N139" s="36"/>
      <c r="O139" s="36"/>
      <c r="P139" s="36"/>
      <c r="Q139" s="36"/>
      <c r="R139" s="36"/>
      <c r="S139" s="36"/>
      <c r="T139" s="36"/>
    </row>
    <row r="140" spans="1:20">
      <c r="A140" s="36"/>
      <c r="B140" s="36"/>
      <c r="C140" s="36"/>
      <c r="D140" s="36"/>
      <c r="E140" s="36"/>
      <c r="F140" s="36"/>
      <c r="G140" s="36"/>
      <c r="H140" s="36"/>
      <c r="I140" s="36"/>
      <c r="J140" s="36"/>
      <c r="K140" s="36"/>
      <c r="L140" s="36"/>
      <c r="M140" s="36"/>
      <c r="N140" s="36"/>
      <c r="O140" s="36"/>
      <c r="P140" s="36"/>
      <c r="Q140" s="36"/>
      <c r="R140" s="36"/>
      <c r="S140" s="36"/>
      <c r="T140" s="36"/>
    </row>
    <row r="141" spans="1:20">
      <c r="A141" s="36"/>
      <c r="B141" s="36"/>
      <c r="C141" s="36"/>
      <c r="D141" s="36"/>
      <c r="E141" s="36"/>
      <c r="F141" s="36"/>
      <c r="G141" s="36"/>
      <c r="H141" s="36"/>
      <c r="I141" s="36"/>
      <c r="J141" s="36"/>
      <c r="K141" s="36"/>
      <c r="L141" s="36"/>
      <c r="M141" s="36"/>
      <c r="N141" s="36"/>
      <c r="O141" s="36"/>
      <c r="P141" s="36"/>
      <c r="Q141" s="36"/>
      <c r="R141" s="36"/>
      <c r="S141" s="36"/>
      <c r="T141" s="36"/>
    </row>
    <row r="142" spans="1:20">
      <c r="A142" s="36"/>
      <c r="B142" s="36"/>
      <c r="C142" s="36"/>
      <c r="D142" s="36"/>
      <c r="E142" s="36"/>
      <c r="F142" s="36"/>
      <c r="G142" s="36"/>
      <c r="H142" s="36"/>
      <c r="I142" s="36"/>
      <c r="J142" s="36"/>
      <c r="K142" s="36"/>
      <c r="L142" s="36"/>
      <c r="M142" s="36"/>
      <c r="N142" s="36"/>
      <c r="O142" s="36"/>
      <c r="P142" s="36"/>
      <c r="Q142" s="36"/>
      <c r="R142" s="36"/>
      <c r="S142" s="36"/>
      <c r="T142" s="36"/>
    </row>
    <row r="143" spans="1:20">
      <c r="A143" s="36"/>
      <c r="B143" s="36"/>
      <c r="C143" s="36"/>
      <c r="D143" s="36"/>
      <c r="E143" s="36"/>
      <c r="F143" s="36"/>
      <c r="G143" s="36"/>
      <c r="H143" s="36"/>
      <c r="I143" s="36"/>
      <c r="J143" s="36"/>
      <c r="K143" s="36"/>
      <c r="L143" s="36"/>
      <c r="M143" s="36"/>
      <c r="N143" s="36"/>
      <c r="O143" s="36"/>
      <c r="P143" s="36"/>
      <c r="Q143" s="36"/>
      <c r="R143" s="36"/>
      <c r="S143" s="36"/>
      <c r="T143" s="36"/>
    </row>
    <row r="144" spans="1:20">
      <c r="A144" s="36"/>
      <c r="B144" s="36"/>
      <c r="C144" s="36"/>
      <c r="D144" s="36"/>
      <c r="E144" s="36"/>
      <c r="F144" s="36"/>
      <c r="G144" s="36"/>
      <c r="H144" s="36"/>
      <c r="I144" s="36"/>
      <c r="J144" s="36"/>
      <c r="K144" s="36"/>
      <c r="L144" s="36"/>
      <c r="M144" s="36"/>
      <c r="N144" s="36"/>
      <c r="O144" s="36"/>
      <c r="P144" s="36"/>
      <c r="Q144" s="36"/>
      <c r="R144" s="36"/>
      <c r="S144" s="36"/>
      <c r="T144" s="36"/>
    </row>
    <row r="145" spans="1:20">
      <c r="A145" s="36"/>
      <c r="B145" s="36"/>
      <c r="C145" s="36"/>
      <c r="D145" s="36"/>
      <c r="E145" s="36"/>
      <c r="F145" s="36"/>
      <c r="G145" s="36"/>
      <c r="H145" s="36"/>
      <c r="I145" s="36"/>
      <c r="J145" s="36"/>
      <c r="K145" s="36"/>
      <c r="L145" s="36"/>
      <c r="M145" s="36"/>
      <c r="N145" s="36"/>
      <c r="O145" s="36"/>
      <c r="P145" s="36"/>
      <c r="Q145" s="36"/>
      <c r="R145" s="36"/>
      <c r="S145" s="36"/>
      <c r="T145" s="36"/>
    </row>
    <row r="146" spans="1:20">
      <c r="A146" s="36"/>
      <c r="B146" s="36"/>
      <c r="C146" s="36"/>
      <c r="D146" s="36"/>
      <c r="E146" s="36"/>
      <c r="F146" s="36"/>
      <c r="G146" s="36"/>
      <c r="H146" s="36"/>
      <c r="I146" s="36"/>
      <c r="J146" s="36"/>
      <c r="K146" s="36"/>
      <c r="L146" s="36"/>
      <c r="M146" s="36"/>
      <c r="N146" s="36"/>
      <c r="O146" s="36"/>
      <c r="P146" s="36"/>
      <c r="Q146" s="36"/>
      <c r="R146" s="36"/>
      <c r="S146" s="36"/>
      <c r="T146" s="36"/>
    </row>
    <row r="147" spans="1:20">
      <c r="A147" s="36"/>
      <c r="B147" s="36"/>
      <c r="C147" s="36"/>
      <c r="D147" s="36"/>
      <c r="E147" s="36"/>
      <c r="F147" s="36"/>
      <c r="G147" s="36"/>
      <c r="H147" s="36"/>
      <c r="I147" s="36"/>
      <c r="J147" s="36"/>
      <c r="K147" s="36"/>
      <c r="L147" s="36"/>
      <c r="M147" s="36"/>
      <c r="N147" s="36"/>
      <c r="O147" s="36"/>
      <c r="P147" s="36"/>
      <c r="Q147" s="36"/>
      <c r="R147" s="36"/>
      <c r="S147" s="36"/>
      <c r="T147" s="36"/>
    </row>
    <row r="148" spans="1:20">
      <c r="A148" s="36"/>
      <c r="B148" s="36"/>
      <c r="C148" s="36"/>
      <c r="D148" s="36"/>
      <c r="E148" s="36"/>
      <c r="F148" s="36"/>
      <c r="G148" s="36"/>
      <c r="H148" s="36"/>
      <c r="I148" s="36"/>
      <c r="J148" s="36"/>
      <c r="K148" s="36"/>
      <c r="L148" s="36"/>
      <c r="M148" s="36"/>
      <c r="N148" s="36"/>
      <c r="O148" s="36"/>
      <c r="P148" s="36"/>
      <c r="Q148" s="36"/>
      <c r="R148" s="36"/>
      <c r="S148" s="36"/>
      <c r="T148" s="36"/>
    </row>
    <row r="149" spans="1:20">
      <c r="A149" s="36"/>
      <c r="B149" s="36"/>
      <c r="C149" s="36"/>
      <c r="D149" s="36"/>
      <c r="E149" s="36"/>
      <c r="F149" s="36"/>
      <c r="G149" s="36"/>
      <c r="H149" s="36"/>
      <c r="I149" s="36"/>
      <c r="J149" s="36"/>
      <c r="K149" s="36"/>
      <c r="L149" s="36"/>
      <c r="M149" s="36"/>
      <c r="N149" s="36"/>
      <c r="O149" s="36"/>
      <c r="P149" s="36"/>
      <c r="Q149" s="36"/>
      <c r="R149" s="36"/>
      <c r="S149" s="36"/>
      <c r="T149" s="36"/>
    </row>
    <row r="150" spans="1:20">
      <c r="A150" s="36"/>
      <c r="B150" s="36"/>
      <c r="C150" s="36"/>
      <c r="D150" s="36"/>
      <c r="E150" s="36"/>
      <c r="F150" s="36"/>
      <c r="G150" s="36"/>
      <c r="H150" s="36"/>
      <c r="I150" s="36"/>
      <c r="J150" s="36"/>
      <c r="K150" s="36"/>
      <c r="L150" s="36"/>
      <c r="M150" s="36"/>
      <c r="N150" s="36"/>
      <c r="O150" s="36"/>
      <c r="P150" s="36"/>
      <c r="Q150" s="36"/>
      <c r="R150" s="36"/>
      <c r="S150" s="36"/>
      <c r="T150" s="36"/>
    </row>
    <row r="151" spans="1:20">
      <c r="A151" s="36"/>
      <c r="B151" s="36"/>
      <c r="C151" s="36"/>
      <c r="D151" s="36"/>
      <c r="E151" s="36"/>
      <c r="F151" s="36"/>
      <c r="G151" s="36"/>
      <c r="H151" s="36"/>
      <c r="I151" s="36"/>
      <c r="J151" s="36"/>
      <c r="K151" s="36"/>
      <c r="L151" s="36"/>
      <c r="M151" s="36"/>
      <c r="N151" s="36"/>
      <c r="O151" s="36"/>
      <c r="P151" s="36"/>
      <c r="Q151" s="36"/>
      <c r="R151" s="36"/>
      <c r="S151" s="36"/>
      <c r="T151" s="36"/>
    </row>
    <row r="152" spans="1:20">
      <c r="A152" s="36"/>
      <c r="B152" s="36"/>
      <c r="C152" s="36"/>
      <c r="D152" s="36"/>
      <c r="E152" s="36"/>
      <c r="F152" s="36"/>
      <c r="G152" s="36"/>
      <c r="H152" s="36"/>
      <c r="I152" s="36"/>
      <c r="J152" s="36"/>
      <c r="K152" s="36"/>
      <c r="L152" s="36"/>
      <c r="M152" s="36"/>
      <c r="N152" s="36"/>
      <c r="O152" s="36"/>
      <c r="P152" s="36"/>
      <c r="Q152" s="36"/>
      <c r="R152" s="36"/>
      <c r="S152" s="36"/>
      <c r="T152" s="36"/>
    </row>
    <row r="153" spans="1:20">
      <c r="A153" s="36"/>
      <c r="B153" s="36"/>
      <c r="C153" s="36"/>
      <c r="D153" s="36"/>
      <c r="E153" s="36"/>
      <c r="F153" s="36"/>
      <c r="G153" s="36"/>
      <c r="H153" s="36"/>
      <c r="I153" s="36"/>
      <c r="J153" s="36"/>
      <c r="K153" s="36"/>
      <c r="L153" s="36"/>
      <c r="M153" s="36"/>
      <c r="N153" s="36"/>
      <c r="O153" s="36"/>
      <c r="P153" s="36"/>
      <c r="Q153" s="36"/>
      <c r="R153" s="36"/>
      <c r="S153" s="36"/>
      <c r="T153" s="36"/>
    </row>
    <row r="154" spans="1:20">
      <c r="A154" s="36"/>
      <c r="B154" s="36"/>
      <c r="C154" s="36"/>
      <c r="D154" s="36"/>
      <c r="E154" s="36"/>
      <c r="F154" s="36"/>
      <c r="G154" s="36"/>
      <c r="H154" s="36"/>
      <c r="I154" s="36"/>
      <c r="J154" s="36"/>
      <c r="K154" s="36"/>
      <c r="L154" s="36"/>
      <c r="M154" s="36"/>
      <c r="N154" s="36"/>
      <c r="O154" s="36"/>
      <c r="P154" s="36"/>
      <c r="Q154" s="36"/>
      <c r="R154" s="36"/>
      <c r="S154" s="36"/>
      <c r="T154" s="36"/>
    </row>
    <row r="155" spans="1:20">
      <c r="A155" s="36"/>
      <c r="B155" s="36"/>
      <c r="C155" s="36"/>
      <c r="D155" s="36"/>
      <c r="E155" s="36"/>
      <c r="F155" s="36"/>
      <c r="G155" s="36"/>
      <c r="H155" s="36"/>
      <c r="I155" s="36"/>
      <c r="J155" s="36"/>
      <c r="K155" s="36"/>
      <c r="L155" s="36"/>
      <c r="M155" s="36"/>
      <c r="N155" s="36"/>
      <c r="O155" s="36"/>
      <c r="P155" s="36"/>
      <c r="Q155" s="36"/>
      <c r="R155" s="36"/>
      <c r="S155" s="36"/>
      <c r="T155" s="36"/>
    </row>
    <row r="156" spans="1:20">
      <c r="A156" s="36"/>
      <c r="B156" s="36"/>
      <c r="C156" s="36"/>
      <c r="D156" s="36"/>
      <c r="E156" s="36"/>
      <c r="F156" s="36"/>
      <c r="G156" s="36"/>
      <c r="H156" s="36"/>
      <c r="I156" s="36"/>
      <c r="J156" s="36"/>
      <c r="K156" s="36"/>
      <c r="L156" s="36"/>
      <c r="M156" s="36"/>
      <c r="N156" s="36"/>
      <c r="O156" s="36"/>
      <c r="P156" s="36"/>
      <c r="Q156" s="36"/>
      <c r="R156" s="36"/>
      <c r="S156" s="36"/>
      <c r="T156" s="36"/>
    </row>
    <row r="157" spans="1:20">
      <c r="A157" s="36"/>
      <c r="B157" s="36"/>
      <c r="C157" s="36"/>
      <c r="D157" s="36"/>
      <c r="E157" s="36"/>
      <c r="F157" s="36"/>
      <c r="G157" s="36"/>
      <c r="H157" s="36"/>
      <c r="I157" s="36"/>
      <c r="J157" s="36"/>
      <c r="K157" s="36"/>
      <c r="L157" s="36"/>
      <c r="M157" s="36"/>
      <c r="N157" s="36"/>
      <c r="O157" s="36"/>
      <c r="P157" s="36"/>
      <c r="Q157" s="36"/>
      <c r="R157" s="36"/>
      <c r="S157" s="36"/>
      <c r="T157" s="36"/>
    </row>
    <row r="158" spans="1:20">
      <c r="A158" s="36"/>
      <c r="B158" s="36"/>
      <c r="C158" s="36"/>
      <c r="D158" s="36"/>
      <c r="E158" s="36"/>
      <c r="F158" s="36"/>
      <c r="G158" s="36"/>
      <c r="H158" s="36"/>
      <c r="I158" s="36"/>
      <c r="J158" s="36"/>
      <c r="K158" s="36"/>
      <c r="L158" s="36"/>
      <c r="M158" s="36"/>
      <c r="N158" s="36"/>
      <c r="O158" s="36"/>
      <c r="P158" s="36"/>
      <c r="Q158" s="36"/>
      <c r="R158" s="36"/>
      <c r="S158" s="36"/>
      <c r="T158" s="36"/>
    </row>
    <row r="159" spans="1:20">
      <c r="A159" s="36"/>
      <c r="B159" s="36"/>
      <c r="C159" s="36"/>
      <c r="D159" s="36"/>
      <c r="E159" s="36"/>
      <c r="F159" s="36"/>
      <c r="G159" s="36"/>
      <c r="H159" s="36"/>
      <c r="I159" s="36"/>
      <c r="J159" s="36"/>
      <c r="K159" s="36"/>
      <c r="L159" s="36"/>
      <c r="M159" s="36"/>
      <c r="N159" s="36"/>
      <c r="O159" s="36"/>
      <c r="P159" s="36"/>
      <c r="Q159" s="36"/>
      <c r="R159" s="36"/>
      <c r="S159" s="36"/>
      <c r="T159" s="36"/>
    </row>
    <row r="160" spans="1:20">
      <c r="A160" s="36"/>
      <c r="B160" s="36"/>
      <c r="C160" s="36"/>
      <c r="D160" s="36"/>
      <c r="E160" s="36"/>
      <c r="F160" s="36"/>
      <c r="G160" s="36"/>
      <c r="H160" s="36"/>
      <c r="I160" s="36"/>
      <c r="J160" s="36"/>
      <c r="K160" s="36"/>
      <c r="L160" s="36"/>
      <c r="M160" s="36"/>
      <c r="N160" s="36"/>
      <c r="O160" s="36"/>
      <c r="P160" s="36"/>
      <c r="Q160" s="36"/>
      <c r="R160" s="36"/>
      <c r="S160" s="36"/>
      <c r="T160" s="36"/>
    </row>
    <row r="161" spans="1:20">
      <c r="A161" s="36"/>
      <c r="B161" s="36"/>
      <c r="C161" s="36"/>
      <c r="D161" s="36"/>
      <c r="E161" s="36"/>
      <c r="F161" s="36"/>
      <c r="G161" s="36"/>
      <c r="H161" s="36"/>
      <c r="I161" s="36"/>
      <c r="J161" s="36"/>
      <c r="K161" s="36"/>
      <c r="L161" s="36"/>
      <c r="M161" s="36"/>
      <c r="N161" s="36"/>
      <c r="O161" s="36"/>
      <c r="P161" s="36"/>
      <c r="Q161" s="36"/>
      <c r="R161" s="36"/>
      <c r="S161" s="36"/>
      <c r="T161" s="36"/>
    </row>
    <row r="162" spans="1:20">
      <c r="A162" s="36"/>
      <c r="B162" s="36"/>
      <c r="C162" s="36"/>
      <c r="D162" s="36"/>
      <c r="E162" s="36"/>
      <c r="F162" s="36"/>
      <c r="G162" s="36"/>
      <c r="H162" s="36"/>
      <c r="I162" s="36"/>
      <c r="J162" s="36"/>
      <c r="K162" s="36"/>
      <c r="L162" s="36"/>
      <c r="M162" s="36"/>
      <c r="N162" s="36"/>
      <c r="O162" s="36"/>
      <c r="P162" s="36"/>
      <c r="Q162" s="36"/>
      <c r="R162" s="36"/>
      <c r="S162" s="36"/>
      <c r="T162" s="36"/>
    </row>
    <row r="163" spans="1:20">
      <c r="A163" s="36"/>
      <c r="B163" s="36"/>
      <c r="C163" s="36"/>
      <c r="D163" s="36"/>
      <c r="E163" s="36"/>
      <c r="F163" s="36"/>
      <c r="G163" s="36"/>
      <c r="H163" s="36"/>
      <c r="I163" s="36"/>
      <c r="J163" s="36"/>
      <c r="K163" s="36"/>
      <c r="L163" s="36"/>
      <c r="M163" s="36"/>
      <c r="N163" s="36"/>
      <c r="O163" s="36"/>
      <c r="P163" s="36"/>
      <c r="Q163" s="36"/>
      <c r="R163" s="36"/>
      <c r="S163" s="36"/>
      <c r="T163" s="36"/>
    </row>
    <row r="164" spans="1:20">
      <c r="A164" s="36"/>
      <c r="B164" s="36"/>
      <c r="C164" s="36"/>
      <c r="D164" s="36"/>
      <c r="E164" s="36"/>
      <c r="F164" s="36"/>
      <c r="G164" s="36"/>
      <c r="H164" s="36"/>
      <c r="I164" s="36"/>
      <c r="J164" s="36"/>
      <c r="K164" s="36"/>
      <c r="L164" s="36"/>
      <c r="M164" s="36"/>
      <c r="N164" s="36"/>
      <c r="O164" s="36"/>
      <c r="P164" s="36"/>
      <c r="Q164" s="36"/>
      <c r="R164" s="36"/>
      <c r="S164" s="36"/>
      <c r="T164" s="36"/>
    </row>
    <row r="165" spans="1:20">
      <c r="A165" s="36"/>
      <c r="B165" s="36"/>
      <c r="C165" s="36"/>
      <c r="D165" s="36"/>
      <c r="E165" s="36"/>
      <c r="F165" s="36"/>
      <c r="G165" s="36"/>
      <c r="H165" s="36"/>
      <c r="I165" s="36"/>
      <c r="J165" s="36"/>
      <c r="K165" s="36"/>
      <c r="L165" s="36"/>
      <c r="M165" s="36"/>
      <c r="N165" s="36"/>
      <c r="O165" s="36"/>
      <c r="P165" s="36"/>
      <c r="Q165" s="36"/>
      <c r="R165" s="36"/>
      <c r="S165" s="36"/>
      <c r="T165" s="36"/>
    </row>
    <row r="166" spans="1:20">
      <c r="A166" s="36"/>
      <c r="B166" s="36"/>
      <c r="C166" s="36"/>
      <c r="D166" s="36"/>
      <c r="E166" s="36"/>
      <c r="F166" s="36"/>
      <c r="G166" s="36"/>
      <c r="H166" s="36"/>
      <c r="I166" s="36"/>
      <c r="J166" s="36"/>
      <c r="K166" s="36"/>
      <c r="L166" s="36"/>
      <c r="M166" s="36"/>
      <c r="N166" s="36"/>
      <c r="O166" s="36"/>
      <c r="P166" s="36"/>
      <c r="Q166" s="36"/>
      <c r="R166" s="36"/>
      <c r="S166" s="36"/>
      <c r="T166" s="36"/>
    </row>
    <row r="167" spans="1:20">
      <c r="A167" s="36"/>
      <c r="B167" s="36"/>
      <c r="C167" s="36"/>
      <c r="D167" s="36"/>
      <c r="E167" s="36"/>
      <c r="F167" s="36"/>
      <c r="G167" s="36"/>
      <c r="H167" s="36"/>
      <c r="I167" s="36"/>
      <c r="J167" s="36"/>
      <c r="K167" s="36"/>
      <c r="L167" s="36"/>
      <c r="M167" s="36"/>
      <c r="N167" s="36"/>
      <c r="O167" s="36"/>
      <c r="P167" s="36"/>
      <c r="Q167" s="36"/>
      <c r="R167" s="36"/>
      <c r="S167" s="36"/>
      <c r="T167" s="36"/>
    </row>
    <row r="168" spans="1:20">
      <c r="A168" s="36"/>
      <c r="B168" s="36"/>
      <c r="C168" s="36"/>
      <c r="D168" s="36"/>
      <c r="E168" s="36"/>
      <c r="F168" s="36"/>
      <c r="G168" s="36"/>
      <c r="H168" s="36"/>
      <c r="I168" s="36"/>
      <c r="J168" s="36"/>
      <c r="K168" s="36"/>
      <c r="L168" s="36"/>
      <c r="M168" s="36"/>
      <c r="N168" s="36"/>
      <c r="O168" s="36"/>
      <c r="P168" s="36"/>
      <c r="Q168" s="36"/>
      <c r="R168" s="36"/>
      <c r="S168" s="36"/>
      <c r="T168" s="36"/>
    </row>
    <row r="169" spans="1:20">
      <c r="A169" s="36"/>
      <c r="B169" s="36"/>
      <c r="C169" s="36"/>
      <c r="D169" s="36"/>
      <c r="E169" s="36"/>
      <c r="F169" s="36"/>
      <c r="G169" s="36"/>
      <c r="H169" s="36"/>
      <c r="I169" s="36"/>
      <c r="J169" s="36"/>
      <c r="K169" s="36"/>
      <c r="L169" s="36"/>
      <c r="M169" s="36"/>
      <c r="N169" s="36"/>
      <c r="O169" s="36"/>
      <c r="P169" s="36"/>
      <c r="Q169" s="36"/>
      <c r="R169" s="36"/>
      <c r="S169" s="36"/>
      <c r="T169" s="36"/>
    </row>
    <row r="170" spans="1:20">
      <c r="A170" s="36"/>
      <c r="B170" s="36"/>
      <c r="C170" s="36"/>
      <c r="D170" s="36"/>
      <c r="E170" s="36"/>
      <c r="F170" s="36"/>
      <c r="G170" s="36"/>
      <c r="H170" s="36"/>
      <c r="I170" s="36"/>
      <c r="J170" s="36"/>
      <c r="K170" s="36"/>
      <c r="L170" s="36"/>
      <c r="M170" s="36"/>
      <c r="N170" s="36"/>
      <c r="O170" s="36"/>
      <c r="P170" s="36"/>
      <c r="Q170" s="36"/>
      <c r="R170" s="36"/>
      <c r="S170" s="36"/>
      <c r="T170" s="36"/>
    </row>
    <row r="171" spans="1:20">
      <c r="A171" s="36"/>
      <c r="B171" s="36"/>
      <c r="C171" s="36"/>
      <c r="D171" s="36"/>
      <c r="E171" s="36"/>
      <c r="F171" s="36"/>
      <c r="G171" s="36"/>
      <c r="H171" s="36"/>
      <c r="I171" s="36"/>
      <c r="J171" s="36"/>
      <c r="K171" s="36"/>
      <c r="L171" s="36"/>
      <c r="M171" s="36"/>
      <c r="N171" s="36"/>
      <c r="O171" s="36"/>
      <c r="P171" s="36"/>
      <c r="Q171" s="36"/>
      <c r="R171" s="36"/>
      <c r="S171" s="36"/>
      <c r="T171" s="36"/>
    </row>
    <row r="172" spans="1:20">
      <c r="A172" s="36"/>
      <c r="B172" s="36"/>
      <c r="C172" s="36"/>
      <c r="D172" s="36"/>
      <c r="E172" s="36"/>
      <c r="F172" s="36"/>
      <c r="G172" s="36"/>
      <c r="H172" s="36"/>
      <c r="I172" s="36"/>
      <c r="J172" s="36"/>
      <c r="K172" s="36"/>
      <c r="L172" s="36"/>
      <c r="M172" s="36"/>
      <c r="N172" s="36"/>
      <c r="O172" s="36"/>
      <c r="P172" s="36"/>
      <c r="Q172" s="36"/>
      <c r="R172" s="36"/>
      <c r="S172" s="36"/>
      <c r="T172" s="36"/>
    </row>
    <row r="173" spans="1:20">
      <c r="A173" s="36"/>
      <c r="B173" s="36"/>
      <c r="C173" s="36"/>
      <c r="D173" s="36"/>
      <c r="E173" s="36"/>
      <c r="F173" s="36"/>
      <c r="G173" s="36"/>
      <c r="H173" s="36"/>
      <c r="I173" s="36"/>
      <c r="J173" s="36"/>
      <c r="K173" s="36"/>
      <c r="L173" s="36"/>
      <c r="M173" s="36"/>
      <c r="N173" s="36"/>
      <c r="O173" s="36"/>
      <c r="P173" s="36"/>
      <c r="Q173" s="36"/>
      <c r="R173" s="36"/>
      <c r="S173" s="36"/>
      <c r="T173" s="36"/>
    </row>
    <row r="174" spans="1:20">
      <c r="A174" s="36"/>
      <c r="B174" s="36"/>
      <c r="C174" s="36"/>
      <c r="D174" s="36"/>
      <c r="E174" s="36"/>
      <c r="F174" s="36"/>
      <c r="G174" s="36"/>
      <c r="H174" s="36"/>
      <c r="I174" s="36"/>
      <c r="J174" s="36"/>
      <c r="K174" s="36"/>
      <c r="L174" s="36"/>
      <c r="M174" s="36"/>
      <c r="N174" s="36"/>
      <c r="O174" s="36"/>
      <c r="P174" s="36"/>
      <c r="Q174" s="36"/>
      <c r="R174" s="36"/>
      <c r="S174" s="36"/>
      <c r="T174" s="36"/>
    </row>
    <row r="175" spans="1:20">
      <c r="A175" s="36"/>
      <c r="B175" s="36"/>
      <c r="C175" s="36"/>
      <c r="D175" s="36"/>
      <c r="E175" s="36"/>
      <c r="F175" s="36"/>
      <c r="G175" s="36"/>
      <c r="H175" s="36"/>
      <c r="I175" s="36"/>
      <c r="J175" s="36"/>
      <c r="K175" s="36"/>
      <c r="L175" s="36"/>
      <c r="M175" s="36"/>
      <c r="N175" s="36"/>
      <c r="O175" s="36"/>
      <c r="P175" s="36"/>
      <c r="Q175" s="36"/>
      <c r="R175" s="36"/>
      <c r="S175" s="36"/>
      <c r="T175" s="36"/>
    </row>
    <row r="176" spans="1:20">
      <c r="A176" s="36"/>
      <c r="B176" s="36"/>
      <c r="C176" s="36"/>
      <c r="D176" s="36"/>
      <c r="E176" s="36"/>
      <c r="F176" s="36"/>
      <c r="G176" s="36"/>
      <c r="H176" s="36"/>
      <c r="I176" s="36"/>
      <c r="J176" s="36"/>
      <c r="K176" s="36"/>
      <c r="L176" s="36"/>
      <c r="M176" s="36"/>
      <c r="N176" s="36"/>
      <c r="O176" s="36"/>
      <c r="P176" s="36"/>
      <c r="Q176" s="36"/>
      <c r="R176" s="36"/>
      <c r="S176" s="36"/>
      <c r="T176" s="36"/>
    </row>
    <row r="177" spans="1:20">
      <c r="A177" s="36"/>
      <c r="B177" s="36"/>
      <c r="C177" s="36"/>
      <c r="D177" s="36"/>
      <c r="E177" s="36"/>
      <c r="F177" s="36"/>
      <c r="G177" s="36"/>
      <c r="H177" s="36"/>
      <c r="I177" s="36"/>
      <c r="J177" s="36"/>
      <c r="K177" s="36"/>
      <c r="L177" s="36"/>
      <c r="M177" s="36"/>
      <c r="N177" s="36"/>
      <c r="O177" s="36"/>
      <c r="P177" s="36"/>
      <c r="Q177" s="36"/>
      <c r="R177" s="36"/>
      <c r="S177" s="36"/>
      <c r="T177" s="36"/>
    </row>
    <row r="178" spans="1:20">
      <c r="A178" s="36"/>
      <c r="B178" s="36"/>
      <c r="C178" s="36"/>
      <c r="D178" s="36"/>
      <c r="E178" s="36"/>
      <c r="F178" s="36"/>
      <c r="G178" s="36"/>
      <c r="H178" s="36"/>
      <c r="I178" s="36"/>
      <c r="J178" s="36"/>
      <c r="K178" s="36"/>
      <c r="L178" s="36"/>
      <c r="M178" s="36"/>
      <c r="N178" s="36"/>
      <c r="O178" s="36"/>
      <c r="P178" s="36"/>
      <c r="Q178" s="36"/>
      <c r="R178" s="36"/>
      <c r="S178" s="36"/>
      <c r="T178" s="36"/>
    </row>
    <row r="179" spans="1:20">
      <c r="A179" s="36"/>
      <c r="B179" s="36"/>
      <c r="C179" s="36"/>
      <c r="D179" s="36"/>
      <c r="E179" s="36"/>
      <c r="F179" s="36"/>
      <c r="G179" s="36"/>
      <c r="H179" s="36"/>
      <c r="I179" s="36"/>
      <c r="J179" s="36"/>
      <c r="K179" s="36"/>
      <c r="L179" s="36"/>
      <c r="M179" s="36"/>
      <c r="N179" s="36"/>
      <c r="O179" s="36"/>
      <c r="P179" s="36"/>
      <c r="Q179" s="36"/>
      <c r="R179" s="36"/>
      <c r="S179" s="36"/>
      <c r="T179" s="36"/>
    </row>
    <row r="180" spans="1:20">
      <c r="A180" s="36"/>
      <c r="B180" s="36"/>
      <c r="C180" s="36"/>
      <c r="D180" s="36"/>
      <c r="E180" s="36"/>
      <c r="F180" s="36"/>
      <c r="G180" s="36"/>
      <c r="H180" s="36"/>
      <c r="I180" s="36"/>
      <c r="J180" s="36"/>
      <c r="K180" s="36"/>
      <c r="L180" s="36"/>
      <c r="M180" s="36"/>
      <c r="N180" s="36"/>
      <c r="O180" s="36"/>
      <c r="P180" s="36"/>
      <c r="Q180" s="36"/>
      <c r="R180" s="36"/>
      <c r="S180" s="36"/>
      <c r="T180" s="36"/>
    </row>
    <row r="181" spans="1:20">
      <c r="A181" s="36"/>
      <c r="B181" s="36"/>
      <c r="C181" s="36"/>
      <c r="D181" s="36"/>
      <c r="E181" s="36"/>
      <c r="F181" s="36"/>
      <c r="G181" s="36"/>
      <c r="H181" s="36"/>
      <c r="I181" s="36"/>
      <c r="J181" s="36"/>
      <c r="K181" s="36"/>
      <c r="L181" s="36"/>
      <c r="M181" s="36"/>
      <c r="N181" s="36"/>
      <c r="O181" s="36"/>
      <c r="P181" s="36"/>
      <c r="Q181" s="36"/>
      <c r="R181" s="36"/>
      <c r="S181" s="36"/>
      <c r="T181" s="36"/>
    </row>
    <row r="182" spans="1:20">
      <c r="A182" s="36"/>
      <c r="B182" s="36"/>
      <c r="C182" s="36"/>
      <c r="D182" s="36"/>
      <c r="E182" s="36"/>
      <c r="F182" s="36"/>
      <c r="G182" s="36"/>
      <c r="H182" s="36"/>
      <c r="I182" s="36"/>
      <c r="J182" s="36"/>
      <c r="K182" s="36"/>
      <c r="L182" s="36"/>
      <c r="M182" s="36"/>
      <c r="N182" s="36"/>
      <c r="O182" s="36"/>
      <c r="P182" s="36"/>
      <c r="Q182" s="36"/>
      <c r="R182" s="36"/>
      <c r="S182" s="36"/>
      <c r="T182" s="36"/>
    </row>
    <row r="183" spans="1:20">
      <c r="A183" s="36"/>
      <c r="B183" s="36"/>
      <c r="C183" s="36"/>
      <c r="D183" s="36"/>
      <c r="E183" s="36"/>
      <c r="F183" s="36"/>
      <c r="G183" s="36"/>
      <c r="H183" s="36"/>
      <c r="I183" s="36"/>
      <c r="J183" s="36"/>
      <c r="K183" s="36"/>
      <c r="L183" s="36"/>
      <c r="M183" s="36"/>
      <c r="N183" s="36"/>
      <c r="O183" s="36"/>
      <c r="P183" s="36"/>
      <c r="Q183" s="36"/>
      <c r="R183" s="36"/>
      <c r="S183" s="36"/>
      <c r="T183" s="36"/>
    </row>
    <row r="184" spans="1:20">
      <c r="A184" s="36"/>
      <c r="B184" s="36"/>
      <c r="C184" s="36"/>
      <c r="D184" s="36"/>
      <c r="E184" s="36"/>
      <c r="F184" s="36"/>
      <c r="G184" s="36"/>
      <c r="H184" s="36"/>
      <c r="I184" s="36"/>
      <c r="J184" s="36"/>
      <c r="K184" s="36"/>
      <c r="L184" s="36"/>
      <c r="M184" s="36"/>
      <c r="N184" s="36"/>
      <c r="O184" s="36"/>
      <c r="P184" s="36"/>
      <c r="Q184" s="36"/>
      <c r="R184" s="36"/>
      <c r="S184" s="36"/>
      <c r="T184" s="36"/>
    </row>
    <row r="185" spans="1:20">
      <c r="A185" s="36"/>
      <c r="B185" s="36"/>
      <c r="C185" s="36"/>
      <c r="D185" s="36"/>
      <c r="E185" s="36"/>
      <c r="F185" s="36"/>
      <c r="G185" s="36"/>
      <c r="H185" s="36"/>
      <c r="I185" s="36"/>
      <c r="J185" s="36"/>
      <c r="K185" s="36"/>
      <c r="L185" s="36"/>
      <c r="M185" s="36"/>
      <c r="N185" s="36"/>
      <c r="O185" s="36"/>
      <c r="P185" s="36"/>
      <c r="Q185" s="36"/>
      <c r="R185" s="36"/>
      <c r="S185" s="36"/>
      <c r="T185" s="36"/>
    </row>
    <row r="186" spans="1:20">
      <c r="A186" s="36"/>
      <c r="B186" s="36"/>
      <c r="C186" s="36"/>
      <c r="D186" s="36"/>
      <c r="E186" s="36"/>
      <c r="F186" s="36"/>
      <c r="G186" s="36"/>
      <c r="H186" s="36"/>
      <c r="I186" s="36"/>
      <c r="J186" s="36"/>
      <c r="K186" s="36"/>
      <c r="L186" s="36"/>
      <c r="M186" s="36"/>
      <c r="N186" s="36"/>
      <c r="O186" s="36"/>
      <c r="P186" s="36"/>
      <c r="Q186" s="36"/>
      <c r="R186" s="36"/>
      <c r="S186" s="36"/>
      <c r="T186" s="36"/>
    </row>
    <row r="187" spans="1:20">
      <c r="A187" s="36"/>
      <c r="B187" s="36"/>
      <c r="C187" s="36"/>
      <c r="D187" s="36"/>
      <c r="E187" s="36"/>
      <c r="F187" s="36"/>
      <c r="G187" s="36"/>
      <c r="H187" s="36"/>
      <c r="I187" s="36"/>
      <c r="J187" s="36"/>
      <c r="K187" s="36"/>
      <c r="L187" s="36"/>
      <c r="M187" s="36"/>
      <c r="N187" s="36"/>
      <c r="O187" s="36"/>
      <c r="P187" s="36"/>
      <c r="Q187" s="36"/>
      <c r="R187" s="36"/>
      <c r="S187" s="36"/>
      <c r="T187" s="36"/>
    </row>
    <row r="188" spans="1:20">
      <c r="A188" s="36"/>
      <c r="B188" s="36"/>
      <c r="C188" s="36"/>
      <c r="D188" s="36"/>
      <c r="E188" s="36"/>
      <c r="F188" s="36"/>
      <c r="G188" s="36"/>
      <c r="H188" s="36"/>
      <c r="I188" s="36"/>
      <c r="J188" s="36"/>
      <c r="K188" s="36"/>
      <c r="L188" s="36"/>
      <c r="M188" s="36"/>
      <c r="N188" s="36"/>
      <c r="O188" s="36"/>
      <c r="P188" s="36"/>
      <c r="Q188" s="36"/>
      <c r="R188" s="36"/>
      <c r="S188" s="36"/>
      <c r="T188" s="36"/>
    </row>
    <row r="189" spans="1:20">
      <c r="A189" s="36"/>
      <c r="B189" s="36"/>
      <c r="C189" s="36"/>
      <c r="D189" s="36"/>
      <c r="E189" s="36"/>
      <c r="F189" s="36"/>
      <c r="G189" s="36"/>
      <c r="H189" s="36"/>
      <c r="I189" s="36"/>
      <c r="J189" s="36"/>
      <c r="K189" s="36"/>
      <c r="L189" s="36"/>
      <c r="M189" s="36"/>
      <c r="N189" s="36"/>
      <c r="O189" s="36"/>
      <c r="P189" s="36"/>
      <c r="Q189" s="36"/>
      <c r="R189" s="36"/>
      <c r="S189" s="36"/>
      <c r="T189" s="36"/>
    </row>
    <row r="190" spans="1:20">
      <c r="A190" s="36"/>
      <c r="B190" s="36"/>
      <c r="C190" s="36"/>
      <c r="D190" s="36"/>
      <c r="E190" s="36"/>
      <c r="F190" s="36"/>
      <c r="G190" s="36"/>
      <c r="H190" s="36"/>
      <c r="I190" s="36"/>
      <c r="J190" s="36"/>
      <c r="K190" s="36"/>
      <c r="L190" s="36"/>
      <c r="M190" s="36"/>
      <c r="N190" s="36"/>
      <c r="O190" s="36"/>
      <c r="P190" s="36"/>
      <c r="Q190" s="36"/>
      <c r="R190" s="36"/>
      <c r="S190" s="36"/>
      <c r="T190" s="36"/>
    </row>
    <row r="191" spans="1:20">
      <c r="A191" s="36"/>
      <c r="B191" s="36"/>
      <c r="C191" s="36"/>
      <c r="D191" s="36"/>
      <c r="E191" s="36"/>
      <c r="F191" s="36"/>
      <c r="G191" s="36"/>
      <c r="H191" s="36"/>
      <c r="I191" s="36"/>
      <c r="J191" s="36"/>
      <c r="K191" s="36"/>
      <c r="L191" s="36"/>
      <c r="M191" s="36"/>
      <c r="N191" s="36"/>
      <c r="O191" s="36"/>
      <c r="P191" s="36"/>
      <c r="Q191" s="36"/>
      <c r="R191" s="36"/>
      <c r="S191" s="36"/>
      <c r="T191" s="36"/>
    </row>
    <row r="192" spans="1:20">
      <c r="A192" s="36"/>
      <c r="B192" s="36"/>
      <c r="C192" s="36"/>
      <c r="D192" s="36"/>
      <c r="E192" s="36"/>
      <c r="F192" s="36"/>
      <c r="G192" s="36"/>
      <c r="H192" s="36"/>
      <c r="I192" s="36"/>
      <c r="J192" s="36"/>
      <c r="K192" s="36"/>
      <c r="L192" s="36"/>
      <c r="M192" s="36"/>
      <c r="N192" s="36"/>
      <c r="O192" s="36"/>
      <c r="P192" s="36"/>
      <c r="Q192" s="36"/>
      <c r="R192" s="36"/>
      <c r="S192" s="36"/>
      <c r="T192" s="36"/>
    </row>
    <row r="193" spans="1:20">
      <c r="A193" s="36"/>
      <c r="B193" s="36"/>
      <c r="C193" s="36"/>
      <c r="D193" s="36"/>
      <c r="E193" s="36"/>
      <c r="F193" s="36"/>
      <c r="G193" s="36"/>
      <c r="H193" s="36"/>
      <c r="I193" s="36"/>
      <c r="J193" s="36"/>
      <c r="K193" s="36"/>
      <c r="L193" s="36"/>
      <c r="M193" s="36"/>
      <c r="N193" s="36"/>
      <c r="O193" s="36"/>
      <c r="P193" s="36"/>
      <c r="Q193" s="36"/>
      <c r="R193" s="36"/>
      <c r="S193" s="36"/>
      <c r="T193" s="36"/>
    </row>
    <row r="194" spans="1:20">
      <c r="A194" s="36"/>
      <c r="B194" s="36"/>
      <c r="C194" s="36"/>
      <c r="D194" s="36"/>
      <c r="E194" s="36"/>
      <c r="F194" s="36"/>
      <c r="G194" s="36"/>
      <c r="H194" s="36"/>
      <c r="I194" s="36"/>
      <c r="J194" s="36"/>
      <c r="K194" s="36"/>
      <c r="L194" s="36"/>
      <c r="M194" s="36"/>
      <c r="N194" s="36"/>
      <c r="O194" s="36"/>
      <c r="P194" s="36"/>
      <c r="Q194" s="36"/>
      <c r="R194" s="36"/>
      <c r="S194" s="36"/>
      <c r="T194" s="36"/>
    </row>
    <row r="195" spans="1:20">
      <c r="A195" s="36"/>
      <c r="B195" s="36"/>
      <c r="C195" s="36"/>
      <c r="D195" s="36"/>
      <c r="E195" s="36"/>
      <c r="F195" s="36"/>
      <c r="G195" s="36"/>
      <c r="H195" s="36"/>
      <c r="I195" s="36"/>
      <c r="J195" s="36"/>
      <c r="K195" s="36"/>
      <c r="L195" s="36"/>
      <c r="M195" s="36"/>
      <c r="N195" s="36"/>
      <c r="O195" s="36"/>
      <c r="P195" s="36"/>
      <c r="Q195" s="36"/>
      <c r="R195" s="36"/>
      <c r="S195" s="36"/>
      <c r="T195" s="36"/>
    </row>
    <row r="196" spans="1:20">
      <c r="A196" s="36"/>
      <c r="B196" s="36"/>
      <c r="C196" s="36"/>
      <c r="D196" s="36"/>
      <c r="E196" s="36"/>
      <c r="F196" s="36"/>
      <c r="G196" s="36"/>
      <c r="H196" s="36"/>
      <c r="I196" s="36"/>
      <c r="J196" s="36"/>
      <c r="K196" s="36"/>
      <c r="L196" s="36"/>
      <c r="M196" s="36"/>
      <c r="N196" s="36"/>
      <c r="O196" s="36"/>
      <c r="P196" s="36"/>
      <c r="Q196" s="36"/>
      <c r="R196" s="36"/>
      <c r="S196" s="36"/>
      <c r="T196" s="36"/>
    </row>
    <row r="197" spans="1:20">
      <c r="A197" s="36"/>
      <c r="B197" s="36"/>
      <c r="C197" s="36"/>
      <c r="D197" s="36"/>
      <c r="E197" s="36"/>
      <c r="F197" s="36"/>
      <c r="G197" s="36"/>
      <c r="H197" s="36"/>
      <c r="I197" s="36"/>
      <c r="J197" s="36"/>
      <c r="K197" s="36"/>
      <c r="L197" s="36"/>
      <c r="M197" s="36"/>
      <c r="N197" s="36"/>
      <c r="O197" s="36"/>
      <c r="P197" s="36"/>
      <c r="Q197" s="36"/>
      <c r="R197" s="36"/>
      <c r="S197" s="36"/>
      <c r="T197" s="36"/>
    </row>
    <row r="198" spans="1:20">
      <c r="A198" s="36"/>
      <c r="B198" s="36"/>
      <c r="C198" s="36"/>
      <c r="D198" s="36"/>
      <c r="E198" s="36"/>
      <c r="F198" s="36"/>
      <c r="G198" s="36"/>
      <c r="H198" s="36"/>
      <c r="I198" s="36"/>
      <c r="J198" s="36"/>
      <c r="K198" s="36"/>
      <c r="L198" s="36"/>
      <c r="M198" s="36"/>
      <c r="N198" s="36"/>
      <c r="O198" s="36"/>
      <c r="P198" s="36"/>
      <c r="Q198" s="36"/>
      <c r="R198" s="36"/>
      <c r="S198" s="36"/>
      <c r="T198" s="36"/>
    </row>
    <row r="199" spans="1:20">
      <c r="A199" s="36"/>
      <c r="B199" s="36"/>
      <c r="C199" s="36"/>
      <c r="D199" s="36"/>
      <c r="E199" s="36"/>
      <c r="F199" s="36"/>
      <c r="G199" s="36"/>
      <c r="H199" s="36"/>
      <c r="I199" s="36"/>
      <c r="J199" s="36"/>
      <c r="K199" s="36"/>
      <c r="L199" s="36"/>
      <c r="M199" s="36"/>
      <c r="N199" s="36"/>
      <c r="O199" s="36"/>
      <c r="P199" s="36"/>
      <c r="Q199" s="36"/>
      <c r="R199" s="36"/>
      <c r="S199" s="36"/>
      <c r="T199" s="36"/>
    </row>
    <row r="200" spans="1:20">
      <c r="A200" s="36"/>
      <c r="B200" s="36"/>
      <c r="C200" s="36"/>
      <c r="D200" s="36"/>
      <c r="E200" s="36"/>
      <c r="F200" s="36"/>
      <c r="G200" s="36"/>
      <c r="H200" s="36"/>
      <c r="I200" s="36"/>
      <c r="J200" s="36"/>
      <c r="K200" s="36"/>
      <c r="L200" s="36"/>
      <c r="M200" s="36"/>
      <c r="N200" s="36"/>
      <c r="O200" s="36"/>
      <c r="P200" s="36"/>
      <c r="Q200" s="36"/>
      <c r="R200" s="36"/>
      <c r="S200" s="36"/>
      <c r="T200" s="36"/>
    </row>
    <row r="201" spans="1:20">
      <c r="A201" s="36"/>
      <c r="B201" s="36"/>
      <c r="C201" s="36"/>
      <c r="D201" s="36"/>
      <c r="E201" s="36"/>
      <c r="F201" s="36"/>
      <c r="G201" s="36"/>
      <c r="H201" s="36"/>
      <c r="I201" s="36"/>
      <c r="J201" s="36"/>
      <c r="K201" s="36"/>
      <c r="L201" s="36"/>
      <c r="M201" s="36"/>
      <c r="N201" s="36"/>
      <c r="O201" s="36"/>
      <c r="P201" s="36"/>
      <c r="Q201" s="36"/>
      <c r="R201" s="36"/>
      <c r="S201" s="36"/>
      <c r="T201" s="36"/>
    </row>
  </sheetData>
  <mergeCells count="20">
    <mergeCell ref="A2:S2"/>
    <mergeCell ref="A3:S3"/>
    <mergeCell ref="L5:M5"/>
    <mergeCell ref="N5:O5"/>
    <mergeCell ref="P5:Q5"/>
    <mergeCell ref="A28:D28"/>
    <mergeCell ref="A5:A6"/>
    <mergeCell ref="B5:B6"/>
    <mergeCell ref="C5:C6"/>
    <mergeCell ref="D5:D6"/>
    <mergeCell ref="E5:E6"/>
    <mergeCell ref="F5:F6"/>
    <mergeCell ref="G5:G6"/>
    <mergeCell ref="H5:H6"/>
    <mergeCell ref="I5:I6"/>
    <mergeCell ref="J5:J6"/>
    <mergeCell ref="K5:K6"/>
    <mergeCell ref="R5:R6"/>
    <mergeCell ref="S5:S6"/>
    <mergeCell ref="T5:T6"/>
  </mergeCells>
  <hyperlinks>
    <hyperlink ref="A1" location="'索引目录'!E41" display="返回索引页"/>
    <hyperlink ref="B1" location="'固定资产汇总'!B18" display="返回"/>
  </hyperlink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21" customWidth="1"/>
    <col min="2" max="2" width="22" customWidth="1"/>
    <col min="3" max="11" width="11" customWidth="1"/>
  </cols>
  <sheetData>
    <row r="1" ht="15.6" spans="1:11">
      <c r="A1" s="727" t="s">
        <v>212</v>
      </c>
      <c r="B1" s="727" t="s">
        <v>154</v>
      </c>
      <c r="C1" s="1"/>
      <c r="D1" s="1"/>
      <c r="E1" s="1"/>
      <c r="F1" s="1"/>
      <c r="G1" s="1"/>
      <c r="H1" s="1"/>
      <c r="I1" s="1"/>
      <c r="J1" s="1"/>
      <c r="K1" s="1"/>
    </row>
    <row r="2" ht="15.6" spans="1:11">
      <c r="A2" s="728"/>
      <c r="B2" s="728"/>
      <c r="C2" s="1"/>
      <c r="D2" s="1"/>
      <c r="E2" s="1"/>
      <c r="F2" s="1"/>
      <c r="G2" s="1"/>
      <c r="H2" s="1"/>
      <c r="I2" s="1"/>
      <c r="J2" s="1"/>
      <c r="K2" s="1"/>
    </row>
    <row r="3" ht="15.6" spans="1:11">
      <c r="A3" s="728"/>
      <c r="B3" s="728"/>
      <c r="C3" s="1"/>
      <c r="D3" s="1"/>
      <c r="E3" s="1"/>
      <c r="F3" s="1"/>
      <c r="G3" s="1"/>
      <c r="H3" s="1"/>
      <c r="I3" s="1"/>
      <c r="J3" s="1"/>
      <c r="K3" s="1"/>
    </row>
    <row r="4" ht="15.6" spans="1:11">
      <c r="A4" s="728"/>
      <c r="B4" s="728"/>
      <c r="C4" s="1"/>
      <c r="D4" s="1"/>
      <c r="E4" s="1"/>
      <c r="F4" s="1"/>
      <c r="G4" s="1"/>
      <c r="H4" s="1"/>
      <c r="I4" s="1"/>
      <c r="J4" s="1"/>
      <c r="K4" s="1"/>
    </row>
    <row r="5" ht="15.6" spans="1:11">
      <c r="A5" s="729"/>
      <c r="B5" s="728"/>
      <c r="C5" s="1"/>
      <c r="D5" s="1"/>
      <c r="E5" s="1"/>
      <c r="F5" s="1"/>
      <c r="G5" s="1"/>
      <c r="H5" s="1"/>
      <c r="I5" s="1"/>
      <c r="J5" s="1"/>
      <c r="K5" s="1"/>
    </row>
    <row r="6" ht="15.6" spans="1:11">
      <c r="A6" s="729"/>
      <c r="B6" s="728"/>
      <c r="C6" s="1"/>
      <c r="D6" s="1"/>
      <c r="E6" s="1"/>
      <c r="F6" s="1"/>
      <c r="G6" s="1"/>
      <c r="H6" s="1"/>
      <c r="I6" s="1"/>
      <c r="J6" s="1"/>
      <c r="K6" s="1"/>
    </row>
    <row r="7" ht="15.6" spans="1:11">
      <c r="A7" s="728"/>
      <c r="B7" s="728"/>
      <c r="C7" s="1"/>
      <c r="D7" s="1"/>
      <c r="E7" s="1"/>
      <c r="F7" s="1"/>
      <c r="G7" s="1"/>
      <c r="H7" s="1"/>
      <c r="I7" s="1"/>
      <c r="J7" s="1"/>
      <c r="K7" s="1"/>
    </row>
    <row r="8" ht="15.6" spans="1:11">
      <c r="A8" s="728"/>
      <c r="B8" s="728"/>
      <c r="C8" s="1"/>
      <c r="D8" s="1"/>
      <c r="E8" s="1"/>
      <c r="F8" s="1"/>
      <c r="G8" s="1"/>
      <c r="H8" s="1"/>
      <c r="I8" s="1"/>
      <c r="J8" s="1"/>
      <c r="K8" s="1"/>
    </row>
    <row r="9" ht="15.6" spans="1:11">
      <c r="A9" s="728"/>
      <c r="B9" s="728"/>
      <c r="C9" s="1"/>
      <c r="D9" s="1"/>
      <c r="E9" s="1"/>
      <c r="F9" s="1"/>
      <c r="G9" s="1"/>
      <c r="H9" s="1"/>
      <c r="I9" s="1"/>
      <c r="J9" s="1"/>
      <c r="K9" s="1"/>
    </row>
    <row r="10" ht="15.6" spans="1:11">
      <c r="A10" s="728"/>
      <c r="B10" s="728"/>
      <c r="C10" s="1"/>
      <c r="D10" s="1"/>
      <c r="E10" s="1"/>
      <c r="F10" s="1"/>
      <c r="G10" s="1"/>
      <c r="H10" s="1"/>
      <c r="I10" s="1"/>
      <c r="J10" s="1"/>
      <c r="K10" s="1"/>
    </row>
    <row r="11" ht="15.6" spans="1:11">
      <c r="A11" s="728"/>
      <c r="B11" s="728"/>
      <c r="C11" s="1"/>
      <c r="D11" s="1"/>
      <c r="E11" s="1"/>
      <c r="F11" s="1"/>
      <c r="G11" s="1"/>
      <c r="H11" s="1"/>
      <c r="I11" s="1"/>
      <c r="J11" s="1"/>
      <c r="K11" s="1"/>
    </row>
    <row r="12" ht="15.6" spans="1:11">
      <c r="A12" s="728"/>
      <c r="B12" s="728"/>
      <c r="C12" s="1"/>
      <c r="D12" s="1"/>
      <c r="E12" s="1"/>
      <c r="F12" s="1"/>
      <c r="G12" s="1"/>
      <c r="H12" s="1"/>
      <c r="I12" s="1"/>
      <c r="J12" s="1"/>
      <c r="K12" s="1"/>
    </row>
    <row r="13" ht="15.6" spans="1:11">
      <c r="A13" s="728"/>
      <c r="B13" s="728"/>
      <c r="C13" s="1"/>
      <c r="D13" s="1"/>
      <c r="E13" s="1"/>
      <c r="F13" s="1"/>
      <c r="G13" s="1"/>
      <c r="H13" s="1"/>
      <c r="I13" s="1"/>
      <c r="J13" s="1"/>
      <c r="K13" s="1"/>
    </row>
    <row r="14" ht="15.6" spans="1:11">
      <c r="A14" s="728"/>
      <c r="B14" s="728"/>
      <c r="C14" s="1"/>
      <c r="D14" s="1"/>
      <c r="E14" s="1"/>
      <c r="F14" s="1"/>
      <c r="G14" s="1"/>
      <c r="H14" s="1"/>
      <c r="I14" s="1"/>
      <c r="J14" s="1"/>
      <c r="K14" s="1"/>
    </row>
    <row r="15" ht="15.6" spans="1:11">
      <c r="A15" s="728"/>
      <c r="B15" s="728"/>
      <c r="C15" s="1"/>
      <c r="D15" s="1"/>
      <c r="E15" s="1"/>
      <c r="F15" s="1"/>
      <c r="G15" s="1"/>
      <c r="H15" s="1"/>
      <c r="I15" s="1"/>
      <c r="J15" s="1"/>
      <c r="K15" s="1"/>
    </row>
    <row r="16" ht="15.6" spans="1:11">
      <c r="A16" s="728"/>
      <c r="B16" s="728"/>
      <c r="C16" s="1"/>
      <c r="D16" s="1"/>
      <c r="E16" s="1"/>
      <c r="F16" s="1"/>
      <c r="G16" s="1"/>
      <c r="H16" s="1"/>
      <c r="I16" s="1"/>
      <c r="J16" s="1"/>
      <c r="K16" s="1"/>
    </row>
    <row r="17" ht="15.6" spans="1:11">
      <c r="A17" s="728"/>
      <c r="B17" s="728"/>
      <c r="C17" s="1"/>
      <c r="D17" s="1"/>
      <c r="E17" s="1"/>
      <c r="F17" s="1"/>
      <c r="G17" s="1"/>
      <c r="H17" s="1"/>
      <c r="I17" s="1"/>
      <c r="J17" s="1"/>
      <c r="K17" s="1"/>
    </row>
    <row r="18" ht="15.6" spans="1:11">
      <c r="A18" s="728"/>
      <c r="B18" s="728"/>
      <c r="C18" s="1"/>
      <c r="D18" s="1"/>
      <c r="E18" s="1"/>
      <c r="F18" s="1"/>
      <c r="G18" s="1"/>
      <c r="H18" s="1"/>
      <c r="I18" s="1"/>
      <c r="J18" s="1"/>
      <c r="K18" s="1"/>
    </row>
    <row r="19" ht="15.6" spans="1:11">
      <c r="A19" s="728"/>
      <c r="B19" s="728"/>
      <c r="C19" s="1"/>
      <c r="D19" s="1"/>
      <c r="E19" s="1"/>
      <c r="F19" s="1"/>
      <c r="G19" s="1"/>
      <c r="H19" s="1"/>
      <c r="I19" s="1"/>
      <c r="J19" s="1"/>
      <c r="K19" s="1"/>
    </row>
    <row r="20" ht="15.6" spans="1:11">
      <c r="A20" s="728"/>
      <c r="B20" s="728"/>
      <c r="C20" s="1"/>
      <c r="D20" s="1"/>
      <c r="E20" s="1"/>
      <c r="F20" s="1"/>
      <c r="G20" s="1"/>
      <c r="H20" s="1"/>
      <c r="I20" s="1"/>
      <c r="J20" s="1"/>
      <c r="K20" s="1"/>
    </row>
    <row r="21" ht="15.6" spans="1:11">
      <c r="A21" s="728"/>
      <c r="B21" s="728"/>
      <c r="C21" s="1"/>
      <c r="D21" s="1"/>
      <c r="E21" s="1"/>
      <c r="F21" s="1"/>
      <c r="G21" s="1"/>
      <c r="H21" s="1"/>
      <c r="I21" s="1"/>
      <c r="J21" s="1"/>
      <c r="K21" s="1"/>
    </row>
    <row r="22" ht="15.6" spans="1:11">
      <c r="A22" s="728"/>
      <c r="B22" s="728"/>
      <c r="C22" s="1"/>
      <c r="D22" s="1"/>
      <c r="E22" s="1"/>
      <c r="F22" s="1"/>
      <c r="G22" s="1"/>
      <c r="H22" s="1"/>
      <c r="I22" s="1"/>
      <c r="J22" s="1"/>
      <c r="K22" s="1"/>
    </row>
    <row r="23" ht="15.6" spans="1:11">
      <c r="A23" s="728"/>
      <c r="B23" s="728"/>
      <c r="C23" s="1"/>
      <c r="D23" s="1"/>
      <c r="E23" s="1"/>
      <c r="F23" s="1"/>
      <c r="G23" s="1"/>
      <c r="H23" s="1"/>
      <c r="I23" s="1"/>
      <c r="J23" s="1"/>
      <c r="K23" s="1"/>
    </row>
    <row r="24" ht="15.6" spans="1:11">
      <c r="A24" s="728"/>
      <c r="B24" s="728"/>
      <c r="C24" s="1"/>
      <c r="D24" s="1"/>
      <c r="E24" s="1"/>
      <c r="F24" s="1"/>
      <c r="G24" s="1"/>
      <c r="H24" s="1"/>
      <c r="I24" s="1"/>
      <c r="J24" s="1"/>
      <c r="K24" s="1"/>
    </row>
    <row r="25" ht="15.6" spans="1:11">
      <c r="A25" s="728"/>
      <c r="B25" s="728"/>
      <c r="C25" s="1"/>
      <c r="D25" s="1"/>
      <c r="E25" s="1"/>
      <c r="F25" s="1"/>
      <c r="G25" s="1"/>
      <c r="H25" s="1"/>
      <c r="I25" s="1"/>
      <c r="J25" s="1"/>
      <c r="K25" s="1"/>
    </row>
    <row r="26" ht="15.6" spans="1:11">
      <c r="A26" s="728"/>
      <c r="B26" s="728"/>
      <c r="C26" s="1"/>
      <c r="D26" s="1"/>
      <c r="E26" s="1"/>
      <c r="F26" s="1"/>
      <c r="G26" s="1"/>
      <c r="H26" s="1"/>
      <c r="I26" s="1"/>
      <c r="J26" s="1"/>
      <c r="K26" s="1"/>
    </row>
    <row r="27" ht="15.6" spans="1:11">
      <c r="A27" s="728"/>
      <c r="B27" s="728"/>
      <c r="C27" s="1"/>
      <c r="D27" s="1"/>
      <c r="E27" s="1"/>
      <c r="F27" s="1"/>
      <c r="G27" s="1"/>
      <c r="H27" s="1"/>
      <c r="I27" s="1"/>
      <c r="J27" s="1"/>
      <c r="K27" s="1"/>
    </row>
    <row r="28" ht="15.6" spans="1:11">
      <c r="A28" s="728"/>
      <c r="B28" s="728"/>
      <c r="C28" s="1"/>
      <c r="D28" s="1"/>
      <c r="E28" s="1"/>
      <c r="F28" s="1"/>
      <c r="G28" s="1"/>
      <c r="H28" s="1"/>
      <c r="I28" s="1"/>
      <c r="J28" s="1"/>
      <c r="K28" s="1"/>
    </row>
    <row r="29" ht="15.6" spans="1:11">
      <c r="A29" s="728"/>
      <c r="B29" s="728"/>
      <c r="C29" s="1"/>
      <c r="D29" s="1"/>
      <c r="E29" s="1"/>
      <c r="F29" s="1"/>
      <c r="G29" s="1"/>
      <c r="H29" s="1"/>
      <c r="I29" s="1"/>
      <c r="J29" s="1"/>
      <c r="K29" s="1"/>
    </row>
    <row r="30" ht="15.6" spans="1:11">
      <c r="A30" s="728"/>
      <c r="B30" s="728"/>
      <c r="C30" s="1"/>
      <c r="D30" s="1"/>
      <c r="E30" s="1"/>
      <c r="F30" s="1"/>
      <c r="G30" s="1"/>
      <c r="H30" s="1"/>
      <c r="I30" s="1"/>
      <c r="J30" s="1"/>
      <c r="K30" s="1"/>
    </row>
    <row r="31" ht="15.6" spans="1:11">
      <c r="A31" s="728"/>
      <c r="B31" s="728"/>
      <c r="C31" s="1"/>
      <c r="D31" s="1"/>
      <c r="E31" s="1"/>
      <c r="F31" s="1"/>
      <c r="G31" s="1"/>
      <c r="H31" s="1"/>
      <c r="I31" s="1"/>
      <c r="J31" s="1"/>
      <c r="K31" s="1"/>
    </row>
    <row r="32" ht="15.6" spans="1:11">
      <c r="A32" s="728"/>
      <c r="B32" s="728"/>
      <c r="C32" s="1"/>
      <c r="D32" s="1"/>
      <c r="E32" s="1"/>
      <c r="F32" s="1"/>
      <c r="G32" s="1"/>
      <c r="H32" s="1"/>
      <c r="I32" s="1"/>
      <c r="J32" s="1"/>
      <c r="K32" s="1"/>
    </row>
    <row r="33" ht="15.6" spans="1:11">
      <c r="A33" s="728"/>
      <c r="B33" s="728"/>
      <c r="C33" s="1"/>
      <c r="D33" s="1"/>
      <c r="E33" s="1"/>
      <c r="F33" s="1"/>
      <c r="G33" s="1"/>
      <c r="H33" s="1"/>
      <c r="I33" s="1"/>
      <c r="J33" s="1"/>
      <c r="K33" s="1"/>
    </row>
    <row r="34" ht="15.6" spans="1:11">
      <c r="A34" s="728"/>
      <c r="B34" s="728"/>
      <c r="C34" s="1"/>
      <c r="D34" s="1"/>
      <c r="E34" s="1"/>
      <c r="F34" s="1"/>
      <c r="G34" s="1"/>
      <c r="H34" s="1"/>
      <c r="I34" s="1"/>
      <c r="J34" s="1"/>
      <c r="K34" s="1"/>
    </row>
    <row r="35" ht="15.6" spans="1:11">
      <c r="A35" s="728"/>
      <c r="B35" s="728"/>
      <c r="C35" s="1"/>
      <c r="D35" s="1"/>
      <c r="E35" s="1"/>
      <c r="F35" s="1"/>
      <c r="G35" s="1"/>
      <c r="H35" s="1"/>
      <c r="I35" s="1"/>
      <c r="J35" s="1"/>
      <c r="K35" s="1"/>
    </row>
    <row r="36" ht="15.6" spans="1:11">
      <c r="A36" s="728"/>
      <c r="B36" s="728"/>
      <c r="C36" s="1"/>
      <c r="D36" s="1"/>
      <c r="E36" s="1"/>
      <c r="F36" s="1"/>
      <c r="G36" s="1"/>
      <c r="H36" s="1"/>
      <c r="I36" s="1"/>
      <c r="J36" s="1"/>
      <c r="K36" s="1"/>
    </row>
    <row r="37" ht="15.6" spans="1:11">
      <c r="A37" s="728"/>
      <c r="B37" s="728"/>
      <c r="C37" s="1"/>
      <c r="D37" s="1"/>
      <c r="E37" s="1"/>
      <c r="F37" s="1"/>
      <c r="G37" s="1"/>
      <c r="H37" s="1"/>
      <c r="I37" s="1"/>
      <c r="J37" s="1"/>
      <c r="K37" s="1"/>
    </row>
    <row r="38" ht="15.6" spans="1:11">
      <c r="A38" s="728"/>
      <c r="B38" s="728"/>
      <c r="C38" s="1"/>
      <c r="D38" s="1"/>
      <c r="E38" s="1"/>
      <c r="F38" s="1"/>
      <c r="G38" s="1"/>
      <c r="H38" s="1"/>
      <c r="I38" s="1"/>
      <c r="J38" s="1"/>
      <c r="K38" s="1"/>
    </row>
    <row r="39" ht="15.6" spans="1:11">
      <c r="A39" s="728"/>
      <c r="B39" s="728"/>
      <c r="C39" s="1"/>
      <c r="D39" s="1"/>
      <c r="E39" s="1"/>
      <c r="F39" s="1"/>
      <c r="G39" s="1"/>
      <c r="H39" s="1"/>
      <c r="I39" s="1"/>
      <c r="J39" s="1"/>
      <c r="K39" s="1"/>
    </row>
    <row r="40" ht="15.6" spans="1:11">
      <c r="A40" s="728"/>
      <c r="B40" s="728"/>
      <c r="C40" s="1"/>
      <c r="D40" s="1"/>
      <c r="E40" s="1"/>
      <c r="F40" s="1"/>
      <c r="G40" s="1"/>
      <c r="H40" s="1"/>
      <c r="I40" s="1"/>
      <c r="J40" s="1"/>
      <c r="K40" s="1"/>
    </row>
    <row r="41" ht="15.6" spans="1:11">
      <c r="A41" s="728"/>
      <c r="B41" s="728"/>
      <c r="C41" s="1"/>
      <c r="D41" s="1"/>
      <c r="E41" s="1"/>
      <c r="F41" s="1"/>
      <c r="G41" s="1"/>
      <c r="H41" s="1"/>
      <c r="I41" s="1"/>
      <c r="J41" s="1"/>
      <c r="K41" s="1"/>
    </row>
    <row r="42" ht="15.6" spans="1:11">
      <c r="A42" s="728"/>
      <c r="B42" s="728"/>
      <c r="C42" s="1"/>
      <c r="D42" s="1"/>
      <c r="E42" s="1"/>
      <c r="F42" s="1"/>
      <c r="G42" s="1"/>
      <c r="H42" s="1"/>
      <c r="I42" s="1"/>
      <c r="J42" s="1"/>
      <c r="K42" s="1"/>
    </row>
    <row r="43" ht="15.6" spans="1:11">
      <c r="A43" s="728"/>
      <c r="B43" s="728"/>
      <c r="C43" s="1"/>
      <c r="D43" s="1"/>
      <c r="E43" s="1"/>
      <c r="F43" s="1"/>
      <c r="G43" s="1"/>
      <c r="H43" s="1"/>
      <c r="I43" s="1"/>
      <c r="J43" s="1"/>
      <c r="K43" s="1"/>
    </row>
    <row r="44" ht="15.6" spans="1:11">
      <c r="A44" s="728"/>
      <c r="B44" s="728"/>
      <c r="C44" s="1"/>
      <c r="D44" s="1"/>
      <c r="E44" s="1"/>
      <c r="F44" s="1"/>
      <c r="G44" s="1"/>
      <c r="H44" s="1"/>
      <c r="I44" s="1"/>
      <c r="J44" s="1"/>
      <c r="K44" s="1"/>
    </row>
    <row r="45" ht="15.6" spans="1:11">
      <c r="A45" s="728"/>
      <c r="B45" s="728"/>
      <c r="C45" s="1"/>
      <c r="D45" s="1"/>
      <c r="E45" s="1"/>
      <c r="F45" s="1"/>
      <c r="G45" s="1"/>
      <c r="H45" s="1"/>
      <c r="I45" s="1"/>
      <c r="J45" s="1"/>
      <c r="K45" s="1"/>
    </row>
    <row r="46" ht="15.6" spans="1:11">
      <c r="A46" s="728"/>
      <c r="B46" s="728"/>
      <c r="C46" s="1"/>
      <c r="D46" s="1"/>
      <c r="E46" s="1"/>
      <c r="F46" s="1"/>
      <c r="G46" s="1"/>
      <c r="H46" s="1"/>
      <c r="I46" s="1"/>
      <c r="J46" s="1"/>
      <c r="K46" s="1"/>
    </row>
    <row r="47" ht="15.6" spans="1:11">
      <c r="A47" s="728"/>
      <c r="B47" s="728"/>
      <c r="C47" s="1"/>
      <c r="D47" s="1"/>
      <c r="E47" s="1"/>
      <c r="F47" s="1"/>
      <c r="G47" s="1"/>
      <c r="H47" s="1"/>
      <c r="I47" s="1"/>
      <c r="J47" s="1"/>
      <c r="K47" s="1"/>
    </row>
    <row r="48" ht="15.6" spans="1:11">
      <c r="A48" s="728"/>
      <c r="B48" s="728"/>
      <c r="C48" s="1"/>
      <c r="D48" s="1"/>
      <c r="E48" s="1"/>
      <c r="F48" s="1"/>
      <c r="G48" s="1"/>
      <c r="H48" s="1"/>
      <c r="I48" s="1"/>
      <c r="J48" s="1"/>
      <c r="K48" s="1"/>
    </row>
    <row r="49" ht="15.6" spans="1:11">
      <c r="A49" s="728"/>
      <c r="B49" s="728"/>
      <c r="C49" s="1"/>
      <c r="D49" s="1"/>
      <c r="E49" s="1"/>
      <c r="F49" s="1"/>
      <c r="G49" s="1"/>
      <c r="H49" s="1"/>
      <c r="I49" s="1"/>
      <c r="J49" s="1"/>
      <c r="K49" s="1"/>
    </row>
    <row r="50" ht="15.6" spans="1:11">
      <c r="A50" s="728"/>
      <c r="B50" s="728"/>
      <c r="C50" s="1"/>
      <c r="D50" s="1"/>
      <c r="E50" s="1"/>
      <c r="F50" s="1"/>
      <c r="G50" s="1"/>
      <c r="H50" s="1"/>
      <c r="I50" s="1"/>
      <c r="J50" s="1"/>
      <c r="K50" s="1"/>
    </row>
    <row r="51" ht="15.6" spans="1:11">
      <c r="A51" s="728"/>
      <c r="B51" s="728"/>
      <c r="C51" s="1"/>
      <c r="D51" s="1"/>
      <c r="E51" s="1"/>
      <c r="F51" s="1"/>
      <c r="G51" s="1"/>
      <c r="H51" s="1"/>
      <c r="I51" s="1"/>
      <c r="J51" s="1"/>
      <c r="K51" s="1"/>
    </row>
    <row r="52" ht="15.6" spans="1:11">
      <c r="A52" s="728"/>
      <c r="B52" s="728"/>
      <c r="C52" s="1"/>
      <c r="D52" s="1"/>
      <c r="E52" s="1"/>
      <c r="F52" s="1"/>
      <c r="G52" s="1"/>
      <c r="H52" s="1"/>
      <c r="I52" s="1"/>
      <c r="J52" s="1"/>
      <c r="K52" s="1"/>
    </row>
    <row r="53" ht="15.6" spans="1:11">
      <c r="A53" s="728"/>
      <c r="B53" s="728"/>
      <c r="C53" s="1"/>
      <c r="D53" s="1"/>
      <c r="E53" s="1"/>
      <c r="F53" s="1"/>
      <c r="G53" s="1"/>
      <c r="H53" s="1"/>
      <c r="I53" s="1"/>
      <c r="J53" s="1"/>
      <c r="K53" s="1"/>
    </row>
    <row r="54" ht="15.6" spans="1:11">
      <c r="A54" s="728"/>
      <c r="B54" s="728"/>
      <c r="C54" s="1"/>
      <c r="D54" s="1"/>
      <c r="E54" s="1"/>
      <c r="F54" s="1"/>
      <c r="G54" s="1"/>
      <c r="H54" s="1"/>
      <c r="I54" s="1"/>
      <c r="J54" s="1"/>
      <c r="K54" s="1"/>
    </row>
    <row r="55" ht="15.6" spans="1:11">
      <c r="A55" s="728"/>
      <c r="B55" s="728"/>
      <c r="C55" s="1"/>
      <c r="D55" s="1"/>
      <c r="E55" s="1"/>
      <c r="F55" s="1"/>
      <c r="G55" s="1"/>
      <c r="H55" s="1"/>
      <c r="I55" s="1"/>
      <c r="J55" s="1"/>
      <c r="K55" s="1"/>
    </row>
    <row r="56" ht="15.6" spans="1:11">
      <c r="A56" s="728"/>
      <c r="B56" s="728"/>
      <c r="C56" s="1"/>
      <c r="D56" s="1"/>
      <c r="E56" s="1"/>
      <c r="F56" s="1"/>
      <c r="G56" s="1"/>
      <c r="H56" s="1"/>
      <c r="I56" s="1"/>
      <c r="J56" s="1"/>
      <c r="K56" s="1"/>
    </row>
    <row r="57" ht="15.6" spans="1:11">
      <c r="A57" s="728"/>
      <c r="B57" s="728"/>
      <c r="C57" s="1"/>
      <c r="D57" s="1"/>
      <c r="E57" s="1"/>
      <c r="F57" s="1"/>
      <c r="G57" s="1"/>
      <c r="H57" s="1"/>
      <c r="I57" s="1"/>
      <c r="J57" s="1"/>
      <c r="K57" s="1"/>
    </row>
    <row r="58" ht="15.6" spans="1:11">
      <c r="A58" s="728"/>
      <c r="B58" s="728"/>
      <c r="C58" s="1"/>
      <c r="D58" s="1"/>
      <c r="E58" s="1"/>
      <c r="F58" s="1"/>
      <c r="G58" s="1"/>
      <c r="H58" s="1"/>
      <c r="I58" s="1"/>
      <c r="J58" s="1"/>
      <c r="K58" s="1"/>
    </row>
    <row r="59" ht="15.6" spans="1:11">
      <c r="A59" s="728"/>
      <c r="B59" s="728"/>
      <c r="C59" s="1"/>
      <c r="D59" s="1"/>
      <c r="E59" s="1"/>
      <c r="F59" s="1"/>
      <c r="G59" s="1"/>
      <c r="H59" s="1"/>
      <c r="I59" s="1"/>
      <c r="J59" s="1"/>
      <c r="K59" s="1"/>
    </row>
    <row r="60" ht="15.6" spans="1:11">
      <c r="A60" s="728"/>
      <c r="B60" s="728"/>
      <c r="C60" s="1"/>
      <c r="D60" s="1"/>
      <c r="E60" s="1"/>
      <c r="F60" s="1"/>
      <c r="G60" s="1"/>
      <c r="H60" s="1"/>
      <c r="I60" s="1"/>
      <c r="J60" s="1"/>
      <c r="K60" s="1"/>
    </row>
    <row r="61" ht="15.6" spans="1:11">
      <c r="A61" s="728"/>
      <c r="B61" s="728"/>
      <c r="C61" s="1"/>
      <c r="D61" s="1"/>
      <c r="E61" s="1"/>
      <c r="F61" s="1"/>
      <c r="G61" s="1"/>
      <c r="H61" s="1"/>
      <c r="I61" s="1"/>
      <c r="J61" s="1"/>
      <c r="K61" s="1"/>
    </row>
    <row r="62" ht="15.6" spans="1:11">
      <c r="A62" s="728"/>
      <c r="B62" s="728"/>
      <c r="C62" s="1"/>
      <c r="D62" s="1"/>
      <c r="E62" s="1"/>
      <c r="F62" s="1"/>
      <c r="G62" s="1"/>
      <c r="H62" s="1"/>
      <c r="I62" s="1"/>
      <c r="J62" s="1"/>
      <c r="K62" s="1"/>
    </row>
    <row r="63" ht="15.6" spans="1:11">
      <c r="A63" s="728"/>
      <c r="B63" s="728"/>
      <c r="C63" s="1"/>
      <c r="D63" s="1"/>
      <c r="E63" s="1"/>
      <c r="F63" s="1"/>
      <c r="G63" s="1"/>
      <c r="H63" s="1"/>
      <c r="I63" s="1"/>
      <c r="J63" s="1"/>
      <c r="K63" s="1"/>
    </row>
    <row r="64" ht="15.6" spans="1:11">
      <c r="A64" s="728"/>
      <c r="B64" s="728"/>
      <c r="C64" s="1"/>
      <c r="D64" s="1"/>
      <c r="E64" s="1"/>
      <c r="F64" s="1"/>
      <c r="G64" s="1"/>
      <c r="H64" s="1"/>
      <c r="I64" s="1"/>
      <c r="J64" s="1"/>
      <c r="K64" s="1"/>
    </row>
    <row r="65" ht="15.6" spans="1:11">
      <c r="A65" s="728"/>
      <c r="B65" s="728"/>
      <c r="C65" s="1"/>
      <c r="D65" s="1"/>
      <c r="E65" s="1"/>
      <c r="F65" s="1"/>
      <c r="G65" s="1"/>
      <c r="H65" s="1"/>
      <c r="I65" s="1"/>
      <c r="J65" s="1"/>
      <c r="K65" s="1"/>
    </row>
    <row r="66" ht="15.6" spans="1:11">
      <c r="A66" s="728"/>
      <c r="B66" s="728"/>
      <c r="C66" s="1"/>
      <c r="D66" s="1"/>
      <c r="E66" s="1"/>
      <c r="F66" s="1"/>
      <c r="G66" s="1"/>
      <c r="H66" s="1"/>
      <c r="I66" s="1"/>
      <c r="J66" s="1"/>
      <c r="K66" s="1"/>
    </row>
    <row r="67" ht="15.6" spans="1:11">
      <c r="A67" s="728"/>
      <c r="B67" s="728"/>
      <c r="C67" s="1"/>
      <c r="D67" s="1"/>
      <c r="E67" s="1"/>
      <c r="F67" s="1"/>
      <c r="G67" s="1"/>
      <c r="H67" s="1"/>
      <c r="I67" s="1"/>
      <c r="J67" s="1"/>
      <c r="K67" s="1"/>
    </row>
    <row r="68" ht="15.6" spans="1:11">
      <c r="A68" s="728"/>
      <c r="B68" s="728"/>
      <c r="C68" s="1"/>
      <c r="D68" s="1"/>
      <c r="E68" s="1"/>
      <c r="F68" s="1"/>
      <c r="G68" s="1"/>
      <c r="H68" s="1"/>
      <c r="I68" s="1"/>
      <c r="J68" s="1"/>
      <c r="K68" s="1"/>
    </row>
    <row r="69" ht="15.6" spans="1:11">
      <c r="A69" s="728"/>
      <c r="B69" s="728"/>
      <c r="C69" s="1"/>
      <c r="D69" s="1"/>
      <c r="E69" s="1"/>
      <c r="F69" s="1"/>
      <c r="G69" s="1"/>
      <c r="H69" s="1"/>
      <c r="I69" s="1"/>
      <c r="J69" s="1"/>
      <c r="K69" s="1"/>
    </row>
    <row r="70" ht="15.6" spans="1:11">
      <c r="A70" s="728"/>
      <c r="B70" s="728"/>
      <c r="C70" s="1"/>
      <c r="D70" s="1"/>
      <c r="E70" s="1"/>
      <c r="F70" s="1"/>
      <c r="G70" s="1"/>
      <c r="H70" s="1"/>
      <c r="I70" s="1"/>
      <c r="J70" s="1"/>
      <c r="K70" s="1"/>
    </row>
    <row r="71" ht="15.6" spans="1:11">
      <c r="A71" s="728"/>
      <c r="B71" s="728"/>
      <c r="C71" s="1"/>
      <c r="D71" s="1"/>
      <c r="E71" s="1"/>
      <c r="F71" s="1"/>
      <c r="G71" s="1"/>
      <c r="H71" s="1"/>
      <c r="I71" s="1"/>
      <c r="J71" s="1"/>
      <c r="K71" s="1"/>
    </row>
    <row r="72" ht="15.6" spans="1:11">
      <c r="A72" s="728"/>
      <c r="B72" s="728"/>
      <c r="C72" s="1"/>
      <c r="D72" s="1"/>
      <c r="E72" s="1"/>
      <c r="F72" s="1"/>
      <c r="G72" s="1"/>
      <c r="H72" s="1"/>
      <c r="I72" s="1"/>
      <c r="J72" s="1"/>
      <c r="K72" s="1"/>
    </row>
    <row r="73" ht="15.6" spans="1:11">
      <c r="A73" s="728"/>
      <c r="B73" s="728"/>
      <c r="C73" s="1"/>
      <c r="D73" s="1"/>
      <c r="E73" s="1"/>
      <c r="F73" s="1"/>
      <c r="G73" s="1"/>
      <c r="H73" s="1"/>
      <c r="I73" s="1"/>
      <c r="J73" s="1"/>
      <c r="K73" s="1"/>
    </row>
    <row r="74" ht="15.6" spans="1:11">
      <c r="A74" s="728"/>
      <c r="B74" s="728"/>
      <c r="C74" s="1"/>
      <c r="D74" s="1"/>
      <c r="E74" s="1"/>
      <c r="F74" s="1"/>
      <c r="G74" s="1"/>
      <c r="H74" s="1"/>
      <c r="I74" s="1"/>
      <c r="J74" s="1"/>
      <c r="K74" s="1"/>
    </row>
    <row r="75" ht="15.6" spans="1:11">
      <c r="A75" s="728"/>
      <c r="B75" s="728"/>
      <c r="C75" s="1"/>
      <c r="D75" s="1"/>
      <c r="E75" s="1"/>
      <c r="F75" s="1"/>
      <c r="G75" s="1"/>
      <c r="H75" s="1"/>
      <c r="I75" s="1"/>
      <c r="J75" s="1"/>
      <c r="K75" s="1"/>
    </row>
    <row r="76" ht="15.6" spans="1:11">
      <c r="A76" s="728"/>
      <c r="B76" s="728"/>
      <c r="C76" s="1"/>
      <c r="D76" s="1"/>
      <c r="E76" s="1"/>
      <c r="F76" s="1"/>
      <c r="G76" s="1"/>
      <c r="H76" s="1"/>
      <c r="I76" s="1"/>
      <c r="J76" s="1"/>
      <c r="K76" s="1"/>
    </row>
    <row r="77" ht="15.6" spans="1:11">
      <c r="A77" s="728"/>
      <c r="B77" s="728"/>
      <c r="C77" s="1"/>
      <c r="D77" s="1"/>
      <c r="E77" s="1"/>
      <c r="F77" s="1"/>
      <c r="G77" s="1"/>
      <c r="H77" s="1"/>
      <c r="I77" s="1"/>
      <c r="J77" s="1"/>
      <c r="K77" s="1"/>
    </row>
    <row r="78" ht="15.6" spans="1:11">
      <c r="A78" s="728"/>
      <c r="B78" s="728"/>
      <c r="C78" s="1"/>
      <c r="D78" s="1"/>
      <c r="E78" s="1"/>
      <c r="F78" s="1"/>
      <c r="G78" s="1"/>
      <c r="H78" s="1"/>
      <c r="I78" s="1"/>
      <c r="J78" s="1"/>
      <c r="K78" s="1"/>
    </row>
    <row r="79" ht="15.6" spans="1:11">
      <c r="A79" s="728"/>
      <c r="B79" s="728"/>
      <c r="C79" s="1"/>
      <c r="D79" s="1"/>
      <c r="E79" s="1"/>
      <c r="F79" s="1"/>
      <c r="G79" s="1"/>
      <c r="H79" s="1"/>
      <c r="I79" s="1"/>
      <c r="J79" s="1"/>
      <c r="K79" s="1"/>
    </row>
    <row r="80" ht="15.6" spans="1:11">
      <c r="A80" s="728"/>
      <c r="B80" s="728"/>
      <c r="C80" s="1"/>
      <c r="D80" s="1"/>
      <c r="E80" s="1"/>
      <c r="F80" s="1"/>
      <c r="G80" s="1"/>
      <c r="H80" s="1"/>
      <c r="I80" s="1"/>
      <c r="J80" s="1"/>
      <c r="K80" s="1"/>
    </row>
    <row r="81" ht="15.6" spans="1:11">
      <c r="A81" s="728"/>
      <c r="B81" s="728"/>
      <c r="C81" s="1"/>
      <c r="D81" s="1"/>
      <c r="E81" s="1"/>
      <c r="F81" s="1"/>
      <c r="G81" s="1"/>
      <c r="H81" s="1"/>
      <c r="I81" s="1"/>
      <c r="J81" s="1"/>
      <c r="K81" s="1"/>
    </row>
    <row r="82" ht="15.6" spans="1:11">
      <c r="A82" s="728"/>
      <c r="B82" s="728"/>
      <c r="C82" s="1"/>
      <c r="D82" s="1"/>
      <c r="E82" s="1"/>
      <c r="F82" s="1"/>
      <c r="G82" s="1"/>
      <c r="H82" s="1"/>
      <c r="I82" s="1"/>
      <c r="J82" s="1"/>
      <c r="K82" s="1"/>
    </row>
    <row r="83" ht="15.6" spans="1:11">
      <c r="A83" s="728"/>
      <c r="B83" s="728"/>
      <c r="C83" s="1"/>
      <c r="D83" s="1"/>
      <c r="E83" s="1"/>
      <c r="F83" s="1"/>
      <c r="G83" s="1"/>
      <c r="H83" s="1"/>
      <c r="I83" s="1"/>
      <c r="J83" s="1"/>
      <c r="K83" s="1"/>
    </row>
    <row r="84" ht="15.6" spans="1:11">
      <c r="A84" s="728"/>
      <c r="B84" s="728"/>
      <c r="C84" s="1"/>
      <c r="D84" s="1"/>
      <c r="E84" s="1"/>
      <c r="F84" s="1"/>
      <c r="G84" s="1"/>
      <c r="H84" s="1"/>
      <c r="I84" s="1"/>
      <c r="J84" s="1"/>
      <c r="K84" s="1"/>
    </row>
    <row r="85" ht="15.6" spans="1:11">
      <c r="A85" s="728"/>
      <c r="B85" s="728"/>
      <c r="C85" s="1"/>
      <c r="D85" s="1"/>
      <c r="E85" s="1"/>
      <c r="F85" s="1"/>
      <c r="G85" s="1"/>
      <c r="H85" s="1"/>
      <c r="I85" s="1"/>
      <c r="J85" s="1"/>
      <c r="K85" s="1"/>
    </row>
    <row r="86" ht="15.6" spans="1:11">
      <c r="A86" s="728"/>
      <c r="B86" s="728"/>
      <c r="C86" s="1"/>
      <c r="D86" s="1"/>
      <c r="E86" s="1"/>
      <c r="F86" s="1"/>
      <c r="G86" s="1"/>
      <c r="H86" s="1"/>
      <c r="I86" s="1"/>
      <c r="J86" s="1"/>
      <c r="K86" s="1"/>
    </row>
    <row r="87" ht="15.6" spans="1:11">
      <c r="A87" s="728"/>
      <c r="B87" s="728"/>
      <c r="C87" s="1"/>
      <c r="D87" s="1"/>
      <c r="E87" s="1"/>
      <c r="F87" s="1"/>
      <c r="G87" s="1"/>
      <c r="H87" s="1"/>
      <c r="I87" s="1"/>
      <c r="J87" s="1"/>
      <c r="K87" s="1"/>
    </row>
    <row r="88" ht="15.6" spans="1:11">
      <c r="A88" s="728"/>
      <c r="B88" s="728"/>
      <c r="C88" s="1"/>
      <c r="D88" s="1"/>
      <c r="E88" s="1"/>
      <c r="F88" s="1"/>
      <c r="G88" s="1"/>
      <c r="H88" s="1"/>
      <c r="I88" s="1"/>
      <c r="J88" s="1"/>
      <c r="K88" s="1"/>
    </row>
    <row r="89" ht="15.6" spans="1:11">
      <c r="A89" s="728"/>
      <c r="B89" s="728"/>
      <c r="C89" s="1"/>
      <c r="D89" s="1"/>
      <c r="E89" s="1"/>
      <c r="F89" s="1"/>
      <c r="G89" s="1"/>
      <c r="H89" s="1"/>
      <c r="I89" s="1"/>
      <c r="J89" s="1"/>
      <c r="K89" s="1"/>
    </row>
    <row r="90" ht="15.6" spans="1:11">
      <c r="A90" s="728"/>
      <c r="B90" s="728"/>
      <c r="C90" s="1"/>
      <c r="D90" s="1"/>
      <c r="E90" s="1"/>
      <c r="F90" s="1"/>
      <c r="G90" s="1"/>
      <c r="H90" s="1"/>
      <c r="I90" s="1"/>
      <c r="J90" s="1"/>
      <c r="K90" s="1"/>
    </row>
    <row r="91" ht="15.6" spans="1:11">
      <c r="A91" s="728"/>
      <c r="B91" s="728"/>
      <c r="C91" s="1"/>
      <c r="D91" s="1"/>
      <c r="E91" s="1"/>
      <c r="F91" s="1"/>
      <c r="G91" s="1"/>
      <c r="H91" s="1"/>
      <c r="I91" s="1"/>
      <c r="J91" s="1"/>
      <c r="K91" s="1"/>
    </row>
    <row r="92" ht="15.6" spans="1:11">
      <c r="A92" s="728"/>
      <c r="B92" s="728"/>
      <c r="C92" s="1"/>
      <c r="D92" s="1"/>
      <c r="E92" s="1"/>
      <c r="F92" s="1"/>
      <c r="G92" s="1"/>
      <c r="H92" s="1"/>
      <c r="I92" s="1"/>
      <c r="J92" s="1"/>
      <c r="K92" s="1"/>
    </row>
    <row r="93" ht="15.6" spans="1:11">
      <c r="A93" s="728"/>
      <c r="B93" s="728"/>
      <c r="C93" s="1"/>
      <c r="D93" s="1"/>
      <c r="E93" s="1"/>
      <c r="F93" s="1"/>
      <c r="G93" s="1"/>
      <c r="H93" s="1"/>
      <c r="I93" s="1"/>
      <c r="J93" s="1"/>
      <c r="K93" s="1"/>
    </row>
    <row r="94" ht="15.6" spans="1:11">
      <c r="A94" s="728"/>
      <c r="B94" s="728"/>
      <c r="C94" s="1"/>
      <c r="D94" s="1"/>
      <c r="E94" s="1"/>
      <c r="F94" s="1"/>
      <c r="G94" s="1"/>
      <c r="H94" s="1"/>
      <c r="I94" s="1"/>
      <c r="J94" s="1"/>
      <c r="K94" s="1"/>
    </row>
    <row r="95" ht="15.6" spans="1:11">
      <c r="A95" s="728"/>
      <c r="B95" s="728"/>
      <c r="C95" s="1"/>
      <c r="D95" s="1"/>
      <c r="E95" s="1"/>
      <c r="F95" s="1"/>
      <c r="G95" s="1"/>
      <c r="H95" s="1"/>
      <c r="I95" s="1"/>
      <c r="J95" s="1"/>
      <c r="K95" s="1"/>
    </row>
    <row r="96" ht="15.6" spans="1:11">
      <c r="A96" s="728"/>
      <c r="B96" s="728"/>
      <c r="C96" s="1"/>
      <c r="D96" s="1"/>
      <c r="E96" s="1"/>
      <c r="F96" s="1"/>
      <c r="G96" s="1"/>
      <c r="H96" s="1"/>
      <c r="I96" s="1"/>
      <c r="J96" s="1"/>
      <c r="K96" s="1"/>
    </row>
    <row r="97" ht="15.6" spans="1:11">
      <c r="A97" s="728"/>
      <c r="B97" s="728"/>
      <c r="C97" s="1"/>
      <c r="D97" s="1"/>
      <c r="E97" s="1"/>
      <c r="F97" s="1"/>
      <c r="G97" s="1"/>
      <c r="H97" s="1"/>
      <c r="I97" s="1"/>
      <c r="J97" s="1"/>
      <c r="K97" s="1"/>
    </row>
    <row r="98" ht="15.6" spans="1:11">
      <c r="A98" s="728"/>
      <c r="B98" s="728"/>
      <c r="C98" s="1"/>
      <c r="D98" s="1"/>
      <c r="E98" s="1"/>
      <c r="F98" s="1"/>
      <c r="G98" s="1"/>
      <c r="H98" s="1"/>
      <c r="I98" s="1"/>
      <c r="J98" s="1"/>
      <c r="K98" s="1"/>
    </row>
    <row r="99" ht="15.6" spans="1:11">
      <c r="A99" s="728"/>
      <c r="B99" s="728"/>
      <c r="C99" s="1"/>
      <c r="D99" s="1"/>
      <c r="E99" s="1"/>
      <c r="F99" s="1"/>
      <c r="G99" s="1"/>
      <c r="H99" s="1"/>
      <c r="I99" s="1"/>
      <c r="J99" s="1"/>
      <c r="K99" s="1"/>
    </row>
    <row r="100" ht="15.6" spans="1:11">
      <c r="A100" s="728"/>
      <c r="B100" s="728"/>
      <c r="C100" s="1"/>
      <c r="D100" s="1"/>
      <c r="E100" s="1"/>
      <c r="F100" s="1"/>
      <c r="G100" s="1"/>
      <c r="H100" s="1"/>
      <c r="I100" s="1"/>
      <c r="J100" s="1"/>
      <c r="K100" s="1"/>
    </row>
    <row r="101" ht="15.6" spans="1:11">
      <c r="A101" s="728"/>
      <c r="B101" s="728"/>
      <c r="C101" s="1"/>
      <c r="D101" s="1"/>
      <c r="E101" s="1"/>
      <c r="F101" s="1"/>
      <c r="G101" s="1"/>
      <c r="H101" s="1"/>
      <c r="I101" s="1"/>
      <c r="J101" s="1"/>
      <c r="K101" s="1"/>
    </row>
    <row r="102" ht="15.6" spans="1:11">
      <c r="A102" s="728"/>
      <c r="B102" s="728"/>
      <c r="C102" s="1"/>
      <c r="D102" s="1"/>
      <c r="E102" s="1"/>
      <c r="F102" s="1"/>
      <c r="G102" s="1"/>
      <c r="H102" s="1"/>
      <c r="I102" s="1"/>
      <c r="J102" s="1"/>
      <c r="K102" s="1"/>
    </row>
    <row r="103" ht="15.6" spans="1:11">
      <c r="A103" s="728"/>
      <c r="B103" s="728"/>
      <c r="C103" s="1"/>
      <c r="D103" s="1"/>
      <c r="E103" s="1"/>
      <c r="F103" s="1"/>
      <c r="G103" s="1"/>
      <c r="H103" s="1"/>
      <c r="I103" s="1"/>
      <c r="J103" s="1"/>
      <c r="K103" s="1"/>
    </row>
    <row r="104" ht="15.6" spans="1:11">
      <c r="A104" s="728"/>
      <c r="B104" s="728"/>
      <c r="C104" s="1"/>
      <c r="D104" s="1"/>
      <c r="E104" s="1"/>
      <c r="F104" s="1"/>
      <c r="G104" s="1"/>
      <c r="H104" s="1"/>
      <c r="I104" s="1"/>
      <c r="J104" s="1"/>
      <c r="K104" s="1"/>
    </row>
    <row r="105" ht="15.6" spans="1:11">
      <c r="A105" s="728"/>
      <c r="B105" s="728"/>
      <c r="C105" s="1"/>
      <c r="D105" s="1"/>
      <c r="E105" s="1"/>
      <c r="F105" s="1"/>
      <c r="G105" s="1"/>
      <c r="H105" s="1"/>
      <c r="I105" s="1"/>
      <c r="J105" s="1"/>
      <c r="K105" s="1"/>
    </row>
    <row r="106" ht="15.6" spans="1:11">
      <c r="A106" s="728"/>
      <c r="B106" s="728"/>
      <c r="C106" s="1"/>
      <c r="D106" s="1"/>
      <c r="E106" s="1"/>
      <c r="F106" s="1"/>
      <c r="G106" s="1"/>
      <c r="H106" s="1"/>
      <c r="I106" s="1"/>
      <c r="J106" s="1"/>
      <c r="K106" s="1"/>
    </row>
    <row r="107" ht="15.6" spans="1:11">
      <c r="A107" s="728"/>
      <c r="B107" s="728"/>
      <c r="C107" s="1"/>
      <c r="D107" s="1"/>
      <c r="E107" s="1"/>
      <c r="F107" s="1"/>
      <c r="G107" s="1"/>
      <c r="H107" s="1"/>
      <c r="I107" s="1"/>
      <c r="J107" s="1"/>
      <c r="K107" s="1"/>
    </row>
    <row r="108" ht="15.6" spans="1:11">
      <c r="A108" s="728"/>
      <c r="B108" s="728"/>
      <c r="C108" s="1"/>
      <c r="D108" s="1"/>
      <c r="E108" s="1"/>
      <c r="F108" s="1"/>
      <c r="G108" s="1"/>
      <c r="H108" s="1"/>
      <c r="I108" s="1"/>
      <c r="J108" s="1"/>
      <c r="K108" s="1"/>
    </row>
    <row r="109" ht="15.6" spans="1:11">
      <c r="A109" s="728"/>
      <c r="B109" s="728"/>
      <c r="C109" s="1"/>
      <c r="D109" s="1"/>
      <c r="E109" s="1"/>
      <c r="F109" s="1"/>
      <c r="G109" s="1"/>
      <c r="H109" s="1"/>
      <c r="I109" s="1"/>
      <c r="J109" s="1"/>
      <c r="K109" s="1"/>
    </row>
    <row r="110" ht="15.6" spans="1:11">
      <c r="A110" s="728"/>
      <c r="B110" s="728"/>
      <c r="C110" s="1"/>
      <c r="D110" s="1"/>
      <c r="E110" s="1"/>
      <c r="F110" s="1"/>
      <c r="G110" s="1"/>
      <c r="H110" s="1"/>
      <c r="I110" s="1"/>
      <c r="J110" s="1"/>
      <c r="K110" s="1"/>
    </row>
    <row r="111" ht="15.6" spans="1:11">
      <c r="A111" s="728"/>
      <c r="B111" s="728"/>
      <c r="C111" s="1"/>
      <c r="D111" s="1"/>
      <c r="E111" s="1"/>
      <c r="F111" s="1"/>
      <c r="G111" s="1"/>
      <c r="H111" s="1"/>
      <c r="I111" s="1"/>
      <c r="J111" s="1"/>
      <c r="K111" s="1"/>
    </row>
    <row r="112" ht="15.6" spans="1:11">
      <c r="A112" s="728"/>
      <c r="B112" s="728"/>
      <c r="C112" s="1"/>
      <c r="D112" s="1"/>
      <c r="E112" s="1"/>
      <c r="F112" s="1"/>
      <c r="G112" s="1"/>
      <c r="H112" s="1"/>
      <c r="I112" s="1"/>
      <c r="J112" s="1"/>
      <c r="K112" s="1"/>
    </row>
    <row r="113" ht="15.6" spans="1:11">
      <c r="A113" s="728"/>
      <c r="B113" s="728"/>
      <c r="C113" s="1"/>
      <c r="D113" s="1"/>
      <c r="E113" s="1"/>
      <c r="F113" s="1"/>
      <c r="G113" s="1"/>
      <c r="H113" s="1"/>
      <c r="I113" s="1"/>
      <c r="J113" s="1"/>
      <c r="K113" s="1"/>
    </row>
    <row r="114" ht="15.6" spans="1:11">
      <c r="A114" s="728"/>
      <c r="B114" s="728"/>
      <c r="C114" s="1"/>
      <c r="D114" s="1"/>
      <c r="E114" s="1"/>
      <c r="F114" s="1"/>
      <c r="G114" s="1"/>
      <c r="H114" s="1"/>
      <c r="I114" s="1"/>
      <c r="J114" s="1"/>
      <c r="K114" s="1"/>
    </row>
    <row r="115" ht="15.6" spans="1:11">
      <c r="A115" s="728"/>
      <c r="B115" s="728"/>
      <c r="C115" s="1"/>
      <c r="D115" s="1"/>
      <c r="E115" s="1"/>
      <c r="F115" s="1"/>
      <c r="G115" s="1"/>
      <c r="H115" s="1"/>
      <c r="I115" s="1"/>
      <c r="J115" s="1"/>
      <c r="K115" s="1"/>
    </row>
    <row r="116" ht="15.6" spans="1:11">
      <c r="A116" s="728"/>
      <c r="B116" s="728"/>
      <c r="C116" s="1"/>
      <c r="D116" s="1"/>
      <c r="E116" s="1"/>
      <c r="F116" s="1"/>
      <c r="G116" s="1"/>
      <c r="H116" s="1"/>
      <c r="I116" s="1"/>
      <c r="J116" s="1"/>
      <c r="K116" s="1"/>
    </row>
    <row r="117" ht="15.6" spans="1:11">
      <c r="A117" s="728"/>
      <c r="B117" s="728"/>
      <c r="C117" s="1"/>
      <c r="D117" s="1"/>
      <c r="E117" s="1"/>
      <c r="F117" s="1"/>
      <c r="G117" s="1"/>
      <c r="H117" s="1"/>
      <c r="I117" s="1"/>
      <c r="J117" s="1"/>
      <c r="K117" s="1"/>
    </row>
    <row r="118" ht="15.6" spans="1:11">
      <c r="A118" s="728"/>
      <c r="B118" s="728"/>
      <c r="C118" s="1"/>
      <c r="D118" s="1"/>
      <c r="E118" s="1"/>
      <c r="F118" s="1"/>
      <c r="G118" s="1"/>
      <c r="H118" s="1"/>
      <c r="I118" s="1"/>
      <c r="J118" s="1"/>
      <c r="K118" s="1"/>
    </row>
    <row r="119" ht="15.6" spans="1:11">
      <c r="A119" s="728"/>
      <c r="B119" s="728"/>
      <c r="C119" s="1"/>
      <c r="D119" s="1"/>
      <c r="E119" s="1"/>
      <c r="F119" s="1"/>
      <c r="G119" s="1"/>
      <c r="H119" s="1"/>
      <c r="I119" s="1"/>
      <c r="J119" s="1"/>
      <c r="K119" s="1"/>
    </row>
    <row r="120" ht="15.6" spans="1:11">
      <c r="A120" s="728"/>
      <c r="B120" s="728"/>
      <c r="C120" s="1"/>
      <c r="D120" s="1"/>
      <c r="E120" s="1"/>
      <c r="F120" s="1"/>
      <c r="G120" s="1"/>
      <c r="H120" s="1"/>
      <c r="I120" s="1"/>
      <c r="J120" s="1"/>
      <c r="K120" s="1"/>
    </row>
    <row r="121" ht="15.6" spans="1:11">
      <c r="A121" s="728"/>
      <c r="B121" s="728"/>
      <c r="C121" s="1"/>
      <c r="D121" s="1"/>
      <c r="E121" s="1"/>
      <c r="F121" s="1"/>
      <c r="G121" s="1"/>
      <c r="H121" s="1"/>
      <c r="I121" s="1"/>
      <c r="J121" s="1"/>
      <c r="K121" s="1"/>
    </row>
    <row r="122" ht="15.6" spans="1:11">
      <c r="A122" s="728"/>
      <c r="B122" s="728"/>
      <c r="C122" s="1"/>
      <c r="D122" s="1"/>
      <c r="E122" s="1"/>
      <c r="F122" s="1"/>
      <c r="G122" s="1"/>
      <c r="H122" s="1"/>
      <c r="I122" s="1"/>
      <c r="J122" s="1"/>
      <c r="K122" s="1"/>
    </row>
    <row r="123" ht="15.6" spans="1:11">
      <c r="A123" s="728"/>
      <c r="B123" s="728"/>
      <c r="C123" s="1"/>
      <c r="D123" s="1"/>
      <c r="E123" s="1"/>
      <c r="F123" s="1"/>
      <c r="G123" s="1"/>
      <c r="H123" s="1"/>
      <c r="I123" s="1"/>
      <c r="J123" s="1"/>
      <c r="K123" s="1"/>
    </row>
    <row r="124" ht="15.6" spans="1:11">
      <c r="A124" s="728"/>
      <c r="B124" s="728"/>
      <c r="C124" s="1"/>
      <c r="D124" s="1"/>
      <c r="E124" s="1"/>
      <c r="F124" s="1"/>
      <c r="G124" s="1"/>
      <c r="H124" s="1"/>
      <c r="I124" s="1"/>
      <c r="J124" s="1"/>
      <c r="K124" s="1"/>
    </row>
    <row r="125" ht="15.6" spans="1:11">
      <c r="A125" s="728"/>
      <c r="B125" s="728"/>
      <c r="C125" s="1"/>
      <c r="D125" s="1"/>
      <c r="E125" s="1"/>
      <c r="F125" s="1"/>
      <c r="G125" s="1"/>
      <c r="H125" s="1"/>
      <c r="I125" s="1"/>
      <c r="J125" s="1"/>
      <c r="K125" s="1"/>
    </row>
    <row r="126" ht="15.6" spans="1:11">
      <c r="A126" s="728"/>
      <c r="B126" s="728"/>
      <c r="C126" s="1"/>
      <c r="D126" s="1"/>
      <c r="E126" s="1"/>
      <c r="F126" s="1"/>
      <c r="G126" s="1"/>
      <c r="H126" s="1"/>
      <c r="I126" s="1"/>
      <c r="J126" s="1"/>
      <c r="K126" s="1"/>
    </row>
    <row r="127" ht="15.6" spans="1:11">
      <c r="A127" s="728"/>
      <c r="B127" s="728"/>
      <c r="C127" s="1"/>
      <c r="D127" s="1"/>
      <c r="E127" s="1"/>
      <c r="F127" s="1"/>
      <c r="G127" s="1"/>
      <c r="H127" s="1"/>
      <c r="I127" s="1"/>
      <c r="J127" s="1"/>
      <c r="K127" s="1"/>
    </row>
    <row r="128" ht="15.6" spans="1:11">
      <c r="A128" s="728"/>
      <c r="B128" s="728"/>
      <c r="C128" s="1"/>
      <c r="D128" s="1"/>
      <c r="E128" s="1"/>
      <c r="F128" s="1"/>
      <c r="G128" s="1"/>
      <c r="H128" s="1"/>
      <c r="I128" s="1"/>
      <c r="J128" s="1"/>
      <c r="K128" s="1"/>
    </row>
    <row r="129" ht="15.6" spans="1:11">
      <c r="A129" s="728"/>
      <c r="B129" s="728"/>
      <c r="C129" s="1"/>
      <c r="D129" s="1"/>
      <c r="E129" s="1"/>
      <c r="F129" s="1"/>
      <c r="G129" s="1"/>
      <c r="H129" s="1"/>
      <c r="I129" s="1"/>
      <c r="J129" s="1"/>
      <c r="K129" s="1"/>
    </row>
    <row r="130" ht="15.6" spans="1:11">
      <c r="A130" s="728"/>
      <c r="B130" s="728"/>
      <c r="C130" s="1"/>
      <c r="D130" s="1"/>
      <c r="E130" s="1"/>
      <c r="F130" s="1"/>
      <c r="G130" s="1"/>
      <c r="H130" s="1"/>
      <c r="I130" s="1"/>
      <c r="J130" s="1"/>
      <c r="K130" s="1"/>
    </row>
    <row r="131" ht="15.6" spans="1:11">
      <c r="A131" s="728"/>
      <c r="B131" s="728"/>
      <c r="C131" s="1"/>
      <c r="D131" s="1"/>
      <c r="E131" s="1"/>
      <c r="F131" s="1"/>
      <c r="G131" s="1"/>
      <c r="H131" s="1"/>
      <c r="I131" s="1"/>
      <c r="J131" s="1"/>
      <c r="K131" s="1"/>
    </row>
    <row r="132" ht="15.6" spans="1:11">
      <c r="A132" s="728"/>
      <c r="B132" s="728"/>
      <c r="C132" s="1"/>
      <c r="D132" s="1"/>
      <c r="E132" s="1"/>
      <c r="F132" s="1"/>
      <c r="G132" s="1"/>
      <c r="H132" s="1"/>
      <c r="I132" s="1"/>
      <c r="J132" s="1"/>
      <c r="K132" s="1"/>
    </row>
    <row r="133" ht="15.6" spans="1:11">
      <c r="A133" s="728"/>
      <c r="B133" s="728"/>
      <c r="C133" s="1"/>
      <c r="D133" s="1"/>
      <c r="E133" s="1"/>
      <c r="F133" s="1"/>
      <c r="G133" s="1"/>
      <c r="H133" s="1"/>
      <c r="I133" s="1"/>
      <c r="J133" s="1"/>
      <c r="K133" s="1"/>
    </row>
    <row r="134" ht="15.6" spans="1:11">
      <c r="A134" s="728"/>
      <c r="B134" s="728"/>
      <c r="C134" s="1"/>
      <c r="D134" s="1"/>
      <c r="E134" s="1"/>
      <c r="F134" s="1"/>
      <c r="G134" s="1"/>
      <c r="H134" s="1"/>
      <c r="I134" s="1"/>
      <c r="J134" s="1"/>
      <c r="K134" s="1"/>
    </row>
    <row r="135" ht="15.6" spans="1:11">
      <c r="A135" s="728"/>
      <c r="B135" s="728"/>
      <c r="C135" s="1"/>
      <c r="D135" s="1"/>
      <c r="E135" s="1"/>
      <c r="F135" s="1"/>
      <c r="G135" s="1"/>
      <c r="H135" s="1"/>
      <c r="I135" s="1"/>
      <c r="J135" s="1"/>
      <c r="K135" s="1"/>
    </row>
    <row r="136" ht="15.6" spans="1:11">
      <c r="A136" s="728"/>
      <c r="B136" s="728"/>
      <c r="C136" s="1"/>
      <c r="D136" s="1"/>
      <c r="E136" s="1"/>
      <c r="F136" s="1"/>
      <c r="G136" s="1"/>
      <c r="H136" s="1"/>
      <c r="I136" s="1"/>
      <c r="J136" s="1"/>
      <c r="K136" s="1"/>
    </row>
    <row r="137" ht="15.6" spans="1:11">
      <c r="A137" s="728"/>
      <c r="B137" s="728"/>
      <c r="C137" s="1"/>
      <c r="D137" s="1"/>
      <c r="E137" s="1"/>
      <c r="F137" s="1"/>
      <c r="G137" s="1"/>
      <c r="H137" s="1"/>
      <c r="I137" s="1"/>
      <c r="J137" s="1"/>
      <c r="K137" s="1"/>
    </row>
    <row r="138" ht="15.6" spans="1:11">
      <c r="A138" s="728"/>
      <c r="B138" s="728"/>
      <c r="C138" s="1"/>
      <c r="D138" s="1"/>
      <c r="E138" s="1"/>
      <c r="F138" s="1"/>
      <c r="G138" s="1"/>
      <c r="H138" s="1"/>
      <c r="I138" s="1"/>
      <c r="J138" s="1"/>
      <c r="K138" s="1"/>
    </row>
    <row r="139" ht="15.6" spans="1:11">
      <c r="A139" s="728"/>
      <c r="B139" s="728"/>
      <c r="C139" s="1"/>
      <c r="D139" s="1"/>
      <c r="E139" s="1"/>
      <c r="F139" s="1"/>
      <c r="G139" s="1"/>
      <c r="H139" s="1"/>
      <c r="I139" s="1"/>
      <c r="J139" s="1"/>
      <c r="K139" s="1"/>
    </row>
    <row r="140" ht="15.6" spans="1:11">
      <c r="A140" s="728"/>
      <c r="B140" s="728"/>
      <c r="C140" s="1"/>
      <c r="D140" s="1"/>
      <c r="E140" s="1"/>
      <c r="F140" s="1"/>
      <c r="G140" s="1"/>
      <c r="H140" s="1"/>
      <c r="I140" s="1"/>
      <c r="J140" s="1"/>
      <c r="K140" s="1"/>
    </row>
    <row r="141" ht="15.6" spans="1:11">
      <c r="A141" s="728"/>
      <c r="B141" s="728"/>
      <c r="C141" s="1"/>
      <c r="D141" s="1"/>
      <c r="E141" s="1"/>
      <c r="F141" s="1"/>
      <c r="G141" s="1"/>
      <c r="H141" s="1"/>
      <c r="I141" s="1"/>
      <c r="J141" s="1"/>
      <c r="K141" s="1"/>
    </row>
    <row r="142" ht="15.6" spans="1:11">
      <c r="A142" s="728"/>
      <c r="B142" s="728"/>
      <c r="C142" s="1"/>
      <c r="D142" s="1"/>
      <c r="E142" s="1"/>
      <c r="F142" s="1"/>
      <c r="G142" s="1"/>
      <c r="H142" s="1"/>
      <c r="I142" s="1"/>
      <c r="J142" s="1"/>
      <c r="K142" s="1"/>
    </row>
    <row r="143" ht="15.6" spans="1:11">
      <c r="A143" s="728"/>
      <c r="B143" s="728"/>
      <c r="C143" s="1"/>
      <c r="D143" s="1"/>
      <c r="E143" s="1"/>
      <c r="F143" s="1"/>
      <c r="G143" s="1"/>
      <c r="H143" s="1"/>
      <c r="I143" s="1"/>
      <c r="J143" s="1"/>
      <c r="K143" s="1"/>
    </row>
    <row r="144" ht="15.6" spans="1:11">
      <c r="A144" s="728"/>
      <c r="B144" s="728"/>
      <c r="C144" s="1"/>
      <c r="D144" s="1"/>
      <c r="E144" s="1"/>
      <c r="F144" s="1"/>
      <c r="G144" s="1"/>
      <c r="H144" s="1"/>
      <c r="I144" s="1"/>
      <c r="J144" s="1"/>
      <c r="K144" s="1"/>
    </row>
    <row r="145" ht="15.6" spans="1:11">
      <c r="A145" s="728"/>
      <c r="B145" s="728"/>
      <c r="C145" s="1"/>
      <c r="D145" s="1"/>
      <c r="E145" s="1"/>
      <c r="F145" s="1"/>
      <c r="G145" s="1"/>
      <c r="H145" s="1"/>
      <c r="I145" s="1"/>
      <c r="J145" s="1"/>
      <c r="K145" s="1"/>
    </row>
    <row r="146" ht="15.6" spans="1:11">
      <c r="A146" s="728"/>
      <c r="B146" s="728"/>
      <c r="C146" s="1"/>
      <c r="D146" s="1"/>
      <c r="E146" s="1"/>
      <c r="F146" s="1"/>
      <c r="G146" s="1"/>
      <c r="H146" s="1"/>
      <c r="I146" s="1"/>
      <c r="J146" s="1"/>
      <c r="K146" s="1"/>
    </row>
    <row r="147" ht="15.6" spans="1:11">
      <c r="A147" s="728"/>
      <c r="B147" s="728"/>
      <c r="C147" s="1"/>
      <c r="D147" s="1"/>
      <c r="E147" s="1"/>
      <c r="F147" s="1"/>
      <c r="G147" s="1"/>
      <c r="H147" s="1"/>
      <c r="I147" s="1"/>
      <c r="J147" s="1"/>
      <c r="K147" s="1"/>
    </row>
    <row r="148" ht="15.6" spans="1:11">
      <c r="A148" s="728"/>
      <c r="B148" s="728"/>
      <c r="C148" s="1"/>
      <c r="D148" s="1"/>
      <c r="E148" s="1"/>
      <c r="F148" s="1"/>
      <c r="G148" s="1"/>
      <c r="H148" s="1"/>
      <c r="I148" s="1"/>
      <c r="J148" s="1"/>
      <c r="K148" s="1"/>
    </row>
    <row r="149" ht="15.6" spans="1:11">
      <c r="A149" s="728"/>
      <c r="B149" s="728"/>
      <c r="C149" s="1"/>
      <c r="D149" s="1"/>
      <c r="E149" s="1"/>
      <c r="F149" s="1"/>
      <c r="G149" s="1"/>
      <c r="H149" s="1"/>
      <c r="I149" s="1"/>
      <c r="J149" s="1"/>
      <c r="K149" s="1"/>
    </row>
    <row r="150" ht="15.6" spans="1:11">
      <c r="A150" s="728"/>
      <c r="B150" s="728"/>
      <c r="C150" s="1"/>
      <c r="D150" s="1"/>
      <c r="E150" s="1"/>
      <c r="F150" s="1"/>
      <c r="G150" s="1"/>
      <c r="H150" s="1"/>
      <c r="I150" s="1"/>
      <c r="J150" s="1"/>
      <c r="K150" s="1"/>
    </row>
    <row r="151" ht="15.6" spans="1:11">
      <c r="A151" s="728"/>
      <c r="B151" s="728"/>
      <c r="C151" s="1"/>
      <c r="D151" s="1"/>
      <c r="E151" s="1"/>
      <c r="F151" s="1"/>
      <c r="G151" s="1"/>
      <c r="H151" s="1"/>
      <c r="I151" s="1"/>
      <c r="J151" s="1"/>
      <c r="K151" s="1"/>
    </row>
    <row r="152" ht="15.6" spans="1:11">
      <c r="A152" s="728"/>
      <c r="B152" s="728"/>
      <c r="C152" s="1"/>
      <c r="D152" s="1"/>
      <c r="E152" s="1"/>
      <c r="F152" s="1"/>
      <c r="G152" s="1"/>
      <c r="H152" s="1"/>
      <c r="I152" s="1"/>
      <c r="J152" s="1"/>
      <c r="K152" s="1"/>
    </row>
    <row r="153" ht="15.6" spans="1:11">
      <c r="A153" s="728"/>
      <c r="B153" s="728"/>
      <c r="C153" s="1"/>
      <c r="D153" s="1"/>
      <c r="E153" s="1"/>
      <c r="F153" s="1"/>
      <c r="G153" s="1"/>
      <c r="H153" s="1"/>
      <c r="I153" s="1"/>
      <c r="J153" s="1"/>
      <c r="K153" s="1"/>
    </row>
    <row r="154" ht="15.6" spans="1:11">
      <c r="A154" s="728"/>
      <c r="B154" s="728"/>
      <c r="C154" s="1"/>
      <c r="D154" s="1"/>
      <c r="E154" s="1"/>
      <c r="F154" s="1"/>
      <c r="G154" s="1"/>
      <c r="H154" s="1"/>
      <c r="I154" s="1"/>
      <c r="J154" s="1"/>
      <c r="K154" s="1"/>
    </row>
    <row r="155" ht="15.6" spans="1:11">
      <c r="A155" s="728"/>
      <c r="B155" s="728"/>
      <c r="C155" s="1"/>
      <c r="D155" s="1"/>
      <c r="E155" s="1"/>
      <c r="F155" s="1"/>
      <c r="G155" s="1"/>
      <c r="H155" s="1"/>
      <c r="I155" s="1"/>
      <c r="J155" s="1"/>
      <c r="K155" s="1"/>
    </row>
    <row r="156" ht="15.6" spans="1:11">
      <c r="A156" s="728"/>
      <c r="B156" s="728"/>
      <c r="C156" s="1"/>
      <c r="D156" s="1"/>
      <c r="E156" s="1"/>
      <c r="F156" s="1"/>
      <c r="G156" s="1"/>
      <c r="H156" s="1"/>
      <c r="I156" s="1"/>
      <c r="J156" s="1"/>
      <c r="K156" s="1"/>
    </row>
    <row r="157" ht="15.6" spans="1:11">
      <c r="A157" s="728"/>
      <c r="B157" s="728"/>
      <c r="C157" s="1"/>
      <c r="D157" s="1"/>
      <c r="E157" s="1"/>
      <c r="F157" s="1"/>
      <c r="G157" s="1"/>
      <c r="H157" s="1"/>
      <c r="I157" s="1"/>
      <c r="J157" s="1"/>
      <c r="K157" s="1"/>
    </row>
    <row r="158" ht="15.6" spans="1:11">
      <c r="A158" s="728"/>
      <c r="B158" s="728"/>
      <c r="C158" s="1"/>
      <c r="D158" s="1"/>
      <c r="E158" s="1"/>
      <c r="F158" s="1"/>
      <c r="G158" s="1"/>
      <c r="H158" s="1"/>
      <c r="I158" s="1"/>
      <c r="J158" s="1"/>
      <c r="K158" s="1"/>
    </row>
    <row r="159" ht="15.6" spans="1:11">
      <c r="A159" s="728"/>
      <c r="B159" s="728"/>
      <c r="C159" s="1"/>
      <c r="D159" s="1"/>
      <c r="E159" s="1"/>
      <c r="F159" s="1"/>
      <c r="G159" s="1"/>
      <c r="H159" s="1"/>
      <c r="I159" s="1"/>
      <c r="J159" s="1"/>
      <c r="K159" s="1"/>
    </row>
    <row r="160" ht="15.6" spans="1:11">
      <c r="A160" s="728"/>
      <c r="B160" s="728"/>
      <c r="C160" s="1"/>
      <c r="D160" s="1"/>
      <c r="E160" s="1"/>
      <c r="F160" s="1"/>
      <c r="G160" s="1"/>
      <c r="H160" s="1"/>
      <c r="I160" s="1"/>
      <c r="J160" s="1"/>
      <c r="K160" s="1"/>
    </row>
    <row r="161" ht="15.6" spans="1:11">
      <c r="A161" s="728"/>
      <c r="B161" s="728"/>
      <c r="C161" s="1"/>
      <c r="D161" s="1"/>
      <c r="E161" s="1"/>
      <c r="F161" s="1"/>
      <c r="G161" s="1"/>
      <c r="H161" s="1"/>
      <c r="I161" s="1"/>
      <c r="J161" s="1"/>
      <c r="K161" s="1"/>
    </row>
    <row r="162" ht="15.6" spans="1:11">
      <c r="A162" s="728"/>
      <c r="B162" s="728"/>
      <c r="C162" s="1"/>
      <c r="D162" s="1"/>
      <c r="E162" s="1"/>
      <c r="F162" s="1"/>
      <c r="G162" s="1"/>
      <c r="H162" s="1"/>
      <c r="I162" s="1"/>
      <c r="J162" s="1"/>
      <c r="K162" s="1"/>
    </row>
    <row r="163" ht="15.6" spans="1:11">
      <c r="A163" s="728"/>
      <c r="B163" s="728"/>
      <c r="C163" s="1"/>
      <c r="D163" s="1"/>
      <c r="E163" s="1"/>
      <c r="F163" s="1"/>
      <c r="G163" s="1"/>
      <c r="H163" s="1"/>
      <c r="I163" s="1"/>
      <c r="J163" s="1"/>
      <c r="K163" s="1"/>
    </row>
    <row r="164" ht="15.6" spans="1:11">
      <c r="A164" s="728"/>
      <c r="B164" s="728"/>
      <c r="C164" s="1"/>
      <c r="D164" s="1"/>
      <c r="E164" s="1"/>
      <c r="F164" s="1"/>
      <c r="G164" s="1"/>
      <c r="H164" s="1"/>
      <c r="I164" s="1"/>
      <c r="J164" s="1"/>
      <c r="K164" s="1"/>
    </row>
    <row r="165" ht="15.6" spans="1:11">
      <c r="A165" s="728"/>
      <c r="B165" s="728"/>
      <c r="C165" s="1"/>
      <c r="D165" s="1"/>
      <c r="E165" s="1"/>
      <c r="F165" s="1"/>
      <c r="G165" s="1"/>
      <c r="H165" s="1"/>
      <c r="I165" s="1"/>
      <c r="J165" s="1"/>
      <c r="K165" s="1"/>
    </row>
    <row r="166" ht="15.6" spans="1:11">
      <c r="A166" s="728"/>
      <c r="B166" s="728"/>
      <c r="C166" s="1"/>
      <c r="D166" s="1"/>
      <c r="E166" s="1"/>
      <c r="F166" s="1"/>
      <c r="G166" s="1"/>
      <c r="H166" s="1"/>
      <c r="I166" s="1"/>
      <c r="J166" s="1"/>
      <c r="K166" s="1"/>
    </row>
    <row r="167" ht="15.6" spans="1:11">
      <c r="A167" s="728"/>
      <c r="B167" s="728"/>
      <c r="C167" s="1"/>
      <c r="D167" s="1"/>
      <c r="E167" s="1"/>
      <c r="F167" s="1"/>
      <c r="G167" s="1"/>
      <c r="H167" s="1"/>
      <c r="I167" s="1"/>
      <c r="J167" s="1"/>
      <c r="K167" s="1"/>
    </row>
    <row r="168" ht="15.6" spans="1:11">
      <c r="A168" s="728"/>
      <c r="B168" s="728"/>
      <c r="C168" s="1"/>
      <c r="D168" s="1"/>
      <c r="E168" s="1"/>
      <c r="F168" s="1"/>
      <c r="G168" s="1"/>
      <c r="H168" s="1"/>
      <c r="I168" s="1"/>
      <c r="J168" s="1"/>
      <c r="K168" s="1"/>
    </row>
    <row r="169" ht="15.6" spans="1:11">
      <c r="A169" s="728"/>
      <c r="B169" s="728"/>
      <c r="C169" s="1"/>
      <c r="D169" s="1"/>
      <c r="E169" s="1"/>
      <c r="F169" s="1"/>
      <c r="G169" s="1"/>
      <c r="H169" s="1"/>
      <c r="I169" s="1"/>
      <c r="J169" s="1"/>
      <c r="K169" s="1"/>
    </row>
    <row r="170" ht="15.6" spans="1:11">
      <c r="A170" s="728"/>
      <c r="B170" s="728"/>
      <c r="C170" s="1"/>
      <c r="D170" s="1"/>
      <c r="E170" s="1"/>
      <c r="F170" s="1"/>
      <c r="G170" s="1"/>
      <c r="H170" s="1"/>
      <c r="I170" s="1"/>
      <c r="J170" s="1"/>
      <c r="K170" s="1"/>
    </row>
    <row r="171" ht="15.6" spans="1:11">
      <c r="A171" s="728"/>
      <c r="B171" s="728"/>
      <c r="C171" s="1"/>
      <c r="D171" s="1"/>
      <c r="E171" s="1"/>
      <c r="F171" s="1"/>
      <c r="G171" s="1"/>
      <c r="H171" s="1"/>
      <c r="I171" s="1"/>
      <c r="J171" s="1"/>
      <c r="K171" s="1"/>
    </row>
    <row r="172" ht="15.6" spans="1:11">
      <c r="A172" s="728"/>
      <c r="B172" s="728"/>
      <c r="C172" s="1"/>
      <c r="D172" s="1"/>
      <c r="E172" s="1"/>
      <c r="F172" s="1"/>
      <c r="G172" s="1"/>
      <c r="H172" s="1"/>
      <c r="I172" s="1"/>
      <c r="J172" s="1"/>
      <c r="K172" s="1"/>
    </row>
    <row r="173" ht="15.6" spans="1:11">
      <c r="A173" s="728"/>
      <c r="B173" s="728"/>
      <c r="C173" s="1"/>
      <c r="D173" s="1"/>
      <c r="E173" s="1"/>
      <c r="F173" s="1"/>
      <c r="G173" s="1"/>
      <c r="H173" s="1"/>
      <c r="I173" s="1"/>
      <c r="J173" s="1"/>
      <c r="K173" s="1"/>
    </row>
    <row r="174" ht="15.6" spans="1:11">
      <c r="A174" s="728"/>
      <c r="B174" s="728"/>
      <c r="C174" s="1"/>
      <c r="D174" s="1"/>
      <c r="E174" s="1"/>
      <c r="F174" s="1"/>
      <c r="G174" s="1"/>
      <c r="H174" s="1"/>
      <c r="I174" s="1"/>
      <c r="J174" s="1"/>
      <c r="K174" s="1"/>
    </row>
    <row r="175" ht="15.6" spans="1:11">
      <c r="A175" s="728"/>
      <c r="B175" s="728"/>
      <c r="C175" s="1"/>
      <c r="D175" s="1"/>
      <c r="E175" s="1"/>
      <c r="F175" s="1"/>
      <c r="G175" s="1"/>
      <c r="H175" s="1"/>
      <c r="I175" s="1"/>
      <c r="J175" s="1"/>
      <c r="K175" s="1"/>
    </row>
    <row r="176" ht="15.6" spans="1:11">
      <c r="A176" s="728"/>
      <c r="B176" s="728"/>
      <c r="C176" s="1"/>
      <c r="D176" s="1"/>
      <c r="E176" s="1"/>
      <c r="F176" s="1"/>
      <c r="G176" s="1"/>
      <c r="H176" s="1"/>
      <c r="I176" s="1"/>
      <c r="J176" s="1"/>
      <c r="K176" s="1"/>
    </row>
    <row r="177" ht="15.6" spans="1:11">
      <c r="A177" s="728"/>
      <c r="B177" s="728"/>
      <c r="C177" s="1"/>
      <c r="D177" s="1"/>
      <c r="E177" s="1"/>
      <c r="F177" s="1"/>
      <c r="G177" s="1"/>
      <c r="H177" s="1"/>
      <c r="I177" s="1"/>
      <c r="J177" s="1"/>
      <c r="K177" s="1"/>
    </row>
    <row r="178" ht="15.6" spans="1:11">
      <c r="A178" s="728"/>
      <c r="B178" s="728"/>
      <c r="C178" s="1"/>
      <c r="D178" s="1"/>
      <c r="E178" s="1"/>
      <c r="F178" s="1"/>
      <c r="G178" s="1"/>
      <c r="H178" s="1"/>
      <c r="I178" s="1"/>
      <c r="J178" s="1"/>
      <c r="K178" s="1"/>
    </row>
    <row r="179" ht="15.6" spans="1:11">
      <c r="A179" s="728"/>
      <c r="B179" s="728"/>
      <c r="C179" s="1"/>
      <c r="D179" s="1"/>
      <c r="E179" s="1"/>
      <c r="F179" s="1"/>
      <c r="G179" s="1"/>
      <c r="H179" s="1"/>
      <c r="I179" s="1"/>
      <c r="J179" s="1"/>
      <c r="K179" s="1"/>
    </row>
    <row r="180" ht="15.6" spans="1:11">
      <c r="A180" s="728"/>
      <c r="B180" s="728"/>
      <c r="C180" s="1"/>
      <c r="D180" s="1"/>
      <c r="E180" s="1"/>
      <c r="F180" s="1"/>
      <c r="G180" s="1"/>
      <c r="H180" s="1"/>
      <c r="I180" s="1"/>
      <c r="J180" s="1"/>
      <c r="K180" s="1"/>
    </row>
    <row r="181" ht="15.6" spans="1:11">
      <c r="A181" s="728"/>
      <c r="B181" s="728"/>
      <c r="C181" s="1"/>
      <c r="D181" s="1"/>
      <c r="E181" s="1"/>
      <c r="F181" s="1"/>
      <c r="G181" s="1"/>
      <c r="H181" s="1"/>
      <c r="I181" s="1"/>
      <c r="J181" s="1"/>
      <c r="K181" s="1"/>
    </row>
    <row r="182" ht="15.6" spans="1:11">
      <c r="A182" s="728"/>
      <c r="B182" s="728"/>
      <c r="C182" s="1"/>
      <c r="D182" s="1"/>
      <c r="E182" s="1"/>
      <c r="F182" s="1"/>
      <c r="G182" s="1"/>
      <c r="H182" s="1"/>
      <c r="I182" s="1"/>
      <c r="J182" s="1"/>
      <c r="K182" s="1"/>
    </row>
    <row r="183" ht="15.6" spans="1:11">
      <c r="A183" s="728"/>
      <c r="B183" s="728"/>
      <c r="C183" s="1"/>
      <c r="D183" s="1"/>
      <c r="E183" s="1"/>
      <c r="F183" s="1"/>
      <c r="G183" s="1"/>
      <c r="H183" s="1"/>
      <c r="I183" s="1"/>
      <c r="J183" s="1"/>
      <c r="K183" s="1"/>
    </row>
    <row r="184" ht="15.6" spans="1:11">
      <c r="A184" s="728"/>
      <c r="B184" s="728"/>
      <c r="C184" s="1"/>
      <c r="D184" s="1"/>
      <c r="E184" s="1"/>
      <c r="F184" s="1"/>
      <c r="G184" s="1"/>
      <c r="H184" s="1"/>
      <c r="I184" s="1"/>
      <c r="J184" s="1"/>
      <c r="K184" s="1"/>
    </row>
    <row r="185" ht="15.6" spans="1:11">
      <c r="A185" s="728"/>
      <c r="B185" s="728"/>
      <c r="C185" s="1"/>
      <c r="D185" s="1"/>
      <c r="E185" s="1"/>
      <c r="F185" s="1"/>
      <c r="G185" s="1"/>
      <c r="H185" s="1"/>
      <c r="I185" s="1"/>
      <c r="J185" s="1"/>
      <c r="K185" s="1"/>
    </row>
    <row r="186" ht="15.6" spans="1:11">
      <c r="A186" s="728"/>
      <c r="B186" s="728"/>
      <c r="C186" s="1"/>
      <c r="D186" s="1"/>
      <c r="E186" s="1"/>
      <c r="F186" s="1"/>
      <c r="G186" s="1"/>
      <c r="H186" s="1"/>
      <c r="I186" s="1"/>
      <c r="J186" s="1"/>
      <c r="K186" s="1"/>
    </row>
    <row r="187" ht="15.6" spans="1:11">
      <c r="A187" s="728"/>
      <c r="B187" s="728"/>
      <c r="C187" s="1"/>
      <c r="D187" s="1"/>
      <c r="E187" s="1"/>
      <c r="F187" s="1"/>
      <c r="G187" s="1"/>
      <c r="H187" s="1"/>
      <c r="I187" s="1"/>
      <c r="J187" s="1"/>
      <c r="K187" s="1"/>
    </row>
    <row r="188" ht="15.6" spans="1:11">
      <c r="A188" s="728"/>
      <c r="B188" s="728"/>
      <c r="C188" s="1"/>
      <c r="D188" s="1"/>
      <c r="E188" s="1"/>
      <c r="F188" s="1"/>
      <c r="G188" s="1"/>
      <c r="H188" s="1"/>
      <c r="I188" s="1"/>
      <c r="J188" s="1"/>
      <c r="K188" s="1"/>
    </row>
    <row r="189" ht="15.6" spans="1:11">
      <c r="A189" s="728"/>
      <c r="B189" s="728"/>
      <c r="C189" s="1"/>
      <c r="D189" s="1"/>
      <c r="E189" s="1"/>
      <c r="F189" s="1"/>
      <c r="G189" s="1"/>
      <c r="H189" s="1"/>
      <c r="I189" s="1"/>
      <c r="J189" s="1"/>
      <c r="K189" s="1"/>
    </row>
    <row r="190" ht="15.6" spans="1:11">
      <c r="A190" s="728"/>
      <c r="B190" s="728"/>
      <c r="C190" s="1"/>
      <c r="D190" s="1"/>
      <c r="E190" s="1"/>
      <c r="F190" s="1"/>
      <c r="G190" s="1"/>
      <c r="H190" s="1"/>
      <c r="I190" s="1"/>
      <c r="J190" s="1"/>
      <c r="K190" s="1"/>
    </row>
    <row r="191" ht="15.6" spans="1:11">
      <c r="A191" s="728"/>
      <c r="B191" s="728"/>
      <c r="C191" s="1"/>
      <c r="D191" s="1"/>
      <c r="E191" s="1"/>
      <c r="F191" s="1"/>
      <c r="G191" s="1"/>
      <c r="H191" s="1"/>
      <c r="I191" s="1"/>
      <c r="J191" s="1"/>
      <c r="K191" s="1"/>
    </row>
    <row r="192" ht="15.6" spans="1:11">
      <c r="A192" s="728"/>
      <c r="B192" s="728"/>
      <c r="C192" s="1"/>
      <c r="D192" s="1"/>
      <c r="E192" s="1"/>
      <c r="F192" s="1"/>
      <c r="G192" s="1"/>
      <c r="H192" s="1"/>
      <c r="I192" s="1"/>
      <c r="J192" s="1"/>
      <c r="K192" s="1"/>
    </row>
    <row r="193" ht="15.6" spans="1:11">
      <c r="A193" s="728"/>
      <c r="B193" s="728"/>
      <c r="C193" s="1"/>
      <c r="D193" s="1"/>
      <c r="E193" s="1"/>
      <c r="F193" s="1"/>
      <c r="G193" s="1"/>
      <c r="H193" s="1"/>
      <c r="I193" s="1"/>
      <c r="J193" s="1"/>
      <c r="K193" s="1"/>
    </row>
    <row r="194" ht="15.6" spans="1:11">
      <c r="A194" s="728"/>
      <c r="B194" s="728"/>
      <c r="C194" s="1"/>
      <c r="D194" s="1"/>
      <c r="E194" s="1"/>
      <c r="F194" s="1"/>
      <c r="G194" s="1"/>
      <c r="H194" s="1"/>
      <c r="I194" s="1"/>
      <c r="J194" s="1"/>
      <c r="K194" s="1"/>
    </row>
    <row r="195" ht="15.6" spans="1:11">
      <c r="A195" s="728"/>
      <c r="B195" s="728"/>
      <c r="C195" s="1"/>
      <c r="D195" s="1"/>
      <c r="E195" s="1"/>
      <c r="F195" s="1"/>
      <c r="G195" s="1"/>
      <c r="H195" s="1"/>
      <c r="I195" s="1"/>
      <c r="J195" s="1"/>
      <c r="K195" s="1"/>
    </row>
    <row r="196" ht="15.6" spans="1:11">
      <c r="A196" s="728"/>
      <c r="B196" s="728"/>
      <c r="C196" s="1"/>
      <c r="D196" s="1"/>
      <c r="E196" s="1"/>
      <c r="F196" s="1"/>
      <c r="G196" s="1"/>
      <c r="H196" s="1"/>
      <c r="I196" s="1"/>
      <c r="J196" s="1"/>
      <c r="K196" s="1"/>
    </row>
    <row r="197" ht="15.6" spans="1:11">
      <c r="A197" s="728"/>
      <c r="B197" s="728"/>
      <c r="C197" s="1"/>
      <c r="D197" s="1"/>
      <c r="E197" s="1"/>
      <c r="F197" s="1"/>
      <c r="G197" s="1"/>
      <c r="H197" s="1"/>
      <c r="I197" s="1"/>
      <c r="J197" s="1"/>
      <c r="K197" s="1"/>
    </row>
    <row r="198" ht="15.6" spans="1:11">
      <c r="A198" s="728"/>
      <c r="B198" s="728"/>
      <c r="C198" s="1"/>
      <c r="D198" s="1"/>
      <c r="E198" s="1"/>
      <c r="F198" s="1"/>
      <c r="G198" s="1"/>
      <c r="H198" s="1"/>
      <c r="I198" s="1"/>
      <c r="J198" s="1"/>
      <c r="K198" s="1"/>
    </row>
    <row r="199" ht="15.6" spans="1:11">
      <c r="A199" s="728"/>
      <c r="B199" s="728"/>
      <c r="C199" s="1"/>
      <c r="D199" s="1"/>
      <c r="E199" s="1"/>
      <c r="F199" s="1"/>
      <c r="G199" s="1"/>
      <c r="H199" s="1"/>
      <c r="I199" s="1"/>
      <c r="J199" s="1"/>
      <c r="K199" s="1"/>
    </row>
    <row r="200" ht="15.6" spans="1:11">
      <c r="A200" s="728"/>
      <c r="B200" s="728"/>
      <c r="C200" s="1"/>
      <c r="D200" s="1"/>
      <c r="E200" s="1"/>
      <c r="F200" s="1"/>
      <c r="G200" s="1"/>
      <c r="H200" s="1"/>
      <c r="I200" s="1"/>
      <c r="J200" s="1"/>
      <c r="K200" s="1"/>
    </row>
    <row r="201" ht="15.6" spans="1:11">
      <c r="A201" s="728"/>
      <c r="B201" s="728"/>
      <c r="C201" s="1"/>
      <c r="D201" s="1"/>
      <c r="E201" s="1"/>
      <c r="F201" s="1"/>
      <c r="G201" s="1"/>
      <c r="H201" s="1"/>
      <c r="I201" s="1"/>
      <c r="J201" s="1"/>
      <c r="K201" s="1"/>
    </row>
  </sheetData>
  <pageMargins left="0.7" right="0.7" top="0.75" bottom="0.75" header="0.3" footer="0.3"/>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12" customWidth="1"/>
    <col min="2" max="2" width="41" customWidth="1"/>
    <col min="3" max="3" width="20" customWidth="1"/>
    <col min="4" max="6" width="24" customWidth="1"/>
    <col min="7" max="7" width="18" customWidth="1"/>
    <col min="8" max="11" width="10" customWidth="1"/>
  </cols>
  <sheetData>
    <row r="1" ht="15.6" spans="1:11">
      <c r="A1" s="443" t="s">
        <v>86</v>
      </c>
      <c r="B1" s="126" t="s">
        <v>250</v>
      </c>
      <c r="C1" s="15"/>
      <c r="D1" s="15"/>
      <c r="E1" s="15"/>
      <c r="F1" s="15"/>
      <c r="G1" s="15"/>
      <c r="H1" s="36"/>
      <c r="I1" s="36"/>
      <c r="J1" s="36"/>
      <c r="K1" s="36"/>
    </row>
    <row r="2" ht="30" customHeight="1" spans="1:11">
      <c r="A2" s="16" t="s">
        <v>1345</v>
      </c>
      <c r="B2" s="17"/>
      <c r="C2" s="17"/>
      <c r="D2" s="17"/>
      <c r="E2" s="17"/>
      <c r="F2" s="17"/>
      <c r="G2" s="17"/>
      <c r="H2" s="36"/>
      <c r="I2" s="36"/>
      <c r="J2" s="36"/>
      <c r="K2" s="36"/>
    </row>
    <row r="3" ht="14.25" customHeight="1" spans="1:11">
      <c r="A3" s="40" t="e">
        <f>CONCATENATE(#REF!,#REF!,#REF!,#REF!,#REF!,#REF!,#REF!)</f>
        <v>#REF!</v>
      </c>
      <c r="B3" s="40"/>
      <c r="C3" s="40"/>
      <c r="D3" s="40"/>
      <c r="E3" s="38"/>
      <c r="F3" s="38"/>
      <c r="G3" s="38"/>
      <c r="H3" s="36"/>
      <c r="I3" s="36"/>
      <c r="J3" s="36"/>
      <c r="K3" s="36"/>
    </row>
    <row r="4" ht="15.75" customHeight="1" spans="1:11">
      <c r="A4" s="41" t="e">
        <f>#REF!&amp;#REF!</f>
        <v>#REF!</v>
      </c>
      <c r="B4" s="36"/>
      <c r="C4" s="36"/>
      <c r="D4" s="36"/>
      <c r="E4" s="36"/>
      <c r="F4" s="36"/>
      <c r="G4" s="42" t="s">
        <v>119</v>
      </c>
      <c r="H4" s="36"/>
      <c r="I4" s="36"/>
      <c r="J4" s="36"/>
      <c r="K4" s="36"/>
    </row>
    <row r="5" ht="15.75" customHeight="1" spans="1:11">
      <c r="A5" s="426" t="s">
        <v>331</v>
      </c>
      <c r="B5" s="426" t="s">
        <v>332</v>
      </c>
      <c r="C5" s="427" t="s">
        <v>333</v>
      </c>
      <c r="D5" s="426" t="s">
        <v>334</v>
      </c>
      <c r="E5" s="426" t="s">
        <v>335</v>
      </c>
      <c r="F5" s="426" t="s">
        <v>1346</v>
      </c>
      <c r="G5" s="429" t="s">
        <v>590</v>
      </c>
      <c r="H5" s="36"/>
      <c r="I5" s="36"/>
      <c r="J5" s="36"/>
      <c r="K5" s="36"/>
    </row>
    <row r="6" ht="15.75" customHeight="1" spans="1:11">
      <c r="A6" s="426" t="s">
        <v>1347</v>
      </c>
      <c r="B6" s="431" t="s">
        <v>70</v>
      </c>
      <c r="C6" s="55">
        <f>'在建（土建）'!I25</f>
        <v>0</v>
      </c>
      <c r="D6" s="56">
        <f>'在建（土建）'!J25</f>
        <v>0</v>
      </c>
      <c r="E6" s="56">
        <f>'在建（土建）'!K25</f>
        <v>0</v>
      </c>
      <c r="F6" s="56">
        <f>E6-D6</f>
        <v>0</v>
      </c>
      <c r="G6" s="56" t="str">
        <f>IF(D6=0,"",F6/D6*100)</f>
        <v/>
      </c>
      <c r="H6" s="36"/>
      <c r="I6" s="36"/>
      <c r="J6" s="36"/>
      <c r="K6" s="36"/>
    </row>
    <row r="7" ht="15.75" customHeight="1" spans="1:11">
      <c r="A7" s="426" t="s">
        <v>1348</v>
      </c>
      <c r="B7" s="431" t="s">
        <v>71</v>
      </c>
      <c r="C7" s="55">
        <f>'在建（设备）'!K25</f>
        <v>0</v>
      </c>
      <c r="D7" s="56">
        <f>'在建（设备）'!O25</f>
        <v>0</v>
      </c>
      <c r="E7" s="56">
        <f>'在建（设备）'!S25</f>
        <v>0</v>
      </c>
      <c r="F7" s="56">
        <f>E7-D7</f>
        <v>0</v>
      </c>
      <c r="G7" s="56" t="str">
        <f>IF(D7=0,"",F7/D7*100)</f>
        <v/>
      </c>
      <c r="H7" s="36"/>
      <c r="I7" s="36"/>
      <c r="J7" s="36"/>
      <c r="K7" s="36"/>
    </row>
    <row r="8" ht="15.75" customHeight="1" spans="1:11">
      <c r="A8" s="426"/>
      <c r="B8" s="109"/>
      <c r="C8" s="55"/>
      <c r="D8" s="56"/>
      <c r="E8" s="56"/>
      <c r="F8" s="56"/>
      <c r="G8" s="56"/>
      <c r="H8" s="36"/>
      <c r="I8" s="36"/>
      <c r="J8" s="36"/>
      <c r="K8" s="36"/>
    </row>
    <row r="9" ht="15.75" customHeight="1" spans="1:11">
      <c r="A9" s="426"/>
      <c r="B9" s="109"/>
      <c r="C9" s="55"/>
      <c r="D9" s="56"/>
      <c r="E9" s="56"/>
      <c r="F9" s="56"/>
      <c r="G9" s="56"/>
      <c r="H9" s="36"/>
      <c r="I9" s="36"/>
      <c r="J9" s="36"/>
      <c r="K9" s="36"/>
    </row>
    <row r="10" ht="15.75" customHeight="1" spans="1:11">
      <c r="A10" s="426"/>
      <c r="B10" s="109"/>
      <c r="C10" s="55"/>
      <c r="D10" s="56"/>
      <c r="E10" s="56"/>
      <c r="F10" s="56"/>
      <c r="G10" s="56"/>
      <c r="H10" s="36"/>
      <c r="I10" s="36"/>
      <c r="J10" s="36"/>
      <c r="K10" s="36"/>
    </row>
    <row r="11" ht="15.75" customHeight="1" spans="1:11">
      <c r="A11" s="426"/>
      <c r="B11" s="109"/>
      <c r="C11" s="55"/>
      <c r="D11" s="56"/>
      <c r="E11" s="56"/>
      <c r="F11" s="56"/>
      <c r="G11" s="56"/>
      <c r="H11" s="36"/>
      <c r="I11" s="36"/>
      <c r="J11" s="36"/>
      <c r="K11" s="36"/>
    </row>
    <row r="12" ht="15.75" customHeight="1" spans="1:11">
      <c r="A12" s="426"/>
      <c r="B12" s="109"/>
      <c r="C12" s="55"/>
      <c r="D12" s="56"/>
      <c r="E12" s="56"/>
      <c r="F12" s="56"/>
      <c r="G12" s="56"/>
      <c r="H12" s="36"/>
      <c r="I12" s="36"/>
      <c r="J12" s="36"/>
      <c r="K12" s="36"/>
    </row>
    <row r="13" ht="15.75" customHeight="1" spans="1:11">
      <c r="A13" s="426"/>
      <c r="B13" s="109"/>
      <c r="C13" s="55"/>
      <c r="D13" s="56"/>
      <c r="E13" s="56"/>
      <c r="F13" s="56"/>
      <c r="G13" s="56"/>
      <c r="H13" s="36"/>
      <c r="I13" s="36"/>
      <c r="J13" s="36"/>
      <c r="K13" s="36"/>
    </row>
    <row r="14" ht="15.75" customHeight="1" spans="1:11">
      <c r="A14" s="426"/>
      <c r="B14" s="109"/>
      <c r="C14" s="55"/>
      <c r="D14" s="56"/>
      <c r="E14" s="56"/>
      <c r="F14" s="56"/>
      <c r="G14" s="56"/>
      <c r="H14" s="36"/>
      <c r="I14" s="36"/>
      <c r="J14" s="36"/>
      <c r="K14" s="36"/>
    </row>
    <row r="15" ht="15.75" customHeight="1" spans="1:11">
      <c r="A15" s="426"/>
      <c r="B15" s="109"/>
      <c r="C15" s="55"/>
      <c r="D15" s="56"/>
      <c r="E15" s="56"/>
      <c r="F15" s="56"/>
      <c r="G15" s="56"/>
      <c r="H15" s="36"/>
      <c r="I15" s="36"/>
      <c r="J15" s="36"/>
      <c r="K15" s="36"/>
    </row>
    <row r="16" ht="15.75" customHeight="1" spans="1:11">
      <c r="A16" s="426"/>
      <c r="B16" s="109"/>
      <c r="C16" s="55"/>
      <c r="D16" s="56"/>
      <c r="E16" s="56"/>
      <c r="F16" s="56"/>
      <c r="G16" s="56"/>
      <c r="H16" s="36"/>
      <c r="I16" s="36"/>
      <c r="J16" s="36"/>
      <c r="K16" s="36"/>
    </row>
    <row r="17" ht="15.75" customHeight="1" spans="1:11">
      <c r="A17" s="426"/>
      <c r="B17" s="109"/>
      <c r="C17" s="55"/>
      <c r="D17" s="56"/>
      <c r="E17" s="56"/>
      <c r="F17" s="56"/>
      <c r="G17" s="56"/>
      <c r="H17" s="36"/>
      <c r="I17" s="36"/>
      <c r="J17" s="36"/>
      <c r="K17" s="36"/>
    </row>
    <row r="18" ht="15.75" customHeight="1" spans="1:11">
      <c r="A18" s="426"/>
      <c r="B18" s="109"/>
      <c r="C18" s="55"/>
      <c r="D18" s="56"/>
      <c r="E18" s="56"/>
      <c r="F18" s="56"/>
      <c r="G18" s="56"/>
      <c r="H18" s="36"/>
      <c r="I18" s="36"/>
      <c r="J18" s="36"/>
      <c r="K18" s="36"/>
    </row>
    <row r="19" ht="15.75" customHeight="1" spans="1:11">
      <c r="A19" s="426"/>
      <c r="B19" s="109"/>
      <c r="C19" s="55"/>
      <c r="D19" s="56"/>
      <c r="E19" s="56"/>
      <c r="F19" s="56"/>
      <c r="G19" s="56"/>
      <c r="H19" s="36"/>
      <c r="I19" s="36"/>
      <c r="J19" s="36"/>
      <c r="K19" s="36"/>
    </row>
    <row r="20" ht="15.75" customHeight="1" spans="1:11">
      <c r="A20" s="426"/>
      <c r="B20" s="47"/>
      <c r="C20" s="55"/>
      <c r="D20" s="56"/>
      <c r="E20" s="56"/>
      <c r="F20" s="56"/>
      <c r="G20" s="56"/>
      <c r="H20" s="36"/>
      <c r="I20" s="36"/>
      <c r="J20" s="36"/>
      <c r="K20" s="36"/>
    </row>
    <row r="21" ht="15.75" customHeight="1" spans="1:11">
      <c r="A21" s="426"/>
      <c r="B21" s="109"/>
      <c r="C21" s="55"/>
      <c r="D21" s="56"/>
      <c r="E21" s="56"/>
      <c r="F21" s="56"/>
      <c r="G21" s="56"/>
      <c r="H21" s="36"/>
      <c r="I21" s="36"/>
      <c r="J21" s="36"/>
      <c r="K21" s="36"/>
    </row>
    <row r="22" ht="15.75" customHeight="1" spans="1:11">
      <c r="A22" s="426"/>
      <c r="B22" s="47"/>
      <c r="C22" s="55"/>
      <c r="D22" s="56"/>
      <c r="E22" s="56"/>
      <c r="F22" s="56"/>
      <c r="G22" s="56"/>
      <c r="H22" s="36"/>
      <c r="I22" s="36"/>
      <c r="J22" s="36"/>
      <c r="K22" s="36"/>
    </row>
    <row r="23" ht="15.75" customHeight="1" spans="1:11">
      <c r="A23" s="426"/>
      <c r="B23" s="109"/>
      <c r="C23" s="55"/>
      <c r="D23" s="56"/>
      <c r="E23" s="56"/>
      <c r="F23" s="56"/>
      <c r="G23" s="56"/>
      <c r="H23" s="36"/>
      <c r="I23" s="36"/>
      <c r="J23" s="36"/>
      <c r="K23" s="36"/>
    </row>
    <row r="24" ht="15.75" customHeight="1" spans="1:11">
      <c r="A24" s="426"/>
      <c r="B24" s="47"/>
      <c r="C24" s="55"/>
      <c r="D24" s="56"/>
      <c r="E24" s="56"/>
      <c r="F24" s="56"/>
      <c r="G24" s="56"/>
      <c r="H24" s="36"/>
      <c r="I24" s="36"/>
      <c r="J24" s="36"/>
      <c r="K24" s="36"/>
    </row>
    <row r="25" ht="15.75" customHeight="1" spans="1:11">
      <c r="A25" s="426" t="s">
        <v>607</v>
      </c>
      <c r="B25" s="426" t="s">
        <v>1349</v>
      </c>
      <c r="C25" s="55">
        <f>SUM(C6:C24)</f>
        <v>0</v>
      </c>
      <c r="D25" s="56">
        <f>SUM(D6:D24)</f>
        <v>0</v>
      </c>
      <c r="E25" s="56">
        <f>SUM(E6:E24)</f>
        <v>0</v>
      </c>
      <c r="F25" s="56">
        <f>SUM(F6:F24)</f>
        <v>0</v>
      </c>
      <c r="G25" s="56" t="str">
        <f>IF(D25=0,"",F25/D25*100)</f>
        <v/>
      </c>
      <c r="H25" s="36"/>
      <c r="I25" s="36"/>
      <c r="J25" s="36"/>
      <c r="K25" s="36"/>
    </row>
    <row r="26" ht="15.75" customHeight="1" spans="1:11">
      <c r="A26" s="426" t="s">
        <v>607</v>
      </c>
      <c r="B26" s="426" t="s">
        <v>1350</v>
      </c>
      <c r="C26" s="55">
        <f>'在建（土建）'!I26+'在建（设备）'!K26</f>
        <v>0</v>
      </c>
      <c r="D26" s="56">
        <f>'在建（土建）'!J26+'在建（设备）'!O26</f>
        <v>0</v>
      </c>
      <c r="E26" s="56">
        <v>0</v>
      </c>
      <c r="F26" s="56">
        <f>E26-D26</f>
        <v>0</v>
      </c>
      <c r="G26" s="56" t="str">
        <f>IF(D26=0,"",F26/D26*100)</f>
        <v/>
      </c>
      <c r="H26" s="36"/>
      <c r="I26" s="36"/>
      <c r="J26" s="36"/>
      <c r="K26" s="36"/>
    </row>
    <row r="27" ht="15.75" customHeight="1" spans="1:11">
      <c r="A27" s="426" t="s">
        <v>607</v>
      </c>
      <c r="B27" s="426" t="s">
        <v>1351</v>
      </c>
      <c r="C27" s="55">
        <f>C25-C26</f>
        <v>0</v>
      </c>
      <c r="D27" s="56">
        <f>D25-D26</f>
        <v>0</v>
      </c>
      <c r="E27" s="56">
        <f>E25-E26</f>
        <v>0</v>
      </c>
      <c r="F27" s="56">
        <f>F25-F26</f>
        <v>0</v>
      </c>
      <c r="G27" s="56" t="str">
        <f>IF(D27=0,"",F27/D27*100)</f>
        <v/>
      </c>
      <c r="H27" s="36"/>
      <c r="I27" s="36"/>
      <c r="J27" s="36"/>
      <c r="K27" s="36"/>
    </row>
    <row r="28" ht="15.75" customHeight="1" spans="1:11">
      <c r="A28" s="54"/>
      <c r="B28" s="36"/>
      <c r="C28" s="36"/>
      <c r="D28" s="36"/>
      <c r="E28" s="36"/>
      <c r="F28" s="36" t="e">
        <f>"评估人员："&amp;#REF!&amp;"  "&amp;#REF!</f>
        <v>#REF!</v>
      </c>
      <c r="G28" s="36"/>
      <c r="H28" s="36"/>
      <c r="I28" s="36"/>
      <c r="J28" s="36"/>
      <c r="K28" s="36"/>
    </row>
    <row r="29" ht="15.75" customHeight="1" spans="1:11">
      <c r="A29" s="54"/>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C25" display="返回索引页"/>
    <hyperlink ref="B1" location="'非流动资产评估汇总'!B12" display="返回"/>
    <hyperlink ref="B6" location="'在建（土建）'!B1" display="在建工程-土建工程"/>
    <hyperlink ref="B7" location="'在建（设备）'!B1" display="在建工程-设备安装工程"/>
  </hyperlink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01"/>
  <sheetViews>
    <sheetView workbookViewId="0">
      <selection activeCell="A1" sqref="A1"/>
    </sheetView>
  </sheetViews>
  <sheetFormatPr defaultColWidth="9.81481481481481" defaultRowHeight="14.4"/>
  <cols>
    <col min="1" max="1" width="4" customWidth="1"/>
    <col min="2" max="2" width="21" customWidth="1"/>
    <col min="3" max="3" width="5" customWidth="1"/>
    <col min="4" max="4" width="12" customWidth="1"/>
    <col min="5" max="5" width="7" customWidth="1"/>
    <col min="6" max="6" width="12" customWidth="1"/>
    <col min="7" max="8" width="8" customWidth="1"/>
    <col min="9" max="11" width="14" customWidth="1"/>
    <col min="12" max="12" width="11" customWidth="1"/>
    <col min="13" max="13" width="7" customWidth="1"/>
    <col min="14" max="14" width="11" customWidth="1"/>
  </cols>
  <sheetData>
    <row r="1" ht="15.6" spans="1:14">
      <c r="A1" s="13" t="s">
        <v>86</v>
      </c>
      <c r="B1" s="14" t="s">
        <v>250</v>
      </c>
      <c r="C1" s="14"/>
      <c r="D1" s="14"/>
      <c r="E1" s="15"/>
      <c r="F1" s="15"/>
      <c r="G1" s="15"/>
      <c r="H1" s="15"/>
      <c r="I1" s="15"/>
      <c r="J1" s="15"/>
      <c r="K1" s="15"/>
      <c r="L1" s="15"/>
      <c r="M1" s="15"/>
      <c r="N1" s="15"/>
    </row>
    <row r="2" ht="30" customHeight="1" spans="1:14">
      <c r="A2" s="406" t="s">
        <v>1352</v>
      </c>
      <c r="B2" s="17"/>
      <c r="C2" s="17"/>
      <c r="D2" s="17"/>
      <c r="E2" s="17"/>
      <c r="F2" s="17"/>
      <c r="G2" s="17"/>
      <c r="H2" s="17"/>
      <c r="I2" s="17"/>
      <c r="J2" s="17"/>
      <c r="K2" s="17"/>
      <c r="L2" s="17"/>
      <c r="M2" s="17"/>
      <c r="N2" s="17"/>
    </row>
    <row r="3" ht="14.25" customHeight="1" spans="1:14">
      <c r="A3" s="40" t="e">
        <f>CONCATENATE(#REF!,#REF!,#REF!,#REF!,#REF!,#REF!,#REF!)</f>
        <v>#REF!</v>
      </c>
      <c r="B3" s="40"/>
      <c r="C3" s="40"/>
      <c r="D3" s="40"/>
      <c r="E3" s="38"/>
      <c r="F3" s="38"/>
      <c r="G3" s="38"/>
      <c r="H3" s="38"/>
      <c r="I3" s="38"/>
      <c r="J3" s="38"/>
      <c r="K3" s="38"/>
      <c r="L3" s="38"/>
      <c r="M3" s="38"/>
      <c r="N3" s="38"/>
    </row>
    <row r="4" ht="15.75" customHeight="1" spans="1:14">
      <c r="A4" s="41" t="e">
        <f>#REF!&amp;#REF!</f>
        <v>#REF!</v>
      </c>
      <c r="B4" s="36"/>
      <c r="C4" s="36"/>
      <c r="D4" s="36"/>
      <c r="E4" s="36"/>
      <c r="F4" s="36"/>
      <c r="G4" s="36"/>
      <c r="H4" s="36"/>
      <c r="I4" s="36"/>
      <c r="J4" s="36"/>
      <c r="K4" s="36"/>
      <c r="L4" s="36"/>
      <c r="M4" s="36"/>
      <c r="N4" s="42" t="s">
        <v>119</v>
      </c>
    </row>
    <row r="5" ht="15.75" customHeight="1" spans="1:14">
      <c r="A5" s="43" t="s">
        <v>183</v>
      </c>
      <c r="B5" s="43" t="s">
        <v>1353</v>
      </c>
      <c r="C5" s="185" t="s">
        <v>658</v>
      </c>
      <c r="D5" s="187" t="s">
        <v>1354</v>
      </c>
      <c r="E5" s="43" t="s">
        <v>1355</v>
      </c>
      <c r="F5" s="43" t="s">
        <v>1356</v>
      </c>
      <c r="G5" s="43" t="s">
        <v>1357</v>
      </c>
      <c r="H5" s="43" t="s">
        <v>1358</v>
      </c>
      <c r="I5" s="44" t="s">
        <v>333</v>
      </c>
      <c r="J5" s="45" t="s">
        <v>334</v>
      </c>
      <c r="K5" s="43" t="s">
        <v>335</v>
      </c>
      <c r="L5" s="43" t="s">
        <v>336</v>
      </c>
      <c r="M5" s="52" t="s">
        <v>358</v>
      </c>
      <c r="N5" s="43" t="s">
        <v>186</v>
      </c>
    </row>
    <row r="6" ht="15.75" customHeight="1" spans="1:14">
      <c r="A6" s="46"/>
      <c r="B6" s="47"/>
      <c r="C6" s="47"/>
      <c r="D6" s="47"/>
      <c r="E6" s="48"/>
      <c r="F6" s="48"/>
      <c r="G6" s="46"/>
      <c r="H6" s="46"/>
      <c r="I6" s="55"/>
      <c r="J6" s="57"/>
      <c r="K6" s="56"/>
      <c r="L6" s="56" t="str">
        <f t="shared" ref="L6:L27" si="0">IF(K6-J6=0,"",(K6-J6))</f>
        <v/>
      </c>
      <c r="M6" s="56" t="str">
        <f t="shared" ref="M6:M27" si="1">IF(J6=0,"",(K6-J6)/J6*100)</f>
        <v/>
      </c>
      <c r="N6" s="47"/>
    </row>
    <row r="7" ht="15.75" customHeight="1" spans="1:14">
      <c r="A7" s="46"/>
      <c r="B7" s="47"/>
      <c r="C7" s="47"/>
      <c r="D7" s="47"/>
      <c r="E7" s="48"/>
      <c r="F7" s="48"/>
      <c r="G7" s="46"/>
      <c r="H7" s="46"/>
      <c r="I7" s="55"/>
      <c r="J7" s="57"/>
      <c r="K7" s="56"/>
      <c r="L7" s="56" t="str">
        <f t="shared" si="0"/>
        <v/>
      </c>
      <c r="M7" s="56" t="str">
        <f t="shared" si="1"/>
        <v/>
      </c>
      <c r="N7" s="47"/>
    </row>
    <row r="8" ht="15.75" customHeight="1" spans="1:14">
      <c r="A8" s="46"/>
      <c r="B8" s="47"/>
      <c r="C8" s="47"/>
      <c r="D8" s="47"/>
      <c r="E8" s="48"/>
      <c r="F8" s="48"/>
      <c r="G8" s="46"/>
      <c r="H8" s="46"/>
      <c r="I8" s="55"/>
      <c r="J8" s="57"/>
      <c r="K8" s="56"/>
      <c r="L8" s="56" t="str">
        <f t="shared" si="0"/>
        <v/>
      </c>
      <c r="M8" s="56" t="str">
        <f t="shared" si="1"/>
        <v/>
      </c>
      <c r="N8" s="47"/>
    </row>
    <row r="9" ht="15.75" customHeight="1" spans="1:14">
      <c r="A9" s="46"/>
      <c r="B9" s="47"/>
      <c r="C9" s="47"/>
      <c r="D9" s="47"/>
      <c r="E9" s="48"/>
      <c r="F9" s="48"/>
      <c r="G9" s="46"/>
      <c r="H9" s="46"/>
      <c r="I9" s="55"/>
      <c r="J9" s="57"/>
      <c r="K9" s="56"/>
      <c r="L9" s="56" t="str">
        <f t="shared" si="0"/>
        <v/>
      </c>
      <c r="M9" s="56" t="str">
        <f t="shared" si="1"/>
        <v/>
      </c>
      <c r="N9" s="47"/>
    </row>
    <row r="10" ht="15.75" customHeight="1" spans="1:14">
      <c r="A10" s="46"/>
      <c r="B10" s="47"/>
      <c r="C10" s="47"/>
      <c r="D10" s="47"/>
      <c r="E10" s="48"/>
      <c r="F10" s="48"/>
      <c r="G10" s="46"/>
      <c r="H10" s="46"/>
      <c r="I10" s="55"/>
      <c r="J10" s="57"/>
      <c r="K10" s="56"/>
      <c r="L10" s="56" t="str">
        <f t="shared" si="0"/>
        <v/>
      </c>
      <c r="M10" s="56" t="str">
        <f t="shared" si="1"/>
        <v/>
      </c>
      <c r="N10" s="47"/>
    </row>
    <row r="11" ht="15.75" customHeight="1" spans="1:14">
      <c r="A11" s="46"/>
      <c r="B11" s="47"/>
      <c r="C11" s="47"/>
      <c r="D11" s="47"/>
      <c r="E11" s="48"/>
      <c r="F11" s="48"/>
      <c r="G11" s="46"/>
      <c r="H11" s="46"/>
      <c r="I11" s="55"/>
      <c r="J11" s="57"/>
      <c r="K11" s="56"/>
      <c r="L11" s="56" t="str">
        <f t="shared" si="0"/>
        <v/>
      </c>
      <c r="M11" s="56" t="str">
        <f t="shared" si="1"/>
        <v/>
      </c>
      <c r="N11" s="47"/>
    </row>
    <row r="12" ht="15.75" customHeight="1" spans="1:14">
      <c r="A12" s="46"/>
      <c r="B12" s="47"/>
      <c r="C12" s="47"/>
      <c r="D12" s="47"/>
      <c r="E12" s="48"/>
      <c r="F12" s="48"/>
      <c r="G12" s="46"/>
      <c r="H12" s="46"/>
      <c r="I12" s="55"/>
      <c r="J12" s="57"/>
      <c r="K12" s="56"/>
      <c r="L12" s="56" t="str">
        <f t="shared" si="0"/>
        <v/>
      </c>
      <c r="M12" s="56" t="str">
        <f t="shared" si="1"/>
        <v/>
      </c>
      <c r="N12" s="47"/>
    </row>
    <row r="13" ht="15.75" customHeight="1" spans="1:14">
      <c r="A13" s="46"/>
      <c r="B13" s="47"/>
      <c r="C13" s="47"/>
      <c r="D13" s="47"/>
      <c r="E13" s="48"/>
      <c r="F13" s="48"/>
      <c r="G13" s="46"/>
      <c r="H13" s="46"/>
      <c r="I13" s="55"/>
      <c r="J13" s="57"/>
      <c r="K13" s="56"/>
      <c r="L13" s="56" t="str">
        <f t="shared" si="0"/>
        <v/>
      </c>
      <c r="M13" s="56" t="str">
        <f t="shared" si="1"/>
        <v/>
      </c>
      <c r="N13" s="47"/>
    </row>
    <row r="14" ht="15.75" customHeight="1" spans="1:14">
      <c r="A14" s="46"/>
      <c r="B14" s="47"/>
      <c r="C14" s="47"/>
      <c r="D14" s="47"/>
      <c r="E14" s="48"/>
      <c r="F14" s="48"/>
      <c r="G14" s="46"/>
      <c r="H14" s="46"/>
      <c r="I14" s="55"/>
      <c r="J14" s="57"/>
      <c r="K14" s="56"/>
      <c r="L14" s="56" t="str">
        <f t="shared" si="0"/>
        <v/>
      </c>
      <c r="M14" s="56" t="str">
        <f t="shared" si="1"/>
        <v/>
      </c>
      <c r="N14" s="47"/>
    </row>
    <row r="15" ht="15.75" customHeight="1" spans="1:14">
      <c r="A15" s="46"/>
      <c r="B15" s="47"/>
      <c r="C15" s="47"/>
      <c r="D15" s="47"/>
      <c r="E15" s="48"/>
      <c r="F15" s="48"/>
      <c r="G15" s="46"/>
      <c r="H15" s="46"/>
      <c r="I15" s="55"/>
      <c r="J15" s="57"/>
      <c r="K15" s="56"/>
      <c r="L15" s="56" t="str">
        <f t="shared" si="0"/>
        <v/>
      </c>
      <c r="M15" s="56" t="str">
        <f t="shared" si="1"/>
        <v/>
      </c>
      <c r="N15" s="47"/>
    </row>
    <row r="16" ht="15.75" customHeight="1" spans="1:14">
      <c r="A16" s="46"/>
      <c r="B16" s="47"/>
      <c r="C16" s="47"/>
      <c r="D16" s="47"/>
      <c r="E16" s="48"/>
      <c r="F16" s="48"/>
      <c r="G16" s="46"/>
      <c r="H16" s="46"/>
      <c r="I16" s="55"/>
      <c r="J16" s="57"/>
      <c r="K16" s="56"/>
      <c r="L16" s="56" t="str">
        <f t="shared" si="0"/>
        <v/>
      </c>
      <c r="M16" s="56" t="str">
        <f t="shared" si="1"/>
        <v/>
      </c>
      <c r="N16" s="47"/>
    </row>
    <row r="17" ht="15.75" customHeight="1" spans="1:14">
      <c r="A17" s="46"/>
      <c r="B17" s="47"/>
      <c r="C17" s="47"/>
      <c r="D17" s="47"/>
      <c r="E17" s="48"/>
      <c r="F17" s="48"/>
      <c r="G17" s="46"/>
      <c r="H17" s="46"/>
      <c r="I17" s="55"/>
      <c r="J17" s="57"/>
      <c r="K17" s="56"/>
      <c r="L17" s="56" t="str">
        <f t="shared" si="0"/>
        <v/>
      </c>
      <c r="M17" s="56" t="str">
        <f t="shared" si="1"/>
        <v/>
      </c>
      <c r="N17" s="47"/>
    </row>
    <row r="18" ht="15.75" customHeight="1" spans="1:14">
      <c r="A18" s="46"/>
      <c r="B18" s="47"/>
      <c r="C18" s="47"/>
      <c r="D18" s="47"/>
      <c r="E18" s="48"/>
      <c r="F18" s="48"/>
      <c r="G18" s="46"/>
      <c r="H18" s="46"/>
      <c r="I18" s="55"/>
      <c r="J18" s="57"/>
      <c r="K18" s="56"/>
      <c r="L18" s="56" t="str">
        <f t="shared" si="0"/>
        <v/>
      </c>
      <c r="M18" s="56" t="str">
        <f t="shared" si="1"/>
        <v/>
      </c>
      <c r="N18" s="47"/>
    </row>
    <row r="19" ht="15.75" customHeight="1" spans="1:14">
      <c r="A19" s="46"/>
      <c r="B19" s="47"/>
      <c r="C19" s="47"/>
      <c r="D19" s="47"/>
      <c r="E19" s="48"/>
      <c r="F19" s="48"/>
      <c r="G19" s="46"/>
      <c r="H19" s="46"/>
      <c r="I19" s="55"/>
      <c r="J19" s="57"/>
      <c r="K19" s="56"/>
      <c r="L19" s="56" t="str">
        <f t="shared" si="0"/>
        <v/>
      </c>
      <c r="M19" s="56" t="str">
        <f t="shared" si="1"/>
        <v/>
      </c>
      <c r="N19" s="47"/>
    </row>
    <row r="20" ht="15.75" customHeight="1" spans="1:14">
      <c r="A20" s="46"/>
      <c r="B20" s="47"/>
      <c r="C20" s="47"/>
      <c r="D20" s="47"/>
      <c r="E20" s="48"/>
      <c r="F20" s="48"/>
      <c r="G20" s="46"/>
      <c r="H20" s="46"/>
      <c r="I20" s="55"/>
      <c r="J20" s="57"/>
      <c r="K20" s="56"/>
      <c r="L20" s="56" t="str">
        <f t="shared" si="0"/>
        <v/>
      </c>
      <c r="M20" s="56" t="str">
        <f t="shared" si="1"/>
        <v/>
      </c>
      <c r="N20" s="47"/>
    </row>
    <row r="21" ht="15.75" customHeight="1" spans="1:14">
      <c r="A21" s="46"/>
      <c r="B21" s="47"/>
      <c r="C21" s="47"/>
      <c r="D21" s="47"/>
      <c r="E21" s="48"/>
      <c r="F21" s="48"/>
      <c r="G21" s="46"/>
      <c r="H21" s="46"/>
      <c r="I21" s="55"/>
      <c r="J21" s="57"/>
      <c r="K21" s="56"/>
      <c r="L21" s="56" t="str">
        <f t="shared" si="0"/>
        <v/>
      </c>
      <c r="M21" s="56" t="str">
        <f t="shared" si="1"/>
        <v/>
      </c>
      <c r="N21" s="47"/>
    </row>
    <row r="22" ht="15.75" customHeight="1" spans="1:14">
      <c r="A22" s="46"/>
      <c r="B22" s="47"/>
      <c r="C22" s="47"/>
      <c r="D22" s="47"/>
      <c r="E22" s="48"/>
      <c r="F22" s="48"/>
      <c r="G22" s="46"/>
      <c r="H22" s="46"/>
      <c r="I22" s="55"/>
      <c r="J22" s="57"/>
      <c r="K22" s="56"/>
      <c r="L22" s="56" t="str">
        <f t="shared" si="0"/>
        <v/>
      </c>
      <c r="M22" s="56" t="str">
        <f t="shared" si="1"/>
        <v/>
      </c>
      <c r="N22" s="47"/>
    </row>
    <row r="23" ht="15.75" customHeight="1" spans="1:14">
      <c r="A23" s="46"/>
      <c r="B23" s="47"/>
      <c r="C23" s="47"/>
      <c r="D23" s="47"/>
      <c r="E23" s="48"/>
      <c r="F23" s="48"/>
      <c r="G23" s="46"/>
      <c r="H23" s="46"/>
      <c r="I23" s="55"/>
      <c r="J23" s="57"/>
      <c r="K23" s="56"/>
      <c r="L23" s="56" t="str">
        <f t="shared" si="0"/>
        <v/>
      </c>
      <c r="M23" s="56" t="str">
        <f t="shared" si="1"/>
        <v/>
      </c>
      <c r="N23" s="47"/>
    </row>
    <row r="24" ht="15.75" customHeight="1" spans="1:14">
      <c r="A24" s="46"/>
      <c r="B24" s="47"/>
      <c r="C24" s="47"/>
      <c r="D24" s="47"/>
      <c r="E24" s="48"/>
      <c r="F24" s="48"/>
      <c r="G24" s="46"/>
      <c r="H24" s="46"/>
      <c r="I24" s="55"/>
      <c r="J24" s="57"/>
      <c r="K24" s="56"/>
      <c r="L24" s="56" t="str">
        <f t="shared" si="0"/>
        <v/>
      </c>
      <c r="M24" s="56" t="str">
        <f t="shared" si="1"/>
        <v/>
      </c>
      <c r="N24" s="47"/>
    </row>
    <row r="25" ht="15.75" customHeight="1" spans="1:14">
      <c r="A25" s="428" t="s">
        <v>1359</v>
      </c>
      <c r="B25" s="440"/>
      <c r="C25" s="441"/>
      <c r="D25" s="47"/>
      <c r="E25" s="48"/>
      <c r="F25" s="48"/>
      <c r="G25" s="46"/>
      <c r="H25" s="46"/>
      <c r="I25" s="55">
        <f>SUM(I6:I24)</f>
        <v>0</v>
      </c>
      <c r="J25" s="57">
        <f>SUM(J6:J24)</f>
        <v>0</v>
      </c>
      <c r="K25" s="56">
        <f>SUM(K6:K24)</f>
        <v>0</v>
      </c>
      <c r="L25" s="56" t="str">
        <f t="shared" si="0"/>
        <v/>
      </c>
      <c r="M25" s="56" t="str">
        <f t="shared" si="1"/>
        <v/>
      </c>
      <c r="N25" s="47"/>
    </row>
    <row r="26" ht="15.75" customHeight="1" spans="1:14">
      <c r="A26" s="428" t="s">
        <v>1360</v>
      </c>
      <c r="B26" s="440"/>
      <c r="C26" s="441"/>
      <c r="D26" s="47"/>
      <c r="E26" s="48"/>
      <c r="F26" s="48"/>
      <c r="G26" s="46"/>
      <c r="H26" s="46"/>
      <c r="I26" s="55"/>
      <c r="J26" s="57"/>
      <c r="K26" s="56"/>
      <c r="L26" s="56" t="str">
        <f t="shared" si="0"/>
        <v/>
      </c>
      <c r="M26" s="56" t="str">
        <f t="shared" si="1"/>
        <v/>
      </c>
      <c r="N26" s="47"/>
    </row>
    <row r="27" ht="15.75" customHeight="1" spans="1:14">
      <c r="A27" s="429" t="s">
        <v>359</v>
      </c>
      <c r="B27" s="440"/>
      <c r="C27" s="441"/>
      <c r="D27" s="72"/>
      <c r="E27" s="48"/>
      <c r="F27" s="48"/>
      <c r="G27" s="46"/>
      <c r="H27" s="46"/>
      <c r="I27" s="55">
        <f>I25-I26</f>
        <v>0</v>
      </c>
      <c r="J27" s="57">
        <f>J25-J26</f>
        <v>0</v>
      </c>
      <c r="K27" s="56">
        <f>K25-K26</f>
        <v>0</v>
      </c>
      <c r="L27" s="56" t="str">
        <f t="shared" si="0"/>
        <v/>
      </c>
      <c r="M27" s="56" t="str">
        <f t="shared" si="1"/>
        <v/>
      </c>
      <c r="N27" s="47"/>
    </row>
    <row r="28" ht="15.75" customHeight="1" spans="1:14">
      <c r="A28" s="54" t="e">
        <f>#REF!&amp;#REF!</f>
        <v>#REF!</v>
      </c>
      <c r="B28" s="36"/>
      <c r="C28" s="36"/>
      <c r="D28" s="36"/>
      <c r="E28" s="36"/>
      <c r="F28" s="36"/>
      <c r="G28" s="36"/>
      <c r="H28" s="36"/>
      <c r="I28" s="36"/>
      <c r="J28" s="36"/>
      <c r="K28" s="36" t="e">
        <f>"评估人员："&amp;#REF!</f>
        <v>#REF!</v>
      </c>
      <c r="L28" s="36"/>
      <c r="M28" s="36"/>
      <c r="N28" s="36"/>
    </row>
    <row r="29" ht="15.75" customHeight="1" spans="1:14">
      <c r="A29" s="54" t="e">
        <f>CONCATENATE(#REF!,#REF!,#REF!,#REF!,#REF!,#REF!,#REF!)</f>
        <v>#REF!</v>
      </c>
      <c r="B29" s="36"/>
      <c r="C29" s="36"/>
      <c r="D29" s="36"/>
      <c r="E29" s="36"/>
      <c r="F29" s="36"/>
      <c r="G29" s="36"/>
      <c r="H29" s="36"/>
      <c r="I29" s="36"/>
      <c r="J29" s="36"/>
      <c r="K29" s="36"/>
      <c r="L29" s="36"/>
      <c r="M29" s="36"/>
      <c r="N29" s="36"/>
    </row>
    <row r="30" spans="1:14">
      <c r="A30" s="36"/>
      <c r="B30" s="36"/>
      <c r="C30" s="36"/>
      <c r="D30" s="36"/>
      <c r="E30" s="36"/>
      <c r="F30" s="36"/>
      <c r="G30" s="36"/>
      <c r="H30" s="36"/>
      <c r="I30" s="36"/>
      <c r="J30" s="36"/>
      <c r="K30" s="36"/>
      <c r="L30" s="36"/>
      <c r="M30" s="36"/>
      <c r="N30" s="36"/>
    </row>
    <row r="31" spans="1:14">
      <c r="A31" s="36"/>
      <c r="B31" s="36"/>
      <c r="C31" s="36"/>
      <c r="D31" s="36"/>
      <c r="E31" s="36"/>
      <c r="F31" s="36"/>
      <c r="G31" s="36"/>
      <c r="H31" s="36"/>
      <c r="I31" s="36"/>
      <c r="J31" s="36"/>
      <c r="K31" s="36"/>
      <c r="L31" s="36"/>
      <c r="M31" s="36"/>
      <c r="N31" s="36"/>
    </row>
    <row r="32" spans="1:14">
      <c r="A32" s="36"/>
      <c r="B32" s="36"/>
      <c r="C32" s="36"/>
      <c r="D32" s="36"/>
      <c r="E32" s="36"/>
      <c r="F32" s="36"/>
      <c r="G32" s="36"/>
      <c r="H32" s="36"/>
      <c r="I32" s="36"/>
      <c r="J32" s="36"/>
      <c r="K32" s="36"/>
      <c r="L32" s="36"/>
      <c r="M32" s="36"/>
      <c r="N32" s="36"/>
    </row>
    <row r="33" spans="1:14">
      <c r="A33" s="36"/>
      <c r="B33" s="36"/>
      <c r="C33" s="36"/>
      <c r="D33" s="36"/>
      <c r="E33" s="36"/>
      <c r="F33" s="36"/>
      <c r="G33" s="36"/>
      <c r="H33" s="36"/>
      <c r="I33" s="36"/>
      <c r="J33" s="36"/>
      <c r="K33" s="36"/>
      <c r="L33" s="36"/>
      <c r="M33" s="36"/>
      <c r="N33" s="36"/>
    </row>
    <row r="34" spans="1:14">
      <c r="A34" s="36"/>
      <c r="B34" s="36"/>
      <c r="C34" s="36"/>
      <c r="D34" s="36"/>
      <c r="E34" s="36"/>
      <c r="F34" s="36"/>
      <c r="G34" s="36"/>
      <c r="H34" s="36"/>
      <c r="I34" s="36"/>
      <c r="J34" s="36"/>
      <c r="K34" s="36"/>
      <c r="L34" s="36"/>
      <c r="M34" s="36"/>
      <c r="N34" s="36"/>
    </row>
    <row r="35" spans="1:14">
      <c r="A35" s="36"/>
      <c r="B35" s="36"/>
      <c r="C35" s="36"/>
      <c r="D35" s="36"/>
      <c r="E35" s="36"/>
      <c r="F35" s="36"/>
      <c r="G35" s="36"/>
      <c r="H35" s="36"/>
      <c r="I35" s="36"/>
      <c r="J35" s="36"/>
      <c r="K35" s="36"/>
      <c r="L35" s="36"/>
      <c r="M35" s="36"/>
      <c r="N35" s="36"/>
    </row>
    <row r="36" spans="1:14">
      <c r="A36" s="36"/>
      <c r="B36" s="36"/>
      <c r="C36" s="36"/>
      <c r="D36" s="36"/>
      <c r="E36" s="36"/>
      <c r="F36" s="36"/>
      <c r="G36" s="36"/>
      <c r="H36" s="36"/>
      <c r="I36" s="36"/>
      <c r="J36" s="36"/>
      <c r="K36" s="36"/>
      <c r="L36" s="36"/>
      <c r="M36" s="36"/>
      <c r="N36" s="36"/>
    </row>
    <row r="37" spans="1:14">
      <c r="A37" s="36"/>
      <c r="B37" s="36"/>
      <c r="C37" s="36"/>
      <c r="D37" s="36"/>
      <c r="E37" s="36"/>
      <c r="F37" s="36"/>
      <c r="G37" s="36"/>
      <c r="H37" s="36"/>
      <c r="I37" s="36"/>
      <c r="J37" s="36"/>
      <c r="K37" s="36"/>
      <c r="L37" s="36"/>
      <c r="M37" s="36"/>
      <c r="N37" s="36"/>
    </row>
    <row r="38" spans="1:14">
      <c r="A38" s="36"/>
      <c r="B38" s="36"/>
      <c r="C38" s="36"/>
      <c r="D38" s="36"/>
      <c r="E38" s="36"/>
      <c r="F38" s="36"/>
      <c r="G38" s="36"/>
      <c r="H38" s="36"/>
      <c r="I38" s="36"/>
      <c r="J38" s="36"/>
      <c r="K38" s="36"/>
      <c r="L38" s="36"/>
      <c r="M38" s="36"/>
      <c r="N38" s="36"/>
    </row>
    <row r="39" spans="1:14">
      <c r="A39" s="36"/>
      <c r="B39" s="36"/>
      <c r="C39" s="36"/>
      <c r="D39" s="36"/>
      <c r="E39" s="36"/>
      <c r="F39" s="36"/>
      <c r="G39" s="36"/>
      <c r="H39" s="36"/>
      <c r="I39" s="36"/>
      <c r="J39" s="36"/>
      <c r="K39" s="36"/>
      <c r="L39" s="36"/>
      <c r="M39" s="36"/>
      <c r="N39" s="36"/>
    </row>
    <row r="40" spans="1:14">
      <c r="A40" s="36"/>
      <c r="B40" s="36"/>
      <c r="C40" s="36"/>
      <c r="D40" s="36"/>
      <c r="E40" s="36"/>
      <c r="F40" s="36"/>
      <c r="G40" s="36"/>
      <c r="H40" s="36"/>
      <c r="I40" s="36"/>
      <c r="J40" s="36"/>
      <c r="K40" s="36"/>
      <c r="L40" s="36"/>
      <c r="M40" s="36"/>
      <c r="N40" s="36"/>
    </row>
    <row r="41" spans="1:14">
      <c r="A41" s="36"/>
      <c r="B41" s="36"/>
      <c r="C41" s="36"/>
      <c r="D41" s="36"/>
      <c r="E41" s="36"/>
      <c r="F41" s="36"/>
      <c r="G41" s="36"/>
      <c r="H41" s="36"/>
      <c r="I41" s="36"/>
      <c r="J41" s="36"/>
      <c r="K41" s="36"/>
      <c r="L41" s="36"/>
      <c r="M41" s="36"/>
      <c r="N41" s="36"/>
    </row>
    <row r="42" spans="1:14">
      <c r="A42" s="36"/>
      <c r="B42" s="36"/>
      <c r="C42" s="36"/>
      <c r="D42" s="36"/>
      <c r="E42" s="36"/>
      <c r="F42" s="36"/>
      <c r="G42" s="36"/>
      <c r="H42" s="36"/>
      <c r="I42" s="36"/>
      <c r="J42" s="36"/>
      <c r="K42" s="36"/>
      <c r="L42" s="36"/>
      <c r="M42" s="36"/>
      <c r="N42" s="36"/>
    </row>
    <row r="43" spans="1:14">
      <c r="A43" s="36"/>
      <c r="B43" s="36"/>
      <c r="C43" s="36"/>
      <c r="D43" s="36"/>
      <c r="E43" s="36"/>
      <c r="F43" s="36"/>
      <c r="G43" s="36"/>
      <c r="H43" s="36"/>
      <c r="I43" s="36"/>
      <c r="J43" s="36"/>
      <c r="K43" s="36"/>
      <c r="L43" s="36"/>
      <c r="M43" s="36"/>
      <c r="N43" s="36"/>
    </row>
    <row r="44" spans="1:14">
      <c r="A44" s="36"/>
      <c r="B44" s="36"/>
      <c r="C44" s="36"/>
      <c r="D44" s="36"/>
      <c r="E44" s="36"/>
      <c r="F44" s="36"/>
      <c r="G44" s="36"/>
      <c r="H44" s="36"/>
      <c r="I44" s="36"/>
      <c r="J44" s="36"/>
      <c r="K44" s="36"/>
      <c r="L44" s="36"/>
      <c r="M44" s="36"/>
      <c r="N44" s="36"/>
    </row>
    <row r="45" spans="1:14">
      <c r="A45" s="36"/>
      <c r="B45" s="36"/>
      <c r="C45" s="36"/>
      <c r="D45" s="36"/>
      <c r="E45" s="36"/>
      <c r="F45" s="36"/>
      <c r="G45" s="36"/>
      <c r="H45" s="36"/>
      <c r="I45" s="36"/>
      <c r="J45" s="36"/>
      <c r="K45" s="36"/>
      <c r="L45" s="36"/>
      <c r="M45" s="36"/>
      <c r="N45" s="36"/>
    </row>
    <row r="46" spans="1:14">
      <c r="A46" s="36"/>
      <c r="B46" s="36"/>
      <c r="C46" s="36"/>
      <c r="D46" s="36"/>
      <c r="E46" s="36"/>
      <c r="F46" s="36"/>
      <c r="G46" s="36"/>
      <c r="H46" s="36"/>
      <c r="I46" s="36"/>
      <c r="J46" s="36"/>
      <c r="K46" s="36"/>
      <c r="L46" s="36"/>
      <c r="M46" s="36"/>
      <c r="N46" s="36"/>
    </row>
    <row r="47" spans="1:14">
      <c r="A47" s="36"/>
      <c r="B47" s="36"/>
      <c r="C47" s="36"/>
      <c r="D47" s="36"/>
      <c r="E47" s="36"/>
      <c r="F47" s="36"/>
      <c r="G47" s="36"/>
      <c r="H47" s="36"/>
      <c r="I47" s="36"/>
      <c r="J47" s="36"/>
      <c r="K47" s="36"/>
      <c r="L47" s="36"/>
      <c r="M47" s="36"/>
      <c r="N47" s="36"/>
    </row>
    <row r="48" spans="1:14">
      <c r="A48" s="36"/>
      <c r="B48" s="36"/>
      <c r="C48" s="36"/>
      <c r="D48" s="36"/>
      <c r="E48" s="36"/>
      <c r="F48" s="36"/>
      <c r="G48" s="36"/>
      <c r="H48" s="36"/>
      <c r="I48" s="36"/>
      <c r="J48" s="36"/>
      <c r="K48" s="36"/>
      <c r="L48" s="36"/>
      <c r="M48" s="36"/>
      <c r="N48" s="36"/>
    </row>
    <row r="49" spans="1:14">
      <c r="A49" s="36"/>
      <c r="B49" s="36"/>
      <c r="C49" s="36"/>
      <c r="D49" s="36"/>
      <c r="E49" s="36"/>
      <c r="F49" s="36"/>
      <c r="G49" s="36"/>
      <c r="H49" s="36"/>
      <c r="I49" s="36"/>
      <c r="J49" s="36"/>
      <c r="K49" s="36"/>
      <c r="L49" s="36"/>
      <c r="M49" s="36"/>
      <c r="N49" s="36"/>
    </row>
    <row r="50" spans="1:14">
      <c r="A50" s="36"/>
      <c r="B50" s="36"/>
      <c r="C50" s="36"/>
      <c r="D50" s="36"/>
      <c r="E50" s="36"/>
      <c r="F50" s="36"/>
      <c r="G50" s="36"/>
      <c r="H50" s="36"/>
      <c r="I50" s="36"/>
      <c r="J50" s="36"/>
      <c r="K50" s="36"/>
      <c r="L50" s="36"/>
      <c r="M50" s="36"/>
      <c r="N50" s="36"/>
    </row>
    <row r="51" spans="1:14">
      <c r="A51" s="36"/>
      <c r="B51" s="36"/>
      <c r="C51" s="36"/>
      <c r="D51" s="36"/>
      <c r="E51" s="36"/>
      <c r="F51" s="36"/>
      <c r="G51" s="36"/>
      <c r="H51" s="36"/>
      <c r="I51" s="36"/>
      <c r="J51" s="36"/>
      <c r="K51" s="36"/>
      <c r="L51" s="36"/>
      <c r="M51" s="36"/>
      <c r="N51" s="36"/>
    </row>
    <row r="52" spans="1:14">
      <c r="A52" s="36"/>
      <c r="B52" s="36"/>
      <c r="C52" s="36"/>
      <c r="D52" s="36"/>
      <c r="E52" s="36"/>
      <c r="F52" s="36"/>
      <c r="G52" s="36"/>
      <c r="H52" s="36"/>
      <c r="I52" s="36"/>
      <c r="J52" s="36"/>
      <c r="K52" s="36"/>
      <c r="L52" s="36"/>
      <c r="M52" s="36"/>
      <c r="N52" s="36"/>
    </row>
    <row r="53" spans="1:14">
      <c r="A53" s="36"/>
      <c r="B53" s="36"/>
      <c r="C53" s="36"/>
      <c r="D53" s="36"/>
      <c r="E53" s="36"/>
      <c r="F53" s="36"/>
      <c r="G53" s="36"/>
      <c r="H53" s="36"/>
      <c r="I53" s="36"/>
      <c r="J53" s="36"/>
      <c r="K53" s="36"/>
      <c r="L53" s="36"/>
      <c r="M53" s="36"/>
      <c r="N53" s="36"/>
    </row>
    <row r="54" spans="1:14">
      <c r="A54" s="36"/>
      <c r="B54" s="36"/>
      <c r="C54" s="36"/>
      <c r="D54" s="36"/>
      <c r="E54" s="36"/>
      <c r="F54" s="36"/>
      <c r="G54" s="36"/>
      <c r="H54" s="36"/>
      <c r="I54" s="36"/>
      <c r="J54" s="36"/>
      <c r="K54" s="36"/>
      <c r="L54" s="36"/>
      <c r="M54" s="36"/>
      <c r="N54" s="36"/>
    </row>
    <row r="55" spans="1:14">
      <c r="A55" s="36"/>
      <c r="B55" s="36"/>
      <c r="C55" s="36"/>
      <c r="D55" s="36"/>
      <c r="E55" s="36"/>
      <c r="F55" s="36"/>
      <c r="G55" s="36"/>
      <c r="H55" s="36"/>
      <c r="I55" s="36"/>
      <c r="J55" s="36"/>
      <c r="K55" s="36"/>
      <c r="L55" s="36"/>
      <c r="M55" s="36"/>
      <c r="N55" s="36"/>
    </row>
    <row r="56" spans="1:14">
      <c r="A56" s="36"/>
      <c r="B56" s="36"/>
      <c r="C56" s="36"/>
      <c r="D56" s="36"/>
      <c r="E56" s="36"/>
      <c r="F56" s="36"/>
      <c r="G56" s="36"/>
      <c r="H56" s="36"/>
      <c r="I56" s="36"/>
      <c r="J56" s="36"/>
      <c r="K56" s="36"/>
      <c r="L56" s="36"/>
      <c r="M56" s="36"/>
      <c r="N56" s="36"/>
    </row>
    <row r="57" spans="1:14">
      <c r="A57" s="36"/>
      <c r="B57" s="36"/>
      <c r="C57" s="36"/>
      <c r="D57" s="36"/>
      <c r="E57" s="36"/>
      <c r="F57" s="36"/>
      <c r="G57" s="36"/>
      <c r="H57" s="36"/>
      <c r="I57" s="36"/>
      <c r="J57" s="36"/>
      <c r="K57" s="36"/>
      <c r="L57" s="36"/>
      <c r="M57" s="36"/>
      <c r="N57" s="36"/>
    </row>
    <row r="58" spans="1:14">
      <c r="A58" s="36"/>
      <c r="B58" s="36"/>
      <c r="C58" s="36"/>
      <c r="D58" s="36"/>
      <c r="E58" s="36"/>
      <c r="F58" s="36"/>
      <c r="G58" s="36"/>
      <c r="H58" s="36"/>
      <c r="I58" s="36"/>
      <c r="J58" s="36"/>
      <c r="K58" s="36"/>
      <c r="L58" s="36"/>
      <c r="M58" s="36"/>
      <c r="N58" s="36"/>
    </row>
    <row r="59" spans="1:14">
      <c r="A59" s="36"/>
      <c r="B59" s="36"/>
      <c r="C59" s="36"/>
      <c r="D59" s="36"/>
      <c r="E59" s="36"/>
      <c r="F59" s="36"/>
      <c r="G59" s="36"/>
      <c r="H59" s="36"/>
      <c r="I59" s="36"/>
      <c r="J59" s="36"/>
      <c r="K59" s="36"/>
      <c r="L59" s="36"/>
      <c r="M59" s="36"/>
      <c r="N59" s="36"/>
    </row>
    <row r="60" spans="1:14">
      <c r="A60" s="36"/>
      <c r="B60" s="36"/>
      <c r="C60" s="36"/>
      <c r="D60" s="36"/>
      <c r="E60" s="36"/>
      <c r="F60" s="36"/>
      <c r="G60" s="36"/>
      <c r="H60" s="36"/>
      <c r="I60" s="36"/>
      <c r="J60" s="36"/>
      <c r="K60" s="36"/>
      <c r="L60" s="36"/>
      <c r="M60" s="36"/>
      <c r="N60" s="36"/>
    </row>
    <row r="61" spans="1:14">
      <c r="A61" s="36"/>
      <c r="B61" s="36"/>
      <c r="C61" s="36"/>
      <c r="D61" s="36"/>
      <c r="E61" s="36"/>
      <c r="F61" s="36"/>
      <c r="G61" s="36"/>
      <c r="H61" s="36"/>
      <c r="I61" s="36"/>
      <c r="J61" s="36"/>
      <c r="K61" s="36"/>
      <c r="L61" s="36"/>
      <c r="M61" s="36"/>
      <c r="N61" s="36"/>
    </row>
    <row r="62" spans="1:14">
      <c r="A62" s="36"/>
      <c r="B62" s="36"/>
      <c r="C62" s="36"/>
      <c r="D62" s="36"/>
      <c r="E62" s="36"/>
      <c r="F62" s="36"/>
      <c r="G62" s="36"/>
      <c r="H62" s="36"/>
      <c r="I62" s="36"/>
      <c r="J62" s="36"/>
      <c r="K62" s="36"/>
      <c r="L62" s="36"/>
      <c r="M62" s="36"/>
      <c r="N62" s="36"/>
    </row>
    <row r="63" spans="1:14">
      <c r="A63" s="36"/>
      <c r="B63" s="36"/>
      <c r="C63" s="36"/>
      <c r="D63" s="36"/>
      <c r="E63" s="36"/>
      <c r="F63" s="36"/>
      <c r="G63" s="36"/>
      <c r="H63" s="36"/>
      <c r="I63" s="36"/>
      <c r="J63" s="36"/>
      <c r="K63" s="36"/>
      <c r="L63" s="36"/>
      <c r="M63" s="36"/>
      <c r="N63" s="36"/>
    </row>
    <row r="64" spans="1:14">
      <c r="A64" s="36"/>
      <c r="B64" s="36"/>
      <c r="C64" s="36"/>
      <c r="D64" s="36"/>
      <c r="E64" s="36"/>
      <c r="F64" s="36"/>
      <c r="G64" s="36"/>
      <c r="H64" s="36"/>
      <c r="I64" s="36"/>
      <c r="J64" s="36"/>
      <c r="K64" s="36"/>
      <c r="L64" s="36"/>
      <c r="M64" s="36"/>
      <c r="N64" s="36"/>
    </row>
    <row r="65" spans="1:14">
      <c r="A65" s="36"/>
      <c r="B65" s="36"/>
      <c r="C65" s="36"/>
      <c r="D65" s="36"/>
      <c r="E65" s="36"/>
      <c r="F65" s="36"/>
      <c r="G65" s="36"/>
      <c r="H65" s="36"/>
      <c r="I65" s="36"/>
      <c r="J65" s="36"/>
      <c r="K65" s="36"/>
      <c r="L65" s="36"/>
      <c r="M65" s="36"/>
      <c r="N65" s="36"/>
    </row>
    <row r="66" spans="1:14">
      <c r="A66" s="36"/>
      <c r="B66" s="36"/>
      <c r="C66" s="36"/>
      <c r="D66" s="36"/>
      <c r="E66" s="36"/>
      <c r="F66" s="36"/>
      <c r="G66" s="36"/>
      <c r="H66" s="36"/>
      <c r="I66" s="36"/>
      <c r="J66" s="36"/>
      <c r="K66" s="36"/>
      <c r="L66" s="36"/>
      <c r="M66" s="36"/>
      <c r="N66" s="36"/>
    </row>
    <row r="67" spans="1:14">
      <c r="A67" s="36"/>
      <c r="B67" s="36"/>
      <c r="C67" s="36"/>
      <c r="D67" s="36"/>
      <c r="E67" s="36"/>
      <c r="F67" s="36"/>
      <c r="G67" s="36"/>
      <c r="H67" s="36"/>
      <c r="I67" s="36"/>
      <c r="J67" s="36"/>
      <c r="K67" s="36"/>
      <c r="L67" s="36"/>
      <c r="M67" s="36"/>
      <c r="N67" s="36"/>
    </row>
    <row r="68" spans="1:14">
      <c r="A68" s="36"/>
      <c r="B68" s="36"/>
      <c r="C68" s="36"/>
      <c r="D68" s="36"/>
      <c r="E68" s="36"/>
      <c r="F68" s="36"/>
      <c r="G68" s="36"/>
      <c r="H68" s="36"/>
      <c r="I68" s="36"/>
      <c r="J68" s="36"/>
      <c r="K68" s="36"/>
      <c r="L68" s="36"/>
      <c r="M68" s="36"/>
      <c r="N68" s="36"/>
    </row>
    <row r="69" spans="1:14">
      <c r="A69" s="36"/>
      <c r="B69" s="36"/>
      <c r="C69" s="36"/>
      <c r="D69" s="36"/>
      <c r="E69" s="36"/>
      <c r="F69" s="36"/>
      <c r="G69" s="36"/>
      <c r="H69" s="36"/>
      <c r="I69" s="36"/>
      <c r="J69" s="36"/>
      <c r="K69" s="36"/>
      <c r="L69" s="36"/>
      <c r="M69" s="36"/>
      <c r="N69" s="36"/>
    </row>
    <row r="70" spans="1:14">
      <c r="A70" s="36"/>
      <c r="B70" s="36"/>
      <c r="C70" s="36"/>
      <c r="D70" s="36"/>
      <c r="E70" s="36"/>
      <c r="F70" s="36"/>
      <c r="G70" s="36"/>
      <c r="H70" s="36"/>
      <c r="I70" s="36"/>
      <c r="J70" s="36"/>
      <c r="K70" s="36"/>
      <c r="L70" s="36"/>
      <c r="M70" s="36"/>
      <c r="N70" s="36"/>
    </row>
    <row r="71" spans="1:14">
      <c r="A71" s="36"/>
      <c r="B71" s="36"/>
      <c r="C71" s="36"/>
      <c r="D71" s="36"/>
      <c r="E71" s="36"/>
      <c r="F71" s="36"/>
      <c r="G71" s="36"/>
      <c r="H71" s="36"/>
      <c r="I71" s="36"/>
      <c r="J71" s="36"/>
      <c r="K71" s="36"/>
      <c r="L71" s="36"/>
      <c r="M71" s="36"/>
      <c r="N71" s="36"/>
    </row>
    <row r="72" spans="1:14">
      <c r="A72" s="36"/>
      <c r="B72" s="36"/>
      <c r="C72" s="36"/>
      <c r="D72" s="36"/>
      <c r="E72" s="36"/>
      <c r="F72" s="36"/>
      <c r="G72" s="36"/>
      <c r="H72" s="36"/>
      <c r="I72" s="36"/>
      <c r="J72" s="36"/>
      <c r="K72" s="36"/>
      <c r="L72" s="36"/>
      <c r="M72" s="36"/>
      <c r="N72" s="36"/>
    </row>
    <row r="73" spans="1:14">
      <c r="A73" s="36"/>
      <c r="B73" s="36"/>
      <c r="C73" s="36"/>
      <c r="D73" s="36"/>
      <c r="E73" s="36"/>
      <c r="F73" s="36"/>
      <c r="G73" s="36"/>
      <c r="H73" s="36"/>
      <c r="I73" s="36"/>
      <c r="J73" s="36"/>
      <c r="K73" s="36"/>
      <c r="L73" s="36"/>
      <c r="M73" s="36"/>
      <c r="N73" s="36"/>
    </row>
    <row r="74" spans="1:14">
      <c r="A74" s="36"/>
      <c r="B74" s="36"/>
      <c r="C74" s="36"/>
      <c r="D74" s="36"/>
      <c r="E74" s="36"/>
      <c r="F74" s="36"/>
      <c r="G74" s="36"/>
      <c r="H74" s="36"/>
      <c r="I74" s="36"/>
      <c r="J74" s="36"/>
      <c r="K74" s="36"/>
      <c r="L74" s="36"/>
      <c r="M74" s="36"/>
      <c r="N74" s="36"/>
    </row>
    <row r="75" spans="1:14">
      <c r="A75" s="36"/>
      <c r="B75" s="36"/>
      <c r="C75" s="36"/>
      <c r="D75" s="36"/>
      <c r="E75" s="36"/>
      <c r="F75" s="36"/>
      <c r="G75" s="36"/>
      <c r="H75" s="36"/>
      <c r="I75" s="36"/>
      <c r="J75" s="36"/>
      <c r="K75" s="36"/>
      <c r="L75" s="36"/>
      <c r="M75" s="36"/>
      <c r="N75" s="36"/>
    </row>
    <row r="76" spans="1:14">
      <c r="A76" s="36"/>
      <c r="B76" s="36"/>
      <c r="C76" s="36"/>
      <c r="D76" s="36"/>
      <c r="E76" s="36"/>
      <c r="F76" s="36"/>
      <c r="G76" s="36"/>
      <c r="H76" s="36"/>
      <c r="I76" s="36"/>
      <c r="J76" s="36"/>
      <c r="K76" s="36"/>
      <c r="L76" s="36"/>
      <c r="M76" s="36"/>
      <c r="N76" s="36"/>
    </row>
    <row r="77" spans="1:14">
      <c r="A77" s="36"/>
      <c r="B77" s="36"/>
      <c r="C77" s="36"/>
      <c r="D77" s="36"/>
      <c r="E77" s="36"/>
      <c r="F77" s="36"/>
      <c r="G77" s="36"/>
      <c r="H77" s="36"/>
      <c r="I77" s="36"/>
      <c r="J77" s="36"/>
      <c r="K77" s="36"/>
      <c r="L77" s="36"/>
      <c r="M77" s="36"/>
      <c r="N77" s="36"/>
    </row>
    <row r="78" spans="1:14">
      <c r="A78" s="36"/>
      <c r="B78" s="36"/>
      <c r="C78" s="36"/>
      <c r="D78" s="36"/>
      <c r="E78" s="36"/>
      <c r="F78" s="36"/>
      <c r="G78" s="36"/>
      <c r="H78" s="36"/>
      <c r="I78" s="36"/>
      <c r="J78" s="36"/>
      <c r="K78" s="36"/>
      <c r="L78" s="36"/>
      <c r="M78" s="36"/>
      <c r="N78" s="36"/>
    </row>
    <row r="79" spans="1:14">
      <c r="A79" s="36"/>
      <c r="B79" s="36"/>
      <c r="C79" s="36"/>
      <c r="D79" s="36"/>
      <c r="E79" s="36"/>
      <c r="F79" s="36"/>
      <c r="G79" s="36"/>
      <c r="H79" s="36"/>
      <c r="I79" s="36"/>
      <c r="J79" s="36"/>
      <c r="K79" s="36"/>
      <c r="L79" s="36"/>
      <c r="M79" s="36"/>
      <c r="N79" s="36"/>
    </row>
    <row r="80" spans="1:14">
      <c r="A80" s="36"/>
      <c r="B80" s="36"/>
      <c r="C80" s="36"/>
      <c r="D80" s="36"/>
      <c r="E80" s="36"/>
      <c r="F80" s="36"/>
      <c r="G80" s="36"/>
      <c r="H80" s="36"/>
      <c r="I80" s="36"/>
      <c r="J80" s="36"/>
      <c r="K80" s="36"/>
      <c r="L80" s="36"/>
      <c r="M80" s="36"/>
      <c r="N80" s="36"/>
    </row>
    <row r="81" spans="1:14">
      <c r="A81" s="36"/>
      <c r="B81" s="36"/>
      <c r="C81" s="36"/>
      <c r="D81" s="36"/>
      <c r="E81" s="36"/>
      <c r="F81" s="36"/>
      <c r="G81" s="36"/>
      <c r="H81" s="36"/>
      <c r="I81" s="36"/>
      <c r="J81" s="36"/>
      <c r="K81" s="36"/>
      <c r="L81" s="36"/>
      <c r="M81" s="36"/>
      <c r="N81" s="36"/>
    </row>
    <row r="82" spans="1:14">
      <c r="A82" s="36"/>
      <c r="B82" s="36"/>
      <c r="C82" s="36"/>
      <c r="D82" s="36"/>
      <c r="E82" s="36"/>
      <c r="F82" s="36"/>
      <c r="G82" s="36"/>
      <c r="H82" s="36"/>
      <c r="I82" s="36"/>
      <c r="J82" s="36"/>
      <c r="K82" s="36"/>
      <c r="L82" s="36"/>
      <c r="M82" s="36"/>
      <c r="N82" s="36"/>
    </row>
    <row r="83" spans="1:14">
      <c r="A83" s="36"/>
      <c r="B83" s="36"/>
      <c r="C83" s="36"/>
      <c r="D83" s="36"/>
      <c r="E83" s="36"/>
      <c r="F83" s="36"/>
      <c r="G83" s="36"/>
      <c r="H83" s="36"/>
      <c r="I83" s="36"/>
      <c r="J83" s="36"/>
      <c r="K83" s="36"/>
      <c r="L83" s="36"/>
      <c r="M83" s="36"/>
      <c r="N83" s="36"/>
    </row>
    <row r="84" spans="1:14">
      <c r="A84" s="36"/>
      <c r="B84" s="36"/>
      <c r="C84" s="36"/>
      <c r="D84" s="36"/>
      <c r="E84" s="36"/>
      <c r="F84" s="36"/>
      <c r="G84" s="36"/>
      <c r="H84" s="36"/>
      <c r="I84" s="36"/>
      <c r="J84" s="36"/>
      <c r="K84" s="36"/>
      <c r="L84" s="36"/>
      <c r="M84" s="36"/>
      <c r="N84" s="36"/>
    </row>
    <row r="85" spans="1:14">
      <c r="A85" s="36"/>
      <c r="B85" s="36"/>
      <c r="C85" s="36"/>
      <c r="D85" s="36"/>
      <c r="E85" s="36"/>
      <c r="F85" s="36"/>
      <c r="G85" s="36"/>
      <c r="H85" s="36"/>
      <c r="I85" s="36"/>
      <c r="J85" s="36"/>
      <c r="K85" s="36"/>
      <c r="L85" s="36"/>
      <c r="M85" s="36"/>
      <c r="N85" s="36"/>
    </row>
    <row r="86" spans="1:14">
      <c r="A86" s="36"/>
      <c r="B86" s="36"/>
      <c r="C86" s="36"/>
      <c r="D86" s="36"/>
      <c r="E86" s="36"/>
      <c r="F86" s="36"/>
      <c r="G86" s="36"/>
      <c r="H86" s="36"/>
      <c r="I86" s="36"/>
      <c r="J86" s="36"/>
      <c r="K86" s="36"/>
      <c r="L86" s="36"/>
      <c r="M86" s="36"/>
      <c r="N86" s="36"/>
    </row>
    <row r="87" spans="1:14">
      <c r="A87" s="36"/>
      <c r="B87" s="36"/>
      <c r="C87" s="36"/>
      <c r="D87" s="36"/>
      <c r="E87" s="36"/>
      <c r="F87" s="36"/>
      <c r="G87" s="36"/>
      <c r="H87" s="36"/>
      <c r="I87" s="36"/>
      <c r="J87" s="36"/>
      <c r="K87" s="36"/>
      <c r="L87" s="36"/>
      <c r="M87" s="36"/>
      <c r="N87" s="36"/>
    </row>
    <row r="88" spans="1:14">
      <c r="A88" s="36"/>
      <c r="B88" s="36"/>
      <c r="C88" s="36"/>
      <c r="D88" s="36"/>
      <c r="E88" s="36"/>
      <c r="F88" s="36"/>
      <c r="G88" s="36"/>
      <c r="H88" s="36"/>
      <c r="I88" s="36"/>
      <c r="J88" s="36"/>
      <c r="K88" s="36"/>
      <c r="L88" s="36"/>
      <c r="M88" s="36"/>
      <c r="N88" s="36"/>
    </row>
    <row r="89" spans="1:14">
      <c r="A89" s="36"/>
      <c r="B89" s="36"/>
      <c r="C89" s="36"/>
      <c r="D89" s="36"/>
      <c r="E89" s="36"/>
      <c r="F89" s="36"/>
      <c r="G89" s="36"/>
      <c r="H89" s="36"/>
      <c r="I89" s="36"/>
      <c r="J89" s="36"/>
      <c r="K89" s="36"/>
      <c r="L89" s="36"/>
      <c r="M89" s="36"/>
      <c r="N89" s="36"/>
    </row>
    <row r="90" spans="1:14">
      <c r="A90" s="36"/>
      <c r="B90" s="36"/>
      <c r="C90" s="36"/>
      <c r="D90" s="36"/>
      <c r="E90" s="36"/>
      <c r="F90" s="36"/>
      <c r="G90" s="36"/>
      <c r="H90" s="36"/>
      <c r="I90" s="36"/>
      <c r="J90" s="36"/>
      <c r="K90" s="36"/>
      <c r="L90" s="36"/>
      <c r="M90" s="36"/>
      <c r="N90" s="36"/>
    </row>
    <row r="91" spans="1:14">
      <c r="A91" s="36"/>
      <c r="B91" s="36"/>
      <c r="C91" s="36"/>
      <c r="D91" s="36"/>
      <c r="E91" s="36"/>
      <c r="F91" s="36"/>
      <c r="G91" s="36"/>
      <c r="H91" s="36"/>
      <c r="I91" s="36"/>
      <c r="J91" s="36"/>
      <c r="K91" s="36"/>
      <c r="L91" s="36"/>
      <c r="M91" s="36"/>
      <c r="N91" s="36"/>
    </row>
    <row r="92" spans="1:14">
      <c r="A92" s="36"/>
      <c r="B92" s="36"/>
      <c r="C92" s="36"/>
      <c r="D92" s="36"/>
      <c r="E92" s="36"/>
      <c r="F92" s="36"/>
      <c r="G92" s="36"/>
      <c r="H92" s="36"/>
      <c r="I92" s="36"/>
      <c r="J92" s="36"/>
      <c r="K92" s="36"/>
      <c r="L92" s="36"/>
      <c r="M92" s="36"/>
      <c r="N92" s="36"/>
    </row>
    <row r="93" spans="1:14">
      <c r="A93" s="36"/>
      <c r="B93" s="36"/>
      <c r="C93" s="36"/>
      <c r="D93" s="36"/>
      <c r="E93" s="36"/>
      <c r="F93" s="36"/>
      <c r="G93" s="36"/>
      <c r="H93" s="36"/>
      <c r="I93" s="36"/>
      <c r="J93" s="36"/>
      <c r="K93" s="36"/>
      <c r="L93" s="36"/>
      <c r="M93" s="36"/>
      <c r="N93" s="36"/>
    </row>
    <row r="94" spans="1:14">
      <c r="A94" s="36"/>
      <c r="B94" s="36"/>
      <c r="C94" s="36"/>
      <c r="D94" s="36"/>
      <c r="E94" s="36"/>
      <c r="F94" s="36"/>
      <c r="G94" s="36"/>
      <c r="H94" s="36"/>
      <c r="I94" s="36"/>
      <c r="J94" s="36"/>
      <c r="K94" s="36"/>
      <c r="L94" s="36"/>
      <c r="M94" s="36"/>
      <c r="N94" s="36"/>
    </row>
    <row r="95" spans="1:14">
      <c r="A95" s="36"/>
      <c r="B95" s="36"/>
      <c r="C95" s="36"/>
      <c r="D95" s="36"/>
      <c r="E95" s="36"/>
      <c r="F95" s="36"/>
      <c r="G95" s="36"/>
      <c r="H95" s="36"/>
      <c r="I95" s="36"/>
      <c r="J95" s="36"/>
      <c r="K95" s="36"/>
      <c r="L95" s="36"/>
      <c r="M95" s="36"/>
      <c r="N95" s="36"/>
    </row>
    <row r="96" spans="1:14">
      <c r="A96" s="36"/>
      <c r="B96" s="36"/>
      <c r="C96" s="36"/>
      <c r="D96" s="36"/>
      <c r="E96" s="36"/>
      <c r="F96" s="36"/>
      <c r="G96" s="36"/>
      <c r="H96" s="36"/>
      <c r="I96" s="36"/>
      <c r="J96" s="36"/>
      <c r="K96" s="36"/>
      <c r="L96" s="36"/>
      <c r="M96" s="36"/>
      <c r="N96" s="36"/>
    </row>
    <row r="97" spans="1:14">
      <c r="A97" s="36"/>
      <c r="B97" s="36"/>
      <c r="C97" s="36"/>
      <c r="D97" s="36"/>
      <c r="E97" s="36"/>
      <c r="F97" s="36"/>
      <c r="G97" s="36"/>
      <c r="H97" s="36"/>
      <c r="I97" s="36"/>
      <c r="J97" s="36"/>
      <c r="K97" s="36"/>
      <c r="L97" s="36"/>
      <c r="M97" s="36"/>
      <c r="N97" s="36"/>
    </row>
    <row r="98" spans="1:14">
      <c r="A98" s="36"/>
      <c r="B98" s="36"/>
      <c r="C98" s="36"/>
      <c r="D98" s="36"/>
      <c r="E98" s="36"/>
      <c r="F98" s="36"/>
      <c r="G98" s="36"/>
      <c r="H98" s="36"/>
      <c r="I98" s="36"/>
      <c r="J98" s="36"/>
      <c r="K98" s="36"/>
      <c r="L98" s="36"/>
      <c r="M98" s="36"/>
      <c r="N98" s="36"/>
    </row>
    <row r="99" spans="1:14">
      <c r="A99" s="36"/>
      <c r="B99" s="36"/>
      <c r="C99" s="36"/>
      <c r="D99" s="36"/>
      <c r="E99" s="36"/>
      <c r="F99" s="36"/>
      <c r="G99" s="36"/>
      <c r="H99" s="36"/>
      <c r="I99" s="36"/>
      <c r="J99" s="36"/>
      <c r="K99" s="36"/>
      <c r="L99" s="36"/>
      <c r="M99" s="36"/>
      <c r="N99" s="36"/>
    </row>
    <row r="100" spans="1:14">
      <c r="A100" s="36"/>
      <c r="B100" s="36"/>
      <c r="C100" s="36"/>
      <c r="D100" s="36"/>
      <c r="E100" s="36"/>
      <c r="F100" s="36"/>
      <c r="G100" s="36"/>
      <c r="H100" s="36"/>
      <c r="I100" s="36"/>
      <c r="J100" s="36"/>
      <c r="K100" s="36"/>
      <c r="L100" s="36"/>
      <c r="M100" s="36"/>
      <c r="N100" s="36"/>
    </row>
    <row r="101" spans="1:14">
      <c r="A101" s="36"/>
      <c r="B101" s="36"/>
      <c r="C101" s="36"/>
      <c r="D101" s="36"/>
      <c r="E101" s="36"/>
      <c r="F101" s="36"/>
      <c r="G101" s="36"/>
      <c r="H101" s="36"/>
      <c r="I101" s="36"/>
      <c r="J101" s="36"/>
      <c r="K101" s="36"/>
      <c r="L101" s="36"/>
      <c r="M101" s="36"/>
      <c r="N101" s="36"/>
    </row>
    <row r="102" spans="1:14">
      <c r="A102" s="36"/>
      <c r="B102" s="36"/>
      <c r="C102" s="36"/>
      <c r="D102" s="36"/>
      <c r="E102" s="36"/>
      <c r="F102" s="36"/>
      <c r="G102" s="36"/>
      <c r="H102" s="36"/>
      <c r="I102" s="36"/>
      <c r="J102" s="36"/>
      <c r="K102" s="36"/>
      <c r="L102" s="36"/>
      <c r="M102" s="36"/>
      <c r="N102" s="36"/>
    </row>
    <row r="103" spans="1:14">
      <c r="A103" s="36"/>
      <c r="B103" s="36"/>
      <c r="C103" s="36"/>
      <c r="D103" s="36"/>
      <c r="E103" s="36"/>
      <c r="F103" s="36"/>
      <c r="G103" s="36"/>
      <c r="H103" s="36"/>
      <c r="I103" s="36"/>
      <c r="J103" s="36"/>
      <c r="K103" s="36"/>
      <c r="L103" s="36"/>
      <c r="M103" s="36"/>
      <c r="N103" s="36"/>
    </row>
    <row r="104" spans="1:14">
      <c r="A104" s="36"/>
      <c r="B104" s="36"/>
      <c r="C104" s="36"/>
      <c r="D104" s="36"/>
      <c r="E104" s="36"/>
      <c r="F104" s="36"/>
      <c r="G104" s="36"/>
      <c r="H104" s="36"/>
      <c r="I104" s="36"/>
      <c r="J104" s="36"/>
      <c r="K104" s="36"/>
      <c r="L104" s="36"/>
      <c r="M104" s="36"/>
      <c r="N104" s="36"/>
    </row>
    <row r="105" spans="1:14">
      <c r="A105" s="36"/>
      <c r="B105" s="36"/>
      <c r="C105" s="36"/>
      <c r="D105" s="36"/>
      <c r="E105" s="36"/>
      <c r="F105" s="36"/>
      <c r="G105" s="36"/>
      <c r="H105" s="36"/>
      <c r="I105" s="36"/>
      <c r="J105" s="36"/>
      <c r="K105" s="36"/>
      <c r="L105" s="36"/>
      <c r="M105" s="36"/>
      <c r="N105" s="36"/>
    </row>
    <row r="106" spans="1:14">
      <c r="A106" s="36"/>
      <c r="B106" s="36"/>
      <c r="C106" s="36"/>
      <c r="D106" s="36"/>
      <c r="E106" s="36"/>
      <c r="F106" s="36"/>
      <c r="G106" s="36"/>
      <c r="H106" s="36"/>
      <c r="I106" s="36"/>
      <c r="J106" s="36"/>
      <c r="K106" s="36"/>
      <c r="L106" s="36"/>
      <c r="M106" s="36"/>
      <c r="N106" s="36"/>
    </row>
    <row r="107" spans="1:14">
      <c r="A107" s="36"/>
      <c r="B107" s="36"/>
      <c r="C107" s="36"/>
      <c r="D107" s="36"/>
      <c r="E107" s="36"/>
      <c r="F107" s="36"/>
      <c r="G107" s="36"/>
      <c r="H107" s="36"/>
      <c r="I107" s="36"/>
      <c r="J107" s="36"/>
      <c r="K107" s="36"/>
      <c r="L107" s="36"/>
      <c r="M107" s="36"/>
      <c r="N107" s="36"/>
    </row>
    <row r="108" spans="1:14">
      <c r="A108" s="36"/>
      <c r="B108" s="36"/>
      <c r="C108" s="36"/>
      <c r="D108" s="36"/>
      <c r="E108" s="36"/>
      <c r="F108" s="36"/>
      <c r="G108" s="36"/>
      <c r="H108" s="36"/>
      <c r="I108" s="36"/>
      <c r="J108" s="36"/>
      <c r="K108" s="36"/>
      <c r="L108" s="36"/>
      <c r="M108" s="36"/>
      <c r="N108" s="36"/>
    </row>
    <row r="109" spans="1:14">
      <c r="A109" s="36"/>
      <c r="B109" s="36"/>
      <c r="C109" s="36"/>
      <c r="D109" s="36"/>
      <c r="E109" s="36"/>
      <c r="F109" s="36"/>
      <c r="G109" s="36"/>
      <c r="H109" s="36"/>
      <c r="I109" s="36"/>
      <c r="J109" s="36"/>
      <c r="K109" s="36"/>
      <c r="L109" s="36"/>
      <c r="M109" s="36"/>
      <c r="N109" s="36"/>
    </row>
    <row r="110" spans="1:14">
      <c r="A110" s="36"/>
      <c r="B110" s="36"/>
      <c r="C110" s="36"/>
      <c r="D110" s="36"/>
      <c r="E110" s="36"/>
      <c r="F110" s="36"/>
      <c r="G110" s="36"/>
      <c r="H110" s="36"/>
      <c r="I110" s="36"/>
      <c r="J110" s="36"/>
      <c r="K110" s="36"/>
      <c r="L110" s="36"/>
      <c r="M110" s="36"/>
      <c r="N110" s="36"/>
    </row>
    <row r="111" spans="1:14">
      <c r="A111" s="36"/>
      <c r="B111" s="36"/>
      <c r="C111" s="36"/>
      <c r="D111" s="36"/>
      <c r="E111" s="36"/>
      <c r="F111" s="36"/>
      <c r="G111" s="36"/>
      <c r="H111" s="36"/>
      <c r="I111" s="36"/>
      <c r="J111" s="36"/>
      <c r="K111" s="36"/>
      <c r="L111" s="36"/>
      <c r="M111" s="36"/>
      <c r="N111" s="36"/>
    </row>
    <row r="112" spans="1:14">
      <c r="A112" s="36"/>
      <c r="B112" s="36"/>
      <c r="C112" s="36"/>
      <c r="D112" s="36"/>
      <c r="E112" s="36"/>
      <c r="F112" s="36"/>
      <c r="G112" s="36"/>
      <c r="H112" s="36"/>
      <c r="I112" s="36"/>
      <c r="J112" s="36"/>
      <c r="K112" s="36"/>
      <c r="L112" s="36"/>
      <c r="M112" s="36"/>
      <c r="N112" s="36"/>
    </row>
    <row r="113" spans="1:14">
      <c r="A113" s="36"/>
      <c r="B113" s="36"/>
      <c r="C113" s="36"/>
      <c r="D113" s="36"/>
      <c r="E113" s="36"/>
      <c r="F113" s="36"/>
      <c r="G113" s="36"/>
      <c r="H113" s="36"/>
      <c r="I113" s="36"/>
      <c r="J113" s="36"/>
      <c r="K113" s="36"/>
      <c r="L113" s="36"/>
      <c r="M113" s="36"/>
      <c r="N113" s="36"/>
    </row>
    <row r="114" spans="1:14">
      <c r="A114" s="36"/>
      <c r="B114" s="36"/>
      <c r="C114" s="36"/>
      <c r="D114" s="36"/>
      <c r="E114" s="36"/>
      <c r="F114" s="36"/>
      <c r="G114" s="36"/>
      <c r="H114" s="36"/>
      <c r="I114" s="36"/>
      <c r="J114" s="36"/>
      <c r="K114" s="36"/>
      <c r="L114" s="36"/>
      <c r="M114" s="36"/>
      <c r="N114" s="36"/>
    </row>
    <row r="115" spans="1:14">
      <c r="A115" s="36"/>
      <c r="B115" s="36"/>
      <c r="C115" s="36"/>
      <c r="D115" s="36"/>
      <c r="E115" s="36"/>
      <c r="F115" s="36"/>
      <c r="G115" s="36"/>
      <c r="H115" s="36"/>
      <c r="I115" s="36"/>
      <c r="J115" s="36"/>
      <c r="K115" s="36"/>
      <c r="L115" s="36"/>
      <c r="M115" s="36"/>
      <c r="N115" s="36"/>
    </row>
    <row r="116" spans="1:14">
      <c r="A116" s="36"/>
      <c r="B116" s="36"/>
      <c r="C116" s="36"/>
      <c r="D116" s="36"/>
      <c r="E116" s="36"/>
      <c r="F116" s="36"/>
      <c r="G116" s="36"/>
      <c r="H116" s="36"/>
      <c r="I116" s="36"/>
      <c r="J116" s="36"/>
      <c r="K116" s="36"/>
      <c r="L116" s="36"/>
      <c r="M116" s="36"/>
      <c r="N116" s="36"/>
    </row>
    <row r="117" spans="1:14">
      <c r="A117" s="36"/>
      <c r="B117" s="36"/>
      <c r="C117" s="36"/>
      <c r="D117" s="36"/>
      <c r="E117" s="36"/>
      <c r="F117" s="36"/>
      <c r="G117" s="36"/>
      <c r="H117" s="36"/>
      <c r="I117" s="36"/>
      <c r="J117" s="36"/>
      <c r="K117" s="36"/>
      <c r="L117" s="36"/>
      <c r="M117" s="36"/>
      <c r="N117" s="36"/>
    </row>
    <row r="118" spans="1:14">
      <c r="A118" s="36"/>
      <c r="B118" s="36"/>
      <c r="C118" s="36"/>
      <c r="D118" s="36"/>
      <c r="E118" s="36"/>
      <c r="F118" s="36"/>
      <c r="G118" s="36"/>
      <c r="H118" s="36"/>
      <c r="I118" s="36"/>
      <c r="J118" s="36"/>
      <c r="K118" s="36"/>
      <c r="L118" s="36"/>
      <c r="M118" s="36"/>
      <c r="N118" s="36"/>
    </row>
    <row r="119" spans="1:14">
      <c r="A119" s="36"/>
      <c r="B119" s="36"/>
      <c r="C119" s="36"/>
      <c r="D119" s="36"/>
      <c r="E119" s="36"/>
      <c r="F119" s="36"/>
      <c r="G119" s="36"/>
      <c r="H119" s="36"/>
      <c r="I119" s="36"/>
      <c r="J119" s="36"/>
      <c r="K119" s="36"/>
      <c r="L119" s="36"/>
      <c r="M119" s="36"/>
      <c r="N119" s="36"/>
    </row>
    <row r="120" spans="1:14">
      <c r="A120" s="36"/>
      <c r="B120" s="36"/>
      <c r="C120" s="36"/>
      <c r="D120" s="36"/>
      <c r="E120" s="36"/>
      <c r="F120" s="36"/>
      <c r="G120" s="36"/>
      <c r="H120" s="36"/>
      <c r="I120" s="36"/>
      <c r="J120" s="36"/>
      <c r="K120" s="36"/>
      <c r="L120" s="36"/>
      <c r="M120" s="36"/>
      <c r="N120" s="36"/>
    </row>
    <row r="121" spans="1:14">
      <c r="A121" s="36"/>
      <c r="B121" s="36"/>
      <c r="C121" s="36"/>
      <c r="D121" s="36"/>
      <c r="E121" s="36"/>
      <c r="F121" s="36"/>
      <c r="G121" s="36"/>
      <c r="H121" s="36"/>
      <c r="I121" s="36"/>
      <c r="J121" s="36"/>
      <c r="K121" s="36"/>
      <c r="L121" s="36"/>
      <c r="M121" s="36"/>
      <c r="N121" s="36"/>
    </row>
    <row r="122" spans="1:14">
      <c r="A122" s="36"/>
      <c r="B122" s="36"/>
      <c r="C122" s="36"/>
      <c r="D122" s="36"/>
      <c r="E122" s="36"/>
      <c r="F122" s="36"/>
      <c r="G122" s="36"/>
      <c r="H122" s="36"/>
      <c r="I122" s="36"/>
      <c r="J122" s="36"/>
      <c r="K122" s="36"/>
      <c r="L122" s="36"/>
      <c r="M122" s="36"/>
      <c r="N122" s="36"/>
    </row>
    <row r="123" spans="1:14">
      <c r="A123" s="36"/>
      <c r="B123" s="36"/>
      <c r="C123" s="36"/>
      <c r="D123" s="36"/>
      <c r="E123" s="36"/>
      <c r="F123" s="36"/>
      <c r="G123" s="36"/>
      <c r="H123" s="36"/>
      <c r="I123" s="36"/>
      <c r="J123" s="36"/>
      <c r="K123" s="36"/>
      <c r="L123" s="36"/>
      <c r="M123" s="36"/>
      <c r="N123" s="36"/>
    </row>
    <row r="124" spans="1:14">
      <c r="A124" s="36"/>
      <c r="B124" s="36"/>
      <c r="C124" s="36"/>
      <c r="D124" s="36"/>
      <c r="E124" s="36"/>
      <c r="F124" s="36"/>
      <c r="G124" s="36"/>
      <c r="H124" s="36"/>
      <c r="I124" s="36"/>
      <c r="J124" s="36"/>
      <c r="K124" s="36"/>
      <c r="L124" s="36"/>
      <c r="M124" s="36"/>
      <c r="N124" s="36"/>
    </row>
    <row r="125" spans="1:14">
      <c r="A125" s="36"/>
      <c r="B125" s="36"/>
      <c r="C125" s="36"/>
      <c r="D125" s="36"/>
      <c r="E125" s="36"/>
      <c r="F125" s="36"/>
      <c r="G125" s="36"/>
      <c r="H125" s="36"/>
      <c r="I125" s="36"/>
      <c r="J125" s="36"/>
      <c r="K125" s="36"/>
      <c r="L125" s="36"/>
      <c r="M125" s="36"/>
      <c r="N125" s="36"/>
    </row>
    <row r="126" spans="1:14">
      <c r="A126" s="36"/>
      <c r="B126" s="36"/>
      <c r="C126" s="36"/>
      <c r="D126" s="36"/>
      <c r="E126" s="36"/>
      <c r="F126" s="36"/>
      <c r="G126" s="36"/>
      <c r="H126" s="36"/>
      <c r="I126" s="36"/>
      <c r="J126" s="36"/>
      <c r="K126" s="36"/>
      <c r="L126" s="36"/>
      <c r="M126" s="36"/>
      <c r="N126" s="36"/>
    </row>
    <row r="127" spans="1:14">
      <c r="A127" s="36"/>
      <c r="B127" s="36"/>
      <c r="C127" s="36"/>
      <c r="D127" s="36"/>
      <c r="E127" s="36"/>
      <c r="F127" s="36"/>
      <c r="G127" s="36"/>
      <c r="H127" s="36"/>
      <c r="I127" s="36"/>
      <c r="J127" s="36"/>
      <c r="K127" s="36"/>
      <c r="L127" s="36"/>
      <c r="M127" s="36"/>
      <c r="N127" s="36"/>
    </row>
    <row r="128" spans="1:14">
      <c r="A128" s="36"/>
      <c r="B128" s="36"/>
      <c r="C128" s="36"/>
      <c r="D128" s="36"/>
      <c r="E128" s="36"/>
      <c r="F128" s="36"/>
      <c r="G128" s="36"/>
      <c r="H128" s="36"/>
      <c r="I128" s="36"/>
      <c r="J128" s="36"/>
      <c r="K128" s="36"/>
      <c r="L128" s="36"/>
      <c r="M128" s="36"/>
      <c r="N128" s="36"/>
    </row>
    <row r="129" spans="1:14">
      <c r="A129" s="36"/>
      <c r="B129" s="36"/>
      <c r="C129" s="36"/>
      <c r="D129" s="36"/>
      <c r="E129" s="36"/>
      <c r="F129" s="36"/>
      <c r="G129" s="36"/>
      <c r="H129" s="36"/>
      <c r="I129" s="36"/>
      <c r="J129" s="36"/>
      <c r="K129" s="36"/>
      <c r="L129" s="36"/>
      <c r="M129" s="36"/>
      <c r="N129" s="36"/>
    </row>
    <row r="130" spans="1:14">
      <c r="A130" s="36"/>
      <c r="B130" s="36"/>
      <c r="C130" s="36"/>
      <c r="D130" s="36"/>
      <c r="E130" s="36"/>
      <c r="F130" s="36"/>
      <c r="G130" s="36"/>
      <c r="H130" s="36"/>
      <c r="I130" s="36"/>
      <c r="J130" s="36"/>
      <c r="K130" s="36"/>
      <c r="L130" s="36"/>
      <c r="M130" s="36"/>
      <c r="N130" s="36"/>
    </row>
    <row r="131" spans="1:14">
      <c r="A131" s="36"/>
      <c r="B131" s="36"/>
      <c r="C131" s="36"/>
      <c r="D131" s="36"/>
      <c r="E131" s="36"/>
      <c r="F131" s="36"/>
      <c r="G131" s="36"/>
      <c r="H131" s="36"/>
      <c r="I131" s="36"/>
      <c r="J131" s="36"/>
      <c r="K131" s="36"/>
      <c r="L131" s="36"/>
      <c r="M131" s="36"/>
      <c r="N131" s="36"/>
    </row>
    <row r="132" spans="1:14">
      <c r="A132" s="36"/>
      <c r="B132" s="36"/>
      <c r="C132" s="36"/>
      <c r="D132" s="36"/>
      <c r="E132" s="36"/>
      <c r="F132" s="36"/>
      <c r="G132" s="36"/>
      <c r="H132" s="36"/>
      <c r="I132" s="36"/>
      <c r="J132" s="36"/>
      <c r="K132" s="36"/>
      <c r="L132" s="36"/>
      <c r="M132" s="36"/>
      <c r="N132" s="36"/>
    </row>
    <row r="133" spans="1:14">
      <c r="A133" s="36"/>
      <c r="B133" s="36"/>
      <c r="C133" s="36"/>
      <c r="D133" s="36"/>
      <c r="E133" s="36"/>
      <c r="F133" s="36"/>
      <c r="G133" s="36"/>
      <c r="H133" s="36"/>
      <c r="I133" s="36"/>
      <c r="J133" s="36"/>
      <c r="K133" s="36"/>
      <c r="L133" s="36"/>
      <c r="M133" s="36"/>
      <c r="N133" s="36"/>
    </row>
    <row r="134" spans="1:14">
      <c r="A134" s="36"/>
      <c r="B134" s="36"/>
      <c r="C134" s="36"/>
      <c r="D134" s="36"/>
      <c r="E134" s="36"/>
      <c r="F134" s="36"/>
      <c r="G134" s="36"/>
      <c r="H134" s="36"/>
      <c r="I134" s="36"/>
      <c r="J134" s="36"/>
      <c r="K134" s="36"/>
      <c r="L134" s="36"/>
      <c r="M134" s="36"/>
      <c r="N134" s="36"/>
    </row>
    <row r="135" spans="1:14">
      <c r="A135" s="36"/>
      <c r="B135" s="36"/>
      <c r="C135" s="36"/>
      <c r="D135" s="36"/>
      <c r="E135" s="36"/>
      <c r="F135" s="36"/>
      <c r="G135" s="36"/>
      <c r="H135" s="36"/>
      <c r="I135" s="36"/>
      <c r="J135" s="36"/>
      <c r="K135" s="36"/>
      <c r="L135" s="36"/>
      <c r="M135" s="36"/>
      <c r="N135" s="36"/>
    </row>
    <row r="136" spans="1:14">
      <c r="A136" s="36"/>
      <c r="B136" s="36"/>
      <c r="C136" s="36"/>
      <c r="D136" s="36"/>
      <c r="E136" s="36"/>
      <c r="F136" s="36"/>
      <c r="G136" s="36"/>
      <c r="H136" s="36"/>
      <c r="I136" s="36"/>
      <c r="J136" s="36"/>
      <c r="K136" s="36"/>
      <c r="L136" s="36"/>
      <c r="M136" s="36"/>
      <c r="N136" s="36"/>
    </row>
    <row r="137" spans="1:14">
      <c r="A137" s="36"/>
      <c r="B137" s="36"/>
      <c r="C137" s="36"/>
      <c r="D137" s="36"/>
      <c r="E137" s="36"/>
      <c r="F137" s="36"/>
      <c r="G137" s="36"/>
      <c r="H137" s="36"/>
      <c r="I137" s="36"/>
      <c r="J137" s="36"/>
      <c r="K137" s="36"/>
      <c r="L137" s="36"/>
      <c r="M137" s="36"/>
      <c r="N137" s="36"/>
    </row>
    <row r="138" spans="1:14">
      <c r="A138" s="36"/>
      <c r="B138" s="36"/>
      <c r="C138" s="36"/>
      <c r="D138" s="36"/>
      <c r="E138" s="36"/>
      <c r="F138" s="36"/>
      <c r="G138" s="36"/>
      <c r="H138" s="36"/>
      <c r="I138" s="36"/>
      <c r="J138" s="36"/>
      <c r="K138" s="36"/>
      <c r="L138" s="36"/>
      <c r="M138" s="36"/>
      <c r="N138" s="36"/>
    </row>
    <row r="139" spans="1:14">
      <c r="A139" s="36"/>
      <c r="B139" s="36"/>
      <c r="C139" s="36"/>
      <c r="D139" s="36"/>
      <c r="E139" s="36"/>
      <c r="F139" s="36"/>
      <c r="G139" s="36"/>
      <c r="H139" s="36"/>
      <c r="I139" s="36"/>
      <c r="J139" s="36"/>
      <c r="K139" s="36"/>
      <c r="L139" s="36"/>
      <c r="M139" s="36"/>
      <c r="N139" s="36"/>
    </row>
    <row r="140" spans="1:14">
      <c r="A140" s="36"/>
      <c r="B140" s="36"/>
      <c r="C140" s="36"/>
      <c r="D140" s="36"/>
      <c r="E140" s="36"/>
      <c r="F140" s="36"/>
      <c r="G140" s="36"/>
      <c r="H140" s="36"/>
      <c r="I140" s="36"/>
      <c r="J140" s="36"/>
      <c r="K140" s="36"/>
      <c r="L140" s="36"/>
      <c r="M140" s="36"/>
      <c r="N140" s="36"/>
    </row>
    <row r="141" spans="1:14">
      <c r="A141" s="36"/>
      <c r="B141" s="36"/>
      <c r="C141" s="36"/>
      <c r="D141" s="36"/>
      <c r="E141" s="36"/>
      <c r="F141" s="36"/>
      <c r="G141" s="36"/>
      <c r="H141" s="36"/>
      <c r="I141" s="36"/>
      <c r="J141" s="36"/>
      <c r="K141" s="36"/>
      <c r="L141" s="36"/>
      <c r="M141" s="36"/>
      <c r="N141" s="36"/>
    </row>
    <row r="142" spans="1:14">
      <c r="A142" s="36"/>
      <c r="B142" s="36"/>
      <c r="C142" s="36"/>
      <c r="D142" s="36"/>
      <c r="E142" s="36"/>
      <c r="F142" s="36"/>
      <c r="G142" s="36"/>
      <c r="H142" s="36"/>
      <c r="I142" s="36"/>
      <c r="J142" s="36"/>
      <c r="K142" s="36"/>
      <c r="L142" s="36"/>
      <c r="M142" s="36"/>
      <c r="N142" s="36"/>
    </row>
    <row r="143" spans="1:14">
      <c r="A143" s="36"/>
      <c r="B143" s="36"/>
      <c r="C143" s="36"/>
      <c r="D143" s="36"/>
      <c r="E143" s="36"/>
      <c r="F143" s="36"/>
      <c r="G143" s="36"/>
      <c r="H143" s="36"/>
      <c r="I143" s="36"/>
      <c r="J143" s="36"/>
      <c r="K143" s="36"/>
      <c r="L143" s="36"/>
      <c r="M143" s="36"/>
      <c r="N143" s="36"/>
    </row>
    <row r="144" spans="1:14">
      <c r="A144" s="36"/>
      <c r="B144" s="36"/>
      <c r="C144" s="36"/>
      <c r="D144" s="36"/>
      <c r="E144" s="36"/>
      <c r="F144" s="36"/>
      <c r="G144" s="36"/>
      <c r="H144" s="36"/>
      <c r="I144" s="36"/>
      <c r="J144" s="36"/>
      <c r="K144" s="36"/>
      <c r="L144" s="36"/>
      <c r="M144" s="36"/>
      <c r="N144" s="36"/>
    </row>
    <row r="145" spans="1:14">
      <c r="A145" s="36"/>
      <c r="B145" s="36"/>
      <c r="C145" s="36"/>
      <c r="D145" s="36"/>
      <c r="E145" s="36"/>
      <c r="F145" s="36"/>
      <c r="G145" s="36"/>
      <c r="H145" s="36"/>
      <c r="I145" s="36"/>
      <c r="J145" s="36"/>
      <c r="K145" s="36"/>
      <c r="L145" s="36"/>
      <c r="M145" s="36"/>
      <c r="N145" s="36"/>
    </row>
    <row r="146" spans="1:14">
      <c r="A146" s="36"/>
      <c r="B146" s="36"/>
      <c r="C146" s="36"/>
      <c r="D146" s="36"/>
      <c r="E146" s="36"/>
      <c r="F146" s="36"/>
      <c r="G146" s="36"/>
      <c r="H146" s="36"/>
      <c r="I146" s="36"/>
      <c r="J146" s="36"/>
      <c r="K146" s="36"/>
      <c r="L146" s="36"/>
      <c r="M146" s="36"/>
      <c r="N146" s="36"/>
    </row>
    <row r="147" spans="1:14">
      <c r="A147" s="36"/>
      <c r="B147" s="36"/>
      <c r="C147" s="36"/>
      <c r="D147" s="36"/>
      <c r="E147" s="36"/>
      <c r="F147" s="36"/>
      <c r="G147" s="36"/>
      <c r="H147" s="36"/>
      <c r="I147" s="36"/>
      <c r="J147" s="36"/>
      <c r="K147" s="36"/>
      <c r="L147" s="36"/>
      <c r="M147" s="36"/>
      <c r="N147" s="36"/>
    </row>
    <row r="148" spans="1:14">
      <c r="A148" s="36"/>
      <c r="B148" s="36"/>
      <c r="C148" s="36"/>
      <c r="D148" s="36"/>
      <c r="E148" s="36"/>
      <c r="F148" s="36"/>
      <c r="G148" s="36"/>
      <c r="H148" s="36"/>
      <c r="I148" s="36"/>
      <c r="J148" s="36"/>
      <c r="K148" s="36"/>
      <c r="L148" s="36"/>
      <c r="M148" s="36"/>
      <c r="N148" s="36"/>
    </row>
    <row r="149" spans="1:14">
      <c r="A149" s="36"/>
      <c r="B149" s="36"/>
      <c r="C149" s="36"/>
      <c r="D149" s="36"/>
      <c r="E149" s="36"/>
      <c r="F149" s="36"/>
      <c r="G149" s="36"/>
      <c r="H149" s="36"/>
      <c r="I149" s="36"/>
      <c r="J149" s="36"/>
      <c r="K149" s="36"/>
      <c r="L149" s="36"/>
      <c r="M149" s="36"/>
      <c r="N149" s="36"/>
    </row>
    <row r="150" spans="1:14">
      <c r="A150" s="36"/>
      <c r="B150" s="36"/>
      <c r="C150" s="36"/>
      <c r="D150" s="36"/>
      <c r="E150" s="36"/>
      <c r="F150" s="36"/>
      <c r="G150" s="36"/>
      <c r="H150" s="36"/>
      <c r="I150" s="36"/>
      <c r="J150" s="36"/>
      <c r="K150" s="36"/>
      <c r="L150" s="36"/>
      <c r="M150" s="36"/>
      <c r="N150" s="36"/>
    </row>
    <row r="151" spans="1:14">
      <c r="A151" s="36"/>
      <c r="B151" s="36"/>
      <c r="C151" s="36"/>
      <c r="D151" s="36"/>
      <c r="E151" s="36"/>
      <c r="F151" s="36"/>
      <c r="G151" s="36"/>
      <c r="H151" s="36"/>
      <c r="I151" s="36"/>
      <c r="J151" s="36"/>
      <c r="K151" s="36"/>
      <c r="L151" s="36"/>
      <c r="M151" s="36"/>
      <c r="N151" s="36"/>
    </row>
    <row r="152" spans="1:14">
      <c r="A152" s="36"/>
      <c r="B152" s="36"/>
      <c r="C152" s="36"/>
      <c r="D152" s="36"/>
      <c r="E152" s="36"/>
      <c r="F152" s="36"/>
      <c r="G152" s="36"/>
      <c r="H152" s="36"/>
      <c r="I152" s="36"/>
      <c r="J152" s="36"/>
      <c r="K152" s="36"/>
      <c r="L152" s="36"/>
      <c r="M152" s="36"/>
      <c r="N152" s="36"/>
    </row>
    <row r="153" spans="1:14">
      <c r="A153" s="36"/>
      <c r="B153" s="36"/>
      <c r="C153" s="36"/>
      <c r="D153" s="36"/>
      <c r="E153" s="36"/>
      <c r="F153" s="36"/>
      <c r="G153" s="36"/>
      <c r="H153" s="36"/>
      <c r="I153" s="36"/>
      <c r="J153" s="36"/>
      <c r="K153" s="36"/>
      <c r="L153" s="36"/>
      <c r="M153" s="36"/>
      <c r="N153" s="36"/>
    </row>
    <row r="154" spans="1:14">
      <c r="A154" s="36"/>
      <c r="B154" s="36"/>
      <c r="C154" s="36"/>
      <c r="D154" s="36"/>
      <c r="E154" s="36"/>
      <c r="F154" s="36"/>
      <c r="G154" s="36"/>
      <c r="H154" s="36"/>
      <c r="I154" s="36"/>
      <c r="J154" s="36"/>
      <c r="K154" s="36"/>
      <c r="L154" s="36"/>
      <c r="M154" s="36"/>
      <c r="N154" s="36"/>
    </row>
    <row r="155" spans="1:14">
      <c r="A155" s="36"/>
      <c r="B155" s="36"/>
      <c r="C155" s="36"/>
      <c r="D155" s="36"/>
      <c r="E155" s="36"/>
      <c r="F155" s="36"/>
      <c r="G155" s="36"/>
      <c r="H155" s="36"/>
      <c r="I155" s="36"/>
      <c r="J155" s="36"/>
      <c r="K155" s="36"/>
      <c r="L155" s="36"/>
      <c r="M155" s="36"/>
      <c r="N155" s="36"/>
    </row>
    <row r="156" spans="1:14">
      <c r="A156" s="36"/>
      <c r="B156" s="36"/>
      <c r="C156" s="36"/>
      <c r="D156" s="36"/>
      <c r="E156" s="36"/>
      <c r="F156" s="36"/>
      <c r="G156" s="36"/>
      <c r="H156" s="36"/>
      <c r="I156" s="36"/>
      <c r="J156" s="36"/>
      <c r="K156" s="36"/>
      <c r="L156" s="36"/>
      <c r="M156" s="36"/>
      <c r="N156" s="36"/>
    </row>
    <row r="157" spans="1:14">
      <c r="A157" s="36"/>
      <c r="B157" s="36"/>
      <c r="C157" s="36"/>
      <c r="D157" s="36"/>
      <c r="E157" s="36"/>
      <c r="F157" s="36"/>
      <c r="G157" s="36"/>
      <c r="H157" s="36"/>
      <c r="I157" s="36"/>
      <c r="J157" s="36"/>
      <c r="K157" s="36"/>
      <c r="L157" s="36"/>
      <c r="M157" s="36"/>
      <c r="N157" s="36"/>
    </row>
    <row r="158" spans="1:14">
      <c r="A158" s="36"/>
      <c r="B158" s="36"/>
      <c r="C158" s="36"/>
      <c r="D158" s="36"/>
      <c r="E158" s="36"/>
      <c r="F158" s="36"/>
      <c r="G158" s="36"/>
      <c r="H158" s="36"/>
      <c r="I158" s="36"/>
      <c r="J158" s="36"/>
      <c r="K158" s="36"/>
      <c r="L158" s="36"/>
      <c r="M158" s="36"/>
      <c r="N158" s="36"/>
    </row>
    <row r="159" spans="1:14">
      <c r="A159" s="36"/>
      <c r="B159" s="36"/>
      <c r="C159" s="36"/>
      <c r="D159" s="36"/>
      <c r="E159" s="36"/>
      <c r="F159" s="36"/>
      <c r="G159" s="36"/>
      <c r="H159" s="36"/>
      <c r="I159" s="36"/>
      <c r="J159" s="36"/>
      <c r="K159" s="36"/>
      <c r="L159" s="36"/>
      <c r="M159" s="36"/>
      <c r="N159" s="36"/>
    </row>
    <row r="160" spans="1:14">
      <c r="A160" s="36"/>
      <c r="B160" s="36"/>
      <c r="C160" s="36"/>
      <c r="D160" s="36"/>
      <c r="E160" s="36"/>
      <c r="F160" s="36"/>
      <c r="G160" s="36"/>
      <c r="H160" s="36"/>
      <c r="I160" s="36"/>
      <c r="J160" s="36"/>
      <c r="K160" s="36"/>
      <c r="L160" s="36"/>
      <c r="M160" s="36"/>
      <c r="N160" s="36"/>
    </row>
    <row r="161" spans="1:14">
      <c r="A161" s="36"/>
      <c r="B161" s="36"/>
      <c r="C161" s="36"/>
      <c r="D161" s="36"/>
      <c r="E161" s="36"/>
      <c r="F161" s="36"/>
      <c r="G161" s="36"/>
      <c r="H161" s="36"/>
      <c r="I161" s="36"/>
      <c r="J161" s="36"/>
      <c r="K161" s="36"/>
      <c r="L161" s="36"/>
      <c r="M161" s="36"/>
      <c r="N161" s="36"/>
    </row>
    <row r="162" spans="1:14">
      <c r="A162" s="36"/>
      <c r="B162" s="36"/>
      <c r="C162" s="36"/>
      <c r="D162" s="36"/>
      <c r="E162" s="36"/>
      <c r="F162" s="36"/>
      <c r="G162" s="36"/>
      <c r="H162" s="36"/>
      <c r="I162" s="36"/>
      <c r="J162" s="36"/>
      <c r="K162" s="36"/>
      <c r="L162" s="36"/>
      <c r="M162" s="36"/>
      <c r="N162" s="36"/>
    </row>
    <row r="163" spans="1:14">
      <c r="A163" s="36"/>
      <c r="B163" s="36"/>
      <c r="C163" s="36"/>
      <c r="D163" s="36"/>
      <c r="E163" s="36"/>
      <c r="F163" s="36"/>
      <c r="G163" s="36"/>
      <c r="H163" s="36"/>
      <c r="I163" s="36"/>
      <c r="J163" s="36"/>
      <c r="K163" s="36"/>
      <c r="L163" s="36"/>
      <c r="M163" s="36"/>
      <c r="N163" s="36"/>
    </row>
    <row r="164" spans="1:14">
      <c r="A164" s="36"/>
      <c r="B164" s="36"/>
      <c r="C164" s="36"/>
      <c r="D164" s="36"/>
      <c r="E164" s="36"/>
      <c r="F164" s="36"/>
      <c r="G164" s="36"/>
      <c r="H164" s="36"/>
      <c r="I164" s="36"/>
      <c r="J164" s="36"/>
      <c r="K164" s="36"/>
      <c r="L164" s="36"/>
      <c r="M164" s="36"/>
      <c r="N164" s="36"/>
    </row>
    <row r="165" spans="1:14">
      <c r="A165" s="36"/>
      <c r="B165" s="36"/>
      <c r="C165" s="36"/>
      <c r="D165" s="36"/>
      <c r="E165" s="36"/>
      <c r="F165" s="36"/>
      <c r="G165" s="36"/>
      <c r="H165" s="36"/>
      <c r="I165" s="36"/>
      <c r="J165" s="36"/>
      <c r="K165" s="36"/>
      <c r="L165" s="36"/>
      <c r="M165" s="36"/>
      <c r="N165" s="36"/>
    </row>
    <row r="166" spans="1:14">
      <c r="A166" s="36"/>
      <c r="B166" s="36"/>
      <c r="C166" s="36"/>
      <c r="D166" s="36"/>
      <c r="E166" s="36"/>
      <c r="F166" s="36"/>
      <c r="G166" s="36"/>
      <c r="H166" s="36"/>
      <c r="I166" s="36"/>
      <c r="J166" s="36"/>
      <c r="K166" s="36"/>
      <c r="L166" s="36"/>
      <c r="M166" s="36"/>
      <c r="N166" s="36"/>
    </row>
    <row r="167" spans="1:14">
      <c r="A167" s="36"/>
      <c r="B167" s="36"/>
      <c r="C167" s="36"/>
      <c r="D167" s="36"/>
      <c r="E167" s="36"/>
      <c r="F167" s="36"/>
      <c r="G167" s="36"/>
      <c r="H167" s="36"/>
      <c r="I167" s="36"/>
      <c r="J167" s="36"/>
      <c r="K167" s="36"/>
      <c r="L167" s="36"/>
      <c r="M167" s="36"/>
      <c r="N167" s="36"/>
    </row>
    <row r="168" spans="1:14">
      <c r="A168" s="36"/>
      <c r="B168" s="36"/>
      <c r="C168" s="36"/>
      <c r="D168" s="36"/>
      <c r="E168" s="36"/>
      <c r="F168" s="36"/>
      <c r="G168" s="36"/>
      <c r="H168" s="36"/>
      <c r="I168" s="36"/>
      <c r="J168" s="36"/>
      <c r="K168" s="36"/>
      <c r="L168" s="36"/>
      <c r="M168" s="36"/>
      <c r="N168" s="36"/>
    </row>
    <row r="169" spans="1:14">
      <c r="A169" s="36"/>
      <c r="B169" s="36"/>
      <c r="C169" s="36"/>
      <c r="D169" s="36"/>
      <c r="E169" s="36"/>
      <c r="F169" s="36"/>
      <c r="G169" s="36"/>
      <c r="H169" s="36"/>
      <c r="I169" s="36"/>
      <c r="J169" s="36"/>
      <c r="K169" s="36"/>
      <c r="L169" s="36"/>
      <c r="M169" s="36"/>
      <c r="N169" s="36"/>
    </row>
    <row r="170" spans="1:14">
      <c r="A170" s="36"/>
      <c r="B170" s="36"/>
      <c r="C170" s="36"/>
      <c r="D170" s="36"/>
      <c r="E170" s="36"/>
      <c r="F170" s="36"/>
      <c r="G170" s="36"/>
      <c r="H170" s="36"/>
      <c r="I170" s="36"/>
      <c r="J170" s="36"/>
      <c r="K170" s="36"/>
      <c r="L170" s="36"/>
      <c r="M170" s="36"/>
      <c r="N170" s="36"/>
    </row>
    <row r="171" spans="1:14">
      <c r="A171" s="36"/>
      <c r="B171" s="36"/>
      <c r="C171" s="36"/>
      <c r="D171" s="36"/>
      <c r="E171" s="36"/>
      <c r="F171" s="36"/>
      <c r="G171" s="36"/>
      <c r="H171" s="36"/>
      <c r="I171" s="36"/>
      <c r="J171" s="36"/>
      <c r="K171" s="36"/>
      <c r="L171" s="36"/>
      <c r="M171" s="36"/>
      <c r="N171" s="36"/>
    </row>
    <row r="172" spans="1:14">
      <c r="A172" s="36"/>
      <c r="B172" s="36"/>
      <c r="C172" s="36"/>
      <c r="D172" s="36"/>
      <c r="E172" s="36"/>
      <c r="F172" s="36"/>
      <c r="G172" s="36"/>
      <c r="H172" s="36"/>
      <c r="I172" s="36"/>
      <c r="J172" s="36"/>
      <c r="K172" s="36"/>
      <c r="L172" s="36"/>
      <c r="M172" s="36"/>
      <c r="N172" s="36"/>
    </row>
    <row r="173" spans="1:14">
      <c r="A173" s="36"/>
      <c r="B173" s="36"/>
      <c r="C173" s="36"/>
      <c r="D173" s="36"/>
      <c r="E173" s="36"/>
      <c r="F173" s="36"/>
      <c r="G173" s="36"/>
      <c r="H173" s="36"/>
      <c r="I173" s="36"/>
      <c r="J173" s="36"/>
      <c r="K173" s="36"/>
      <c r="L173" s="36"/>
      <c r="M173" s="36"/>
      <c r="N173" s="36"/>
    </row>
    <row r="174" spans="1:14">
      <c r="A174" s="36"/>
      <c r="B174" s="36"/>
      <c r="C174" s="36"/>
      <c r="D174" s="36"/>
      <c r="E174" s="36"/>
      <c r="F174" s="36"/>
      <c r="G174" s="36"/>
      <c r="H174" s="36"/>
      <c r="I174" s="36"/>
      <c r="J174" s="36"/>
      <c r="K174" s="36"/>
      <c r="L174" s="36"/>
      <c r="M174" s="36"/>
      <c r="N174" s="36"/>
    </row>
    <row r="175" spans="1:14">
      <c r="A175" s="36"/>
      <c r="B175" s="36"/>
      <c r="C175" s="36"/>
      <c r="D175" s="36"/>
      <c r="E175" s="36"/>
      <c r="F175" s="36"/>
      <c r="G175" s="36"/>
      <c r="H175" s="36"/>
      <c r="I175" s="36"/>
      <c r="J175" s="36"/>
      <c r="K175" s="36"/>
      <c r="L175" s="36"/>
      <c r="M175" s="36"/>
      <c r="N175" s="36"/>
    </row>
    <row r="176" spans="1:14">
      <c r="A176" s="36"/>
      <c r="B176" s="36"/>
      <c r="C176" s="36"/>
      <c r="D176" s="36"/>
      <c r="E176" s="36"/>
      <c r="F176" s="36"/>
      <c r="G176" s="36"/>
      <c r="H176" s="36"/>
      <c r="I176" s="36"/>
      <c r="J176" s="36"/>
      <c r="K176" s="36"/>
      <c r="L176" s="36"/>
      <c r="M176" s="36"/>
      <c r="N176" s="36"/>
    </row>
    <row r="177" spans="1:14">
      <c r="A177" s="36"/>
      <c r="B177" s="36"/>
      <c r="C177" s="36"/>
      <c r="D177" s="36"/>
      <c r="E177" s="36"/>
      <c r="F177" s="36"/>
      <c r="G177" s="36"/>
      <c r="H177" s="36"/>
      <c r="I177" s="36"/>
      <c r="J177" s="36"/>
      <c r="K177" s="36"/>
      <c r="L177" s="36"/>
      <c r="M177" s="36"/>
      <c r="N177" s="36"/>
    </row>
    <row r="178" spans="1:14">
      <c r="A178" s="36"/>
      <c r="B178" s="36"/>
      <c r="C178" s="36"/>
      <c r="D178" s="36"/>
      <c r="E178" s="36"/>
      <c r="F178" s="36"/>
      <c r="G178" s="36"/>
      <c r="H178" s="36"/>
      <c r="I178" s="36"/>
      <c r="J178" s="36"/>
      <c r="K178" s="36"/>
      <c r="L178" s="36"/>
      <c r="M178" s="36"/>
      <c r="N178" s="36"/>
    </row>
    <row r="179" spans="1:14">
      <c r="A179" s="36"/>
      <c r="B179" s="36"/>
      <c r="C179" s="36"/>
      <c r="D179" s="36"/>
      <c r="E179" s="36"/>
      <c r="F179" s="36"/>
      <c r="G179" s="36"/>
      <c r="H179" s="36"/>
      <c r="I179" s="36"/>
      <c r="J179" s="36"/>
      <c r="K179" s="36"/>
      <c r="L179" s="36"/>
      <c r="M179" s="36"/>
      <c r="N179" s="36"/>
    </row>
    <row r="180" spans="1:14">
      <c r="A180" s="36"/>
      <c r="B180" s="36"/>
      <c r="C180" s="36"/>
      <c r="D180" s="36"/>
      <c r="E180" s="36"/>
      <c r="F180" s="36"/>
      <c r="G180" s="36"/>
      <c r="H180" s="36"/>
      <c r="I180" s="36"/>
      <c r="J180" s="36"/>
      <c r="K180" s="36"/>
      <c r="L180" s="36"/>
      <c r="M180" s="36"/>
      <c r="N180" s="36"/>
    </row>
    <row r="181" spans="1:14">
      <c r="A181" s="36"/>
      <c r="B181" s="36"/>
      <c r="C181" s="36"/>
      <c r="D181" s="36"/>
      <c r="E181" s="36"/>
      <c r="F181" s="36"/>
      <c r="G181" s="36"/>
      <c r="H181" s="36"/>
      <c r="I181" s="36"/>
      <c r="J181" s="36"/>
      <c r="K181" s="36"/>
      <c r="L181" s="36"/>
      <c r="M181" s="36"/>
      <c r="N181" s="36"/>
    </row>
    <row r="182" spans="1:14">
      <c r="A182" s="36"/>
      <c r="B182" s="36"/>
      <c r="C182" s="36"/>
      <c r="D182" s="36"/>
      <c r="E182" s="36"/>
      <c r="F182" s="36"/>
      <c r="G182" s="36"/>
      <c r="H182" s="36"/>
      <c r="I182" s="36"/>
      <c r="J182" s="36"/>
      <c r="K182" s="36"/>
      <c r="L182" s="36"/>
      <c r="M182" s="36"/>
      <c r="N182" s="36"/>
    </row>
    <row r="183" spans="1:14">
      <c r="A183" s="36"/>
      <c r="B183" s="36"/>
      <c r="C183" s="36"/>
      <c r="D183" s="36"/>
      <c r="E183" s="36"/>
      <c r="F183" s="36"/>
      <c r="G183" s="36"/>
      <c r="H183" s="36"/>
      <c r="I183" s="36"/>
      <c r="J183" s="36"/>
      <c r="K183" s="36"/>
      <c r="L183" s="36"/>
      <c r="M183" s="36"/>
      <c r="N183" s="36"/>
    </row>
    <row r="184" spans="1:14">
      <c r="A184" s="36"/>
      <c r="B184" s="36"/>
      <c r="C184" s="36"/>
      <c r="D184" s="36"/>
      <c r="E184" s="36"/>
      <c r="F184" s="36"/>
      <c r="G184" s="36"/>
      <c r="H184" s="36"/>
      <c r="I184" s="36"/>
      <c r="J184" s="36"/>
      <c r="K184" s="36"/>
      <c r="L184" s="36"/>
      <c r="M184" s="36"/>
      <c r="N184" s="36"/>
    </row>
    <row r="185" spans="1:14">
      <c r="A185" s="36"/>
      <c r="B185" s="36"/>
      <c r="C185" s="36"/>
      <c r="D185" s="36"/>
      <c r="E185" s="36"/>
      <c r="F185" s="36"/>
      <c r="G185" s="36"/>
      <c r="H185" s="36"/>
      <c r="I185" s="36"/>
      <c r="J185" s="36"/>
      <c r="K185" s="36"/>
      <c r="L185" s="36"/>
      <c r="M185" s="36"/>
      <c r="N185" s="36"/>
    </row>
    <row r="186" spans="1:14">
      <c r="A186" s="36"/>
      <c r="B186" s="36"/>
      <c r="C186" s="36"/>
      <c r="D186" s="36"/>
      <c r="E186" s="36"/>
      <c r="F186" s="36"/>
      <c r="G186" s="36"/>
      <c r="H186" s="36"/>
      <c r="I186" s="36"/>
      <c r="J186" s="36"/>
      <c r="K186" s="36"/>
      <c r="L186" s="36"/>
      <c r="M186" s="36"/>
      <c r="N186" s="36"/>
    </row>
    <row r="187" spans="1:14">
      <c r="A187" s="36"/>
      <c r="B187" s="36"/>
      <c r="C187" s="36"/>
      <c r="D187" s="36"/>
      <c r="E187" s="36"/>
      <c r="F187" s="36"/>
      <c r="G187" s="36"/>
      <c r="H187" s="36"/>
      <c r="I187" s="36"/>
      <c r="J187" s="36"/>
      <c r="K187" s="36"/>
      <c r="L187" s="36"/>
      <c r="M187" s="36"/>
      <c r="N187" s="36"/>
    </row>
    <row r="188" spans="1:14">
      <c r="A188" s="36"/>
      <c r="B188" s="36"/>
      <c r="C188" s="36"/>
      <c r="D188" s="36"/>
      <c r="E188" s="36"/>
      <c r="F188" s="36"/>
      <c r="G188" s="36"/>
      <c r="H188" s="36"/>
      <c r="I188" s="36"/>
      <c r="J188" s="36"/>
      <c r="K188" s="36"/>
      <c r="L188" s="36"/>
      <c r="M188" s="36"/>
      <c r="N188" s="36"/>
    </row>
    <row r="189" spans="1:14">
      <c r="A189" s="36"/>
      <c r="B189" s="36"/>
      <c r="C189" s="36"/>
      <c r="D189" s="36"/>
      <c r="E189" s="36"/>
      <c r="F189" s="36"/>
      <c r="G189" s="36"/>
      <c r="H189" s="36"/>
      <c r="I189" s="36"/>
      <c r="J189" s="36"/>
      <c r="K189" s="36"/>
      <c r="L189" s="36"/>
      <c r="M189" s="36"/>
      <c r="N189" s="36"/>
    </row>
    <row r="190" spans="1:14">
      <c r="A190" s="36"/>
      <c r="B190" s="36"/>
      <c r="C190" s="36"/>
      <c r="D190" s="36"/>
      <c r="E190" s="36"/>
      <c r="F190" s="36"/>
      <c r="G190" s="36"/>
      <c r="H190" s="36"/>
      <c r="I190" s="36"/>
      <c r="J190" s="36"/>
      <c r="K190" s="36"/>
      <c r="L190" s="36"/>
      <c r="M190" s="36"/>
      <c r="N190" s="36"/>
    </row>
    <row r="191" spans="1:14">
      <c r="A191" s="36"/>
      <c r="B191" s="36"/>
      <c r="C191" s="36"/>
      <c r="D191" s="36"/>
      <c r="E191" s="36"/>
      <c r="F191" s="36"/>
      <c r="G191" s="36"/>
      <c r="H191" s="36"/>
      <c r="I191" s="36"/>
      <c r="J191" s="36"/>
      <c r="K191" s="36"/>
      <c r="L191" s="36"/>
      <c r="M191" s="36"/>
      <c r="N191" s="36"/>
    </row>
    <row r="192" spans="1:14">
      <c r="A192" s="36"/>
      <c r="B192" s="36"/>
      <c r="C192" s="36"/>
      <c r="D192" s="36"/>
      <c r="E192" s="36"/>
      <c r="F192" s="36"/>
      <c r="G192" s="36"/>
      <c r="H192" s="36"/>
      <c r="I192" s="36"/>
      <c r="J192" s="36"/>
      <c r="K192" s="36"/>
      <c r="L192" s="36"/>
      <c r="M192" s="36"/>
      <c r="N192" s="36"/>
    </row>
    <row r="193" spans="1:14">
      <c r="A193" s="36"/>
      <c r="B193" s="36"/>
      <c r="C193" s="36"/>
      <c r="D193" s="36"/>
      <c r="E193" s="36"/>
      <c r="F193" s="36"/>
      <c r="G193" s="36"/>
      <c r="H193" s="36"/>
      <c r="I193" s="36"/>
      <c r="J193" s="36"/>
      <c r="K193" s="36"/>
      <c r="L193" s="36"/>
      <c r="M193" s="36"/>
      <c r="N193" s="36"/>
    </row>
    <row r="194" spans="1:14">
      <c r="A194" s="36"/>
      <c r="B194" s="36"/>
      <c r="C194" s="36"/>
      <c r="D194" s="36"/>
      <c r="E194" s="36"/>
      <c r="F194" s="36"/>
      <c r="G194" s="36"/>
      <c r="H194" s="36"/>
      <c r="I194" s="36"/>
      <c r="J194" s="36"/>
      <c r="K194" s="36"/>
      <c r="L194" s="36"/>
      <c r="M194" s="36"/>
      <c r="N194" s="36"/>
    </row>
    <row r="195" spans="1:14">
      <c r="A195" s="36"/>
      <c r="B195" s="36"/>
      <c r="C195" s="36"/>
      <c r="D195" s="36"/>
      <c r="E195" s="36"/>
      <c r="F195" s="36"/>
      <c r="G195" s="36"/>
      <c r="H195" s="36"/>
      <c r="I195" s="36"/>
      <c r="J195" s="36"/>
      <c r="K195" s="36"/>
      <c r="L195" s="36"/>
      <c r="M195" s="36"/>
      <c r="N195" s="36"/>
    </row>
    <row r="196" spans="1:14">
      <c r="A196" s="36"/>
      <c r="B196" s="36"/>
      <c r="C196" s="36"/>
      <c r="D196" s="36"/>
      <c r="E196" s="36"/>
      <c r="F196" s="36"/>
      <c r="G196" s="36"/>
      <c r="H196" s="36"/>
      <c r="I196" s="36"/>
      <c r="J196" s="36"/>
      <c r="K196" s="36"/>
      <c r="L196" s="36"/>
      <c r="M196" s="36"/>
      <c r="N196" s="36"/>
    </row>
    <row r="197" spans="1:14">
      <c r="A197" s="36"/>
      <c r="B197" s="36"/>
      <c r="C197" s="36"/>
      <c r="D197" s="36"/>
      <c r="E197" s="36"/>
      <c r="F197" s="36"/>
      <c r="G197" s="36"/>
      <c r="H197" s="36"/>
      <c r="I197" s="36"/>
      <c r="J197" s="36"/>
      <c r="K197" s="36"/>
      <c r="L197" s="36"/>
      <c r="M197" s="36"/>
      <c r="N197" s="36"/>
    </row>
    <row r="198" spans="1:14">
      <c r="A198" s="36"/>
      <c r="B198" s="36"/>
      <c r="C198" s="36"/>
      <c r="D198" s="36"/>
      <c r="E198" s="36"/>
      <c r="F198" s="36"/>
      <c r="G198" s="36"/>
      <c r="H198" s="36"/>
      <c r="I198" s="36"/>
      <c r="J198" s="36"/>
      <c r="K198" s="36"/>
      <c r="L198" s="36"/>
      <c r="M198" s="36"/>
      <c r="N198" s="36"/>
    </row>
    <row r="199" spans="1:14">
      <c r="A199" s="36"/>
      <c r="B199" s="36"/>
      <c r="C199" s="36"/>
      <c r="D199" s="36"/>
      <c r="E199" s="36"/>
      <c r="F199" s="36"/>
      <c r="G199" s="36"/>
      <c r="H199" s="36"/>
      <c r="I199" s="36"/>
      <c r="J199" s="36"/>
      <c r="K199" s="36"/>
      <c r="L199" s="36"/>
      <c r="M199" s="36"/>
      <c r="N199" s="36"/>
    </row>
    <row r="200" spans="1:14">
      <c r="A200" s="36"/>
      <c r="B200" s="36"/>
      <c r="C200" s="36"/>
      <c r="D200" s="36"/>
      <c r="E200" s="36"/>
      <c r="F200" s="36"/>
      <c r="G200" s="36"/>
      <c r="H200" s="36"/>
      <c r="I200" s="36"/>
      <c r="J200" s="36"/>
      <c r="K200" s="36"/>
      <c r="L200" s="36"/>
      <c r="M200" s="36"/>
      <c r="N200" s="36"/>
    </row>
    <row r="201" spans="1:14">
      <c r="A201" s="36"/>
      <c r="B201" s="36"/>
      <c r="C201" s="36"/>
      <c r="D201" s="36"/>
      <c r="E201" s="36"/>
      <c r="F201" s="36"/>
      <c r="G201" s="36"/>
      <c r="H201" s="36"/>
      <c r="I201" s="36"/>
      <c r="J201" s="36"/>
      <c r="K201" s="36"/>
      <c r="L201" s="36"/>
      <c r="M201" s="36"/>
      <c r="N201" s="36"/>
    </row>
  </sheetData>
  <mergeCells count="5">
    <mergeCell ref="A2:N2"/>
    <mergeCell ref="A3:N3"/>
    <mergeCell ref="A25:C25"/>
    <mergeCell ref="A26:C26"/>
    <mergeCell ref="A27:C27"/>
  </mergeCells>
  <hyperlinks>
    <hyperlink ref="A1" location="'索引目录'!E42" display="返回索引页"/>
    <hyperlink ref="B1" location="'在建工程汇总'!B6" display="返回"/>
  </hyperlinks>
  <pageMargins left="0.7" right="0.7" top="0.75" bottom="0.75" header="0.3" footer="0.3"/>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01"/>
  <sheetViews>
    <sheetView workbookViewId="0">
      <selection activeCell="A1" sqref="A1"/>
    </sheetView>
  </sheetViews>
  <sheetFormatPr defaultColWidth="9.81481481481481" defaultRowHeight="14.4"/>
  <cols>
    <col min="1" max="1" width="5" customWidth="1"/>
    <col min="2" max="2" width="12" customWidth="1"/>
    <col min="3" max="3" width="10" customWidth="1"/>
    <col min="4" max="5" width="5" customWidth="1"/>
    <col min="6" max="7" width="6" customWidth="1"/>
    <col min="8" max="8" width="10" customWidth="1"/>
    <col min="9" max="9" width="8" customWidth="1"/>
    <col min="10" max="11" width="12" customWidth="1"/>
    <col min="12" max="14" width="7" customWidth="1"/>
    <col min="15" max="15" width="10" customWidth="1"/>
    <col min="16" max="16" width="8" customWidth="1"/>
    <col min="17" max="18" width="7" customWidth="1"/>
    <col min="19" max="19" width="10" customWidth="1"/>
    <col min="20" max="20" width="7" customWidth="1"/>
    <col min="21" max="21" width="4" customWidth="1"/>
    <col min="22" max="22" width="6" customWidth="1"/>
  </cols>
  <sheetData>
    <row r="1" ht="15.6" spans="1:22">
      <c r="A1" s="13" t="s">
        <v>86</v>
      </c>
      <c r="B1" s="14" t="s">
        <v>250</v>
      </c>
      <c r="C1" s="14"/>
      <c r="D1" s="14"/>
      <c r="E1" s="14"/>
      <c r="F1" s="15"/>
      <c r="G1" s="15"/>
      <c r="H1" s="15"/>
      <c r="I1" s="15"/>
      <c r="J1" s="15"/>
      <c r="K1" s="15"/>
      <c r="L1" s="15"/>
      <c r="M1" s="15"/>
      <c r="N1" s="15"/>
      <c r="O1" s="15"/>
      <c r="P1" s="15"/>
      <c r="Q1" s="15"/>
      <c r="R1" s="15"/>
      <c r="S1" s="15"/>
      <c r="T1" s="15"/>
      <c r="U1" s="15"/>
      <c r="V1" s="15"/>
    </row>
    <row r="2" ht="30" customHeight="1" spans="1:22">
      <c r="A2" s="406" t="s">
        <v>1361</v>
      </c>
      <c r="B2" s="17"/>
      <c r="C2" s="17"/>
      <c r="D2" s="17"/>
      <c r="E2" s="17"/>
      <c r="F2" s="17"/>
      <c r="G2" s="17"/>
      <c r="H2" s="17"/>
      <c r="I2" s="17"/>
      <c r="J2" s="17"/>
      <c r="K2" s="17"/>
      <c r="L2" s="17"/>
      <c r="M2" s="17"/>
      <c r="N2" s="17"/>
      <c r="O2" s="17"/>
      <c r="P2" s="17"/>
      <c r="Q2" s="17"/>
      <c r="R2" s="17"/>
      <c r="S2" s="17"/>
      <c r="T2" s="17"/>
      <c r="U2" s="17"/>
      <c r="V2" s="17"/>
    </row>
    <row r="3" ht="14.25" customHeight="1" spans="1:22">
      <c r="A3" s="40" t="e">
        <f>CONCATENATE(#REF!,#REF!,#REF!,#REF!,#REF!,#REF!,#REF!)</f>
        <v>#REF!</v>
      </c>
      <c r="B3" s="40"/>
      <c r="C3" s="40"/>
      <c r="D3" s="40"/>
      <c r="E3" s="40"/>
      <c r="F3" s="40"/>
      <c r="G3" s="40"/>
      <c r="H3" s="40"/>
      <c r="I3" s="40"/>
      <c r="J3" s="40"/>
      <c r="K3" s="40"/>
      <c r="L3" s="40"/>
      <c r="M3" s="40"/>
      <c r="N3" s="40"/>
      <c r="O3" s="38"/>
      <c r="P3" s="38"/>
      <c r="Q3" s="38"/>
      <c r="R3" s="38"/>
      <c r="S3" s="38"/>
      <c r="T3" s="38"/>
      <c r="U3" s="38"/>
      <c r="V3" s="38"/>
    </row>
    <row r="4" ht="15.75" customHeight="1" spans="1:22">
      <c r="A4" s="41" t="e">
        <f>#REF!&amp;#REF!</f>
        <v>#REF!</v>
      </c>
      <c r="B4" s="36"/>
      <c r="C4" s="36"/>
      <c r="D4" s="36"/>
      <c r="E4" s="36"/>
      <c r="F4" s="36"/>
      <c r="G4" s="36"/>
      <c r="H4" s="36"/>
      <c r="I4" s="36"/>
      <c r="J4" s="36"/>
      <c r="K4" s="36"/>
      <c r="L4" s="36"/>
      <c r="M4" s="36"/>
      <c r="N4" s="36"/>
      <c r="O4" s="36"/>
      <c r="P4" s="36"/>
      <c r="Q4" s="36"/>
      <c r="R4" s="36"/>
      <c r="S4" s="36"/>
      <c r="T4" s="36"/>
      <c r="U4" s="36"/>
      <c r="V4" s="42" t="s">
        <v>119</v>
      </c>
    </row>
    <row r="5" ht="15.75" customHeight="1" spans="1:22">
      <c r="A5" s="43" t="s">
        <v>183</v>
      </c>
      <c r="B5" s="43" t="s">
        <v>1353</v>
      </c>
      <c r="C5" s="43" t="s">
        <v>521</v>
      </c>
      <c r="D5" s="43" t="s">
        <v>479</v>
      </c>
      <c r="E5" s="185" t="s">
        <v>478</v>
      </c>
      <c r="F5" s="185" t="s">
        <v>1362</v>
      </c>
      <c r="G5" s="185" t="s">
        <v>1363</v>
      </c>
      <c r="H5" s="43" t="s">
        <v>333</v>
      </c>
      <c r="I5" s="46"/>
      <c r="J5" s="46"/>
      <c r="K5" s="70"/>
      <c r="L5" s="438" t="s">
        <v>334</v>
      </c>
      <c r="M5" s="438"/>
      <c r="N5" s="438"/>
      <c r="O5" s="438"/>
      <c r="P5" s="43" t="s">
        <v>335</v>
      </c>
      <c r="Q5" s="46"/>
      <c r="R5" s="46"/>
      <c r="S5" s="46"/>
      <c r="T5" s="43" t="s">
        <v>336</v>
      </c>
      <c r="U5" s="187" t="s">
        <v>358</v>
      </c>
      <c r="V5" s="185" t="s">
        <v>186</v>
      </c>
    </row>
    <row r="6" ht="21.75" customHeight="1" spans="1:22">
      <c r="A6" s="46"/>
      <c r="B6" s="46"/>
      <c r="C6" s="439"/>
      <c r="D6" s="439"/>
      <c r="E6" s="46"/>
      <c r="F6" s="46"/>
      <c r="G6" s="46"/>
      <c r="H6" s="43" t="s">
        <v>1364</v>
      </c>
      <c r="I6" s="43" t="s">
        <v>1365</v>
      </c>
      <c r="J6" s="43" t="s">
        <v>1366</v>
      </c>
      <c r="K6" s="44" t="s">
        <v>156</v>
      </c>
      <c r="L6" s="72" t="s">
        <v>1364</v>
      </c>
      <c r="M6" s="43" t="s">
        <v>1365</v>
      </c>
      <c r="N6" s="185" t="s">
        <v>1366</v>
      </c>
      <c r="O6" s="43" t="s">
        <v>156</v>
      </c>
      <c r="P6" s="43" t="s">
        <v>1364</v>
      </c>
      <c r="Q6" s="43" t="s">
        <v>1365</v>
      </c>
      <c r="R6" s="185" t="s">
        <v>1366</v>
      </c>
      <c r="S6" s="43" t="s">
        <v>156</v>
      </c>
      <c r="T6" s="442"/>
      <c r="U6" s="46"/>
      <c r="V6" s="46"/>
    </row>
    <row r="7" ht="15.75" customHeight="1" spans="1:22">
      <c r="A7" s="46"/>
      <c r="B7" s="47"/>
      <c r="C7" s="47"/>
      <c r="D7" s="47"/>
      <c r="E7" s="47"/>
      <c r="F7" s="48"/>
      <c r="G7" s="48"/>
      <c r="H7" s="56"/>
      <c r="I7" s="56"/>
      <c r="J7" s="56"/>
      <c r="K7" s="55"/>
      <c r="L7" s="57"/>
      <c r="M7" s="56"/>
      <c r="N7" s="56"/>
      <c r="O7" s="56"/>
      <c r="P7" s="56"/>
      <c r="Q7" s="56"/>
      <c r="R7" s="56"/>
      <c r="S7" s="56"/>
      <c r="T7" s="56" t="str">
        <f t="shared" ref="T7:T27" si="0">IF(S7-O7=0,"",(S7-O7))</f>
        <v/>
      </c>
      <c r="U7" s="56" t="str">
        <f t="shared" ref="U7:U27" si="1">IF(O7=0,"",(S7-O7)/O7*100)</f>
        <v/>
      </c>
      <c r="V7" s="47"/>
    </row>
    <row r="8" ht="15.75" customHeight="1" spans="1:22">
      <c r="A8" s="46"/>
      <c r="B8" s="47"/>
      <c r="C8" s="47"/>
      <c r="D8" s="47"/>
      <c r="E8" s="47"/>
      <c r="F8" s="48"/>
      <c r="G8" s="48"/>
      <c r="H8" s="56"/>
      <c r="I8" s="56"/>
      <c r="J8" s="56"/>
      <c r="K8" s="55"/>
      <c r="L8" s="57"/>
      <c r="M8" s="56"/>
      <c r="N8" s="56"/>
      <c r="O8" s="56"/>
      <c r="P8" s="56"/>
      <c r="Q8" s="56"/>
      <c r="R8" s="56"/>
      <c r="S8" s="56"/>
      <c r="T8" s="56" t="str">
        <f t="shared" si="0"/>
        <v/>
      </c>
      <c r="U8" s="56" t="str">
        <f t="shared" si="1"/>
        <v/>
      </c>
      <c r="V8" s="47"/>
    </row>
    <row r="9" ht="15.75" customHeight="1" spans="1:22">
      <c r="A9" s="46"/>
      <c r="B9" s="47"/>
      <c r="C9" s="47"/>
      <c r="D9" s="47"/>
      <c r="E9" s="47"/>
      <c r="F9" s="48"/>
      <c r="G9" s="48"/>
      <c r="H9" s="56"/>
      <c r="I9" s="56"/>
      <c r="J9" s="56"/>
      <c r="K9" s="55"/>
      <c r="L9" s="57"/>
      <c r="M9" s="56"/>
      <c r="N9" s="56"/>
      <c r="O9" s="56"/>
      <c r="P9" s="56"/>
      <c r="Q9" s="56"/>
      <c r="R9" s="56"/>
      <c r="S9" s="56"/>
      <c r="T9" s="56" t="str">
        <f t="shared" si="0"/>
        <v/>
      </c>
      <c r="U9" s="56" t="str">
        <f t="shared" si="1"/>
        <v/>
      </c>
      <c r="V9" s="47"/>
    </row>
    <row r="10" ht="15.75" customHeight="1" spans="1:22">
      <c r="A10" s="46"/>
      <c r="B10" s="47"/>
      <c r="C10" s="47"/>
      <c r="D10" s="47"/>
      <c r="E10" s="47"/>
      <c r="F10" s="48"/>
      <c r="G10" s="48"/>
      <c r="H10" s="56"/>
      <c r="I10" s="56"/>
      <c r="J10" s="56"/>
      <c r="K10" s="55"/>
      <c r="L10" s="57"/>
      <c r="M10" s="56"/>
      <c r="N10" s="56"/>
      <c r="O10" s="56"/>
      <c r="P10" s="56"/>
      <c r="Q10" s="56"/>
      <c r="R10" s="56"/>
      <c r="S10" s="56"/>
      <c r="T10" s="56" t="str">
        <f t="shared" si="0"/>
        <v/>
      </c>
      <c r="U10" s="56" t="str">
        <f t="shared" si="1"/>
        <v/>
      </c>
      <c r="V10" s="47"/>
    </row>
    <row r="11" ht="15.75" customHeight="1" spans="1:22">
      <c r="A11" s="46"/>
      <c r="B11" s="47"/>
      <c r="C11" s="47"/>
      <c r="D11" s="47"/>
      <c r="E11" s="47"/>
      <c r="F11" s="48"/>
      <c r="G11" s="48"/>
      <c r="H11" s="56"/>
      <c r="I11" s="56"/>
      <c r="J11" s="56"/>
      <c r="K11" s="55"/>
      <c r="L11" s="57"/>
      <c r="M11" s="56"/>
      <c r="N11" s="56"/>
      <c r="O11" s="56"/>
      <c r="P11" s="56"/>
      <c r="Q11" s="56"/>
      <c r="R11" s="56"/>
      <c r="S11" s="56"/>
      <c r="T11" s="56" t="str">
        <f t="shared" si="0"/>
        <v/>
      </c>
      <c r="U11" s="56" t="str">
        <f t="shared" si="1"/>
        <v/>
      </c>
      <c r="V11" s="47"/>
    </row>
    <row r="12" ht="15.75" customHeight="1" spans="1:22">
      <c r="A12" s="46"/>
      <c r="B12" s="47"/>
      <c r="C12" s="47"/>
      <c r="D12" s="47"/>
      <c r="E12" s="47"/>
      <c r="F12" s="48"/>
      <c r="G12" s="48"/>
      <c r="H12" s="56"/>
      <c r="I12" s="56"/>
      <c r="J12" s="56"/>
      <c r="K12" s="55"/>
      <c r="L12" s="57"/>
      <c r="M12" s="56"/>
      <c r="N12" s="56"/>
      <c r="O12" s="56"/>
      <c r="P12" s="56"/>
      <c r="Q12" s="56"/>
      <c r="R12" s="56"/>
      <c r="S12" s="56"/>
      <c r="T12" s="56" t="str">
        <f t="shared" si="0"/>
        <v/>
      </c>
      <c r="U12" s="56" t="str">
        <f t="shared" si="1"/>
        <v/>
      </c>
      <c r="V12" s="47"/>
    </row>
    <row r="13" ht="15.75" customHeight="1" spans="1:22">
      <c r="A13" s="46"/>
      <c r="B13" s="47"/>
      <c r="C13" s="47"/>
      <c r="D13" s="47"/>
      <c r="E13" s="47"/>
      <c r="F13" s="48"/>
      <c r="G13" s="48"/>
      <c r="H13" s="56"/>
      <c r="I13" s="56"/>
      <c r="J13" s="56"/>
      <c r="K13" s="55"/>
      <c r="L13" s="57"/>
      <c r="M13" s="56"/>
      <c r="N13" s="56"/>
      <c r="O13" s="56"/>
      <c r="P13" s="56"/>
      <c r="Q13" s="56"/>
      <c r="R13" s="56"/>
      <c r="S13" s="56"/>
      <c r="T13" s="56" t="str">
        <f t="shared" si="0"/>
        <v/>
      </c>
      <c r="U13" s="56" t="str">
        <f t="shared" si="1"/>
        <v/>
      </c>
      <c r="V13" s="47"/>
    </row>
    <row r="14" ht="15.75" customHeight="1" spans="1:22">
      <c r="A14" s="46"/>
      <c r="B14" s="47"/>
      <c r="C14" s="47"/>
      <c r="D14" s="47"/>
      <c r="E14" s="47"/>
      <c r="F14" s="48"/>
      <c r="G14" s="48"/>
      <c r="H14" s="56"/>
      <c r="I14" s="56"/>
      <c r="J14" s="56"/>
      <c r="K14" s="55"/>
      <c r="L14" s="57"/>
      <c r="M14" s="56"/>
      <c r="N14" s="56"/>
      <c r="O14" s="56"/>
      <c r="P14" s="56"/>
      <c r="Q14" s="56"/>
      <c r="R14" s="56"/>
      <c r="S14" s="56"/>
      <c r="T14" s="56" t="str">
        <f t="shared" si="0"/>
        <v/>
      </c>
      <c r="U14" s="56" t="str">
        <f t="shared" si="1"/>
        <v/>
      </c>
      <c r="V14" s="47"/>
    </row>
    <row r="15" ht="15.75" customHeight="1" spans="1:22">
      <c r="A15" s="46"/>
      <c r="B15" s="47"/>
      <c r="C15" s="47"/>
      <c r="D15" s="47"/>
      <c r="E15" s="47"/>
      <c r="F15" s="48"/>
      <c r="G15" s="48"/>
      <c r="H15" s="56"/>
      <c r="I15" s="56"/>
      <c r="J15" s="56"/>
      <c r="K15" s="55"/>
      <c r="L15" s="57"/>
      <c r="M15" s="56"/>
      <c r="N15" s="56"/>
      <c r="O15" s="56"/>
      <c r="P15" s="56"/>
      <c r="Q15" s="56"/>
      <c r="R15" s="56"/>
      <c r="S15" s="56"/>
      <c r="T15" s="56" t="str">
        <f t="shared" si="0"/>
        <v/>
      </c>
      <c r="U15" s="56" t="str">
        <f t="shared" si="1"/>
        <v/>
      </c>
      <c r="V15" s="47"/>
    </row>
    <row r="16" ht="15.75" customHeight="1" spans="1:22">
      <c r="A16" s="46"/>
      <c r="B16" s="47"/>
      <c r="C16" s="47"/>
      <c r="D16" s="47"/>
      <c r="E16" s="47"/>
      <c r="F16" s="48"/>
      <c r="G16" s="48"/>
      <c r="H16" s="56"/>
      <c r="I16" s="56"/>
      <c r="J16" s="56"/>
      <c r="K16" s="55"/>
      <c r="L16" s="57"/>
      <c r="M16" s="56"/>
      <c r="N16" s="56"/>
      <c r="O16" s="56"/>
      <c r="P16" s="56"/>
      <c r="Q16" s="56"/>
      <c r="R16" s="56"/>
      <c r="S16" s="56"/>
      <c r="T16" s="56" t="str">
        <f t="shared" si="0"/>
        <v/>
      </c>
      <c r="U16" s="56" t="str">
        <f t="shared" si="1"/>
        <v/>
      </c>
      <c r="V16" s="47"/>
    </row>
    <row r="17" ht="15.75" customHeight="1" spans="1:22">
      <c r="A17" s="46"/>
      <c r="B17" s="47"/>
      <c r="C17" s="47"/>
      <c r="D17" s="47"/>
      <c r="E17" s="47"/>
      <c r="F17" s="48"/>
      <c r="G17" s="48"/>
      <c r="H17" s="56"/>
      <c r="I17" s="56"/>
      <c r="J17" s="56"/>
      <c r="K17" s="55"/>
      <c r="L17" s="57"/>
      <c r="M17" s="56"/>
      <c r="N17" s="56"/>
      <c r="O17" s="56"/>
      <c r="P17" s="56"/>
      <c r="Q17" s="56"/>
      <c r="R17" s="56"/>
      <c r="S17" s="56"/>
      <c r="T17" s="56" t="str">
        <f t="shared" si="0"/>
        <v/>
      </c>
      <c r="U17" s="56" t="str">
        <f t="shared" si="1"/>
        <v/>
      </c>
      <c r="V17" s="47"/>
    </row>
    <row r="18" ht="15.75" customHeight="1" spans="1:22">
      <c r="A18" s="46"/>
      <c r="B18" s="47"/>
      <c r="C18" s="47"/>
      <c r="D18" s="47"/>
      <c r="E18" s="47"/>
      <c r="F18" s="48"/>
      <c r="G18" s="48"/>
      <c r="H18" s="56"/>
      <c r="I18" s="56"/>
      <c r="J18" s="56"/>
      <c r="K18" s="55"/>
      <c r="L18" s="57"/>
      <c r="M18" s="56"/>
      <c r="N18" s="56"/>
      <c r="O18" s="56"/>
      <c r="P18" s="56"/>
      <c r="Q18" s="56"/>
      <c r="R18" s="56"/>
      <c r="S18" s="56"/>
      <c r="T18" s="56" t="str">
        <f t="shared" si="0"/>
        <v/>
      </c>
      <c r="U18" s="56" t="str">
        <f t="shared" si="1"/>
        <v/>
      </c>
      <c r="V18" s="47"/>
    </row>
    <row r="19" ht="15.75" customHeight="1" spans="1:22">
      <c r="A19" s="46"/>
      <c r="B19" s="47"/>
      <c r="C19" s="47"/>
      <c r="D19" s="47"/>
      <c r="E19" s="47"/>
      <c r="F19" s="48"/>
      <c r="G19" s="48"/>
      <c r="H19" s="56"/>
      <c r="I19" s="56"/>
      <c r="J19" s="56"/>
      <c r="K19" s="55"/>
      <c r="L19" s="57"/>
      <c r="M19" s="56"/>
      <c r="N19" s="56"/>
      <c r="O19" s="56"/>
      <c r="P19" s="56"/>
      <c r="Q19" s="56"/>
      <c r="R19" s="56"/>
      <c r="S19" s="56"/>
      <c r="T19" s="56" t="str">
        <f t="shared" si="0"/>
        <v/>
      </c>
      <c r="U19" s="56" t="str">
        <f t="shared" si="1"/>
        <v/>
      </c>
      <c r="V19" s="47"/>
    </row>
    <row r="20" ht="15.75" customHeight="1" spans="1:22">
      <c r="A20" s="46"/>
      <c r="B20" s="47"/>
      <c r="C20" s="47"/>
      <c r="D20" s="47"/>
      <c r="E20" s="47"/>
      <c r="F20" s="48"/>
      <c r="G20" s="48"/>
      <c r="H20" s="56"/>
      <c r="I20" s="56"/>
      <c r="J20" s="56"/>
      <c r="K20" s="55"/>
      <c r="L20" s="57"/>
      <c r="M20" s="56"/>
      <c r="N20" s="56"/>
      <c r="O20" s="56"/>
      <c r="P20" s="56"/>
      <c r="Q20" s="56"/>
      <c r="R20" s="56"/>
      <c r="S20" s="56"/>
      <c r="T20" s="56" t="str">
        <f t="shared" si="0"/>
        <v/>
      </c>
      <c r="U20" s="56" t="str">
        <f t="shared" si="1"/>
        <v/>
      </c>
      <c r="V20" s="47"/>
    </row>
    <row r="21" ht="15.75" customHeight="1" spans="1:22">
      <c r="A21" s="46"/>
      <c r="B21" s="47"/>
      <c r="C21" s="47"/>
      <c r="D21" s="47"/>
      <c r="E21" s="47"/>
      <c r="F21" s="48"/>
      <c r="G21" s="48"/>
      <c r="H21" s="56"/>
      <c r="I21" s="56"/>
      <c r="J21" s="56"/>
      <c r="K21" s="55"/>
      <c r="L21" s="57"/>
      <c r="M21" s="56"/>
      <c r="N21" s="56"/>
      <c r="O21" s="56"/>
      <c r="P21" s="56"/>
      <c r="Q21" s="56"/>
      <c r="R21" s="56"/>
      <c r="S21" s="56"/>
      <c r="T21" s="56" t="str">
        <f t="shared" si="0"/>
        <v/>
      </c>
      <c r="U21" s="56" t="str">
        <f t="shared" si="1"/>
        <v/>
      </c>
      <c r="V21" s="47"/>
    </row>
    <row r="22" ht="15.75" customHeight="1" spans="1:22">
      <c r="A22" s="46"/>
      <c r="B22" s="47"/>
      <c r="C22" s="47"/>
      <c r="D22" s="47"/>
      <c r="E22" s="47"/>
      <c r="F22" s="48"/>
      <c r="G22" s="48"/>
      <c r="H22" s="56"/>
      <c r="I22" s="56"/>
      <c r="J22" s="56"/>
      <c r="K22" s="55"/>
      <c r="L22" s="57"/>
      <c r="M22" s="56"/>
      <c r="N22" s="56"/>
      <c r="O22" s="56"/>
      <c r="P22" s="56"/>
      <c r="Q22" s="56"/>
      <c r="R22" s="56"/>
      <c r="S22" s="56"/>
      <c r="T22" s="56" t="str">
        <f t="shared" si="0"/>
        <v/>
      </c>
      <c r="U22" s="56" t="str">
        <f t="shared" si="1"/>
        <v/>
      </c>
      <c r="V22" s="47"/>
    </row>
    <row r="23" ht="15.75" customHeight="1" spans="1:22">
      <c r="A23" s="46"/>
      <c r="B23" s="47"/>
      <c r="C23" s="47"/>
      <c r="D23" s="47"/>
      <c r="E23" s="47"/>
      <c r="F23" s="48"/>
      <c r="G23" s="48"/>
      <c r="H23" s="56"/>
      <c r="I23" s="56"/>
      <c r="J23" s="56"/>
      <c r="K23" s="55"/>
      <c r="L23" s="57"/>
      <c r="M23" s="56"/>
      <c r="N23" s="56"/>
      <c r="O23" s="56"/>
      <c r="P23" s="56"/>
      <c r="Q23" s="56"/>
      <c r="R23" s="56"/>
      <c r="S23" s="56"/>
      <c r="T23" s="56" t="str">
        <f t="shared" si="0"/>
        <v/>
      </c>
      <c r="U23" s="56" t="str">
        <f t="shared" si="1"/>
        <v/>
      </c>
      <c r="V23" s="47"/>
    </row>
    <row r="24" ht="15.75" customHeight="1" spans="1:22">
      <c r="A24" s="46"/>
      <c r="B24" s="47"/>
      <c r="C24" s="47"/>
      <c r="D24" s="47"/>
      <c r="E24" s="47"/>
      <c r="F24" s="48"/>
      <c r="G24" s="48"/>
      <c r="H24" s="56"/>
      <c r="I24" s="56"/>
      <c r="J24" s="56"/>
      <c r="K24" s="55"/>
      <c r="L24" s="57"/>
      <c r="M24" s="56"/>
      <c r="N24" s="56"/>
      <c r="O24" s="56"/>
      <c r="P24" s="56"/>
      <c r="Q24" s="56"/>
      <c r="R24" s="56"/>
      <c r="S24" s="56"/>
      <c r="T24" s="56" t="str">
        <f t="shared" si="0"/>
        <v/>
      </c>
      <c r="U24" s="56" t="str">
        <f t="shared" si="1"/>
        <v/>
      </c>
      <c r="V24" s="47"/>
    </row>
    <row r="25" ht="15.75" customHeight="1" spans="1:22">
      <c r="A25" s="428" t="s">
        <v>1359</v>
      </c>
      <c r="B25" s="440"/>
      <c r="C25" s="441"/>
      <c r="D25" s="47"/>
      <c r="E25" s="47"/>
      <c r="F25" s="48"/>
      <c r="G25" s="48"/>
      <c r="H25" s="56"/>
      <c r="I25" s="56"/>
      <c r="J25" s="56"/>
      <c r="K25" s="55">
        <f>SUM(K7:K24)</f>
        <v>0</v>
      </c>
      <c r="L25" s="57"/>
      <c r="M25" s="56"/>
      <c r="N25" s="56"/>
      <c r="O25" s="56">
        <f>SUM(O7:O24)</f>
        <v>0</v>
      </c>
      <c r="P25" s="56"/>
      <c r="Q25" s="56"/>
      <c r="R25" s="56"/>
      <c r="S25" s="56">
        <f>SUM(S7:S24)</f>
        <v>0</v>
      </c>
      <c r="T25" s="56" t="str">
        <f t="shared" si="0"/>
        <v/>
      </c>
      <c r="U25" s="56" t="str">
        <f t="shared" si="1"/>
        <v/>
      </c>
      <c r="V25" s="47"/>
    </row>
    <row r="26" ht="15.75" customHeight="1" spans="1:22">
      <c r="A26" s="428" t="s">
        <v>1367</v>
      </c>
      <c r="B26" s="440"/>
      <c r="C26" s="441"/>
      <c r="D26" s="47"/>
      <c r="E26" s="47"/>
      <c r="F26" s="48"/>
      <c r="G26" s="48"/>
      <c r="H26" s="56"/>
      <c r="I26" s="56"/>
      <c r="J26" s="56"/>
      <c r="K26" s="55"/>
      <c r="L26" s="57"/>
      <c r="M26" s="56"/>
      <c r="N26" s="56"/>
      <c r="O26" s="56"/>
      <c r="P26" s="56"/>
      <c r="Q26" s="56"/>
      <c r="R26" s="56"/>
      <c r="S26" s="56"/>
      <c r="T26" s="56" t="str">
        <f t="shared" si="0"/>
        <v/>
      </c>
      <c r="U26" s="56" t="str">
        <f t="shared" si="1"/>
        <v/>
      </c>
      <c r="V26" s="47"/>
    </row>
    <row r="27" ht="15.75" customHeight="1" spans="1:22">
      <c r="A27" s="429" t="s">
        <v>359</v>
      </c>
      <c r="B27" s="440"/>
      <c r="C27" s="441"/>
      <c r="D27" s="43"/>
      <c r="E27" s="43"/>
      <c r="F27" s="48"/>
      <c r="G27" s="48"/>
      <c r="H27" s="56"/>
      <c r="I27" s="56"/>
      <c r="J27" s="56"/>
      <c r="K27" s="55">
        <f>K25-K26</f>
        <v>0</v>
      </c>
      <c r="L27" s="57"/>
      <c r="M27" s="56"/>
      <c r="N27" s="56"/>
      <c r="O27" s="56">
        <f>O25-O26</f>
        <v>0</v>
      </c>
      <c r="P27" s="56"/>
      <c r="Q27" s="56"/>
      <c r="R27" s="56"/>
      <c r="S27" s="56">
        <f>S25-S26</f>
        <v>0</v>
      </c>
      <c r="T27" s="56" t="str">
        <f t="shared" si="0"/>
        <v/>
      </c>
      <c r="U27" s="56" t="str">
        <f t="shared" si="1"/>
        <v/>
      </c>
      <c r="V27" s="47"/>
    </row>
    <row r="28" ht="15.75" customHeight="1" spans="1:22">
      <c r="A28" s="54" t="e">
        <f>#REF!&amp;#REF!</f>
        <v>#REF!</v>
      </c>
      <c r="B28" s="36"/>
      <c r="C28" s="36"/>
      <c r="D28" s="36"/>
      <c r="E28" s="36"/>
      <c r="F28" s="36"/>
      <c r="G28" s="36"/>
      <c r="H28" s="36"/>
      <c r="I28" s="36"/>
      <c r="J28" s="36"/>
      <c r="K28" s="36"/>
      <c r="L28" s="36"/>
      <c r="M28" s="36"/>
      <c r="N28" s="36"/>
      <c r="O28" s="36"/>
      <c r="P28" s="36"/>
      <c r="Q28" s="36"/>
      <c r="R28" s="54" t="e">
        <f>"评估人员："&amp;#REF!</f>
        <v>#REF!</v>
      </c>
      <c r="S28" s="36"/>
      <c r="T28" s="36"/>
      <c r="U28" s="36"/>
      <c r="V28" s="36"/>
    </row>
    <row r="29" ht="15.75" customHeight="1" spans="1:22">
      <c r="A29" s="54" t="e">
        <f>CONCATENATE(#REF!,#REF!,#REF!,#REF!,#REF!,#REF!,#REF!)</f>
        <v>#REF!</v>
      </c>
      <c r="B29" s="36"/>
      <c r="C29" s="36"/>
      <c r="D29" s="36"/>
      <c r="E29" s="36"/>
      <c r="F29" s="36"/>
      <c r="G29" s="36"/>
      <c r="H29" s="36"/>
      <c r="I29" s="36"/>
      <c r="J29" s="36"/>
      <c r="K29" s="36"/>
      <c r="L29" s="36"/>
      <c r="M29" s="36"/>
      <c r="N29" s="36"/>
      <c r="O29" s="36"/>
      <c r="P29" s="36"/>
      <c r="Q29" s="36"/>
      <c r="R29" s="36"/>
      <c r="S29" s="36"/>
      <c r="T29" s="36"/>
      <c r="U29" s="36"/>
      <c r="V29" s="36"/>
    </row>
    <row r="30" spans="1:22">
      <c r="A30" s="36"/>
      <c r="B30" s="36"/>
      <c r="C30" s="36"/>
      <c r="D30" s="36"/>
      <c r="E30" s="36"/>
      <c r="F30" s="36"/>
      <c r="G30" s="36"/>
      <c r="H30" s="36"/>
      <c r="I30" s="36"/>
      <c r="J30" s="36"/>
      <c r="K30" s="36"/>
      <c r="L30" s="36"/>
      <c r="M30" s="36"/>
      <c r="N30" s="36"/>
      <c r="O30" s="36"/>
      <c r="P30" s="36"/>
      <c r="Q30" s="36"/>
      <c r="R30" s="36"/>
      <c r="S30" s="36"/>
      <c r="T30" s="36"/>
      <c r="U30" s="36"/>
      <c r="V30" s="36"/>
    </row>
    <row r="31" spans="1:22">
      <c r="A31" s="36"/>
      <c r="B31" s="36"/>
      <c r="C31" s="36"/>
      <c r="D31" s="36"/>
      <c r="E31" s="36"/>
      <c r="F31" s="36"/>
      <c r="G31" s="36"/>
      <c r="H31" s="36"/>
      <c r="I31" s="36"/>
      <c r="J31" s="36"/>
      <c r="K31" s="36"/>
      <c r="L31" s="36"/>
      <c r="M31" s="36"/>
      <c r="N31" s="36"/>
      <c r="O31" s="36"/>
      <c r="P31" s="36"/>
      <c r="Q31" s="36"/>
      <c r="R31" s="36"/>
      <c r="S31" s="36"/>
      <c r="T31" s="36"/>
      <c r="U31" s="36"/>
      <c r="V31" s="36"/>
    </row>
    <row r="32" spans="1:22">
      <c r="A32" s="36"/>
      <c r="B32" s="36"/>
      <c r="C32" s="36"/>
      <c r="D32" s="36"/>
      <c r="E32" s="36"/>
      <c r="F32" s="36"/>
      <c r="G32" s="36"/>
      <c r="H32" s="36"/>
      <c r="I32" s="36"/>
      <c r="J32" s="36"/>
      <c r="K32" s="36"/>
      <c r="L32" s="36"/>
      <c r="M32" s="36"/>
      <c r="N32" s="36"/>
      <c r="O32" s="36"/>
      <c r="P32" s="36"/>
      <c r="Q32" s="36"/>
      <c r="R32" s="36"/>
      <c r="S32" s="36"/>
      <c r="T32" s="36"/>
      <c r="U32" s="36"/>
      <c r="V32" s="36"/>
    </row>
    <row r="33" spans="1:22">
      <c r="A33" s="36"/>
      <c r="B33" s="36"/>
      <c r="C33" s="36"/>
      <c r="D33" s="36"/>
      <c r="E33" s="36"/>
      <c r="F33" s="36"/>
      <c r="G33" s="36"/>
      <c r="H33" s="36"/>
      <c r="I33" s="36"/>
      <c r="J33" s="36"/>
      <c r="K33" s="36"/>
      <c r="L33" s="36"/>
      <c r="M33" s="36"/>
      <c r="N33" s="36"/>
      <c r="O33" s="36"/>
      <c r="P33" s="36"/>
      <c r="Q33" s="36"/>
      <c r="R33" s="36"/>
      <c r="S33" s="36"/>
      <c r="T33" s="36"/>
      <c r="U33" s="36"/>
      <c r="V33" s="36"/>
    </row>
    <row r="34" spans="1:22">
      <c r="A34" s="36"/>
      <c r="B34" s="36"/>
      <c r="C34" s="36"/>
      <c r="D34" s="36"/>
      <c r="E34" s="36"/>
      <c r="F34" s="36"/>
      <c r="G34" s="36"/>
      <c r="H34" s="36"/>
      <c r="I34" s="36"/>
      <c r="J34" s="36"/>
      <c r="K34" s="36"/>
      <c r="L34" s="36"/>
      <c r="M34" s="36"/>
      <c r="N34" s="36"/>
      <c r="O34" s="36"/>
      <c r="P34" s="36"/>
      <c r="Q34" s="36"/>
      <c r="R34" s="36"/>
      <c r="S34" s="36"/>
      <c r="T34" s="36"/>
      <c r="U34" s="36"/>
      <c r="V34" s="36"/>
    </row>
    <row r="35" spans="1:22">
      <c r="A35" s="36"/>
      <c r="B35" s="36"/>
      <c r="C35" s="36"/>
      <c r="D35" s="36"/>
      <c r="E35" s="36"/>
      <c r="F35" s="36"/>
      <c r="G35" s="36"/>
      <c r="H35" s="36"/>
      <c r="I35" s="36"/>
      <c r="J35" s="36"/>
      <c r="K35" s="36"/>
      <c r="L35" s="36"/>
      <c r="M35" s="36"/>
      <c r="N35" s="36"/>
      <c r="O35" s="36"/>
      <c r="P35" s="36"/>
      <c r="Q35" s="36"/>
      <c r="R35" s="36"/>
      <c r="S35" s="36"/>
      <c r="T35" s="36"/>
      <c r="U35" s="36"/>
      <c r="V35" s="36"/>
    </row>
    <row r="36" spans="1:22">
      <c r="A36" s="36"/>
      <c r="B36" s="36"/>
      <c r="C36" s="36"/>
      <c r="D36" s="36"/>
      <c r="E36" s="36"/>
      <c r="F36" s="36"/>
      <c r="G36" s="36"/>
      <c r="H36" s="36"/>
      <c r="I36" s="36"/>
      <c r="J36" s="36"/>
      <c r="K36" s="36"/>
      <c r="L36" s="36"/>
      <c r="M36" s="36"/>
      <c r="N36" s="36"/>
      <c r="O36" s="36"/>
      <c r="P36" s="36"/>
      <c r="Q36" s="36"/>
      <c r="R36" s="36"/>
      <c r="S36" s="36"/>
      <c r="T36" s="36"/>
      <c r="U36" s="36"/>
      <c r="V36" s="36"/>
    </row>
    <row r="37" spans="1:22">
      <c r="A37" s="36"/>
      <c r="B37" s="36"/>
      <c r="C37" s="36"/>
      <c r="D37" s="36"/>
      <c r="E37" s="36"/>
      <c r="F37" s="36"/>
      <c r="G37" s="36"/>
      <c r="H37" s="36"/>
      <c r="I37" s="36"/>
      <c r="J37" s="36"/>
      <c r="K37" s="36"/>
      <c r="L37" s="36"/>
      <c r="M37" s="36"/>
      <c r="N37" s="36"/>
      <c r="O37" s="36"/>
      <c r="P37" s="36"/>
      <c r="Q37" s="36"/>
      <c r="R37" s="36"/>
      <c r="S37" s="36"/>
      <c r="T37" s="36"/>
      <c r="U37" s="36"/>
      <c r="V37" s="36"/>
    </row>
    <row r="38" spans="1:22">
      <c r="A38" s="36"/>
      <c r="B38" s="36"/>
      <c r="C38" s="36"/>
      <c r="D38" s="36"/>
      <c r="E38" s="36"/>
      <c r="F38" s="36"/>
      <c r="G38" s="36"/>
      <c r="H38" s="36"/>
      <c r="I38" s="36"/>
      <c r="J38" s="36"/>
      <c r="K38" s="36"/>
      <c r="L38" s="36"/>
      <c r="M38" s="36"/>
      <c r="N38" s="36"/>
      <c r="O38" s="36"/>
      <c r="P38" s="36"/>
      <c r="Q38" s="36"/>
      <c r="R38" s="36"/>
      <c r="S38" s="36"/>
      <c r="T38" s="36"/>
      <c r="U38" s="36"/>
      <c r="V38" s="36"/>
    </row>
    <row r="39" spans="1:22">
      <c r="A39" s="36"/>
      <c r="B39" s="36"/>
      <c r="C39" s="36"/>
      <c r="D39" s="36"/>
      <c r="E39" s="36"/>
      <c r="F39" s="36"/>
      <c r="G39" s="36"/>
      <c r="H39" s="36"/>
      <c r="I39" s="36"/>
      <c r="J39" s="36"/>
      <c r="K39" s="36"/>
      <c r="L39" s="36"/>
      <c r="M39" s="36"/>
      <c r="N39" s="36"/>
      <c r="O39" s="36"/>
      <c r="P39" s="36"/>
      <c r="Q39" s="36"/>
      <c r="R39" s="36"/>
      <c r="S39" s="36"/>
      <c r="T39" s="36"/>
      <c r="U39" s="36"/>
      <c r="V39" s="36"/>
    </row>
    <row r="40" spans="1:22">
      <c r="A40" s="36"/>
      <c r="B40" s="36"/>
      <c r="C40" s="36"/>
      <c r="D40" s="36"/>
      <c r="E40" s="36"/>
      <c r="F40" s="36"/>
      <c r="G40" s="36"/>
      <c r="H40" s="36"/>
      <c r="I40" s="36"/>
      <c r="J40" s="36"/>
      <c r="K40" s="36"/>
      <c r="L40" s="36"/>
      <c r="M40" s="36"/>
      <c r="N40" s="36"/>
      <c r="O40" s="36"/>
      <c r="P40" s="36"/>
      <c r="Q40" s="36"/>
      <c r="R40" s="36"/>
      <c r="S40" s="36"/>
      <c r="T40" s="36"/>
      <c r="U40" s="36"/>
      <c r="V40" s="36"/>
    </row>
    <row r="41" spans="1:22">
      <c r="A41" s="36"/>
      <c r="B41" s="36"/>
      <c r="C41" s="36"/>
      <c r="D41" s="36"/>
      <c r="E41" s="36"/>
      <c r="F41" s="36"/>
      <c r="G41" s="36"/>
      <c r="H41" s="36"/>
      <c r="I41" s="36"/>
      <c r="J41" s="36"/>
      <c r="K41" s="36"/>
      <c r="L41" s="36"/>
      <c r="M41" s="36"/>
      <c r="N41" s="36"/>
      <c r="O41" s="36"/>
      <c r="P41" s="36"/>
      <c r="Q41" s="36"/>
      <c r="R41" s="36"/>
      <c r="S41" s="36"/>
      <c r="T41" s="36"/>
      <c r="U41" s="36"/>
      <c r="V41" s="36"/>
    </row>
    <row r="42" spans="1:22">
      <c r="A42" s="36"/>
      <c r="B42" s="36"/>
      <c r="C42" s="36"/>
      <c r="D42" s="36"/>
      <c r="E42" s="36"/>
      <c r="F42" s="36"/>
      <c r="G42" s="36"/>
      <c r="H42" s="36"/>
      <c r="I42" s="36"/>
      <c r="J42" s="36"/>
      <c r="K42" s="36"/>
      <c r="L42" s="36"/>
      <c r="M42" s="36"/>
      <c r="N42" s="36"/>
      <c r="O42" s="36"/>
      <c r="P42" s="36"/>
      <c r="Q42" s="36"/>
      <c r="R42" s="36"/>
      <c r="S42" s="36"/>
      <c r="T42" s="36"/>
      <c r="U42" s="36"/>
      <c r="V42" s="36"/>
    </row>
    <row r="43" spans="1:22">
      <c r="A43" s="36"/>
      <c r="B43" s="36"/>
      <c r="C43" s="36"/>
      <c r="D43" s="36"/>
      <c r="E43" s="36"/>
      <c r="F43" s="36"/>
      <c r="G43" s="36"/>
      <c r="H43" s="36"/>
      <c r="I43" s="36"/>
      <c r="J43" s="36"/>
      <c r="K43" s="36"/>
      <c r="L43" s="36"/>
      <c r="M43" s="36"/>
      <c r="N43" s="36"/>
      <c r="O43" s="36"/>
      <c r="P43" s="36"/>
      <c r="Q43" s="36"/>
      <c r="R43" s="36"/>
      <c r="S43" s="36"/>
      <c r="T43" s="36"/>
      <c r="U43" s="36"/>
      <c r="V43" s="36"/>
    </row>
    <row r="44" spans="1:22">
      <c r="A44" s="36"/>
      <c r="B44" s="36"/>
      <c r="C44" s="36"/>
      <c r="D44" s="36"/>
      <c r="E44" s="36"/>
      <c r="F44" s="36"/>
      <c r="G44" s="36"/>
      <c r="H44" s="36"/>
      <c r="I44" s="36"/>
      <c r="J44" s="36"/>
      <c r="K44" s="36"/>
      <c r="L44" s="36"/>
      <c r="M44" s="36"/>
      <c r="N44" s="36"/>
      <c r="O44" s="36"/>
      <c r="P44" s="36"/>
      <c r="Q44" s="36"/>
      <c r="R44" s="36"/>
      <c r="S44" s="36"/>
      <c r="T44" s="36"/>
      <c r="U44" s="36"/>
      <c r="V44" s="36"/>
    </row>
    <row r="45" spans="1:22">
      <c r="A45" s="36"/>
      <c r="B45" s="36"/>
      <c r="C45" s="36"/>
      <c r="D45" s="36"/>
      <c r="E45" s="36"/>
      <c r="F45" s="36"/>
      <c r="G45" s="36"/>
      <c r="H45" s="36"/>
      <c r="I45" s="36"/>
      <c r="J45" s="36"/>
      <c r="K45" s="36"/>
      <c r="L45" s="36"/>
      <c r="M45" s="36"/>
      <c r="N45" s="36"/>
      <c r="O45" s="36"/>
      <c r="P45" s="36"/>
      <c r="Q45" s="36"/>
      <c r="R45" s="36"/>
      <c r="S45" s="36"/>
      <c r="T45" s="36"/>
      <c r="U45" s="36"/>
      <c r="V45" s="36"/>
    </row>
    <row r="46" spans="1:22">
      <c r="A46" s="36"/>
      <c r="B46" s="36"/>
      <c r="C46" s="36"/>
      <c r="D46" s="36"/>
      <c r="E46" s="36"/>
      <c r="F46" s="36"/>
      <c r="G46" s="36"/>
      <c r="H46" s="36"/>
      <c r="I46" s="36"/>
      <c r="J46" s="36"/>
      <c r="K46" s="36"/>
      <c r="L46" s="36"/>
      <c r="M46" s="36"/>
      <c r="N46" s="36"/>
      <c r="O46" s="36"/>
      <c r="P46" s="36"/>
      <c r="Q46" s="36"/>
      <c r="R46" s="36"/>
      <c r="S46" s="36"/>
      <c r="T46" s="36"/>
      <c r="U46" s="36"/>
      <c r="V46" s="36"/>
    </row>
    <row r="47" spans="1:22">
      <c r="A47" s="36"/>
      <c r="B47" s="36"/>
      <c r="C47" s="36"/>
      <c r="D47" s="36"/>
      <c r="E47" s="36"/>
      <c r="F47" s="36"/>
      <c r="G47" s="36"/>
      <c r="H47" s="36"/>
      <c r="I47" s="36"/>
      <c r="J47" s="36"/>
      <c r="K47" s="36"/>
      <c r="L47" s="36"/>
      <c r="M47" s="36"/>
      <c r="N47" s="36"/>
      <c r="O47" s="36"/>
      <c r="P47" s="36"/>
      <c r="Q47" s="36"/>
      <c r="R47" s="36"/>
      <c r="S47" s="36"/>
      <c r="T47" s="36"/>
      <c r="U47" s="36"/>
      <c r="V47" s="36"/>
    </row>
    <row r="48" spans="1:22">
      <c r="A48" s="36"/>
      <c r="B48" s="36"/>
      <c r="C48" s="36"/>
      <c r="D48" s="36"/>
      <c r="E48" s="36"/>
      <c r="F48" s="36"/>
      <c r="G48" s="36"/>
      <c r="H48" s="36"/>
      <c r="I48" s="36"/>
      <c r="J48" s="36"/>
      <c r="K48" s="36"/>
      <c r="L48" s="36"/>
      <c r="M48" s="36"/>
      <c r="N48" s="36"/>
      <c r="O48" s="36"/>
      <c r="P48" s="36"/>
      <c r="Q48" s="36"/>
      <c r="R48" s="36"/>
      <c r="S48" s="36"/>
      <c r="T48" s="36"/>
      <c r="U48" s="36"/>
      <c r="V48" s="36"/>
    </row>
    <row r="49" spans="1:22">
      <c r="A49" s="36"/>
      <c r="B49" s="36"/>
      <c r="C49" s="36"/>
      <c r="D49" s="36"/>
      <c r="E49" s="36"/>
      <c r="F49" s="36"/>
      <c r="G49" s="36"/>
      <c r="H49" s="36"/>
      <c r="I49" s="36"/>
      <c r="J49" s="36"/>
      <c r="K49" s="36"/>
      <c r="L49" s="36"/>
      <c r="M49" s="36"/>
      <c r="N49" s="36"/>
      <c r="O49" s="36"/>
      <c r="P49" s="36"/>
      <c r="Q49" s="36"/>
      <c r="R49" s="36"/>
      <c r="S49" s="36"/>
      <c r="T49" s="36"/>
      <c r="U49" s="36"/>
      <c r="V49" s="36"/>
    </row>
    <row r="50" spans="1:22">
      <c r="A50" s="36"/>
      <c r="B50" s="36"/>
      <c r="C50" s="36"/>
      <c r="D50" s="36"/>
      <c r="E50" s="36"/>
      <c r="F50" s="36"/>
      <c r="G50" s="36"/>
      <c r="H50" s="36"/>
      <c r="I50" s="36"/>
      <c r="J50" s="36"/>
      <c r="K50" s="36"/>
      <c r="L50" s="36"/>
      <c r="M50" s="36"/>
      <c r="N50" s="36"/>
      <c r="O50" s="36"/>
      <c r="P50" s="36"/>
      <c r="Q50" s="36"/>
      <c r="R50" s="36"/>
      <c r="S50" s="36"/>
      <c r="T50" s="36"/>
      <c r="U50" s="36"/>
      <c r="V50" s="36"/>
    </row>
    <row r="51" spans="1:22">
      <c r="A51" s="36"/>
      <c r="B51" s="36"/>
      <c r="C51" s="36"/>
      <c r="D51" s="36"/>
      <c r="E51" s="36"/>
      <c r="F51" s="36"/>
      <c r="G51" s="36"/>
      <c r="H51" s="36"/>
      <c r="I51" s="36"/>
      <c r="J51" s="36"/>
      <c r="K51" s="36"/>
      <c r="L51" s="36"/>
      <c r="M51" s="36"/>
      <c r="N51" s="36"/>
      <c r="O51" s="36"/>
      <c r="P51" s="36"/>
      <c r="Q51" s="36"/>
      <c r="R51" s="36"/>
      <c r="S51" s="36"/>
      <c r="T51" s="36"/>
      <c r="U51" s="36"/>
      <c r="V51" s="36"/>
    </row>
    <row r="52" spans="1:22">
      <c r="A52" s="36"/>
      <c r="B52" s="36"/>
      <c r="C52" s="36"/>
      <c r="D52" s="36"/>
      <c r="E52" s="36"/>
      <c r="F52" s="36"/>
      <c r="G52" s="36"/>
      <c r="H52" s="36"/>
      <c r="I52" s="36"/>
      <c r="J52" s="36"/>
      <c r="K52" s="36"/>
      <c r="L52" s="36"/>
      <c r="M52" s="36"/>
      <c r="N52" s="36"/>
      <c r="O52" s="36"/>
      <c r="P52" s="36"/>
      <c r="Q52" s="36"/>
      <c r="R52" s="36"/>
      <c r="S52" s="36"/>
      <c r="T52" s="36"/>
      <c r="U52" s="36"/>
      <c r="V52" s="36"/>
    </row>
    <row r="53" spans="1:22">
      <c r="A53" s="36"/>
      <c r="B53" s="36"/>
      <c r="C53" s="36"/>
      <c r="D53" s="36"/>
      <c r="E53" s="36"/>
      <c r="F53" s="36"/>
      <c r="G53" s="36"/>
      <c r="H53" s="36"/>
      <c r="I53" s="36"/>
      <c r="J53" s="36"/>
      <c r="K53" s="36"/>
      <c r="L53" s="36"/>
      <c r="M53" s="36"/>
      <c r="N53" s="36"/>
      <c r="O53" s="36"/>
      <c r="P53" s="36"/>
      <c r="Q53" s="36"/>
      <c r="R53" s="36"/>
      <c r="S53" s="36"/>
      <c r="T53" s="36"/>
      <c r="U53" s="36"/>
      <c r="V53" s="36"/>
    </row>
    <row r="54" spans="1:22">
      <c r="A54" s="36"/>
      <c r="B54" s="36"/>
      <c r="C54" s="36"/>
      <c r="D54" s="36"/>
      <c r="E54" s="36"/>
      <c r="F54" s="36"/>
      <c r="G54" s="36"/>
      <c r="H54" s="36"/>
      <c r="I54" s="36"/>
      <c r="J54" s="36"/>
      <c r="K54" s="36"/>
      <c r="L54" s="36"/>
      <c r="M54" s="36"/>
      <c r="N54" s="36"/>
      <c r="O54" s="36"/>
      <c r="P54" s="36"/>
      <c r="Q54" s="36"/>
      <c r="R54" s="36"/>
      <c r="S54" s="36"/>
      <c r="T54" s="36"/>
      <c r="U54" s="36"/>
      <c r="V54" s="36"/>
    </row>
    <row r="55" spans="1:22">
      <c r="A55" s="36"/>
      <c r="B55" s="36"/>
      <c r="C55" s="36"/>
      <c r="D55" s="36"/>
      <c r="E55" s="36"/>
      <c r="F55" s="36"/>
      <c r="G55" s="36"/>
      <c r="H55" s="36"/>
      <c r="I55" s="36"/>
      <c r="J55" s="36"/>
      <c r="K55" s="36"/>
      <c r="L55" s="36"/>
      <c r="M55" s="36"/>
      <c r="N55" s="36"/>
      <c r="O55" s="36"/>
      <c r="P55" s="36"/>
      <c r="Q55" s="36"/>
      <c r="R55" s="36"/>
      <c r="S55" s="36"/>
      <c r="T55" s="36"/>
      <c r="U55" s="36"/>
      <c r="V55" s="36"/>
    </row>
    <row r="56" spans="1:22">
      <c r="A56" s="36"/>
      <c r="B56" s="36"/>
      <c r="C56" s="36"/>
      <c r="D56" s="36"/>
      <c r="E56" s="36"/>
      <c r="F56" s="36"/>
      <c r="G56" s="36"/>
      <c r="H56" s="36"/>
      <c r="I56" s="36"/>
      <c r="J56" s="36"/>
      <c r="K56" s="36"/>
      <c r="L56" s="36"/>
      <c r="M56" s="36"/>
      <c r="N56" s="36"/>
      <c r="O56" s="36"/>
      <c r="P56" s="36"/>
      <c r="Q56" s="36"/>
      <c r="R56" s="36"/>
      <c r="S56" s="36"/>
      <c r="T56" s="36"/>
      <c r="U56" s="36"/>
      <c r="V56" s="36"/>
    </row>
    <row r="57" spans="1:22">
      <c r="A57" s="36"/>
      <c r="B57" s="36"/>
      <c r="C57" s="36"/>
      <c r="D57" s="36"/>
      <c r="E57" s="36"/>
      <c r="F57" s="36"/>
      <c r="G57" s="36"/>
      <c r="H57" s="36"/>
      <c r="I57" s="36"/>
      <c r="J57" s="36"/>
      <c r="K57" s="36"/>
      <c r="L57" s="36"/>
      <c r="M57" s="36"/>
      <c r="N57" s="36"/>
      <c r="O57" s="36"/>
      <c r="P57" s="36"/>
      <c r="Q57" s="36"/>
      <c r="R57" s="36"/>
      <c r="S57" s="36"/>
      <c r="T57" s="36"/>
      <c r="U57" s="36"/>
      <c r="V57" s="36"/>
    </row>
    <row r="58" spans="1:22">
      <c r="A58" s="36"/>
      <c r="B58" s="36"/>
      <c r="C58" s="36"/>
      <c r="D58" s="36"/>
      <c r="E58" s="36"/>
      <c r="F58" s="36"/>
      <c r="G58" s="36"/>
      <c r="H58" s="36"/>
      <c r="I58" s="36"/>
      <c r="J58" s="36"/>
      <c r="K58" s="36"/>
      <c r="L58" s="36"/>
      <c r="M58" s="36"/>
      <c r="N58" s="36"/>
      <c r="O58" s="36"/>
      <c r="P58" s="36"/>
      <c r="Q58" s="36"/>
      <c r="R58" s="36"/>
      <c r="S58" s="36"/>
      <c r="T58" s="36"/>
      <c r="U58" s="36"/>
      <c r="V58" s="36"/>
    </row>
    <row r="59" spans="1:22">
      <c r="A59" s="36"/>
      <c r="B59" s="36"/>
      <c r="C59" s="36"/>
      <c r="D59" s="36"/>
      <c r="E59" s="36"/>
      <c r="F59" s="36"/>
      <c r="G59" s="36"/>
      <c r="H59" s="36"/>
      <c r="I59" s="36"/>
      <c r="J59" s="36"/>
      <c r="K59" s="36"/>
      <c r="L59" s="36"/>
      <c r="M59" s="36"/>
      <c r="N59" s="36"/>
      <c r="O59" s="36"/>
      <c r="P59" s="36"/>
      <c r="Q59" s="36"/>
      <c r="R59" s="36"/>
      <c r="S59" s="36"/>
      <c r="T59" s="36"/>
      <c r="U59" s="36"/>
      <c r="V59" s="36"/>
    </row>
    <row r="60" spans="1:22">
      <c r="A60" s="36"/>
      <c r="B60" s="36"/>
      <c r="C60" s="36"/>
      <c r="D60" s="36"/>
      <c r="E60" s="36"/>
      <c r="F60" s="36"/>
      <c r="G60" s="36"/>
      <c r="H60" s="36"/>
      <c r="I60" s="36"/>
      <c r="J60" s="36"/>
      <c r="K60" s="36"/>
      <c r="L60" s="36"/>
      <c r="M60" s="36"/>
      <c r="N60" s="36"/>
      <c r="O60" s="36"/>
      <c r="P60" s="36"/>
      <c r="Q60" s="36"/>
      <c r="R60" s="36"/>
      <c r="S60" s="36"/>
      <c r="T60" s="36"/>
      <c r="U60" s="36"/>
      <c r="V60" s="36"/>
    </row>
    <row r="61" spans="1:22">
      <c r="A61" s="36"/>
      <c r="B61" s="36"/>
      <c r="C61" s="36"/>
      <c r="D61" s="36"/>
      <c r="E61" s="36"/>
      <c r="F61" s="36"/>
      <c r="G61" s="36"/>
      <c r="H61" s="36"/>
      <c r="I61" s="36"/>
      <c r="J61" s="36"/>
      <c r="K61" s="36"/>
      <c r="L61" s="36"/>
      <c r="M61" s="36"/>
      <c r="N61" s="36"/>
      <c r="O61" s="36"/>
      <c r="P61" s="36"/>
      <c r="Q61" s="36"/>
      <c r="R61" s="36"/>
      <c r="S61" s="36"/>
      <c r="T61" s="36"/>
      <c r="U61" s="36"/>
      <c r="V61" s="36"/>
    </row>
    <row r="62" spans="1:22">
      <c r="A62" s="36"/>
      <c r="B62" s="36"/>
      <c r="C62" s="36"/>
      <c r="D62" s="36"/>
      <c r="E62" s="36"/>
      <c r="F62" s="36"/>
      <c r="G62" s="36"/>
      <c r="H62" s="36"/>
      <c r="I62" s="36"/>
      <c r="J62" s="36"/>
      <c r="K62" s="36"/>
      <c r="L62" s="36"/>
      <c r="M62" s="36"/>
      <c r="N62" s="36"/>
      <c r="O62" s="36"/>
      <c r="P62" s="36"/>
      <c r="Q62" s="36"/>
      <c r="R62" s="36"/>
      <c r="S62" s="36"/>
      <c r="T62" s="36"/>
      <c r="U62" s="36"/>
      <c r="V62" s="36"/>
    </row>
    <row r="63" spans="1:22">
      <c r="A63" s="36"/>
      <c r="B63" s="36"/>
      <c r="C63" s="36"/>
      <c r="D63" s="36"/>
      <c r="E63" s="36"/>
      <c r="F63" s="36"/>
      <c r="G63" s="36"/>
      <c r="H63" s="36"/>
      <c r="I63" s="36"/>
      <c r="J63" s="36"/>
      <c r="K63" s="36"/>
      <c r="L63" s="36"/>
      <c r="M63" s="36"/>
      <c r="N63" s="36"/>
      <c r="O63" s="36"/>
      <c r="P63" s="36"/>
      <c r="Q63" s="36"/>
      <c r="R63" s="36"/>
      <c r="S63" s="36"/>
      <c r="T63" s="36"/>
      <c r="U63" s="36"/>
      <c r="V63" s="36"/>
    </row>
    <row r="64" spans="1:22">
      <c r="A64" s="36"/>
      <c r="B64" s="36"/>
      <c r="C64" s="36"/>
      <c r="D64" s="36"/>
      <c r="E64" s="36"/>
      <c r="F64" s="36"/>
      <c r="G64" s="36"/>
      <c r="H64" s="36"/>
      <c r="I64" s="36"/>
      <c r="J64" s="36"/>
      <c r="K64" s="36"/>
      <c r="L64" s="36"/>
      <c r="M64" s="36"/>
      <c r="N64" s="36"/>
      <c r="O64" s="36"/>
      <c r="P64" s="36"/>
      <c r="Q64" s="36"/>
      <c r="R64" s="36"/>
      <c r="S64" s="36"/>
      <c r="T64" s="36"/>
      <c r="U64" s="36"/>
      <c r="V64" s="36"/>
    </row>
    <row r="65" spans="1:22">
      <c r="A65" s="36"/>
      <c r="B65" s="36"/>
      <c r="C65" s="36"/>
      <c r="D65" s="36"/>
      <c r="E65" s="36"/>
      <c r="F65" s="36"/>
      <c r="G65" s="36"/>
      <c r="H65" s="36"/>
      <c r="I65" s="36"/>
      <c r="J65" s="36"/>
      <c r="K65" s="36"/>
      <c r="L65" s="36"/>
      <c r="M65" s="36"/>
      <c r="N65" s="36"/>
      <c r="O65" s="36"/>
      <c r="P65" s="36"/>
      <c r="Q65" s="36"/>
      <c r="R65" s="36"/>
      <c r="S65" s="36"/>
      <c r="T65" s="36"/>
      <c r="U65" s="36"/>
      <c r="V65" s="36"/>
    </row>
    <row r="66" spans="1:22">
      <c r="A66" s="36"/>
      <c r="B66" s="36"/>
      <c r="C66" s="36"/>
      <c r="D66" s="36"/>
      <c r="E66" s="36"/>
      <c r="F66" s="36"/>
      <c r="G66" s="36"/>
      <c r="H66" s="36"/>
      <c r="I66" s="36"/>
      <c r="J66" s="36"/>
      <c r="K66" s="36"/>
      <c r="L66" s="36"/>
      <c r="M66" s="36"/>
      <c r="N66" s="36"/>
      <c r="O66" s="36"/>
      <c r="P66" s="36"/>
      <c r="Q66" s="36"/>
      <c r="R66" s="36"/>
      <c r="S66" s="36"/>
      <c r="T66" s="36"/>
      <c r="U66" s="36"/>
      <c r="V66" s="36"/>
    </row>
    <row r="67" spans="1:22">
      <c r="A67" s="36"/>
      <c r="B67" s="36"/>
      <c r="C67" s="36"/>
      <c r="D67" s="36"/>
      <c r="E67" s="36"/>
      <c r="F67" s="36"/>
      <c r="G67" s="36"/>
      <c r="H67" s="36"/>
      <c r="I67" s="36"/>
      <c r="J67" s="36"/>
      <c r="K67" s="36"/>
      <c r="L67" s="36"/>
      <c r="M67" s="36"/>
      <c r="N67" s="36"/>
      <c r="O67" s="36"/>
      <c r="P67" s="36"/>
      <c r="Q67" s="36"/>
      <c r="R67" s="36"/>
      <c r="S67" s="36"/>
      <c r="T67" s="36"/>
      <c r="U67" s="36"/>
      <c r="V67" s="36"/>
    </row>
    <row r="68" spans="1:22">
      <c r="A68" s="36"/>
      <c r="B68" s="36"/>
      <c r="C68" s="36"/>
      <c r="D68" s="36"/>
      <c r="E68" s="36"/>
      <c r="F68" s="36"/>
      <c r="G68" s="36"/>
      <c r="H68" s="36"/>
      <c r="I68" s="36"/>
      <c r="J68" s="36"/>
      <c r="K68" s="36"/>
      <c r="L68" s="36"/>
      <c r="M68" s="36"/>
      <c r="N68" s="36"/>
      <c r="O68" s="36"/>
      <c r="P68" s="36"/>
      <c r="Q68" s="36"/>
      <c r="R68" s="36"/>
      <c r="S68" s="36"/>
      <c r="T68" s="36"/>
      <c r="U68" s="36"/>
      <c r="V68" s="36"/>
    </row>
    <row r="69" spans="1:22">
      <c r="A69" s="36"/>
      <c r="B69" s="36"/>
      <c r="C69" s="36"/>
      <c r="D69" s="36"/>
      <c r="E69" s="36"/>
      <c r="F69" s="36"/>
      <c r="G69" s="36"/>
      <c r="H69" s="36"/>
      <c r="I69" s="36"/>
      <c r="J69" s="36"/>
      <c r="K69" s="36"/>
      <c r="L69" s="36"/>
      <c r="M69" s="36"/>
      <c r="N69" s="36"/>
      <c r="O69" s="36"/>
      <c r="P69" s="36"/>
      <c r="Q69" s="36"/>
      <c r="R69" s="36"/>
      <c r="S69" s="36"/>
      <c r="T69" s="36"/>
      <c r="U69" s="36"/>
      <c r="V69" s="36"/>
    </row>
    <row r="70" spans="1:22">
      <c r="A70" s="36"/>
      <c r="B70" s="36"/>
      <c r="C70" s="36"/>
      <c r="D70" s="36"/>
      <c r="E70" s="36"/>
      <c r="F70" s="36"/>
      <c r="G70" s="36"/>
      <c r="H70" s="36"/>
      <c r="I70" s="36"/>
      <c r="J70" s="36"/>
      <c r="K70" s="36"/>
      <c r="L70" s="36"/>
      <c r="M70" s="36"/>
      <c r="N70" s="36"/>
      <c r="O70" s="36"/>
      <c r="P70" s="36"/>
      <c r="Q70" s="36"/>
      <c r="R70" s="36"/>
      <c r="S70" s="36"/>
      <c r="T70" s="36"/>
      <c r="U70" s="36"/>
      <c r="V70" s="36"/>
    </row>
    <row r="71" spans="1:22">
      <c r="A71" s="36"/>
      <c r="B71" s="36"/>
      <c r="C71" s="36"/>
      <c r="D71" s="36"/>
      <c r="E71" s="36"/>
      <c r="F71" s="36"/>
      <c r="G71" s="36"/>
      <c r="H71" s="36"/>
      <c r="I71" s="36"/>
      <c r="J71" s="36"/>
      <c r="K71" s="36"/>
      <c r="L71" s="36"/>
      <c r="M71" s="36"/>
      <c r="N71" s="36"/>
      <c r="O71" s="36"/>
      <c r="P71" s="36"/>
      <c r="Q71" s="36"/>
      <c r="R71" s="36"/>
      <c r="S71" s="36"/>
      <c r="T71" s="36"/>
      <c r="U71" s="36"/>
      <c r="V71" s="36"/>
    </row>
    <row r="72" spans="1:22">
      <c r="A72" s="36"/>
      <c r="B72" s="36"/>
      <c r="C72" s="36"/>
      <c r="D72" s="36"/>
      <c r="E72" s="36"/>
      <c r="F72" s="36"/>
      <c r="G72" s="36"/>
      <c r="H72" s="36"/>
      <c r="I72" s="36"/>
      <c r="J72" s="36"/>
      <c r="K72" s="36"/>
      <c r="L72" s="36"/>
      <c r="M72" s="36"/>
      <c r="N72" s="36"/>
      <c r="O72" s="36"/>
      <c r="P72" s="36"/>
      <c r="Q72" s="36"/>
      <c r="R72" s="36"/>
      <c r="S72" s="36"/>
      <c r="T72" s="36"/>
      <c r="U72" s="36"/>
      <c r="V72" s="36"/>
    </row>
    <row r="73" spans="1:22">
      <c r="A73" s="36"/>
      <c r="B73" s="36"/>
      <c r="C73" s="36"/>
      <c r="D73" s="36"/>
      <c r="E73" s="36"/>
      <c r="F73" s="36"/>
      <c r="G73" s="36"/>
      <c r="H73" s="36"/>
      <c r="I73" s="36"/>
      <c r="J73" s="36"/>
      <c r="K73" s="36"/>
      <c r="L73" s="36"/>
      <c r="M73" s="36"/>
      <c r="N73" s="36"/>
      <c r="O73" s="36"/>
      <c r="P73" s="36"/>
      <c r="Q73" s="36"/>
      <c r="R73" s="36"/>
      <c r="S73" s="36"/>
      <c r="T73" s="36"/>
      <c r="U73" s="36"/>
      <c r="V73" s="36"/>
    </row>
    <row r="74" spans="1:22">
      <c r="A74" s="36"/>
      <c r="B74" s="36"/>
      <c r="C74" s="36"/>
      <c r="D74" s="36"/>
      <c r="E74" s="36"/>
      <c r="F74" s="36"/>
      <c r="G74" s="36"/>
      <c r="H74" s="36"/>
      <c r="I74" s="36"/>
      <c r="J74" s="36"/>
      <c r="K74" s="36"/>
      <c r="L74" s="36"/>
      <c r="M74" s="36"/>
      <c r="N74" s="36"/>
      <c r="O74" s="36"/>
      <c r="P74" s="36"/>
      <c r="Q74" s="36"/>
      <c r="R74" s="36"/>
      <c r="S74" s="36"/>
      <c r="T74" s="36"/>
      <c r="U74" s="36"/>
      <c r="V74" s="36"/>
    </row>
    <row r="75" spans="1:22">
      <c r="A75" s="36"/>
      <c r="B75" s="36"/>
      <c r="C75" s="36"/>
      <c r="D75" s="36"/>
      <c r="E75" s="36"/>
      <c r="F75" s="36"/>
      <c r="G75" s="36"/>
      <c r="H75" s="36"/>
      <c r="I75" s="36"/>
      <c r="J75" s="36"/>
      <c r="K75" s="36"/>
      <c r="L75" s="36"/>
      <c r="M75" s="36"/>
      <c r="N75" s="36"/>
      <c r="O75" s="36"/>
      <c r="P75" s="36"/>
      <c r="Q75" s="36"/>
      <c r="R75" s="36"/>
      <c r="S75" s="36"/>
      <c r="T75" s="36"/>
      <c r="U75" s="36"/>
      <c r="V75" s="36"/>
    </row>
    <row r="76" spans="1:22">
      <c r="A76" s="36"/>
      <c r="B76" s="36"/>
      <c r="C76" s="36"/>
      <c r="D76" s="36"/>
      <c r="E76" s="36"/>
      <c r="F76" s="36"/>
      <c r="G76" s="36"/>
      <c r="H76" s="36"/>
      <c r="I76" s="36"/>
      <c r="J76" s="36"/>
      <c r="K76" s="36"/>
      <c r="L76" s="36"/>
      <c r="M76" s="36"/>
      <c r="N76" s="36"/>
      <c r="O76" s="36"/>
      <c r="P76" s="36"/>
      <c r="Q76" s="36"/>
      <c r="R76" s="36"/>
      <c r="S76" s="36"/>
      <c r="T76" s="36"/>
      <c r="U76" s="36"/>
      <c r="V76" s="36"/>
    </row>
    <row r="77" spans="1:22">
      <c r="A77" s="36"/>
      <c r="B77" s="36"/>
      <c r="C77" s="36"/>
      <c r="D77" s="36"/>
      <c r="E77" s="36"/>
      <c r="F77" s="36"/>
      <c r="G77" s="36"/>
      <c r="H77" s="36"/>
      <c r="I77" s="36"/>
      <c r="J77" s="36"/>
      <c r="K77" s="36"/>
      <c r="L77" s="36"/>
      <c r="M77" s="36"/>
      <c r="N77" s="36"/>
      <c r="O77" s="36"/>
      <c r="P77" s="36"/>
      <c r="Q77" s="36"/>
      <c r="R77" s="36"/>
      <c r="S77" s="36"/>
      <c r="T77" s="36"/>
      <c r="U77" s="36"/>
      <c r="V77" s="36"/>
    </row>
    <row r="78" spans="1:22">
      <c r="A78" s="36"/>
      <c r="B78" s="36"/>
      <c r="C78" s="36"/>
      <c r="D78" s="36"/>
      <c r="E78" s="36"/>
      <c r="F78" s="36"/>
      <c r="G78" s="36"/>
      <c r="H78" s="36"/>
      <c r="I78" s="36"/>
      <c r="J78" s="36"/>
      <c r="K78" s="36"/>
      <c r="L78" s="36"/>
      <c r="M78" s="36"/>
      <c r="N78" s="36"/>
      <c r="O78" s="36"/>
      <c r="P78" s="36"/>
      <c r="Q78" s="36"/>
      <c r="R78" s="36"/>
      <c r="S78" s="36"/>
      <c r="T78" s="36"/>
      <c r="U78" s="36"/>
      <c r="V78" s="36"/>
    </row>
    <row r="79" spans="1:22">
      <c r="A79" s="36"/>
      <c r="B79" s="36"/>
      <c r="C79" s="36"/>
      <c r="D79" s="36"/>
      <c r="E79" s="36"/>
      <c r="F79" s="36"/>
      <c r="G79" s="36"/>
      <c r="H79" s="36"/>
      <c r="I79" s="36"/>
      <c r="J79" s="36"/>
      <c r="K79" s="36"/>
      <c r="L79" s="36"/>
      <c r="M79" s="36"/>
      <c r="N79" s="36"/>
      <c r="O79" s="36"/>
      <c r="P79" s="36"/>
      <c r="Q79" s="36"/>
      <c r="R79" s="36"/>
      <c r="S79" s="36"/>
      <c r="T79" s="36"/>
      <c r="U79" s="36"/>
      <c r="V79" s="36"/>
    </row>
    <row r="80" spans="1:22">
      <c r="A80" s="36"/>
      <c r="B80" s="36"/>
      <c r="C80" s="36"/>
      <c r="D80" s="36"/>
      <c r="E80" s="36"/>
      <c r="F80" s="36"/>
      <c r="G80" s="36"/>
      <c r="H80" s="36"/>
      <c r="I80" s="36"/>
      <c r="J80" s="36"/>
      <c r="K80" s="36"/>
      <c r="L80" s="36"/>
      <c r="M80" s="36"/>
      <c r="N80" s="36"/>
      <c r="O80" s="36"/>
      <c r="P80" s="36"/>
      <c r="Q80" s="36"/>
      <c r="R80" s="36"/>
      <c r="S80" s="36"/>
      <c r="T80" s="36"/>
      <c r="U80" s="36"/>
      <c r="V80" s="36"/>
    </row>
    <row r="81" spans="1:22">
      <c r="A81" s="36"/>
      <c r="B81" s="36"/>
      <c r="C81" s="36"/>
      <c r="D81" s="36"/>
      <c r="E81" s="36"/>
      <c r="F81" s="36"/>
      <c r="G81" s="36"/>
      <c r="H81" s="36"/>
      <c r="I81" s="36"/>
      <c r="J81" s="36"/>
      <c r="K81" s="36"/>
      <c r="L81" s="36"/>
      <c r="M81" s="36"/>
      <c r="N81" s="36"/>
      <c r="O81" s="36"/>
      <c r="P81" s="36"/>
      <c r="Q81" s="36"/>
      <c r="R81" s="36"/>
      <c r="S81" s="36"/>
      <c r="T81" s="36"/>
      <c r="U81" s="36"/>
      <c r="V81" s="36"/>
    </row>
    <row r="82" spans="1:22">
      <c r="A82" s="36"/>
      <c r="B82" s="36"/>
      <c r="C82" s="36"/>
      <c r="D82" s="36"/>
      <c r="E82" s="36"/>
      <c r="F82" s="36"/>
      <c r="G82" s="36"/>
      <c r="H82" s="36"/>
      <c r="I82" s="36"/>
      <c r="J82" s="36"/>
      <c r="K82" s="36"/>
      <c r="L82" s="36"/>
      <c r="M82" s="36"/>
      <c r="N82" s="36"/>
      <c r="O82" s="36"/>
      <c r="P82" s="36"/>
      <c r="Q82" s="36"/>
      <c r="R82" s="36"/>
      <c r="S82" s="36"/>
      <c r="T82" s="36"/>
      <c r="U82" s="36"/>
      <c r="V82" s="36"/>
    </row>
    <row r="83" spans="1:22">
      <c r="A83" s="36"/>
      <c r="B83" s="36"/>
      <c r="C83" s="36"/>
      <c r="D83" s="36"/>
      <c r="E83" s="36"/>
      <c r="F83" s="36"/>
      <c r="G83" s="36"/>
      <c r="H83" s="36"/>
      <c r="I83" s="36"/>
      <c r="J83" s="36"/>
      <c r="K83" s="36"/>
      <c r="L83" s="36"/>
      <c r="M83" s="36"/>
      <c r="N83" s="36"/>
      <c r="O83" s="36"/>
      <c r="P83" s="36"/>
      <c r="Q83" s="36"/>
      <c r="R83" s="36"/>
      <c r="S83" s="36"/>
      <c r="T83" s="36"/>
      <c r="U83" s="36"/>
      <c r="V83" s="36"/>
    </row>
    <row r="84" spans="1:22">
      <c r="A84" s="36"/>
      <c r="B84" s="36"/>
      <c r="C84" s="36"/>
      <c r="D84" s="36"/>
      <c r="E84" s="36"/>
      <c r="F84" s="36"/>
      <c r="G84" s="36"/>
      <c r="H84" s="36"/>
      <c r="I84" s="36"/>
      <c r="J84" s="36"/>
      <c r="K84" s="36"/>
      <c r="L84" s="36"/>
      <c r="M84" s="36"/>
      <c r="N84" s="36"/>
      <c r="O84" s="36"/>
      <c r="P84" s="36"/>
      <c r="Q84" s="36"/>
      <c r="R84" s="36"/>
      <c r="S84" s="36"/>
      <c r="T84" s="36"/>
      <c r="U84" s="36"/>
      <c r="V84" s="36"/>
    </row>
    <row r="85" spans="1:22">
      <c r="A85" s="36"/>
      <c r="B85" s="36"/>
      <c r="C85" s="36"/>
      <c r="D85" s="36"/>
      <c r="E85" s="36"/>
      <c r="F85" s="36"/>
      <c r="G85" s="36"/>
      <c r="H85" s="36"/>
      <c r="I85" s="36"/>
      <c r="J85" s="36"/>
      <c r="K85" s="36"/>
      <c r="L85" s="36"/>
      <c r="M85" s="36"/>
      <c r="N85" s="36"/>
      <c r="O85" s="36"/>
      <c r="P85" s="36"/>
      <c r="Q85" s="36"/>
      <c r="R85" s="36"/>
      <c r="S85" s="36"/>
      <c r="T85" s="36"/>
      <c r="U85" s="36"/>
      <c r="V85" s="36"/>
    </row>
    <row r="86" spans="1:22">
      <c r="A86" s="36"/>
      <c r="B86" s="36"/>
      <c r="C86" s="36"/>
      <c r="D86" s="36"/>
      <c r="E86" s="36"/>
      <c r="F86" s="36"/>
      <c r="G86" s="36"/>
      <c r="H86" s="36"/>
      <c r="I86" s="36"/>
      <c r="J86" s="36"/>
      <c r="K86" s="36"/>
      <c r="L86" s="36"/>
      <c r="M86" s="36"/>
      <c r="N86" s="36"/>
      <c r="O86" s="36"/>
      <c r="P86" s="36"/>
      <c r="Q86" s="36"/>
      <c r="R86" s="36"/>
      <c r="S86" s="36"/>
      <c r="T86" s="36"/>
      <c r="U86" s="36"/>
      <c r="V86" s="36"/>
    </row>
    <row r="87" spans="1:22">
      <c r="A87" s="36"/>
      <c r="B87" s="36"/>
      <c r="C87" s="36"/>
      <c r="D87" s="36"/>
      <c r="E87" s="36"/>
      <c r="F87" s="36"/>
      <c r="G87" s="36"/>
      <c r="H87" s="36"/>
      <c r="I87" s="36"/>
      <c r="J87" s="36"/>
      <c r="K87" s="36"/>
      <c r="L87" s="36"/>
      <c r="M87" s="36"/>
      <c r="N87" s="36"/>
      <c r="O87" s="36"/>
      <c r="P87" s="36"/>
      <c r="Q87" s="36"/>
      <c r="R87" s="36"/>
      <c r="S87" s="36"/>
      <c r="T87" s="36"/>
      <c r="U87" s="36"/>
      <c r="V87" s="36"/>
    </row>
    <row r="88" spans="1:22">
      <c r="A88" s="36"/>
      <c r="B88" s="36"/>
      <c r="C88" s="36"/>
      <c r="D88" s="36"/>
      <c r="E88" s="36"/>
      <c r="F88" s="36"/>
      <c r="G88" s="36"/>
      <c r="H88" s="36"/>
      <c r="I88" s="36"/>
      <c r="J88" s="36"/>
      <c r="K88" s="36"/>
      <c r="L88" s="36"/>
      <c r="M88" s="36"/>
      <c r="N88" s="36"/>
      <c r="O88" s="36"/>
      <c r="P88" s="36"/>
      <c r="Q88" s="36"/>
      <c r="R88" s="36"/>
      <c r="S88" s="36"/>
      <c r="T88" s="36"/>
      <c r="U88" s="36"/>
      <c r="V88" s="36"/>
    </row>
    <row r="89" spans="1:22">
      <c r="A89" s="36"/>
      <c r="B89" s="36"/>
      <c r="C89" s="36"/>
      <c r="D89" s="36"/>
      <c r="E89" s="36"/>
      <c r="F89" s="36"/>
      <c r="G89" s="36"/>
      <c r="H89" s="36"/>
      <c r="I89" s="36"/>
      <c r="J89" s="36"/>
      <c r="K89" s="36"/>
      <c r="L89" s="36"/>
      <c r="M89" s="36"/>
      <c r="N89" s="36"/>
      <c r="O89" s="36"/>
      <c r="P89" s="36"/>
      <c r="Q89" s="36"/>
      <c r="R89" s="36"/>
      <c r="S89" s="36"/>
      <c r="T89" s="36"/>
      <c r="U89" s="36"/>
      <c r="V89" s="36"/>
    </row>
    <row r="90" spans="1:22">
      <c r="A90" s="36"/>
      <c r="B90" s="36"/>
      <c r="C90" s="36"/>
      <c r="D90" s="36"/>
      <c r="E90" s="36"/>
      <c r="F90" s="36"/>
      <c r="G90" s="36"/>
      <c r="H90" s="36"/>
      <c r="I90" s="36"/>
      <c r="J90" s="36"/>
      <c r="K90" s="36"/>
      <c r="L90" s="36"/>
      <c r="M90" s="36"/>
      <c r="N90" s="36"/>
      <c r="O90" s="36"/>
      <c r="P90" s="36"/>
      <c r="Q90" s="36"/>
      <c r="R90" s="36"/>
      <c r="S90" s="36"/>
      <c r="T90" s="36"/>
      <c r="U90" s="36"/>
      <c r="V90" s="36"/>
    </row>
    <row r="91" spans="1:22">
      <c r="A91" s="36"/>
      <c r="B91" s="36"/>
      <c r="C91" s="36"/>
      <c r="D91" s="36"/>
      <c r="E91" s="36"/>
      <c r="F91" s="36"/>
      <c r="G91" s="36"/>
      <c r="H91" s="36"/>
      <c r="I91" s="36"/>
      <c r="J91" s="36"/>
      <c r="K91" s="36"/>
      <c r="L91" s="36"/>
      <c r="M91" s="36"/>
      <c r="N91" s="36"/>
      <c r="O91" s="36"/>
      <c r="P91" s="36"/>
      <c r="Q91" s="36"/>
      <c r="R91" s="36"/>
      <c r="S91" s="36"/>
      <c r="T91" s="36"/>
      <c r="U91" s="36"/>
      <c r="V91" s="36"/>
    </row>
    <row r="92" spans="1:22">
      <c r="A92" s="36"/>
      <c r="B92" s="36"/>
      <c r="C92" s="36"/>
      <c r="D92" s="36"/>
      <c r="E92" s="36"/>
      <c r="F92" s="36"/>
      <c r="G92" s="36"/>
      <c r="H92" s="36"/>
      <c r="I92" s="36"/>
      <c r="J92" s="36"/>
      <c r="K92" s="36"/>
      <c r="L92" s="36"/>
      <c r="M92" s="36"/>
      <c r="N92" s="36"/>
      <c r="O92" s="36"/>
      <c r="P92" s="36"/>
      <c r="Q92" s="36"/>
      <c r="R92" s="36"/>
      <c r="S92" s="36"/>
      <c r="T92" s="36"/>
      <c r="U92" s="36"/>
      <c r="V92" s="36"/>
    </row>
    <row r="93" spans="1:22">
      <c r="A93" s="36"/>
      <c r="B93" s="36"/>
      <c r="C93" s="36"/>
      <c r="D93" s="36"/>
      <c r="E93" s="36"/>
      <c r="F93" s="36"/>
      <c r="G93" s="36"/>
      <c r="H93" s="36"/>
      <c r="I93" s="36"/>
      <c r="J93" s="36"/>
      <c r="K93" s="36"/>
      <c r="L93" s="36"/>
      <c r="M93" s="36"/>
      <c r="N93" s="36"/>
      <c r="O93" s="36"/>
      <c r="P93" s="36"/>
      <c r="Q93" s="36"/>
      <c r="R93" s="36"/>
      <c r="S93" s="36"/>
      <c r="T93" s="36"/>
      <c r="U93" s="36"/>
      <c r="V93" s="36"/>
    </row>
    <row r="94" spans="1:22">
      <c r="A94" s="36"/>
      <c r="B94" s="36"/>
      <c r="C94" s="36"/>
      <c r="D94" s="36"/>
      <c r="E94" s="36"/>
      <c r="F94" s="36"/>
      <c r="G94" s="36"/>
      <c r="H94" s="36"/>
      <c r="I94" s="36"/>
      <c r="J94" s="36"/>
      <c r="K94" s="36"/>
      <c r="L94" s="36"/>
      <c r="M94" s="36"/>
      <c r="N94" s="36"/>
      <c r="O94" s="36"/>
      <c r="P94" s="36"/>
      <c r="Q94" s="36"/>
      <c r="R94" s="36"/>
      <c r="S94" s="36"/>
      <c r="T94" s="36"/>
      <c r="U94" s="36"/>
      <c r="V94" s="36"/>
    </row>
    <row r="95" spans="1:22">
      <c r="A95" s="36"/>
      <c r="B95" s="36"/>
      <c r="C95" s="36"/>
      <c r="D95" s="36"/>
      <c r="E95" s="36"/>
      <c r="F95" s="36"/>
      <c r="G95" s="36"/>
      <c r="H95" s="36"/>
      <c r="I95" s="36"/>
      <c r="J95" s="36"/>
      <c r="K95" s="36"/>
      <c r="L95" s="36"/>
      <c r="M95" s="36"/>
      <c r="N95" s="36"/>
      <c r="O95" s="36"/>
      <c r="P95" s="36"/>
      <c r="Q95" s="36"/>
      <c r="R95" s="36"/>
      <c r="S95" s="36"/>
      <c r="T95" s="36"/>
      <c r="U95" s="36"/>
      <c r="V95" s="36"/>
    </row>
    <row r="96" spans="1:22">
      <c r="A96" s="36"/>
      <c r="B96" s="36"/>
      <c r="C96" s="36"/>
      <c r="D96" s="36"/>
      <c r="E96" s="36"/>
      <c r="F96" s="36"/>
      <c r="G96" s="36"/>
      <c r="H96" s="36"/>
      <c r="I96" s="36"/>
      <c r="J96" s="36"/>
      <c r="K96" s="36"/>
      <c r="L96" s="36"/>
      <c r="M96" s="36"/>
      <c r="N96" s="36"/>
      <c r="O96" s="36"/>
      <c r="P96" s="36"/>
      <c r="Q96" s="36"/>
      <c r="R96" s="36"/>
      <c r="S96" s="36"/>
      <c r="T96" s="36"/>
      <c r="U96" s="36"/>
      <c r="V96" s="36"/>
    </row>
    <row r="97" spans="1:22">
      <c r="A97" s="36"/>
      <c r="B97" s="36"/>
      <c r="C97" s="36"/>
      <c r="D97" s="36"/>
      <c r="E97" s="36"/>
      <c r="F97" s="36"/>
      <c r="G97" s="36"/>
      <c r="H97" s="36"/>
      <c r="I97" s="36"/>
      <c r="J97" s="36"/>
      <c r="K97" s="36"/>
      <c r="L97" s="36"/>
      <c r="M97" s="36"/>
      <c r="N97" s="36"/>
      <c r="O97" s="36"/>
      <c r="P97" s="36"/>
      <c r="Q97" s="36"/>
      <c r="R97" s="36"/>
      <c r="S97" s="36"/>
      <c r="T97" s="36"/>
      <c r="U97" s="36"/>
      <c r="V97" s="36"/>
    </row>
    <row r="98" spans="1:22">
      <c r="A98" s="36"/>
      <c r="B98" s="36"/>
      <c r="C98" s="36"/>
      <c r="D98" s="36"/>
      <c r="E98" s="36"/>
      <c r="F98" s="36"/>
      <c r="G98" s="36"/>
      <c r="H98" s="36"/>
      <c r="I98" s="36"/>
      <c r="J98" s="36"/>
      <c r="K98" s="36"/>
      <c r="L98" s="36"/>
      <c r="M98" s="36"/>
      <c r="N98" s="36"/>
      <c r="O98" s="36"/>
      <c r="P98" s="36"/>
      <c r="Q98" s="36"/>
      <c r="R98" s="36"/>
      <c r="S98" s="36"/>
      <c r="T98" s="36"/>
      <c r="U98" s="36"/>
      <c r="V98" s="36"/>
    </row>
    <row r="99" spans="1:22">
      <c r="A99" s="36"/>
      <c r="B99" s="36"/>
      <c r="C99" s="36"/>
      <c r="D99" s="36"/>
      <c r="E99" s="36"/>
      <c r="F99" s="36"/>
      <c r="G99" s="36"/>
      <c r="H99" s="36"/>
      <c r="I99" s="36"/>
      <c r="J99" s="36"/>
      <c r="K99" s="36"/>
      <c r="L99" s="36"/>
      <c r="M99" s="36"/>
      <c r="N99" s="36"/>
      <c r="O99" s="36"/>
      <c r="P99" s="36"/>
      <c r="Q99" s="36"/>
      <c r="R99" s="36"/>
      <c r="S99" s="36"/>
      <c r="T99" s="36"/>
      <c r="U99" s="36"/>
      <c r="V99" s="36"/>
    </row>
    <row r="100" spans="1:22">
      <c r="A100" s="36"/>
      <c r="B100" s="36"/>
      <c r="C100" s="36"/>
      <c r="D100" s="36"/>
      <c r="E100" s="36"/>
      <c r="F100" s="36"/>
      <c r="G100" s="36"/>
      <c r="H100" s="36"/>
      <c r="I100" s="36"/>
      <c r="J100" s="36"/>
      <c r="K100" s="36"/>
      <c r="L100" s="36"/>
      <c r="M100" s="36"/>
      <c r="N100" s="36"/>
      <c r="O100" s="36"/>
      <c r="P100" s="36"/>
      <c r="Q100" s="36"/>
      <c r="R100" s="36"/>
      <c r="S100" s="36"/>
      <c r="T100" s="36"/>
      <c r="U100" s="36"/>
      <c r="V100" s="36"/>
    </row>
    <row r="101" spans="1:22">
      <c r="A101" s="36"/>
      <c r="B101" s="36"/>
      <c r="C101" s="36"/>
      <c r="D101" s="36"/>
      <c r="E101" s="36"/>
      <c r="F101" s="36"/>
      <c r="G101" s="36"/>
      <c r="H101" s="36"/>
      <c r="I101" s="36"/>
      <c r="J101" s="36"/>
      <c r="K101" s="36"/>
      <c r="L101" s="36"/>
      <c r="M101" s="36"/>
      <c r="N101" s="36"/>
      <c r="O101" s="36"/>
      <c r="P101" s="36"/>
      <c r="Q101" s="36"/>
      <c r="R101" s="36"/>
      <c r="S101" s="36"/>
      <c r="T101" s="36"/>
      <c r="U101" s="36"/>
      <c r="V101" s="36"/>
    </row>
    <row r="102" spans="1:22">
      <c r="A102" s="36"/>
      <c r="B102" s="36"/>
      <c r="C102" s="36"/>
      <c r="D102" s="36"/>
      <c r="E102" s="36"/>
      <c r="F102" s="36"/>
      <c r="G102" s="36"/>
      <c r="H102" s="36"/>
      <c r="I102" s="36"/>
      <c r="J102" s="36"/>
      <c r="K102" s="36"/>
      <c r="L102" s="36"/>
      <c r="M102" s="36"/>
      <c r="N102" s="36"/>
      <c r="O102" s="36"/>
      <c r="P102" s="36"/>
      <c r="Q102" s="36"/>
      <c r="R102" s="36"/>
      <c r="S102" s="36"/>
      <c r="T102" s="36"/>
      <c r="U102" s="36"/>
      <c r="V102" s="36"/>
    </row>
    <row r="103" spans="1:22">
      <c r="A103" s="36"/>
      <c r="B103" s="36"/>
      <c r="C103" s="36"/>
      <c r="D103" s="36"/>
      <c r="E103" s="36"/>
      <c r="F103" s="36"/>
      <c r="G103" s="36"/>
      <c r="H103" s="36"/>
      <c r="I103" s="36"/>
      <c r="J103" s="36"/>
      <c r="K103" s="36"/>
      <c r="L103" s="36"/>
      <c r="M103" s="36"/>
      <c r="N103" s="36"/>
      <c r="O103" s="36"/>
      <c r="P103" s="36"/>
      <c r="Q103" s="36"/>
      <c r="R103" s="36"/>
      <c r="S103" s="36"/>
      <c r="T103" s="36"/>
      <c r="U103" s="36"/>
      <c r="V103" s="36"/>
    </row>
    <row r="104" spans="1:22">
      <c r="A104" s="36"/>
      <c r="B104" s="36"/>
      <c r="C104" s="36"/>
      <c r="D104" s="36"/>
      <c r="E104" s="36"/>
      <c r="F104" s="36"/>
      <c r="G104" s="36"/>
      <c r="H104" s="36"/>
      <c r="I104" s="36"/>
      <c r="J104" s="36"/>
      <c r="K104" s="36"/>
      <c r="L104" s="36"/>
      <c r="M104" s="36"/>
      <c r="N104" s="36"/>
      <c r="O104" s="36"/>
      <c r="P104" s="36"/>
      <c r="Q104" s="36"/>
      <c r="R104" s="36"/>
      <c r="S104" s="36"/>
      <c r="T104" s="36"/>
      <c r="U104" s="36"/>
      <c r="V104" s="36"/>
    </row>
    <row r="105" spans="1:22">
      <c r="A105" s="36"/>
      <c r="B105" s="36"/>
      <c r="C105" s="36"/>
      <c r="D105" s="36"/>
      <c r="E105" s="36"/>
      <c r="F105" s="36"/>
      <c r="G105" s="36"/>
      <c r="H105" s="36"/>
      <c r="I105" s="36"/>
      <c r="J105" s="36"/>
      <c r="K105" s="36"/>
      <c r="L105" s="36"/>
      <c r="M105" s="36"/>
      <c r="N105" s="36"/>
      <c r="O105" s="36"/>
      <c r="P105" s="36"/>
      <c r="Q105" s="36"/>
      <c r="R105" s="36"/>
      <c r="S105" s="36"/>
      <c r="T105" s="36"/>
      <c r="U105" s="36"/>
      <c r="V105" s="36"/>
    </row>
    <row r="106" spans="1:22">
      <c r="A106" s="36"/>
      <c r="B106" s="36"/>
      <c r="C106" s="36"/>
      <c r="D106" s="36"/>
      <c r="E106" s="36"/>
      <c r="F106" s="36"/>
      <c r="G106" s="36"/>
      <c r="H106" s="36"/>
      <c r="I106" s="36"/>
      <c r="J106" s="36"/>
      <c r="K106" s="36"/>
      <c r="L106" s="36"/>
      <c r="M106" s="36"/>
      <c r="N106" s="36"/>
      <c r="O106" s="36"/>
      <c r="P106" s="36"/>
      <c r="Q106" s="36"/>
      <c r="R106" s="36"/>
      <c r="S106" s="36"/>
      <c r="T106" s="36"/>
      <c r="U106" s="36"/>
      <c r="V106" s="36"/>
    </row>
    <row r="107" spans="1:22">
      <c r="A107" s="36"/>
      <c r="B107" s="36"/>
      <c r="C107" s="36"/>
      <c r="D107" s="36"/>
      <c r="E107" s="36"/>
      <c r="F107" s="36"/>
      <c r="G107" s="36"/>
      <c r="H107" s="36"/>
      <c r="I107" s="36"/>
      <c r="J107" s="36"/>
      <c r="K107" s="36"/>
      <c r="L107" s="36"/>
      <c r="M107" s="36"/>
      <c r="N107" s="36"/>
      <c r="O107" s="36"/>
      <c r="P107" s="36"/>
      <c r="Q107" s="36"/>
      <c r="R107" s="36"/>
      <c r="S107" s="36"/>
      <c r="T107" s="36"/>
      <c r="U107" s="36"/>
      <c r="V107" s="36"/>
    </row>
    <row r="108" spans="1:22">
      <c r="A108" s="36"/>
      <c r="B108" s="36"/>
      <c r="C108" s="36"/>
      <c r="D108" s="36"/>
      <c r="E108" s="36"/>
      <c r="F108" s="36"/>
      <c r="G108" s="36"/>
      <c r="H108" s="36"/>
      <c r="I108" s="36"/>
      <c r="J108" s="36"/>
      <c r="K108" s="36"/>
      <c r="L108" s="36"/>
      <c r="M108" s="36"/>
      <c r="N108" s="36"/>
      <c r="O108" s="36"/>
      <c r="P108" s="36"/>
      <c r="Q108" s="36"/>
      <c r="R108" s="36"/>
      <c r="S108" s="36"/>
      <c r="T108" s="36"/>
      <c r="U108" s="36"/>
      <c r="V108" s="36"/>
    </row>
    <row r="109" spans="1:22">
      <c r="A109" s="36"/>
      <c r="B109" s="36"/>
      <c r="C109" s="36"/>
      <c r="D109" s="36"/>
      <c r="E109" s="36"/>
      <c r="F109" s="36"/>
      <c r="G109" s="36"/>
      <c r="H109" s="36"/>
      <c r="I109" s="36"/>
      <c r="J109" s="36"/>
      <c r="K109" s="36"/>
      <c r="L109" s="36"/>
      <c r="M109" s="36"/>
      <c r="N109" s="36"/>
      <c r="O109" s="36"/>
      <c r="P109" s="36"/>
      <c r="Q109" s="36"/>
      <c r="R109" s="36"/>
      <c r="S109" s="36"/>
      <c r="T109" s="36"/>
      <c r="U109" s="36"/>
      <c r="V109" s="36"/>
    </row>
    <row r="110" spans="1:22">
      <c r="A110" s="36"/>
      <c r="B110" s="36"/>
      <c r="C110" s="36"/>
      <c r="D110" s="36"/>
      <c r="E110" s="36"/>
      <c r="F110" s="36"/>
      <c r="G110" s="36"/>
      <c r="H110" s="36"/>
      <c r="I110" s="36"/>
      <c r="J110" s="36"/>
      <c r="K110" s="36"/>
      <c r="L110" s="36"/>
      <c r="M110" s="36"/>
      <c r="N110" s="36"/>
      <c r="O110" s="36"/>
      <c r="P110" s="36"/>
      <c r="Q110" s="36"/>
      <c r="R110" s="36"/>
      <c r="S110" s="36"/>
      <c r="T110" s="36"/>
      <c r="U110" s="36"/>
      <c r="V110" s="36"/>
    </row>
    <row r="111" spans="1:22">
      <c r="A111" s="36"/>
      <c r="B111" s="36"/>
      <c r="C111" s="36"/>
      <c r="D111" s="36"/>
      <c r="E111" s="36"/>
      <c r="F111" s="36"/>
      <c r="G111" s="36"/>
      <c r="H111" s="36"/>
      <c r="I111" s="36"/>
      <c r="J111" s="36"/>
      <c r="K111" s="36"/>
      <c r="L111" s="36"/>
      <c r="M111" s="36"/>
      <c r="N111" s="36"/>
      <c r="O111" s="36"/>
      <c r="P111" s="36"/>
      <c r="Q111" s="36"/>
      <c r="R111" s="36"/>
      <c r="S111" s="36"/>
      <c r="T111" s="36"/>
      <c r="U111" s="36"/>
      <c r="V111" s="36"/>
    </row>
    <row r="112" spans="1:22">
      <c r="A112" s="36"/>
      <c r="B112" s="36"/>
      <c r="C112" s="36"/>
      <c r="D112" s="36"/>
      <c r="E112" s="36"/>
      <c r="F112" s="36"/>
      <c r="G112" s="36"/>
      <c r="H112" s="36"/>
      <c r="I112" s="36"/>
      <c r="J112" s="36"/>
      <c r="K112" s="36"/>
      <c r="L112" s="36"/>
      <c r="M112" s="36"/>
      <c r="N112" s="36"/>
      <c r="O112" s="36"/>
      <c r="P112" s="36"/>
      <c r="Q112" s="36"/>
      <c r="R112" s="36"/>
      <c r="S112" s="36"/>
      <c r="T112" s="36"/>
      <c r="U112" s="36"/>
      <c r="V112" s="36"/>
    </row>
    <row r="113" spans="1:22">
      <c r="A113" s="36"/>
      <c r="B113" s="36"/>
      <c r="C113" s="36"/>
      <c r="D113" s="36"/>
      <c r="E113" s="36"/>
      <c r="F113" s="36"/>
      <c r="G113" s="36"/>
      <c r="H113" s="36"/>
      <c r="I113" s="36"/>
      <c r="J113" s="36"/>
      <c r="K113" s="36"/>
      <c r="L113" s="36"/>
      <c r="M113" s="36"/>
      <c r="N113" s="36"/>
      <c r="O113" s="36"/>
      <c r="P113" s="36"/>
      <c r="Q113" s="36"/>
      <c r="R113" s="36"/>
      <c r="S113" s="36"/>
      <c r="T113" s="36"/>
      <c r="U113" s="36"/>
      <c r="V113" s="36"/>
    </row>
    <row r="114" spans="1:22">
      <c r="A114" s="36"/>
      <c r="B114" s="36"/>
      <c r="C114" s="36"/>
      <c r="D114" s="36"/>
      <c r="E114" s="36"/>
      <c r="F114" s="36"/>
      <c r="G114" s="36"/>
      <c r="H114" s="36"/>
      <c r="I114" s="36"/>
      <c r="J114" s="36"/>
      <c r="K114" s="36"/>
      <c r="L114" s="36"/>
      <c r="M114" s="36"/>
      <c r="N114" s="36"/>
      <c r="O114" s="36"/>
      <c r="P114" s="36"/>
      <c r="Q114" s="36"/>
      <c r="R114" s="36"/>
      <c r="S114" s="36"/>
      <c r="T114" s="36"/>
      <c r="U114" s="36"/>
      <c r="V114" s="36"/>
    </row>
    <row r="115" spans="1:22">
      <c r="A115" s="36"/>
      <c r="B115" s="36"/>
      <c r="C115" s="36"/>
      <c r="D115" s="36"/>
      <c r="E115" s="36"/>
      <c r="F115" s="36"/>
      <c r="G115" s="36"/>
      <c r="H115" s="36"/>
      <c r="I115" s="36"/>
      <c r="J115" s="36"/>
      <c r="K115" s="36"/>
      <c r="L115" s="36"/>
      <c r="M115" s="36"/>
      <c r="N115" s="36"/>
      <c r="O115" s="36"/>
      <c r="P115" s="36"/>
      <c r="Q115" s="36"/>
      <c r="R115" s="36"/>
      <c r="S115" s="36"/>
      <c r="T115" s="36"/>
      <c r="U115" s="36"/>
      <c r="V115" s="36"/>
    </row>
    <row r="116" spans="1:22">
      <c r="A116" s="36"/>
      <c r="B116" s="36"/>
      <c r="C116" s="36"/>
      <c r="D116" s="36"/>
      <c r="E116" s="36"/>
      <c r="F116" s="36"/>
      <c r="G116" s="36"/>
      <c r="H116" s="36"/>
      <c r="I116" s="36"/>
      <c r="J116" s="36"/>
      <c r="K116" s="36"/>
      <c r="L116" s="36"/>
      <c r="M116" s="36"/>
      <c r="N116" s="36"/>
      <c r="O116" s="36"/>
      <c r="P116" s="36"/>
      <c r="Q116" s="36"/>
      <c r="R116" s="36"/>
      <c r="S116" s="36"/>
      <c r="T116" s="36"/>
      <c r="U116" s="36"/>
      <c r="V116" s="36"/>
    </row>
    <row r="117" spans="1:22">
      <c r="A117" s="36"/>
      <c r="B117" s="36"/>
      <c r="C117" s="36"/>
      <c r="D117" s="36"/>
      <c r="E117" s="36"/>
      <c r="F117" s="36"/>
      <c r="G117" s="36"/>
      <c r="H117" s="36"/>
      <c r="I117" s="36"/>
      <c r="J117" s="36"/>
      <c r="K117" s="36"/>
      <c r="L117" s="36"/>
      <c r="M117" s="36"/>
      <c r="N117" s="36"/>
      <c r="O117" s="36"/>
      <c r="P117" s="36"/>
      <c r="Q117" s="36"/>
      <c r="R117" s="36"/>
      <c r="S117" s="36"/>
      <c r="T117" s="36"/>
      <c r="U117" s="36"/>
      <c r="V117" s="36"/>
    </row>
    <row r="118" spans="1:22">
      <c r="A118" s="36"/>
      <c r="B118" s="36"/>
      <c r="C118" s="36"/>
      <c r="D118" s="36"/>
      <c r="E118" s="36"/>
      <c r="F118" s="36"/>
      <c r="G118" s="36"/>
      <c r="H118" s="36"/>
      <c r="I118" s="36"/>
      <c r="J118" s="36"/>
      <c r="K118" s="36"/>
      <c r="L118" s="36"/>
      <c r="M118" s="36"/>
      <c r="N118" s="36"/>
      <c r="O118" s="36"/>
      <c r="P118" s="36"/>
      <c r="Q118" s="36"/>
      <c r="R118" s="36"/>
      <c r="S118" s="36"/>
      <c r="T118" s="36"/>
      <c r="U118" s="36"/>
      <c r="V118" s="36"/>
    </row>
    <row r="119" spans="1:22">
      <c r="A119" s="36"/>
      <c r="B119" s="36"/>
      <c r="C119" s="36"/>
      <c r="D119" s="36"/>
      <c r="E119" s="36"/>
      <c r="F119" s="36"/>
      <c r="G119" s="36"/>
      <c r="H119" s="36"/>
      <c r="I119" s="36"/>
      <c r="J119" s="36"/>
      <c r="K119" s="36"/>
      <c r="L119" s="36"/>
      <c r="M119" s="36"/>
      <c r="N119" s="36"/>
      <c r="O119" s="36"/>
      <c r="P119" s="36"/>
      <c r="Q119" s="36"/>
      <c r="R119" s="36"/>
      <c r="S119" s="36"/>
      <c r="T119" s="36"/>
      <c r="U119" s="36"/>
      <c r="V119" s="36"/>
    </row>
    <row r="120" spans="1:22">
      <c r="A120" s="36"/>
      <c r="B120" s="36"/>
      <c r="C120" s="36"/>
      <c r="D120" s="36"/>
      <c r="E120" s="36"/>
      <c r="F120" s="36"/>
      <c r="G120" s="36"/>
      <c r="H120" s="36"/>
      <c r="I120" s="36"/>
      <c r="J120" s="36"/>
      <c r="K120" s="36"/>
      <c r="L120" s="36"/>
      <c r="M120" s="36"/>
      <c r="N120" s="36"/>
      <c r="O120" s="36"/>
      <c r="P120" s="36"/>
      <c r="Q120" s="36"/>
      <c r="R120" s="36"/>
      <c r="S120" s="36"/>
      <c r="T120" s="36"/>
      <c r="U120" s="36"/>
      <c r="V120" s="36"/>
    </row>
    <row r="121" spans="1:22">
      <c r="A121" s="36"/>
      <c r="B121" s="36"/>
      <c r="C121" s="36"/>
      <c r="D121" s="36"/>
      <c r="E121" s="36"/>
      <c r="F121" s="36"/>
      <c r="G121" s="36"/>
      <c r="H121" s="36"/>
      <c r="I121" s="36"/>
      <c r="J121" s="36"/>
      <c r="K121" s="36"/>
      <c r="L121" s="36"/>
      <c r="M121" s="36"/>
      <c r="N121" s="36"/>
      <c r="O121" s="36"/>
      <c r="P121" s="36"/>
      <c r="Q121" s="36"/>
      <c r="R121" s="36"/>
      <c r="S121" s="36"/>
      <c r="T121" s="36"/>
      <c r="U121" s="36"/>
      <c r="V121" s="36"/>
    </row>
    <row r="122" spans="1:22">
      <c r="A122" s="36"/>
      <c r="B122" s="36"/>
      <c r="C122" s="36"/>
      <c r="D122" s="36"/>
      <c r="E122" s="36"/>
      <c r="F122" s="36"/>
      <c r="G122" s="36"/>
      <c r="H122" s="36"/>
      <c r="I122" s="36"/>
      <c r="J122" s="36"/>
      <c r="K122" s="36"/>
      <c r="L122" s="36"/>
      <c r="M122" s="36"/>
      <c r="N122" s="36"/>
      <c r="O122" s="36"/>
      <c r="P122" s="36"/>
      <c r="Q122" s="36"/>
      <c r="R122" s="36"/>
      <c r="S122" s="36"/>
      <c r="T122" s="36"/>
      <c r="U122" s="36"/>
      <c r="V122" s="36"/>
    </row>
    <row r="123" spans="1:22">
      <c r="A123" s="36"/>
      <c r="B123" s="36"/>
      <c r="C123" s="36"/>
      <c r="D123" s="36"/>
      <c r="E123" s="36"/>
      <c r="F123" s="36"/>
      <c r="G123" s="36"/>
      <c r="H123" s="36"/>
      <c r="I123" s="36"/>
      <c r="J123" s="36"/>
      <c r="K123" s="36"/>
      <c r="L123" s="36"/>
      <c r="M123" s="36"/>
      <c r="N123" s="36"/>
      <c r="O123" s="36"/>
      <c r="P123" s="36"/>
      <c r="Q123" s="36"/>
      <c r="R123" s="36"/>
      <c r="S123" s="36"/>
      <c r="T123" s="36"/>
      <c r="U123" s="36"/>
      <c r="V123" s="36"/>
    </row>
    <row r="124" spans="1:22">
      <c r="A124" s="36"/>
      <c r="B124" s="36"/>
      <c r="C124" s="36"/>
      <c r="D124" s="36"/>
      <c r="E124" s="36"/>
      <c r="F124" s="36"/>
      <c r="G124" s="36"/>
      <c r="H124" s="36"/>
      <c r="I124" s="36"/>
      <c r="J124" s="36"/>
      <c r="K124" s="36"/>
      <c r="L124" s="36"/>
      <c r="M124" s="36"/>
      <c r="N124" s="36"/>
      <c r="O124" s="36"/>
      <c r="P124" s="36"/>
      <c r="Q124" s="36"/>
      <c r="R124" s="36"/>
      <c r="S124" s="36"/>
      <c r="T124" s="36"/>
      <c r="U124" s="36"/>
      <c r="V124" s="36"/>
    </row>
    <row r="125" spans="1:22">
      <c r="A125" s="36"/>
      <c r="B125" s="36"/>
      <c r="C125" s="36"/>
      <c r="D125" s="36"/>
      <c r="E125" s="36"/>
      <c r="F125" s="36"/>
      <c r="G125" s="36"/>
      <c r="H125" s="36"/>
      <c r="I125" s="36"/>
      <c r="J125" s="36"/>
      <c r="K125" s="36"/>
      <c r="L125" s="36"/>
      <c r="M125" s="36"/>
      <c r="N125" s="36"/>
      <c r="O125" s="36"/>
      <c r="P125" s="36"/>
      <c r="Q125" s="36"/>
      <c r="R125" s="36"/>
      <c r="S125" s="36"/>
      <c r="T125" s="36"/>
      <c r="U125" s="36"/>
      <c r="V125" s="36"/>
    </row>
    <row r="126" spans="1:22">
      <c r="A126" s="36"/>
      <c r="B126" s="36"/>
      <c r="C126" s="36"/>
      <c r="D126" s="36"/>
      <c r="E126" s="36"/>
      <c r="F126" s="36"/>
      <c r="G126" s="36"/>
      <c r="H126" s="36"/>
      <c r="I126" s="36"/>
      <c r="J126" s="36"/>
      <c r="K126" s="36"/>
      <c r="L126" s="36"/>
      <c r="M126" s="36"/>
      <c r="N126" s="36"/>
      <c r="O126" s="36"/>
      <c r="P126" s="36"/>
      <c r="Q126" s="36"/>
      <c r="R126" s="36"/>
      <c r="S126" s="36"/>
      <c r="T126" s="36"/>
      <c r="U126" s="36"/>
      <c r="V126" s="36"/>
    </row>
    <row r="127" spans="1:22">
      <c r="A127" s="36"/>
      <c r="B127" s="36"/>
      <c r="C127" s="36"/>
      <c r="D127" s="36"/>
      <c r="E127" s="36"/>
      <c r="F127" s="36"/>
      <c r="G127" s="36"/>
      <c r="H127" s="36"/>
      <c r="I127" s="36"/>
      <c r="J127" s="36"/>
      <c r="K127" s="36"/>
      <c r="L127" s="36"/>
      <c r="M127" s="36"/>
      <c r="N127" s="36"/>
      <c r="O127" s="36"/>
      <c r="P127" s="36"/>
      <c r="Q127" s="36"/>
      <c r="R127" s="36"/>
      <c r="S127" s="36"/>
      <c r="T127" s="36"/>
      <c r="U127" s="36"/>
      <c r="V127" s="36"/>
    </row>
    <row r="128" spans="1:22">
      <c r="A128" s="36"/>
      <c r="B128" s="36"/>
      <c r="C128" s="36"/>
      <c r="D128" s="36"/>
      <c r="E128" s="36"/>
      <c r="F128" s="36"/>
      <c r="G128" s="36"/>
      <c r="H128" s="36"/>
      <c r="I128" s="36"/>
      <c r="J128" s="36"/>
      <c r="K128" s="36"/>
      <c r="L128" s="36"/>
      <c r="M128" s="36"/>
      <c r="N128" s="36"/>
      <c r="O128" s="36"/>
      <c r="P128" s="36"/>
      <c r="Q128" s="36"/>
      <c r="R128" s="36"/>
      <c r="S128" s="36"/>
      <c r="T128" s="36"/>
      <c r="U128" s="36"/>
      <c r="V128" s="36"/>
    </row>
    <row r="129" spans="1:22">
      <c r="A129" s="36"/>
      <c r="B129" s="36"/>
      <c r="C129" s="36"/>
      <c r="D129" s="36"/>
      <c r="E129" s="36"/>
      <c r="F129" s="36"/>
      <c r="G129" s="36"/>
      <c r="H129" s="36"/>
      <c r="I129" s="36"/>
      <c r="J129" s="36"/>
      <c r="K129" s="36"/>
      <c r="L129" s="36"/>
      <c r="M129" s="36"/>
      <c r="N129" s="36"/>
      <c r="O129" s="36"/>
      <c r="P129" s="36"/>
      <c r="Q129" s="36"/>
      <c r="R129" s="36"/>
      <c r="S129" s="36"/>
      <c r="T129" s="36"/>
      <c r="U129" s="36"/>
      <c r="V129" s="36"/>
    </row>
    <row r="130" spans="1:22">
      <c r="A130" s="36"/>
      <c r="B130" s="36"/>
      <c r="C130" s="36"/>
      <c r="D130" s="36"/>
      <c r="E130" s="36"/>
      <c r="F130" s="36"/>
      <c r="G130" s="36"/>
      <c r="H130" s="36"/>
      <c r="I130" s="36"/>
      <c r="J130" s="36"/>
      <c r="K130" s="36"/>
      <c r="L130" s="36"/>
      <c r="M130" s="36"/>
      <c r="N130" s="36"/>
      <c r="O130" s="36"/>
      <c r="P130" s="36"/>
      <c r="Q130" s="36"/>
      <c r="R130" s="36"/>
      <c r="S130" s="36"/>
      <c r="T130" s="36"/>
      <c r="U130" s="36"/>
      <c r="V130" s="36"/>
    </row>
    <row r="131" spans="1:22">
      <c r="A131" s="36"/>
      <c r="B131" s="36"/>
      <c r="C131" s="36"/>
      <c r="D131" s="36"/>
      <c r="E131" s="36"/>
      <c r="F131" s="36"/>
      <c r="G131" s="36"/>
      <c r="H131" s="36"/>
      <c r="I131" s="36"/>
      <c r="J131" s="36"/>
      <c r="K131" s="36"/>
      <c r="L131" s="36"/>
      <c r="M131" s="36"/>
      <c r="N131" s="36"/>
      <c r="O131" s="36"/>
      <c r="P131" s="36"/>
      <c r="Q131" s="36"/>
      <c r="R131" s="36"/>
      <c r="S131" s="36"/>
      <c r="T131" s="36"/>
      <c r="U131" s="36"/>
      <c r="V131" s="36"/>
    </row>
    <row r="132" spans="1:22">
      <c r="A132" s="36"/>
      <c r="B132" s="36"/>
      <c r="C132" s="36"/>
      <c r="D132" s="36"/>
      <c r="E132" s="36"/>
      <c r="F132" s="36"/>
      <c r="G132" s="36"/>
      <c r="H132" s="36"/>
      <c r="I132" s="36"/>
      <c r="J132" s="36"/>
      <c r="K132" s="36"/>
      <c r="L132" s="36"/>
      <c r="M132" s="36"/>
      <c r="N132" s="36"/>
      <c r="O132" s="36"/>
      <c r="P132" s="36"/>
      <c r="Q132" s="36"/>
      <c r="R132" s="36"/>
      <c r="S132" s="36"/>
      <c r="T132" s="36"/>
      <c r="U132" s="36"/>
      <c r="V132" s="36"/>
    </row>
    <row r="133" spans="1:22">
      <c r="A133" s="36"/>
      <c r="B133" s="36"/>
      <c r="C133" s="36"/>
      <c r="D133" s="36"/>
      <c r="E133" s="36"/>
      <c r="F133" s="36"/>
      <c r="G133" s="36"/>
      <c r="H133" s="36"/>
      <c r="I133" s="36"/>
      <c r="J133" s="36"/>
      <c r="K133" s="36"/>
      <c r="L133" s="36"/>
      <c r="M133" s="36"/>
      <c r="N133" s="36"/>
      <c r="O133" s="36"/>
      <c r="P133" s="36"/>
      <c r="Q133" s="36"/>
      <c r="R133" s="36"/>
      <c r="S133" s="36"/>
      <c r="T133" s="36"/>
      <c r="U133" s="36"/>
      <c r="V133" s="36"/>
    </row>
    <row r="134" spans="1:22">
      <c r="A134" s="36"/>
      <c r="B134" s="36"/>
      <c r="C134" s="36"/>
      <c r="D134" s="36"/>
      <c r="E134" s="36"/>
      <c r="F134" s="36"/>
      <c r="G134" s="36"/>
      <c r="H134" s="36"/>
      <c r="I134" s="36"/>
      <c r="J134" s="36"/>
      <c r="K134" s="36"/>
      <c r="L134" s="36"/>
      <c r="M134" s="36"/>
      <c r="N134" s="36"/>
      <c r="O134" s="36"/>
      <c r="P134" s="36"/>
      <c r="Q134" s="36"/>
      <c r="R134" s="36"/>
      <c r="S134" s="36"/>
      <c r="T134" s="36"/>
      <c r="U134" s="36"/>
      <c r="V134" s="36"/>
    </row>
    <row r="135" spans="1:22">
      <c r="A135" s="36"/>
      <c r="B135" s="36"/>
      <c r="C135" s="36"/>
      <c r="D135" s="36"/>
      <c r="E135" s="36"/>
      <c r="F135" s="36"/>
      <c r="G135" s="36"/>
      <c r="H135" s="36"/>
      <c r="I135" s="36"/>
      <c r="J135" s="36"/>
      <c r="K135" s="36"/>
      <c r="L135" s="36"/>
      <c r="M135" s="36"/>
      <c r="N135" s="36"/>
      <c r="O135" s="36"/>
      <c r="P135" s="36"/>
      <c r="Q135" s="36"/>
      <c r="R135" s="36"/>
      <c r="S135" s="36"/>
      <c r="T135" s="36"/>
      <c r="U135" s="36"/>
      <c r="V135" s="36"/>
    </row>
    <row r="136" spans="1:22">
      <c r="A136" s="36"/>
      <c r="B136" s="36"/>
      <c r="C136" s="36"/>
      <c r="D136" s="36"/>
      <c r="E136" s="36"/>
      <c r="F136" s="36"/>
      <c r="G136" s="36"/>
      <c r="H136" s="36"/>
      <c r="I136" s="36"/>
      <c r="J136" s="36"/>
      <c r="K136" s="36"/>
      <c r="L136" s="36"/>
      <c r="M136" s="36"/>
      <c r="N136" s="36"/>
      <c r="O136" s="36"/>
      <c r="P136" s="36"/>
      <c r="Q136" s="36"/>
      <c r="R136" s="36"/>
      <c r="S136" s="36"/>
      <c r="T136" s="36"/>
      <c r="U136" s="36"/>
      <c r="V136" s="36"/>
    </row>
    <row r="137" spans="1:22">
      <c r="A137" s="36"/>
      <c r="B137" s="36"/>
      <c r="C137" s="36"/>
      <c r="D137" s="36"/>
      <c r="E137" s="36"/>
      <c r="F137" s="36"/>
      <c r="G137" s="36"/>
      <c r="H137" s="36"/>
      <c r="I137" s="36"/>
      <c r="J137" s="36"/>
      <c r="K137" s="36"/>
      <c r="L137" s="36"/>
      <c r="M137" s="36"/>
      <c r="N137" s="36"/>
      <c r="O137" s="36"/>
      <c r="P137" s="36"/>
      <c r="Q137" s="36"/>
      <c r="R137" s="36"/>
      <c r="S137" s="36"/>
      <c r="T137" s="36"/>
      <c r="U137" s="36"/>
      <c r="V137" s="36"/>
    </row>
    <row r="138" spans="1:22">
      <c r="A138" s="36"/>
      <c r="B138" s="36"/>
      <c r="C138" s="36"/>
      <c r="D138" s="36"/>
      <c r="E138" s="36"/>
      <c r="F138" s="36"/>
      <c r="G138" s="36"/>
      <c r="H138" s="36"/>
      <c r="I138" s="36"/>
      <c r="J138" s="36"/>
      <c r="K138" s="36"/>
      <c r="L138" s="36"/>
      <c r="M138" s="36"/>
      <c r="N138" s="36"/>
      <c r="O138" s="36"/>
      <c r="P138" s="36"/>
      <c r="Q138" s="36"/>
      <c r="R138" s="36"/>
      <c r="S138" s="36"/>
      <c r="T138" s="36"/>
      <c r="U138" s="36"/>
      <c r="V138" s="36"/>
    </row>
    <row r="139" spans="1:22">
      <c r="A139" s="36"/>
      <c r="B139" s="36"/>
      <c r="C139" s="36"/>
      <c r="D139" s="36"/>
      <c r="E139" s="36"/>
      <c r="F139" s="36"/>
      <c r="G139" s="36"/>
      <c r="H139" s="36"/>
      <c r="I139" s="36"/>
      <c r="J139" s="36"/>
      <c r="K139" s="36"/>
      <c r="L139" s="36"/>
      <c r="M139" s="36"/>
      <c r="N139" s="36"/>
      <c r="O139" s="36"/>
      <c r="P139" s="36"/>
      <c r="Q139" s="36"/>
      <c r="R139" s="36"/>
      <c r="S139" s="36"/>
      <c r="T139" s="36"/>
      <c r="U139" s="36"/>
      <c r="V139" s="36"/>
    </row>
    <row r="140" spans="1:22">
      <c r="A140" s="36"/>
      <c r="B140" s="36"/>
      <c r="C140" s="36"/>
      <c r="D140" s="36"/>
      <c r="E140" s="36"/>
      <c r="F140" s="36"/>
      <c r="G140" s="36"/>
      <c r="H140" s="36"/>
      <c r="I140" s="36"/>
      <c r="J140" s="36"/>
      <c r="K140" s="36"/>
      <c r="L140" s="36"/>
      <c r="M140" s="36"/>
      <c r="N140" s="36"/>
      <c r="O140" s="36"/>
      <c r="P140" s="36"/>
      <c r="Q140" s="36"/>
      <c r="R140" s="36"/>
      <c r="S140" s="36"/>
      <c r="T140" s="36"/>
      <c r="U140" s="36"/>
      <c r="V140" s="36"/>
    </row>
    <row r="141" spans="1:22">
      <c r="A141" s="36"/>
      <c r="B141" s="36"/>
      <c r="C141" s="36"/>
      <c r="D141" s="36"/>
      <c r="E141" s="36"/>
      <c r="F141" s="36"/>
      <c r="G141" s="36"/>
      <c r="H141" s="36"/>
      <c r="I141" s="36"/>
      <c r="J141" s="36"/>
      <c r="K141" s="36"/>
      <c r="L141" s="36"/>
      <c r="M141" s="36"/>
      <c r="N141" s="36"/>
      <c r="O141" s="36"/>
      <c r="P141" s="36"/>
      <c r="Q141" s="36"/>
      <c r="R141" s="36"/>
      <c r="S141" s="36"/>
      <c r="T141" s="36"/>
      <c r="U141" s="36"/>
      <c r="V141" s="36"/>
    </row>
    <row r="142" spans="1:22">
      <c r="A142" s="36"/>
      <c r="B142" s="36"/>
      <c r="C142" s="36"/>
      <c r="D142" s="36"/>
      <c r="E142" s="36"/>
      <c r="F142" s="36"/>
      <c r="G142" s="36"/>
      <c r="H142" s="36"/>
      <c r="I142" s="36"/>
      <c r="J142" s="36"/>
      <c r="K142" s="36"/>
      <c r="L142" s="36"/>
      <c r="M142" s="36"/>
      <c r="N142" s="36"/>
      <c r="O142" s="36"/>
      <c r="P142" s="36"/>
      <c r="Q142" s="36"/>
      <c r="R142" s="36"/>
      <c r="S142" s="36"/>
      <c r="T142" s="36"/>
      <c r="U142" s="36"/>
      <c r="V142" s="36"/>
    </row>
    <row r="143" spans="1:22">
      <c r="A143" s="36"/>
      <c r="B143" s="36"/>
      <c r="C143" s="36"/>
      <c r="D143" s="36"/>
      <c r="E143" s="36"/>
      <c r="F143" s="36"/>
      <c r="G143" s="36"/>
      <c r="H143" s="36"/>
      <c r="I143" s="36"/>
      <c r="J143" s="36"/>
      <c r="K143" s="36"/>
      <c r="L143" s="36"/>
      <c r="M143" s="36"/>
      <c r="N143" s="36"/>
      <c r="O143" s="36"/>
      <c r="P143" s="36"/>
      <c r="Q143" s="36"/>
      <c r="R143" s="36"/>
      <c r="S143" s="36"/>
      <c r="T143" s="36"/>
      <c r="U143" s="36"/>
      <c r="V143" s="36"/>
    </row>
    <row r="144" spans="1:22">
      <c r="A144" s="36"/>
      <c r="B144" s="36"/>
      <c r="C144" s="36"/>
      <c r="D144" s="36"/>
      <c r="E144" s="36"/>
      <c r="F144" s="36"/>
      <c r="G144" s="36"/>
      <c r="H144" s="36"/>
      <c r="I144" s="36"/>
      <c r="J144" s="36"/>
      <c r="K144" s="36"/>
      <c r="L144" s="36"/>
      <c r="M144" s="36"/>
      <c r="N144" s="36"/>
      <c r="O144" s="36"/>
      <c r="P144" s="36"/>
      <c r="Q144" s="36"/>
      <c r="R144" s="36"/>
      <c r="S144" s="36"/>
      <c r="T144" s="36"/>
      <c r="U144" s="36"/>
      <c r="V144" s="36"/>
    </row>
    <row r="145" spans="1:22">
      <c r="A145" s="36"/>
      <c r="B145" s="36"/>
      <c r="C145" s="36"/>
      <c r="D145" s="36"/>
      <c r="E145" s="36"/>
      <c r="F145" s="36"/>
      <c r="G145" s="36"/>
      <c r="H145" s="36"/>
      <c r="I145" s="36"/>
      <c r="J145" s="36"/>
      <c r="K145" s="36"/>
      <c r="L145" s="36"/>
      <c r="M145" s="36"/>
      <c r="N145" s="36"/>
      <c r="O145" s="36"/>
      <c r="P145" s="36"/>
      <c r="Q145" s="36"/>
      <c r="R145" s="36"/>
      <c r="S145" s="36"/>
      <c r="T145" s="36"/>
      <c r="U145" s="36"/>
      <c r="V145" s="36"/>
    </row>
    <row r="146" spans="1:22">
      <c r="A146" s="36"/>
      <c r="B146" s="36"/>
      <c r="C146" s="36"/>
      <c r="D146" s="36"/>
      <c r="E146" s="36"/>
      <c r="F146" s="36"/>
      <c r="G146" s="36"/>
      <c r="H146" s="36"/>
      <c r="I146" s="36"/>
      <c r="J146" s="36"/>
      <c r="K146" s="36"/>
      <c r="L146" s="36"/>
      <c r="M146" s="36"/>
      <c r="N146" s="36"/>
      <c r="O146" s="36"/>
      <c r="P146" s="36"/>
      <c r="Q146" s="36"/>
      <c r="R146" s="36"/>
      <c r="S146" s="36"/>
      <c r="T146" s="36"/>
      <c r="U146" s="36"/>
      <c r="V146" s="36"/>
    </row>
    <row r="147" spans="1:22">
      <c r="A147" s="36"/>
      <c r="B147" s="36"/>
      <c r="C147" s="36"/>
      <c r="D147" s="36"/>
      <c r="E147" s="36"/>
      <c r="F147" s="36"/>
      <c r="G147" s="36"/>
      <c r="H147" s="36"/>
      <c r="I147" s="36"/>
      <c r="J147" s="36"/>
      <c r="K147" s="36"/>
      <c r="L147" s="36"/>
      <c r="M147" s="36"/>
      <c r="N147" s="36"/>
      <c r="O147" s="36"/>
      <c r="P147" s="36"/>
      <c r="Q147" s="36"/>
      <c r="R147" s="36"/>
      <c r="S147" s="36"/>
      <c r="T147" s="36"/>
      <c r="U147" s="36"/>
      <c r="V147" s="36"/>
    </row>
    <row r="148" spans="1:22">
      <c r="A148" s="36"/>
      <c r="B148" s="36"/>
      <c r="C148" s="36"/>
      <c r="D148" s="36"/>
      <c r="E148" s="36"/>
      <c r="F148" s="36"/>
      <c r="G148" s="36"/>
      <c r="H148" s="36"/>
      <c r="I148" s="36"/>
      <c r="J148" s="36"/>
      <c r="K148" s="36"/>
      <c r="L148" s="36"/>
      <c r="M148" s="36"/>
      <c r="N148" s="36"/>
      <c r="O148" s="36"/>
      <c r="P148" s="36"/>
      <c r="Q148" s="36"/>
      <c r="R148" s="36"/>
      <c r="S148" s="36"/>
      <c r="T148" s="36"/>
      <c r="U148" s="36"/>
      <c r="V148" s="36"/>
    </row>
    <row r="149" spans="1:22">
      <c r="A149" s="36"/>
      <c r="B149" s="36"/>
      <c r="C149" s="36"/>
      <c r="D149" s="36"/>
      <c r="E149" s="36"/>
      <c r="F149" s="36"/>
      <c r="G149" s="36"/>
      <c r="H149" s="36"/>
      <c r="I149" s="36"/>
      <c r="J149" s="36"/>
      <c r="K149" s="36"/>
      <c r="L149" s="36"/>
      <c r="M149" s="36"/>
      <c r="N149" s="36"/>
      <c r="O149" s="36"/>
      <c r="P149" s="36"/>
      <c r="Q149" s="36"/>
      <c r="R149" s="36"/>
      <c r="S149" s="36"/>
      <c r="T149" s="36"/>
      <c r="U149" s="36"/>
      <c r="V149" s="36"/>
    </row>
    <row r="150" spans="1:22">
      <c r="A150" s="36"/>
      <c r="B150" s="36"/>
      <c r="C150" s="36"/>
      <c r="D150" s="36"/>
      <c r="E150" s="36"/>
      <c r="F150" s="36"/>
      <c r="G150" s="36"/>
      <c r="H150" s="36"/>
      <c r="I150" s="36"/>
      <c r="J150" s="36"/>
      <c r="K150" s="36"/>
      <c r="L150" s="36"/>
      <c r="M150" s="36"/>
      <c r="N150" s="36"/>
      <c r="O150" s="36"/>
      <c r="P150" s="36"/>
      <c r="Q150" s="36"/>
      <c r="R150" s="36"/>
      <c r="S150" s="36"/>
      <c r="T150" s="36"/>
      <c r="U150" s="36"/>
      <c r="V150" s="36"/>
    </row>
    <row r="151" spans="1:22">
      <c r="A151" s="36"/>
      <c r="B151" s="36"/>
      <c r="C151" s="36"/>
      <c r="D151" s="36"/>
      <c r="E151" s="36"/>
      <c r="F151" s="36"/>
      <c r="G151" s="36"/>
      <c r="H151" s="36"/>
      <c r="I151" s="36"/>
      <c r="J151" s="36"/>
      <c r="K151" s="36"/>
      <c r="L151" s="36"/>
      <c r="M151" s="36"/>
      <c r="N151" s="36"/>
      <c r="O151" s="36"/>
      <c r="P151" s="36"/>
      <c r="Q151" s="36"/>
      <c r="R151" s="36"/>
      <c r="S151" s="36"/>
      <c r="T151" s="36"/>
      <c r="U151" s="36"/>
      <c r="V151" s="36"/>
    </row>
    <row r="152" spans="1:22">
      <c r="A152" s="36"/>
      <c r="B152" s="36"/>
      <c r="C152" s="36"/>
      <c r="D152" s="36"/>
      <c r="E152" s="36"/>
      <c r="F152" s="36"/>
      <c r="G152" s="36"/>
      <c r="H152" s="36"/>
      <c r="I152" s="36"/>
      <c r="J152" s="36"/>
      <c r="K152" s="36"/>
      <c r="L152" s="36"/>
      <c r="M152" s="36"/>
      <c r="N152" s="36"/>
      <c r="O152" s="36"/>
      <c r="P152" s="36"/>
      <c r="Q152" s="36"/>
      <c r="R152" s="36"/>
      <c r="S152" s="36"/>
      <c r="T152" s="36"/>
      <c r="U152" s="36"/>
      <c r="V152" s="36"/>
    </row>
    <row r="153" spans="1:22">
      <c r="A153" s="36"/>
      <c r="B153" s="36"/>
      <c r="C153" s="36"/>
      <c r="D153" s="36"/>
      <c r="E153" s="36"/>
      <c r="F153" s="36"/>
      <c r="G153" s="36"/>
      <c r="H153" s="36"/>
      <c r="I153" s="36"/>
      <c r="J153" s="36"/>
      <c r="K153" s="36"/>
      <c r="L153" s="36"/>
      <c r="M153" s="36"/>
      <c r="N153" s="36"/>
      <c r="O153" s="36"/>
      <c r="P153" s="36"/>
      <c r="Q153" s="36"/>
      <c r="R153" s="36"/>
      <c r="S153" s="36"/>
      <c r="T153" s="36"/>
      <c r="U153" s="36"/>
      <c r="V153" s="36"/>
    </row>
    <row r="154" spans="1:22">
      <c r="A154" s="36"/>
      <c r="B154" s="36"/>
      <c r="C154" s="36"/>
      <c r="D154" s="36"/>
      <c r="E154" s="36"/>
      <c r="F154" s="36"/>
      <c r="G154" s="36"/>
      <c r="H154" s="36"/>
      <c r="I154" s="36"/>
      <c r="J154" s="36"/>
      <c r="K154" s="36"/>
      <c r="L154" s="36"/>
      <c r="M154" s="36"/>
      <c r="N154" s="36"/>
      <c r="O154" s="36"/>
      <c r="P154" s="36"/>
      <c r="Q154" s="36"/>
      <c r="R154" s="36"/>
      <c r="S154" s="36"/>
      <c r="T154" s="36"/>
      <c r="U154" s="36"/>
      <c r="V154" s="36"/>
    </row>
    <row r="155" spans="1:22">
      <c r="A155" s="36"/>
      <c r="B155" s="36"/>
      <c r="C155" s="36"/>
      <c r="D155" s="36"/>
      <c r="E155" s="36"/>
      <c r="F155" s="36"/>
      <c r="G155" s="36"/>
      <c r="H155" s="36"/>
      <c r="I155" s="36"/>
      <c r="J155" s="36"/>
      <c r="K155" s="36"/>
      <c r="L155" s="36"/>
      <c r="M155" s="36"/>
      <c r="N155" s="36"/>
      <c r="O155" s="36"/>
      <c r="P155" s="36"/>
      <c r="Q155" s="36"/>
      <c r="R155" s="36"/>
      <c r="S155" s="36"/>
      <c r="T155" s="36"/>
      <c r="U155" s="36"/>
      <c r="V155" s="36"/>
    </row>
    <row r="156" spans="1:22">
      <c r="A156" s="36"/>
      <c r="B156" s="36"/>
      <c r="C156" s="36"/>
      <c r="D156" s="36"/>
      <c r="E156" s="36"/>
      <c r="F156" s="36"/>
      <c r="G156" s="36"/>
      <c r="H156" s="36"/>
      <c r="I156" s="36"/>
      <c r="J156" s="36"/>
      <c r="K156" s="36"/>
      <c r="L156" s="36"/>
      <c r="M156" s="36"/>
      <c r="N156" s="36"/>
      <c r="O156" s="36"/>
      <c r="P156" s="36"/>
      <c r="Q156" s="36"/>
      <c r="R156" s="36"/>
      <c r="S156" s="36"/>
      <c r="T156" s="36"/>
      <c r="U156" s="36"/>
      <c r="V156" s="36"/>
    </row>
    <row r="157" spans="1:22">
      <c r="A157" s="36"/>
      <c r="B157" s="36"/>
      <c r="C157" s="36"/>
      <c r="D157" s="36"/>
      <c r="E157" s="36"/>
      <c r="F157" s="36"/>
      <c r="G157" s="36"/>
      <c r="H157" s="36"/>
      <c r="I157" s="36"/>
      <c r="J157" s="36"/>
      <c r="K157" s="36"/>
      <c r="L157" s="36"/>
      <c r="M157" s="36"/>
      <c r="N157" s="36"/>
      <c r="O157" s="36"/>
      <c r="P157" s="36"/>
      <c r="Q157" s="36"/>
      <c r="R157" s="36"/>
      <c r="S157" s="36"/>
      <c r="T157" s="36"/>
      <c r="U157" s="36"/>
      <c r="V157" s="36"/>
    </row>
    <row r="158" spans="1:22">
      <c r="A158" s="36"/>
      <c r="B158" s="36"/>
      <c r="C158" s="36"/>
      <c r="D158" s="36"/>
      <c r="E158" s="36"/>
      <c r="F158" s="36"/>
      <c r="G158" s="36"/>
      <c r="H158" s="36"/>
      <c r="I158" s="36"/>
      <c r="J158" s="36"/>
      <c r="K158" s="36"/>
      <c r="L158" s="36"/>
      <c r="M158" s="36"/>
      <c r="N158" s="36"/>
      <c r="O158" s="36"/>
      <c r="P158" s="36"/>
      <c r="Q158" s="36"/>
      <c r="R158" s="36"/>
      <c r="S158" s="36"/>
      <c r="T158" s="36"/>
      <c r="U158" s="36"/>
      <c r="V158" s="36"/>
    </row>
    <row r="159" spans="1:22">
      <c r="A159" s="36"/>
      <c r="B159" s="36"/>
      <c r="C159" s="36"/>
      <c r="D159" s="36"/>
      <c r="E159" s="36"/>
      <c r="F159" s="36"/>
      <c r="G159" s="36"/>
      <c r="H159" s="36"/>
      <c r="I159" s="36"/>
      <c r="J159" s="36"/>
      <c r="K159" s="36"/>
      <c r="L159" s="36"/>
      <c r="M159" s="36"/>
      <c r="N159" s="36"/>
      <c r="O159" s="36"/>
      <c r="P159" s="36"/>
      <c r="Q159" s="36"/>
      <c r="R159" s="36"/>
      <c r="S159" s="36"/>
      <c r="T159" s="36"/>
      <c r="U159" s="36"/>
      <c r="V159" s="36"/>
    </row>
    <row r="160" spans="1:22">
      <c r="A160" s="36"/>
      <c r="B160" s="36"/>
      <c r="C160" s="36"/>
      <c r="D160" s="36"/>
      <c r="E160" s="36"/>
      <c r="F160" s="36"/>
      <c r="G160" s="36"/>
      <c r="H160" s="36"/>
      <c r="I160" s="36"/>
      <c r="J160" s="36"/>
      <c r="K160" s="36"/>
      <c r="L160" s="36"/>
      <c r="M160" s="36"/>
      <c r="N160" s="36"/>
      <c r="O160" s="36"/>
      <c r="P160" s="36"/>
      <c r="Q160" s="36"/>
      <c r="R160" s="36"/>
      <c r="S160" s="36"/>
      <c r="T160" s="36"/>
      <c r="U160" s="36"/>
      <c r="V160" s="36"/>
    </row>
    <row r="161" spans="1:22">
      <c r="A161" s="36"/>
      <c r="B161" s="36"/>
      <c r="C161" s="36"/>
      <c r="D161" s="36"/>
      <c r="E161" s="36"/>
      <c r="F161" s="36"/>
      <c r="G161" s="36"/>
      <c r="H161" s="36"/>
      <c r="I161" s="36"/>
      <c r="J161" s="36"/>
      <c r="K161" s="36"/>
      <c r="L161" s="36"/>
      <c r="M161" s="36"/>
      <c r="N161" s="36"/>
      <c r="O161" s="36"/>
      <c r="P161" s="36"/>
      <c r="Q161" s="36"/>
      <c r="R161" s="36"/>
      <c r="S161" s="36"/>
      <c r="T161" s="36"/>
      <c r="U161" s="36"/>
      <c r="V161" s="36"/>
    </row>
    <row r="162" spans="1:22">
      <c r="A162" s="36"/>
      <c r="B162" s="36"/>
      <c r="C162" s="36"/>
      <c r="D162" s="36"/>
      <c r="E162" s="36"/>
      <c r="F162" s="36"/>
      <c r="G162" s="36"/>
      <c r="H162" s="36"/>
      <c r="I162" s="36"/>
      <c r="J162" s="36"/>
      <c r="K162" s="36"/>
      <c r="L162" s="36"/>
      <c r="M162" s="36"/>
      <c r="N162" s="36"/>
      <c r="O162" s="36"/>
      <c r="P162" s="36"/>
      <c r="Q162" s="36"/>
      <c r="R162" s="36"/>
      <c r="S162" s="36"/>
      <c r="T162" s="36"/>
      <c r="U162" s="36"/>
      <c r="V162" s="36"/>
    </row>
    <row r="163" spans="1:22">
      <c r="A163" s="36"/>
      <c r="B163" s="36"/>
      <c r="C163" s="36"/>
      <c r="D163" s="36"/>
      <c r="E163" s="36"/>
      <c r="F163" s="36"/>
      <c r="G163" s="36"/>
      <c r="H163" s="36"/>
      <c r="I163" s="36"/>
      <c r="J163" s="36"/>
      <c r="K163" s="36"/>
      <c r="L163" s="36"/>
      <c r="M163" s="36"/>
      <c r="N163" s="36"/>
      <c r="O163" s="36"/>
      <c r="P163" s="36"/>
      <c r="Q163" s="36"/>
      <c r="R163" s="36"/>
      <c r="S163" s="36"/>
      <c r="T163" s="36"/>
      <c r="U163" s="36"/>
      <c r="V163" s="36"/>
    </row>
    <row r="164" spans="1:22">
      <c r="A164" s="36"/>
      <c r="B164" s="36"/>
      <c r="C164" s="36"/>
      <c r="D164" s="36"/>
      <c r="E164" s="36"/>
      <c r="F164" s="36"/>
      <c r="G164" s="36"/>
      <c r="H164" s="36"/>
      <c r="I164" s="36"/>
      <c r="J164" s="36"/>
      <c r="K164" s="36"/>
      <c r="L164" s="36"/>
      <c r="M164" s="36"/>
      <c r="N164" s="36"/>
      <c r="O164" s="36"/>
      <c r="P164" s="36"/>
      <c r="Q164" s="36"/>
      <c r="R164" s="36"/>
      <c r="S164" s="36"/>
      <c r="T164" s="36"/>
      <c r="U164" s="36"/>
      <c r="V164" s="36"/>
    </row>
    <row r="165" spans="1:22">
      <c r="A165" s="36"/>
      <c r="B165" s="36"/>
      <c r="C165" s="36"/>
      <c r="D165" s="36"/>
      <c r="E165" s="36"/>
      <c r="F165" s="36"/>
      <c r="G165" s="36"/>
      <c r="H165" s="36"/>
      <c r="I165" s="36"/>
      <c r="J165" s="36"/>
      <c r="K165" s="36"/>
      <c r="L165" s="36"/>
      <c r="M165" s="36"/>
      <c r="N165" s="36"/>
      <c r="O165" s="36"/>
      <c r="P165" s="36"/>
      <c r="Q165" s="36"/>
      <c r="R165" s="36"/>
      <c r="S165" s="36"/>
      <c r="T165" s="36"/>
      <c r="U165" s="36"/>
      <c r="V165" s="36"/>
    </row>
    <row r="166" spans="1:22">
      <c r="A166" s="36"/>
      <c r="B166" s="36"/>
      <c r="C166" s="36"/>
      <c r="D166" s="36"/>
      <c r="E166" s="36"/>
      <c r="F166" s="36"/>
      <c r="G166" s="36"/>
      <c r="H166" s="36"/>
      <c r="I166" s="36"/>
      <c r="J166" s="36"/>
      <c r="K166" s="36"/>
      <c r="L166" s="36"/>
      <c r="M166" s="36"/>
      <c r="N166" s="36"/>
      <c r="O166" s="36"/>
      <c r="P166" s="36"/>
      <c r="Q166" s="36"/>
      <c r="R166" s="36"/>
      <c r="S166" s="36"/>
      <c r="T166" s="36"/>
      <c r="U166" s="36"/>
      <c r="V166" s="36"/>
    </row>
    <row r="167" spans="1:22">
      <c r="A167" s="36"/>
      <c r="B167" s="36"/>
      <c r="C167" s="36"/>
      <c r="D167" s="36"/>
      <c r="E167" s="36"/>
      <c r="F167" s="36"/>
      <c r="G167" s="36"/>
      <c r="H167" s="36"/>
      <c r="I167" s="36"/>
      <c r="J167" s="36"/>
      <c r="K167" s="36"/>
      <c r="L167" s="36"/>
      <c r="M167" s="36"/>
      <c r="N167" s="36"/>
      <c r="O167" s="36"/>
      <c r="P167" s="36"/>
      <c r="Q167" s="36"/>
      <c r="R167" s="36"/>
      <c r="S167" s="36"/>
      <c r="T167" s="36"/>
      <c r="U167" s="36"/>
      <c r="V167" s="36"/>
    </row>
    <row r="168" spans="1:22">
      <c r="A168" s="36"/>
      <c r="B168" s="36"/>
      <c r="C168" s="36"/>
      <c r="D168" s="36"/>
      <c r="E168" s="36"/>
      <c r="F168" s="36"/>
      <c r="G168" s="36"/>
      <c r="H168" s="36"/>
      <c r="I168" s="36"/>
      <c r="J168" s="36"/>
      <c r="K168" s="36"/>
      <c r="L168" s="36"/>
      <c r="M168" s="36"/>
      <c r="N168" s="36"/>
      <c r="O168" s="36"/>
      <c r="P168" s="36"/>
      <c r="Q168" s="36"/>
      <c r="R168" s="36"/>
      <c r="S168" s="36"/>
      <c r="T168" s="36"/>
      <c r="U168" s="36"/>
      <c r="V168" s="36"/>
    </row>
    <row r="169" spans="1:22">
      <c r="A169" s="36"/>
      <c r="B169" s="36"/>
      <c r="C169" s="36"/>
      <c r="D169" s="36"/>
      <c r="E169" s="36"/>
      <c r="F169" s="36"/>
      <c r="G169" s="36"/>
      <c r="H169" s="36"/>
      <c r="I169" s="36"/>
      <c r="J169" s="36"/>
      <c r="K169" s="36"/>
      <c r="L169" s="36"/>
      <c r="M169" s="36"/>
      <c r="N169" s="36"/>
      <c r="O169" s="36"/>
      <c r="P169" s="36"/>
      <c r="Q169" s="36"/>
      <c r="R169" s="36"/>
      <c r="S169" s="36"/>
      <c r="T169" s="36"/>
      <c r="U169" s="36"/>
      <c r="V169" s="36"/>
    </row>
    <row r="170" spans="1:22">
      <c r="A170" s="36"/>
      <c r="B170" s="36"/>
      <c r="C170" s="36"/>
      <c r="D170" s="36"/>
      <c r="E170" s="36"/>
      <c r="F170" s="36"/>
      <c r="G170" s="36"/>
      <c r="H170" s="36"/>
      <c r="I170" s="36"/>
      <c r="J170" s="36"/>
      <c r="K170" s="36"/>
      <c r="L170" s="36"/>
      <c r="M170" s="36"/>
      <c r="N170" s="36"/>
      <c r="O170" s="36"/>
      <c r="P170" s="36"/>
      <c r="Q170" s="36"/>
      <c r="R170" s="36"/>
      <c r="S170" s="36"/>
      <c r="T170" s="36"/>
      <c r="U170" s="36"/>
      <c r="V170" s="36"/>
    </row>
    <row r="171" spans="1:22">
      <c r="A171" s="36"/>
      <c r="B171" s="36"/>
      <c r="C171" s="36"/>
      <c r="D171" s="36"/>
      <c r="E171" s="36"/>
      <c r="F171" s="36"/>
      <c r="G171" s="36"/>
      <c r="H171" s="36"/>
      <c r="I171" s="36"/>
      <c r="J171" s="36"/>
      <c r="K171" s="36"/>
      <c r="L171" s="36"/>
      <c r="M171" s="36"/>
      <c r="N171" s="36"/>
      <c r="O171" s="36"/>
      <c r="P171" s="36"/>
      <c r="Q171" s="36"/>
      <c r="R171" s="36"/>
      <c r="S171" s="36"/>
      <c r="T171" s="36"/>
      <c r="U171" s="36"/>
      <c r="V171" s="36"/>
    </row>
    <row r="172" spans="1:22">
      <c r="A172" s="36"/>
      <c r="B172" s="36"/>
      <c r="C172" s="36"/>
      <c r="D172" s="36"/>
      <c r="E172" s="36"/>
      <c r="F172" s="36"/>
      <c r="G172" s="36"/>
      <c r="H172" s="36"/>
      <c r="I172" s="36"/>
      <c r="J172" s="36"/>
      <c r="K172" s="36"/>
      <c r="L172" s="36"/>
      <c r="M172" s="36"/>
      <c r="N172" s="36"/>
      <c r="O172" s="36"/>
      <c r="P172" s="36"/>
      <c r="Q172" s="36"/>
      <c r="R172" s="36"/>
      <c r="S172" s="36"/>
      <c r="T172" s="36"/>
      <c r="U172" s="36"/>
      <c r="V172" s="36"/>
    </row>
    <row r="173" spans="1:22">
      <c r="A173" s="36"/>
      <c r="B173" s="36"/>
      <c r="C173" s="36"/>
      <c r="D173" s="36"/>
      <c r="E173" s="36"/>
      <c r="F173" s="36"/>
      <c r="G173" s="36"/>
      <c r="H173" s="36"/>
      <c r="I173" s="36"/>
      <c r="J173" s="36"/>
      <c r="K173" s="36"/>
      <c r="L173" s="36"/>
      <c r="M173" s="36"/>
      <c r="N173" s="36"/>
      <c r="O173" s="36"/>
      <c r="P173" s="36"/>
      <c r="Q173" s="36"/>
      <c r="R173" s="36"/>
      <c r="S173" s="36"/>
      <c r="T173" s="36"/>
      <c r="U173" s="36"/>
      <c r="V173" s="36"/>
    </row>
    <row r="174" spans="1:22">
      <c r="A174" s="36"/>
      <c r="B174" s="36"/>
      <c r="C174" s="36"/>
      <c r="D174" s="36"/>
      <c r="E174" s="36"/>
      <c r="F174" s="36"/>
      <c r="G174" s="36"/>
      <c r="H174" s="36"/>
      <c r="I174" s="36"/>
      <c r="J174" s="36"/>
      <c r="K174" s="36"/>
      <c r="L174" s="36"/>
      <c r="M174" s="36"/>
      <c r="N174" s="36"/>
      <c r="O174" s="36"/>
      <c r="P174" s="36"/>
      <c r="Q174" s="36"/>
      <c r="R174" s="36"/>
      <c r="S174" s="36"/>
      <c r="T174" s="36"/>
      <c r="U174" s="36"/>
      <c r="V174" s="36"/>
    </row>
    <row r="175" spans="1:22">
      <c r="A175" s="36"/>
      <c r="B175" s="36"/>
      <c r="C175" s="36"/>
      <c r="D175" s="36"/>
      <c r="E175" s="36"/>
      <c r="F175" s="36"/>
      <c r="G175" s="36"/>
      <c r="H175" s="36"/>
      <c r="I175" s="36"/>
      <c r="J175" s="36"/>
      <c r="K175" s="36"/>
      <c r="L175" s="36"/>
      <c r="M175" s="36"/>
      <c r="N175" s="36"/>
      <c r="O175" s="36"/>
      <c r="P175" s="36"/>
      <c r="Q175" s="36"/>
      <c r="R175" s="36"/>
      <c r="S175" s="36"/>
      <c r="T175" s="36"/>
      <c r="U175" s="36"/>
      <c r="V175" s="36"/>
    </row>
    <row r="176" spans="1:22">
      <c r="A176" s="36"/>
      <c r="B176" s="36"/>
      <c r="C176" s="36"/>
      <c r="D176" s="36"/>
      <c r="E176" s="36"/>
      <c r="F176" s="36"/>
      <c r="G176" s="36"/>
      <c r="H176" s="36"/>
      <c r="I176" s="36"/>
      <c r="J176" s="36"/>
      <c r="K176" s="36"/>
      <c r="L176" s="36"/>
      <c r="M176" s="36"/>
      <c r="N176" s="36"/>
      <c r="O176" s="36"/>
      <c r="P176" s="36"/>
      <c r="Q176" s="36"/>
      <c r="R176" s="36"/>
      <c r="S176" s="36"/>
      <c r="T176" s="36"/>
      <c r="U176" s="36"/>
      <c r="V176" s="36"/>
    </row>
    <row r="177" spans="1:22">
      <c r="A177" s="36"/>
      <c r="B177" s="36"/>
      <c r="C177" s="36"/>
      <c r="D177" s="36"/>
      <c r="E177" s="36"/>
      <c r="F177" s="36"/>
      <c r="G177" s="36"/>
      <c r="H177" s="36"/>
      <c r="I177" s="36"/>
      <c r="J177" s="36"/>
      <c r="K177" s="36"/>
      <c r="L177" s="36"/>
      <c r="M177" s="36"/>
      <c r="N177" s="36"/>
      <c r="O177" s="36"/>
      <c r="P177" s="36"/>
      <c r="Q177" s="36"/>
      <c r="R177" s="36"/>
      <c r="S177" s="36"/>
      <c r="T177" s="36"/>
      <c r="U177" s="36"/>
      <c r="V177" s="36"/>
    </row>
    <row r="178" spans="1:22">
      <c r="A178" s="36"/>
      <c r="B178" s="36"/>
      <c r="C178" s="36"/>
      <c r="D178" s="36"/>
      <c r="E178" s="36"/>
      <c r="F178" s="36"/>
      <c r="G178" s="36"/>
      <c r="H178" s="36"/>
      <c r="I178" s="36"/>
      <c r="J178" s="36"/>
      <c r="K178" s="36"/>
      <c r="L178" s="36"/>
      <c r="M178" s="36"/>
      <c r="N178" s="36"/>
      <c r="O178" s="36"/>
      <c r="P178" s="36"/>
      <c r="Q178" s="36"/>
      <c r="R178" s="36"/>
      <c r="S178" s="36"/>
      <c r="T178" s="36"/>
      <c r="U178" s="36"/>
      <c r="V178" s="36"/>
    </row>
    <row r="179" spans="1:22">
      <c r="A179" s="36"/>
      <c r="B179" s="36"/>
      <c r="C179" s="36"/>
      <c r="D179" s="36"/>
      <c r="E179" s="36"/>
      <c r="F179" s="36"/>
      <c r="G179" s="36"/>
      <c r="H179" s="36"/>
      <c r="I179" s="36"/>
      <c r="J179" s="36"/>
      <c r="K179" s="36"/>
      <c r="L179" s="36"/>
      <c r="M179" s="36"/>
      <c r="N179" s="36"/>
      <c r="O179" s="36"/>
      <c r="P179" s="36"/>
      <c r="Q179" s="36"/>
      <c r="R179" s="36"/>
      <c r="S179" s="36"/>
      <c r="T179" s="36"/>
      <c r="U179" s="36"/>
      <c r="V179" s="36"/>
    </row>
    <row r="180" spans="1:22">
      <c r="A180" s="36"/>
      <c r="B180" s="36"/>
      <c r="C180" s="36"/>
      <c r="D180" s="36"/>
      <c r="E180" s="36"/>
      <c r="F180" s="36"/>
      <c r="G180" s="36"/>
      <c r="H180" s="36"/>
      <c r="I180" s="36"/>
      <c r="J180" s="36"/>
      <c r="K180" s="36"/>
      <c r="L180" s="36"/>
      <c r="M180" s="36"/>
      <c r="N180" s="36"/>
      <c r="O180" s="36"/>
      <c r="P180" s="36"/>
      <c r="Q180" s="36"/>
      <c r="R180" s="36"/>
      <c r="S180" s="36"/>
      <c r="T180" s="36"/>
      <c r="U180" s="36"/>
      <c r="V180" s="36"/>
    </row>
    <row r="181" spans="1:22">
      <c r="A181" s="36"/>
      <c r="B181" s="36"/>
      <c r="C181" s="36"/>
      <c r="D181" s="36"/>
      <c r="E181" s="36"/>
      <c r="F181" s="36"/>
      <c r="G181" s="36"/>
      <c r="H181" s="36"/>
      <c r="I181" s="36"/>
      <c r="J181" s="36"/>
      <c r="K181" s="36"/>
      <c r="L181" s="36"/>
      <c r="M181" s="36"/>
      <c r="N181" s="36"/>
      <c r="O181" s="36"/>
      <c r="P181" s="36"/>
      <c r="Q181" s="36"/>
      <c r="R181" s="36"/>
      <c r="S181" s="36"/>
      <c r="T181" s="36"/>
      <c r="U181" s="36"/>
      <c r="V181" s="36"/>
    </row>
    <row r="182" spans="1:22">
      <c r="A182" s="36"/>
      <c r="B182" s="36"/>
      <c r="C182" s="36"/>
      <c r="D182" s="36"/>
      <c r="E182" s="36"/>
      <c r="F182" s="36"/>
      <c r="G182" s="36"/>
      <c r="H182" s="36"/>
      <c r="I182" s="36"/>
      <c r="J182" s="36"/>
      <c r="K182" s="36"/>
      <c r="L182" s="36"/>
      <c r="M182" s="36"/>
      <c r="N182" s="36"/>
      <c r="O182" s="36"/>
      <c r="P182" s="36"/>
      <c r="Q182" s="36"/>
      <c r="R182" s="36"/>
      <c r="S182" s="36"/>
      <c r="T182" s="36"/>
      <c r="U182" s="36"/>
      <c r="V182" s="36"/>
    </row>
    <row r="183" spans="1:22">
      <c r="A183" s="36"/>
      <c r="B183" s="36"/>
      <c r="C183" s="36"/>
      <c r="D183" s="36"/>
      <c r="E183" s="36"/>
      <c r="F183" s="36"/>
      <c r="G183" s="36"/>
      <c r="H183" s="36"/>
      <c r="I183" s="36"/>
      <c r="J183" s="36"/>
      <c r="K183" s="36"/>
      <c r="L183" s="36"/>
      <c r="M183" s="36"/>
      <c r="N183" s="36"/>
      <c r="O183" s="36"/>
      <c r="P183" s="36"/>
      <c r="Q183" s="36"/>
      <c r="R183" s="36"/>
      <c r="S183" s="36"/>
      <c r="T183" s="36"/>
      <c r="U183" s="36"/>
      <c r="V183" s="36"/>
    </row>
    <row r="184" spans="1:22">
      <c r="A184" s="36"/>
      <c r="B184" s="36"/>
      <c r="C184" s="36"/>
      <c r="D184" s="36"/>
      <c r="E184" s="36"/>
      <c r="F184" s="36"/>
      <c r="G184" s="36"/>
      <c r="H184" s="36"/>
      <c r="I184" s="36"/>
      <c r="J184" s="36"/>
      <c r="K184" s="36"/>
      <c r="L184" s="36"/>
      <c r="M184" s="36"/>
      <c r="N184" s="36"/>
      <c r="O184" s="36"/>
      <c r="P184" s="36"/>
      <c r="Q184" s="36"/>
      <c r="R184" s="36"/>
      <c r="S184" s="36"/>
      <c r="T184" s="36"/>
      <c r="U184" s="36"/>
      <c r="V184" s="36"/>
    </row>
    <row r="185" spans="1:22">
      <c r="A185" s="36"/>
      <c r="B185" s="36"/>
      <c r="C185" s="36"/>
      <c r="D185" s="36"/>
      <c r="E185" s="36"/>
      <c r="F185" s="36"/>
      <c r="G185" s="36"/>
      <c r="H185" s="36"/>
      <c r="I185" s="36"/>
      <c r="J185" s="36"/>
      <c r="K185" s="36"/>
      <c r="L185" s="36"/>
      <c r="M185" s="36"/>
      <c r="N185" s="36"/>
      <c r="O185" s="36"/>
      <c r="P185" s="36"/>
      <c r="Q185" s="36"/>
      <c r="R185" s="36"/>
      <c r="S185" s="36"/>
      <c r="T185" s="36"/>
      <c r="U185" s="36"/>
      <c r="V185" s="36"/>
    </row>
    <row r="186" spans="1:22">
      <c r="A186" s="36"/>
      <c r="B186" s="36"/>
      <c r="C186" s="36"/>
      <c r="D186" s="36"/>
      <c r="E186" s="36"/>
      <c r="F186" s="36"/>
      <c r="G186" s="36"/>
      <c r="H186" s="36"/>
      <c r="I186" s="36"/>
      <c r="J186" s="36"/>
      <c r="K186" s="36"/>
      <c r="L186" s="36"/>
      <c r="M186" s="36"/>
      <c r="N186" s="36"/>
      <c r="O186" s="36"/>
      <c r="P186" s="36"/>
      <c r="Q186" s="36"/>
      <c r="R186" s="36"/>
      <c r="S186" s="36"/>
      <c r="T186" s="36"/>
      <c r="U186" s="36"/>
      <c r="V186" s="36"/>
    </row>
    <row r="187" spans="1:22">
      <c r="A187" s="36"/>
      <c r="B187" s="36"/>
      <c r="C187" s="36"/>
      <c r="D187" s="36"/>
      <c r="E187" s="36"/>
      <c r="F187" s="36"/>
      <c r="G187" s="36"/>
      <c r="H187" s="36"/>
      <c r="I187" s="36"/>
      <c r="J187" s="36"/>
      <c r="K187" s="36"/>
      <c r="L187" s="36"/>
      <c r="M187" s="36"/>
      <c r="N187" s="36"/>
      <c r="O187" s="36"/>
      <c r="P187" s="36"/>
      <c r="Q187" s="36"/>
      <c r="R187" s="36"/>
      <c r="S187" s="36"/>
      <c r="T187" s="36"/>
      <c r="U187" s="36"/>
      <c r="V187" s="36"/>
    </row>
    <row r="188" spans="1:22">
      <c r="A188" s="36"/>
      <c r="B188" s="36"/>
      <c r="C188" s="36"/>
      <c r="D188" s="36"/>
      <c r="E188" s="36"/>
      <c r="F188" s="36"/>
      <c r="G188" s="36"/>
      <c r="H188" s="36"/>
      <c r="I188" s="36"/>
      <c r="J188" s="36"/>
      <c r="K188" s="36"/>
      <c r="L188" s="36"/>
      <c r="M188" s="36"/>
      <c r="N188" s="36"/>
      <c r="O188" s="36"/>
      <c r="P188" s="36"/>
      <c r="Q188" s="36"/>
      <c r="R188" s="36"/>
      <c r="S188" s="36"/>
      <c r="T188" s="36"/>
      <c r="U188" s="36"/>
      <c r="V188" s="36"/>
    </row>
    <row r="189" spans="1:22">
      <c r="A189" s="36"/>
      <c r="B189" s="36"/>
      <c r="C189" s="36"/>
      <c r="D189" s="36"/>
      <c r="E189" s="36"/>
      <c r="F189" s="36"/>
      <c r="G189" s="36"/>
      <c r="H189" s="36"/>
      <c r="I189" s="36"/>
      <c r="J189" s="36"/>
      <c r="K189" s="36"/>
      <c r="L189" s="36"/>
      <c r="M189" s="36"/>
      <c r="N189" s="36"/>
      <c r="O189" s="36"/>
      <c r="P189" s="36"/>
      <c r="Q189" s="36"/>
      <c r="R189" s="36"/>
      <c r="S189" s="36"/>
      <c r="T189" s="36"/>
      <c r="U189" s="36"/>
      <c r="V189" s="36"/>
    </row>
    <row r="190" spans="1:22">
      <c r="A190" s="36"/>
      <c r="B190" s="36"/>
      <c r="C190" s="36"/>
      <c r="D190" s="36"/>
      <c r="E190" s="36"/>
      <c r="F190" s="36"/>
      <c r="G190" s="36"/>
      <c r="H190" s="36"/>
      <c r="I190" s="36"/>
      <c r="J190" s="36"/>
      <c r="K190" s="36"/>
      <c r="L190" s="36"/>
      <c r="M190" s="36"/>
      <c r="N190" s="36"/>
      <c r="O190" s="36"/>
      <c r="P190" s="36"/>
      <c r="Q190" s="36"/>
      <c r="R190" s="36"/>
      <c r="S190" s="36"/>
      <c r="T190" s="36"/>
      <c r="U190" s="36"/>
      <c r="V190" s="36"/>
    </row>
    <row r="191" spans="1:22">
      <c r="A191" s="36"/>
      <c r="B191" s="36"/>
      <c r="C191" s="36"/>
      <c r="D191" s="36"/>
      <c r="E191" s="36"/>
      <c r="F191" s="36"/>
      <c r="G191" s="36"/>
      <c r="H191" s="36"/>
      <c r="I191" s="36"/>
      <c r="J191" s="36"/>
      <c r="K191" s="36"/>
      <c r="L191" s="36"/>
      <c r="M191" s="36"/>
      <c r="N191" s="36"/>
      <c r="O191" s="36"/>
      <c r="P191" s="36"/>
      <c r="Q191" s="36"/>
      <c r="R191" s="36"/>
      <c r="S191" s="36"/>
      <c r="T191" s="36"/>
      <c r="U191" s="36"/>
      <c r="V191" s="36"/>
    </row>
    <row r="192" spans="1:22">
      <c r="A192" s="36"/>
      <c r="B192" s="36"/>
      <c r="C192" s="36"/>
      <c r="D192" s="36"/>
      <c r="E192" s="36"/>
      <c r="F192" s="36"/>
      <c r="G192" s="36"/>
      <c r="H192" s="36"/>
      <c r="I192" s="36"/>
      <c r="J192" s="36"/>
      <c r="K192" s="36"/>
      <c r="L192" s="36"/>
      <c r="M192" s="36"/>
      <c r="N192" s="36"/>
      <c r="O192" s="36"/>
      <c r="P192" s="36"/>
      <c r="Q192" s="36"/>
      <c r="R192" s="36"/>
      <c r="S192" s="36"/>
      <c r="T192" s="36"/>
      <c r="U192" s="36"/>
      <c r="V192" s="36"/>
    </row>
    <row r="193" spans="1:22">
      <c r="A193" s="36"/>
      <c r="B193" s="36"/>
      <c r="C193" s="36"/>
      <c r="D193" s="36"/>
      <c r="E193" s="36"/>
      <c r="F193" s="36"/>
      <c r="G193" s="36"/>
      <c r="H193" s="36"/>
      <c r="I193" s="36"/>
      <c r="J193" s="36"/>
      <c r="K193" s="36"/>
      <c r="L193" s="36"/>
      <c r="M193" s="36"/>
      <c r="N193" s="36"/>
      <c r="O193" s="36"/>
      <c r="P193" s="36"/>
      <c r="Q193" s="36"/>
      <c r="R193" s="36"/>
      <c r="S193" s="36"/>
      <c r="T193" s="36"/>
      <c r="U193" s="36"/>
      <c r="V193" s="36"/>
    </row>
    <row r="194" spans="1:22">
      <c r="A194" s="36"/>
      <c r="B194" s="36"/>
      <c r="C194" s="36"/>
      <c r="D194" s="36"/>
      <c r="E194" s="36"/>
      <c r="F194" s="36"/>
      <c r="G194" s="36"/>
      <c r="H194" s="36"/>
      <c r="I194" s="36"/>
      <c r="J194" s="36"/>
      <c r="K194" s="36"/>
      <c r="L194" s="36"/>
      <c r="M194" s="36"/>
      <c r="N194" s="36"/>
      <c r="O194" s="36"/>
      <c r="P194" s="36"/>
      <c r="Q194" s="36"/>
      <c r="R194" s="36"/>
      <c r="S194" s="36"/>
      <c r="T194" s="36"/>
      <c r="U194" s="36"/>
      <c r="V194" s="36"/>
    </row>
    <row r="195" spans="1:22">
      <c r="A195" s="36"/>
      <c r="B195" s="36"/>
      <c r="C195" s="36"/>
      <c r="D195" s="36"/>
      <c r="E195" s="36"/>
      <c r="F195" s="36"/>
      <c r="G195" s="36"/>
      <c r="H195" s="36"/>
      <c r="I195" s="36"/>
      <c r="J195" s="36"/>
      <c r="K195" s="36"/>
      <c r="L195" s="36"/>
      <c r="M195" s="36"/>
      <c r="N195" s="36"/>
      <c r="O195" s="36"/>
      <c r="P195" s="36"/>
      <c r="Q195" s="36"/>
      <c r="R195" s="36"/>
      <c r="S195" s="36"/>
      <c r="T195" s="36"/>
      <c r="U195" s="36"/>
      <c r="V195" s="36"/>
    </row>
    <row r="196" spans="1:22">
      <c r="A196" s="36"/>
      <c r="B196" s="36"/>
      <c r="C196" s="36"/>
      <c r="D196" s="36"/>
      <c r="E196" s="36"/>
      <c r="F196" s="36"/>
      <c r="G196" s="36"/>
      <c r="H196" s="36"/>
      <c r="I196" s="36"/>
      <c r="J196" s="36"/>
      <c r="K196" s="36"/>
      <c r="L196" s="36"/>
      <c r="M196" s="36"/>
      <c r="N196" s="36"/>
      <c r="O196" s="36"/>
      <c r="P196" s="36"/>
      <c r="Q196" s="36"/>
      <c r="R196" s="36"/>
      <c r="S196" s="36"/>
      <c r="T196" s="36"/>
      <c r="U196" s="36"/>
      <c r="V196" s="36"/>
    </row>
    <row r="197" spans="1:22">
      <c r="A197" s="36"/>
      <c r="B197" s="36"/>
      <c r="C197" s="36"/>
      <c r="D197" s="36"/>
      <c r="E197" s="36"/>
      <c r="F197" s="36"/>
      <c r="G197" s="36"/>
      <c r="H197" s="36"/>
      <c r="I197" s="36"/>
      <c r="J197" s="36"/>
      <c r="K197" s="36"/>
      <c r="L197" s="36"/>
      <c r="M197" s="36"/>
      <c r="N197" s="36"/>
      <c r="O197" s="36"/>
      <c r="P197" s="36"/>
      <c r="Q197" s="36"/>
      <c r="R197" s="36"/>
      <c r="S197" s="36"/>
      <c r="T197" s="36"/>
      <c r="U197" s="36"/>
      <c r="V197" s="36"/>
    </row>
    <row r="198" spans="1:22">
      <c r="A198" s="36"/>
      <c r="B198" s="36"/>
      <c r="C198" s="36"/>
      <c r="D198" s="36"/>
      <c r="E198" s="36"/>
      <c r="F198" s="36"/>
      <c r="G198" s="36"/>
      <c r="H198" s="36"/>
      <c r="I198" s="36"/>
      <c r="J198" s="36"/>
      <c r="K198" s="36"/>
      <c r="L198" s="36"/>
      <c r="M198" s="36"/>
      <c r="N198" s="36"/>
      <c r="O198" s="36"/>
      <c r="P198" s="36"/>
      <c r="Q198" s="36"/>
      <c r="R198" s="36"/>
      <c r="S198" s="36"/>
      <c r="T198" s="36"/>
      <c r="U198" s="36"/>
      <c r="V198" s="36"/>
    </row>
    <row r="199" spans="1:22">
      <c r="A199" s="36"/>
      <c r="B199" s="36"/>
      <c r="C199" s="36"/>
      <c r="D199" s="36"/>
      <c r="E199" s="36"/>
      <c r="F199" s="36"/>
      <c r="G199" s="36"/>
      <c r="H199" s="36"/>
      <c r="I199" s="36"/>
      <c r="J199" s="36"/>
      <c r="K199" s="36"/>
      <c r="L199" s="36"/>
      <c r="M199" s="36"/>
      <c r="N199" s="36"/>
      <c r="O199" s="36"/>
      <c r="P199" s="36"/>
      <c r="Q199" s="36"/>
      <c r="R199" s="36"/>
      <c r="S199" s="36"/>
      <c r="T199" s="36"/>
      <c r="U199" s="36"/>
      <c r="V199" s="36"/>
    </row>
    <row r="200" spans="1:22">
      <c r="A200" s="36"/>
      <c r="B200" s="36"/>
      <c r="C200" s="36"/>
      <c r="D200" s="36"/>
      <c r="E200" s="36"/>
      <c r="F200" s="36"/>
      <c r="G200" s="36"/>
      <c r="H200" s="36"/>
      <c r="I200" s="36"/>
      <c r="J200" s="36"/>
      <c r="K200" s="36"/>
      <c r="L200" s="36"/>
      <c r="M200" s="36"/>
      <c r="N200" s="36"/>
      <c r="O200" s="36"/>
      <c r="P200" s="36"/>
      <c r="Q200" s="36"/>
      <c r="R200" s="36"/>
      <c r="S200" s="36"/>
      <c r="T200" s="36"/>
      <c r="U200" s="36"/>
      <c r="V200" s="36"/>
    </row>
    <row r="201" spans="1:22">
      <c r="A201" s="36"/>
      <c r="B201" s="36"/>
      <c r="C201" s="36"/>
      <c r="D201" s="36"/>
      <c r="E201" s="36"/>
      <c r="F201" s="36"/>
      <c r="G201" s="36"/>
      <c r="H201" s="36"/>
      <c r="I201" s="36"/>
      <c r="J201" s="36"/>
      <c r="K201" s="36"/>
      <c r="L201" s="36"/>
      <c r="M201" s="36"/>
      <c r="N201" s="36"/>
      <c r="O201" s="36"/>
      <c r="P201" s="36"/>
      <c r="Q201" s="36"/>
      <c r="R201" s="36"/>
      <c r="S201" s="36"/>
      <c r="T201" s="36"/>
      <c r="U201" s="36"/>
      <c r="V201" s="36"/>
    </row>
  </sheetData>
  <mergeCells count="18">
    <mergeCell ref="A2:V2"/>
    <mergeCell ref="A3:V3"/>
    <mergeCell ref="H5:K5"/>
    <mergeCell ref="L5:O5"/>
    <mergeCell ref="P5:S5"/>
    <mergeCell ref="A25:C25"/>
    <mergeCell ref="A26:C26"/>
    <mergeCell ref="A27:C27"/>
    <mergeCell ref="A5:A6"/>
    <mergeCell ref="B5:B6"/>
    <mergeCell ref="C5:C6"/>
    <mergeCell ref="D5:D6"/>
    <mergeCell ref="E5:E6"/>
    <mergeCell ref="F5:F6"/>
    <mergeCell ref="G5:G6"/>
    <mergeCell ref="T5:T6"/>
    <mergeCell ref="U5:U6"/>
    <mergeCell ref="V5:V6"/>
  </mergeCells>
  <hyperlinks>
    <hyperlink ref="A1" location="'索引目录'!E43" display="返回索引页"/>
    <hyperlink ref="B1" location="'在建工程汇总'!B7" display="返回"/>
  </hyperlinks>
  <pageMargins left="0.7" right="0.7" top="0.75" bottom="0.75" header="0.3" footer="0.3"/>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1"/>
  <sheetViews>
    <sheetView workbookViewId="0">
      <selection activeCell="A1" sqref="A1"/>
    </sheetView>
  </sheetViews>
  <sheetFormatPr defaultColWidth="9.81481481481481" defaultRowHeight="14.4"/>
  <cols>
    <col min="1" max="1" width="4" customWidth="1"/>
    <col min="2" max="2" width="17" customWidth="1"/>
    <col min="3" max="3" width="12" customWidth="1"/>
    <col min="4" max="4" width="4" customWidth="1"/>
    <col min="5" max="5" width="10" customWidth="1"/>
    <col min="6" max="6" width="9" customWidth="1"/>
    <col min="7" max="7" width="14" customWidth="1"/>
    <col min="8" max="8" width="10" customWidth="1"/>
    <col min="9" max="9" width="9" customWidth="1"/>
    <col min="10" max="10" width="15" customWidth="1"/>
    <col min="11" max="11" width="11" customWidth="1"/>
    <col min="12" max="12" width="10" customWidth="1"/>
    <col min="13" max="13" width="15" customWidth="1"/>
    <col min="14" max="14" width="10" customWidth="1"/>
    <col min="15" max="15" width="7" customWidth="1"/>
    <col min="16" max="16" width="10" customWidth="1"/>
  </cols>
  <sheetData>
    <row r="1" ht="15.6" spans="1:16">
      <c r="A1" s="13" t="s">
        <v>86</v>
      </c>
      <c r="B1" s="126" t="s">
        <v>250</v>
      </c>
      <c r="C1" s="15"/>
      <c r="D1" s="15"/>
      <c r="E1" s="15"/>
      <c r="F1" s="15"/>
      <c r="G1" s="15"/>
      <c r="H1" s="15"/>
      <c r="I1" s="15"/>
      <c r="J1" s="15"/>
      <c r="K1" s="15"/>
      <c r="L1" s="15"/>
      <c r="M1" s="15"/>
      <c r="N1" s="15"/>
      <c r="O1" s="15"/>
      <c r="P1" s="15"/>
    </row>
    <row r="2" ht="30" customHeight="1" spans="1:16">
      <c r="A2" s="16" t="s">
        <v>1368</v>
      </c>
      <c r="B2" s="17"/>
      <c r="C2" s="17"/>
      <c r="D2" s="17"/>
      <c r="E2" s="17"/>
      <c r="F2" s="17"/>
      <c r="G2" s="17"/>
      <c r="H2" s="17"/>
      <c r="I2" s="17"/>
      <c r="J2" s="17"/>
      <c r="K2" s="17"/>
      <c r="L2" s="17"/>
      <c r="M2" s="17"/>
      <c r="N2" s="17"/>
      <c r="O2" s="17"/>
      <c r="P2" s="17"/>
    </row>
    <row r="3" ht="14.25" customHeight="1" spans="1:16">
      <c r="A3" s="40" t="e">
        <f>CONCATENATE(#REF!,#REF!,#REF!,#REF!,#REF!,#REF!,#REF!)</f>
        <v>#REF!</v>
      </c>
      <c r="B3" s="40"/>
      <c r="C3" s="40"/>
      <c r="D3" s="40"/>
      <c r="E3" s="40"/>
      <c r="F3" s="40"/>
      <c r="G3" s="40"/>
      <c r="H3" s="40"/>
      <c r="I3" s="40"/>
      <c r="J3" s="40"/>
      <c r="K3" s="38"/>
      <c r="L3" s="38"/>
      <c r="M3" s="38"/>
      <c r="N3" s="38"/>
      <c r="O3" s="38"/>
      <c r="P3" s="38"/>
    </row>
    <row r="4" ht="15.75" customHeight="1" spans="1:16">
      <c r="A4" s="41" t="e">
        <f>#REF!&amp;#REF!</f>
        <v>#REF!</v>
      </c>
      <c r="B4" s="36"/>
      <c r="C4" s="36"/>
      <c r="D4" s="36"/>
      <c r="E4" s="36"/>
      <c r="F4" s="36"/>
      <c r="G4" s="36"/>
      <c r="H4" s="36"/>
      <c r="I4" s="36"/>
      <c r="J4" s="36"/>
      <c r="K4" s="36"/>
      <c r="L4" s="36"/>
      <c r="M4" s="36"/>
      <c r="N4" s="36"/>
      <c r="O4" s="36"/>
      <c r="P4" s="42" t="s">
        <v>119</v>
      </c>
    </row>
    <row r="5" ht="15.75" customHeight="1" spans="1:16">
      <c r="A5" s="43" t="s">
        <v>183</v>
      </c>
      <c r="B5" s="43" t="s">
        <v>1369</v>
      </c>
      <c r="C5" s="43" t="s">
        <v>1370</v>
      </c>
      <c r="D5" s="185" t="s">
        <v>1371</v>
      </c>
      <c r="E5" s="43" t="s">
        <v>333</v>
      </c>
      <c r="F5" s="46"/>
      <c r="G5" s="70"/>
      <c r="H5" s="438" t="s">
        <v>334</v>
      </c>
      <c r="I5" s="438"/>
      <c r="J5" s="438"/>
      <c r="K5" s="43" t="s">
        <v>335</v>
      </c>
      <c r="L5" s="72"/>
      <c r="M5" s="72"/>
      <c r="N5" s="43" t="s">
        <v>336</v>
      </c>
      <c r="O5" s="187" t="s">
        <v>358</v>
      </c>
      <c r="P5" s="185" t="s">
        <v>186</v>
      </c>
    </row>
    <row r="6" ht="15.75" customHeight="1" spans="1:16">
      <c r="A6" s="46"/>
      <c r="B6" s="46"/>
      <c r="C6" s="46"/>
      <c r="D6" s="46"/>
      <c r="E6" s="43" t="s">
        <v>479</v>
      </c>
      <c r="F6" s="43" t="s">
        <v>480</v>
      </c>
      <c r="G6" s="44" t="s">
        <v>154</v>
      </c>
      <c r="H6" s="72" t="s">
        <v>479</v>
      </c>
      <c r="I6" s="43" t="s">
        <v>480</v>
      </c>
      <c r="J6" s="43" t="s">
        <v>154</v>
      </c>
      <c r="K6" s="56" t="s">
        <v>481</v>
      </c>
      <c r="L6" s="43" t="s">
        <v>480</v>
      </c>
      <c r="M6" s="43" t="s">
        <v>154</v>
      </c>
      <c r="N6" s="439"/>
      <c r="O6" s="46"/>
      <c r="P6" s="46"/>
    </row>
    <row r="7" ht="15.75" customHeight="1" spans="1:16">
      <c r="A7" s="46"/>
      <c r="B7" s="47"/>
      <c r="C7" s="47"/>
      <c r="D7" s="46"/>
      <c r="E7" s="75"/>
      <c r="F7" s="56"/>
      <c r="G7" s="55"/>
      <c r="H7" s="76"/>
      <c r="I7" s="56"/>
      <c r="J7" s="56"/>
      <c r="K7" s="75"/>
      <c r="L7" s="56"/>
      <c r="M7" s="56"/>
      <c r="N7" s="56" t="str">
        <f t="shared" ref="N7:N27" si="0">IF(M7-J7=0,"",(M7-J7))</f>
        <v/>
      </c>
      <c r="O7" s="56" t="str">
        <f t="shared" ref="O7:O27" si="1">IF(J7=0,"",(M7-J7)/J7*100)</f>
        <v/>
      </c>
      <c r="P7" s="47"/>
    </row>
    <row r="8" ht="15.75" customHeight="1" spans="1:16">
      <c r="A8" s="46"/>
      <c r="B8" s="47"/>
      <c r="C8" s="47"/>
      <c r="D8" s="46"/>
      <c r="E8" s="75"/>
      <c r="F8" s="56"/>
      <c r="G8" s="55"/>
      <c r="H8" s="76"/>
      <c r="I8" s="56"/>
      <c r="J8" s="56"/>
      <c r="K8" s="75"/>
      <c r="L8" s="56"/>
      <c r="M8" s="56"/>
      <c r="N8" s="56" t="str">
        <f t="shared" si="0"/>
        <v/>
      </c>
      <c r="O8" s="56" t="str">
        <f t="shared" si="1"/>
        <v/>
      </c>
      <c r="P8" s="47"/>
    </row>
    <row r="9" ht="15.75" customHeight="1" spans="1:16">
      <c r="A9" s="46"/>
      <c r="B9" s="47"/>
      <c r="C9" s="47"/>
      <c r="D9" s="46"/>
      <c r="E9" s="75"/>
      <c r="F9" s="56"/>
      <c r="G9" s="55"/>
      <c r="H9" s="76"/>
      <c r="I9" s="56"/>
      <c r="J9" s="56"/>
      <c r="K9" s="75"/>
      <c r="L9" s="56"/>
      <c r="M9" s="56"/>
      <c r="N9" s="56" t="str">
        <f t="shared" si="0"/>
        <v/>
      </c>
      <c r="O9" s="56" t="str">
        <f t="shared" si="1"/>
        <v/>
      </c>
      <c r="P9" s="47"/>
    </row>
    <row r="10" ht="15.75" customHeight="1" spans="1:16">
      <c r="A10" s="46"/>
      <c r="B10" s="47"/>
      <c r="C10" s="47"/>
      <c r="D10" s="46"/>
      <c r="E10" s="75"/>
      <c r="F10" s="56"/>
      <c r="G10" s="55"/>
      <c r="H10" s="76"/>
      <c r="I10" s="56"/>
      <c r="J10" s="56"/>
      <c r="K10" s="75"/>
      <c r="L10" s="56"/>
      <c r="M10" s="56"/>
      <c r="N10" s="56" t="str">
        <f t="shared" si="0"/>
        <v/>
      </c>
      <c r="O10" s="56" t="str">
        <f t="shared" si="1"/>
        <v/>
      </c>
      <c r="P10" s="47"/>
    </row>
    <row r="11" ht="15.75" customHeight="1" spans="1:16">
      <c r="A11" s="46"/>
      <c r="B11" s="47"/>
      <c r="C11" s="47"/>
      <c r="D11" s="46"/>
      <c r="E11" s="75"/>
      <c r="F11" s="56"/>
      <c r="G11" s="55"/>
      <c r="H11" s="76"/>
      <c r="I11" s="56"/>
      <c r="J11" s="56"/>
      <c r="K11" s="75"/>
      <c r="L11" s="56"/>
      <c r="M11" s="56"/>
      <c r="N11" s="56" t="str">
        <f t="shared" si="0"/>
        <v/>
      </c>
      <c r="O11" s="56" t="str">
        <f t="shared" si="1"/>
        <v/>
      </c>
      <c r="P11" s="47"/>
    </row>
    <row r="12" ht="15.75" customHeight="1" spans="1:16">
      <c r="A12" s="46"/>
      <c r="B12" s="47"/>
      <c r="C12" s="47"/>
      <c r="D12" s="46"/>
      <c r="E12" s="75"/>
      <c r="F12" s="56"/>
      <c r="G12" s="55"/>
      <c r="H12" s="76"/>
      <c r="I12" s="56"/>
      <c r="J12" s="56"/>
      <c r="K12" s="75"/>
      <c r="L12" s="56"/>
      <c r="M12" s="56"/>
      <c r="N12" s="56" t="str">
        <f t="shared" si="0"/>
        <v/>
      </c>
      <c r="O12" s="56" t="str">
        <f t="shared" si="1"/>
        <v/>
      </c>
      <c r="P12" s="47"/>
    </row>
    <row r="13" ht="15.75" customHeight="1" spans="1:16">
      <c r="A13" s="46"/>
      <c r="B13" s="47"/>
      <c r="C13" s="47"/>
      <c r="D13" s="46"/>
      <c r="E13" s="75"/>
      <c r="F13" s="56"/>
      <c r="G13" s="55"/>
      <c r="H13" s="76"/>
      <c r="I13" s="56"/>
      <c r="J13" s="56"/>
      <c r="K13" s="75"/>
      <c r="L13" s="56"/>
      <c r="M13" s="56"/>
      <c r="N13" s="56" t="str">
        <f t="shared" si="0"/>
        <v/>
      </c>
      <c r="O13" s="56" t="str">
        <f t="shared" si="1"/>
        <v/>
      </c>
      <c r="P13" s="47"/>
    </row>
    <row r="14" ht="15.75" customHeight="1" spans="1:16">
      <c r="A14" s="46"/>
      <c r="B14" s="47"/>
      <c r="C14" s="47"/>
      <c r="D14" s="46"/>
      <c r="E14" s="75"/>
      <c r="F14" s="56"/>
      <c r="G14" s="55"/>
      <c r="H14" s="76"/>
      <c r="I14" s="56"/>
      <c r="J14" s="56"/>
      <c r="K14" s="75"/>
      <c r="L14" s="56"/>
      <c r="M14" s="56"/>
      <c r="N14" s="56" t="str">
        <f t="shared" si="0"/>
        <v/>
      </c>
      <c r="O14" s="56" t="str">
        <f t="shared" si="1"/>
        <v/>
      </c>
      <c r="P14" s="47"/>
    </row>
    <row r="15" ht="15.75" customHeight="1" spans="1:16">
      <c r="A15" s="46"/>
      <c r="B15" s="47"/>
      <c r="C15" s="47"/>
      <c r="D15" s="46"/>
      <c r="E15" s="75"/>
      <c r="F15" s="56"/>
      <c r="G15" s="55"/>
      <c r="H15" s="76"/>
      <c r="I15" s="56"/>
      <c r="J15" s="56"/>
      <c r="K15" s="75"/>
      <c r="L15" s="56"/>
      <c r="M15" s="56"/>
      <c r="N15" s="56" t="str">
        <f t="shared" si="0"/>
        <v/>
      </c>
      <c r="O15" s="56" t="str">
        <f t="shared" si="1"/>
        <v/>
      </c>
      <c r="P15" s="47"/>
    </row>
    <row r="16" ht="15.75" customHeight="1" spans="1:16">
      <c r="A16" s="46"/>
      <c r="B16" s="47"/>
      <c r="C16" s="47"/>
      <c r="D16" s="46"/>
      <c r="E16" s="75"/>
      <c r="F16" s="56"/>
      <c r="G16" s="55"/>
      <c r="H16" s="76"/>
      <c r="I16" s="56"/>
      <c r="J16" s="56"/>
      <c r="K16" s="75"/>
      <c r="L16" s="56"/>
      <c r="M16" s="56"/>
      <c r="N16" s="56" t="str">
        <f t="shared" si="0"/>
        <v/>
      </c>
      <c r="O16" s="56" t="str">
        <f t="shared" si="1"/>
        <v/>
      </c>
      <c r="P16" s="47"/>
    </row>
    <row r="17" ht="15.75" customHeight="1" spans="1:16">
      <c r="A17" s="46"/>
      <c r="B17" s="47"/>
      <c r="C17" s="47"/>
      <c r="D17" s="46"/>
      <c r="E17" s="75"/>
      <c r="F17" s="56"/>
      <c r="G17" s="55"/>
      <c r="H17" s="76"/>
      <c r="I17" s="56"/>
      <c r="J17" s="56"/>
      <c r="K17" s="75"/>
      <c r="L17" s="56"/>
      <c r="M17" s="56"/>
      <c r="N17" s="56" t="str">
        <f t="shared" si="0"/>
        <v/>
      </c>
      <c r="O17" s="56" t="str">
        <f t="shared" si="1"/>
        <v/>
      </c>
      <c r="P17" s="47"/>
    </row>
    <row r="18" ht="15.75" customHeight="1" spans="1:16">
      <c r="A18" s="46"/>
      <c r="B18" s="47"/>
      <c r="C18" s="47"/>
      <c r="D18" s="46"/>
      <c r="E18" s="75"/>
      <c r="F18" s="56"/>
      <c r="G18" s="55"/>
      <c r="H18" s="76"/>
      <c r="I18" s="56"/>
      <c r="J18" s="56"/>
      <c r="K18" s="75"/>
      <c r="L18" s="56"/>
      <c r="M18" s="56"/>
      <c r="N18" s="56" t="str">
        <f t="shared" si="0"/>
        <v/>
      </c>
      <c r="O18" s="56" t="str">
        <f t="shared" si="1"/>
        <v/>
      </c>
      <c r="P18" s="47"/>
    </row>
    <row r="19" ht="15.75" customHeight="1" spans="1:16">
      <c r="A19" s="46"/>
      <c r="B19" s="47"/>
      <c r="C19" s="47"/>
      <c r="D19" s="46"/>
      <c r="E19" s="75"/>
      <c r="F19" s="56"/>
      <c r="G19" s="55"/>
      <c r="H19" s="76"/>
      <c r="I19" s="56"/>
      <c r="J19" s="56"/>
      <c r="K19" s="75"/>
      <c r="L19" s="56"/>
      <c r="M19" s="56"/>
      <c r="N19" s="56" t="str">
        <f t="shared" si="0"/>
        <v/>
      </c>
      <c r="O19" s="56" t="str">
        <f t="shared" si="1"/>
        <v/>
      </c>
      <c r="P19" s="47"/>
    </row>
    <row r="20" ht="15.75" customHeight="1" spans="1:16">
      <c r="A20" s="46"/>
      <c r="B20" s="47"/>
      <c r="C20" s="47"/>
      <c r="D20" s="46"/>
      <c r="E20" s="75"/>
      <c r="F20" s="56"/>
      <c r="G20" s="55"/>
      <c r="H20" s="76"/>
      <c r="I20" s="56"/>
      <c r="J20" s="56"/>
      <c r="K20" s="75"/>
      <c r="L20" s="56"/>
      <c r="M20" s="56"/>
      <c r="N20" s="56" t="str">
        <f t="shared" si="0"/>
        <v/>
      </c>
      <c r="O20" s="56" t="str">
        <f t="shared" si="1"/>
        <v/>
      </c>
      <c r="P20" s="47"/>
    </row>
    <row r="21" ht="15.75" customHeight="1" spans="1:16">
      <c r="A21" s="46"/>
      <c r="B21" s="47"/>
      <c r="C21" s="47"/>
      <c r="D21" s="46"/>
      <c r="E21" s="75"/>
      <c r="F21" s="56"/>
      <c r="G21" s="55"/>
      <c r="H21" s="76"/>
      <c r="I21" s="56"/>
      <c r="J21" s="56"/>
      <c r="K21" s="75"/>
      <c r="L21" s="56"/>
      <c r="M21" s="56"/>
      <c r="N21" s="56" t="str">
        <f t="shared" si="0"/>
        <v/>
      </c>
      <c r="O21" s="56" t="str">
        <f t="shared" si="1"/>
        <v/>
      </c>
      <c r="P21" s="47"/>
    </row>
    <row r="22" ht="15.75" customHeight="1" spans="1:16">
      <c r="A22" s="46"/>
      <c r="B22" s="47"/>
      <c r="C22" s="47"/>
      <c r="D22" s="46"/>
      <c r="E22" s="75"/>
      <c r="F22" s="56"/>
      <c r="G22" s="55"/>
      <c r="H22" s="76"/>
      <c r="I22" s="56"/>
      <c r="J22" s="56"/>
      <c r="K22" s="75"/>
      <c r="L22" s="56"/>
      <c r="M22" s="56"/>
      <c r="N22" s="56" t="str">
        <f t="shared" si="0"/>
        <v/>
      </c>
      <c r="O22" s="56" t="str">
        <f t="shared" si="1"/>
        <v/>
      </c>
      <c r="P22" s="47"/>
    </row>
    <row r="23" ht="15.75" customHeight="1" spans="1:16">
      <c r="A23" s="46"/>
      <c r="B23" s="47"/>
      <c r="C23" s="47"/>
      <c r="D23" s="46"/>
      <c r="E23" s="75"/>
      <c r="F23" s="56"/>
      <c r="G23" s="55"/>
      <c r="H23" s="76"/>
      <c r="I23" s="56"/>
      <c r="J23" s="56"/>
      <c r="K23" s="75"/>
      <c r="L23" s="56"/>
      <c r="M23" s="56"/>
      <c r="N23" s="56" t="str">
        <f t="shared" si="0"/>
        <v/>
      </c>
      <c r="O23" s="56" t="str">
        <f t="shared" si="1"/>
        <v/>
      </c>
      <c r="P23" s="47"/>
    </row>
    <row r="24" ht="15.75" customHeight="1" spans="1:16">
      <c r="A24" s="46"/>
      <c r="B24" s="47"/>
      <c r="C24" s="47"/>
      <c r="D24" s="46"/>
      <c r="E24" s="75"/>
      <c r="F24" s="56"/>
      <c r="G24" s="55"/>
      <c r="H24" s="76"/>
      <c r="I24" s="56"/>
      <c r="J24" s="56"/>
      <c r="K24" s="75"/>
      <c r="L24" s="56"/>
      <c r="M24" s="56"/>
      <c r="N24" s="56" t="str">
        <f t="shared" si="0"/>
        <v/>
      </c>
      <c r="O24" s="56" t="str">
        <f t="shared" si="1"/>
        <v/>
      </c>
      <c r="P24" s="47"/>
    </row>
    <row r="25" ht="15.75" customHeight="1" spans="1:16">
      <c r="A25" s="52" t="s">
        <v>395</v>
      </c>
      <c r="B25" s="72"/>
      <c r="C25" s="47"/>
      <c r="D25" s="46"/>
      <c r="E25" s="75"/>
      <c r="F25" s="56"/>
      <c r="G25" s="55">
        <f>SUM(G7:G24)</f>
        <v>0</v>
      </c>
      <c r="H25" s="76"/>
      <c r="I25" s="56"/>
      <c r="J25" s="56">
        <f>SUM(J7:J24)</f>
        <v>0</v>
      </c>
      <c r="K25" s="75"/>
      <c r="L25" s="56"/>
      <c r="M25" s="56">
        <f>SUM(M7:M24)</f>
        <v>0</v>
      </c>
      <c r="N25" s="56" t="str">
        <f t="shared" si="0"/>
        <v/>
      </c>
      <c r="O25" s="56" t="str">
        <f t="shared" si="1"/>
        <v/>
      </c>
      <c r="P25" s="47"/>
    </row>
    <row r="26" ht="15.75" customHeight="1" spans="1:16">
      <c r="A26" s="43" t="s">
        <v>1372</v>
      </c>
      <c r="B26" s="53"/>
      <c r="C26" s="47"/>
      <c r="D26" s="46"/>
      <c r="E26" s="75"/>
      <c r="F26" s="56"/>
      <c r="G26" s="55"/>
      <c r="H26" s="76"/>
      <c r="I26" s="56"/>
      <c r="J26" s="56"/>
      <c r="K26" s="75"/>
      <c r="L26" s="56"/>
      <c r="M26" s="56">
        <v>0</v>
      </c>
      <c r="N26" s="56" t="str">
        <f t="shared" si="0"/>
        <v/>
      </c>
      <c r="O26" s="56" t="str">
        <f t="shared" si="1"/>
        <v/>
      </c>
      <c r="P26" s="47"/>
    </row>
    <row r="27" ht="15.75" customHeight="1" spans="1:16">
      <c r="A27" s="52" t="s">
        <v>636</v>
      </c>
      <c r="B27" s="72"/>
      <c r="C27" s="53"/>
      <c r="D27" s="47"/>
      <c r="E27" s="75"/>
      <c r="F27" s="56"/>
      <c r="G27" s="55">
        <f>G25-G26</f>
        <v>0</v>
      </c>
      <c r="H27" s="76"/>
      <c r="I27" s="56"/>
      <c r="J27" s="56">
        <f>J25-J26</f>
        <v>0</v>
      </c>
      <c r="K27" s="75"/>
      <c r="L27" s="56"/>
      <c r="M27" s="56">
        <f>M25-M26</f>
        <v>0</v>
      </c>
      <c r="N27" s="56" t="str">
        <f t="shared" si="0"/>
        <v/>
      </c>
      <c r="O27" s="56" t="str">
        <f t="shared" si="1"/>
        <v/>
      </c>
      <c r="P27" s="47"/>
    </row>
    <row r="28" ht="15.75" customHeight="1" spans="1:16">
      <c r="A28" s="54" t="e">
        <f>#REF!&amp;#REF!</f>
        <v>#REF!</v>
      </c>
      <c r="B28" s="36"/>
      <c r="C28" s="36"/>
      <c r="D28" s="36"/>
      <c r="E28" s="36"/>
      <c r="F28" s="36"/>
      <c r="G28" s="36"/>
      <c r="H28" s="36"/>
      <c r="I28" s="36"/>
      <c r="J28" s="36"/>
      <c r="K28" s="36"/>
      <c r="L28" s="36"/>
      <c r="M28" s="36" t="e">
        <f>"评估人员："&amp;#REF!</f>
        <v>#REF!</v>
      </c>
      <c r="N28" s="36"/>
      <c r="O28" s="36"/>
      <c r="P28" s="36"/>
    </row>
    <row r="29" ht="15.75" customHeight="1" spans="1:16">
      <c r="A29" s="54" t="e">
        <f>CONCATENATE(#REF!,#REF!,#REF!,#REF!,#REF!,#REF!,#REF!)</f>
        <v>#REF!</v>
      </c>
      <c r="B29" s="36"/>
      <c r="C29" s="36"/>
      <c r="D29" s="36"/>
      <c r="E29" s="36"/>
      <c r="F29" s="36"/>
      <c r="G29" s="36"/>
      <c r="H29" s="36"/>
      <c r="I29" s="36"/>
      <c r="J29" s="36"/>
      <c r="K29" s="36"/>
      <c r="L29" s="36"/>
      <c r="M29" s="36"/>
      <c r="N29" s="36"/>
      <c r="O29" s="36"/>
      <c r="P29" s="36"/>
    </row>
    <row r="30" spans="1:16">
      <c r="A30" s="36"/>
      <c r="B30" s="36"/>
      <c r="C30" s="36"/>
      <c r="D30" s="36"/>
      <c r="E30" s="36"/>
      <c r="F30" s="36"/>
      <c r="G30" s="36"/>
      <c r="H30" s="36"/>
      <c r="I30" s="36"/>
      <c r="J30" s="36"/>
      <c r="K30" s="36"/>
      <c r="L30" s="36"/>
      <c r="M30" s="36"/>
      <c r="N30" s="36"/>
      <c r="O30" s="36"/>
      <c r="P30" s="36"/>
    </row>
    <row r="31" spans="1:16">
      <c r="A31" s="36"/>
      <c r="B31" s="36"/>
      <c r="C31" s="36"/>
      <c r="D31" s="36"/>
      <c r="E31" s="36"/>
      <c r="F31" s="36"/>
      <c r="G31" s="36"/>
      <c r="H31" s="36"/>
      <c r="I31" s="36"/>
      <c r="J31" s="36"/>
      <c r="K31" s="36"/>
      <c r="L31" s="36"/>
      <c r="M31" s="36"/>
      <c r="N31" s="36"/>
      <c r="O31" s="36"/>
      <c r="P31" s="36"/>
    </row>
    <row r="32" spans="1:16">
      <c r="A32" s="36"/>
      <c r="B32" s="36"/>
      <c r="C32" s="36"/>
      <c r="D32" s="36"/>
      <c r="E32" s="36"/>
      <c r="F32" s="36"/>
      <c r="G32" s="36"/>
      <c r="H32" s="36"/>
      <c r="I32" s="36"/>
      <c r="J32" s="36"/>
      <c r="K32" s="36"/>
      <c r="L32" s="36"/>
      <c r="M32" s="36"/>
      <c r="N32" s="36"/>
      <c r="O32" s="36"/>
      <c r="P32" s="36"/>
    </row>
    <row r="33" spans="1:16">
      <c r="A33" s="36"/>
      <c r="B33" s="36"/>
      <c r="C33" s="36"/>
      <c r="D33" s="36"/>
      <c r="E33" s="36"/>
      <c r="F33" s="36"/>
      <c r="G33" s="36"/>
      <c r="H33" s="36"/>
      <c r="I33" s="36"/>
      <c r="J33" s="36"/>
      <c r="K33" s="36"/>
      <c r="L33" s="36"/>
      <c r="M33" s="36"/>
      <c r="N33" s="36"/>
      <c r="O33" s="36"/>
      <c r="P33" s="36"/>
    </row>
    <row r="34" spans="1:16">
      <c r="A34" s="36"/>
      <c r="B34" s="36"/>
      <c r="C34" s="36"/>
      <c r="D34" s="36"/>
      <c r="E34" s="36"/>
      <c r="F34" s="36"/>
      <c r="G34" s="36"/>
      <c r="H34" s="36"/>
      <c r="I34" s="36"/>
      <c r="J34" s="36"/>
      <c r="K34" s="36"/>
      <c r="L34" s="36"/>
      <c r="M34" s="36"/>
      <c r="N34" s="36"/>
      <c r="O34" s="36"/>
      <c r="P34" s="36"/>
    </row>
    <row r="35" spans="1:16">
      <c r="A35" s="36"/>
      <c r="B35" s="36"/>
      <c r="C35" s="36"/>
      <c r="D35" s="36"/>
      <c r="E35" s="36"/>
      <c r="F35" s="36"/>
      <c r="G35" s="36"/>
      <c r="H35" s="36"/>
      <c r="I35" s="36"/>
      <c r="J35" s="36"/>
      <c r="K35" s="36"/>
      <c r="L35" s="36"/>
      <c r="M35" s="36"/>
      <c r="N35" s="36"/>
      <c r="O35" s="36"/>
      <c r="P35" s="36"/>
    </row>
    <row r="36" spans="1:16">
      <c r="A36" s="36"/>
      <c r="B36" s="36"/>
      <c r="C36" s="36"/>
      <c r="D36" s="36"/>
      <c r="E36" s="36"/>
      <c r="F36" s="36"/>
      <c r="G36" s="36"/>
      <c r="H36" s="36"/>
      <c r="I36" s="36"/>
      <c r="J36" s="36"/>
      <c r="K36" s="36"/>
      <c r="L36" s="36"/>
      <c r="M36" s="36"/>
      <c r="N36" s="36"/>
      <c r="O36" s="36"/>
      <c r="P36" s="36"/>
    </row>
    <row r="37" spans="1:16">
      <c r="A37" s="36"/>
      <c r="B37" s="36"/>
      <c r="C37" s="36"/>
      <c r="D37" s="36"/>
      <c r="E37" s="36"/>
      <c r="F37" s="36"/>
      <c r="G37" s="36"/>
      <c r="H37" s="36"/>
      <c r="I37" s="36"/>
      <c r="J37" s="36"/>
      <c r="K37" s="36"/>
      <c r="L37" s="36"/>
      <c r="M37" s="36"/>
      <c r="N37" s="36"/>
      <c r="O37" s="36"/>
      <c r="P37" s="36"/>
    </row>
    <row r="38" spans="1:16">
      <c r="A38" s="36"/>
      <c r="B38" s="36"/>
      <c r="C38" s="36"/>
      <c r="D38" s="36"/>
      <c r="E38" s="36"/>
      <c r="F38" s="36"/>
      <c r="G38" s="36"/>
      <c r="H38" s="36"/>
      <c r="I38" s="36"/>
      <c r="J38" s="36"/>
      <c r="K38" s="36"/>
      <c r="L38" s="36"/>
      <c r="M38" s="36"/>
      <c r="N38" s="36"/>
      <c r="O38" s="36"/>
      <c r="P38" s="36"/>
    </row>
    <row r="39" spans="1:16">
      <c r="A39" s="36"/>
      <c r="B39" s="36"/>
      <c r="C39" s="36"/>
      <c r="D39" s="36"/>
      <c r="E39" s="36"/>
      <c r="F39" s="36"/>
      <c r="G39" s="36"/>
      <c r="H39" s="36"/>
      <c r="I39" s="36"/>
      <c r="J39" s="36"/>
      <c r="K39" s="36"/>
      <c r="L39" s="36"/>
      <c r="M39" s="36"/>
      <c r="N39" s="36"/>
      <c r="O39" s="36"/>
      <c r="P39" s="36"/>
    </row>
    <row r="40" spans="1:16">
      <c r="A40" s="36"/>
      <c r="B40" s="36"/>
      <c r="C40" s="36"/>
      <c r="D40" s="36"/>
      <c r="E40" s="36"/>
      <c r="F40" s="36"/>
      <c r="G40" s="36"/>
      <c r="H40" s="36"/>
      <c r="I40" s="36"/>
      <c r="J40" s="36"/>
      <c r="K40" s="36"/>
      <c r="L40" s="36"/>
      <c r="M40" s="36"/>
      <c r="N40" s="36"/>
      <c r="O40" s="36"/>
      <c r="P40" s="36"/>
    </row>
    <row r="41" spans="1:16">
      <c r="A41" s="36"/>
      <c r="B41" s="36"/>
      <c r="C41" s="36"/>
      <c r="D41" s="36"/>
      <c r="E41" s="36"/>
      <c r="F41" s="36"/>
      <c r="G41" s="36"/>
      <c r="H41" s="36"/>
      <c r="I41" s="36"/>
      <c r="J41" s="36"/>
      <c r="K41" s="36"/>
      <c r="L41" s="36"/>
      <c r="M41" s="36"/>
      <c r="N41" s="36"/>
      <c r="O41" s="36"/>
      <c r="P41" s="36"/>
    </row>
    <row r="42" spans="1:16">
      <c r="A42" s="36"/>
      <c r="B42" s="36"/>
      <c r="C42" s="36"/>
      <c r="D42" s="36"/>
      <c r="E42" s="36"/>
      <c r="F42" s="36"/>
      <c r="G42" s="36"/>
      <c r="H42" s="36"/>
      <c r="I42" s="36"/>
      <c r="J42" s="36"/>
      <c r="K42" s="36"/>
      <c r="L42" s="36"/>
      <c r="M42" s="36"/>
      <c r="N42" s="36"/>
      <c r="O42" s="36"/>
      <c r="P42" s="36"/>
    </row>
    <row r="43" spans="1:16">
      <c r="A43" s="36"/>
      <c r="B43" s="36"/>
      <c r="C43" s="36"/>
      <c r="D43" s="36"/>
      <c r="E43" s="36"/>
      <c r="F43" s="36"/>
      <c r="G43" s="36"/>
      <c r="H43" s="36"/>
      <c r="I43" s="36"/>
      <c r="J43" s="36"/>
      <c r="K43" s="36"/>
      <c r="L43" s="36"/>
      <c r="M43" s="36"/>
      <c r="N43" s="36"/>
      <c r="O43" s="36"/>
      <c r="P43" s="36"/>
    </row>
    <row r="44" spans="1:16">
      <c r="A44" s="36"/>
      <c r="B44" s="36"/>
      <c r="C44" s="36"/>
      <c r="D44" s="36"/>
      <c r="E44" s="36"/>
      <c r="F44" s="36"/>
      <c r="G44" s="36"/>
      <c r="H44" s="36"/>
      <c r="I44" s="36"/>
      <c r="J44" s="36"/>
      <c r="K44" s="36"/>
      <c r="L44" s="36"/>
      <c r="M44" s="36"/>
      <c r="N44" s="36"/>
      <c r="O44" s="36"/>
      <c r="P44" s="36"/>
    </row>
    <row r="45" spans="1:16">
      <c r="A45" s="36"/>
      <c r="B45" s="36"/>
      <c r="C45" s="36"/>
      <c r="D45" s="36"/>
      <c r="E45" s="36"/>
      <c r="F45" s="36"/>
      <c r="G45" s="36"/>
      <c r="H45" s="36"/>
      <c r="I45" s="36"/>
      <c r="J45" s="36"/>
      <c r="K45" s="36"/>
      <c r="L45" s="36"/>
      <c r="M45" s="36"/>
      <c r="N45" s="36"/>
      <c r="O45" s="36"/>
      <c r="P45" s="36"/>
    </row>
    <row r="46" spans="1:16">
      <c r="A46" s="36"/>
      <c r="B46" s="36"/>
      <c r="C46" s="36"/>
      <c r="D46" s="36"/>
      <c r="E46" s="36"/>
      <c r="F46" s="36"/>
      <c r="G46" s="36"/>
      <c r="H46" s="36"/>
      <c r="I46" s="36"/>
      <c r="J46" s="36"/>
      <c r="K46" s="36"/>
      <c r="L46" s="36"/>
      <c r="M46" s="36"/>
      <c r="N46" s="36"/>
      <c r="O46" s="36"/>
      <c r="P46" s="36"/>
    </row>
    <row r="47" spans="1:16">
      <c r="A47" s="36"/>
      <c r="B47" s="36"/>
      <c r="C47" s="36"/>
      <c r="D47" s="36"/>
      <c r="E47" s="36"/>
      <c r="F47" s="36"/>
      <c r="G47" s="36"/>
      <c r="H47" s="36"/>
      <c r="I47" s="36"/>
      <c r="J47" s="36"/>
      <c r="K47" s="36"/>
      <c r="L47" s="36"/>
      <c r="M47" s="36"/>
      <c r="N47" s="36"/>
      <c r="O47" s="36"/>
      <c r="P47" s="36"/>
    </row>
    <row r="48" spans="1:16">
      <c r="A48" s="36"/>
      <c r="B48" s="36"/>
      <c r="C48" s="36"/>
      <c r="D48" s="36"/>
      <c r="E48" s="36"/>
      <c r="F48" s="36"/>
      <c r="G48" s="36"/>
      <c r="H48" s="36"/>
      <c r="I48" s="36"/>
      <c r="J48" s="36"/>
      <c r="K48" s="36"/>
      <c r="L48" s="36"/>
      <c r="M48" s="36"/>
      <c r="N48" s="36"/>
      <c r="O48" s="36"/>
      <c r="P48" s="36"/>
    </row>
    <row r="49" spans="1:16">
      <c r="A49" s="36"/>
      <c r="B49" s="36"/>
      <c r="C49" s="36"/>
      <c r="D49" s="36"/>
      <c r="E49" s="36"/>
      <c r="F49" s="36"/>
      <c r="G49" s="36"/>
      <c r="H49" s="36"/>
      <c r="I49" s="36"/>
      <c r="J49" s="36"/>
      <c r="K49" s="36"/>
      <c r="L49" s="36"/>
      <c r="M49" s="36"/>
      <c r="N49" s="36"/>
      <c r="O49" s="36"/>
      <c r="P49" s="36"/>
    </row>
    <row r="50" spans="1:16">
      <c r="A50" s="36"/>
      <c r="B50" s="36"/>
      <c r="C50" s="36"/>
      <c r="D50" s="36"/>
      <c r="E50" s="36"/>
      <c r="F50" s="36"/>
      <c r="G50" s="36"/>
      <c r="H50" s="36"/>
      <c r="I50" s="36"/>
      <c r="J50" s="36"/>
      <c r="K50" s="36"/>
      <c r="L50" s="36"/>
      <c r="M50" s="36"/>
      <c r="N50" s="36"/>
      <c r="O50" s="36"/>
      <c r="P50" s="36"/>
    </row>
    <row r="51" spans="1:16">
      <c r="A51" s="36"/>
      <c r="B51" s="36"/>
      <c r="C51" s="36"/>
      <c r="D51" s="36"/>
      <c r="E51" s="36"/>
      <c r="F51" s="36"/>
      <c r="G51" s="36"/>
      <c r="H51" s="36"/>
      <c r="I51" s="36"/>
      <c r="J51" s="36"/>
      <c r="K51" s="36"/>
      <c r="L51" s="36"/>
      <c r="M51" s="36"/>
      <c r="N51" s="36"/>
      <c r="O51" s="36"/>
      <c r="P51" s="36"/>
    </row>
    <row r="52" spans="1:16">
      <c r="A52" s="36"/>
      <c r="B52" s="36"/>
      <c r="C52" s="36"/>
      <c r="D52" s="36"/>
      <c r="E52" s="36"/>
      <c r="F52" s="36"/>
      <c r="G52" s="36"/>
      <c r="H52" s="36"/>
      <c r="I52" s="36"/>
      <c r="J52" s="36"/>
      <c r="K52" s="36"/>
      <c r="L52" s="36"/>
      <c r="M52" s="36"/>
      <c r="N52" s="36"/>
      <c r="O52" s="36"/>
      <c r="P52" s="36"/>
    </row>
    <row r="53" spans="1:16">
      <c r="A53" s="36"/>
      <c r="B53" s="36"/>
      <c r="C53" s="36"/>
      <c r="D53" s="36"/>
      <c r="E53" s="36"/>
      <c r="F53" s="36"/>
      <c r="G53" s="36"/>
      <c r="H53" s="36"/>
      <c r="I53" s="36"/>
      <c r="J53" s="36"/>
      <c r="K53" s="36"/>
      <c r="L53" s="36"/>
      <c r="M53" s="36"/>
      <c r="N53" s="36"/>
      <c r="O53" s="36"/>
      <c r="P53" s="36"/>
    </row>
    <row r="54" spans="1:16">
      <c r="A54" s="36"/>
      <c r="B54" s="36"/>
      <c r="C54" s="36"/>
      <c r="D54" s="36"/>
      <c r="E54" s="36"/>
      <c r="F54" s="36"/>
      <c r="G54" s="36"/>
      <c r="H54" s="36"/>
      <c r="I54" s="36"/>
      <c r="J54" s="36"/>
      <c r="K54" s="36"/>
      <c r="L54" s="36"/>
      <c r="M54" s="36"/>
      <c r="N54" s="36"/>
      <c r="O54" s="36"/>
      <c r="P54" s="36"/>
    </row>
    <row r="55" spans="1:16">
      <c r="A55" s="36"/>
      <c r="B55" s="36"/>
      <c r="C55" s="36"/>
      <c r="D55" s="36"/>
      <c r="E55" s="36"/>
      <c r="F55" s="36"/>
      <c r="G55" s="36"/>
      <c r="H55" s="36"/>
      <c r="I55" s="36"/>
      <c r="J55" s="36"/>
      <c r="K55" s="36"/>
      <c r="L55" s="36"/>
      <c r="M55" s="36"/>
      <c r="N55" s="36"/>
      <c r="O55" s="36"/>
      <c r="P55" s="36"/>
    </row>
    <row r="56" spans="1:16">
      <c r="A56" s="36"/>
      <c r="B56" s="36"/>
      <c r="C56" s="36"/>
      <c r="D56" s="36"/>
      <c r="E56" s="36"/>
      <c r="F56" s="36"/>
      <c r="G56" s="36"/>
      <c r="H56" s="36"/>
      <c r="I56" s="36"/>
      <c r="J56" s="36"/>
      <c r="K56" s="36"/>
      <c r="L56" s="36"/>
      <c r="M56" s="36"/>
      <c r="N56" s="36"/>
      <c r="O56" s="36"/>
      <c r="P56" s="36"/>
    </row>
    <row r="57" spans="1:16">
      <c r="A57" s="36"/>
      <c r="B57" s="36"/>
      <c r="C57" s="36"/>
      <c r="D57" s="36"/>
      <c r="E57" s="36"/>
      <c r="F57" s="36"/>
      <c r="G57" s="36"/>
      <c r="H57" s="36"/>
      <c r="I57" s="36"/>
      <c r="J57" s="36"/>
      <c r="K57" s="36"/>
      <c r="L57" s="36"/>
      <c r="M57" s="36"/>
      <c r="N57" s="36"/>
      <c r="O57" s="36"/>
      <c r="P57" s="36"/>
    </row>
    <row r="58" spans="1:16">
      <c r="A58" s="36"/>
      <c r="B58" s="36"/>
      <c r="C58" s="36"/>
      <c r="D58" s="36"/>
      <c r="E58" s="36"/>
      <c r="F58" s="36"/>
      <c r="G58" s="36"/>
      <c r="H58" s="36"/>
      <c r="I58" s="36"/>
      <c r="J58" s="36"/>
      <c r="K58" s="36"/>
      <c r="L58" s="36"/>
      <c r="M58" s="36"/>
      <c r="N58" s="36"/>
      <c r="O58" s="36"/>
      <c r="P58" s="36"/>
    </row>
    <row r="59" spans="1:16">
      <c r="A59" s="36"/>
      <c r="B59" s="36"/>
      <c r="C59" s="36"/>
      <c r="D59" s="36"/>
      <c r="E59" s="36"/>
      <c r="F59" s="36"/>
      <c r="G59" s="36"/>
      <c r="H59" s="36"/>
      <c r="I59" s="36"/>
      <c r="J59" s="36"/>
      <c r="K59" s="36"/>
      <c r="L59" s="36"/>
      <c r="M59" s="36"/>
      <c r="N59" s="36"/>
      <c r="O59" s="36"/>
      <c r="P59" s="36"/>
    </row>
    <row r="60" spans="1:16">
      <c r="A60" s="36"/>
      <c r="B60" s="36"/>
      <c r="C60" s="36"/>
      <c r="D60" s="36"/>
      <c r="E60" s="36"/>
      <c r="F60" s="36"/>
      <c r="G60" s="36"/>
      <c r="H60" s="36"/>
      <c r="I60" s="36"/>
      <c r="J60" s="36"/>
      <c r="K60" s="36"/>
      <c r="L60" s="36"/>
      <c r="M60" s="36"/>
      <c r="N60" s="36"/>
      <c r="O60" s="36"/>
      <c r="P60" s="36"/>
    </row>
    <row r="61" spans="1:16">
      <c r="A61" s="36"/>
      <c r="B61" s="36"/>
      <c r="C61" s="36"/>
      <c r="D61" s="36"/>
      <c r="E61" s="36"/>
      <c r="F61" s="36"/>
      <c r="G61" s="36"/>
      <c r="H61" s="36"/>
      <c r="I61" s="36"/>
      <c r="J61" s="36"/>
      <c r="K61" s="36"/>
      <c r="L61" s="36"/>
      <c r="M61" s="36"/>
      <c r="N61" s="36"/>
      <c r="O61" s="36"/>
      <c r="P61" s="36"/>
    </row>
    <row r="62" spans="1:16">
      <c r="A62" s="36"/>
      <c r="B62" s="36"/>
      <c r="C62" s="36"/>
      <c r="D62" s="36"/>
      <c r="E62" s="36"/>
      <c r="F62" s="36"/>
      <c r="G62" s="36"/>
      <c r="H62" s="36"/>
      <c r="I62" s="36"/>
      <c r="J62" s="36"/>
      <c r="K62" s="36"/>
      <c r="L62" s="36"/>
      <c r="M62" s="36"/>
      <c r="N62" s="36"/>
      <c r="O62" s="36"/>
      <c r="P62" s="36"/>
    </row>
    <row r="63" spans="1:16">
      <c r="A63" s="36"/>
      <c r="B63" s="36"/>
      <c r="C63" s="36"/>
      <c r="D63" s="36"/>
      <c r="E63" s="36"/>
      <c r="F63" s="36"/>
      <c r="G63" s="36"/>
      <c r="H63" s="36"/>
      <c r="I63" s="36"/>
      <c r="J63" s="36"/>
      <c r="K63" s="36"/>
      <c r="L63" s="36"/>
      <c r="M63" s="36"/>
      <c r="N63" s="36"/>
      <c r="O63" s="36"/>
      <c r="P63" s="36"/>
    </row>
    <row r="64" spans="1:16">
      <c r="A64" s="36"/>
      <c r="B64" s="36"/>
      <c r="C64" s="36"/>
      <c r="D64" s="36"/>
      <c r="E64" s="36"/>
      <c r="F64" s="36"/>
      <c r="G64" s="36"/>
      <c r="H64" s="36"/>
      <c r="I64" s="36"/>
      <c r="J64" s="36"/>
      <c r="K64" s="36"/>
      <c r="L64" s="36"/>
      <c r="M64" s="36"/>
      <c r="N64" s="36"/>
      <c r="O64" s="36"/>
      <c r="P64" s="36"/>
    </row>
    <row r="65" spans="1:16">
      <c r="A65" s="36"/>
      <c r="B65" s="36"/>
      <c r="C65" s="36"/>
      <c r="D65" s="36"/>
      <c r="E65" s="36"/>
      <c r="F65" s="36"/>
      <c r="G65" s="36"/>
      <c r="H65" s="36"/>
      <c r="I65" s="36"/>
      <c r="J65" s="36"/>
      <c r="K65" s="36"/>
      <c r="L65" s="36"/>
      <c r="M65" s="36"/>
      <c r="N65" s="36"/>
      <c r="O65" s="36"/>
      <c r="P65" s="36"/>
    </row>
    <row r="66" spans="1:16">
      <c r="A66" s="36"/>
      <c r="B66" s="36"/>
      <c r="C66" s="36"/>
      <c r="D66" s="36"/>
      <c r="E66" s="36"/>
      <c r="F66" s="36"/>
      <c r="G66" s="36"/>
      <c r="H66" s="36"/>
      <c r="I66" s="36"/>
      <c r="J66" s="36"/>
      <c r="K66" s="36"/>
      <c r="L66" s="36"/>
      <c r="M66" s="36"/>
      <c r="N66" s="36"/>
      <c r="O66" s="36"/>
      <c r="P66" s="36"/>
    </row>
    <row r="67" spans="1:16">
      <c r="A67" s="36"/>
      <c r="B67" s="36"/>
      <c r="C67" s="36"/>
      <c r="D67" s="36"/>
      <c r="E67" s="36"/>
      <c r="F67" s="36"/>
      <c r="G67" s="36"/>
      <c r="H67" s="36"/>
      <c r="I67" s="36"/>
      <c r="J67" s="36"/>
      <c r="K67" s="36"/>
      <c r="L67" s="36"/>
      <c r="M67" s="36"/>
      <c r="N67" s="36"/>
      <c r="O67" s="36"/>
      <c r="P67" s="36"/>
    </row>
    <row r="68" spans="1:16">
      <c r="A68" s="36"/>
      <c r="B68" s="36"/>
      <c r="C68" s="36"/>
      <c r="D68" s="36"/>
      <c r="E68" s="36"/>
      <c r="F68" s="36"/>
      <c r="G68" s="36"/>
      <c r="H68" s="36"/>
      <c r="I68" s="36"/>
      <c r="J68" s="36"/>
      <c r="K68" s="36"/>
      <c r="L68" s="36"/>
      <c r="M68" s="36"/>
      <c r="N68" s="36"/>
      <c r="O68" s="36"/>
      <c r="P68" s="36"/>
    </row>
    <row r="69" spans="1:16">
      <c r="A69" s="36"/>
      <c r="B69" s="36"/>
      <c r="C69" s="36"/>
      <c r="D69" s="36"/>
      <c r="E69" s="36"/>
      <c r="F69" s="36"/>
      <c r="G69" s="36"/>
      <c r="H69" s="36"/>
      <c r="I69" s="36"/>
      <c r="J69" s="36"/>
      <c r="K69" s="36"/>
      <c r="L69" s="36"/>
      <c r="M69" s="36"/>
      <c r="N69" s="36"/>
      <c r="O69" s="36"/>
      <c r="P69" s="36"/>
    </row>
    <row r="70" spans="1:16">
      <c r="A70" s="36"/>
      <c r="B70" s="36"/>
      <c r="C70" s="36"/>
      <c r="D70" s="36"/>
      <c r="E70" s="36"/>
      <c r="F70" s="36"/>
      <c r="G70" s="36"/>
      <c r="H70" s="36"/>
      <c r="I70" s="36"/>
      <c r="J70" s="36"/>
      <c r="K70" s="36"/>
      <c r="L70" s="36"/>
      <c r="M70" s="36"/>
      <c r="N70" s="36"/>
      <c r="O70" s="36"/>
      <c r="P70" s="36"/>
    </row>
    <row r="71" spans="1:16">
      <c r="A71" s="36"/>
      <c r="B71" s="36"/>
      <c r="C71" s="36"/>
      <c r="D71" s="36"/>
      <c r="E71" s="36"/>
      <c r="F71" s="36"/>
      <c r="G71" s="36"/>
      <c r="H71" s="36"/>
      <c r="I71" s="36"/>
      <c r="J71" s="36"/>
      <c r="K71" s="36"/>
      <c r="L71" s="36"/>
      <c r="M71" s="36"/>
      <c r="N71" s="36"/>
      <c r="O71" s="36"/>
      <c r="P71" s="36"/>
    </row>
    <row r="72" spans="1:16">
      <c r="A72" s="36"/>
      <c r="B72" s="36"/>
      <c r="C72" s="36"/>
      <c r="D72" s="36"/>
      <c r="E72" s="36"/>
      <c r="F72" s="36"/>
      <c r="G72" s="36"/>
      <c r="H72" s="36"/>
      <c r="I72" s="36"/>
      <c r="J72" s="36"/>
      <c r="K72" s="36"/>
      <c r="L72" s="36"/>
      <c r="M72" s="36"/>
      <c r="N72" s="36"/>
      <c r="O72" s="36"/>
      <c r="P72" s="36"/>
    </row>
    <row r="73" spans="1:16">
      <c r="A73" s="36"/>
      <c r="B73" s="36"/>
      <c r="C73" s="36"/>
      <c r="D73" s="36"/>
      <c r="E73" s="36"/>
      <c r="F73" s="36"/>
      <c r="G73" s="36"/>
      <c r="H73" s="36"/>
      <c r="I73" s="36"/>
      <c r="J73" s="36"/>
      <c r="K73" s="36"/>
      <c r="L73" s="36"/>
      <c r="M73" s="36"/>
      <c r="N73" s="36"/>
      <c r="O73" s="36"/>
      <c r="P73" s="36"/>
    </row>
    <row r="74" spans="1:16">
      <c r="A74" s="36"/>
      <c r="B74" s="36"/>
      <c r="C74" s="36"/>
      <c r="D74" s="36"/>
      <c r="E74" s="36"/>
      <c r="F74" s="36"/>
      <c r="G74" s="36"/>
      <c r="H74" s="36"/>
      <c r="I74" s="36"/>
      <c r="J74" s="36"/>
      <c r="K74" s="36"/>
      <c r="L74" s="36"/>
      <c r="M74" s="36"/>
      <c r="N74" s="36"/>
      <c r="O74" s="36"/>
      <c r="P74" s="36"/>
    </row>
    <row r="75" spans="1:16">
      <c r="A75" s="36"/>
      <c r="B75" s="36"/>
      <c r="C75" s="36"/>
      <c r="D75" s="36"/>
      <c r="E75" s="36"/>
      <c r="F75" s="36"/>
      <c r="G75" s="36"/>
      <c r="H75" s="36"/>
      <c r="I75" s="36"/>
      <c r="J75" s="36"/>
      <c r="K75" s="36"/>
      <c r="L75" s="36"/>
      <c r="M75" s="36"/>
      <c r="N75" s="36"/>
      <c r="O75" s="36"/>
      <c r="P75" s="36"/>
    </row>
    <row r="76" spans="1:16">
      <c r="A76" s="36"/>
      <c r="B76" s="36"/>
      <c r="C76" s="36"/>
      <c r="D76" s="36"/>
      <c r="E76" s="36"/>
      <c r="F76" s="36"/>
      <c r="G76" s="36"/>
      <c r="H76" s="36"/>
      <c r="I76" s="36"/>
      <c r="J76" s="36"/>
      <c r="K76" s="36"/>
      <c r="L76" s="36"/>
      <c r="M76" s="36"/>
      <c r="N76" s="36"/>
      <c r="O76" s="36"/>
      <c r="P76" s="36"/>
    </row>
    <row r="77" spans="1:16">
      <c r="A77" s="36"/>
      <c r="B77" s="36"/>
      <c r="C77" s="36"/>
      <c r="D77" s="36"/>
      <c r="E77" s="36"/>
      <c r="F77" s="36"/>
      <c r="G77" s="36"/>
      <c r="H77" s="36"/>
      <c r="I77" s="36"/>
      <c r="J77" s="36"/>
      <c r="K77" s="36"/>
      <c r="L77" s="36"/>
      <c r="M77" s="36"/>
      <c r="N77" s="36"/>
      <c r="O77" s="36"/>
      <c r="P77" s="36"/>
    </row>
    <row r="78" spans="1:16">
      <c r="A78" s="36"/>
      <c r="B78" s="36"/>
      <c r="C78" s="36"/>
      <c r="D78" s="36"/>
      <c r="E78" s="36"/>
      <c r="F78" s="36"/>
      <c r="G78" s="36"/>
      <c r="H78" s="36"/>
      <c r="I78" s="36"/>
      <c r="J78" s="36"/>
      <c r="K78" s="36"/>
      <c r="L78" s="36"/>
      <c r="M78" s="36"/>
      <c r="N78" s="36"/>
      <c r="O78" s="36"/>
      <c r="P78" s="36"/>
    </row>
    <row r="79" spans="1:16">
      <c r="A79" s="36"/>
      <c r="B79" s="36"/>
      <c r="C79" s="36"/>
      <c r="D79" s="36"/>
      <c r="E79" s="36"/>
      <c r="F79" s="36"/>
      <c r="G79" s="36"/>
      <c r="H79" s="36"/>
      <c r="I79" s="36"/>
      <c r="J79" s="36"/>
      <c r="K79" s="36"/>
      <c r="L79" s="36"/>
      <c r="M79" s="36"/>
      <c r="N79" s="36"/>
      <c r="O79" s="36"/>
      <c r="P79" s="36"/>
    </row>
    <row r="80" spans="1:16">
      <c r="A80" s="36"/>
      <c r="B80" s="36"/>
      <c r="C80" s="36"/>
      <c r="D80" s="36"/>
      <c r="E80" s="36"/>
      <c r="F80" s="36"/>
      <c r="G80" s="36"/>
      <c r="H80" s="36"/>
      <c r="I80" s="36"/>
      <c r="J80" s="36"/>
      <c r="K80" s="36"/>
      <c r="L80" s="36"/>
      <c r="M80" s="36"/>
      <c r="N80" s="36"/>
      <c r="O80" s="36"/>
      <c r="P80" s="36"/>
    </row>
    <row r="81" spans="1:16">
      <c r="A81" s="36"/>
      <c r="B81" s="36"/>
      <c r="C81" s="36"/>
      <c r="D81" s="36"/>
      <c r="E81" s="36"/>
      <c r="F81" s="36"/>
      <c r="G81" s="36"/>
      <c r="H81" s="36"/>
      <c r="I81" s="36"/>
      <c r="J81" s="36"/>
      <c r="K81" s="36"/>
      <c r="L81" s="36"/>
      <c r="M81" s="36"/>
      <c r="N81" s="36"/>
      <c r="O81" s="36"/>
      <c r="P81" s="36"/>
    </row>
    <row r="82" spans="1:16">
      <c r="A82" s="36"/>
      <c r="B82" s="36"/>
      <c r="C82" s="36"/>
      <c r="D82" s="36"/>
      <c r="E82" s="36"/>
      <c r="F82" s="36"/>
      <c r="G82" s="36"/>
      <c r="H82" s="36"/>
      <c r="I82" s="36"/>
      <c r="J82" s="36"/>
      <c r="K82" s="36"/>
      <c r="L82" s="36"/>
      <c r="M82" s="36"/>
      <c r="N82" s="36"/>
      <c r="O82" s="36"/>
      <c r="P82" s="36"/>
    </row>
    <row r="83" spans="1:16">
      <c r="A83" s="36"/>
      <c r="B83" s="36"/>
      <c r="C83" s="36"/>
      <c r="D83" s="36"/>
      <c r="E83" s="36"/>
      <c r="F83" s="36"/>
      <c r="G83" s="36"/>
      <c r="H83" s="36"/>
      <c r="I83" s="36"/>
      <c r="J83" s="36"/>
      <c r="K83" s="36"/>
      <c r="L83" s="36"/>
      <c r="M83" s="36"/>
      <c r="N83" s="36"/>
      <c r="O83" s="36"/>
      <c r="P83" s="36"/>
    </row>
    <row r="84" spans="1:16">
      <c r="A84" s="36"/>
      <c r="B84" s="36"/>
      <c r="C84" s="36"/>
      <c r="D84" s="36"/>
      <c r="E84" s="36"/>
      <c r="F84" s="36"/>
      <c r="G84" s="36"/>
      <c r="H84" s="36"/>
      <c r="I84" s="36"/>
      <c r="J84" s="36"/>
      <c r="K84" s="36"/>
      <c r="L84" s="36"/>
      <c r="M84" s="36"/>
      <c r="N84" s="36"/>
      <c r="O84" s="36"/>
      <c r="P84" s="36"/>
    </row>
    <row r="85" spans="1:16">
      <c r="A85" s="36"/>
      <c r="B85" s="36"/>
      <c r="C85" s="36"/>
      <c r="D85" s="36"/>
      <c r="E85" s="36"/>
      <c r="F85" s="36"/>
      <c r="G85" s="36"/>
      <c r="H85" s="36"/>
      <c r="I85" s="36"/>
      <c r="J85" s="36"/>
      <c r="K85" s="36"/>
      <c r="L85" s="36"/>
      <c r="M85" s="36"/>
      <c r="N85" s="36"/>
      <c r="O85" s="36"/>
      <c r="P85" s="36"/>
    </row>
    <row r="86" spans="1:16">
      <c r="A86" s="36"/>
      <c r="B86" s="36"/>
      <c r="C86" s="36"/>
      <c r="D86" s="36"/>
      <c r="E86" s="36"/>
      <c r="F86" s="36"/>
      <c r="G86" s="36"/>
      <c r="H86" s="36"/>
      <c r="I86" s="36"/>
      <c r="J86" s="36"/>
      <c r="K86" s="36"/>
      <c r="L86" s="36"/>
      <c r="M86" s="36"/>
      <c r="N86" s="36"/>
      <c r="O86" s="36"/>
      <c r="P86" s="36"/>
    </row>
    <row r="87" spans="1:16">
      <c r="A87" s="36"/>
      <c r="B87" s="36"/>
      <c r="C87" s="36"/>
      <c r="D87" s="36"/>
      <c r="E87" s="36"/>
      <c r="F87" s="36"/>
      <c r="G87" s="36"/>
      <c r="H87" s="36"/>
      <c r="I87" s="36"/>
      <c r="J87" s="36"/>
      <c r="K87" s="36"/>
      <c r="L87" s="36"/>
      <c r="M87" s="36"/>
      <c r="N87" s="36"/>
      <c r="O87" s="36"/>
      <c r="P87" s="36"/>
    </row>
    <row r="88" spans="1:16">
      <c r="A88" s="36"/>
      <c r="B88" s="36"/>
      <c r="C88" s="36"/>
      <c r="D88" s="36"/>
      <c r="E88" s="36"/>
      <c r="F88" s="36"/>
      <c r="G88" s="36"/>
      <c r="H88" s="36"/>
      <c r="I88" s="36"/>
      <c r="J88" s="36"/>
      <c r="K88" s="36"/>
      <c r="L88" s="36"/>
      <c r="M88" s="36"/>
      <c r="N88" s="36"/>
      <c r="O88" s="36"/>
      <c r="P88" s="36"/>
    </row>
    <row r="89" spans="1:16">
      <c r="A89" s="36"/>
      <c r="B89" s="36"/>
      <c r="C89" s="36"/>
      <c r="D89" s="36"/>
      <c r="E89" s="36"/>
      <c r="F89" s="36"/>
      <c r="G89" s="36"/>
      <c r="H89" s="36"/>
      <c r="I89" s="36"/>
      <c r="J89" s="36"/>
      <c r="K89" s="36"/>
      <c r="L89" s="36"/>
      <c r="M89" s="36"/>
      <c r="N89" s="36"/>
      <c r="O89" s="36"/>
      <c r="P89" s="36"/>
    </row>
    <row r="90" spans="1:16">
      <c r="A90" s="36"/>
      <c r="B90" s="36"/>
      <c r="C90" s="36"/>
      <c r="D90" s="36"/>
      <c r="E90" s="36"/>
      <c r="F90" s="36"/>
      <c r="G90" s="36"/>
      <c r="H90" s="36"/>
      <c r="I90" s="36"/>
      <c r="J90" s="36"/>
      <c r="K90" s="36"/>
      <c r="L90" s="36"/>
      <c r="M90" s="36"/>
      <c r="N90" s="36"/>
      <c r="O90" s="36"/>
      <c r="P90" s="36"/>
    </row>
    <row r="91" spans="1:16">
      <c r="A91" s="36"/>
      <c r="B91" s="36"/>
      <c r="C91" s="36"/>
      <c r="D91" s="36"/>
      <c r="E91" s="36"/>
      <c r="F91" s="36"/>
      <c r="G91" s="36"/>
      <c r="H91" s="36"/>
      <c r="I91" s="36"/>
      <c r="J91" s="36"/>
      <c r="K91" s="36"/>
      <c r="L91" s="36"/>
      <c r="M91" s="36"/>
      <c r="N91" s="36"/>
      <c r="O91" s="36"/>
      <c r="P91" s="36"/>
    </row>
    <row r="92" spans="1:16">
      <c r="A92" s="36"/>
      <c r="B92" s="36"/>
      <c r="C92" s="36"/>
      <c r="D92" s="36"/>
      <c r="E92" s="36"/>
      <c r="F92" s="36"/>
      <c r="G92" s="36"/>
      <c r="H92" s="36"/>
      <c r="I92" s="36"/>
      <c r="J92" s="36"/>
      <c r="K92" s="36"/>
      <c r="L92" s="36"/>
      <c r="M92" s="36"/>
      <c r="N92" s="36"/>
      <c r="O92" s="36"/>
      <c r="P92" s="36"/>
    </row>
    <row r="93" spans="1:16">
      <c r="A93" s="36"/>
      <c r="B93" s="36"/>
      <c r="C93" s="36"/>
      <c r="D93" s="36"/>
      <c r="E93" s="36"/>
      <c r="F93" s="36"/>
      <c r="G93" s="36"/>
      <c r="H93" s="36"/>
      <c r="I93" s="36"/>
      <c r="J93" s="36"/>
      <c r="K93" s="36"/>
      <c r="L93" s="36"/>
      <c r="M93" s="36"/>
      <c r="N93" s="36"/>
      <c r="O93" s="36"/>
      <c r="P93" s="36"/>
    </row>
    <row r="94" spans="1:16">
      <c r="A94" s="36"/>
      <c r="B94" s="36"/>
      <c r="C94" s="36"/>
      <c r="D94" s="36"/>
      <c r="E94" s="36"/>
      <c r="F94" s="36"/>
      <c r="G94" s="36"/>
      <c r="H94" s="36"/>
      <c r="I94" s="36"/>
      <c r="J94" s="36"/>
      <c r="K94" s="36"/>
      <c r="L94" s="36"/>
      <c r="M94" s="36"/>
      <c r="N94" s="36"/>
      <c r="O94" s="36"/>
      <c r="P94" s="36"/>
    </row>
    <row r="95" spans="1:16">
      <c r="A95" s="36"/>
      <c r="B95" s="36"/>
      <c r="C95" s="36"/>
      <c r="D95" s="36"/>
      <c r="E95" s="36"/>
      <c r="F95" s="36"/>
      <c r="G95" s="36"/>
      <c r="H95" s="36"/>
      <c r="I95" s="36"/>
      <c r="J95" s="36"/>
      <c r="K95" s="36"/>
      <c r="L95" s="36"/>
      <c r="M95" s="36"/>
      <c r="N95" s="36"/>
      <c r="O95" s="36"/>
      <c r="P95" s="36"/>
    </row>
    <row r="96" spans="1:16">
      <c r="A96" s="36"/>
      <c r="B96" s="36"/>
      <c r="C96" s="36"/>
      <c r="D96" s="36"/>
      <c r="E96" s="36"/>
      <c r="F96" s="36"/>
      <c r="G96" s="36"/>
      <c r="H96" s="36"/>
      <c r="I96" s="36"/>
      <c r="J96" s="36"/>
      <c r="K96" s="36"/>
      <c r="L96" s="36"/>
      <c r="M96" s="36"/>
      <c r="N96" s="36"/>
      <c r="O96" s="36"/>
      <c r="P96" s="36"/>
    </row>
    <row r="97" spans="1:16">
      <c r="A97" s="36"/>
      <c r="B97" s="36"/>
      <c r="C97" s="36"/>
      <c r="D97" s="36"/>
      <c r="E97" s="36"/>
      <c r="F97" s="36"/>
      <c r="G97" s="36"/>
      <c r="H97" s="36"/>
      <c r="I97" s="36"/>
      <c r="J97" s="36"/>
      <c r="K97" s="36"/>
      <c r="L97" s="36"/>
      <c r="M97" s="36"/>
      <c r="N97" s="36"/>
      <c r="O97" s="36"/>
      <c r="P97" s="36"/>
    </row>
    <row r="98" spans="1:16">
      <c r="A98" s="36"/>
      <c r="B98" s="36"/>
      <c r="C98" s="36"/>
      <c r="D98" s="36"/>
      <c r="E98" s="36"/>
      <c r="F98" s="36"/>
      <c r="G98" s="36"/>
      <c r="H98" s="36"/>
      <c r="I98" s="36"/>
      <c r="J98" s="36"/>
      <c r="K98" s="36"/>
      <c r="L98" s="36"/>
      <c r="M98" s="36"/>
      <c r="N98" s="36"/>
      <c r="O98" s="36"/>
      <c r="P98" s="36"/>
    </row>
    <row r="99" spans="1:16">
      <c r="A99" s="36"/>
      <c r="B99" s="36"/>
      <c r="C99" s="36"/>
      <c r="D99" s="36"/>
      <c r="E99" s="36"/>
      <c r="F99" s="36"/>
      <c r="G99" s="36"/>
      <c r="H99" s="36"/>
      <c r="I99" s="36"/>
      <c r="J99" s="36"/>
      <c r="K99" s="36"/>
      <c r="L99" s="36"/>
      <c r="M99" s="36"/>
      <c r="N99" s="36"/>
      <c r="O99" s="36"/>
      <c r="P99" s="36"/>
    </row>
    <row r="100" spans="1:16">
      <c r="A100" s="36"/>
      <c r="B100" s="36"/>
      <c r="C100" s="36"/>
      <c r="D100" s="36"/>
      <c r="E100" s="36"/>
      <c r="F100" s="36"/>
      <c r="G100" s="36"/>
      <c r="H100" s="36"/>
      <c r="I100" s="36"/>
      <c r="J100" s="36"/>
      <c r="K100" s="36"/>
      <c r="L100" s="36"/>
      <c r="M100" s="36"/>
      <c r="N100" s="36"/>
      <c r="O100" s="36"/>
      <c r="P100" s="36"/>
    </row>
    <row r="101" spans="1:16">
      <c r="A101" s="36"/>
      <c r="B101" s="36"/>
      <c r="C101" s="36"/>
      <c r="D101" s="36"/>
      <c r="E101" s="36"/>
      <c r="F101" s="36"/>
      <c r="G101" s="36"/>
      <c r="H101" s="36"/>
      <c r="I101" s="36"/>
      <c r="J101" s="36"/>
      <c r="K101" s="36"/>
      <c r="L101" s="36"/>
      <c r="M101" s="36"/>
      <c r="N101" s="36"/>
      <c r="O101" s="36"/>
      <c r="P101" s="36"/>
    </row>
    <row r="102" spans="1:16">
      <c r="A102" s="36"/>
      <c r="B102" s="36"/>
      <c r="C102" s="36"/>
      <c r="D102" s="36"/>
      <c r="E102" s="36"/>
      <c r="F102" s="36"/>
      <c r="G102" s="36"/>
      <c r="H102" s="36"/>
      <c r="I102" s="36"/>
      <c r="J102" s="36"/>
      <c r="K102" s="36"/>
      <c r="L102" s="36"/>
      <c r="M102" s="36"/>
      <c r="N102" s="36"/>
      <c r="O102" s="36"/>
      <c r="P102" s="36"/>
    </row>
    <row r="103" spans="1:16">
      <c r="A103" s="36"/>
      <c r="B103" s="36"/>
      <c r="C103" s="36"/>
      <c r="D103" s="36"/>
      <c r="E103" s="36"/>
      <c r="F103" s="36"/>
      <c r="G103" s="36"/>
      <c r="H103" s="36"/>
      <c r="I103" s="36"/>
      <c r="J103" s="36"/>
      <c r="K103" s="36"/>
      <c r="L103" s="36"/>
      <c r="M103" s="36"/>
      <c r="N103" s="36"/>
      <c r="O103" s="36"/>
      <c r="P103" s="36"/>
    </row>
    <row r="104" spans="1:16">
      <c r="A104" s="36"/>
      <c r="B104" s="36"/>
      <c r="C104" s="36"/>
      <c r="D104" s="36"/>
      <c r="E104" s="36"/>
      <c r="F104" s="36"/>
      <c r="G104" s="36"/>
      <c r="H104" s="36"/>
      <c r="I104" s="36"/>
      <c r="J104" s="36"/>
      <c r="K104" s="36"/>
      <c r="L104" s="36"/>
      <c r="M104" s="36"/>
      <c r="N104" s="36"/>
      <c r="O104" s="36"/>
      <c r="P104" s="36"/>
    </row>
    <row r="105" spans="1:16">
      <c r="A105" s="36"/>
      <c r="B105" s="36"/>
      <c r="C105" s="36"/>
      <c r="D105" s="36"/>
      <c r="E105" s="36"/>
      <c r="F105" s="36"/>
      <c r="G105" s="36"/>
      <c r="H105" s="36"/>
      <c r="I105" s="36"/>
      <c r="J105" s="36"/>
      <c r="K105" s="36"/>
      <c r="L105" s="36"/>
      <c r="M105" s="36"/>
      <c r="N105" s="36"/>
      <c r="O105" s="36"/>
      <c r="P105" s="36"/>
    </row>
    <row r="106" spans="1:16">
      <c r="A106" s="36"/>
      <c r="B106" s="36"/>
      <c r="C106" s="36"/>
      <c r="D106" s="36"/>
      <c r="E106" s="36"/>
      <c r="F106" s="36"/>
      <c r="G106" s="36"/>
      <c r="H106" s="36"/>
      <c r="I106" s="36"/>
      <c r="J106" s="36"/>
      <c r="K106" s="36"/>
      <c r="L106" s="36"/>
      <c r="M106" s="36"/>
      <c r="N106" s="36"/>
      <c r="O106" s="36"/>
      <c r="P106" s="36"/>
    </row>
    <row r="107" spans="1:16">
      <c r="A107" s="36"/>
      <c r="B107" s="36"/>
      <c r="C107" s="36"/>
      <c r="D107" s="36"/>
      <c r="E107" s="36"/>
      <c r="F107" s="36"/>
      <c r="G107" s="36"/>
      <c r="H107" s="36"/>
      <c r="I107" s="36"/>
      <c r="J107" s="36"/>
      <c r="K107" s="36"/>
      <c r="L107" s="36"/>
      <c r="M107" s="36"/>
      <c r="N107" s="36"/>
      <c r="O107" s="36"/>
      <c r="P107" s="36"/>
    </row>
    <row r="108" spans="1:16">
      <c r="A108" s="36"/>
      <c r="B108" s="36"/>
      <c r="C108" s="36"/>
      <c r="D108" s="36"/>
      <c r="E108" s="36"/>
      <c r="F108" s="36"/>
      <c r="G108" s="36"/>
      <c r="H108" s="36"/>
      <c r="I108" s="36"/>
      <c r="J108" s="36"/>
      <c r="K108" s="36"/>
      <c r="L108" s="36"/>
      <c r="M108" s="36"/>
      <c r="N108" s="36"/>
      <c r="O108" s="36"/>
      <c r="P108" s="36"/>
    </row>
    <row r="109" spans="1:16">
      <c r="A109" s="36"/>
      <c r="B109" s="36"/>
      <c r="C109" s="36"/>
      <c r="D109" s="36"/>
      <c r="E109" s="36"/>
      <c r="F109" s="36"/>
      <c r="G109" s="36"/>
      <c r="H109" s="36"/>
      <c r="I109" s="36"/>
      <c r="J109" s="36"/>
      <c r="K109" s="36"/>
      <c r="L109" s="36"/>
      <c r="M109" s="36"/>
      <c r="N109" s="36"/>
      <c r="O109" s="36"/>
      <c r="P109" s="36"/>
    </row>
    <row r="110" spans="1:16">
      <c r="A110" s="36"/>
      <c r="B110" s="36"/>
      <c r="C110" s="36"/>
      <c r="D110" s="36"/>
      <c r="E110" s="36"/>
      <c r="F110" s="36"/>
      <c r="G110" s="36"/>
      <c r="H110" s="36"/>
      <c r="I110" s="36"/>
      <c r="J110" s="36"/>
      <c r="K110" s="36"/>
      <c r="L110" s="36"/>
      <c r="M110" s="36"/>
      <c r="N110" s="36"/>
      <c r="O110" s="36"/>
      <c r="P110" s="36"/>
    </row>
    <row r="111" spans="1:16">
      <c r="A111" s="36"/>
      <c r="B111" s="36"/>
      <c r="C111" s="36"/>
      <c r="D111" s="36"/>
      <c r="E111" s="36"/>
      <c r="F111" s="36"/>
      <c r="G111" s="36"/>
      <c r="H111" s="36"/>
      <c r="I111" s="36"/>
      <c r="J111" s="36"/>
      <c r="K111" s="36"/>
      <c r="L111" s="36"/>
      <c r="M111" s="36"/>
      <c r="N111" s="36"/>
      <c r="O111" s="36"/>
      <c r="P111" s="36"/>
    </row>
    <row r="112" spans="1:16">
      <c r="A112" s="36"/>
      <c r="B112" s="36"/>
      <c r="C112" s="36"/>
      <c r="D112" s="36"/>
      <c r="E112" s="36"/>
      <c r="F112" s="36"/>
      <c r="G112" s="36"/>
      <c r="H112" s="36"/>
      <c r="I112" s="36"/>
      <c r="J112" s="36"/>
      <c r="K112" s="36"/>
      <c r="L112" s="36"/>
      <c r="M112" s="36"/>
      <c r="N112" s="36"/>
      <c r="O112" s="36"/>
      <c r="P112" s="36"/>
    </row>
    <row r="113" spans="1:16">
      <c r="A113" s="36"/>
      <c r="B113" s="36"/>
      <c r="C113" s="36"/>
      <c r="D113" s="36"/>
      <c r="E113" s="36"/>
      <c r="F113" s="36"/>
      <c r="G113" s="36"/>
      <c r="H113" s="36"/>
      <c r="I113" s="36"/>
      <c r="J113" s="36"/>
      <c r="K113" s="36"/>
      <c r="L113" s="36"/>
      <c r="M113" s="36"/>
      <c r="N113" s="36"/>
      <c r="O113" s="36"/>
      <c r="P113" s="36"/>
    </row>
    <row r="114" spans="1:16">
      <c r="A114" s="36"/>
      <c r="B114" s="36"/>
      <c r="C114" s="36"/>
      <c r="D114" s="36"/>
      <c r="E114" s="36"/>
      <c r="F114" s="36"/>
      <c r="G114" s="36"/>
      <c r="H114" s="36"/>
      <c r="I114" s="36"/>
      <c r="J114" s="36"/>
      <c r="K114" s="36"/>
      <c r="L114" s="36"/>
      <c r="M114" s="36"/>
      <c r="N114" s="36"/>
      <c r="O114" s="36"/>
      <c r="P114" s="36"/>
    </row>
    <row r="115" spans="1:16">
      <c r="A115" s="36"/>
      <c r="B115" s="36"/>
      <c r="C115" s="36"/>
      <c r="D115" s="36"/>
      <c r="E115" s="36"/>
      <c r="F115" s="36"/>
      <c r="G115" s="36"/>
      <c r="H115" s="36"/>
      <c r="I115" s="36"/>
      <c r="J115" s="36"/>
      <c r="K115" s="36"/>
      <c r="L115" s="36"/>
      <c r="M115" s="36"/>
      <c r="N115" s="36"/>
      <c r="O115" s="36"/>
      <c r="P115" s="36"/>
    </row>
    <row r="116" spans="1:16">
      <c r="A116" s="36"/>
      <c r="B116" s="36"/>
      <c r="C116" s="36"/>
      <c r="D116" s="36"/>
      <c r="E116" s="36"/>
      <c r="F116" s="36"/>
      <c r="G116" s="36"/>
      <c r="H116" s="36"/>
      <c r="I116" s="36"/>
      <c r="J116" s="36"/>
      <c r="K116" s="36"/>
      <c r="L116" s="36"/>
      <c r="M116" s="36"/>
      <c r="N116" s="36"/>
      <c r="O116" s="36"/>
      <c r="P116" s="36"/>
    </row>
    <row r="117" spans="1:16">
      <c r="A117" s="36"/>
      <c r="B117" s="36"/>
      <c r="C117" s="36"/>
      <c r="D117" s="36"/>
      <c r="E117" s="36"/>
      <c r="F117" s="36"/>
      <c r="G117" s="36"/>
      <c r="H117" s="36"/>
      <c r="I117" s="36"/>
      <c r="J117" s="36"/>
      <c r="K117" s="36"/>
      <c r="L117" s="36"/>
      <c r="M117" s="36"/>
      <c r="N117" s="36"/>
      <c r="O117" s="36"/>
      <c r="P117" s="36"/>
    </row>
    <row r="118" spans="1:16">
      <c r="A118" s="36"/>
      <c r="B118" s="36"/>
      <c r="C118" s="36"/>
      <c r="D118" s="36"/>
      <c r="E118" s="36"/>
      <c r="F118" s="36"/>
      <c r="G118" s="36"/>
      <c r="H118" s="36"/>
      <c r="I118" s="36"/>
      <c r="J118" s="36"/>
      <c r="K118" s="36"/>
      <c r="L118" s="36"/>
      <c r="M118" s="36"/>
      <c r="N118" s="36"/>
      <c r="O118" s="36"/>
      <c r="P118" s="36"/>
    </row>
    <row r="119" spans="1:16">
      <c r="A119" s="36"/>
      <c r="B119" s="36"/>
      <c r="C119" s="36"/>
      <c r="D119" s="36"/>
      <c r="E119" s="36"/>
      <c r="F119" s="36"/>
      <c r="G119" s="36"/>
      <c r="H119" s="36"/>
      <c r="I119" s="36"/>
      <c r="J119" s="36"/>
      <c r="K119" s="36"/>
      <c r="L119" s="36"/>
      <c r="M119" s="36"/>
      <c r="N119" s="36"/>
      <c r="O119" s="36"/>
      <c r="P119" s="36"/>
    </row>
    <row r="120" spans="1:16">
      <c r="A120" s="36"/>
      <c r="B120" s="36"/>
      <c r="C120" s="36"/>
      <c r="D120" s="36"/>
      <c r="E120" s="36"/>
      <c r="F120" s="36"/>
      <c r="G120" s="36"/>
      <c r="H120" s="36"/>
      <c r="I120" s="36"/>
      <c r="J120" s="36"/>
      <c r="K120" s="36"/>
      <c r="L120" s="36"/>
      <c r="M120" s="36"/>
      <c r="N120" s="36"/>
      <c r="O120" s="36"/>
      <c r="P120" s="36"/>
    </row>
    <row r="121" spans="1:16">
      <c r="A121" s="36"/>
      <c r="B121" s="36"/>
      <c r="C121" s="36"/>
      <c r="D121" s="36"/>
      <c r="E121" s="36"/>
      <c r="F121" s="36"/>
      <c r="G121" s="36"/>
      <c r="H121" s="36"/>
      <c r="I121" s="36"/>
      <c r="J121" s="36"/>
      <c r="K121" s="36"/>
      <c r="L121" s="36"/>
      <c r="M121" s="36"/>
      <c r="N121" s="36"/>
      <c r="O121" s="36"/>
      <c r="P121" s="36"/>
    </row>
    <row r="122" spans="1:16">
      <c r="A122" s="36"/>
      <c r="B122" s="36"/>
      <c r="C122" s="36"/>
      <c r="D122" s="36"/>
      <c r="E122" s="36"/>
      <c r="F122" s="36"/>
      <c r="G122" s="36"/>
      <c r="H122" s="36"/>
      <c r="I122" s="36"/>
      <c r="J122" s="36"/>
      <c r="K122" s="36"/>
      <c r="L122" s="36"/>
      <c r="M122" s="36"/>
      <c r="N122" s="36"/>
      <c r="O122" s="36"/>
      <c r="P122" s="36"/>
    </row>
    <row r="123" spans="1:16">
      <c r="A123" s="36"/>
      <c r="B123" s="36"/>
      <c r="C123" s="36"/>
      <c r="D123" s="36"/>
      <c r="E123" s="36"/>
      <c r="F123" s="36"/>
      <c r="G123" s="36"/>
      <c r="H123" s="36"/>
      <c r="I123" s="36"/>
      <c r="J123" s="36"/>
      <c r="K123" s="36"/>
      <c r="L123" s="36"/>
      <c r="M123" s="36"/>
      <c r="N123" s="36"/>
      <c r="O123" s="36"/>
      <c r="P123" s="36"/>
    </row>
    <row r="124" spans="1:16">
      <c r="A124" s="36"/>
      <c r="B124" s="36"/>
      <c r="C124" s="36"/>
      <c r="D124" s="36"/>
      <c r="E124" s="36"/>
      <c r="F124" s="36"/>
      <c r="G124" s="36"/>
      <c r="H124" s="36"/>
      <c r="I124" s="36"/>
      <c r="J124" s="36"/>
      <c r="K124" s="36"/>
      <c r="L124" s="36"/>
      <c r="M124" s="36"/>
      <c r="N124" s="36"/>
      <c r="O124" s="36"/>
      <c r="P124" s="36"/>
    </row>
    <row r="125" spans="1:16">
      <c r="A125" s="36"/>
      <c r="B125" s="36"/>
      <c r="C125" s="36"/>
      <c r="D125" s="36"/>
      <c r="E125" s="36"/>
      <c r="F125" s="36"/>
      <c r="G125" s="36"/>
      <c r="H125" s="36"/>
      <c r="I125" s="36"/>
      <c r="J125" s="36"/>
      <c r="K125" s="36"/>
      <c r="L125" s="36"/>
      <c r="M125" s="36"/>
      <c r="N125" s="36"/>
      <c r="O125" s="36"/>
      <c r="P125" s="36"/>
    </row>
    <row r="126" spans="1:16">
      <c r="A126" s="36"/>
      <c r="B126" s="36"/>
      <c r="C126" s="36"/>
      <c r="D126" s="36"/>
      <c r="E126" s="36"/>
      <c r="F126" s="36"/>
      <c r="G126" s="36"/>
      <c r="H126" s="36"/>
      <c r="I126" s="36"/>
      <c r="J126" s="36"/>
      <c r="K126" s="36"/>
      <c r="L126" s="36"/>
      <c r="M126" s="36"/>
      <c r="N126" s="36"/>
      <c r="O126" s="36"/>
      <c r="P126" s="36"/>
    </row>
    <row r="127" spans="1:16">
      <c r="A127" s="36"/>
      <c r="B127" s="36"/>
      <c r="C127" s="36"/>
      <c r="D127" s="36"/>
      <c r="E127" s="36"/>
      <c r="F127" s="36"/>
      <c r="G127" s="36"/>
      <c r="H127" s="36"/>
      <c r="I127" s="36"/>
      <c r="J127" s="36"/>
      <c r="K127" s="36"/>
      <c r="L127" s="36"/>
      <c r="M127" s="36"/>
      <c r="N127" s="36"/>
      <c r="O127" s="36"/>
      <c r="P127" s="36"/>
    </row>
    <row r="128" spans="1:16">
      <c r="A128" s="36"/>
      <c r="B128" s="36"/>
      <c r="C128" s="36"/>
      <c r="D128" s="36"/>
      <c r="E128" s="36"/>
      <c r="F128" s="36"/>
      <c r="G128" s="36"/>
      <c r="H128" s="36"/>
      <c r="I128" s="36"/>
      <c r="J128" s="36"/>
      <c r="K128" s="36"/>
      <c r="L128" s="36"/>
      <c r="M128" s="36"/>
      <c r="N128" s="36"/>
      <c r="O128" s="36"/>
      <c r="P128" s="36"/>
    </row>
    <row r="129" spans="1:16">
      <c r="A129" s="36"/>
      <c r="B129" s="36"/>
      <c r="C129" s="36"/>
      <c r="D129" s="36"/>
      <c r="E129" s="36"/>
      <c r="F129" s="36"/>
      <c r="G129" s="36"/>
      <c r="H129" s="36"/>
      <c r="I129" s="36"/>
      <c r="J129" s="36"/>
      <c r="K129" s="36"/>
      <c r="L129" s="36"/>
      <c r="M129" s="36"/>
      <c r="N129" s="36"/>
      <c r="O129" s="36"/>
      <c r="P129" s="36"/>
    </row>
    <row r="130" spans="1:16">
      <c r="A130" s="36"/>
      <c r="B130" s="36"/>
      <c r="C130" s="36"/>
      <c r="D130" s="36"/>
      <c r="E130" s="36"/>
      <c r="F130" s="36"/>
      <c r="G130" s="36"/>
      <c r="H130" s="36"/>
      <c r="I130" s="36"/>
      <c r="J130" s="36"/>
      <c r="K130" s="36"/>
      <c r="L130" s="36"/>
      <c r="M130" s="36"/>
      <c r="N130" s="36"/>
      <c r="O130" s="36"/>
      <c r="P130" s="36"/>
    </row>
    <row r="131" spans="1:16">
      <c r="A131" s="36"/>
      <c r="B131" s="36"/>
      <c r="C131" s="36"/>
      <c r="D131" s="36"/>
      <c r="E131" s="36"/>
      <c r="F131" s="36"/>
      <c r="G131" s="36"/>
      <c r="H131" s="36"/>
      <c r="I131" s="36"/>
      <c r="J131" s="36"/>
      <c r="K131" s="36"/>
      <c r="L131" s="36"/>
      <c r="M131" s="36"/>
      <c r="N131" s="36"/>
      <c r="O131" s="36"/>
      <c r="P131" s="36"/>
    </row>
    <row r="132" spans="1:16">
      <c r="A132" s="36"/>
      <c r="B132" s="36"/>
      <c r="C132" s="36"/>
      <c r="D132" s="36"/>
      <c r="E132" s="36"/>
      <c r="F132" s="36"/>
      <c r="G132" s="36"/>
      <c r="H132" s="36"/>
      <c r="I132" s="36"/>
      <c r="J132" s="36"/>
      <c r="K132" s="36"/>
      <c r="L132" s="36"/>
      <c r="M132" s="36"/>
      <c r="N132" s="36"/>
      <c r="O132" s="36"/>
      <c r="P132" s="36"/>
    </row>
    <row r="133" spans="1:16">
      <c r="A133" s="36"/>
      <c r="B133" s="36"/>
      <c r="C133" s="36"/>
      <c r="D133" s="36"/>
      <c r="E133" s="36"/>
      <c r="F133" s="36"/>
      <c r="G133" s="36"/>
      <c r="H133" s="36"/>
      <c r="I133" s="36"/>
      <c r="J133" s="36"/>
      <c r="K133" s="36"/>
      <c r="L133" s="36"/>
      <c r="M133" s="36"/>
      <c r="N133" s="36"/>
      <c r="O133" s="36"/>
      <c r="P133" s="36"/>
    </row>
    <row r="134" spans="1:16">
      <c r="A134" s="36"/>
      <c r="B134" s="36"/>
      <c r="C134" s="36"/>
      <c r="D134" s="36"/>
      <c r="E134" s="36"/>
      <c r="F134" s="36"/>
      <c r="G134" s="36"/>
      <c r="H134" s="36"/>
      <c r="I134" s="36"/>
      <c r="J134" s="36"/>
      <c r="K134" s="36"/>
      <c r="L134" s="36"/>
      <c r="M134" s="36"/>
      <c r="N134" s="36"/>
      <c r="O134" s="36"/>
      <c r="P134" s="36"/>
    </row>
    <row r="135" spans="1:16">
      <c r="A135" s="36"/>
      <c r="B135" s="36"/>
      <c r="C135" s="36"/>
      <c r="D135" s="36"/>
      <c r="E135" s="36"/>
      <c r="F135" s="36"/>
      <c r="G135" s="36"/>
      <c r="H135" s="36"/>
      <c r="I135" s="36"/>
      <c r="J135" s="36"/>
      <c r="K135" s="36"/>
      <c r="L135" s="36"/>
      <c r="M135" s="36"/>
      <c r="N135" s="36"/>
      <c r="O135" s="36"/>
      <c r="P135" s="36"/>
    </row>
    <row r="136" spans="1:16">
      <c r="A136" s="36"/>
      <c r="B136" s="36"/>
      <c r="C136" s="36"/>
      <c r="D136" s="36"/>
      <c r="E136" s="36"/>
      <c r="F136" s="36"/>
      <c r="G136" s="36"/>
      <c r="H136" s="36"/>
      <c r="I136" s="36"/>
      <c r="J136" s="36"/>
      <c r="K136" s="36"/>
      <c r="L136" s="36"/>
      <c r="M136" s="36"/>
      <c r="N136" s="36"/>
      <c r="O136" s="36"/>
      <c r="P136" s="36"/>
    </row>
    <row r="137" spans="1:16">
      <c r="A137" s="36"/>
      <c r="B137" s="36"/>
      <c r="C137" s="36"/>
      <c r="D137" s="36"/>
      <c r="E137" s="36"/>
      <c r="F137" s="36"/>
      <c r="G137" s="36"/>
      <c r="H137" s="36"/>
      <c r="I137" s="36"/>
      <c r="J137" s="36"/>
      <c r="K137" s="36"/>
      <c r="L137" s="36"/>
      <c r="M137" s="36"/>
      <c r="N137" s="36"/>
      <c r="O137" s="36"/>
      <c r="P137" s="36"/>
    </row>
    <row r="138" spans="1:16">
      <c r="A138" s="36"/>
      <c r="B138" s="36"/>
      <c r="C138" s="36"/>
      <c r="D138" s="36"/>
      <c r="E138" s="36"/>
      <c r="F138" s="36"/>
      <c r="G138" s="36"/>
      <c r="H138" s="36"/>
      <c r="I138" s="36"/>
      <c r="J138" s="36"/>
      <c r="K138" s="36"/>
      <c r="L138" s="36"/>
      <c r="M138" s="36"/>
      <c r="N138" s="36"/>
      <c r="O138" s="36"/>
      <c r="P138" s="36"/>
    </row>
    <row r="139" spans="1:16">
      <c r="A139" s="36"/>
      <c r="B139" s="36"/>
      <c r="C139" s="36"/>
      <c r="D139" s="36"/>
      <c r="E139" s="36"/>
      <c r="F139" s="36"/>
      <c r="G139" s="36"/>
      <c r="H139" s="36"/>
      <c r="I139" s="36"/>
      <c r="J139" s="36"/>
      <c r="K139" s="36"/>
      <c r="L139" s="36"/>
      <c r="M139" s="36"/>
      <c r="N139" s="36"/>
      <c r="O139" s="36"/>
      <c r="P139" s="36"/>
    </row>
    <row r="140" spans="1:16">
      <c r="A140" s="36"/>
      <c r="B140" s="36"/>
      <c r="C140" s="36"/>
      <c r="D140" s="36"/>
      <c r="E140" s="36"/>
      <c r="F140" s="36"/>
      <c r="G140" s="36"/>
      <c r="H140" s="36"/>
      <c r="I140" s="36"/>
      <c r="J140" s="36"/>
      <c r="K140" s="36"/>
      <c r="L140" s="36"/>
      <c r="M140" s="36"/>
      <c r="N140" s="36"/>
      <c r="O140" s="36"/>
      <c r="P140" s="36"/>
    </row>
    <row r="141" spans="1:16">
      <c r="A141" s="36"/>
      <c r="B141" s="36"/>
      <c r="C141" s="36"/>
      <c r="D141" s="36"/>
      <c r="E141" s="36"/>
      <c r="F141" s="36"/>
      <c r="G141" s="36"/>
      <c r="H141" s="36"/>
      <c r="I141" s="36"/>
      <c r="J141" s="36"/>
      <c r="K141" s="36"/>
      <c r="L141" s="36"/>
      <c r="M141" s="36"/>
      <c r="N141" s="36"/>
      <c r="O141" s="36"/>
      <c r="P141" s="36"/>
    </row>
    <row r="142" spans="1:16">
      <c r="A142" s="36"/>
      <c r="B142" s="36"/>
      <c r="C142" s="36"/>
      <c r="D142" s="36"/>
      <c r="E142" s="36"/>
      <c r="F142" s="36"/>
      <c r="G142" s="36"/>
      <c r="H142" s="36"/>
      <c r="I142" s="36"/>
      <c r="J142" s="36"/>
      <c r="K142" s="36"/>
      <c r="L142" s="36"/>
      <c r="M142" s="36"/>
      <c r="N142" s="36"/>
      <c r="O142" s="36"/>
      <c r="P142" s="36"/>
    </row>
    <row r="143" spans="1:16">
      <c r="A143" s="36"/>
      <c r="B143" s="36"/>
      <c r="C143" s="36"/>
      <c r="D143" s="36"/>
      <c r="E143" s="36"/>
      <c r="F143" s="36"/>
      <c r="G143" s="36"/>
      <c r="H143" s="36"/>
      <c r="I143" s="36"/>
      <c r="J143" s="36"/>
      <c r="K143" s="36"/>
      <c r="L143" s="36"/>
      <c r="M143" s="36"/>
      <c r="N143" s="36"/>
      <c r="O143" s="36"/>
      <c r="P143" s="36"/>
    </row>
    <row r="144" spans="1:16">
      <c r="A144" s="36"/>
      <c r="B144" s="36"/>
      <c r="C144" s="36"/>
      <c r="D144" s="36"/>
      <c r="E144" s="36"/>
      <c r="F144" s="36"/>
      <c r="G144" s="36"/>
      <c r="H144" s="36"/>
      <c r="I144" s="36"/>
      <c r="J144" s="36"/>
      <c r="K144" s="36"/>
      <c r="L144" s="36"/>
      <c r="M144" s="36"/>
      <c r="N144" s="36"/>
      <c r="O144" s="36"/>
      <c r="P144" s="36"/>
    </row>
    <row r="145" spans="1:16">
      <c r="A145" s="36"/>
      <c r="B145" s="36"/>
      <c r="C145" s="36"/>
      <c r="D145" s="36"/>
      <c r="E145" s="36"/>
      <c r="F145" s="36"/>
      <c r="G145" s="36"/>
      <c r="H145" s="36"/>
      <c r="I145" s="36"/>
      <c r="J145" s="36"/>
      <c r="K145" s="36"/>
      <c r="L145" s="36"/>
      <c r="M145" s="36"/>
      <c r="N145" s="36"/>
      <c r="O145" s="36"/>
      <c r="P145" s="36"/>
    </row>
    <row r="146" spans="1:16">
      <c r="A146" s="36"/>
      <c r="B146" s="36"/>
      <c r="C146" s="36"/>
      <c r="D146" s="36"/>
      <c r="E146" s="36"/>
      <c r="F146" s="36"/>
      <c r="G146" s="36"/>
      <c r="H146" s="36"/>
      <c r="I146" s="36"/>
      <c r="J146" s="36"/>
      <c r="K146" s="36"/>
      <c r="L146" s="36"/>
      <c r="M146" s="36"/>
      <c r="N146" s="36"/>
      <c r="O146" s="36"/>
      <c r="P146" s="36"/>
    </row>
    <row r="147" spans="1:16">
      <c r="A147" s="36"/>
      <c r="B147" s="36"/>
      <c r="C147" s="36"/>
      <c r="D147" s="36"/>
      <c r="E147" s="36"/>
      <c r="F147" s="36"/>
      <c r="G147" s="36"/>
      <c r="H147" s="36"/>
      <c r="I147" s="36"/>
      <c r="J147" s="36"/>
      <c r="K147" s="36"/>
      <c r="L147" s="36"/>
      <c r="M147" s="36"/>
      <c r="N147" s="36"/>
      <c r="O147" s="36"/>
      <c r="P147" s="36"/>
    </row>
    <row r="148" spans="1:16">
      <c r="A148" s="36"/>
      <c r="B148" s="36"/>
      <c r="C148" s="36"/>
      <c r="D148" s="36"/>
      <c r="E148" s="36"/>
      <c r="F148" s="36"/>
      <c r="G148" s="36"/>
      <c r="H148" s="36"/>
      <c r="I148" s="36"/>
      <c r="J148" s="36"/>
      <c r="K148" s="36"/>
      <c r="L148" s="36"/>
      <c r="M148" s="36"/>
      <c r="N148" s="36"/>
      <c r="O148" s="36"/>
      <c r="P148" s="36"/>
    </row>
    <row r="149" spans="1:16">
      <c r="A149" s="36"/>
      <c r="B149" s="36"/>
      <c r="C149" s="36"/>
      <c r="D149" s="36"/>
      <c r="E149" s="36"/>
      <c r="F149" s="36"/>
      <c r="G149" s="36"/>
      <c r="H149" s="36"/>
      <c r="I149" s="36"/>
      <c r="J149" s="36"/>
      <c r="K149" s="36"/>
      <c r="L149" s="36"/>
      <c r="M149" s="36"/>
      <c r="N149" s="36"/>
      <c r="O149" s="36"/>
      <c r="P149" s="36"/>
    </row>
    <row r="150" spans="1:16">
      <c r="A150" s="36"/>
      <c r="B150" s="36"/>
      <c r="C150" s="36"/>
      <c r="D150" s="36"/>
      <c r="E150" s="36"/>
      <c r="F150" s="36"/>
      <c r="G150" s="36"/>
      <c r="H150" s="36"/>
      <c r="I150" s="36"/>
      <c r="J150" s="36"/>
      <c r="K150" s="36"/>
      <c r="L150" s="36"/>
      <c r="M150" s="36"/>
      <c r="N150" s="36"/>
      <c r="O150" s="36"/>
      <c r="P150" s="36"/>
    </row>
    <row r="151" spans="1:16">
      <c r="A151" s="36"/>
      <c r="B151" s="36"/>
      <c r="C151" s="36"/>
      <c r="D151" s="36"/>
      <c r="E151" s="36"/>
      <c r="F151" s="36"/>
      <c r="G151" s="36"/>
      <c r="H151" s="36"/>
      <c r="I151" s="36"/>
      <c r="J151" s="36"/>
      <c r="K151" s="36"/>
      <c r="L151" s="36"/>
      <c r="M151" s="36"/>
      <c r="N151" s="36"/>
      <c r="O151" s="36"/>
      <c r="P151" s="36"/>
    </row>
    <row r="152" spans="1:16">
      <c r="A152" s="36"/>
      <c r="B152" s="36"/>
      <c r="C152" s="36"/>
      <c r="D152" s="36"/>
      <c r="E152" s="36"/>
      <c r="F152" s="36"/>
      <c r="G152" s="36"/>
      <c r="H152" s="36"/>
      <c r="I152" s="36"/>
      <c r="J152" s="36"/>
      <c r="K152" s="36"/>
      <c r="L152" s="36"/>
      <c r="M152" s="36"/>
      <c r="N152" s="36"/>
      <c r="O152" s="36"/>
      <c r="P152" s="36"/>
    </row>
    <row r="153" spans="1:16">
      <c r="A153" s="36"/>
      <c r="B153" s="36"/>
      <c r="C153" s="36"/>
      <c r="D153" s="36"/>
      <c r="E153" s="36"/>
      <c r="F153" s="36"/>
      <c r="G153" s="36"/>
      <c r="H153" s="36"/>
      <c r="I153" s="36"/>
      <c r="J153" s="36"/>
      <c r="K153" s="36"/>
      <c r="L153" s="36"/>
      <c r="M153" s="36"/>
      <c r="N153" s="36"/>
      <c r="O153" s="36"/>
      <c r="P153" s="36"/>
    </row>
    <row r="154" spans="1:16">
      <c r="A154" s="36"/>
      <c r="B154" s="36"/>
      <c r="C154" s="36"/>
      <c r="D154" s="36"/>
      <c r="E154" s="36"/>
      <c r="F154" s="36"/>
      <c r="G154" s="36"/>
      <c r="H154" s="36"/>
      <c r="I154" s="36"/>
      <c r="J154" s="36"/>
      <c r="K154" s="36"/>
      <c r="L154" s="36"/>
      <c r="M154" s="36"/>
      <c r="N154" s="36"/>
      <c r="O154" s="36"/>
      <c r="P154" s="36"/>
    </row>
    <row r="155" spans="1:16">
      <c r="A155" s="36"/>
      <c r="B155" s="36"/>
      <c r="C155" s="36"/>
      <c r="D155" s="36"/>
      <c r="E155" s="36"/>
      <c r="F155" s="36"/>
      <c r="G155" s="36"/>
      <c r="H155" s="36"/>
      <c r="I155" s="36"/>
      <c r="J155" s="36"/>
      <c r="K155" s="36"/>
      <c r="L155" s="36"/>
      <c r="M155" s="36"/>
      <c r="N155" s="36"/>
      <c r="O155" s="36"/>
      <c r="P155" s="36"/>
    </row>
    <row r="156" spans="1:16">
      <c r="A156" s="36"/>
      <c r="B156" s="36"/>
      <c r="C156" s="36"/>
      <c r="D156" s="36"/>
      <c r="E156" s="36"/>
      <c r="F156" s="36"/>
      <c r="G156" s="36"/>
      <c r="H156" s="36"/>
      <c r="I156" s="36"/>
      <c r="J156" s="36"/>
      <c r="K156" s="36"/>
      <c r="L156" s="36"/>
      <c r="M156" s="36"/>
      <c r="N156" s="36"/>
      <c r="O156" s="36"/>
      <c r="P156" s="36"/>
    </row>
    <row r="157" spans="1:16">
      <c r="A157" s="36"/>
      <c r="B157" s="36"/>
      <c r="C157" s="36"/>
      <c r="D157" s="36"/>
      <c r="E157" s="36"/>
      <c r="F157" s="36"/>
      <c r="G157" s="36"/>
      <c r="H157" s="36"/>
      <c r="I157" s="36"/>
      <c r="J157" s="36"/>
      <c r="K157" s="36"/>
      <c r="L157" s="36"/>
      <c r="M157" s="36"/>
      <c r="N157" s="36"/>
      <c r="O157" s="36"/>
      <c r="P157" s="36"/>
    </row>
    <row r="158" spans="1:16">
      <c r="A158" s="36"/>
      <c r="B158" s="36"/>
      <c r="C158" s="36"/>
      <c r="D158" s="36"/>
      <c r="E158" s="36"/>
      <c r="F158" s="36"/>
      <c r="G158" s="36"/>
      <c r="H158" s="36"/>
      <c r="I158" s="36"/>
      <c r="J158" s="36"/>
      <c r="K158" s="36"/>
      <c r="L158" s="36"/>
      <c r="M158" s="36"/>
      <c r="N158" s="36"/>
      <c r="O158" s="36"/>
      <c r="P158" s="36"/>
    </row>
    <row r="159" spans="1:16">
      <c r="A159" s="36"/>
      <c r="B159" s="36"/>
      <c r="C159" s="36"/>
      <c r="D159" s="36"/>
      <c r="E159" s="36"/>
      <c r="F159" s="36"/>
      <c r="G159" s="36"/>
      <c r="H159" s="36"/>
      <c r="I159" s="36"/>
      <c r="J159" s="36"/>
      <c r="K159" s="36"/>
      <c r="L159" s="36"/>
      <c r="M159" s="36"/>
      <c r="N159" s="36"/>
      <c r="O159" s="36"/>
      <c r="P159" s="36"/>
    </row>
    <row r="160" spans="1:16">
      <c r="A160" s="36"/>
      <c r="B160" s="36"/>
      <c r="C160" s="36"/>
      <c r="D160" s="36"/>
      <c r="E160" s="36"/>
      <c r="F160" s="36"/>
      <c r="G160" s="36"/>
      <c r="H160" s="36"/>
      <c r="I160" s="36"/>
      <c r="J160" s="36"/>
      <c r="K160" s="36"/>
      <c r="L160" s="36"/>
      <c r="M160" s="36"/>
      <c r="N160" s="36"/>
      <c r="O160" s="36"/>
      <c r="P160" s="36"/>
    </row>
    <row r="161" spans="1:16">
      <c r="A161" s="36"/>
      <c r="B161" s="36"/>
      <c r="C161" s="36"/>
      <c r="D161" s="36"/>
      <c r="E161" s="36"/>
      <c r="F161" s="36"/>
      <c r="G161" s="36"/>
      <c r="H161" s="36"/>
      <c r="I161" s="36"/>
      <c r="J161" s="36"/>
      <c r="K161" s="36"/>
      <c r="L161" s="36"/>
      <c r="M161" s="36"/>
      <c r="N161" s="36"/>
      <c r="O161" s="36"/>
      <c r="P161" s="36"/>
    </row>
    <row r="162" spans="1:16">
      <c r="A162" s="36"/>
      <c r="B162" s="36"/>
      <c r="C162" s="36"/>
      <c r="D162" s="36"/>
      <c r="E162" s="36"/>
      <c r="F162" s="36"/>
      <c r="G162" s="36"/>
      <c r="H162" s="36"/>
      <c r="I162" s="36"/>
      <c r="J162" s="36"/>
      <c r="K162" s="36"/>
      <c r="L162" s="36"/>
      <c r="M162" s="36"/>
      <c r="N162" s="36"/>
      <c r="O162" s="36"/>
      <c r="P162" s="36"/>
    </row>
    <row r="163" spans="1:16">
      <c r="A163" s="36"/>
      <c r="B163" s="36"/>
      <c r="C163" s="36"/>
      <c r="D163" s="36"/>
      <c r="E163" s="36"/>
      <c r="F163" s="36"/>
      <c r="G163" s="36"/>
      <c r="H163" s="36"/>
      <c r="I163" s="36"/>
      <c r="J163" s="36"/>
      <c r="K163" s="36"/>
      <c r="L163" s="36"/>
      <c r="M163" s="36"/>
      <c r="N163" s="36"/>
      <c r="O163" s="36"/>
      <c r="P163" s="36"/>
    </row>
    <row r="164" spans="1:16">
      <c r="A164" s="36"/>
      <c r="B164" s="36"/>
      <c r="C164" s="36"/>
      <c r="D164" s="36"/>
      <c r="E164" s="36"/>
      <c r="F164" s="36"/>
      <c r="G164" s="36"/>
      <c r="H164" s="36"/>
      <c r="I164" s="36"/>
      <c r="J164" s="36"/>
      <c r="K164" s="36"/>
      <c r="L164" s="36"/>
      <c r="M164" s="36"/>
      <c r="N164" s="36"/>
      <c r="O164" s="36"/>
      <c r="P164" s="36"/>
    </row>
    <row r="165" spans="1:16">
      <c r="A165" s="36"/>
      <c r="B165" s="36"/>
      <c r="C165" s="36"/>
      <c r="D165" s="36"/>
      <c r="E165" s="36"/>
      <c r="F165" s="36"/>
      <c r="G165" s="36"/>
      <c r="H165" s="36"/>
      <c r="I165" s="36"/>
      <c r="J165" s="36"/>
      <c r="K165" s="36"/>
      <c r="L165" s="36"/>
      <c r="M165" s="36"/>
      <c r="N165" s="36"/>
      <c r="O165" s="36"/>
      <c r="P165" s="36"/>
    </row>
    <row r="166" spans="1:16">
      <c r="A166" s="36"/>
      <c r="B166" s="36"/>
      <c r="C166" s="36"/>
      <c r="D166" s="36"/>
      <c r="E166" s="36"/>
      <c r="F166" s="36"/>
      <c r="G166" s="36"/>
      <c r="H166" s="36"/>
      <c r="I166" s="36"/>
      <c r="J166" s="36"/>
      <c r="K166" s="36"/>
      <c r="L166" s="36"/>
      <c r="M166" s="36"/>
      <c r="N166" s="36"/>
      <c r="O166" s="36"/>
      <c r="P166" s="36"/>
    </row>
    <row r="167" spans="1:16">
      <c r="A167" s="36"/>
      <c r="B167" s="36"/>
      <c r="C167" s="36"/>
      <c r="D167" s="36"/>
      <c r="E167" s="36"/>
      <c r="F167" s="36"/>
      <c r="G167" s="36"/>
      <c r="H167" s="36"/>
      <c r="I167" s="36"/>
      <c r="J167" s="36"/>
      <c r="K167" s="36"/>
      <c r="L167" s="36"/>
      <c r="M167" s="36"/>
      <c r="N167" s="36"/>
      <c r="O167" s="36"/>
      <c r="P167" s="36"/>
    </row>
    <row r="168" spans="1:16">
      <c r="A168" s="36"/>
      <c r="B168" s="36"/>
      <c r="C168" s="36"/>
      <c r="D168" s="36"/>
      <c r="E168" s="36"/>
      <c r="F168" s="36"/>
      <c r="G168" s="36"/>
      <c r="H168" s="36"/>
      <c r="I168" s="36"/>
      <c r="J168" s="36"/>
      <c r="K168" s="36"/>
      <c r="L168" s="36"/>
      <c r="M168" s="36"/>
      <c r="N168" s="36"/>
      <c r="O168" s="36"/>
      <c r="P168" s="36"/>
    </row>
    <row r="169" spans="1:16">
      <c r="A169" s="36"/>
      <c r="B169" s="36"/>
      <c r="C169" s="36"/>
      <c r="D169" s="36"/>
      <c r="E169" s="36"/>
      <c r="F169" s="36"/>
      <c r="G169" s="36"/>
      <c r="H169" s="36"/>
      <c r="I169" s="36"/>
      <c r="J169" s="36"/>
      <c r="K169" s="36"/>
      <c r="L169" s="36"/>
      <c r="M169" s="36"/>
      <c r="N169" s="36"/>
      <c r="O169" s="36"/>
      <c r="P169" s="36"/>
    </row>
    <row r="170" spans="1:16">
      <c r="A170" s="36"/>
      <c r="B170" s="36"/>
      <c r="C170" s="36"/>
      <c r="D170" s="36"/>
      <c r="E170" s="36"/>
      <c r="F170" s="36"/>
      <c r="G170" s="36"/>
      <c r="H170" s="36"/>
      <c r="I170" s="36"/>
      <c r="J170" s="36"/>
      <c r="K170" s="36"/>
      <c r="L170" s="36"/>
      <c r="M170" s="36"/>
      <c r="N170" s="36"/>
      <c r="O170" s="36"/>
      <c r="P170" s="36"/>
    </row>
    <row r="171" spans="1:16">
      <c r="A171" s="36"/>
      <c r="B171" s="36"/>
      <c r="C171" s="36"/>
      <c r="D171" s="36"/>
      <c r="E171" s="36"/>
      <c r="F171" s="36"/>
      <c r="G171" s="36"/>
      <c r="H171" s="36"/>
      <c r="I171" s="36"/>
      <c r="J171" s="36"/>
      <c r="K171" s="36"/>
      <c r="L171" s="36"/>
      <c r="M171" s="36"/>
      <c r="N171" s="36"/>
      <c r="O171" s="36"/>
      <c r="P171" s="36"/>
    </row>
    <row r="172" spans="1:16">
      <c r="A172" s="36"/>
      <c r="B172" s="36"/>
      <c r="C172" s="36"/>
      <c r="D172" s="36"/>
      <c r="E172" s="36"/>
      <c r="F172" s="36"/>
      <c r="G172" s="36"/>
      <c r="H172" s="36"/>
      <c r="I172" s="36"/>
      <c r="J172" s="36"/>
      <c r="K172" s="36"/>
      <c r="L172" s="36"/>
      <c r="M172" s="36"/>
      <c r="N172" s="36"/>
      <c r="O172" s="36"/>
      <c r="P172" s="36"/>
    </row>
    <row r="173" spans="1:16">
      <c r="A173" s="36"/>
      <c r="B173" s="36"/>
      <c r="C173" s="36"/>
      <c r="D173" s="36"/>
      <c r="E173" s="36"/>
      <c r="F173" s="36"/>
      <c r="G173" s="36"/>
      <c r="H173" s="36"/>
      <c r="I173" s="36"/>
      <c r="J173" s="36"/>
      <c r="K173" s="36"/>
      <c r="L173" s="36"/>
      <c r="M173" s="36"/>
      <c r="N173" s="36"/>
      <c r="O173" s="36"/>
      <c r="P173" s="36"/>
    </row>
    <row r="174" spans="1:16">
      <c r="A174" s="36"/>
      <c r="B174" s="36"/>
      <c r="C174" s="36"/>
      <c r="D174" s="36"/>
      <c r="E174" s="36"/>
      <c r="F174" s="36"/>
      <c r="G174" s="36"/>
      <c r="H174" s="36"/>
      <c r="I174" s="36"/>
      <c r="J174" s="36"/>
      <c r="K174" s="36"/>
      <c r="L174" s="36"/>
      <c r="M174" s="36"/>
      <c r="N174" s="36"/>
      <c r="O174" s="36"/>
      <c r="P174" s="36"/>
    </row>
    <row r="175" spans="1:16">
      <c r="A175" s="36"/>
      <c r="B175" s="36"/>
      <c r="C175" s="36"/>
      <c r="D175" s="36"/>
      <c r="E175" s="36"/>
      <c r="F175" s="36"/>
      <c r="G175" s="36"/>
      <c r="H175" s="36"/>
      <c r="I175" s="36"/>
      <c r="J175" s="36"/>
      <c r="K175" s="36"/>
      <c r="L175" s="36"/>
      <c r="M175" s="36"/>
      <c r="N175" s="36"/>
      <c r="O175" s="36"/>
      <c r="P175" s="36"/>
    </row>
    <row r="176" spans="1:16">
      <c r="A176" s="36"/>
      <c r="B176" s="36"/>
      <c r="C176" s="36"/>
      <c r="D176" s="36"/>
      <c r="E176" s="36"/>
      <c r="F176" s="36"/>
      <c r="G176" s="36"/>
      <c r="H176" s="36"/>
      <c r="I176" s="36"/>
      <c r="J176" s="36"/>
      <c r="K176" s="36"/>
      <c r="L176" s="36"/>
      <c r="M176" s="36"/>
      <c r="N176" s="36"/>
      <c r="O176" s="36"/>
      <c r="P176" s="36"/>
    </row>
    <row r="177" spans="1:16">
      <c r="A177" s="36"/>
      <c r="B177" s="36"/>
      <c r="C177" s="36"/>
      <c r="D177" s="36"/>
      <c r="E177" s="36"/>
      <c r="F177" s="36"/>
      <c r="G177" s="36"/>
      <c r="H177" s="36"/>
      <c r="I177" s="36"/>
      <c r="J177" s="36"/>
      <c r="K177" s="36"/>
      <c r="L177" s="36"/>
      <c r="M177" s="36"/>
      <c r="N177" s="36"/>
      <c r="O177" s="36"/>
      <c r="P177" s="36"/>
    </row>
    <row r="178" spans="1:16">
      <c r="A178" s="36"/>
      <c r="B178" s="36"/>
      <c r="C178" s="36"/>
      <c r="D178" s="36"/>
      <c r="E178" s="36"/>
      <c r="F178" s="36"/>
      <c r="G178" s="36"/>
      <c r="H178" s="36"/>
      <c r="I178" s="36"/>
      <c r="J178" s="36"/>
      <c r="K178" s="36"/>
      <c r="L178" s="36"/>
      <c r="M178" s="36"/>
      <c r="N178" s="36"/>
      <c r="O178" s="36"/>
      <c r="P178" s="36"/>
    </row>
    <row r="179" spans="1:16">
      <c r="A179" s="36"/>
      <c r="B179" s="36"/>
      <c r="C179" s="36"/>
      <c r="D179" s="36"/>
      <c r="E179" s="36"/>
      <c r="F179" s="36"/>
      <c r="G179" s="36"/>
      <c r="H179" s="36"/>
      <c r="I179" s="36"/>
      <c r="J179" s="36"/>
      <c r="K179" s="36"/>
      <c r="L179" s="36"/>
      <c r="M179" s="36"/>
      <c r="N179" s="36"/>
      <c r="O179" s="36"/>
      <c r="P179" s="36"/>
    </row>
    <row r="180" spans="1:16">
      <c r="A180" s="36"/>
      <c r="B180" s="36"/>
      <c r="C180" s="36"/>
      <c r="D180" s="36"/>
      <c r="E180" s="36"/>
      <c r="F180" s="36"/>
      <c r="G180" s="36"/>
      <c r="H180" s="36"/>
      <c r="I180" s="36"/>
      <c r="J180" s="36"/>
      <c r="K180" s="36"/>
      <c r="L180" s="36"/>
      <c r="M180" s="36"/>
      <c r="N180" s="36"/>
      <c r="O180" s="36"/>
      <c r="P180" s="36"/>
    </row>
    <row r="181" spans="1:16">
      <c r="A181" s="36"/>
      <c r="B181" s="36"/>
      <c r="C181" s="36"/>
      <c r="D181" s="36"/>
      <c r="E181" s="36"/>
      <c r="F181" s="36"/>
      <c r="G181" s="36"/>
      <c r="H181" s="36"/>
      <c r="I181" s="36"/>
      <c r="J181" s="36"/>
      <c r="K181" s="36"/>
      <c r="L181" s="36"/>
      <c r="M181" s="36"/>
      <c r="N181" s="36"/>
      <c r="O181" s="36"/>
      <c r="P181" s="36"/>
    </row>
    <row r="182" spans="1:16">
      <c r="A182" s="36"/>
      <c r="B182" s="36"/>
      <c r="C182" s="36"/>
      <c r="D182" s="36"/>
      <c r="E182" s="36"/>
      <c r="F182" s="36"/>
      <c r="G182" s="36"/>
      <c r="H182" s="36"/>
      <c r="I182" s="36"/>
      <c r="J182" s="36"/>
      <c r="K182" s="36"/>
      <c r="L182" s="36"/>
      <c r="M182" s="36"/>
      <c r="N182" s="36"/>
      <c r="O182" s="36"/>
      <c r="P182" s="36"/>
    </row>
    <row r="183" spans="1:16">
      <c r="A183" s="36"/>
      <c r="B183" s="36"/>
      <c r="C183" s="36"/>
      <c r="D183" s="36"/>
      <c r="E183" s="36"/>
      <c r="F183" s="36"/>
      <c r="G183" s="36"/>
      <c r="H183" s="36"/>
      <c r="I183" s="36"/>
      <c r="J183" s="36"/>
      <c r="K183" s="36"/>
      <c r="L183" s="36"/>
      <c r="M183" s="36"/>
      <c r="N183" s="36"/>
      <c r="O183" s="36"/>
      <c r="P183" s="36"/>
    </row>
    <row r="184" spans="1:16">
      <c r="A184" s="36"/>
      <c r="B184" s="36"/>
      <c r="C184" s="36"/>
      <c r="D184" s="36"/>
      <c r="E184" s="36"/>
      <c r="F184" s="36"/>
      <c r="G184" s="36"/>
      <c r="H184" s="36"/>
      <c r="I184" s="36"/>
      <c r="J184" s="36"/>
      <c r="K184" s="36"/>
      <c r="L184" s="36"/>
      <c r="M184" s="36"/>
      <c r="N184" s="36"/>
      <c r="O184" s="36"/>
      <c r="P184" s="36"/>
    </row>
    <row r="185" spans="1:16">
      <c r="A185" s="36"/>
      <c r="B185" s="36"/>
      <c r="C185" s="36"/>
      <c r="D185" s="36"/>
      <c r="E185" s="36"/>
      <c r="F185" s="36"/>
      <c r="G185" s="36"/>
      <c r="H185" s="36"/>
      <c r="I185" s="36"/>
      <c r="J185" s="36"/>
      <c r="K185" s="36"/>
      <c r="L185" s="36"/>
      <c r="M185" s="36"/>
      <c r="N185" s="36"/>
      <c r="O185" s="36"/>
      <c r="P185" s="36"/>
    </row>
    <row r="186" spans="1:16">
      <c r="A186" s="36"/>
      <c r="B186" s="36"/>
      <c r="C186" s="36"/>
      <c r="D186" s="36"/>
      <c r="E186" s="36"/>
      <c r="F186" s="36"/>
      <c r="G186" s="36"/>
      <c r="H186" s="36"/>
      <c r="I186" s="36"/>
      <c r="J186" s="36"/>
      <c r="K186" s="36"/>
      <c r="L186" s="36"/>
      <c r="M186" s="36"/>
      <c r="N186" s="36"/>
      <c r="O186" s="36"/>
      <c r="P186" s="36"/>
    </row>
    <row r="187" spans="1:16">
      <c r="A187" s="36"/>
      <c r="B187" s="36"/>
      <c r="C187" s="36"/>
      <c r="D187" s="36"/>
      <c r="E187" s="36"/>
      <c r="F187" s="36"/>
      <c r="G187" s="36"/>
      <c r="H187" s="36"/>
      <c r="I187" s="36"/>
      <c r="J187" s="36"/>
      <c r="K187" s="36"/>
      <c r="L187" s="36"/>
      <c r="M187" s="36"/>
      <c r="N187" s="36"/>
      <c r="O187" s="36"/>
      <c r="P187" s="36"/>
    </row>
    <row r="188" spans="1:16">
      <c r="A188" s="36"/>
      <c r="B188" s="36"/>
      <c r="C188" s="36"/>
      <c r="D188" s="36"/>
      <c r="E188" s="36"/>
      <c r="F188" s="36"/>
      <c r="G188" s="36"/>
      <c r="H188" s="36"/>
      <c r="I188" s="36"/>
      <c r="J188" s="36"/>
      <c r="K188" s="36"/>
      <c r="L188" s="36"/>
      <c r="M188" s="36"/>
      <c r="N188" s="36"/>
      <c r="O188" s="36"/>
      <c r="P188" s="36"/>
    </row>
    <row r="189" spans="1:16">
      <c r="A189" s="36"/>
      <c r="B189" s="36"/>
      <c r="C189" s="36"/>
      <c r="D189" s="36"/>
      <c r="E189" s="36"/>
      <c r="F189" s="36"/>
      <c r="G189" s="36"/>
      <c r="H189" s="36"/>
      <c r="I189" s="36"/>
      <c r="J189" s="36"/>
      <c r="K189" s="36"/>
      <c r="L189" s="36"/>
      <c r="M189" s="36"/>
      <c r="N189" s="36"/>
      <c r="O189" s="36"/>
      <c r="P189" s="36"/>
    </row>
    <row r="190" spans="1:16">
      <c r="A190" s="36"/>
      <c r="B190" s="36"/>
      <c r="C190" s="36"/>
      <c r="D190" s="36"/>
      <c r="E190" s="36"/>
      <c r="F190" s="36"/>
      <c r="G190" s="36"/>
      <c r="H190" s="36"/>
      <c r="I190" s="36"/>
      <c r="J190" s="36"/>
      <c r="K190" s="36"/>
      <c r="L190" s="36"/>
      <c r="M190" s="36"/>
      <c r="N190" s="36"/>
      <c r="O190" s="36"/>
      <c r="P190" s="36"/>
    </row>
    <row r="191" spans="1:16">
      <c r="A191" s="36"/>
      <c r="B191" s="36"/>
      <c r="C191" s="36"/>
      <c r="D191" s="36"/>
      <c r="E191" s="36"/>
      <c r="F191" s="36"/>
      <c r="G191" s="36"/>
      <c r="H191" s="36"/>
      <c r="I191" s="36"/>
      <c r="J191" s="36"/>
      <c r="K191" s="36"/>
      <c r="L191" s="36"/>
      <c r="M191" s="36"/>
      <c r="N191" s="36"/>
      <c r="O191" s="36"/>
      <c r="P191" s="36"/>
    </row>
    <row r="192" spans="1:16">
      <c r="A192" s="36"/>
      <c r="B192" s="36"/>
      <c r="C192" s="36"/>
      <c r="D192" s="36"/>
      <c r="E192" s="36"/>
      <c r="F192" s="36"/>
      <c r="G192" s="36"/>
      <c r="H192" s="36"/>
      <c r="I192" s="36"/>
      <c r="J192" s="36"/>
      <c r="K192" s="36"/>
      <c r="L192" s="36"/>
      <c r="M192" s="36"/>
      <c r="N192" s="36"/>
      <c r="O192" s="36"/>
      <c r="P192" s="36"/>
    </row>
    <row r="193" spans="1:16">
      <c r="A193" s="36"/>
      <c r="B193" s="36"/>
      <c r="C193" s="36"/>
      <c r="D193" s="36"/>
      <c r="E193" s="36"/>
      <c r="F193" s="36"/>
      <c r="G193" s="36"/>
      <c r="H193" s="36"/>
      <c r="I193" s="36"/>
      <c r="J193" s="36"/>
      <c r="K193" s="36"/>
      <c r="L193" s="36"/>
      <c r="M193" s="36"/>
      <c r="N193" s="36"/>
      <c r="O193" s="36"/>
      <c r="P193" s="36"/>
    </row>
    <row r="194" spans="1:16">
      <c r="A194" s="36"/>
      <c r="B194" s="36"/>
      <c r="C194" s="36"/>
      <c r="D194" s="36"/>
      <c r="E194" s="36"/>
      <c r="F194" s="36"/>
      <c r="G194" s="36"/>
      <c r="H194" s="36"/>
      <c r="I194" s="36"/>
      <c r="J194" s="36"/>
      <c r="K194" s="36"/>
      <c r="L194" s="36"/>
      <c r="M194" s="36"/>
      <c r="N194" s="36"/>
      <c r="O194" s="36"/>
      <c r="P194" s="36"/>
    </row>
    <row r="195" spans="1:16">
      <c r="A195" s="36"/>
      <c r="B195" s="36"/>
      <c r="C195" s="36"/>
      <c r="D195" s="36"/>
      <c r="E195" s="36"/>
      <c r="F195" s="36"/>
      <c r="G195" s="36"/>
      <c r="H195" s="36"/>
      <c r="I195" s="36"/>
      <c r="J195" s="36"/>
      <c r="K195" s="36"/>
      <c r="L195" s="36"/>
      <c r="M195" s="36"/>
      <c r="N195" s="36"/>
      <c r="O195" s="36"/>
      <c r="P195" s="36"/>
    </row>
    <row r="196" spans="1:16">
      <c r="A196" s="36"/>
      <c r="B196" s="36"/>
      <c r="C196" s="36"/>
      <c r="D196" s="36"/>
      <c r="E196" s="36"/>
      <c r="F196" s="36"/>
      <c r="G196" s="36"/>
      <c r="H196" s="36"/>
      <c r="I196" s="36"/>
      <c r="J196" s="36"/>
      <c r="K196" s="36"/>
      <c r="L196" s="36"/>
      <c r="M196" s="36"/>
      <c r="N196" s="36"/>
      <c r="O196" s="36"/>
      <c r="P196" s="36"/>
    </row>
    <row r="197" spans="1:16">
      <c r="A197" s="36"/>
      <c r="B197" s="36"/>
      <c r="C197" s="36"/>
      <c r="D197" s="36"/>
      <c r="E197" s="36"/>
      <c r="F197" s="36"/>
      <c r="G197" s="36"/>
      <c r="H197" s="36"/>
      <c r="I197" s="36"/>
      <c r="J197" s="36"/>
      <c r="K197" s="36"/>
      <c r="L197" s="36"/>
      <c r="M197" s="36"/>
      <c r="N197" s="36"/>
      <c r="O197" s="36"/>
      <c r="P197" s="36"/>
    </row>
    <row r="198" spans="1:16">
      <c r="A198" s="36"/>
      <c r="B198" s="36"/>
      <c r="C198" s="36"/>
      <c r="D198" s="36"/>
      <c r="E198" s="36"/>
      <c r="F198" s="36"/>
      <c r="G198" s="36"/>
      <c r="H198" s="36"/>
      <c r="I198" s="36"/>
      <c r="J198" s="36"/>
      <c r="K198" s="36"/>
      <c r="L198" s="36"/>
      <c r="M198" s="36"/>
      <c r="N198" s="36"/>
      <c r="O198" s="36"/>
      <c r="P198" s="36"/>
    </row>
    <row r="199" spans="1:16">
      <c r="A199" s="36"/>
      <c r="B199" s="36"/>
      <c r="C199" s="36"/>
      <c r="D199" s="36"/>
      <c r="E199" s="36"/>
      <c r="F199" s="36"/>
      <c r="G199" s="36"/>
      <c r="H199" s="36"/>
      <c r="I199" s="36"/>
      <c r="J199" s="36"/>
      <c r="K199" s="36"/>
      <c r="L199" s="36"/>
      <c r="M199" s="36"/>
      <c r="N199" s="36"/>
      <c r="O199" s="36"/>
      <c r="P199" s="36"/>
    </row>
    <row r="200" spans="1:16">
      <c r="A200" s="36"/>
      <c r="B200" s="36"/>
      <c r="C200" s="36"/>
      <c r="D200" s="36"/>
      <c r="E200" s="36"/>
      <c r="F200" s="36"/>
      <c r="G200" s="36"/>
      <c r="H200" s="36"/>
      <c r="I200" s="36"/>
      <c r="J200" s="36"/>
      <c r="K200" s="36"/>
      <c r="L200" s="36"/>
      <c r="M200" s="36"/>
      <c r="N200" s="36"/>
      <c r="O200" s="36"/>
      <c r="P200" s="36"/>
    </row>
    <row r="201" spans="1:16">
      <c r="A201" s="36"/>
      <c r="B201" s="36"/>
      <c r="C201" s="36"/>
      <c r="D201" s="36"/>
      <c r="E201" s="36"/>
      <c r="F201" s="36"/>
      <c r="G201" s="36"/>
      <c r="H201" s="36"/>
      <c r="I201" s="36"/>
      <c r="J201" s="36"/>
      <c r="K201" s="36"/>
      <c r="L201" s="36"/>
      <c r="M201" s="36"/>
      <c r="N201" s="36"/>
      <c r="O201" s="36"/>
      <c r="P201" s="36"/>
    </row>
  </sheetData>
  <mergeCells count="15">
    <mergeCell ref="A2:P2"/>
    <mergeCell ref="A3:P3"/>
    <mergeCell ref="E5:G5"/>
    <mergeCell ref="H5:J5"/>
    <mergeCell ref="K5:M5"/>
    <mergeCell ref="A25:B25"/>
    <mergeCell ref="A26:B26"/>
    <mergeCell ref="A27:B27"/>
    <mergeCell ref="A5:A6"/>
    <mergeCell ref="B5:B6"/>
    <mergeCell ref="C5:C6"/>
    <mergeCell ref="D5:D6"/>
    <mergeCell ref="N5:N6"/>
    <mergeCell ref="O5:O6"/>
    <mergeCell ref="P5:P6"/>
  </mergeCells>
  <hyperlinks>
    <hyperlink ref="A1" location="'索引目录'!D44" display="返回索引页"/>
    <hyperlink ref="B1" location="'非流动资产评估汇总'!B13" display="返回"/>
  </hyperlinks>
  <pageMargins left="0.7" right="0.7" top="0.75" bottom="0.75" header="0.3" footer="0.3"/>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7" customWidth="1"/>
    <col min="2" max="2" width="30" customWidth="1"/>
    <col min="3" max="3" width="15" customWidth="1"/>
    <col min="4" max="6" width="20" customWidth="1"/>
    <col min="7" max="7" width="16" customWidth="1"/>
    <col min="8" max="8" width="8" customWidth="1"/>
    <col min="9" max="9" width="24" customWidth="1"/>
    <col min="10" max="11" width="10" customWidth="1"/>
  </cols>
  <sheetData>
    <row r="1" ht="15.6" spans="1:11">
      <c r="A1" s="13" t="s">
        <v>86</v>
      </c>
      <c r="B1" s="126" t="s">
        <v>250</v>
      </c>
      <c r="C1" s="15"/>
      <c r="D1" s="15"/>
      <c r="E1" s="15"/>
      <c r="F1" s="15"/>
      <c r="G1" s="15"/>
      <c r="H1" s="15"/>
      <c r="I1" s="15"/>
      <c r="J1" s="36"/>
      <c r="K1" s="36"/>
    </row>
    <row r="2" ht="30" customHeight="1" spans="1:11">
      <c r="A2" s="16" t="s">
        <v>1373</v>
      </c>
      <c r="B2" s="17"/>
      <c r="C2" s="17"/>
      <c r="D2" s="17"/>
      <c r="E2" s="17"/>
      <c r="F2" s="17"/>
      <c r="G2" s="17"/>
      <c r="H2" s="17"/>
      <c r="I2" s="17"/>
      <c r="J2" s="36"/>
      <c r="K2" s="36"/>
    </row>
    <row r="3" ht="14.25" customHeight="1" spans="1:11">
      <c r="A3" s="40" t="e">
        <f>CONCATENATE(#REF!,#REF!,#REF!,#REF!,#REF!,#REF!,#REF!)</f>
        <v>#REF!</v>
      </c>
      <c r="B3" s="40"/>
      <c r="C3" s="40"/>
      <c r="D3" s="40"/>
      <c r="E3" s="40"/>
      <c r="F3" s="40"/>
      <c r="G3" s="40"/>
      <c r="H3" s="40"/>
      <c r="I3" s="40"/>
      <c r="J3" s="36"/>
      <c r="K3" s="36"/>
    </row>
    <row r="4" ht="15.75" customHeight="1" spans="1:11">
      <c r="A4" s="41" t="e">
        <f>#REF!&amp;#REF!</f>
        <v>#REF!</v>
      </c>
      <c r="B4" s="36"/>
      <c r="C4" s="36"/>
      <c r="D4" s="36"/>
      <c r="E4" s="36"/>
      <c r="F4" s="36"/>
      <c r="G4" s="36"/>
      <c r="H4" s="36"/>
      <c r="I4" s="42" t="s">
        <v>119</v>
      </c>
      <c r="J4" s="36"/>
      <c r="K4" s="36"/>
    </row>
    <row r="5" ht="15.75" customHeight="1" spans="1:11">
      <c r="A5" s="43" t="s">
        <v>183</v>
      </c>
      <c r="B5" s="43" t="s">
        <v>1374</v>
      </c>
      <c r="C5" s="43" t="s">
        <v>425</v>
      </c>
      <c r="D5" s="44" t="s">
        <v>333</v>
      </c>
      <c r="E5" s="45" t="s">
        <v>334</v>
      </c>
      <c r="F5" s="43" t="s">
        <v>335</v>
      </c>
      <c r="G5" s="43" t="s">
        <v>336</v>
      </c>
      <c r="H5" s="43" t="s">
        <v>364</v>
      </c>
      <c r="I5" s="43" t="s">
        <v>186</v>
      </c>
      <c r="J5" s="36"/>
      <c r="K5" s="36"/>
    </row>
    <row r="6" ht="15.75" customHeight="1" spans="1:11">
      <c r="A6" s="46"/>
      <c r="B6" s="47"/>
      <c r="C6" s="48"/>
      <c r="D6" s="55"/>
      <c r="E6" s="57"/>
      <c r="F6" s="56"/>
      <c r="G6" s="56" t="str">
        <f t="shared" ref="G6:G27" si="0">IF(F6-E6=0,"",(F6-E6))</f>
        <v/>
      </c>
      <c r="H6" s="56" t="str">
        <f t="shared" ref="H6:H27" si="1">IF(E6=0,"",(F6-E6)/E6*100)</f>
        <v/>
      </c>
      <c r="I6" s="47"/>
      <c r="J6" s="36"/>
      <c r="K6" s="36"/>
    </row>
    <row r="7" ht="15.75" customHeight="1" spans="1:11">
      <c r="A7" s="46"/>
      <c r="B7" s="47"/>
      <c r="C7" s="48"/>
      <c r="D7" s="55"/>
      <c r="E7" s="57"/>
      <c r="F7" s="56"/>
      <c r="G7" s="56" t="str">
        <f t="shared" si="0"/>
        <v/>
      </c>
      <c r="H7" s="56" t="str">
        <f t="shared" si="1"/>
        <v/>
      </c>
      <c r="I7" s="47"/>
      <c r="J7" s="36"/>
      <c r="K7" s="36"/>
    </row>
    <row r="8" ht="15.75" customHeight="1" spans="1:11">
      <c r="A8" s="46"/>
      <c r="B8" s="47"/>
      <c r="C8" s="48"/>
      <c r="D8" s="55"/>
      <c r="E8" s="57"/>
      <c r="F8" s="56"/>
      <c r="G8" s="56" t="str">
        <f t="shared" si="0"/>
        <v/>
      </c>
      <c r="H8" s="56" t="str">
        <f t="shared" si="1"/>
        <v/>
      </c>
      <c r="I8" s="47"/>
      <c r="J8" s="36"/>
      <c r="K8" s="36"/>
    </row>
    <row r="9" ht="15.75" customHeight="1" spans="1:11">
      <c r="A9" s="46"/>
      <c r="B9" s="47"/>
      <c r="C9" s="48"/>
      <c r="D9" s="55"/>
      <c r="E9" s="57"/>
      <c r="F9" s="56"/>
      <c r="G9" s="56" t="str">
        <f t="shared" si="0"/>
        <v/>
      </c>
      <c r="H9" s="56" t="str">
        <f t="shared" si="1"/>
        <v/>
      </c>
      <c r="I9" s="47"/>
      <c r="J9" s="36"/>
      <c r="K9" s="36"/>
    </row>
    <row r="10" ht="15.75" customHeight="1" spans="1:11">
      <c r="A10" s="46"/>
      <c r="B10" s="47"/>
      <c r="C10" s="48"/>
      <c r="D10" s="55"/>
      <c r="E10" s="57"/>
      <c r="F10" s="56"/>
      <c r="G10" s="56" t="str">
        <f t="shared" si="0"/>
        <v/>
      </c>
      <c r="H10" s="56" t="str">
        <f t="shared" si="1"/>
        <v/>
      </c>
      <c r="I10" s="47"/>
      <c r="J10" s="36"/>
      <c r="K10" s="36"/>
    </row>
    <row r="11" ht="15.75" customHeight="1" spans="1:11">
      <c r="A11" s="46"/>
      <c r="B11" s="47"/>
      <c r="C11" s="48"/>
      <c r="D11" s="55"/>
      <c r="E11" s="57"/>
      <c r="F11" s="56"/>
      <c r="G11" s="56" t="str">
        <f t="shared" si="0"/>
        <v/>
      </c>
      <c r="H11" s="56" t="str">
        <f t="shared" si="1"/>
        <v/>
      </c>
      <c r="I11" s="47"/>
      <c r="J11" s="36"/>
      <c r="K11" s="36"/>
    </row>
    <row r="12" ht="15.75" customHeight="1" spans="1:11">
      <c r="A12" s="46"/>
      <c r="B12" s="47"/>
      <c r="C12" s="48"/>
      <c r="D12" s="55"/>
      <c r="E12" s="57"/>
      <c r="F12" s="56"/>
      <c r="G12" s="56" t="str">
        <f t="shared" si="0"/>
        <v/>
      </c>
      <c r="H12" s="56" t="str">
        <f t="shared" si="1"/>
        <v/>
      </c>
      <c r="I12" s="47"/>
      <c r="J12" s="36"/>
      <c r="K12" s="36"/>
    </row>
    <row r="13" ht="15.75" customHeight="1" spans="1:11">
      <c r="A13" s="46"/>
      <c r="B13" s="47"/>
      <c r="C13" s="48"/>
      <c r="D13" s="55"/>
      <c r="E13" s="57"/>
      <c r="F13" s="56"/>
      <c r="G13" s="56" t="str">
        <f t="shared" si="0"/>
        <v/>
      </c>
      <c r="H13" s="56" t="str">
        <f t="shared" si="1"/>
        <v/>
      </c>
      <c r="I13" s="47"/>
      <c r="J13" s="36"/>
      <c r="K13" s="36"/>
    </row>
    <row r="14" ht="15.75" customHeight="1" spans="1:11">
      <c r="A14" s="46"/>
      <c r="B14" s="47"/>
      <c r="C14" s="48"/>
      <c r="D14" s="55"/>
      <c r="E14" s="57"/>
      <c r="F14" s="56"/>
      <c r="G14" s="56" t="str">
        <f t="shared" si="0"/>
        <v/>
      </c>
      <c r="H14" s="56" t="str">
        <f t="shared" si="1"/>
        <v/>
      </c>
      <c r="I14" s="47"/>
      <c r="J14" s="36"/>
      <c r="K14" s="36"/>
    </row>
    <row r="15" ht="15.75" customHeight="1" spans="1:11">
      <c r="A15" s="46"/>
      <c r="B15" s="47"/>
      <c r="C15" s="48"/>
      <c r="D15" s="55"/>
      <c r="E15" s="57"/>
      <c r="F15" s="56"/>
      <c r="G15" s="56" t="str">
        <f t="shared" si="0"/>
        <v/>
      </c>
      <c r="H15" s="56" t="str">
        <f t="shared" si="1"/>
        <v/>
      </c>
      <c r="I15" s="47"/>
      <c r="J15" s="36"/>
      <c r="K15" s="36"/>
    </row>
    <row r="16" ht="15.75" customHeight="1" spans="1:11">
      <c r="A16" s="46"/>
      <c r="B16" s="47"/>
      <c r="C16" s="48"/>
      <c r="D16" s="55"/>
      <c r="E16" s="57"/>
      <c r="F16" s="56"/>
      <c r="G16" s="56" t="str">
        <f t="shared" si="0"/>
        <v/>
      </c>
      <c r="H16" s="56" t="str">
        <f t="shared" si="1"/>
        <v/>
      </c>
      <c r="I16" s="47"/>
      <c r="J16" s="36"/>
      <c r="K16" s="36"/>
    </row>
    <row r="17" ht="15.75" customHeight="1" spans="1:11">
      <c r="A17" s="46"/>
      <c r="B17" s="47"/>
      <c r="C17" s="48"/>
      <c r="D17" s="55"/>
      <c r="E17" s="57"/>
      <c r="F17" s="56"/>
      <c r="G17" s="56" t="str">
        <f t="shared" si="0"/>
        <v/>
      </c>
      <c r="H17" s="56" t="str">
        <f t="shared" si="1"/>
        <v/>
      </c>
      <c r="I17" s="47"/>
      <c r="J17" s="36"/>
      <c r="K17" s="36"/>
    </row>
    <row r="18" ht="15.75" customHeight="1" spans="1:11">
      <c r="A18" s="46"/>
      <c r="B18" s="47"/>
      <c r="C18" s="48"/>
      <c r="D18" s="55"/>
      <c r="E18" s="57"/>
      <c r="F18" s="56"/>
      <c r="G18" s="56" t="str">
        <f t="shared" si="0"/>
        <v/>
      </c>
      <c r="H18" s="56" t="str">
        <f t="shared" si="1"/>
        <v/>
      </c>
      <c r="I18" s="47"/>
      <c r="J18" s="36"/>
      <c r="K18" s="36"/>
    </row>
    <row r="19" ht="15.75" customHeight="1" spans="1:11">
      <c r="A19" s="46"/>
      <c r="B19" s="47"/>
      <c r="C19" s="48"/>
      <c r="D19" s="55"/>
      <c r="E19" s="57"/>
      <c r="F19" s="56"/>
      <c r="G19" s="56" t="str">
        <f t="shared" si="0"/>
        <v/>
      </c>
      <c r="H19" s="56" t="str">
        <f t="shared" si="1"/>
        <v/>
      </c>
      <c r="I19" s="47"/>
      <c r="J19" s="36"/>
      <c r="K19" s="36"/>
    </row>
    <row r="20" ht="15.75" customHeight="1" spans="1:11">
      <c r="A20" s="46"/>
      <c r="B20" s="47"/>
      <c r="C20" s="48"/>
      <c r="D20" s="55"/>
      <c r="E20" s="57"/>
      <c r="F20" s="56"/>
      <c r="G20" s="56" t="str">
        <f t="shared" si="0"/>
        <v/>
      </c>
      <c r="H20" s="56" t="str">
        <f t="shared" si="1"/>
        <v/>
      </c>
      <c r="I20" s="47"/>
      <c r="J20" s="36"/>
      <c r="K20" s="36"/>
    </row>
    <row r="21" ht="15.75" customHeight="1" spans="1:11">
      <c r="A21" s="46"/>
      <c r="B21" s="47"/>
      <c r="C21" s="48"/>
      <c r="D21" s="55"/>
      <c r="E21" s="57"/>
      <c r="F21" s="56"/>
      <c r="G21" s="56" t="str">
        <f t="shared" si="0"/>
        <v/>
      </c>
      <c r="H21" s="56" t="str">
        <f t="shared" si="1"/>
        <v/>
      </c>
      <c r="I21" s="47"/>
      <c r="J21" s="36"/>
      <c r="K21" s="36"/>
    </row>
    <row r="22" ht="15.75" customHeight="1" spans="1:11">
      <c r="A22" s="46"/>
      <c r="B22" s="47"/>
      <c r="C22" s="48"/>
      <c r="D22" s="55"/>
      <c r="E22" s="57"/>
      <c r="F22" s="56"/>
      <c r="G22" s="56" t="str">
        <f t="shared" si="0"/>
        <v/>
      </c>
      <c r="H22" s="56" t="str">
        <f t="shared" si="1"/>
        <v/>
      </c>
      <c r="I22" s="47"/>
      <c r="J22" s="36"/>
      <c r="K22" s="36"/>
    </row>
    <row r="23" ht="15.75" customHeight="1" spans="1:11">
      <c r="A23" s="46"/>
      <c r="B23" s="47"/>
      <c r="C23" s="48"/>
      <c r="D23" s="55"/>
      <c r="E23" s="57"/>
      <c r="F23" s="56"/>
      <c r="G23" s="56" t="str">
        <f t="shared" si="0"/>
        <v/>
      </c>
      <c r="H23" s="56" t="str">
        <f t="shared" si="1"/>
        <v/>
      </c>
      <c r="I23" s="47"/>
      <c r="J23" s="36"/>
      <c r="K23" s="36"/>
    </row>
    <row r="24" ht="15.75" customHeight="1" spans="1:11">
      <c r="A24" s="46"/>
      <c r="B24" s="47"/>
      <c r="C24" s="48"/>
      <c r="D24" s="55"/>
      <c r="E24" s="57"/>
      <c r="F24" s="56"/>
      <c r="G24" s="56" t="str">
        <f t="shared" si="0"/>
        <v/>
      </c>
      <c r="H24" s="56" t="str">
        <f t="shared" si="1"/>
        <v/>
      </c>
      <c r="I24" s="47"/>
      <c r="J24" s="36"/>
      <c r="K24" s="36"/>
    </row>
    <row r="25" ht="15.75" customHeight="1" spans="1:11">
      <c r="A25" s="46"/>
      <c r="B25" s="47"/>
      <c r="C25" s="48"/>
      <c r="D25" s="55"/>
      <c r="E25" s="57"/>
      <c r="F25" s="56"/>
      <c r="G25" s="56" t="str">
        <f t="shared" si="0"/>
        <v/>
      </c>
      <c r="H25" s="56" t="str">
        <f t="shared" si="1"/>
        <v/>
      </c>
      <c r="I25" s="47"/>
      <c r="J25" s="36"/>
      <c r="K25" s="36"/>
    </row>
    <row r="26" ht="15.75" customHeight="1" spans="1:11">
      <c r="A26" s="46"/>
      <c r="B26" s="47"/>
      <c r="C26" s="48"/>
      <c r="D26" s="55"/>
      <c r="E26" s="57"/>
      <c r="F26" s="56"/>
      <c r="G26" s="56" t="str">
        <f t="shared" si="0"/>
        <v/>
      </c>
      <c r="H26" s="56" t="str">
        <f t="shared" si="1"/>
        <v/>
      </c>
      <c r="I26" s="47"/>
      <c r="J26" s="36"/>
      <c r="K26" s="36"/>
    </row>
    <row r="27" ht="15.75" customHeight="1" spans="1:11">
      <c r="A27" s="52" t="s">
        <v>359</v>
      </c>
      <c r="B27" s="72"/>
      <c r="C27" s="48"/>
      <c r="D27" s="55">
        <f>SUM(D6:D26)</f>
        <v>0</v>
      </c>
      <c r="E27" s="57">
        <f>SUM(E6:E26)</f>
        <v>0</v>
      </c>
      <c r="F27" s="56">
        <f>SUM(F6:F26)</f>
        <v>0</v>
      </c>
      <c r="G27" s="56" t="str">
        <f t="shared" si="0"/>
        <v/>
      </c>
      <c r="H27" s="56" t="str">
        <f t="shared" si="1"/>
        <v/>
      </c>
      <c r="I27" s="47"/>
      <c r="J27" s="36"/>
      <c r="K27" s="36"/>
    </row>
    <row r="28" ht="15.75" customHeight="1" spans="1:11">
      <c r="A28" s="54" t="e">
        <f>#REF!&amp;#REF!</f>
        <v>#REF!</v>
      </c>
      <c r="B28" s="36"/>
      <c r="C28" s="36"/>
      <c r="D28" s="36"/>
      <c r="E28" s="36"/>
      <c r="F28" s="36"/>
      <c r="G28" s="36"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I2"/>
    <mergeCell ref="A3:I3"/>
    <mergeCell ref="A27:B27"/>
  </mergeCells>
  <hyperlinks>
    <hyperlink ref="A1" location="'索引目录'!D45" display="返回索引页"/>
    <hyperlink ref="B1" location="'非流动资产评估汇总'!B14" display="返回"/>
  </hyperlinks>
  <pageMargins left="0.7" right="0.7" top="0.75" bottom="0.75" header="0.3" footer="0.3"/>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1"/>
  <sheetViews>
    <sheetView workbookViewId="0">
      <selection activeCell="A1" sqref="A1"/>
    </sheetView>
  </sheetViews>
  <sheetFormatPr defaultColWidth="9.81481481481481" defaultRowHeight="14.4"/>
  <cols>
    <col min="1" max="1" width="4" customWidth="1"/>
    <col min="2" max="2" width="7" customWidth="1"/>
    <col min="3" max="3" width="13" customWidth="1"/>
    <col min="4" max="4" width="10" customWidth="1"/>
    <col min="5" max="5" width="9" customWidth="1"/>
    <col min="6" max="6" width="10" customWidth="1"/>
    <col min="7" max="9" width="4" customWidth="1"/>
    <col min="10" max="14" width="12" customWidth="1"/>
    <col min="15" max="15" width="7" customWidth="1"/>
    <col min="16" max="16" width="12" customWidth="1"/>
    <col min="17" max="17" width="7" customWidth="1"/>
    <col min="18" max="18" width="8" customWidth="1"/>
  </cols>
  <sheetData>
    <row r="1" ht="15.6" spans="1:18">
      <c r="A1" s="13" t="s">
        <v>86</v>
      </c>
      <c r="B1" s="126" t="s">
        <v>250</v>
      </c>
      <c r="C1" s="15"/>
      <c r="D1" s="15"/>
      <c r="E1" s="15"/>
      <c r="F1" s="15"/>
      <c r="G1" s="15"/>
      <c r="H1" s="15"/>
      <c r="I1" s="15"/>
      <c r="J1" s="15"/>
      <c r="K1" s="15"/>
      <c r="L1" s="15"/>
      <c r="M1" s="15"/>
      <c r="N1" s="15"/>
      <c r="O1" s="15"/>
      <c r="P1" s="15"/>
      <c r="Q1" s="15"/>
      <c r="R1" s="15"/>
    </row>
    <row r="2" ht="30" customHeight="1" spans="1:18">
      <c r="A2" s="16" t="s">
        <v>1375</v>
      </c>
      <c r="B2" s="17"/>
      <c r="C2" s="17"/>
      <c r="D2" s="17"/>
      <c r="E2" s="17"/>
      <c r="F2" s="17"/>
      <c r="G2" s="17"/>
      <c r="H2" s="17"/>
      <c r="I2" s="17"/>
      <c r="J2" s="17"/>
      <c r="K2" s="17"/>
      <c r="L2" s="17"/>
      <c r="M2" s="17"/>
      <c r="N2" s="17"/>
      <c r="O2" s="17"/>
      <c r="P2" s="17"/>
      <c r="Q2" s="17"/>
      <c r="R2" s="17"/>
    </row>
    <row r="3" ht="14.25" customHeight="1" spans="1:18">
      <c r="A3" s="40" t="e">
        <f>CONCATENATE(#REF!,#REF!,#REF!,#REF!,#REF!,#REF!,#REF!)</f>
        <v>#REF!</v>
      </c>
      <c r="B3" s="40"/>
      <c r="C3" s="40"/>
      <c r="D3" s="40"/>
      <c r="E3" s="40"/>
      <c r="F3" s="40"/>
      <c r="G3" s="40"/>
      <c r="H3" s="40"/>
      <c r="I3" s="38"/>
      <c r="J3" s="38"/>
      <c r="K3" s="38"/>
      <c r="L3" s="38"/>
      <c r="M3" s="38"/>
      <c r="N3" s="38"/>
      <c r="O3" s="38"/>
      <c r="P3" s="38"/>
      <c r="Q3" s="38"/>
      <c r="R3" s="38"/>
    </row>
    <row r="4" ht="15.75" customHeight="1" spans="1:18">
      <c r="A4" s="41" t="e">
        <f>#REF!&amp;#REF!</f>
        <v>#REF!</v>
      </c>
      <c r="B4" s="36"/>
      <c r="C4" s="36"/>
      <c r="D4" s="36"/>
      <c r="E4" s="36"/>
      <c r="F4" s="36"/>
      <c r="G4" s="36"/>
      <c r="H4" s="36"/>
      <c r="I4" s="36"/>
      <c r="J4" s="36"/>
      <c r="K4" s="36"/>
      <c r="L4" s="36"/>
      <c r="M4" s="36"/>
      <c r="N4" s="36"/>
      <c r="O4" s="36"/>
      <c r="P4" s="36"/>
      <c r="Q4" s="36"/>
      <c r="R4" s="42" t="s">
        <v>119</v>
      </c>
    </row>
    <row r="5" ht="15.75" customHeight="1" spans="1:18">
      <c r="A5" s="43" t="s">
        <v>183</v>
      </c>
      <c r="B5" s="43" t="s">
        <v>1376</v>
      </c>
      <c r="C5" s="185" t="s">
        <v>1377</v>
      </c>
      <c r="D5" s="185"/>
      <c r="E5" s="433" t="s">
        <v>667</v>
      </c>
      <c r="F5" s="185"/>
      <c r="G5" s="185" t="s">
        <v>478</v>
      </c>
      <c r="H5" s="185" t="s">
        <v>479</v>
      </c>
      <c r="I5" s="185" t="s">
        <v>926</v>
      </c>
      <c r="J5" s="43" t="s">
        <v>333</v>
      </c>
      <c r="K5" s="70"/>
      <c r="L5" s="185" t="s">
        <v>334</v>
      </c>
      <c r="M5" s="437"/>
      <c r="N5" s="43" t="s">
        <v>335</v>
      </c>
      <c r="O5" s="46"/>
      <c r="P5" s="46"/>
      <c r="Q5" s="187" t="s">
        <v>358</v>
      </c>
      <c r="R5" s="185" t="s">
        <v>186</v>
      </c>
    </row>
    <row r="6" ht="15.75" customHeight="1" spans="1:18">
      <c r="A6" s="46"/>
      <c r="B6" s="46"/>
      <c r="C6" s="46"/>
      <c r="D6" s="46"/>
      <c r="E6" s="435"/>
      <c r="F6" s="46"/>
      <c r="G6" s="46"/>
      <c r="H6" s="46"/>
      <c r="I6" s="46"/>
      <c r="J6" s="43" t="s">
        <v>675</v>
      </c>
      <c r="K6" s="44" t="s">
        <v>676</v>
      </c>
      <c r="L6" s="72" t="s">
        <v>675</v>
      </c>
      <c r="M6" s="43" t="s">
        <v>676</v>
      </c>
      <c r="N6" s="43" t="s">
        <v>675</v>
      </c>
      <c r="O6" s="52" t="s">
        <v>677</v>
      </c>
      <c r="P6" s="43" t="s">
        <v>676</v>
      </c>
      <c r="Q6" s="46"/>
      <c r="R6" s="46"/>
    </row>
    <row r="7" ht="15.75" customHeight="1" spans="1:18">
      <c r="A7" s="46"/>
      <c r="B7" s="47"/>
      <c r="C7" s="47"/>
      <c r="D7" s="46"/>
      <c r="E7" s="436"/>
      <c r="F7" s="47"/>
      <c r="G7" s="46"/>
      <c r="H7" s="46"/>
      <c r="I7" s="48"/>
      <c r="J7" s="56"/>
      <c r="K7" s="55"/>
      <c r="L7" s="57"/>
      <c r="M7" s="56"/>
      <c r="N7" s="56"/>
      <c r="O7" s="46"/>
      <c r="P7" s="56">
        <f t="shared" ref="P7:P24" si="0">ROUND(N7*O7/100,0)</f>
        <v>0</v>
      </c>
      <c r="Q7" s="56" t="str">
        <f t="shared" ref="Q7:Q27" si="1">IF(M7=0,"",(P7-M7)/M7*100)</f>
        <v/>
      </c>
      <c r="R7" s="47"/>
    </row>
    <row r="8" ht="15.75" customHeight="1" spans="1:18">
      <c r="A8" s="46"/>
      <c r="B8" s="47"/>
      <c r="C8" s="47"/>
      <c r="D8" s="46"/>
      <c r="E8" s="436"/>
      <c r="F8" s="47"/>
      <c r="G8" s="46"/>
      <c r="H8" s="46"/>
      <c r="I8" s="48"/>
      <c r="J8" s="56"/>
      <c r="K8" s="55"/>
      <c r="L8" s="57"/>
      <c r="M8" s="56"/>
      <c r="N8" s="56"/>
      <c r="O8" s="46"/>
      <c r="P8" s="56">
        <f t="shared" si="0"/>
        <v>0</v>
      </c>
      <c r="Q8" s="56" t="str">
        <f t="shared" si="1"/>
        <v/>
      </c>
      <c r="R8" s="47"/>
    </row>
    <row r="9" ht="15.75" customHeight="1" spans="1:18">
      <c r="A9" s="46"/>
      <c r="B9" s="47"/>
      <c r="C9" s="47"/>
      <c r="D9" s="46"/>
      <c r="E9" s="436"/>
      <c r="F9" s="47"/>
      <c r="G9" s="46"/>
      <c r="H9" s="46"/>
      <c r="I9" s="48"/>
      <c r="J9" s="56"/>
      <c r="K9" s="55"/>
      <c r="L9" s="57"/>
      <c r="M9" s="56"/>
      <c r="N9" s="56"/>
      <c r="O9" s="46"/>
      <c r="P9" s="56">
        <f t="shared" si="0"/>
        <v>0</v>
      </c>
      <c r="Q9" s="56" t="str">
        <f t="shared" si="1"/>
        <v/>
      </c>
      <c r="R9" s="47"/>
    </row>
    <row r="10" ht="15.75" customHeight="1" spans="1:18">
      <c r="A10" s="46"/>
      <c r="B10" s="47"/>
      <c r="C10" s="47"/>
      <c r="D10" s="46"/>
      <c r="E10" s="436"/>
      <c r="F10" s="47"/>
      <c r="G10" s="46"/>
      <c r="H10" s="46"/>
      <c r="I10" s="48"/>
      <c r="J10" s="56"/>
      <c r="K10" s="55"/>
      <c r="L10" s="57"/>
      <c r="M10" s="56"/>
      <c r="N10" s="56"/>
      <c r="O10" s="46"/>
      <c r="P10" s="56">
        <f t="shared" si="0"/>
        <v>0</v>
      </c>
      <c r="Q10" s="56" t="str">
        <f t="shared" si="1"/>
        <v/>
      </c>
      <c r="R10" s="47"/>
    </row>
    <row r="11" ht="15.75" customHeight="1" spans="1:18">
      <c r="A11" s="46"/>
      <c r="B11" s="47"/>
      <c r="C11" s="47"/>
      <c r="D11" s="46"/>
      <c r="E11" s="436"/>
      <c r="F11" s="47"/>
      <c r="G11" s="46"/>
      <c r="H11" s="46"/>
      <c r="I11" s="48"/>
      <c r="J11" s="56"/>
      <c r="K11" s="55"/>
      <c r="L11" s="57"/>
      <c r="M11" s="56"/>
      <c r="N11" s="56"/>
      <c r="O11" s="46"/>
      <c r="P11" s="56">
        <f t="shared" si="0"/>
        <v>0</v>
      </c>
      <c r="Q11" s="56" t="str">
        <f t="shared" si="1"/>
        <v/>
      </c>
      <c r="R11" s="47"/>
    </row>
    <row r="12" ht="15.75" customHeight="1" spans="1:18">
      <c r="A12" s="46"/>
      <c r="B12" s="47"/>
      <c r="C12" s="47"/>
      <c r="D12" s="46"/>
      <c r="E12" s="436"/>
      <c r="F12" s="47"/>
      <c r="G12" s="46"/>
      <c r="H12" s="46"/>
      <c r="I12" s="48"/>
      <c r="J12" s="56"/>
      <c r="K12" s="55"/>
      <c r="L12" s="57"/>
      <c r="M12" s="56"/>
      <c r="N12" s="56"/>
      <c r="O12" s="46"/>
      <c r="P12" s="56">
        <f t="shared" si="0"/>
        <v>0</v>
      </c>
      <c r="Q12" s="56" t="str">
        <f t="shared" si="1"/>
        <v/>
      </c>
      <c r="R12" s="47"/>
    </row>
    <row r="13" ht="15.75" customHeight="1" spans="1:18">
      <c r="A13" s="46"/>
      <c r="B13" s="47"/>
      <c r="C13" s="47"/>
      <c r="D13" s="46"/>
      <c r="E13" s="436"/>
      <c r="F13" s="47"/>
      <c r="G13" s="46"/>
      <c r="H13" s="46"/>
      <c r="I13" s="48"/>
      <c r="J13" s="56"/>
      <c r="K13" s="55"/>
      <c r="L13" s="57"/>
      <c r="M13" s="56"/>
      <c r="N13" s="56"/>
      <c r="O13" s="46"/>
      <c r="P13" s="56">
        <f t="shared" si="0"/>
        <v>0</v>
      </c>
      <c r="Q13" s="56" t="str">
        <f t="shared" si="1"/>
        <v/>
      </c>
      <c r="R13" s="47"/>
    </row>
    <row r="14" ht="15.75" customHeight="1" spans="1:18">
      <c r="A14" s="46"/>
      <c r="B14" s="47"/>
      <c r="C14" s="47"/>
      <c r="D14" s="46"/>
      <c r="E14" s="436"/>
      <c r="F14" s="47"/>
      <c r="G14" s="46"/>
      <c r="H14" s="46"/>
      <c r="I14" s="48"/>
      <c r="J14" s="56"/>
      <c r="K14" s="55"/>
      <c r="L14" s="57"/>
      <c r="M14" s="56"/>
      <c r="N14" s="56"/>
      <c r="O14" s="46"/>
      <c r="P14" s="56">
        <f t="shared" si="0"/>
        <v>0</v>
      </c>
      <c r="Q14" s="56" t="str">
        <f t="shared" si="1"/>
        <v/>
      </c>
      <c r="R14" s="47"/>
    </row>
    <row r="15" ht="15.75" customHeight="1" spans="1:18">
      <c r="A15" s="46"/>
      <c r="B15" s="47"/>
      <c r="C15" s="47"/>
      <c r="D15" s="46"/>
      <c r="E15" s="436"/>
      <c r="F15" s="47"/>
      <c r="G15" s="46"/>
      <c r="H15" s="46"/>
      <c r="I15" s="48"/>
      <c r="J15" s="56"/>
      <c r="K15" s="55"/>
      <c r="L15" s="57"/>
      <c r="M15" s="56"/>
      <c r="N15" s="56"/>
      <c r="O15" s="46"/>
      <c r="P15" s="56">
        <f t="shared" si="0"/>
        <v>0</v>
      </c>
      <c r="Q15" s="56" t="str">
        <f t="shared" si="1"/>
        <v/>
      </c>
      <c r="R15" s="47"/>
    </row>
    <row r="16" ht="15.75" customHeight="1" spans="1:18">
      <c r="A16" s="46"/>
      <c r="B16" s="47"/>
      <c r="C16" s="47"/>
      <c r="D16" s="46"/>
      <c r="E16" s="436"/>
      <c r="F16" s="47"/>
      <c r="G16" s="46"/>
      <c r="H16" s="46"/>
      <c r="I16" s="48"/>
      <c r="J16" s="56"/>
      <c r="K16" s="55"/>
      <c r="L16" s="57"/>
      <c r="M16" s="56"/>
      <c r="N16" s="56"/>
      <c r="O16" s="46"/>
      <c r="P16" s="56">
        <f t="shared" si="0"/>
        <v>0</v>
      </c>
      <c r="Q16" s="56" t="str">
        <f t="shared" si="1"/>
        <v/>
      </c>
      <c r="R16" s="47"/>
    </row>
    <row r="17" ht="15.75" customHeight="1" spans="1:18">
      <c r="A17" s="46"/>
      <c r="B17" s="47"/>
      <c r="C17" s="47"/>
      <c r="D17" s="46"/>
      <c r="E17" s="436"/>
      <c r="F17" s="47"/>
      <c r="G17" s="46"/>
      <c r="H17" s="46"/>
      <c r="I17" s="48"/>
      <c r="J17" s="56"/>
      <c r="K17" s="55"/>
      <c r="L17" s="57"/>
      <c r="M17" s="56"/>
      <c r="N17" s="56"/>
      <c r="O17" s="46"/>
      <c r="P17" s="56">
        <f t="shared" si="0"/>
        <v>0</v>
      </c>
      <c r="Q17" s="56" t="str">
        <f t="shared" si="1"/>
        <v/>
      </c>
      <c r="R17" s="47"/>
    </row>
    <row r="18" ht="15.75" customHeight="1" spans="1:18">
      <c r="A18" s="46"/>
      <c r="B18" s="47"/>
      <c r="C18" s="47"/>
      <c r="D18" s="46"/>
      <c r="E18" s="436"/>
      <c r="F18" s="47"/>
      <c r="G18" s="46"/>
      <c r="H18" s="46"/>
      <c r="I18" s="48"/>
      <c r="J18" s="56"/>
      <c r="K18" s="55"/>
      <c r="L18" s="57"/>
      <c r="M18" s="56"/>
      <c r="N18" s="56"/>
      <c r="O18" s="46"/>
      <c r="P18" s="56">
        <f t="shared" si="0"/>
        <v>0</v>
      </c>
      <c r="Q18" s="56" t="str">
        <f t="shared" si="1"/>
        <v/>
      </c>
      <c r="R18" s="47"/>
    </row>
    <row r="19" ht="15.75" customHeight="1" spans="1:18">
      <c r="A19" s="46"/>
      <c r="B19" s="47"/>
      <c r="C19" s="47"/>
      <c r="D19" s="46"/>
      <c r="E19" s="436"/>
      <c r="F19" s="47"/>
      <c r="G19" s="46"/>
      <c r="H19" s="46"/>
      <c r="I19" s="48"/>
      <c r="J19" s="56"/>
      <c r="K19" s="55"/>
      <c r="L19" s="57"/>
      <c r="M19" s="56"/>
      <c r="N19" s="56"/>
      <c r="O19" s="46"/>
      <c r="P19" s="56">
        <f t="shared" si="0"/>
        <v>0</v>
      </c>
      <c r="Q19" s="56" t="str">
        <f t="shared" si="1"/>
        <v/>
      </c>
      <c r="R19" s="47"/>
    </row>
    <row r="20" ht="15.75" customHeight="1" spans="1:18">
      <c r="A20" s="46"/>
      <c r="B20" s="47"/>
      <c r="C20" s="47"/>
      <c r="D20" s="46"/>
      <c r="E20" s="436"/>
      <c r="F20" s="47"/>
      <c r="G20" s="46"/>
      <c r="H20" s="46"/>
      <c r="I20" s="48"/>
      <c r="J20" s="56"/>
      <c r="K20" s="55"/>
      <c r="L20" s="57"/>
      <c r="M20" s="56"/>
      <c r="N20" s="56"/>
      <c r="O20" s="46"/>
      <c r="P20" s="56">
        <f t="shared" si="0"/>
        <v>0</v>
      </c>
      <c r="Q20" s="56" t="str">
        <f t="shared" si="1"/>
        <v/>
      </c>
      <c r="R20" s="47"/>
    </row>
    <row r="21" ht="15.75" customHeight="1" spans="1:18">
      <c r="A21" s="46"/>
      <c r="B21" s="47"/>
      <c r="C21" s="47"/>
      <c r="D21" s="46"/>
      <c r="E21" s="436"/>
      <c r="F21" s="47"/>
      <c r="G21" s="46"/>
      <c r="H21" s="46"/>
      <c r="I21" s="48"/>
      <c r="J21" s="56"/>
      <c r="K21" s="55"/>
      <c r="L21" s="57"/>
      <c r="M21" s="56"/>
      <c r="N21" s="56"/>
      <c r="O21" s="46"/>
      <c r="P21" s="56">
        <f t="shared" si="0"/>
        <v>0</v>
      </c>
      <c r="Q21" s="56" t="str">
        <f t="shared" si="1"/>
        <v/>
      </c>
      <c r="R21" s="47"/>
    </row>
    <row r="22" ht="15.75" customHeight="1" spans="1:18">
      <c r="A22" s="46"/>
      <c r="B22" s="47"/>
      <c r="C22" s="47"/>
      <c r="D22" s="46"/>
      <c r="E22" s="436"/>
      <c r="F22" s="47"/>
      <c r="G22" s="46"/>
      <c r="H22" s="46"/>
      <c r="I22" s="48"/>
      <c r="J22" s="56"/>
      <c r="K22" s="55"/>
      <c r="L22" s="57"/>
      <c r="M22" s="56"/>
      <c r="N22" s="56"/>
      <c r="O22" s="46"/>
      <c r="P22" s="56">
        <f t="shared" si="0"/>
        <v>0</v>
      </c>
      <c r="Q22" s="56" t="str">
        <f t="shared" si="1"/>
        <v/>
      </c>
      <c r="R22" s="47"/>
    </row>
    <row r="23" ht="15.75" customHeight="1" spans="1:18">
      <c r="A23" s="46"/>
      <c r="B23" s="47"/>
      <c r="C23" s="47"/>
      <c r="D23" s="46"/>
      <c r="E23" s="436"/>
      <c r="F23" s="47"/>
      <c r="G23" s="46"/>
      <c r="H23" s="46"/>
      <c r="I23" s="48"/>
      <c r="J23" s="56"/>
      <c r="K23" s="55"/>
      <c r="L23" s="57"/>
      <c r="M23" s="56"/>
      <c r="N23" s="56"/>
      <c r="O23" s="46"/>
      <c r="P23" s="56">
        <f t="shared" si="0"/>
        <v>0</v>
      </c>
      <c r="Q23" s="56" t="str">
        <f t="shared" si="1"/>
        <v/>
      </c>
      <c r="R23" s="47"/>
    </row>
    <row r="24" ht="15.75" customHeight="1" spans="1:18">
      <c r="A24" s="46"/>
      <c r="B24" s="47"/>
      <c r="C24" s="47"/>
      <c r="D24" s="46"/>
      <c r="E24" s="436"/>
      <c r="F24" s="47"/>
      <c r="G24" s="46"/>
      <c r="H24" s="46"/>
      <c r="I24" s="48"/>
      <c r="J24" s="56"/>
      <c r="K24" s="55"/>
      <c r="L24" s="57"/>
      <c r="M24" s="56"/>
      <c r="N24" s="56"/>
      <c r="O24" s="46"/>
      <c r="P24" s="56">
        <f t="shared" si="0"/>
        <v>0</v>
      </c>
      <c r="Q24" s="56" t="str">
        <f t="shared" si="1"/>
        <v/>
      </c>
      <c r="R24" s="47"/>
    </row>
    <row r="25" ht="15.75" customHeight="1" spans="1:18">
      <c r="A25" s="52" t="s">
        <v>395</v>
      </c>
      <c r="B25" s="43"/>
      <c r="C25" s="43"/>
      <c r="D25" s="46"/>
      <c r="E25" s="436"/>
      <c r="F25" s="47"/>
      <c r="G25" s="46"/>
      <c r="H25" s="46"/>
      <c r="I25" s="48"/>
      <c r="J25" s="56">
        <f>SUM(J7:J24)</f>
        <v>0</v>
      </c>
      <c r="K25" s="55">
        <f>SUM(K7:K24)</f>
        <v>0</v>
      </c>
      <c r="L25" s="57">
        <f>SUM(L7:L24)</f>
        <v>0</v>
      </c>
      <c r="M25" s="56">
        <f>SUM(M7:M24)</f>
        <v>0</v>
      </c>
      <c r="N25" s="56">
        <f>SUM(N7:N24)</f>
        <v>0</v>
      </c>
      <c r="O25" s="46"/>
      <c r="P25" s="56">
        <f>SUM(P7:P24)</f>
        <v>0</v>
      </c>
      <c r="Q25" s="56" t="str">
        <f t="shared" si="1"/>
        <v/>
      </c>
      <c r="R25" s="47"/>
    </row>
    <row r="26" ht="15.75" customHeight="1" spans="1:18">
      <c r="A26" s="43" t="s">
        <v>1378</v>
      </c>
      <c r="B26" s="43"/>
      <c r="C26" s="43"/>
      <c r="D26" s="46"/>
      <c r="E26" s="436"/>
      <c r="F26" s="47"/>
      <c r="G26" s="46"/>
      <c r="H26" s="46"/>
      <c r="I26" s="48"/>
      <c r="J26" s="56"/>
      <c r="K26" s="55"/>
      <c r="L26" s="57"/>
      <c r="M26" s="56"/>
      <c r="N26" s="56"/>
      <c r="O26" s="46"/>
      <c r="P26" s="56">
        <v>0</v>
      </c>
      <c r="Q26" s="56" t="str">
        <f t="shared" si="1"/>
        <v/>
      </c>
      <c r="R26" s="47"/>
    </row>
    <row r="27" ht="15.75" customHeight="1" spans="1:18">
      <c r="A27" s="52" t="s">
        <v>636</v>
      </c>
      <c r="B27" s="43"/>
      <c r="C27" s="43"/>
      <c r="D27" s="46"/>
      <c r="E27" s="435"/>
      <c r="F27" s="46"/>
      <c r="G27" s="46"/>
      <c r="H27" s="46"/>
      <c r="I27" s="48"/>
      <c r="J27" s="56">
        <f>J25-J26</f>
        <v>0</v>
      </c>
      <c r="K27" s="55">
        <f>K25-K26</f>
        <v>0</v>
      </c>
      <c r="L27" s="57">
        <f>L25-L26</f>
        <v>0</v>
      </c>
      <c r="M27" s="56">
        <f>M25-M26</f>
        <v>0</v>
      </c>
      <c r="N27" s="56">
        <f>N25-N26</f>
        <v>0</v>
      </c>
      <c r="O27" s="46"/>
      <c r="P27" s="56">
        <f>P25-P26</f>
        <v>0</v>
      </c>
      <c r="Q27" s="56" t="str">
        <f t="shared" si="1"/>
        <v/>
      </c>
      <c r="R27" s="47"/>
    </row>
    <row r="28" ht="15.75" customHeight="1" spans="1:18">
      <c r="A28" s="54" t="e">
        <f>#REF!&amp;#REF!</f>
        <v>#REF!</v>
      </c>
      <c r="B28" s="36"/>
      <c r="C28" s="36"/>
      <c r="D28" s="36"/>
      <c r="E28" s="36"/>
      <c r="F28" s="36"/>
      <c r="G28" s="36"/>
      <c r="H28" s="36"/>
      <c r="I28" s="36"/>
      <c r="J28" s="36"/>
      <c r="K28" s="36"/>
      <c r="L28" s="36"/>
      <c r="M28" s="36"/>
      <c r="N28" s="36" t="e">
        <f>"评估人员："&amp;#REF!</f>
        <v>#REF!</v>
      </c>
      <c r="O28" s="36"/>
      <c r="P28" s="36"/>
      <c r="Q28" s="36"/>
      <c r="R28" s="36"/>
    </row>
    <row r="29" ht="15.75" customHeight="1" spans="1:18">
      <c r="A29" s="54" t="e">
        <f>CONCATENATE(#REF!,#REF!,#REF!,#REF!,#REF!,#REF!,#REF!)</f>
        <v>#REF!</v>
      </c>
      <c r="B29" s="36"/>
      <c r="C29" s="36"/>
      <c r="D29" s="36"/>
      <c r="E29" s="36"/>
      <c r="F29" s="36"/>
      <c r="G29" s="36"/>
      <c r="H29" s="36"/>
      <c r="I29" s="36"/>
      <c r="J29" s="36"/>
      <c r="K29" s="36"/>
      <c r="L29" s="36"/>
      <c r="M29" s="36"/>
      <c r="N29" s="36"/>
      <c r="O29" s="36"/>
      <c r="P29" s="36"/>
      <c r="Q29" s="36"/>
      <c r="R29" s="36"/>
    </row>
    <row r="30" spans="1:18">
      <c r="A30" s="36"/>
      <c r="B30" s="36"/>
      <c r="C30" s="36"/>
      <c r="D30" s="36"/>
      <c r="E30" s="36"/>
      <c r="F30" s="36"/>
      <c r="G30" s="36"/>
      <c r="H30" s="36"/>
      <c r="I30" s="36"/>
      <c r="J30" s="36"/>
      <c r="K30" s="36"/>
      <c r="L30" s="36"/>
      <c r="M30" s="36"/>
      <c r="N30" s="36"/>
      <c r="O30" s="36"/>
      <c r="P30" s="36"/>
      <c r="Q30" s="36"/>
      <c r="R30" s="36"/>
    </row>
    <row r="31" spans="1:18">
      <c r="A31" s="36"/>
      <c r="B31" s="36"/>
      <c r="C31" s="36"/>
      <c r="D31" s="36"/>
      <c r="E31" s="36"/>
      <c r="F31" s="36"/>
      <c r="G31" s="36"/>
      <c r="H31" s="36"/>
      <c r="I31" s="36"/>
      <c r="J31" s="36"/>
      <c r="K31" s="36"/>
      <c r="L31" s="36"/>
      <c r="M31" s="36"/>
      <c r="N31" s="36"/>
      <c r="O31" s="36"/>
      <c r="P31" s="36"/>
      <c r="Q31" s="36"/>
      <c r="R31" s="36"/>
    </row>
    <row r="32" spans="1:18">
      <c r="A32" s="36"/>
      <c r="B32" s="36"/>
      <c r="C32" s="36"/>
      <c r="D32" s="36"/>
      <c r="E32" s="36"/>
      <c r="F32" s="36"/>
      <c r="G32" s="36"/>
      <c r="H32" s="36"/>
      <c r="I32" s="36"/>
      <c r="J32" s="36"/>
      <c r="K32" s="36"/>
      <c r="L32" s="36"/>
      <c r="M32" s="36"/>
      <c r="N32" s="36"/>
      <c r="O32" s="36"/>
      <c r="P32" s="36"/>
      <c r="Q32" s="36"/>
      <c r="R32" s="36"/>
    </row>
    <row r="33" spans="1:18">
      <c r="A33" s="36"/>
      <c r="B33" s="36"/>
      <c r="C33" s="36"/>
      <c r="D33" s="36"/>
      <c r="E33" s="36"/>
      <c r="F33" s="36"/>
      <c r="G33" s="36"/>
      <c r="H33" s="36"/>
      <c r="I33" s="36"/>
      <c r="J33" s="36"/>
      <c r="K33" s="36"/>
      <c r="L33" s="36"/>
      <c r="M33" s="36"/>
      <c r="N33" s="36"/>
      <c r="O33" s="36"/>
      <c r="P33" s="36"/>
      <c r="Q33" s="36"/>
      <c r="R33" s="36"/>
    </row>
    <row r="34" spans="1:18">
      <c r="A34" s="36"/>
      <c r="B34" s="36"/>
      <c r="C34" s="36"/>
      <c r="D34" s="36"/>
      <c r="E34" s="36"/>
      <c r="F34" s="36"/>
      <c r="G34" s="36"/>
      <c r="H34" s="36"/>
      <c r="I34" s="36"/>
      <c r="J34" s="36"/>
      <c r="K34" s="36"/>
      <c r="L34" s="36"/>
      <c r="M34" s="36"/>
      <c r="N34" s="36"/>
      <c r="O34" s="36"/>
      <c r="P34" s="36"/>
      <c r="Q34" s="36"/>
      <c r="R34" s="36"/>
    </row>
    <row r="35" spans="1:18">
      <c r="A35" s="36"/>
      <c r="B35" s="36"/>
      <c r="C35" s="36"/>
      <c r="D35" s="36"/>
      <c r="E35" s="36"/>
      <c r="F35" s="36"/>
      <c r="G35" s="36"/>
      <c r="H35" s="36"/>
      <c r="I35" s="36"/>
      <c r="J35" s="36"/>
      <c r="K35" s="36"/>
      <c r="L35" s="36"/>
      <c r="M35" s="36"/>
      <c r="N35" s="36"/>
      <c r="O35" s="36"/>
      <c r="P35" s="36"/>
      <c r="Q35" s="36"/>
      <c r="R35" s="36"/>
    </row>
    <row r="36" spans="1:18">
      <c r="A36" s="36"/>
      <c r="B36" s="36"/>
      <c r="C36" s="36"/>
      <c r="D36" s="36"/>
      <c r="E36" s="36"/>
      <c r="F36" s="36"/>
      <c r="G36" s="36"/>
      <c r="H36" s="36"/>
      <c r="I36" s="36"/>
      <c r="J36" s="36"/>
      <c r="K36" s="36"/>
      <c r="L36" s="36"/>
      <c r="M36" s="36"/>
      <c r="N36" s="36"/>
      <c r="O36" s="36"/>
      <c r="P36" s="36"/>
      <c r="Q36" s="36"/>
      <c r="R36" s="36"/>
    </row>
    <row r="37" spans="1:18">
      <c r="A37" s="36"/>
      <c r="B37" s="36"/>
      <c r="C37" s="36"/>
      <c r="D37" s="36"/>
      <c r="E37" s="36"/>
      <c r="F37" s="36"/>
      <c r="G37" s="36"/>
      <c r="H37" s="36"/>
      <c r="I37" s="36"/>
      <c r="J37" s="36"/>
      <c r="K37" s="36"/>
      <c r="L37" s="36"/>
      <c r="M37" s="36"/>
      <c r="N37" s="36"/>
      <c r="O37" s="36"/>
      <c r="P37" s="36"/>
      <c r="Q37" s="36"/>
      <c r="R37" s="36"/>
    </row>
    <row r="38" spans="1:18">
      <c r="A38" s="36"/>
      <c r="B38" s="36"/>
      <c r="C38" s="36"/>
      <c r="D38" s="36"/>
      <c r="E38" s="36"/>
      <c r="F38" s="36"/>
      <c r="G38" s="36"/>
      <c r="H38" s="36"/>
      <c r="I38" s="36"/>
      <c r="J38" s="36"/>
      <c r="K38" s="36"/>
      <c r="L38" s="36"/>
      <c r="M38" s="36"/>
      <c r="N38" s="36"/>
      <c r="O38" s="36"/>
      <c r="P38" s="36"/>
      <c r="Q38" s="36"/>
      <c r="R38" s="36"/>
    </row>
    <row r="39" spans="1:18">
      <c r="A39" s="36"/>
      <c r="B39" s="36"/>
      <c r="C39" s="36"/>
      <c r="D39" s="36"/>
      <c r="E39" s="36"/>
      <c r="F39" s="36"/>
      <c r="G39" s="36"/>
      <c r="H39" s="36"/>
      <c r="I39" s="36"/>
      <c r="J39" s="36"/>
      <c r="K39" s="36"/>
      <c r="L39" s="36"/>
      <c r="M39" s="36"/>
      <c r="N39" s="36"/>
      <c r="O39" s="36"/>
      <c r="P39" s="36"/>
      <c r="Q39" s="36"/>
      <c r="R39" s="36"/>
    </row>
    <row r="40" spans="1:18">
      <c r="A40" s="36"/>
      <c r="B40" s="36"/>
      <c r="C40" s="36"/>
      <c r="D40" s="36"/>
      <c r="E40" s="36"/>
      <c r="F40" s="36"/>
      <c r="G40" s="36"/>
      <c r="H40" s="36"/>
      <c r="I40" s="36"/>
      <c r="J40" s="36"/>
      <c r="K40" s="36"/>
      <c r="L40" s="36"/>
      <c r="M40" s="36"/>
      <c r="N40" s="36"/>
      <c r="O40" s="36"/>
      <c r="P40" s="36"/>
      <c r="Q40" s="36"/>
      <c r="R40" s="36"/>
    </row>
    <row r="41" spans="1:18">
      <c r="A41" s="36"/>
      <c r="B41" s="36"/>
      <c r="C41" s="36"/>
      <c r="D41" s="36"/>
      <c r="E41" s="36"/>
      <c r="F41" s="36"/>
      <c r="G41" s="36"/>
      <c r="H41" s="36"/>
      <c r="I41" s="36"/>
      <c r="J41" s="36"/>
      <c r="K41" s="36"/>
      <c r="L41" s="36"/>
      <c r="M41" s="36"/>
      <c r="N41" s="36"/>
      <c r="O41" s="36"/>
      <c r="P41" s="36"/>
      <c r="Q41" s="36"/>
      <c r="R41" s="36"/>
    </row>
    <row r="42" spans="1:18">
      <c r="A42" s="36"/>
      <c r="B42" s="36"/>
      <c r="C42" s="36"/>
      <c r="D42" s="36"/>
      <c r="E42" s="36"/>
      <c r="F42" s="36"/>
      <c r="G42" s="36"/>
      <c r="H42" s="36"/>
      <c r="I42" s="36"/>
      <c r="J42" s="36"/>
      <c r="K42" s="36"/>
      <c r="L42" s="36"/>
      <c r="M42" s="36"/>
      <c r="N42" s="36"/>
      <c r="O42" s="36"/>
      <c r="P42" s="36"/>
      <c r="Q42" s="36"/>
      <c r="R42" s="36"/>
    </row>
    <row r="43" spans="1:18">
      <c r="A43" s="36"/>
      <c r="B43" s="36"/>
      <c r="C43" s="36"/>
      <c r="D43" s="36"/>
      <c r="E43" s="36"/>
      <c r="F43" s="36"/>
      <c r="G43" s="36"/>
      <c r="H43" s="36"/>
      <c r="I43" s="36"/>
      <c r="J43" s="36"/>
      <c r="K43" s="36"/>
      <c r="L43" s="36"/>
      <c r="M43" s="36"/>
      <c r="N43" s="36"/>
      <c r="O43" s="36"/>
      <c r="P43" s="36"/>
      <c r="Q43" s="36"/>
      <c r="R43" s="36"/>
    </row>
    <row r="44" spans="1:18">
      <c r="A44" s="36"/>
      <c r="B44" s="36"/>
      <c r="C44" s="36"/>
      <c r="D44" s="36"/>
      <c r="E44" s="36"/>
      <c r="F44" s="36"/>
      <c r="G44" s="36"/>
      <c r="H44" s="36"/>
      <c r="I44" s="36"/>
      <c r="J44" s="36"/>
      <c r="K44" s="36"/>
      <c r="L44" s="36"/>
      <c r="M44" s="36"/>
      <c r="N44" s="36"/>
      <c r="O44" s="36"/>
      <c r="P44" s="36"/>
      <c r="Q44" s="36"/>
      <c r="R44" s="36"/>
    </row>
    <row r="45" spans="1:18">
      <c r="A45" s="36"/>
      <c r="B45" s="36"/>
      <c r="C45" s="36"/>
      <c r="D45" s="36"/>
      <c r="E45" s="36"/>
      <c r="F45" s="36"/>
      <c r="G45" s="36"/>
      <c r="H45" s="36"/>
      <c r="I45" s="36"/>
      <c r="J45" s="36"/>
      <c r="K45" s="36"/>
      <c r="L45" s="36"/>
      <c r="M45" s="36"/>
      <c r="N45" s="36"/>
      <c r="O45" s="36"/>
      <c r="P45" s="36"/>
      <c r="Q45" s="36"/>
      <c r="R45" s="36"/>
    </row>
    <row r="46" spans="1:18">
      <c r="A46" s="36"/>
      <c r="B46" s="36"/>
      <c r="C46" s="36"/>
      <c r="D46" s="36"/>
      <c r="E46" s="36"/>
      <c r="F46" s="36"/>
      <c r="G46" s="36"/>
      <c r="H46" s="36"/>
      <c r="I46" s="36"/>
      <c r="J46" s="36"/>
      <c r="K46" s="36"/>
      <c r="L46" s="36"/>
      <c r="M46" s="36"/>
      <c r="N46" s="36"/>
      <c r="O46" s="36"/>
      <c r="P46" s="36"/>
      <c r="Q46" s="36"/>
      <c r="R46" s="36"/>
    </row>
    <row r="47" spans="1:18">
      <c r="A47" s="36"/>
      <c r="B47" s="36"/>
      <c r="C47" s="36"/>
      <c r="D47" s="36"/>
      <c r="E47" s="36"/>
      <c r="F47" s="36"/>
      <c r="G47" s="36"/>
      <c r="H47" s="36"/>
      <c r="I47" s="36"/>
      <c r="J47" s="36"/>
      <c r="K47" s="36"/>
      <c r="L47" s="36"/>
      <c r="M47" s="36"/>
      <c r="N47" s="36"/>
      <c r="O47" s="36"/>
      <c r="P47" s="36"/>
      <c r="Q47" s="36"/>
      <c r="R47" s="36"/>
    </row>
    <row r="48" spans="1:18">
      <c r="A48" s="36"/>
      <c r="B48" s="36"/>
      <c r="C48" s="36"/>
      <c r="D48" s="36"/>
      <c r="E48" s="36"/>
      <c r="F48" s="36"/>
      <c r="G48" s="36"/>
      <c r="H48" s="36"/>
      <c r="I48" s="36"/>
      <c r="J48" s="36"/>
      <c r="K48" s="36"/>
      <c r="L48" s="36"/>
      <c r="M48" s="36"/>
      <c r="N48" s="36"/>
      <c r="O48" s="36"/>
      <c r="P48" s="36"/>
      <c r="Q48" s="36"/>
      <c r="R48" s="36"/>
    </row>
    <row r="49" spans="1:18">
      <c r="A49" s="36"/>
      <c r="B49" s="36"/>
      <c r="C49" s="36"/>
      <c r="D49" s="36"/>
      <c r="E49" s="36"/>
      <c r="F49" s="36"/>
      <c r="G49" s="36"/>
      <c r="H49" s="36"/>
      <c r="I49" s="36"/>
      <c r="J49" s="36"/>
      <c r="K49" s="36"/>
      <c r="L49" s="36"/>
      <c r="M49" s="36"/>
      <c r="N49" s="36"/>
      <c r="O49" s="36"/>
      <c r="P49" s="36"/>
      <c r="Q49" s="36"/>
      <c r="R49" s="36"/>
    </row>
    <row r="50" spans="1:18">
      <c r="A50" s="36"/>
      <c r="B50" s="36"/>
      <c r="C50" s="36"/>
      <c r="D50" s="36"/>
      <c r="E50" s="36"/>
      <c r="F50" s="36"/>
      <c r="G50" s="36"/>
      <c r="H50" s="36"/>
      <c r="I50" s="36"/>
      <c r="J50" s="36"/>
      <c r="K50" s="36"/>
      <c r="L50" s="36"/>
      <c r="M50" s="36"/>
      <c r="N50" s="36"/>
      <c r="O50" s="36"/>
      <c r="P50" s="36"/>
      <c r="Q50" s="36"/>
      <c r="R50" s="36"/>
    </row>
    <row r="51" spans="1:18">
      <c r="A51" s="36"/>
      <c r="B51" s="36"/>
      <c r="C51" s="36"/>
      <c r="D51" s="36"/>
      <c r="E51" s="36"/>
      <c r="F51" s="36"/>
      <c r="G51" s="36"/>
      <c r="H51" s="36"/>
      <c r="I51" s="36"/>
      <c r="J51" s="36"/>
      <c r="K51" s="36"/>
      <c r="L51" s="36"/>
      <c r="M51" s="36"/>
      <c r="N51" s="36"/>
      <c r="O51" s="36"/>
      <c r="P51" s="36"/>
      <c r="Q51" s="36"/>
      <c r="R51" s="36"/>
    </row>
    <row r="52" spans="1:18">
      <c r="A52" s="36"/>
      <c r="B52" s="36"/>
      <c r="C52" s="36"/>
      <c r="D52" s="36"/>
      <c r="E52" s="36"/>
      <c r="F52" s="36"/>
      <c r="G52" s="36"/>
      <c r="H52" s="36"/>
      <c r="I52" s="36"/>
      <c r="J52" s="36"/>
      <c r="K52" s="36"/>
      <c r="L52" s="36"/>
      <c r="M52" s="36"/>
      <c r="N52" s="36"/>
      <c r="O52" s="36"/>
      <c r="P52" s="36"/>
      <c r="Q52" s="36"/>
      <c r="R52" s="36"/>
    </row>
    <row r="53" spans="1:18">
      <c r="A53" s="36"/>
      <c r="B53" s="36"/>
      <c r="C53" s="36"/>
      <c r="D53" s="36"/>
      <c r="E53" s="36"/>
      <c r="F53" s="36"/>
      <c r="G53" s="36"/>
      <c r="H53" s="36"/>
      <c r="I53" s="36"/>
      <c r="J53" s="36"/>
      <c r="K53" s="36"/>
      <c r="L53" s="36"/>
      <c r="M53" s="36"/>
      <c r="N53" s="36"/>
      <c r="O53" s="36"/>
      <c r="P53" s="36"/>
      <c r="Q53" s="36"/>
      <c r="R53" s="36"/>
    </row>
    <row r="54" spans="1:18">
      <c r="A54" s="36"/>
      <c r="B54" s="36"/>
      <c r="C54" s="36"/>
      <c r="D54" s="36"/>
      <c r="E54" s="36"/>
      <c r="F54" s="36"/>
      <c r="G54" s="36"/>
      <c r="H54" s="36"/>
      <c r="I54" s="36"/>
      <c r="J54" s="36"/>
      <c r="K54" s="36"/>
      <c r="L54" s="36"/>
      <c r="M54" s="36"/>
      <c r="N54" s="36"/>
      <c r="O54" s="36"/>
      <c r="P54" s="36"/>
      <c r="Q54" s="36"/>
      <c r="R54" s="36"/>
    </row>
    <row r="55" spans="1:18">
      <c r="A55" s="36"/>
      <c r="B55" s="36"/>
      <c r="C55" s="36"/>
      <c r="D55" s="36"/>
      <c r="E55" s="36"/>
      <c r="F55" s="36"/>
      <c r="G55" s="36"/>
      <c r="H55" s="36"/>
      <c r="I55" s="36"/>
      <c r="J55" s="36"/>
      <c r="K55" s="36"/>
      <c r="L55" s="36"/>
      <c r="M55" s="36"/>
      <c r="N55" s="36"/>
      <c r="O55" s="36"/>
      <c r="P55" s="36"/>
      <c r="Q55" s="36"/>
      <c r="R55" s="36"/>
    </row>
    <row r="56" spans="1:18">
      <c r="A56" s="36"/>
      <c r="B56" s="36"/>
      <c r="C56" s="36"/>
      <c r="D56" s="36"/>
      <c r="E56" s="36"/>
      <c r="F56" s="36"/>
      <c r="G56" s="36"/>
      <c r="H56" s="36"/>
      <c r="I56" s="36"/>
      <c r="J56" s="36"/>
      <c r="K56" s="36"/>
      <c r="L56" s="36"/>
      <c r="M56" s="36"/>
      <c r="N56" s="36"/>
      <c r="O56" s="36"/>
      <c r="P56" s="36"/>
      <c r="Q56" s="36"/>
      <c r="R56" s="36"/>
    </row>
    <row r="57" spans="1:18">
      <c r="A57" s="36"/>
      <c r="B57" s="36"/>
      <c r="C57" s="36"/>
      <c r="D57" s="36"/>
      <c r="E57" s="36"/>
      <c r="F57" s="36"/>
      <c r="G57" s="36"/>
      <c r="H57" s="36"/>
      <c r="I57" s="36"/>
      <c r="J57" s="36"/>
      <c r="K57" s="36"/>
      <c r="L57" s="36"/>
      <c r="M57" s="36"/>
      <c r="N57" s="36"/>
      <c r="O57" s="36"/>
      <c r="P57" s="36"/>
      <c r="Q57" s="36"/>
      <c r="R57" s="36"/>
    </row>
    <row r="58" spans="1:18">
      <c r="A58" s="36"/>
      <c r="B58" s="36"/>
      <c r="C58" s="36"/>
      <c r="D58" s="36"/>
      <c r="E58" s="36"/>
      <c r="F58" s="36"/>
      <c r="G58" s="36"/>
      <c r="H58" s="36"/>
      <c r="I58" s="36"/>
      <c r="J58" s="36"/>
      <c r="K58" s="36"/>
      <c r="L58" s="36"/>
      <c r="M58" s="36"/>
      <c r="N58" s="36"/>
      <c r="O58" s="36"/>
      <c r="P58" s="36"/>
      <c r="Q58" s="36"/>
      <c r="R58" s="36"/>
    </row>
    <row r="59" spans="1:18">
      <c r="A59" s="36"/>
      <c r="B59" s="36"/>
      <c r="C59" s="36"/>
      <c r="D59" s="36"/>
      <c r="E59" s="36"/>
      <c r="F59" s="36"/>
      <c r="G59" s="36"/>
      <c r="H59" s="36"/>
      <c r="I59" s="36"/>
      <c r="J59" s="36"/>
      <c r="K59" s="36"/>
      <c r="L59" s="36"/>
      <c r="M59" s="36"/>
      <c r="N59" s="36"/>
      <c r="O59" s="36"/>
      <c r="P59" s="36"/>
      <c r="Q59" s="36"/>
      <c r="R59" s="36"/>
    </row>
    <row r="60" spans="1:18">
      <c r="A60" s="36"/>
      <c r="B60" s="36"/>
      <c r="C60" s="36"/>
      <c r="D60" s="36"/>
      <c r="E60" s="36"/>
      <c r="F60" s="36"/>
      <c r="G60" s="36"/>
      <c r="H60" s="36"/>
      <c r="I60" s="36"/>
      <c r="J60" s="36"/>
      <c r="K60" s="36"/>
      <c r="L60" s="36"/>
      <c r="M60" s="36"/>
      <c r="N60" s="36"/>
      <c r="O60" s="36"/>
      <c r="P60" s="36"/>
      <c r="Q60" s="36"/>
      <c r="R60" s="36"/>
    </row>
    <row r="61" spans="1:18">
      <c r="A61" s="36"/>
      <c r="B61" s="36"/>
      <c r="C61" s="36"/>
      <c r="D61" s="36"/>
      <c r="E61" s="36"/>
      <c r="F61" s="36"/>
      <c r="G61" s="36"/>
      <c r="H61" s="36"/>
      <c r="I61" s="36"/>
      <c r="J61" s="36"/>
      <c r="K61" s="36"/>
      <c r="L61" s="36"/>
      <c r="M61" s="36"/>
      <c r="N61" s="36"/>
      <c r="O61" s="36"/>
      <c r="P61" s="36"/>
      <c r="Q61" s="36"/>
      <c r="R61" s="36"/>
    </row>
    <row r="62" spans="1:18">
      <c r="A62" s="36"/>
      <c r="B62" s="36"/>
      <c r="C62" s="36"/>
      <c r="D62" s="36"/>
      <c r="E62" s="36"/>
      <c r="F62" s="36"/>
      <c r="G62" s="36"/>
      <c r="H62" s="36"/>
      <c r="I62" s="36"/>
      <c r="J62" s="36"/>
      <c r="K62" s="36"/>
      <c r="L62" s="36"/>
      <c r="M62" s="36"/>
      <c r="N62" s="36"/>
      <c r="O62" s="36"/>
      <c r="P62" s="36"/>
      <c r="Q62" s="36"/>
      <c r="R62" s="36"/>
    </row>
    <row r="63" spans="1:18">
      <c r="A63" s="36"/>
      <c r="B63" s="36"/>
      <c r="C63" s="36"/>
      <c r="D63" s="36"/>
      <c r="E63" s="36"/>
      <c r="F63" s="36"/>
      <c r="G63" s="36"/>
      <c r="H63" s="36"/>
      <c r="I63" s="36"/>
      <c r="J63" s="36"/>
      <c r="K63" s="36"/>
      <c r="L63" s="36"/>
      <c r="M63" s="36"/>
      <c r="N63" s="36"/>
      <c r="O63" s="36"/>
      <c r="P63" s="36"/>
      <c r="Q63" s="36"/>
      <c r="R63" s="36"/>
    </row>
    <row r="64" spans="1:18">
      <c r="A64" s="36"/>
      <c r="B64" s="36"/>
      <c r="C64" s="36"/>
      <c r="D64" s="36"/>
      <c r="E64" s="36"/>
      <c r="F64" s="36"/>
      <c r="G64" s="36"/>
      <c r="H64" s="36"/>
      <c r="I64" s="36"/>
      <c r="J64" s="36"/>
      <c r="K64" s="36"/>
      <c r="L64" s="36"/>
      <c r="M64" s="36"/>
      <c r="N64" s="36"/>
      <c r="O64" s="36"/>
      <c r="P64" s="36"/>
      <c r="Q64" s="36"/>
      <c r="R64" s="36"/>
    </row>
    <row r="65" spans="1:18">
      <c r="A65" s="36"/>
      <c r="B65" s="36"/>
      <c r="C65" s="36"/>
      <c r="D65" s="36"/>
      <c r="E65" s="36"/>
      <c r="F65" s="36"/>
      <c r="G65" s="36"/>
      <c r="H65" s="36"/>
      <c r="I65" s="36"/>
      <c r="J65" s="36"/>
      <c r="K65" s="36"/>
      <c r="L65" s="36"/>
      <c r="M65" s="36"/>
      <c r="N65" s="36"/>
      <c r="O65" s="36"/>
      <c r="P65" s="36"/>
      <c r="Q65" s="36"/>
      <c r="R65" s="36"/>
    </row>
    <row r="66" spans="1:18">
      <c r="A66" s="36"/>
      <c r="B66" s="36"/>
      <c r="C66" s="36"/>
      <c r="D66" s="36"/>
      <c r="E66" s="36"/>
      <c r="F66" s="36"/>
      <c r="G66" s="36"/>
      <c r="H66" s="36"/>
      <c r="I66" s="36"/>
      <c r="J66" s="36"/>
      <c r="K66" s="36"/>
      <c r="L66" s="36"/>
      <c r="M66" s="36"/>
      <c r="N66" s="36"/>
      <c r="O66" s="36"/>
      <c r="P66" s="36"/>
      <c r="Q66" s="36"/>
      <c r="R66" s="36"/>
    </row>
    <row r="67" spans="1:18">
      <c r="A67" s="36"/>
      <c r="B67" s="36"/>
      <c r="C67" s="36"/>
      <c r="D67" s="36"/>
      <c r="E67" s="36"/>
      <c r="F67" s="36"/>
      <c r="G67" s="36"/>
      <c r="H67" s="36"/>
      <c r="I67" s="36"/>
      <c r="J67" s="36"/>
      <c r="K67" s="36"/>
      <c r="L67" s="36"/>
      <c r="M67" s="36"/>
      <c r="N67" s="36"/>
      <c r="O67" s="36"/>
      <c r="P67" s="36"/>
      <c r="Q67" s="36"/>
      <c r="R67" s="36"/>
    </row>
    <row r="68" spans="1:18">
      <c r="A68" s="36"/>
      <c r="B68" s="36"/>
      <c r="C68" s="36"/>
      <c r="D68" s="36"/>
      <c r="E68" s="36"/>
      <c r="F68" s="36"/>
      <c r="G68" s="36"/>
      <c r="H68" s="36"/>
      <c r="I68" s="36"/>
      <c r="J68" s="36"/>
      <c r="K68" s="36"/>
      <c r="L68" s="36"/>
      <c r="M68" s="36"/>
      <c r="N68" s="36"/>
      <c r="O68" s="36"/>
      <c r="P68" s="36"/>
      <c r="Q68" s="36"/>
      <c r="R68" s="36"/>
    </row>
    <row r="69" spans="1:18">
      <c r="A69" s="36"/>
      <c r="B69" s="36"/>
      <c r="C69" s="36"/>
      <c r="D69" s="36"/>
      <c r="E69" s="36"/>
      <c r="F69" s="36"/>
      <c r="G69" s="36"/>
      <c r="H69" s="36"/>
      <c r="I69" s="36"/>
      <c r="J69" s="36"/>
      <c r="K69" s="36"/>
      <c r="L69" s="36"/>
      <c r="M69" s="36"/>
      <c r="N69" s="36"/>
      <c r="O69" s="36"/>
      <c r="P69" s="36"/>
      <c r="Q69" s="36"/>
      <c r="R69" s="36"/>
    </row>
    <row r="70" spans="1:18">
      <c r="A70" s="36"/>
      <c r="B70" s="36"/>
      <c r="C70" s="36"/>
      <c r="D70" s="36"/>
      <c r="E70" s="36"/>
      <c r="F70" s="36"/>
      <c r="G70" s="36"/>
      <c r="H70" s="36"/>
      <c r="I70" s="36"/>
      <c r="J70" s="36"/>
      <c r="K70" s="36"/>
      <c r="L70" s="36"/>
      <c r="M70" s="36"/>
      <c r="N70" s="36"/>
      <c r="O70" s="36"/>
      <c r="P70" s="36"/>
      <c r="Q70" s="36"/>
      <c r="R70" s="36"/>
    </row>
    <row r="71" spans="1:18">
      <c r="A71" s="36"/>
      <c r="B71" s="36"/>
      <c r="C71" s="36"/>
      <c r="D71" s="36"/>
      <c r="E71" s="36"/>
      <c r="F71" s="36"/>
      <c r="G71" s="36"/>
      <c r="H71" s="36"/>
      <c r="I71" s="36"/>
      <c r="J71" s="36"/>
      <c r="K71" s="36"/>
      <c r="L71" s="36"/>
      <c r="M71" s="36"/>
      <c r="N71" s="36"/>
      <c r="O71" s="36"/>
      <c r="P71" s="36"/>
      <c r="Q71" s="36"/>
      <c r="R71" s="36"/>
    </row>
    <row r="72" spans="1:18">
      <c r="A72" s="36"/>
      <c r="B72" s="36"/>
      <c r="C72" s="36"/>
      <c r="D72" s="36"/>
      <c r="E72" s="36"/>
      <c r="F72" s="36"/>
      <c r="G72" s="36"/>
      <c r="H72" s="36"/>
      <c r="I72" s="36"/>
      <c r="J72" s="36"/>
      <c r="K72" s="36"/>
      <c r="L72" s="36"/>
      <c r="M72" s="36"/>
      <c r="N72" s="36"/>
      <c r="O72" s="36"/>
      <c r="P72" s="36"/>
      <c r="Q72" s="36"/>
      <c r="R72" s="36"/>
    </row>
    <row r="73" spans="1:18">
      <c r="A73" s="36"/>
      <c r="B73" s="36"/>
      <c r="C73" s="36"/>
      <c r="D73" s="36"/>
      <c r="E73" s="36"/>
      <c r="F73" s="36"/>
      <c r="G73" s="36"/>
      <c r="H73" s="36"/>
      <c r="I73" s="36"/>
      <c r="J73" s="36"/>
      <c r="K73" s="36"/>
      <c r="L73" s="36"/>
      <c r="M73" s="36"/>
      <c r="N73" s="36"/>
      <c r="O73" s="36"/>
      <c r="P73" s="36"/>
      <c r="Q73" s="36"/>
      <c r="R73" s="36"/>
    </row>
    <row r="74" spans="1:18">
      <c r="A74" s="36"/>
      <c r="B74" s="36"/>
      <c r="C74" s="36"/>
      <c r="D74" s="36"/>
      <c r="E74" s="36"/>
      <c r="F74" s="36"/>
      <c r="G74" s="36"/>
      <c r="H74" s="36"/>
      <c r="I74" s="36"/>
      <c r="J74" s="36"/>
      <c r="K74" s="36"/>
      <c r="L74" s="36"/>
      <c r="M74" s="36"/>
      <c r="N74" s="36"/>
      <c r="O74" s="36"/>
      <c r="P74" s="36"/>
      <c r="Q74" s="36"/>
      <c r="R74" s="36"/>
    </row>
    <row r="75" spans="1:18">
      <c r="A75" s="36"/>
      <c r="B75" s="36"/>
      <c r="C75" s="36"/>
      <c r="D75" s="36"/>
      <c r="E75" s="36"/>
      <c r="F75" s="36"/>
      <c r="G75" s="36"/>
      <c r="H75" s="36"/>
      <c r="I75" s="36"/>
      <c r="J75" s="36"/>
      <c r="K75" s="36"/>
      <c r="L75" s="36"/>
      <c r="M75" s="36"/>
      <c r="N75" s="36"/>
      <c r="O75" s="36"/>
      <c r="P75" s="36"/>
      <c r="Q75" s="36"/>
      <c r="R75" s="36"/>
    </row>
    <row r="76" spans="1:18">
      <c r="A76" s="36"/>
      <c r="B76" s="36"/>
      <c r="C76" s="36"/>
      <c r="D76" s="36"/>
      <c r="E76" s="36"/>
      <c r="F76" s="36"/>
      <c r="G76" s="36"/>
      <c r="H76" s="36"/>
      <c r="I76" s="36"/>
      <c r="J76" s="36"/>
      <c r="K76" s="36"/>
      <c r="L76" s="36"/>
      <c r="M76" s="36"/>
      <c r="N76" s="36"/>
      <c r="O76" s="36"/>
      <c r="P76" s="36"/>
      <c r="Q76" s="36"/>
      <c r="R76" s="36"/>
    </row>
    <row r="77" spans="1:18">
      <c r="A77" s="36"/>
      <c r="B77" s="36"/>
      <c r="C77" s="36"/>
      <c r="D77" s="36"/>
      <c r="E77" s="36"/>
      <c r="F77" s="36"/>
      <c r="G77" s="36"/>
      <c r="H77" s="36"/>
      <c r="I77" s="36"/>
      <c r="J77" s="36"/>
      <c r="K77" s="36"/>
      <c r="L77" s="36"/>
      <c r="M77" s="36"/>
      <c r="N77" s="36"/>
      <c r="O77" s="36"/>
      <c r="P77" s="36"/>
      <c r="Q77" s="36"/>
      <c r="R77" s="36"/>
    </row>
    <row r="78" spans="1:18">
      <c r="A78" s="36"/>
      <c r="B78" s="36"/>
      <c r="C78" s="36"/>
      <c r="D78" s="36"/>
      <c r="E78" s="36"/>
      <c r="F78" s="36"/>
      <c r="G78" s="36"/>
      <c r="H78" s="36"/>
      <c r="I78" s="36"/>
      <c r="J78" s="36"/>
      <c r="K78" s="36"/>
      <c r="L78" s="36"/>
      <c r="M78" s="36"/>
      <c r="N78" s="36"/>
      <c r="O78" s="36"/>
      <c r="P78" s="36"/>
      <c r="Q78" s="36"/>
      <c r="R78" s="36"/>
    </row>
    <row r="79" spans="1:18">
      <c r="A79" s="36"/>
      <c r="B79" s="36"/>
      <c r="C79" s="36"/>
      <c r="D79" s="36"/>
      <c r="E79" s="36"/>
      <c r="F79" s="36"/>
      <c r="G79" s="36"/>
      <c r="H79" s="36"/>
      <c r="I79" s="36"/>
      <c r="J79" s="36"/>
      <c r="K79" s="36"/>
      <c r="L79" s="36"/>
      <c r="M79" s="36"/>
      <c r="N79" s="36"/>
      <c r="O79" s="36"/>
      <c r="P79" s="36"/>
      <c r="Q79" s="36"/>
      <c r="R79" s="36"/>
    </row>
    <row r="80" spans="1:18">
      <c r="A80" s="36"/>
      <c r="B80" s="36"/>
      <c r="C80" s="36"/>
      <c r="D80" s="36"/>
      <c r="E80" s="36"/>
      <c r="F80" s="36"/>
      <c r="G80" s="36"/>
      <c r="H80" s="36"/>
      <c r="I80" s="36"/>
      <c r="J80" s="36"/>
      <c r="K80" s="36"/>
      <c r="L80" s="36"/>
      <c r="M80" s="36"/>
      <c r="N80" s="36"/>
      <c r="O80" s="36"/>
      <c r="P80" s="36"/>
      <c r="Q80" s="36"/>
      <c r="R80" s="36"/>
    </row>
    <row r="81" spans="1:18">
      <c r="A81" s="36"/>
      <c r="B81" s="36"/>
      <c r="C81" s="36"/>
      <c r="D81" s="36"/>
      <c r="E81" s="36"/>
      <c r="F81" s="36"/>
      <c r="G81" s="36"/>
      <c r="H81" s="36"/>
      <c r="I81" s="36"/>
      <c r="J81" s="36"/>
      <c r="K81" s="36"/>
      <c r="L81" s="36"/>
      <c r="M81" s="36"/>
      <c r="N81" s="36"/>
      <c r="O81" s="36"/>
      <c r="P81" s="36"/>
      <c r="Q81" s="36"/>
      <c r="R81" s="36"/>
    </row>
    <row r="82" spans="1:18">
      <c r="A82" s="36"/>
      <c r="B82" s="36"/>
      <c r="C82" s="36"/>
      <c r="D82" s="36"/>
      <c r="E82" s="36"/>
      <c r="F82" s="36"/>
      <c r="G82" s="36"/>
      <c r="H82" s="36"/>
      <c r="I82" s="36"/>
      <c r="J82" s="36"/>
      <c r="K82" s="36"/>
      <c r="L82" s="36"/>
      <c r="M82" s="36"/>
      <c r="N82" s="36"/>
      <c r="O82" s="36"/>
      <c r="P82" s="36"/>
      <c r="Q82" s="36"/>
      <c r="R82" s="36"/>
    </row>
    <row r="83" spans="1:18">
      <c r="A83" s="36"/>
      <c r="B83" s="36"/>
      <c r="C83" s="36"/>
      <c r="D83" s="36"/>
      <c r="E83" s="36"/>
      <c r="F83" s="36"/>
      <c r="G83" s="36"/>
      <c r="H83" s="36"/>
      <c r="I83" s="36"/>
      <c r="J83" s="36"/>
      <c r="K83" s="36"/>
      <c r="L83" s="36"/>
      <c r="M83" s="36"/>
      <c r="N83" s="36"/>
      <c r="O83" s="36"/>
      <c r="P83" s="36"/>
      <c r="Q83" s="36"/>
      <c r="R83" s="36"/>
    </row>
    <row r="84" spans="1:18">
      <c r="A84" s="36"/>
      <c r="B84" s="36"/>
      <c r="C84" s="36"/>
      <c r="D84" s="36"/>
      <c r="E84" s="36"/>
      <c r="F84" s="36"/>
      <c r="G84" s="36"/>
      <c r="H84" s="36"/>
      <c r="I84" s="36"/>
      <c r="J84" s="36"/>
      <c r="K84" s="36"/>
      <c r="L84" s="36"/>
      <c r="M84" s="36"/>
      <c r="N84" s="36"/>
      <c r="O84" s="36"/>
      <c r="P84" s="36"/>
      <c r="Q84" s="36"/>
      <c r="R84" s="36"/>
    </row>
    <row r="85" spans="1:18">
      <c r="A85" s="36"/>
      <c r="B85" s="36"/>
      <c r="C85" s="36"/>
      <c r="D85" s="36"/>
      <c r="E85" s="36"/>
      <c r="F85" s="36"/>
      <c r="G85" s="36"/>
      <c r="H85" s="36"/>
      <c r="I85" s="36"/>
      <c r="J85" s="36"/>
      <c r="K85" s="36"/>
      <c r="L85" s="36"/>
      <c r="M85" s="36"/>
      <c r="N85" s="36"/>
      <c r="O85" s="36"/>
      <c r="P85" s="36"/>
      <c r="Q85" s="36"/>
      <c r="R85" s="36"/>
    </row>
    <row r="86" spans="1:18">
      <c r="A86" s="36"/>
      <c r="B86" s="36"/>
      <c r="C86" s="36"/>
      <c r="D86" s="36"/>
      <c r="E86" s="36"/>
      <c r="F86" s="36"/>
      <c r="G86" s="36"/>
      <c r="H86" s="36"/>
      <c r="I86" s="36"/>
      <c r="J86" s="36"/>
      <c r="K86" s="36"/>
      <c r="L86" s="36"/>
      <c r="M86" s="36"/>
      <c r="N86" s="36"/>
      <c r="O86" s="36"/>
      <c r="P86" s="36"/>
      <c r="Q86" s="36"/>
      <c r="R86" s="36"/>
    </row>
    <row r="87" spans="1:18">
      <c r="A87" s="36"/>
      <c r="B87" s="36"/>
      <c r="C87" s="36"/>
      <c r="D87" s="36"/>
      <c r="E87" s="36"/>
      <c r="F87" s="36"/>
      <c r="G87" s="36"/>
      <c r="H87" s="36"/>
      <c r="I87" s="36"/>
      <c r="J87" s="36"/>
      <c r="K87" s="36"/>
      <c r="L87" s="36"/>
      <c r="M87" s="36"/>
      <c r="N87" s="36"/>
      <c r="O87" s="36"/>
      <c r="P87" s="36"/>
      <c r="Q87" s="36"/>
      <c r="R87" s="36"/>
    </row>
    <row r="88" spans="1:18">
      <c r="A88" s="36"/>
      <c r="B88" s="36"/>
      <c r="C88" s="36"/>
      <c r="D88" s="36"/>
      <c r="E88" s="36"/>
      <c r="F88" s="36"/>
      <c r="G88" s="36"/>
      <c r="H88" s="36"/>
      <c r="I88" s="36"/>
      <c r="J88" s="36"/>
      <c r="K88" s="36"/>
      <c r="L88" s="36"/>
      <c r="M88" s="36"/>
      <c r="N88" s="36"/>
      <c r="O88" s="36"/>
      <c r="P88" s="36"/>
      <c r="Q88" s="36"/>
      <c r="R88" s="36"/>
    </row>
    <row r="89" spans="1:18">
      <c r="A89" s="36"/>
      <c r="B89" s="36"/>
      <c r="C89" s="36"/>
      <c r="D89" s="36"/>
      <c r="E89" s="36"/>
      <c r="F89" s="36"/>
      <c r="G89" s="36"/>
      <c r="H89" s="36"/>
      <c r="I89" s="36"/>
      <c r="J89" s="36"/>
      <c r="K89" s="36"/>
      <c r="L89" s="36"/>
      <c r="M89" s="36"/>
      <c r="N89" s="36"/>
      <c r="O89" s="36"/>
      <c r="P89" s="36"/>
      <c r="Q89" s="36"/>
      <c r="R89" s="36"/>
    </row>
    <row r="90" spans="1:18">
      <c r="A90" s="36"/>
      <c r="B90" s="36"/>
      <c r="C90" s="36"/>
      <c r="D90" s="36"/>
      <c r="E90" s="36"/>
      <c r="F90" s="36"/>
      <c r="G90" s="36"/>
      <c r="H90" s="36"/>
      <c r="I90" s="36"/>
      <c r="J90" s="36"/>
      <c r="K90" s="36"/>
      <c r="L90" s="36"/>
      <c r="M90" s="36"/>
      <c r="N90" s="36"/>
      <c r="O90" s="36"/>
      <c r="P90" s="36"/>
      <c r="Q90" s="36"/>
      <c r="R90" s="36"/>
    </row>
    <row r="91" spans="1:18">
      <c r="A91" s="36"/>
      <c r="B91" s="36"/>
      <c r="C91" s="36"/>
      <c r="D91" s="36"/>
      <c r="E91" s="36"/>
      <c r="F91" s="36"/>
      <c r="G91" s="36"/>
      <c r="H91" s="36"/>
      <c r="I91" s="36"/>
      <c r="J91" s="36"/>
      <c r="K91" s="36"/>
      <c r="L91" s="36"/>
      <c r="M91" s="36"/>
      <c r="N91" s="36"/>
      <c r="O91" s="36"/>
      <c r="P91" s="36"/>
      <c r="Q91" s="36"/>
      <c r="R91" s="36"/>
    </row>
    <row r="92" spans="1:18">
      <c r="A92" s="36"/>
      <c r="B92" s="36"/>
      <c r="C92" s="36"/>
      <c r="D92" s="36"/>
      <c r="E92" s="36"/>
      <c r="F92" s="36"/>
      <c r="G92" s="36"/>
      <c r="H92" s="36"/>
      <c r="I92" s="36"/>
      <c r="J92" s="36"/>
      <c r="K92" s="36"/>
      <c r="L92" s="36"/>
      <c r="M92" s="36"/>
      <c r="N92" s="36"/>
      <c r="O92" s="36"/>
      <c r="P92" s="36"/>
      <c r="Q92" s="36"/>
      <c r="R92" s="36"/>
    </row>
    <row r="93" spans="1:18">
      <c r="A93" s="36"/>
      <c r="B93" s="36"/>
      <c r="C93" s="36"/>
      <c r="D93" s="36"/>
      <c r="E93" s="36"/>
      <c r="F93" s="36"/>
      <c r="G93" s="36"/>
      <c r="H93" s="36"/>
      <c r="I93" s="36"/>
      <c r="J93" s="36"/>
      <c r="K93" s="36"/>
      <c r="L93" s="36"/>
      <c r="M93" s="36"/>
      <c r="N93" s="36"/>
      <c r="O93" s="36"/>
      <c r="P93" s="36"/>
      <c r="Q93" s="36"/>
      <c r="R93" s="36"/>
    </row>
    <row r="94" spans="1:18">
      <c r="A94" s="36"/>
      <c r="B94" s="36"/>
      <c r="C94" s="36"/>
      <c r="D94" s="36"/>
      <c r="E94" s="36"/>
      <c r="F94" s="36"/>
      <c r="G94" s="36"/>
      <c r="H94" s="36"/>
      <c r="I94" s="36"/>
      <c r="J94" s="36"/>
      <c r="K94" s="36"/>
      <c r="L94" s="36"/>
      <c r="M94" s="36"/>
      <c r="N94" s="36"/>
      <c r="O94" s="36"/>
      <c r="P94" s="36"/>
      <c r="Q94" s="36"/>
      <c r="R94" s="36"/>
    </row>
    <row r="95" spans="1:18">
      <c r="A95" s="36"/>
      <c r="B95" s="36"/>
      <c r="C95" s="36"/>
      <c r="D95" s="36"/>
      <c r="E95" s="36"/>
      <c r="F95" s="36"/>
      <c r="G95" s="36"/>
      <c r="H95" s="36"/>
      <c r="I95" s="36"/>
      <c r="J95" s="36"/>
      <c r="K95" s="36"/>
      <c r="L95" s="36"/>
      <c r="M95" s="36"/>
      <c r="N95" s="36"/>
      <c r="O95" s="36"/>
      <c r="P95" s="36"/>
      <c r="Q95" s="36"/>
      <c r="R95" s="36"/>
    </row>
    <row r="96" spans="1:18">
      <c r="A96" s="36"/>
      <c r="B96" s="36"/>
      <c r="C96" s="36"/>
      <c r="D96" s="36"/>
      <c r="E96" s="36"/>
      <c r="F96" s="36"/>
      <c r="G96" s="36"/>
      <c r="H96" s="36"/>
      <c r="I96" s="36"/>
      <c r="J96" s="36"/>
      <c r="K96" s="36"/>
      <c r="L96" s="36"/>
      <c r="M96" s="36"/>
      <c r="N96" s="36"/>
      <c r="O96" s="36"/>
      <c r="P96" s="36"/>
      <c r="Q96" s="36"/>
      <c r="R96" s="36"/>
    </row>
    <row r="97" spans="1:18">
      <c r="A97" s="36"/>
      <c r="B97" s="36"/>
      <c r="C97" s="36"/>
      <c r="D97" s="36"/>
      <c r="E97" s="36"/>
      <c r="F97" s="36"/>
      <c r="G97" s="36"/>
      <c r="H97" s="36"/>
      <c r="I97" s="36"/>
      <c r="J97" s="36"/>
      <c r="K97" s="36"/>
      <c r="L97" s="36"/>
      <c r="M97" s="36"/>
      <c r="N97" s="36"/>
      <c r="O97" s="36"/>
      <c r="P97" s="36"/>
      <c r="Q97" s="36"/>
      <c r="R97" s="36"/>
    </row>
    <row r="98" spans="1:18">
      <c r="A98" s="36"/>
      <c r="B98" s="36"/>
      <c r="C98" s="36"/>
      <c r="D98" s="36"/>
      <c r="E98" s="36"/>
      <c r="F98" s="36"/>
      <c r="G98" s="36"/>
      <c r="H98" s="36"/>
      <c r="I98" s="36"/>
      <c r="J98" s="36"/>
      <c r="K98" s="36"/>
      <c r="L98" s="36"/>
      <c r="M98" s="36"/>
      <c r="N98" s="36"/>
      <c r="O98" s="36"/>
      <c r="P98" s="36"/>
      <c r="Q98" s="36"/>
      <c r="R98" s="36"/>
    </row>
    <row r="99" spans="1:18">
      <c r="A99" s="36"/>
      <c r="B99" s="36"/>
      <c r="C99" s="36"/>
      <c r="D99" s="36"/>
      <c r="E99" s="36"/>
      <c r="F99" s="36"/>
      <c r="G99" s="36"/>
      <c r="H99" s="36"/>
      <c r="I99" s="36"/>
      <c r="J99" s="36"/>
      <c r="K99" s="36"/>
      <c r="L99" s="36"/>
      <c r="M99" s="36"/>
      <c r="N99" s="36"/>
      <c r="O99" s="36"/>
      <c r="P99" s="36"/>
      <c r="Q99" s="36"/>
      <c r="R99" s="36"/>
    </row>
    <row r="100" spans="1:18">
      <c r="A100" s="36"/>
      <c r="B100" s="36"/>
      <c r="C100" s="36"/>
      <c r="D100" s="36"/>
      <c r="E100" s="36"/>
      <c r="F100" s="36"/>
      <c r="G100" s="36"/>
      <c r="H100" s="36"/>
      <c r="I100" s="36"/>
      <c r="J100" s="36"/>
      <c r="K100" s="36"/>
      <c r="L100" s="36"/>
      <c r="M100" s="36"/>
      <c r="N100" s="36"/>
      <c r="O100" s="36"/>
      <c r="P100" s="36"/>
      <c r="Q100" s="36"/>
      <c r="R100" s="36"/>
    </row>
    <row r="101" spans="1:18">
      <c r="A101" s="36"/>
      <c r="B101" s="36"/>
      <c r="C101" s="36"/>
      <c r="D101" s="36"/>
      <c r="E101" s="36"/>
      <c r="F101" s="36"/>
      <c r="G101" s="36"/>
      <c r="H101" s="36"/>
      <c r="I101" s="36"/>
      <c r="J101" s="36"/>
      <c r="K101" s="36"/>
      <c r="L101" s="36"/>
      <c r="M101" s="36"/>
      <c r="N101" s="36"/>
      <c r="O101" s="36"/>
      <c r="P101" s="36"/>
      <c r="Q101" s="36"/>
      <c r="R101" s="36"/>
    </row>
    <row r="102" spans="1:18">
      <c r="A102" s="36"/>
      <c r="B102" s="36"/>
      <c r="C102" s="36"/>
      <c r="D102" s="36"/>
      <c r="E102" s="36"/>
      <c r="F102" s="36"/>
      <c r="G102" s="36"/>
      <c r="H102" s="36"/>
      <c r="I102" s="36"/>
      <c r="J102" s="36"/>
      <c r="K102" s="36"/>
      <c r="L102" s="36"/>
      <c r="M102" s="36"/>
      <c r="N102" s="36"/>
      <c r="O102" s="36"/>
      <c r="P102" s="36"/>
      <c r="Q102" s="36"/>
      <c r="R102" s="36"/>
    </row>
    <row r="103" spans="1:18">
      <c r="A103" s="36"/>
      <c r="B103" s="36"/>
      <c r="C103" s="36"/>
      <c r="D103" s="36"/>
      <c r="E103" s="36"/>
      <c r="F103" s="36"/>
      <c r="G103" s="36"/>
      <c r="H103" s="36"/>
      <c r="I103" s="36"/>
      <c r="J103" s="36"/>
      <c r="K103" s="36"/>
      <c r="L103" s="36"/>
      <c r="M103" s="36"/>
      <c r="N103" s="36"/>
      <c r="O103" s="36"/>
      <c r="P103" s="36"/>
      <c r="Q103" s="36"/>
      <c r="R103" s="36"/>
    </row>
    <row r="104" spans="1:18">
      <c r="A104" s="36"/>
      <c r="B104" s="36"/>
      <c r="C104" s="36"/>
      <c r="D104" s="36"/>
      <c r="E104" s="36"/>
      <c r="F104" s="36"/>
      <c r="G104" s="36"/>
      <c r="H104" s="36"/>
      <c r="I104" s="36"/>
      <c r="J104" s="36"/>
      <c r="K104" s="36"/>
      <c r="L104" s="36"/>
      <c r="M104" s="36"/>
      <c r="N104" s="36"/>
      <c r="O104" s="36"/>
      <c r="P104" s="36"/>
      <c r="Q104" s="36"/>
      <c r="R104" s="36"/>
    </row>
    <row r="105" spans="1:18">
      <c r="A105" s="36"/>
      <c r="B105" s="36"/>
      <c r="C105" s="36"/>
      <c r="D105" s="36"/>
      <c r="E105" s="36"/>
      <c r="F105" s="36"/>
      <c r="G105" s="36"/>
      <c r="H105" s="36"/>
      <c r="I105" s="36"/>
      <c r="J105" s="36"/>
      <c r="K105" s="36"/>
      <c r="L105" s="36"/>
      <c r="M105" s="36"/>
      <c r="N105" s="36"/>
      <c r="O105" s="36"/>
      <c r="P105" s="36"/>
      <c r="Q105" s="36"/>
      <c r="R105" s="36"/>
    </row>
    <row r="106" spans="1:18">
      <c r="A106" s="36"/>
      <c r="B106" s="36"/>
      <c r="C106" s="36"/>
      <c r="D106" s="36"/>
      <c r="E106" s="36"/>
      <c r="F106" s="36"/>
      <c r="G106" s="36"/>
      <c r="H106" s="36"/>
      <c r="I106" s="36"/>
      <c r="J106" s="36"/>
      <c r="K106" s="36"/>
      <c r="L106" s="36"/>
      <c r="M106" s="36"/>
      <c r="N106" s="36"/>
      <c r="O106" s="36"/>
      <c r="P106" s="36"/>
      <c r="Q106" s="36"/>
      <c r="R106" s="36"/>
    </row>
    <row r="107" spans="1:18">
      <c r="A107" s="36"/>
      <c r="B107" s="36"/>
      <c r="C107" s="36"/>
      <c r="D107" s="36"/>
      <c r="E107" s="36"/>
      <c r="F107" s="36"/>
      <c r="G107" s="36"/>
      <c r="H107" s="36"/>
      <c r="I107" s="36"/>
      <c r="J107" s="36"/>
      <c r="K107" s="36"/>
      <c r="L107" s="36"/>
      <c r="M107" s="36"/>
      <c r="N107" s="36"/>
      <c r="O107" s="36"/>
      <c r="P107" s="36"/>
      <c r="Q107" s="36"/>
      <c r="R107" s="36"/>
    </row>
    <row r="108" spans="1:18">
      <c r="A108" s="36"/>
      <c r="B108" s="36"/>
      <c r="C108" s="36"/>
      <c r="D108" s="36"/>
      <c r="E108" s="36"/>
      <c r="F108" s="36"/>
      <c r="G108" s="36"/>
      <c r="H108" s="36"/>
      <c r="I108" s="36"/>
      <c r="J108" s="36"/>
      <c r="K108" s="36"/>
      <c r="L108" s="36"/>
      <c r="M108" s="36"/>
      <c r="N108" s="36"/>
      <c r="O108" s="36"/>
      <c r="P108" s="36"/>
      <c r="Q108" s="36"/>
      <c r="R108" s="36"/>
    </row>
    <row r="109" spans="1:18">
      <c r="A109" s="36"/>
      <c r="B109" s="36"/>
      <c r="C109" s="36"/>
      <c r="D109" s="36"/>
      <c r="E109" s="36"/>
      <c r="F109" s="36"/>
      <c r="G109" s="36"/>
      <c r="H109" s="36"/>
      <c r="I109" s="36"/>
      <c r="J109" s="36"/>
      <c r="K109" s="36"/>
      <c r="L109" s="36"/>
      <c r="M109" s="36"/>
      <c r="N109" s="36"/>
      <c r="O109" s="36"/>
      <c r="P109" s="36"/>
      <c r="Q109" s="36"/>
      <c r="R109" s="36"/>
    </row>
    <row r="110" spans="1:18">
      <c r="A110" s="36"/>
      <c r="B110" s="36"/>
      <c r="C110" s="36"/>
      <c r="D110" s="36"/>
      <c r="E110" s="36"/>
      <c r="F110" s="36"/>
      <c r="G110" s="36"/>
      <c r="H110" s="36"/>
      <c r="I110" s="36"/>
      <c r="J110" s="36"/>
      <c r="K110" s="36"/>
      <c r="L110" s="36"/>
      <c r="M110" s="36"/>
      <c r="N110" s="36"/>
      <c r="O110" s="36"/>
      <c r="P110" s="36"/>
      <c r="Q110" s="36"/>
      <c r="R110" s="36"/>
    </row>
    <row r="111" spans="1:18">
      <c r="A111" s="36"/>
      <c r="B111" s="36"/>
      <c r="C111" s="36"/>
      <c r="D111" s="36"/>
      <c r="E111" s="36"/>
      <c r="F111" s="36"/>
      <c r="G111" s="36"/>
      <c r="H111" s="36"/>
      <c r="I111" s="36"/>
      <c r="J111" s="36"/>
      <c r="K111" s="36"/>
      <c r="L111" s="36"/>
      <c r="M111" s="36"/>
      <c r="N111" s="36"/>
      <c r="O111" s="36"/>
      <c r="P111" s="36"/>
      <c r="Q111" s="36"/>
      <c r="R111" s="36"/>
    </row>
    <row r="112" spans="1:18">
      <c r="A112" s="36"/>
      <c r="B112" s="36"/>
      <c r="C112" s="36"/>
      <c r="D112" s="36"/>
      <c r="E112" s="36"/>
      <c r="F112" s="36"/>
      <c r="G112" s="36"/>
      <c r="H112" s="36"/>
      <c r="I112" s="36"/>
      <c r="J112" s="36"/>
      <c r="K112" s="36"/>
      <c r="L112" s="36"/>
      <c r="M112" s="36"/>
      <c r="N112" s="36"/>
      <c r="O112" s="36"/>
      <c r="P112" s="36"/>
      <c r="Q112" s="36"/>
      <c r="R112" s="36"/>
    </row>
    <row r="113" spans="1:18">
      <c r="A113" s="36"/>
      <c r="B113" s="36"/>
      <c r="C113" s="36"/>
      <c r="D113" s="36"/>
      <c r="E113" s="36"/>
      <c r="F113" s="36"/>
      <c r="G113" s="36"/>
      <c r="H113" s="36"/>
      <c r="I113" s="36"/>
      <c r="J113" s="36"/>
      <c r="K113" s="36"/>
      <c r="L113" s="36"/>
      <c r="M113" s="36"/>
      <c r="N113" s="36"/>
      <c r="O113" s="36"/>
      <c r="P113" s="36"/>
      <c r="Q113" s="36"/>
      <c r="R113" s="36"/>
    </row>
    <row r="114" spans="1:18">
      <c r="A114" s="36"/>
      <c r="B114" s="36"/>
      <c r="C114" s="36"/>
      <c r="D114" s="36"/>
      <c r="E114" s="36"/>
      <c r="F114" s="36"/>
      <c r="G114" s="36"/>
      <c r="H114" s="36"/>
      <c r="I114" s="36"/>
      <c r="J114" s="36"/>
      <c r="K114" s="36"/>
      <c r="L114" s="36"/>
      <c r="M114" s="36"/>
      <c r="N114" s="36"/>
      <c r="O114" s="36"/>
      <c r="P114" s="36"/>
      <c r="Q114" s="36"/>
      <c r="R114" s="36"/>
    </row>
    <row r="115" spans="1:18">
      <c r="A115" s="36"/>
      <c r="B115" s="36"/>
      <c r="C115" s="36"/>
      <c r="D115" s="36"/>
      <c r="E115" s="36"/>
      <c r="F115" s="36"/>
      <c r="G115" s="36"/>
      <c r="H115" s="36"/>
      <c r="I115" s="36"/>
      <c r="J115" s="36"/>
      <c r="K115" s="36"/>
      <c r="L115" s="36"/>
      <c r="M115" s="36"/>
      <c r="N115" s="36"/>
      <c r="O115" s="36"/>
      <c r="P115" s="36"/>
      <c r="Q115" s="36"/>
      <c r="R115" s="36"/>
    </row>
    <row r="116" spans="1:18">
      <c r="A116" s="36"/>
      <c r="B116" s="36"/>
      <c r="C116" s="36"/>
      <c r="D116" s="36"/>
      <c r="E116" s="36"/>
      <c r="F116" s="36"/>
      <c r="G116" s="36"/>
      <c r="H116" s="36"/>
      <c r="I116" s="36"/>
      <c r="J116" s="36"/>
      <c r="K116" s="36"/>
      <c r="L116" s="36"/>
      <c r="M116" s="36"/>
      <c r="N116" s="36"/>
      <c r="O116" s="36"/>
      <c r="P116" s="36"/>
      <c r="Q116" s="36"/>
      <c r="R116" s="36"/>
    </row>
    <row r="117" spans="1:18">
      <c r="A117" s="36"/>
      <c r="B117" s="36"/>
      <c r="C117" s="36"/>
      <c r="D117" s="36"/>
      <c r="E117" s="36"/>
      <c r="F117" s="36"/>
      <c r="G117" s="36"/>
      <c r="H117" s="36"/>
      <c r="I117" s="36"/>
      <c r="J117" s="36"/>
      <c r="K117" s="36"/>
      <c r="L117" s="36"/>
      <c r="M117" s="36"/>
      <c r="N117" s="36"/>
      <c r="O117" s="36"/>
      <c r="P117" s="36"/>
      <c r="Q117" s="36"/>
      <c r="R117" s="36"/>
    </row>
    <row r="118" spans="1:18">
      <c r="A118" s="36"/>
      <c r="B118" s="36"/>
      <c r="C118" s="36"/>
      <c r="D118" s="36"/>
      <c r="E118" s="36"/>
      <c r="F118" s="36"/>
      <c r="G118" s="36"/>
      <c r="H118" s="36"/>
      <c r="I118" s="36"/>
      <c r="J118" s="36"/>
      <c r="K118" s="36"/>
      <c r="L118" s="36"/>
      <c r="M118" s="36"/>
      <c r="N118" s="36"/>
      <c r="O118" s="36"/>
      <c r="P118" s="36"/>
      <c r="Q118" s="36"/>
      <c r="R118" s="36"/>
    </row>
    <row r="119" spans="1:18">
      <c r="A119" s="36"/>
      <c r="B119" s="36"/>
      <c r="C119" s="36"/>
      <c r="D119" s="36"/>
      <c r="E119" s="36"/>
      <c r="F119" s="36"/>
      <c r="G119" s="36"/>
      <c r="H119" s="36"/>
      <c r="I119" s="36"/>
      <c r="J119" s="36"/>
      <c r="K119" s="36"/>
      <c r="L119" s="36"/>
      <c r="M119" s="36"/>
      <c r="N119" s="36"/>
      <c r="O119" s="36"/>
      <c r="P119" s="36"/>
      <c r="Q119" s="36"/>
      <c r="R119" s="36"/>
    </row>
    <row r="120" spans="1:18">
      <c r="A120" s="36"/>
      <c r="B120" s="36"/>
      <c r="C120" s="36"/>
      <c r="D120" s="36"/>
      <c r="E120" s="36"/>
      <c r="F120" s="36"/>
      <c r="G120" s="36"/>
      <c r="H120" s="36"/>
      <c r="I120" s="36"/>
      <c r="J120" s="36"/>
      <c r="K120" s="36"/>
      <c r="L120" s="36"/>
      <c r="M120" s="36"/>
      <c r="N120" s="36"/>
      <c r="O120" s="36"/>
      <c r="P120" s="36"/>
      <c r="Q120" s="36"/>
      <c r="R120" s="36"/>
    </row>
    <row r="121" spans="1:18">
      <c r="A121" s="36"/>
      <c r="B121" s="36"/>
      <c r="C121" s="36"/>
      <c r="D121" s="36"/>
      <c r="E121" s="36"/>
      <c r="F121" s="36"/>
      <c r="G121" s="36"/>
      <c r="H121" s="36"/>
      <c r="I121" s="36"/>
      <c r="J121" s="36"/>
      <c r="K121" s="36"/>
      <c r="L121" s="36"/>
      <c r="M121" s="36"/>
      <c r="N121" s="36"/>
      <c r="O121" s="36"/>
      <c r="P121" s="36"/>
      <c r="Q121" s="36"/>
      <c r="R121" s="36"/>
    </row>
    <row r="122" spans="1:18">
      <c r="A122" s="36"/>
      <c r="B122" s="36"/>
      <c r="C122" s="36"/>
      <c r="D122" s="36"/>
      <c r="E122" s="36"/>
      <c r="F122" s="36"/>
      <c r="G122" s="36"/>
      <c r="H122" s="36"/>
      <c r="I122" s="36"/>
      <c r="J122" s="36"/>
      <c r="K122" s="36"/>
      <c r="L122" s="36"/>
      <c r="M122" s="36"/>
      <c r="N122" s="36"/>
      <c r="O122" s="36"/>
      <c r="P122" s="36"/>
      <c r="Q122" s="36"/>
      <c r="R122" s="36"/>
    </row>
    <row r="123" spans="1:18">
      <c r="A123" s="36"/>
      <c r="B123" s="36"/>
      <c r="C123" s="36"/>
      <c r="D123" s="36"/>
      <c r="E123" s="36"/>
      <c r="F123" s="36"/>
      <c r="G123" s="36"/>
      <c r="H123" s="36"/>
      <c r="I123" s="36"/>
      <c r="J123" s="36"/>
      <c r="K123" s="36"/>
      <c r="L123" s="36"/>
      <c r="M123" s="36"/>
      <c r="N123" s="36"/>
      <c r="O123" s="36"/>
      <c r="P123" s="36"/>
      <c r="Q123" s="36"/>
      <c r="R123" s="36"/>
    </row>
    <row r="124" spans="1:18">
      <c r="A124" s="36"/>
      <c r="B124" s="36"/>
      <c r="C124" s="36"/>
      <c r="D124" s="36"/>
      <c r="E124" s="36"/>
      <c r="F124" s="36"/>
      <c r="G124" s="36"/>
      <c r="H124" s="36"/>
      <c r="I124" s="36"/>
      <c r="J124" s="36"/>
      <c r="K124" s="36"/>
      <c r="L124" s="36"/>
      <c r="M124" s="36"/>
      <c r="N124" s="36"/>
      <c r="O124" s="36"/>
      <c r="P124" s="36"/>
      <c r="Q124" s="36"/>
      <c r="R124" s="36"/>
    </row>
    <row r="125" spans="1:18">
      <c r="A125" s="36"/>
      <c r="B125" s="36"/>
      <c r="C125" s="36"/>
      <c r="D125" s="36"/>
      <c r="E125" s="36"/>
      <c r="F125" s="36"/>
      <c r="G125" s="36"/>
      <c r="H125" s="36"/>
      <c r="I125" s="36"/>
      <c r="J125" s="36"/>
      <c r="K125" s="36"/>
      <c r="L125" s="36"/>
      <c r="M125" s="36"/>
      <c r="N125" s="36"/>
      <c r="O125" s="36"/>
      <c r="P125" s="36"/>
      <c r="Q125" s="36"/>
      <c r="R125" s="36"/>
    </row>
    <row r="126" spans="1:18">
      <c r="A126" s="36"/>
      <c r="B126" s="36"/>
      <c r="C126" s="36"/>
      <c r="D126" s="36"/>
      <c r="E126" s="36"/>
      <c r="F126" s="36"/>
      <c r="G126" s="36"/>
      <c r="H126" s="36"/>
      <c r="I126" s="36"/>
      <c r="J126" s="36"/>
      <c r="K126" s="36"/>
      <c r="L126" s="36"/>
      <c r="M126" s="36"/>
      <c r="N126" s="36"/>
      <c r="O126" s="36"/>
      <c r="P126" s="36"/>
      <c r="Q126" s="36"/>
      <c r="R126" s="36"/>
    </row>
    <row r="127" spans="1:18">
      <c r="A127" s="36"/>
      <c r="B127" s="36"/>
      <c r="C127" s="36"/>
      <c r="D127" s="36"/>
      <c r="E127" s="36"/>
      <c r="F127" s="36"/>
      <c r="G127" s="36"/>
      <c r="H127" s="36"/>
      <c r="I127" s="36"/>
      <c r="J127" s="36"/>
      <c r="K127" s="36"/>
      <c r="L127" s="36"/>
      <c r="M127" s="36"/>
      <c r="N127" s="36"/>
      <c r="O127" s="36"/>
      <c r="P127" s="36"/>
      <c r="Q127" s="36"/>
      <c r="R127" s="36"/>
    </row>
    <row r="128" spans="1:18">
      <c r="A128" s="36"/>
      <c r="B128" s="36"/>
      <c r="C128" s="36"/>
      <c r="D128" s="36"/>
      <c r="E128" s="36"/>
      <c r="F128" s="36"/>
      <c r="G128" s="36"/>
      <c r="H128" s="36"/>
      <c r="I128" s="36"/>
      <c r="J128" s="36"/>
      <c r="K128" s="36"/>
      <c r="L128" s="36"/>
      <c r="M128" s="36"/>
      <c r="N128" s="36"/>
      <c r="O128" s="36"/>
      <c r="P128" s="36"/>
      <c r="Q128" s="36"/>
      <c r="R128" s="36"/>
    </row>
    <row r="129" spans="1:18">
      <c r="A129" s="36"/>
      <c r="B129" s="36"/>
      <c r="C129" s="36"/>
      <c r="D129" s="36"/>
      <c r="E129" s="36"/>
      <c r="F129" s="36"/>
      <c r="G129" s="36"/>
      <c r="H129" s="36"/>
      <c r="I129" s="36"/>
      <c r="J129" s="36"/>
      <c r="K129" s="36"/>
      <c r="L129" s="36"/>
      <c r="M129" s="36"/>
      <c r="N129" s="36"/>
      <c r="O129" s="36"/>
      <c r="P129" s="36"/>
      <c r="Q129" s="36"/>
      <c r="R129" s="36"/>
    </row>
    <row r="130" spans="1:18">
      <c r="A130" s="36"/>
      <c r="B130" s="36"/>
      <c r="C130" s="36"/>
      <c r="D130" s="36"/>
      <c r="E130" s="36"/>
      <c r="F130" s="36"/>
      <c r="G130" s="36"/>
      <c r="H130" s="36"/>
      <c r="I130" s="36"/>
      <c r="J130" s="36"/>
      <c r="K130" s="36"/>
      <c r="L130" s="36"/>
      <c r="M130" s="36"/>
      <c r="N130" s="36"/>
      <c r="O130" s="36"/>
      <c r="P130" s="36"/>
      <c r="Q130" s="36"/>
      <c r="R130" s="36"/>
    </row>
    <row r="131" spans="1:18">
      <c r="A131" s="36"/>
      <c r="B131" s="36"/>
      <c r="C131" s="36"/>
      <c r="D131" s="36"/>
      <c r="E131" s="36"/>
      <c r="F131" s="36"/>
      <c r="G131" s="36"/>
      <c r="H131" s="36"/>
      <c r="I131" s="36"/>
      <c r="J131" s="36"/>
      <c r="K131" s="36"/>
      <c r="L131" s="36"/>
      <c r="M131" s="36"/>
      <c r="N131" s="36"/>
      <c r="O131" s="36"/>
      <c r="P131" s="36"/>
      <c r="Q131" s="36"/>
      <c r="R131" s="36"/>
    </row>
    <row r="132" spans="1:18">
      <c r="A132" s="36"/>
      <c r="B132" s="36"/>
      <c r="C132" s="36"/>
      <c r="D132" s="36"/>
      <c r="E132" s="36"/>
      <c r="F132" s="36"/>
      <c r="G132" s="36"/>
      <c r="H132" s="36"/>
      <c r="I132" s="36"/>
      <c r="J132" s="36"/>
      <c r="K132" s="36"/>
      <c r="L132" s="36"/>
      <c r="M132" s="36"/>
      <c r="N132" s="36"/>
      <c r="O132" s="36"/>
      <c r="P132" s="36"/>
      <c r="Q132" s="36"/>
      <c r="R132" s="36"/>
    </row>
    <row r="133" spans="1:18">
      <c r="A133" s="36"/>
      <c r="B133" s="36"/>
      <c r="C133" s="36"/>
      <c r="D133" s="36"/>
      <c r="E133" s="36"/>
      <c r="F133" s="36"/>
      <c r="G133" s="36"/>
      <c r="H133" s="36"/>
      <c r="I133" s="36"/>
      <c r="J133" s="36"/>
      <c r="K133" s="36"/>
      <c r="L133" s="36"/>
      <c r="M133" s="36"/>
      <c r="N133" s="36"/>
      <c r="O133" s="36"/>
      <c r="P133" s="36"/>
      <c r="Q133" s="36"/>
      <c r="R133" s="36"/>
    </row>
    <row r="134" spans="1:18">
      <c r="A134" s="36"/>
      <c r="B134" s="36"/>
      <c r="C134" s="36"/>
      <c r="D134" s="36"/>
      <c r="E134" s="36"/>
      <c r="F134" s="36"/>
      <c r="G134" s="36"/>
      <c r="H134" s="36"/>
      <c r="I134" s="36"/>
      <c r="J134" s="36"/>
      <c r="K134" s="36"/>
      <c r="L134" s="36"/>
      <c r="M134" s="36"/>
      <c r="N134" s="36"/>
      <c r="O134" s="36"/>
      <c r="P134" s="36"/>
      <c r="Q134" s="36"/>
      <c r="R134" s="36"/>
    </row>
    <row r="135" spans="1:18">
      <c r="A135" s="36"/>
      <c r="B135" s="36"/>
      <c r="C135" s="36"/>
      <c r="D135" s="36"/>
      <c r="E135" s="36"/>
      <c r="F135" s="36"/>
      <c r="G135" s="36"/>
      <c r="H135" s="36"/>
      <c r="I135" s="36"/>
      <c r="J135" s="36"/>
      <c r="K135" s="36"/>
      <c r="L135" s="36"/>
      <c r="M135" s="36"/>
      <c r="N135" s="36"/>
      <c r="O135" s="36"/>
      <c r="P135" s="36"/>
      <c r="Q135" s="36"/>
      <c r="R135" s="36"/>
    </row>
    <row r="136" spans="1:18">
      <c r="A136" s="36"/>
      <c r="B136" s="36"/>
      <c r="C136" s="36"/>
      <c r="D136" s="36"/>
      <c r="E136" s="36"/>
      <c r="F136" s="36"/>
      <c r="G136" s="36"/>
      <c r="H136" s="36"/>
      <c r="I136" s="36"/>
      <c r="J136" s="36"/>
      <c r="K136" s="36"/>
      <c r="L136" s="36"/>
      <c r="M136" s="36"/>
      <c r="N136" s="36"/>
      <c r="O136" s="36"/>
      <c r="P136" s="36"/>
      <c r="Q136" s="36"/>
      <c r="R136" s="36"/>
    </row>
    <row r="137" spans="1:18">
      <c r="A137" s="36"/>
      <c r="B137" s="36"/>
      <c r="C137" s="36"/>
      <c r="D137" s="36"/>
      <c r="E137" s="36"/>
      <c r="F137" s="36"/>
      <c r="G137" s="36"/>
      <c r="H137" s="36"/>
      <c r="I137" s="36"/>
      <c r="J137" s="36"/>
      <c r="K137" s="36"/>
      <c r="L137" s="36"/>
      <c r="M137" s="36"/>
      <c r="N137" s="36"/>
      <c r="O137" s="36"/>
      <c r="P137" s="36"/>
      <c r="Q137" s="36"/>
      <c r="R137" s="36"/>
    </row>
    <row r="138" spans="1:18">
      <c r="A138" s="36"/>
      <c r="B138" s="36"/>
      <c r="C138" s="36"/>
      <c r="D138" s="36"/>
      <c r="E138" s="36"/>
      <c r="F138" s="36"/>
      <c r="G138" s="36"/>
      <c r="H138" s="36"/>
      <c r="I138" s="36"/>
      <c r="J138" s="36"/>
      <c r="K138" s="36"/>
      <c r="L138" s="36"/>
      <c r="M138" s="36"/>
      <c r="N138" s="36"/>
      <c r="O138" s="36"/>
      <c r="P138" s="36"/>
      <c r="Q138" s="36"/>
      <c r="R138" s="36"/>
    </row>
    <row r="139" spans="1:18">
      <c r="A139" s="36"/>
      <c r="B139" s="36"/>
      <c r="C139" s="36"/>
      <c r="D139" s="36"/>
      <c r="E139" s="36"/>
      <c r="F139" s="36"/>
      <c r="G139" s="36"/>
      <c r="H139" s="36"/>
      <c r="I139" s="36"/>
      <c r="J139" s="36"/>
      <c r="K139" s="36"/>
      <c r="L139" s="36"/>
      <c r="M139" s="36"/>
      <c r="N139" s="36"/>
      <c r="O139" s="36"/>
      <c r="P139" s="36"/>
      <c r="Q139" s="36"/>
      <c r="R139" s="36"/>
    </row>
    <row r="140" spans="1:18">
      <c r="A140" s="36"/>
      <c r="B140" s="36"/>
      <c r="C140" s="36"/>
      <c r="D140" s="36"/>
      <c r="E140" s="36"/>
      <c r="F140" s="36"/>
      <c r="G140" s="36"/>
      <c r="H140" s="36"/>
      <c r="I140" s="36"/>
      <c r="J140" s="36"/>
      <c r="K140" s="36"/>
      <c r="L140" s="36"/>
      <c r="M140" s="36"/>
      <c r="N140" s="36"/>
      <c r="O140" s="36"/>
      <c r="P140" s="36"/>
      <c r="Q140" s="36"/>
      <c r="R140" s="36"/>
    </row>
    <row r="141" spans="1:18">
      <c r="A141" s="36"/>
      <c r="B141" s="36"/>
      <c r="C141" s="36"/>
      <c r="D141" s="36"/>
      <c r="E141" s="36"/>
      <c r="F141" s="36"/>
      <c r="G141" s="36"/>
      <c r="H141" s="36"/>
      <c r="I141" s="36"/>
      <c r="J141" s="36"/>
      <c r="K141" s="36"/>
      <c r="L141" s="36"/>
      <c r="M141" s="36"/>
      <c r="N141" s="36"/>
      <c r="O141" s="36"/>
      <c r="P141" s="36"/>
      <c r="Q141" s="36"/>
      <c r="R141" s="36"/>
    </row>
    <row r="142" spans="1:18">
      <c r="A142" s="36"/>
      <c r="B142" s="36"/>
      <c r="C142" s="36"/>
      <c r="D142" s="36"/>
      <c r="E142" s="36"/>
      <c r="F142" s="36"/>
      <c r="G142" s="36"/>
      <c r="H142" s="36"/>
      <c r="I142" s="36"/>
      <c r="J142" s="36"/>
      <c r="K142" s="36"/>
      <c r="L142" s="36"/>
      <c r="M142" s="36"/>
      <c r="N142" s="36"/>
      <c r="O142" s="36"/>
      <c r="P142" s="36"/>
      <c r="Q142" s="36"/>
      <c r="R142" s="36"/>
    </row>
    <row r="143" spans="1:18">
      <c r="A143" s="36"/>
      <c r="B143" s="36"/>
      <c r="C143" s="36"/>
      <c r="D143" s="36"/>
      <c r="E143" s="36"/>
      <c r="F143" s="36"/>
      <c r="G143" s="36"/>
      <c r="H143" s="36"/>
      <c r="I143" s="36"/>
      <c r="J143" s="36"/>
      <c r="K143" s="36"/>
      <c r="L143" s="36"/>
      <c r="M143" s="36"/>
      <c r="N143" s="36"/>
      <c r="O143" s="36"/>
      <c r="P143" s="36"/>
      <c r="Q143" s="36"/>
      <c r="R143" s="36"/>
    </row>
    <row r="144" spans="1:18">
      <c r="A144" s="36"/>
      <c r="B144" s="36"/>
      <c r="C144" s="36"/>
      <c r="D144" s="36"/>
      <c r="E144" s="36"/>
      <c r="F144" s="36"/>
      <c r="G144" s="36"/>
      <c r="H144" s="36"/>
      <c r="I144" s="36"/>
      <c r="J144" s="36"/>
      <c r="K144" s="36"/>
      <c r="L144" s="36"/>
      <c r="M144" s="36"/>
      <c r="N144" s="36"/>
      <c r="O144" s="36"/>
      <c r="P144" s="36"/>
      <c r="Q144" s="36"/>
      <c r="R144" s="36"/>
    </row>
    <row r="145" spans="1:18">
      <c r="A145" s="36"/>
      <c r="B145" s="36"/>
      <c r="C145" s="36"/>
      <c r="D145" s="36"/>
      <c r="E145" s="36"/>
      <c r="F145" s="36"/>
      <c r="G145" s="36"/>
      <c r="H145" s="36"/>
      <c r="I145" s="36"/>
      <c r="J145" s="36"/>
      <c r="K145" s="36"/>
      <c r="L145" s="36"/>
      <c r="M145" s="36"/>
      <c r="N145" s="36"/>
      <c r="O145" s="36"/>
      <c r="P145" s="36"/>
      <c r="Q145" s="36"/>
      <c r="R145" s="36"/>
    </row>
    <row r="146" spans="1:18">
      <c r="A146" s="36"/>
      <c r="B146" s="36"/>
      <c r="C146" s="36"/>
      <c r="D146" s="36"/>
      <c r="E146" s="36"/>
      <c r="F146" s="36"/>
      <c r="G146" s="36"/>
      <c r="H146" s="36"/>
      <c r="I146" s="36"/>
      <c r="J146" s="36"/>
      <c r="K146" s="36"/>
      <c r="L146" s="36"/>
      <c r="M146" s="36"/>
      <c r="N146" s="36"/>
      <c r="O146" s="36"/>
      <c r="P146" s="36"/>
      <c r="Q146" s="36"/>
      <c r="R146" s="36"/>
    </row>
    <row r="147" spans="1:18">
      <c r="A147" s="36"/>
      <c r="B147" s="36"/>
      <c r="C147" s="36"/>
      <c r="D147" s="36"/>
      <c r="E147" s="36"/>
      <c r="F147" s="36"/>
      <c r="G147" s="36"/>
      <c r="H147" s="36"/>
      <c r="I147" s="36"/>
      <c r="J147" s="36"/>
      <c r="K147" s="36"/>
      <c r="L147" s="36"/>
      <c r="M147" s="36"/>
      <c r="N147" s="36"/>
      <c r="O147" s="36"/>
      <c r="P147" s="36"/>
      <c r="Q147" s="36"/>
      <c r="R147" s="36"/>
    </row>
    <row r="148" spans="1:18">
      <c r="A148" s="36"/>
      <c r="B148" s="36"/>
      <c r="C148" s="36"/>
      <c r="D148" s="36"/>
      <c r="E148" s="36"/>
      <c r="F148" s="36"/>
      <c r="G148" s="36"/>
      <c r="H148" s="36"/>
      <c r="I148" s="36"/>
      <c r="J148" s="36"/>
      <c r="K148" s="36"/>
      <c r="L148" s="36"/>
      <c r="M148" s="36"/>
      <c r="N148" s="36"/>
      <c r="O148" s="36"/>
      <c r="P148" s="36"/>
      <c r="Q148" s="36"/>
      <c r="R148" s="36"/>
    </row>
    <row r="149" spans="1:18">
      <c r="A149" s="36"/>
      <c r="B149" s="36"/>
      <c r="C149" s="36"/>
      <c r="D149" s="36"/>
      <c r="E149" s="36"/>
      <c r="F149" s="36"/>
      <c r="G149" s="36"/>
      <c r="H149" s="36"/>
      <c r="I149" s="36"/>
      <c r="J149" s="36"/>
      <c r="K149" s="36"/>
      <c r="L149" s="36"/>
      <c r="M149" s="36"/>
      <c r="N149" s="36"/>
      <c r="O149" s="36"/>
      <c r="P149" s="36"/>
      <c r="Q149" s="36"/>
      <c r="R149" s="36"/>
    </row>
    <row r="150" spans="1:18">
      <c r="A150" s="36"/>
      <c r="B150" s="36"/>
      <c r="C150" s="36"/>
      <c r="D150" s="36"/>
      <c r="E150" s="36"/>
      <c r="F150" s="36"/>
      <c r="G150" s="36"/>
      <c r="H150" s="36"/>
      <c r="I150" s="36"/>
      <c r="J150" s="36"/>
      <c r="K150" s="36"/>
      <c r="L150" s="36"/>
      <c r="M150" s="36"/>
      <c r="N150" s="36"/>
      <c r="O150" s="36"/>
      <c r="P150" s="36"/>
      <c r="Q150" s="36"/>
      <c r="R150" s="36"/>
    </row>
    <row r="151" spans="1:18">
      <c r="A151" s="36"/>
      <c r="B151" s="36"/>
      <c r="C151" s="36"/>
      <c r="D151" s="36"/>
      <c r="E151" s="36"/>
      <c r="F151" s="36"/>
      <c r="G151" s="36"/>
      <c r="H151" s="36"/>
      <c r="I151" s="36"/>
      <c r="J151" s="36"/>
      <c r="K151" s="36"/>
      <c r="L151" s="36"/>
      <c r="M151" s="36"/>
      <c r="N151" s="36"/>
      <c r="O151" s="36"/>
      <c r="P151" s="36"/>
      <c r="Q151" s="36"/>
      <c r="R151" s="36"/>
    </row>
    <row r="152" spans="1:18">
      <c r="A152" s="36"/>
      <c r="B152" s="36"/>
      <c r="C152" s="36"/>
      <c r="D152" s="36"/>
      <c r="E152" s="36"/>
      <c r="F152" s="36"/>
      <c r="G152" s="36"/>
      <c r="H152" s="36"/>
      <c r="I152" s="36"/>
      <c r="J152" s="36"/>
      <c r="K152" s="36"/>
      <c r="L152" s="36"/>
      <c r="M152" s="36"/>
      <c r="N152" s="36"/>
      <c r="O152" s="36"/>
      <c r="P152" s="36"/>
      <c r="Q152" s="36"/>
      <c r="R152" s="36"/>
    </row>
    <row r="153" spans="1:18">
      <c r="A153" s="36"/>
      <c r="B153" s="36"/>
      <c r="C153" s="36"/>
      <c r="D153" s="36"/>
      <c r="E153" s="36"/>
      <c r="F153" s="36"/>
      <c r="G153" s="36"/>
      <c r="H153" s="36"/>
      <c r="I153" s="36"/>
      <c r="J153" s="36"/>
      <c r="K153" s="36"/>
      <c r="L153" s="36"/>
      <c r="M153" s="36"/>
      <c r="N153" s="36"/>
      <c r="O153" s="36"/>
      <c r="P153" s="36"/>
      <c r="Q153" s="36"/>
      <c r="R153" s="36"/>
    </row>
    <row r="154" spans="1:18">
      <c r="A154" s="36"/>
      <c r="B154" s="36"/>
      <c r="C154" s="36"/>
      <c r="D154" s="36"/>
      <c r="E154" s="36"/>
      <c r="F154" s="36"/>
      <c r="G154" s="36"/>
      <c r="H154" s="36"/>
      <c r="I154" s="36"/>
      <c r="J154" s="36"/>
      <c r="K154" s="36"/>
      <c r="L154" s="36"/>
      <c r="M154" s="36"/>
      <c r="N154" s="36"/>
      <c r="O154" s="36"/>
      <c r="P154" s="36"/>
      <c r="Q154" s="36"/>
      <c r="R154" s="36"/>
    </row>
    <row r="155" spans="1:18">
      <c r="A155" s="36"/>
      <c r="B155" s="36"/>
      <c r="C155" s="36"/>
      <c r="D155" s="36"/>
      <c r="E155" s="36"/>
      <c r="F155" s="36"/>
      <c r="G155" s="36"/>
      <c r="H155" s="36"/>
      <c r="I155" s="36"/>
      <c r="J155" s="36"/>
      <c r="K155" s="36"/>
      <c r="L155" s="36"/>
      <c r="M155" s="36"/>
      <c r="N155" s="36"/>
      <c r="O155" s="36"/>
      <c r="P155" s="36"/>
      <c r="Q155" s="36"/>
      <c r="R155" s="36"/>
    </row>
    <row r="156" spans="1:18">
      <c r="A156" s="36"/>
      <c r="B156" s="36"/>
      <c r="C156" s="36"/>
      <c r="D156" s="36"/>
      <c r="E156" s="36"/>
      <c r="F156" s="36"/>
      <c r="G156" s="36"/>
      <c r="H156" s="36"/>
      <c r="I156" s="36"/>
      <c r="J156" s="36"/>
      <c r="K156" s="36"/>
      <c r="L156" s="36"/>
      <c r="M156" s="36"/>
      <c r="N156" s="36"/>
      <c r="O156" s="36"/>
      <c r="P156" s="36"/>
      <c r="Q156" s="36"/>
      <c r="R156" s="36"/>
    </row>
    <row r="157" spans="1:18">
      <c r="A157" s="36"/>
      <c r="B157" s="36"/>
      <c r="C157" s="36"/>
      <c r="D157" s="36"/>
      <c r="E157" s="36"/>
      <c r="F157" s="36"/>
      <c r="G157" s="36"/>
      <c r="H157" s="36"/>
      <c r="I157" s="36"/>
      <c r="J157" s="36"/>
      <c r="K157" s="36"/>
      <c r="L157" s="36"/>
      <c r="M157" s="36"/>
      <c r="N157" s="36"/>
      <c r="O157" s="36"/>
      <c r="P157" s="36"/>
      <c r="Q157" s="36"/>
      <c r="R157" s="36"/>
    </row>
    <row r="158" spans="1:18">
      <c r="A158" s="36"/>
      <c r="B158" s="36"/>
      <c r="C158" s="36"/>
      <c r="D158" s="36"/>
      <c r="E158" s="36"/>
      <c r="F158" s="36"/>
      <c r="G158" s="36"/>
      <c r="H158" s="36"/>
      <c r="I158" s="36"/>
      <c r="J158" s="36"/>
      <c r="K158" s="36"/>
      <c r="L158" s="36"/>
      <c r="M158" s="36"/>
      <c r="N158" s="36"/>
      <c r="O158" s="36"/>
      <c r="P158" s="36"/>
      <c r="Q158" s="36"/>
      <c r="R158" s="36"/>
    </row>
    <row r="159" spans="1:18">
      <c r="A159" s="36"/>
      <c r="B159" s="36"/>
      <c r="C159" s="36"/>
      <c r="D159" s="36"/>
      <c r="E159" s="36"/>
      <c r="F159" s="36"/>
      <c r="G159" s="36"/>
      <c r="H159" s="36"/>
      <c r="I159" s="36"/>
      <c r="J159" s="36"/>
      <c r="K159" s="36"/>
      <c r="L159" s="36"/>
      <c r="M159" s="36"/>
      <c r="N159" s="36"/>
      <c r="O159" s="36"/>
      <c r="P159" s="36"/>
      <c r="Q159" s="36"/>
      <c r="R159" s="36"/>
    </row>
    <row r="160" spans="1:18">
      <c r="A160" s="36"/>
      <c r="B160" s="36"/>
      <c r="C160" s="36"/>
      <c r="D160" s="36"/>
      <c r="E160" s="36"/>
      <c r="F160" s="36"/>
      <c r="G160" s="36"/>
      <c r="H160" s="36"/>
      <c r="I160" s="36"/>
      <c r="J160" s="36"/>
      <c r="K160" s="36"/>
      <c r="L160" s="36"/>
      <c r="M160" s="36"/>
      <c r="N160" s="36"/>
      <c r="O160" s="36"/>
      <c r="P160" s="36"/>
      <c r="Q160" s="36"/>
      <c r="R160" s="36"/>
    </row>
    <row r="161" spans="1:18">
      <c r="A161" s="36"/>
      <c r="B161" s="36"/>
      <c r="C161" s="36"/>
      <c r="D161" s="36"/>
      <c r="E161" s="36"/>
      <c r="F161" s="36"/>
      <c r="G161" s="36"/>
      <c r="H161" s="36"/>
      <c r="I161" s="36"/>
      <c r="J161" s="36"/>
      <c r="K161" s="36"/>
      <c r="L161" s="36"/>
      <c r="M161" s="36"/>
      <c r="N161" s="36"/>
      <c r="O161" s="36"/>
      <c r="P161" s="36"/>
      <c r="Q161" s="36"/>
      <c r="R161" s="36"/>
    </row>
    <row r="162" spans="1:18">
      <c r="A162" s="36"/>
      <c r="B162" s="36"/>
      <c r="C162" s="36"/>
      <c r="D162" s="36"/>
      <c r="E162" s="36"/>
      <c r="F162" s="36"/>
      <c r="G162" s="36"/>
      <c r="H162" s="36"/>
      <c r="I162" s="36"/>
      <c r="J162" s="36"/>
      <c r="K162" s="36"/>
      <c r="L162" s="36"/>
      <c r="M162" s="36"/>
      <c r="N162" s="36"/>
      <c r="O162" s="36"/>
      <c r="P162" s="36"/>
      <c r="Q162" s="36"/>
      <c r="R162" s="36"/>
    </row>
    <row r="163" spans="1:18">
      <c r="A163" s="36"/>
      <c r="B163" s="36"/>
      <c r="C163" s="36"/>
      <c r="D163" s="36"/>
      <c r="E163" s="36"/>
      <c r="F163" s="36"/>
      <c r="G163" s="36"/>
      <c r="H163" s="36"/>
      <c r="I163" s="36"/>
      <c r="J163" s="36"/>
      <c r="K163" s="36"/>
      <c r="L163" s="36"/>
      <c r="M163" s="36"/>
      <c r="N163" s="36"/>
      <c r="O163" s="36"/>
      <c r="P163" s="36"/>
      <c r="Q163" s="36"/>
      <c r="R163" s="36"/>
    </row>
    <row r="164" spans="1:18">
      <c r="A164" s="36"/>
      <c r="B164" s="36"/>
      <c r="C164" s="36"/>
      <c r="D164" s="36"/>
      <c r="E164" s="36"/>
      <c r="F164" s="36"/>
      <c r="G164" s="36"/>
      <c r="H164" s="36"/>
      <c r="I164" s="36"/>
      <c r="J164" s="36"/>
      <c r="K164" s="36"/>
      <c r="L164" s="36"/>
      <c r="M164" s="36"/>
      <c r="N164" s="36"/>
      <c r="O164" s="36"/>
      <c r="P164" s="36"/>
      <c r="Q164" s="36"/>
      <c r="R164" s="36"/>
    </row>
    <row r="165" spans="1:18">
      <c r="A165" s="36"/>
      <c r="B165" s="36"/>
      <c r="C165" s="36"/>
      <c r="D165" s="36"/>
      <c r="E165" s="36"/>
      <c r="F165" s="36"/>
      <c r="G165" s="36"/>
      <c r="H165" s="36"/>
      <c r="I165" s="36"/>
      <c r="J165" s="36"/>
      <c r="K165" s="36"/>
      <c r="L165" s="36"/>
      <c r="M165" s="36"/>
      <c r="N165" s="36"/>
      <c r="O165" s="36"/>
      <c r="P165" s="36"/>
      <c r="Q165" s="36"/>
      <c r="R165" s="36"/>
    </row>
    <row r="166" spans="1:18">
      <c r="A166" s="36"/>
      <c r="B166" s="36"/>
      <c r="C166" s="36"/>
      <c r="D166" s="36"/>
      <c r="E166" s="36"/>
      <c r="F166" s="36"/>
      <c r="G166" s="36"/>
      <c r="H166" s="36"/>
      <c r="I166" s="36"/>
      <c r="J166" s="36"/>
      <c r="K166" s="36"/>
      <c r="L166" s="36"/>
      <c r="M166" s="36"/>
      <c r="N166" s="36"/>
      <c r="O166" s="36"/>
      <c r="P166" s="36"/>
      <c r="Q166" s="36"/>
      <c r="R166" s="36"/>
    </row>
    <row r="167" spans="1:18">
      <c r="A167" s="36"/>
      <c r="B167" s="36"/>
      <c r="C167" s="36"/>
      <c r="D167" s="36"/>
      <c r="E167" s="36"/>
      <c r="F167" s="36"/>
      <c r="G167" s="36"/>
      <c r="H167" s="36"/>
      <c r="I167" s="36"/>
      <c r="J167" s="36"/>
      <c r="K167" s="36"/>
      <c r="L167" s="36"/>
      <c r="M167" s="36"/>
      <c r="N167" s="36"/>
      <c r="O167" s="36"/>
      <c r="P167" s="36"/>
      <c r="Q167" s="36"/>
      <c r="R167" s="36"/>
    </row>
    <row r="168" spans="1:18">
      <c r="A168" s="36"/>
      <c r="B168" s="36"/>
      <c r="C168" s="36"/>
      <c r="D168" s="36"/>
      <c r="E168" s="36"/>
      <c r="F168" s="36"/>
      <c r="G168" s="36"/>
      <c r="H168" s="36"/>
      <c r="I168" s="36"/>
      <c r="J168" s="36"/>
      <c r="K168" s="36"/>
      <c r="L168" s="36"/>
      <c r="M168" s="36"/>
      <c r="N168" s="36"/>
      <c r="O168" s="36"/>
      <c r="P168" s="36"/>
      <c r="Q168" s="36"/>
      <c r="R168" s="36"/>
    </row>
    <row r="169" spans="1:18">
      <c r="A169" s="36"/>
      <c r="B169" s="36"/>
      <c r="C169" s="36"/>
      <c r="D169" s="36"/>
      <c r="E169" s="36"/>
      <c r="F169" s="36"/>
      <c r="G169" s="36"/>
      <c r="H169" s="36"/>
      <c r="I169" s="36"/>
      <c r="J169" s="36"/>
      <c r="K169" s="36"/>
      <c r="L169" s="36"/>
      <c r="M169" s="36"/>
      <c r="N169" s="36"/>
      <c r="O169" s="36"/>
      <c r="P169" s="36"/>
      <c r="Q169" s="36"/>
      <c r="R169" s="36"/>
    </row>
    <row r="170" spans="1:18">
      <c r="A170" s="36"/>
      <c r="B170" s="36"/>
      <c r="C170" s="36"/>
      <c r="D170" s="36"/>
      <c r="E170" s="36"/>
      <c r="F170" s="36"/>
      <c r="G170" s="36"/>
      <c r="H170" s="36"/>
      <c r="I170" s="36"/>
      <c r="J170" s="36"/>
      <c r="K170" s="36"/>
      <c r="L170" s="36"/>
      <c r="M170" s="36"/>
      <c r="N170" s="36"/>
      <c r="O170" s="36"/>
      <c r="P170" s="36"/>
      <c r="Q170" s="36"/>
      <c r="R170" s="36"/>
    </row>
    <row r="171" spans="1:18">
      <c r="A171" s="36"/>
      <c r="B171" s="36"/>
      <c r="C171" s="36"/>
      <c r="D171" s="36"/>
      <c r="E171" s="36"/>
      <c r="F171" s="36"/>
      <c r="G171" s="36"/>
      <c r="H171" s="36"/>
      <c r="I171" s="36"/>
      <c r="J171" s="36"/>
      <c r="K171" s="36"/>
      <c r="L171" s="36"/>
      <c r="M171" s="36"/>
      <c r="N171" s="36"/>
      <c r="O171" s="36"/>
      <c r="P171" s="36"/>
      <c r="Q171" s="36"/>
      <c r="R171" s="36"/>
    </row>
    <row r="172" spans="1:18">
      <c r="A172" s="36"/>
      <c r="B172" s="36"/>
      <c r="C172" s="36"/>
      <c r="D172" s="36"/>
      <c r="E172" s="36"/>
      <c r="F172" s="36"/>
      <c r="G172" s="36"/>
      <c r="H172" s="36"/>
      <c r="I172" s="36"/>
      <c r="J172" s="36"/>
      <c r="K172" s="36"/>
      <c r="L172" s="36"/>
      <c r="M172" s="36"/>
      <c r="N172" s="36"/>
      <c r="O172" s="36"/>
      <c r="P172" s="36"/>
      <c r="Q172" s="36"/>
      <c r="R172" s="36"/>
    </row>
    <row r="173" spans="1:18">
      <c r="A173" s="36"/>
      <c r="B173" s="36"/>
      <c r="C173" s="36"/>
      <c r="D173" s="36"/>
      <c r="E173" s="36"/>
      <c r="F173" s="36"/>
      <c r="G173" s="36"/>
      <c r="H173" s="36"/>
      <c r="I173" s="36"/>
      <c r="J173" s="36"/>
      <c r="K173" s="36"/>
      <c r="L173" s="36"/>
      <c r="M173" s="36"/>
      <c r="N173" s="36"/>
      <c r="O173" s="36"/>
      <c r="P173" s="36"/>
      <c r="Q173" s="36"/>
      <c r="R173" s="36"/>
    </row>
    <row r="174" spans="1:18">
      <c r="A174" s="36"/>
      <c r="B174" s="36"/>
      <c r="C174" s="36"/>
      <c r="D174" s="36"/>
      <c r="E174" s="36"/>
      <c r="F174" s="36"/>
      <c r="G174" s="36"/>
      <c r="H174" s="36"/>
      <c r="I174" s="36"/>
      <c r="J174" s="36"/>
      <c r="K174" s="36"/>
      <c r="L174" s="36"/>
      <c r="M174" s="36"/>
      <c r="N174" s="36"/>
      <c r="O174" s="36"/>
      <c r="P174" s="36"/>
      <c r="Q174" s="36"/>
      <c r="R174" s="36"/>
    </row>
    <row r="175" spans="1:18">
      <c r="A175" s="36"/>
      <c r="B175" s="36"/>
      <c r="C175" s="36"/>
      <c r="D175" s="36"/>
      <c r="E175" s="36"/>
      <c r="F175" s="36"/>
      <c r="G175" s="36"/>
      <c r="H175" s="36"/>
      <c r="I175" s="36"/>
      <c r="J175" s="36"/>
      <c r="K175" s="36"/>
      <c r="L175" s="36"/>
      <c r="M175" s="36"/>
      <c r="N175" s="36"/>
      <c r="O175" s="36"/>
      <c r="P175" s="36"/>
      <c r="Q175" s="36"/>
      <c r="R175" s="36"/>
    </row>
    <row r="176" spans="1:18">
      <c r="A176" s="36"/>
      <c r="B176" s="36"/>
      <c r="C176" s="36"/>
      <c r="D176" s="36"/>
      <c r="E176" s="36"/>
      <c r="F176" s="36"/>
      <c r="G176" s="36"/>
      <c r="H176" s="36"/>
      <c r="I176" s="36"/>
      <c r="J176" s="36"/>
      <c r="K176" s="36"/>
      <c r="L176" s="36"/>
      <c r="M176" s="36"/>
      <c r="N176" s="36"/>
      <c r="O176" s="36"/>
      <c r="P176" s="36"/>
      <c r="Q176" s="36"/>
      <c r="R176" s="36"/>
    </row>
    <row r="177" spans="1:18">
      <c r="A177" s="36"/>
      <c r="B177" s="36"/>
      <c r="C177" s="36"/>
      <c r="D177" s="36"/>
      <c r="E177" s="36"/>
      <c r="F177" s="36"/>
      <c r="G177" s="36"/>
      <c r="H177" s="36"/>
      <c r="I177" s="36"/>
      <c r="J177" s="36"/>
      <c r="K177" s="36"/>
      <c r="L177" s="36"/>
      <c r="M177" s="36"/>
      <c r="N177" s="36"/>
      <c r="O177" s="36"/>
      <c r="P177" s="36"/>
      <c r="Q177" s="36"/>
      <c r="R177" s="36"/>
    </row>
    <row r="178" spans="1:18">
      <c r="A178" s="36"/>
      <c r="B178" s="36"/>
      <c r="C178" s="36"/>
      <c r="D178" s="36"/>
      <c r="E178" s="36"/>
      <c r="F178" s="36"/>
      <c r="G178" s="36"/>
      <c r="H178" s="36"/>
      <c r="I178" s="36"/>
      <c r="J178" s="36"/>
      <c r="K178" s="36"/>
      <c r="L178" s="36"/>
      <c r="M178" s="36"/>
      <c r="N178" s="36"/>
      <c r="O178" s="36"/>
      <c r="P178" s="36"/>
      <c r="Q178" s="36"/>
      <c r="R178" s="36"/>
    </row>
    <row r="179" spans="1:18">
      <c r="A179" s="36"/>
      <c r="B179" s="36"/>
      <c r="C179" s="36"/>
      <c r="D179" s="36"/>
      <c r="E179" s="36"/>
      <c r="F179" s="36"/>
      <c r="G179" s="36"/>
      <c r="H179" s="36"/>
      <c r="I179" s="36"/>
      <c r="J179" s="36"/>
      <c r="K179" s="36"/>
      <c r="L179" s="36"/>
      <c r="M179" s="36"/>
      <c r="N179" s="36"/>
      <c r="O179" s="36"/>
      <c r="P179" s="36"/>
      <c r="Q179" s="36"/>
      <c r="R179" s="36"/>
    </row>
    <row r="180" spans="1:18">
      <c r="A180" s="36"/>
      <c r="B180" s="36"/>
      <c r="C180" s="36"/>
      <c r="D180" s="36"/>
      <c r="E180" s="36"/>
      <c r="F180" s="36"/>
      <c r="G180" s="36"/>
      <c r="H180" s="36"/>
      <c r="I180" s="36"/>
      <c r="J180" s="36"/>
      <c r="K180" s="36"/>
      <c r="L180" s="36"/>
      <c r="M180" s="36"/>
      <c r="N180" s="36"/>
      <c r="O180" s="36"/>
      <c r="P180" s="36"/>
      <c r="Q180" s="36"/>
      <c r="R180" s="36"/>
    </row>
    <row r="181" spans="1:18">
      <c r="A181" s="36"/>
      <c r="B181" s="36"/>
      <c r="C181" s="36"/>
      <c r="D181" s="36"/>
      <c r="E181" s="36"/>
      <c r="F181" s="36"/>
      <c r="G181" s="36"/>
      <c r="H181" s="36"/>
      <c r="I181" s="36"/>
      <c r="J181" s="36"/>
      <c r="K181" s="36"/>
      <c r="L181" s="36"/>
      <c r="M181" s="36"/>
      <c r="N181" s="36"/>
      <c r="O181" s="36"/>
      <c r="P181" s="36"/>
      <c r="Q181" s="36"/>
      <c r="R181" s="36"/>
    </row>
    <row r="182" spans="1:18">
      <c r="A182" s="36"/>
      <c r="B182" s="36"/>
      <c r="C182" s="36"/>
      <c r="D182" s="36"/>
      <c r="E182" s="36"/>
      <c r="F182" s="36"/>
      <c r="G182" s="36"/>
      <c r="H182" s="36"/>
      <c r="I182" s="36"/>
      <c r="J182" s="36"/>
      <c r="K182" s="36"/>
      <c r="L182" s="36"/>
      <c r="M182" s="36"/>
      <c r="N182" s="36"/>
      <c r="O182" s="36"/>
      <c r="P182" s="36"/>
      <c r="Q182" s="36"/>
      <c r="R182" s="36"/>
    </row>
    <row r="183" spans="1:18">
      <c r="A183" s="36"/>
      <c r="B183" s="36"/>
      <c r="C183" s="36"/>
      <c r="D183" s="36"/>
      <c r="E183" s="36"/>
      <c r="F183" s="36"/>
      <c r="G183" s="36"/>
      <c r="H183" s="36"/>
      <c r="I183" s="36"/>
      <c r="J183" s="36"/>
      <c r="K183" s="36"/>
      <c r="L183" s="36"/>
      <c r="M183" s="36"/>
      <c r="N183" s="36"/>
      <c r="O183" s="36"/>
      <c r="P183" s="36"/>
      <c r="Q183" s="36"/>
      <c r="R183" s="36"/>
    </row>
    <row r="184" spans="1:18">
      <c r="A184" s="36"/>
      <c r="B184" s="36"/>
      <c r="C184" s="36"/>
      <c r="D184" s="36"/>
      <c r="E184" s="36"/>
      <c r="F184" s="36"/>
      <c r="G184" s="36"/>
      <c r="H184" s="36"/>
      <c r="I184" s="36"/>
      <c r="J184" s="36"/>
      <c r="K184" s="36"/>
      <c r="L184" s="36"/>
      <c r="M184" s="36"/>
      <c r="N184" s="36"/>
      <c r="O184" s="36"/>
      <c r="P184" s="36"/>
      <c r="Q184" s="36"/>
      <c r="R184" s="36"/>
    </row>
    <row r="185" spans="1:18">
      <c r="A185" s="36"/>
      <c r="B185" s="36"/>
      <c r="C185" s="36"/>
      <c r="D185" s="36"/>
      <c r="E185" s="36"/>
      <c r="F185" s="36"/>
      <c r="G185" s="36"/>
      <c r="H185" s="36"/>
      <c r="I185" s="36"/>
      <c r="J185" s="36"/>
      <c r="K185" s="36"/>
      <c r="L185" s="36"/>
      <c r="M185" s="36"/>
      <c r="N185" s="36"/>
      <c r="O185" s="36"/>
      <c r="P185" s="36"/>
      <c r="Q185" s="36"/>
      <c r="R185" s="36"/>
    </row>
    <row r="186" spans="1:18">
      <c r="A186" s="36"/>
      <c r="B186" s="36"/>
      <c r="C186" s="36"/>
      <c r="D186" s="36"/>
      <c r="E186" s="36"/>
      <c r="F186" s="36"/>
      <c r="G186" s="36"/>
      <c r="H186" s="36"/>
      <c r="I186" s="36"/>
      <c r="J186" s="36"/>
      <c r="K186" s="36"/>
      <c r="L186" s="36"/>
      <c r="M186" s="36"/>
      <c r="N186" s="36"/>
      <c r="O186" s="36"/>
      <c r="P186" s="36"/>
      <c r="Q186" s="36"/>
      <c r="R186" s="36"/>
    </row>
    <row r="187" spans="1:18">
      <c r="A187" s="36"/>
      <c r="B187" s="36"/>
      <c r="C187" s="36"/>
      <c r="D187" s="36"/>
      <c r="E187" s="36"/>
      <c r="F187" s="36"/>
      <c r="G187" s="36"/>
      <c r="H187" s="36"/>
      <c r="I187" s="36"/>
      <c r="J187" s="36"/>
      <c r="K187" s="36"/>
      <c r="L187" s="36"/>
      <c r="M187" s="36"/>
      <c r="N187" s="36"/>
      <c r="O187" s="36"/>
      <c r="P187" s="36"/>
      <c r="Q187" s="36"/>
      <c r="R187" s="36"/>
    </row>
    <row r="188" spans="1:18">
      <c r="A188" s="36"/>
      <c r="B188" s="36"/>
      <c r="C188" s="36"/>
      <c r="D188" s="36"/>
      <c r="E188" s="36"/>
      <c r="F188" s="36"/>
      <c r="G188" s="36"/>
      <c r="H188" s="36"/>
      <c r="I188" s="36"/>
      <c r="J188" s="36"/>
      <c r="K188" s="36"/>
      <c r="L188" s="36"/>
      <c r="M188" s="36"/>
      <c r="N188" s="36"/>
      <c r="O188" s="36"/>
      <c r="P188" s="36"/>
      <c r="Q188" s="36"/>
      <c r="R188" s="36"/>
    </row>
    <row r="189" spans="1:18">
      <c r="A189" s="36"/>
      <c r="B189" s="36"/>
      <c r="C189" s="36"/>
      <c r="D189" s="36"/>
      <c r="E189" s="36"/>
      <c r="F189" s="36"/>
      <c r="G189" s="36"/>
      <c r="H189" s="36"/>
      <c r="I189" s="36"/>
      <c r="J189" s="36"/>
      <c r="K189" s="36"/>
      <c r="L189" s="36"/>
      <c r="M189" s="36"/>
      <c r="N189" s="36"/>
      <c r="O189" s="36"/>
      <c r="P189" s="36"/>
      <c r="Q189" s="36"/>
      <c r="R189" s="36"/>
    </row>
    <row r="190" spans="1:18">
      <c r="A190" s="36"/>
      <c r="B190" s="36"/>
      <c r="C190" s="36"/>
      <c r="D190" s="36"/>
      <c r="E190" s="36"/>
      <c r="F190" s="36"/>
      <c r="G190" s="36"/>
      <c r="H190" s="36"/>
      <c r="I190" s="36"/>
      <c r="J190" s="36"/>
      <c r="K190" s="36"/>
      <c r="L190" s="36"/>
      <c r="M190" s="36"/>
      <c r="N190" s="36"/>
      <c r="O190" s="36"/>
      <c r="P190" s="36"/>
      <c r="Q190" s="36"/>
      <c r="R190" s="36"/>
    </row>
    <row r="191" spans="1:18">
      <c r="A191" s="36"/>
      <c r="B191" s="36"/>
      <c r="C191" s="36"/>
      <c r="D191" s="36"/>
      <c r="E191" s="36"/>
      <c r="F191" s="36"/>
      <c r="G191" s="36"/>
      <c r="H191" s="36"/>
      <c r="I191" s="36"/>
      <c r="J191" s="36"/>
      <c r="K191" s="36"/>
      <c r="L191" s="36"/>
      <c r="M191" s="36"/>
      <c r="N191" s="36"/>
      <c r="O191" s="36"/>
      <c r="P191" s="36"/>
      <c r="Q191" s="36"/>
      <c r="R191" s="36"/>
    </row>
    <row r="192" spans="1:18">
      <c r="A192" s="36"/>
      <c r="B192" s="36"/>
      <c r="C192" s="36"/>
      <c r="D192" s="36"/>
      <c r="E192" s="36"/>
      <c r="F192" s="36"/>
      <c r="G192" s="36"/>
      <c r="H192" s="36"/>
      <c r="I192" s="36"/>
      <c r="J192" s="36"/>
      <c r="K192" s="36"/>
      <c r="L192" s="36"/>
      <c r="M192" s="36"/>
      <c r="N192" s="36"/>
      <c r="O192" s="36"/>
      <c r="P192" s="36"/>
      <c r="Q192" s="36"/>
      <c r="R192" s="36"/>
    </row>
    <row r="193" spans="1:18">
      <c r="A193" s="36"/>
      <c r="B193" s="36"/>
      <c r="C193" s="36"/>
      <c r="D193" s="36"/>
      <c r="E193" s="36"/>
      <c r="F193" s="36"/>
      <c r="G193" s="36"/>
      <c r="H193" s="36"/>
      <c r="I193" s="36"/>
      <c r="J193" s="36"/>
      <c r="K193" s="36"/>
      <c r="L193" s="36"/>
      <c r="M193" s="36"/>
      <c r="N193" s="36"/>
      <c r="O193" s="36"/>
      <c r="P193" s="36"/>
      <c r="Q193" s="36"/>
      <c r="R193" s="36"/>
    </row>
    <row r="194" spans="1:18">
      <c r="A194" s="36"/>
      <c r="B194" s="36"/>
      <c r="C194" s="36"/>
      <c r="D194" s="36"/>
      <c r="E194" s="36"/>
      <c r="F194" s="36"/>
      <c r="G194" s="36"/>
      <c r="H194" s="36"/>
      <c r="I194" s="36"/>
      <c r="J194" s="36"/>
      <c r="K194" s="36"/>
      <c r="L194" s="36"/>
      <c r="M194" s="36"/>
      <c r="N194" s="36"/>
      <c r="O194" s="36"/>
      <c r="P194" s="36"/>
      <c r="Q194" s="36"/>
      <c r="R194" s="36"/>
    </row>
    <row r="195" spans="1:18">
      <c r="A195" s="36"/>
      <c r="B195" s="36"/>
      <c r="C195" s="36"/>
      <c r="D195" s="36"/>
      <c r="E195" s="36"/>
      <c r="F195" s="36"/>
      <c r="G195" s="36"/>
      <c r="H195" s="36"/>
      <c r="I195" s="36"/>
      <c r="J195" s="36"/>
      <c r="K195" s="36"/>
      <c r="L195" s="36"/>
      <c r="M195" s="36"/>
      <c r="N195" s="36"/>
      <c r="O195" s="36"/>
      <c r="P195" s="36"/>
      <c r="Q195" s="36"/>
      <c r="R195" s="36"/>
    </row>
    <row r="196" spans="1:18">
      <c r="A196" s="36"/>
      <c r="B196" s="36"/>
      <c r="C196" s="36"/>
      <c r="D196" s="36"/>
      <c r="E196" s="36"/>
      <c r="F196" s="36"/>
      <c r="G196" s="36"/>
      <c r="H196" s="36"/>
      <c r="I196" s="36"/>
      <c r="J196" s="36"/>
      <c r="K196" s="36"/>
      <c r="L196" s="36"/>
      <c r="M196" s="36"/>
      <c r="N196" s="36"/>
      <c r="O196" s="36"/>
      <c r="P196" s="36"/>
      <c r="Q196" s="36"/>
      <c r="R196" s="36"/>
    </row>
    <row r="197" spans="1:18">
      <c r="A197" s="36"/>
      <c r="B197" s="36"/>
      <c r="C197" s="36"/>
      <c r="D197" s="36"/>
      <c r="E197" s="36"/>
      <c r="F197" s="36"/>
      <c r="G197" s="36"/>
      <c r="H197" s="36"/>
      <c r="I197" s="36"/>
      <c r="J197" s="36"/>
      <c r="K197" s="36"/>
      <c r="L197" s="36"/>
      <c r="M197" s="36"/>
      <c r="N197" s="36"/>
      <c r="O197" s="36"/>
      <c r="P197" s="36"/>
      <c r="Q197" s="36"/>
      <c r="R197" s="36"/>
    </row>
    <row r="198" spans="1:18">
      <c r="A198" s="36"/>
      <c r="B198" s="36"/>
      <c r="C198" s="36"/>
      <c r="D198" s="36"/>
      <c r="E198" s="36"/>
      <c r="F198" s="36"/>
      <c r="G198" s="36"/>
      <c r="H198" s="36"/>
      <c r="I198" s="36"/>
      <c r="J198" s="36"/>
      <c r="K198" s="36"/>
      <c r="L198" s="36"/>
      <c r="M198" s="36"/>
      <c r="N198" s="36"/>
      <c r="O198" s="36"/>
      <c r="P198" s="36"/>
      <c r="Q198" s="36"/>
      <c r="R198" s="36"/>
    </row>
    <row r="199" spans="1:18">
      <c r="A199" s="36"/>
      <c r="B199" s="36"/>
      <c r="C199" s="36"/>
      <c r="D199" s="36"/>
      <c r="E199" s="36"/>
      <c r="F199" s="36"/>
      <c r="G199" s="36"/>
      <c r="H199" s="36"/>
      <c r="I199" s="36"/>
      <c r="J199" s="36"/>
      <c r="K199" s="36"/>
      <c r="L199" s="36"/>
      <c r="M199" s="36"/>
      <c r="N199" s="36"/>
      <c r="O199" s="36"/>
      <c r="P199" s="36"/>
      <c r="Q199" s="36"/>
      <c r="R199" s="36"/>
    </row>
    <row r="200" spans="1:18">
      <c r="A200" s="36"/>
      <c r="B200" s="36"/>
      <c r="C200" s="36"/>
      <c r="D200" s="36"/>
      <c r="E200" s="36"/>
      <c r="F200" s="36"/>
      <c r="G200" s="36"/>
      <c r="H200" s="36"/>
      <c r="I200" s="36"/>
      <c r="J200" s="36"/>
      <c r="K200" s="36"/>
      <c r="L200" s="36"/>
      <c r="M200" s="36"/>
      <c r="N200" s="36"/>
      <c r="O200" s="36"/>
      <c r="P200" s="36"/>
      <c r="Q200" s="36"/>
      <c r="R200" s="36"/>
    </row>
    <row r="201" spans="1:18">
      <c r="A201" s="36"/>
      <c r="B201" s="36"/>
      <c r="C201" s="36"/>
      <c r="D201" s="36"/>
      <c r="E201" s="36"/>
      <c r="F201" s="36"/>
      <c r="G201" s="36"/>
      <c r="H201" s="36"/>
      <c r="I201" s="36"/>
      <c r="J201" s="36"/>
      <c r="K201" s="36"/>
      <c r="L201" s="36"/>
      <c r="M201" s="36"/>
      <c r="N201" s="36"/>
      <c r="O201" s="36"/>
      <c r="P201" s="36"/>
      <c r="Q201" s="36"/>
      <c r="R201" s="36"/>
    </row>
  </sheetData>
  <mergeCells count="19">
    <mergeCell ref="A2:R2"/>
    <mergeCell ref="A3:R3"/>
    <mergeCell ref="J5:K5"/>
    <mergeCell ref="L5:M5"/>
    <mergeCell ref="N5:P5"/>
    <mergeCell ref="A25:C25"/>
    <mergeCell ref="A26:C26"/>
    <mergeCell ref="A27:C27"/>
    <mergeCell ref="A5:A6"/>
    <mergeCell ref="B5:B6"/>
    <mergeCell ref="C5:C6"/>
    <mergeCell ref="D5:D6"/>
    <mergeCell ref="E5:E6"/>
    <mergeCell ref="F5:F6"/>
    <mergeCell ref="G5:G6"/>
    <mergeCell ref="H5:H6"/>
    <mergeCell ref="I5:I6"/>
    <mergeCell ref="Q5:Q6"/>
    <mergeCell ref="R5:R6"/>
  </mergeCells>
  <hyperlinks>
    <hyperlink ref="A1" location="'索引目录'!D46" display="返回索引页"/>
    <hyperlink ref="B1" location="'非流动资产评估汇总'!B15" display="返回"/>
  </hyperlinks>
  <pageMargins left="0.7" right="0.7" top="0.75" bottom="0.75" header="0.3" footer="0.3"/>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01"/>
  <sheetViews>
    <sheetView workbookViewId="0">
      <selection activeCell="A1" sqref="A1"/>
    </sheetView>
  </sheetViews>
  <sheetFormatPr defaultColWidth="9.81481481481481" defaultRowHeight="14.4"/>
  <cols>
    <col min="1" max="1" width="4" customWidth="1"/>
    <col min="2" max="2" width="7" customWidth="1"/>
    <col min="3" max="3" width="15" customWidth="1"/>
    <col min="4" max="4" width="4" customWidth="1"/>
    <col min="5" max="5" width="9" hidden="1" customWidth="1"/>
    <col min="6" max="7" width="5" customWidth="1"/>
    <col min="8" max="13" width="12" customWidth="1"/>
    <col min="14" max="14" width="7" customWidth="1"/>
    <col min="15" max="15" width="12" customWidth="1"/>
    <col min="16" max="16" width="8" customWidth="1"/>
    <col min="17" max="17" width="6" customWidth="1"/>
  </cols>
  <sheetData>
    <row r="1" ht="15.6" spans="1:17">
      <c r="A1" s="13" t="s">
        <v>86</v>
      </c>
      <c r="B1" s="14" t="s">
        <v>250</v>
      </c>
      <c r="C1" s="15"/>
      <c r="D1" s="15"/>
      <c r="E1" s="15"/>
      <c r="F1" s="15"/>
      <c r="G1" s="15"/>
      <c r="H1" s="15"/>
      <c r="I1" s="15"/>
      <c r="J1" s="15"/>
      <c r="K1" s="15"/>
      <c r="L1" s="15"/>
      <c r="M1" s="15"/>
      <c r="N1" s="15"/>
      <c r="O1" s="15"/>
      <c r="P1" s="15"/>
      <c r="Q1" s="15"/>
    </row>
    <row r="2" ht="30" customHeight="1" spans="1:17">
      <c r="A2" s="16" t="s">
        <v>1379</v>
      </c>
      <c r="B2" s="17"/>
      <c r="C2" s="17"/>
      <c r="D2" s="17"/>
      <c r="E2" s="17"/>
      <c r="F2" s="17"/>
      <c r="G2" s="17"/>
      <c r="H2" s="17"/>
      <c r="I2" s="17"/>
      <c r="J2" s="17"/>
      <c r="K2" s="17"/>
      <c r="L2" s="17"/>
      <c r="M2" s="17"/>
      <c r="N2" s="17"/>
      <c r="O2" s="17"/>
      <c r="P2" s="17"/>
      <c r="Q2" s="17"/>
    </row>
    <row r="3" ht="14.25" customHeight="1" spans="1:17">
      <c r="A3" s="40" t="e">
        <f>CONCATENATE(#REF!,#REF!,#REF!,#REF!,#REF!,#REF!,#REF!)</f>
        <v>#REF!</v>
      </c>
      <c r="B3" s="40"/>
      <c r="C3" s="40"/>
      <c r="D3" s="40"/>
      <c r="E3" s="40"/>
      <c r="F3" s="40"/>
      <c r="G3" s="40"/>
      <c r="H3" s="40"/>
      <c r="I3" s="38"/>
      <c r="J3" s="38"/>
      <c r="K3" s="38"/>
      <c r="L3" s="38"/>
      <c r="M3" s="38"/>
      <c r="N3" s="38"/>
      <c r="O3" s="38"/>
      <c r="P3" s="38"/>
      <c r="Q3" s="38"/>
    </row>
    <row r="4" ht="15.75" customHeight="1" spans="1:17">
      <c r="A4" s="41" t="e">
        <f>#REF!&amp;#REF!</f>
        <v>#REF!</v>
      </c>
      <c r="B4" s="36"/>
      <c r="C4" s="36"/>
      <c r="D4" s="36"/>
      <c r="E4" s="36"/>
      <c r="F4" s="36"/>
      <c r="G4" s="36"/>
      <c r="H4" s="36"/>
      <c r="I4" s="36"/>
      <c r="J4" s="36"/>
      <c r="K4" s="36"/>
      <c r="L4" s="36"/>
      <c r="M4" s="36"/>
      <c r="N4" s="36"/>
      <c r="O4" s="36"/>
      <c r="P4" s="36"/>
      <c r="Q4" s="42" t="s">
        <v>119</v>
      </c>
    </row>
    <row r="5" ht="15.75" customHeight="1" spans="1:17">
      <c r="A5" s="43" t="s">
        <v>183</v>
      </c>
      <c r="B5" s="43" t="s">
        <v>166</v>
      </c>
      <c r="C5" s="185" t="s">
        <v>1380</v>
      </c>
      <c r="D5" s="185" t="s">
        <v>478</v>
      </c>
      <c r="E5" s="433" t="s">
        <v>667</v>
      </c>
      <c r="F5" s="185" t="s">
        <v>479</v>
      </c>
      <c r="G5" s="185" t="s">
        <v>1381</v>
      </c>
      <c r="H5" s="185" t="s">
        <v>1382</v>
      </c>
      <c r="I5" s="43" t="s">
        <v>333</v>
      </c>
      <c r="J5" s="70"/>
      <c r="K5" s="185" t="s">
        <v>334</v>
      </c>
      <c r="L5" s="437"/>
      <c r="M5" s="43" t="s">
        <v>335</v>
      </c>
      <c r="N5" s="46"/>
      <c r="O5" s="46"/>
      <c r="P5" s="187" t="s">
        <v>358</v>
      </c>
      <c r="Q5" s="185" t="s">
        <v>186</v>
      </c>
    </row>
    <row r="6" ht="15.75" customHeight="1" spans="1:17">
      <c r="A6" s="46"/>
      <c r="B6" s="46"/>
      <c r="C6" s="434"/>
      <c r="D6" s="46"/>
      <c r="E6" s="435"/>
      <c r="F6" s="46"/>
      <c r="G6" s="434"/>
      <c r="H6" s="434"/>
      <c r="I6" s="43" t="s">
        <v>675</v>
      </c>
      <c r="J6" s="44" t="s">
        <v>676</v>
      </c>
      <c r="K6" s="72" t="s">
        <v>675</v>
      </c>
      <c r="L6" s="43" t="s">
        <v>676</v>
      </c>
      <c r="M6" s="43" t="s">
        <v>675</v>
      </c>
      <c r="N6" s="52" t="s">
        <v>677</v>
      </c>
      <c r="O6" s="43" t="s">
        <v>676</v>
      </c>
      <c r="P6" s="46"/>
      <c r="Q6" s="46"/>
    </row>
    <row r="7" ht="15.75" customHeight="1" spans="1:17">
      <c r="A7" s="46"/>
      <c r="B7" s="47"/>
      <c r="C7" s="47"/>
      <c r="D7" s="46"/>
      <c r="E7" s="436"/>
      <c r="F7" s="47"/>
      <c r="G7" s="46"/>
      <c r="H7" s="46"/>
      <c r="I7" s="56"/>
      <c r="J7" s="55"/>
      <c r="K7" s="57"/>
      <c r="L7" s="56"/>
      <c r="M7" s="56"/>
      <c r="N7" s="46"/>
      <c r="O7" s="56">
        <f t="shared" ref="O7:O24" si="0">ROUND(M7*N7/100,0)</f>
        <v>0</v>
      </c>
      <c r="P7" s="56" t="str">
        <f t="shared" ref="P7:P27" si="1">IF(L7=0,"",(O7-L7)/L7*100)</f>
        <v/>
      </c>
      <c r="Q7" s="47"/>
    </row>
    <row r="8" ht="15.75" customHeight="1" spans="1:17">
      <c r="A8" s="46"/>
      <c r="B8" s="47"/>
      <c r="C8" s="47"/>
      <c r="D8" s="46"/>
      <c r="E8" s="436"/>
      <c r="F8" s="47"/>
      <c r="G8" s="46"/>
      <c r="H8" s="46"/>
      <c r="I8" s="56"/>
      <c r="J8" s="55"/>
      <c r="K8" s="57"/>
      <c r="L8" s="56"/>
      <c r="M8" s="56"/>
      <c r="N8" s="46"/>
      <c r="O8" s="56">
        <f t="shared" si="0"/>
        <v>0</v>
      </c>
      <c r="P8" s="56" t="str">
        <f t="shared" si="1"/>
        <v/>
      </c>
      <c r="Q8" s="47"/>
    </row>
    <row r="9" ht="15.75" customHeight="1" spans="1:17">
      <c r="A9" s="46"/>
      <c r="B9" s="47"/>
      <c r="C9" s="47"/>
      <c r="D9" s="46"/>
      <c r="E9" s="436"/>
      <c r="F9" s="47"/>
      <c r="G9" s="46"/>
      <c r="H9" s="46"/>
      <c r="I9" s="56"/>
      <c r="J9" s="55"/>
      <c r="K9" s="57"/>
      <c r="L9" s="56"/>
      <c r="M9" s="56"/>
      <c r="N9" s="46"/>
      <c r="O9" s="56">
        <f t="shared" si="0"/>
        <v>0</v>
      </c>
      <c r="P9" s="56" t="str">
        <f t="shared" si="1"/>
        <v/>
      </c>
      <c r="Q9" s="47"/>
    </row>
    <row r="10" ht="15.75" customHeight="1" spans="1:17">
      <c r="A10" s="46"/>
      <c r="B10" s="47"/>
      <c r="C10" s="47"/>
      <c r="D10" s="46"/>
      <c r="E10" s="436"/>
      <c r="F10" s="47"/>
      <c r="G10" s="46"/>
      <c r="H10" s="46"/>
      <c r="I10" s="56"/>
      <c r="J10" s="55"/>
      <c r="K10" s="57"/>
      <c r="L10" s="56"/>
      <c r="M10" s="56"/>
      <c r="N10" s="46"/>
      <c r="O10" s="56">
        <f t="shared" si="0"/>
        <v>0</v>
      </c>
      <c r="P10" s="56" t="str">
        <f t="shared" si="1"/>
        <v/>
      </c>
      <c r="Q10" s="47"/>
    </row>
    <row r="11" ht="15.75" customHeight="1" spans="1:17">
      <c r="A11" s="46"/>
      <c r="B11" s="47"/>
      <c r="C11" s="47"/>
      <c r="D11" s="46"/>
      <c r="E11" s="436"/>
      <c r="F11" s="47"/>
      <c r="G11" s="46"/>
      <c r="H11" s="46"/>
      <c r="I11" s="56"/>
      <c r="J11" s="55"/>
      <c r="K11" s="57"/>
      <c r="L11" s="56"/>
      <c r="M11" s="56"/>
      <c r="N11" s="46"/>
      <c r="O11" s="56">
        <f t="shared" si="0"/>
        <v>0</v>
      </c>
      <c r="P11" s="56" t="str">
        <f t="shared" si="1"/>
        <v/>
      </c>
      <c r="Q11" s="47"/>
    </row>
    <row r="12" ht="15.75" customHeight="1" spans="1:17">
      <c r="A12" s="46"/>
      <c r="B12" s="47"/>
      <c r="C12" s="47"/>
      <c r="D12" s="46"/>
      <c r="E12" s="436"/>
      <c r="F12" s="47"/>
      <c r="G12" s="46"/>
      <c r="H12" s="46"/>
      <c r="I12" s="56"/>
      <c r="J12" s="55"/>
      <c r="K12" s="57"/>
      <c r="L12" s="56"/>
      <c r="M12" s="56"/>
      <c r="N12" s="46"/>
      <c r="O12" s="56">
        <f t="shared" si="0"/>
        <v>0</v>
      </c>
      <c r="P12" s="56" t="str">
        <f t="shared" si="1"/>
        <v/>
      </c>
      <c r="Q12" s="47"/>
    </row>
    <row r="13" ht="15.75" customHeight="1" spans="1:17">
      <c r="A13" s="46"/>
      <c r="B13" s="47"/>
      <c r="C13" s="47"/>
      <c r="D13" s="46"/>
      <c r="E13" s="436"/>
      <c r="F13" s="47"/>
      <c r="G13" s="46"/>
      <c r="H13" s="46"/>
      <c r="I13" s="56"/>
      <c r="J13" s="55"/>
      <c r="K13" s="57"/>
      <c r="L13" s="56"/>
      <c r="M13" s="56"/>
      <c r="N13" s="46"/>
      <c r="O13" s="56">
        <f t="shared" si="0"/>
        <v>0</v>
      </c>
      <c r="P13" s="56" t="str">
        <f t="shared" si="1"/>
        <v/>
      </c>
      <c r="Q13" s="47"/>
    </row>
    <row r="14" ht="15.75" customHeight="1" spans="1:17">
      <c r="A14" s="46"/>
      <c r="B14" s="47"/>
      <c r="C14" s="47"/>
      <c r="D14" s="46"/>
      <c r="E14" s="436"/>
      <c r="F14" s="47"/>
      <c r="G14" s="46"/>
      <c r="H14" s="46"/>
      <c r="I14" s="56"/>
      <c r="J14" s="55"/>
      <c r="K14" s="57"/>
      <c r="L14" s="56"/>
      <c r="M14" s="56"/>
      <c r="N14" s="46"/>
      <c r="O14" s="56">
        <f t="shared" si="0"/>
        <v>0</v>
      </c>
      <c r="P14" s="56" t="str">
        <f t="shared" si="1"/>
        <v/>
      </c>
      <c r="Q14" s="47"/>
    </row>
    <row r="15" ht="15.75" customHeight="1" spans="1:17">
      <c r="A15" s="46"/>
      <c r="B15" s="47"/>
      <c r="C15" s="47"/>
      <c r="D15" s="46"/>
      <c r="E15" s="436"/>
      <c r="F15" s="47"/>
      <c r="G15" s="46"/>
      <c r="H15" s="46"/>
      <c r="I15" s="56"/>
      <c r="J15" s="55"/>
      <c r="K15" s="57"/>
      <c r="L15" s="56"/>
      <c r="M15" s="56"/>
      <c r="N15" s="46"/>
      <c r="O15" s="56">
        <f t="shared" si="0"/>
        <v>0</v>
      </c>
      <c r="P15" s="56" t="str">
        <f t="shared" si="1"/>
        <v/>
      </c>
      <c r="Q15" s="47"/>
    </row>
    <row r="16" ht="15.75" customHeight="1" spans="1:17">
      <c r="A16" s="46"/>
      <c r="B16" s="47"/>
      <c r="C16" s="47"/>
      <c r="D16" s="46"/>
      <c r="E16" s="436"/>
      <c r="F16" s="47"/>
      <c r="G16" s="46"/>
      <c r="H16" s="46"/>
      <c r="I16" s="56"/>
      <c r="J16" s="55"/>
      <c r="K16" s="57"/>
      <c r="L16" s="56"/>
      <c r="M16" s="56"/>
      <c r="N16" s="46"/>
      <c r="O16" s="56">
        <f t="shared" si="0"/>
        <v>0</v>
      </c>
      <c r="P16" s="56" t="str">
        <f t="shared" si="1"/>
        <v/>
      </c>
      <c r="Q16" s="47"/>
    </row>
    <row r="17" ht="15.75" customHeight="1" spans="1:17">
      <c r="A17" s="46"/>
      <c r="B17" s="47"/>
      <c r="C17" s="47"/>
      <c r="D17" s="46"/>
      <c r="E17" s="436"/>
      <c r="F17" s="47"/>
      <c r="G17" s="46"/>
      <c r="H17" s="46"/>
      <c r="I17" s="56"/>
      <c r="J17" s="55"/>
      <c r="K17" s="57"/>
      <c r="L17" s="56"/>
      <c r="M17" s="56"/>
      <c r="N17" s="46"/>
      <c r="O17" s="56">
        <f t="shared" si="0"/>
        <v>0</v>
      </c>
      <c r="P17" s="56" t="str">
        <f t="shared" si="1"/>
        <v/>
      </c>
      <c r="Q17" s="47"/>
    </row>
    <row r="18" ht="15.75" customHeight="1" spans="1:17">
      <c r="A18" s="46"/>
      <c r="B18" s="47"/>
      <c r="C18" s="47"/>
      <c r="D18" s="46"/>
      <c r="E18" s="436"/>
      <c r="F18" s="47"/>
      <c r="G18" s="46"/>
      <c r="H18" s="46"/>
      <c r="I18" s="56"/>
      <c r="J18" s="55"/>
      <c r="K18" s="57"/>
      <c r="L18" s="56"/>
      <c r="M18" s="56"/>
      <c r="N18" s="46"/>
      <c r="O18" s="56">
        <f t="shared" si="0"/>
        <v>0</v>
      </c>
      <c r="P18" s="56" t="str">
        <f t="shared" si="1"/>
        <v/>
      </c>
      <c r="Q18" s="47"/>
    </row>
    <row r="19" ht="15.75" customHeight="1" spans="1:17">
      <c r="A19" s="46"/>
      <c r="B19" s="47"/>
      <c r="C19" s="47"/>
      <c r="D19" s="46"/>
      <c r="E19" s="436"/>
      <c r="F19" s="47"/>
      <c r="G19" s="46"/>
      <c r="H19" s="46"/>
      <c r="I19" s="56"/>
      <c r="J19" s="55"/>
      <c r="K19" s="57"/>
      <c r="L19" s="56"/>
      <c r="M19" s="56"/>
      <c r="N19" s="46"/>
      <c r="O19" s="56">
        <f t="shared" si="0"/>
        <v>0</v>
      </c>
      <c r="P19" s="56" t="str">
        <f t="shared" si="1"/>
        <v/>
      </c>
      <c r="Q19" s="47"/>
    </row>
    <row r="20" ht="15.75" customHeight="1" spans="1:17">
      <c r="A20" s="46"/>
      <c r="B20" s="47"/>
      <c r="C20" s="47"/>
      <c r="D20" s="46"/>
      <c r="E20" s="436"/>
      <c r="F20" s="47"/>
      <c r="G20" s="46"/>
      <c r="H20" s="46"/>
      <c r="I20" s="56"/>
      <c r="J20" s="55"/>
      <c r="K20" s="57"/>
      <c r="L20" s="56"/>
      <c r="M20" s="56"/>
      <c r="N20" s="46"/>
      <c r="O20" s="56">
        <f t="shared" si="0"/>
        <v>0</v>
      </c>
      <c r="P20" s="56" t="str">
        <f t="shared" si="1"/>
        <v/>
      </c>
      <c r="Q20" s="47"/>
    </row>
    <row r="21" ht="15.75" customHeight="1" spans="1:17">
      <c r="A21" s="46"/>
      <c r="B21" s="47"/>
      <c r="C21" s="47"/>
      <c r="D21" s="46"/>
      <c r="E21" s="436"/>
      <c r="F21" s="47"/>
      <c r="G21" s="46"/>
      <c r="H21" s="46"/>
      <c r="I21" s="56"/>
      <c r="J21" s="55"/>
      <c r="K21" s="57"/>
      <c r="L21" s="56"/>
      <c r="M21" s="56"/>
      <c r="N21" s="46"/>
      <c r="O21" s="56">
        <f t="shared" si="0"/>
        <v>0</v>
      </c>
      <c r="P21" s="56" t="str">
        <f t="shared" si="1"/>
        <v/>
      </c>
      <c r="Q21" s="47"/>
    </row>
    <row r="22" ht="15.75" customHeight="1" spans="1:17">
      <c r="A22" s="46"/>
      <c r="B22" s="47"/>
      <c r="C22" s="47"/>
      <c r="D22" s="46"/>
      <c r="E22" s="436"/>
      <c r="F22" s="47"/>
      <c r="G22" s="46"/>
      <c r="H22" s="46"/>
      <c r="I22" s="56"/>
      <c r="J22" s="55"/>
      <c r="K22" s="57"/>
      <c r="L22" s="56"/>
      <c r="M22" s="56"/>
      <c r="N22" s="46"/>
      <c r="O22" s="56">
        <f t="shared" si="0"/>
        <v>0</v>
      </c>
      <c r="P22" s="56" t="str">
        <f t="shared" si="1"/>
        <v/>
      </c>
      <c r="Q22" s="47"/>
    </row>
    <row r="23" ht="15.75" customHeight="1" spans="1:17">
      <c r="A23" s="46"/>
      <c r="B23" s="47"/>
      <c r="C23" s="47"/>
      <c r="D23" s="46"/>
      <c r="E23" s="436"/>
      <c r="F23" s="47"/>
      <c r="G23" s="46"/>
      <c r="H23" s="46"/>
      <c r="I23" s="56"/>
      <c r="J23" s="55"/>
      <c r="K23" s="57"/>
      <c r="L23" s="56"/>
      <c r="M23" s="56"/>
      <c r="N23" s="46"/>
      <c r="O23" s="56">
        <f t="shared" si="0"/>
        <v>0</v>
      </c>
      <c r="P23" s="56" t="str">
        <f t="shared" si="1"/>
        <v/>
      </c>
      <c r="Q23" s="47"/>
    </row>
    <row r="24" ht="15.75" customHeight="1" spans="1:17">
      <c r="A24" s="46"/>
      <c r="B24" s="47"/>
      <c r="C24" s="47"/>
      <c r="D24" s="46"/>
      <c r="E24" s="436"/>
      <c r="F24" s="47"/>
      <c r="G24" s="46"/>
      <c r="H24" s="46"/>
      <c r="I24" s="56"/>
      <c r="J24" s="55"/>
      <c r="K24" s="57"/>
      <c r="L24" s="56"/>
      <c r="M24" s="56"/>
      <c r="N24" s="46"/>
      <c r="O24" s="56">
        <f t="shared" si="0"/>
        <v>0</v>
      </c>
      <c r="P24" s="56" t="str">
        <f t="shared" si="1"/>
        <v/>
      </c>
      <c r="Q24" s="47"/>
    </row>
    <row r="25" ht="15.75" customHeight="1" spans="1:17">
      <c r="A25" s="52" t="s">
        <v>395</v>
      </c>
      <c r="B25" s="43"/>
      <c r="C25" s="43"/>
      <c r="D25" s="46"/>
      <c r="E25" s="436"/>
      <c r="F25" s="47"/>
      <c r="G25" s="46"/>
      <c r="H25" s="46"/>
      <c r="I25" s="56">
        <f>SUM(I7:I24)</f>
        <v>0</v>
      </c>
      <c r="J25" s="55">
        <f>SUM(J7:J24)</f>
        <v>0</v>
      </c>
      <c r="K25" s="57">
        <f>SUM(K7:K24)</f>
        <v>0</v>
      </c>
      <c r="L25" s="56">
        <f>SUM(L7:L24)</f>
        <v>0</v>
      </c>
      <c r="M25" s="56">
        <f>SUM(M7:M24)</f>
        <v>0</v>
      </c>
      <c r="N25" s="46"/>
      <c r="O25" s="56">
        <f>SUM(O7:O24)</f>
        <v>0</v>
      </c>
      <c r="P25" s="56" t="str">
        <f t="shared" si="1"/>
        <v/>
      </c>
      <c r="Q25" s="47"/>
    </row>
    <row r="26" ht="15.75" customHeight="1" spans="1:17">
      <c r="A26" s="43" t="s">
        <v>1378</v>
      </c>
      <c r="B26" s="43"/>
      <c r="C26" s="43"/>
      <c r="D26" s="46"/>
      <c r="E26" s="436"/>
      <c r="F26" s="47"/>
      <c r="G26" s="46"/>
      <c r="H26" s="46"/>
      <c r="I26" s="56"/>
      <c r="J26" s="55"/>
      <c r="K26" s="57"/>
      <c r="L26" s="56"/>
      <c r="M26" s="56"/>
      <c r="N26" s="46"/>
      <c r="O26" s="56">
        <v>0</v>
      </c>
      <c r="P26" s="56" t="str">
        <f t="shared" si="1"/>
        <v/>
      </c>
      <c r="Q26" s="47"/>
    </row>
    <row r="27" ht="15.75" customHeight="1" spans="1:17">
      <c r="A27" s="52" t="s">
        <v>636</v>
      </c>
      <c r="B27" s="43"/>
      <c r="C27" s="43"/>
      <c r="D27" s="46"/>
      <c r="E27" s="435"/>
      <c r="F27" s="46"/>
      <c r="G27" s="46"/>
      <c r="H27" s="46"/>
      <c r="I27" s="56">
        <f>I25-I26</f>
        <v>0</v>
      </c>
      <c r="J27" s="55">
        <f>J25-J26</f>
        <v>0</v>
      </c>
      <c r="K27" s="57">
        <f>K25-K26</f>
        <v>0</v>
      </c>
      <c r="L27" s="56">
        <f>L25-L26</f>
        <v>0</v>
      </c>
      <c r="M27" s="56">
        <f>M25-M26</f>
        <v>0</v>
      </c>
      <c r="N27" s="46"/>
      <c r="O27" s="56">
        <f>O25-O26</f>
        <v>0</v>
      </c>
      <c r="P27" s="56" t="str">
        <f t="shared" si="1"/>
        <v/>
      </c>
      <c r="Q27" s="47"/>
    </row>
    <row r="28" ht="15.75" customHeight="1" spans="1:17">
      <c r="A28" s="54" t="e">
        <f>#REF!&amp;#REF!</f>
        <v>#REF!</v>
      </c>
      <c r="B28" s="36"/>
      <c r="C28" s="36"/>
      <c r="D28" s="36"/>
      <c r="E28" s="36"/>
      <c r="F28" s="36"/>
      <c r="G28" s="36"/>
      <c r="H28" s="36"/>
      <c r="I28" s="36"/>
      <c r="J28" s="36"/>
      <c r="K28" s="36"/>
      <c r="L28" s="36"/>
      <c r="M28" s="36" t="e">
        <f>"评估人员："&amp;#REF!</f>
        <v>#REF!</v>
      </c>
      <c r="N28" s="36"/>
      <c r="O28" s="36"/>
      <c r="P28" s="36"/>
      <c r="Q28" s="36"/>
    </row>
    <row r="29" ht="15.75" customHeight="1" spans="1:17">
      <c r="A29" s="54" t="e">
        <f>CONCATENATE(#REF!,#REF!,#REF!,#REF!,#REF!,#REF!,#REF!)</f>
        <v>#REF!</v>
      </c>
      <c r="B29" s="36"/>
      <c r="C29" s="36"/>
      <c r="D29" s="36"/>
      <c r="E29" s="36"/>
      <c r="F29" s="36"/>
      <c r="G29" s="36"/>
      <c r="H29" s="36"/>
      <c r="I29" s="36"/>
      <c r="J29" s="36"/>
      <c r="K29" s="36"/>
      <c r="L29" s="36"/>
      <c r="M29" s="36"/>
      <c r="N29" s="36"/>
      <c r="O29" s="36"/>
      <c r="P29" s="36"/>
      <c r="Q29" s="36"/>
    </row>
    <row r="30" spans="1:17">
      <c r="A30" s="36"/>
      <c r="B30" s="36"/>
      <c r="C30" s="36"/>
      <c r="D30" s="36"/>
      <c r="E30" s="36"/>
      <c r="F30" s="36"/>
      <c r="G30" s="36"/>
      <c r="H30" s="36"/>
      <c r="I30" s="36"/>
      <c r="J30" s="36"/>
      <c r="K30" s="36"/>
      <c r="L30" s="36"/>
      <c r="M30" s="36"/>
      <c r="N30" s="36"/>
      <c r="O30" s="36"/>
      <c r="P30" s="36"/>
      <c r="Q30" s="36"/>
    </row>
    <row r="31" spans="1:17">
      <c r="A31" s="36"/>
      <c r="B31" s="36"/>
      <c r="C31" s="36"/>
      <c r="D31" s="36"/>
      <c r="E31" s="36"/>
      <c r="F31" s="36"/>
      <c r="G31" s="36"/>
      <c r="H31" s="36"/>
      <c r="I31" s="36"/>
      <c r="J31" s="36"/>
      <c r="K31" s="36"/>
      <c r="L31" s="36"/>
      <c r="M31" s="36"/>
      <c r="N31" s="36"/>
      <c r="O31" s="36"/>
      <c r="P31" s="36"/>
      <c r="Q31" s="36"/>
    </row>
    <row r="32" spans="1:17">
      <c r="A32" s="36"/>
      <c r="B32" s="36"/>
      <c r="C32" s="36"/>
      <c r="D32" s="36"/>
      <c r="E32" s="36"/>
      <c r="F32" s="36"/>
      <c r="G32" s="36"/>
      <c r="H32" s="36"/>
      <c r="I32" s="36"/>
      <c r="J32" s="36"/>
      <c r="K32" s="36"/>
      <c r="L32" s="36"/>
      <c r="M32" s="36"/>
      <c r="N32" s="36"/>
      <c r="O32" s="36"/>
      <c r="P32" s="36"/>
      <c r="Q32" s="36"/>
    </row>
    <row r="33" spans="1:17">
      <c r="A33" s="36"/>
      <c r="B33" s="36"/>
      <c r="C33" s="36"/>
      <c r="D33" s="36"/>
      <c r="E33" s="36"/>
      <c r="F33" s="36"/>
      <c r="G33" s="36"/>
      <c r="H33" s="36"/>
      <c r="I33" s="36"/>
      <c r="J33" s="36"/>
      <c r="K33" s="36"/>
      <c r="L33" s="36"/>
      <c r="M33" s="36"/>
      <c r="N33" s="36"/>
      <c r="O33" s="36"/>
      <c r="P33" s="36"/>
      <c r="Q33" s="36"/>
    </row>
    <row r="34" spans="1:17">
      <c r="A34" s="36"/>
      <c r="B34" s="36"/>
      <c r="C34" s="36"/>
      <c r="D34" s="36"/>
      <c r="E34" s="36"/>
      <c r="F34" s="36"/>
      <c r="G34" s="36"/>
      <c r="H34" s="36"/>
      <c r="I34" s="36"/>
      <c r="J34" s="36"/>
      <c r="K34" s="36"/>
      <c r="L34" s="36"/>
      <c r="M34" s="36"/>
      <c r="N34" s="36"/>
      <c r="O34" s="36"/>
      <c r="P34" s="36"/>
      <c r="Q34" s="36"/>
    </row>
    <row r="35" spans="1:17">
      <c r="A35" s="36"/>
      <c r="B35" s="36"/>
      <c r="C35" s="36"/>
      <c r="D35" s="36"/>
      <c r="E35" s="36"/>
      <c r="F35" s="36"/>
      <c r="G35" s="36"/>
      <c r="H35" s="36"/>
      <c r="I35" s="36"/>
      <c r="J35" s="36"/>
      <c r="K35" s="36"/>
      <c r="L35" s="36"/>
      <c r="M35" s="36"/>
      <c r="N35" s="36"/>
      <c r="O35" s="36"/>
      <c r="P35" s="36"/>
      <c r="Q35" s="36"/>
    </row>
    <row r="36" spans="1:17">
      <c r="A36" s="36"/>
      <c r="B36" s="36"/>
      <c r="C36" s="36"/>
      <c r="D36" s="36"/>
      <c r="E36" s="36"/>
      <c r="F36" s="36"/>
      <c r="G36" s="36"/>
      <c r="H36" s="36"/>
      <c r="I36" s="36"/>
      <c r="J36" s="36"/>
      <c r="K36" s="36"/>
      <c r="L36" s="36"/>
      <c r="M36" s="36"/>
      <c r="N36" s="36"/>
      <c r="O36" s="36"/>
      <c r="P36" s="36"/>
      <c r="Q36" s="36"/>
    </row>
    <row r="37" spans="1:17">
      <c r="A37" s="36"/>
      <c r="B37" s="36"/>
      <c r="C37" s="36"/>
      <c r="D37" s="36"/>
      <c r="E37" s="36"/>
      <c r="F37" s="36"/>
      <c r="G37" s="36"/>
      <c r="H37" s="36"/>
      <c r="I37" s="36"/>
      <c r="J37" s="36"/>
      <c r="K37" s="36"/>
      <c r="L37" s="36"/>
      <c r="M37" s="36"/>
      <c r="N37" s="36"/>
      <c r="O37" s="36"/>
      <c r="P37" s="36"/>
      <c r="Q37" s="36"/>
    </row>
    <row r="38" spans="1:17">
      <c r="A38" s="36"/>
      <c r="B38" s="36"/>
      <c r="C38" s="36"/>
      <c r="D38" s="36"/>
      <c r="E38" s="36"/>
      <c r="F38" s="36"/>
      <c r="G38" s="36"/>
      <c r="H38" s="36"/>
      <c r="I38" s="36"/>
      <c r="J38" s="36"/>
      <c r="K38" s="36"/>
      <c r="L38" s="36"/>
      <c r="M38" s="36"/>
      <c r="N38" s="36"/>
      <c r="O38" s="36"/>
      <c r="P38" s="36"/>
      <c r="Q38" s="36"/>
    </row>
    <row r="39" spans="1:17">
      <c r="A39" s="36"/>
      <c r="B39" s="36"/>
      <c r="C39" s="36"/>
      <c r="D39" s="36"/>
      <c r="E39" s="36"/>
      <c r="F39" s="36"/>
      <c r="G39" s="36"/>
      <c r="H39" s="36"/>
      <c r="I39" s="36"/>
      <c r="J39" s="36"/>
      <c r="K39" s="36"/>
      <c r="L39" s="36"/>
      <c r="M39" s="36"/>
      <c r="N39" s="36"/>
      <c r="O39" s="36"/>
      <c r="P39" s="36"/>
      <c r="Q39" s="36"/>
    </row>
    <row r="40" spans="1:17">
      <c r="A40" s="36"/>
      <c r="B40" s="36"/>
      <c r="C40" s="36"/>
      <c r="D40" s="36"/>
      <c r="E40" s="36"/>
      <c r="F40" s="36"/>
      <c r="G40" s="36"/>
      <c r="H40" s="36"/>
      <c r="I40" s="36"/>
      <c r="J40" s="36"/>
      <c r="K40" s="36"/>
      <c r="L40" s="36"/>
      <c r="M40" s="36"/>
      <c r="N40" s="36"/>
      <c r="O40" s="36"/>
      <c r="P40" s="36"/>
      <c r="Q40" s="36"/>
    </row>
    <row r="41" spans="1:17">
      <c r="A41" s="36"/>
      <c r="B41" s="36"/>
      <c r="C41" s="36"/>
      <c r="D41" s="36"/>
      <c r="E41" s="36"/>
      <c r="F41" s="36"/>
      <c r="G41" s="36"/>
      <c r="H41" s="36"/>
      <c r="I41" s="36"/>
      <c r="J41" s="36"/>
      <c r="K41" s="36"/>
      <c r="L41" s="36"/>
      <c r="M41" s="36"/>
      <c r="N41" s="36"/>
      <c r="O41" s="36"/>
      <c r="P41" s="36"/>
      <c r="Q41" s="36"/>
    </row>
    <row r="42" spans="1:17">
      <c r="A42" s="36"/>
      <c r="B42" s="36"/>
      <c r="C42" s="36"/>
      <c r="D42" s="36"/>
      <c r="E42" s="36"/>
      <c r="F42" s="36"/>
      <c r="G42" s="36"/>
      <c r="H42" s="36"/>
      <c r="I42" s="36"/>
      <c r="J42" s="36"/>
      <c r="K42" s="36"/>
      <c r="L42" s="36"/>
      <c r="M42" s="36"/>
      <c r="N42" s="36"/>
      <c r="O42" s="36"/>
      <c r="P42" s="36"/>
      <c r="Q42" s="36"/>
    </row>
    <row r="43" spans="1:17">
      <c r="A43" s="36"/>
      <c r="B43" s="36"/>
      <c r="C43" s="36"/>
      <c r="D43" s="36"/>
      <c r="E43" s="36"/>
      <c r="F43" s="36"/>
      <c r="G43" s="36"/>
      <c r="H43" s="36"/>
      <c r="I43" s="36"/>
      <c r="J43" s="36"/>
      <c r="K43" s="36"/>
      <c r="L43" s="36"/>
      <c r="M43" s="36"/>
      <c r="N43" s="36"/>
      <c r="O43" s="36"/>
      <c r="P43" s="36"/>
      <c r="Q43" s="36"/>
    </row>
    <row r="44" spans="1:17">
      <c r="A44" s="36"/>
      <c r="B44" s="36"/>
      <c r="C44" s="36"/>
      <c r="D44" s="36"/>
      <c r="E44" s="36"/>
      <c r="F44" s="36"/>
      <c r="G44" s="36"/>
      <c r="H44" s="36"/>
      <c r="I44" s="36"/>
      <c r="J44" s="36"/>
      <c r="K44" s="36"/>
      <c r="L44" s="36"/>
      <c r="M44" s="36"/>
      <c r="N44" s="36"/>
      <c r="O44" s="36"/>
      <c r="P44" s="36"/>
      <c r="Q44" s="36"/>
    </row>
    <row r="45" spans="1:17">
      <c r="A45" s="36"/>
      <c r="B45" s="36"/>
      <c r="C45" s="36"/>
      <c r="D45" s="36"/>
      <c r="E45" s="36"/>
      <c r="F45" s="36"/>
      <c r="G45" s="36"/>
      <c r="H45" s="36"/>
      <c r="I45" s="36"/>
      <c r="J45" s="36"/>
      <c r="K45" s="36"/>
      <c r="L45" s="36"/>
      <c r="M45" s="36"/>
      <c r="N45" s="36"/>
      <c r="O45" s="36"/>
      <c r="P45" s="36"/>
      <c r="Q45" s="36"/>
    </row>
    <row r="46" spans="1:17">
      <c r="A46" s="36"/>
      <c r="B46" s="36"/>
      <c r="C46" s="36"/>
      <c r="D46" s="36"/>
      <c r="E46" s="36"/>
      <c r="F46" s="36"/>
      <c r="G46" s="36"/>
      <c r="H46" s="36"/>
      <c r="I46" s="36"/>
      <c r="J46" s="36"/>
      <c r="K46" s="36"/>
      <c r="L46" s="36"/>
      <c r="M46" s="36"/>
      <c r="N46" s="36"/>
      <c r="O46" s="36"/>
      <c r="P46" s="36"/>
      <c r="Q46" s="36"/>
    </row>
    <row r="47" spans="1:17">
      <c r="A47" s="36"/>
      <c r="B47" s="36"/>
      <c r="C47" s="36"/>
      <c r="D47" s="36"/>
      <c r="E47" s="36"/>
      <c r="F47" s="36"/>
      <c r="G47" s="36"/>
      <c r="H47" s="36"/>
      <c r="I47" s="36"/>
      <c r="J47" s="36"/>
      <c r="K47" s="36"/>
      <c r="L47" s="36"/>
      <c r="M47" s="36"/>
      <c r="N47" s="36"/>
      <c r="O47" s="36"/>
      <c r="P47" s="36"/>
      <c r="Q47" s="36"/>
    </row>
    <row r="48" spans="1:17">
      <c r="A48" s="36"/>
      <c r="B48" s="36"/>
      <c r="C48" s="36"/>
      <c r="D48" s="36"/>
      <c r="E48" s="36"/>
      <c r="F48" s="36"/>
      <c r="G48" s="36"/>
      <c r="H48" s="36"/>
      <c r="I48" s="36"/>
      <c r="J48" s="36"/>
      <c r="K48" s="36"/>
      <c r="L48" s="36"/>
      <c r="M48" s="36"/>
      <c r="N48" s="36"/>
      <c r="O48" s="36"/>
      <c r="P48" s="36"/>
      <c r="Q48" s="36"/>
    </row>
    <row r="49" spans="1:17">
      <c r="A49" s="36"/>
      <c r="B49" s="36"/>
      <c r="C49" s="36"/>
      <c r="D49" s="36"/>
      <c r="E49" s="36"/>
      <c r="F49" s="36"/>
      <c r="G49" s="36"/>
      <c r="H49" s="36"/>
      <c r="I49" s="36"/>
      <c r="J49" s="36"/>
      <c r="K49" s="36"/>
      <c r="L49" s="36"/>
      <c r="M49" s="36"/>
      <c r="N49" s="36"/>
      <c r="O49" s="36"/>
      <c r="P49" s="36"/>
      <c r="Q49" s="36"/>
    </row>
    <row r="50" spans="1:17">
      <c r="A50" s="36"/>
      <c r="B50" s="36"/>
      <c r="C50" s="36"/>
      <c r="D50" s="36"/>
      <c r="E50" s="36"/>
      <c r="F50" s="36"/>
      <c r="G50" s="36"/>
      <c r="H50" s="36"/>
      <c r="I50" s="36"/>
      <c r="J50" s="36"/>
      <c r="K50" s="36"/>
      <c r="L50" s="36"/>
      <c r="M50" s="36"/>
      <c r="N50" s="36"/>
      <c r="O50" s="36"/>
      <c r="P50" s="36"/>
      <c r="Q50" s="36"/>
    </row>
    <row r="51" spans="1:17">
      <c r="A51" s="36"/>
      <c r="B51" s="36"/>
      <c r="C51" s="36"/>
      <c r="D51" s="36"/>
      <c r="E51" s="36"/>
      <c r="F51" s="36"/>
      <c r="G51" s="36"/>
      <c r="H51" s="36"/>
      <c r="I51" s="36"/>
      <c r="J51" s="36"/>
      <c r="K51" s="36"/>
      <c r="L51" s="36"/>
      <c r="M51" s="36"/>
      <c r="N51" s="36"/>
      <c r="O51" s="36"/>
      <c r="P51" s="36"/>
      <c r="Q51" s="36"/>
    </row>
    <row r="52" spans="1:17">
      <c r="A52" s="36"/>
      <c r="B52" s="36"/>
      <c r="C52" s="36"/>
      <c r="D52" s="36"/>
      <c r="E52" s="36"/>
      <c r="F52" s="36"/>
      <c r="G52" s="36"/>
      <c r="H52" s="36"/>
      <c r="I52" s="36"/>
      <c r="J52" s="36"/>
      <c r="K52" s="36"/>
      <c r="L52" s="36"/>
      <c r="M52" s="36"/>
      <c r="N52" s="36"/>
      <c r="O52" s="36"/>
      <c r="P52" s="36"/>
      <c r="Q52" s="36"/>
    </row>
    <row r="53" spans="1:17">
      <c r="A53" s="36"/>
      <c r="B53" s="36"/>
      <c r="C53" s="36"/>
      <c r="D53" s="36"/>
      <c r="E53" s="36"/>
      <c r="F53" s="36"/>
      <c r="G53" s="36"/>
      <c r="H53" s="36"/>
      <c r="I53" s="36"/>
      <c r="J53" s="36"/>
      <c r="K53" s="36"/>
      <c r="L53" s="36"/>
      <c r="M53" s="36"/>
      <c r="N53" s="36"/>
      <c r="O53" s="36"/>
      <c r="P53" s="36"/>
      <c r="Q53" s="36"/>
    </row>
    <row r="54" spans="1:17">
      <c r="A54" s="36"/>
      <c r="B54" s="36"/>
      <c r="C54" s="36"/>
      <c r="D54" s="36"/>
      <c r="E54" s="36"/>
      <c r="F54" s="36"/>
      <c r="G54" s="36"/>
      <c r="H54" s="36"/>
      <c r="I54" s="36"/>
      <c r="J54" s="36"/>
      <c r="K54" s="36"/>
      <c r="L54" s="36"/>
      <c r="M54" s="36"/>
      <c r="N54" s="36"/>
      <c r="O54" s="36"/>
      <c r="P54" s="36"/>
      <c r="Q54" s="36"/>
    </row>
    <row r="55" spans="1:17">
      <c r="A55" s="36"/>
      <c r="B55" s="36"/>
      <c r="C55" s="36"/>
      <c r="D55" s="36"/>
      <c r="E55" s="36"/>
      <c r="F55" s="36"/>
      <c r="G55" s="36"/>
      <c r="H55" s="36"/>
      <c r="I55" s="36"/>
      <c r="J55" s="36"/>
      <c r="K55" s="36"/>
      <c r="L55" s="36"/>
      <c r="M55" s="36"/>
      <c r="N55" s="36"/>
      <c r="O55" s="36"/>
      <c r="P55" s="36"/>
      <c r="Q55" s="36"/>
    </row>
    <row r="56" spans="1:17">
      <c r="A56" s="36"/>
      <c r="B56" s="36"/>
      <c r="C56" s="36"/>
      <c r="D56" s="36"/>
      <c r="E56" s="36"/>
      <c r="F56" s="36"/>
      <c r="G56" s="36"/>
      <c r="H56" s="36"/>
      <c r="I56" s="36"/>
      <c r="J56" s="36"/>
      <c r="K56" s="36"/>
      <c r="L56" s="36"/>
      <c r="M56" s="36"/>
      <c r="N56" s="36"/>
      <c r="O56" s="36"/>
      <c r="P56" s="36"/>
      <c r="Q56" s="36"/>
    </row>
    <row r="57" spans="1:17">
      <c r="A57" s="36"/>
      <c r="B57" s="36"/>
      <c r="C57" s="36"/>
      <c r="D57" s="36"/>
      <c r="E57" s="36"/>
      <c r="F57" s="36"/>
      <c r="G57" s="36"/>
      <c r="H57" s="36"/>
      <c r="I57" s="36"/>
      <c r="J57" s="36"/>
      <c r="K57" s="36"/>
      <c r="L57" s="36"/>
      <c r="M57" s="36"/>
      <c r="N57" s="36"/>
      <c r="O57" s="36"/>
      <c r="P57" s="36"/>
      <c r="Q57" s="36"/>
    </row>
    <row r="58" spans="1:17">
      <c r="A58" s="36"/>
      <c r="B58" s="36"/>
      <c r="C58" s="36"/>
      <c r="D58" s="36"/>
      <c r="E58" s="36"/>
      <c r="F58" s="36"/>
      <c r="G58" s="36"/>
      <c r="H58" s="36"/>
      <c r="I58" s="36"/>
      <c r="J58" s="36"/>
      <c r="K58" s="36"/>
      <c r="L58" s="36"/>
      <c r="M58" s="36"/>
      <c r="N58" s="36"/>
      <c r="O58" s="36"/>
      <c r="P58" s="36"/>
      <c r="Q58" s="36"/>
    </row>
    <row r="59" spans="1:17">
      <c r="A59" s="36"/>
      <c r="B59" s="36"/>
      <c r="C59" s="36"/>
      <c r="D59" s="36"/>
      <c r="E59" s="36"/>
      <c r="F59" s="36"/>
      <c r="G59" s="36"/>
      <c r="H59" s="36"/>
      <c r="I59" s="36"/>
      <c r="J59" s="36"/>
      <c r="K59" s="36"/>
      <c r="L59" s="36"/>
      <c r="M59" s="36"/>
      <c r="N59" s="36"/>
      <c r="O59" s="36"/>
      <c r="P59" s="36"/>
      <c r="Q59" s="36"/>
    </row>
    <row r="60" spans="1:17">
      <c r="A60" s="36"/>
      <c r="B60" s="36"/>
      <c r="C60" s="36"/>
      <c r="D60" s="36"/>
      <c r="E60" s="36"/>
      <c r="F60" s="36"/>
      <c r="G60" s="36"/>
      <c r="H60" s="36"/>
      <c r="I60" s="36"/>
      <c r="J60" s="36"/>
      <c r="K60" s="36"/>
      <c r="L60" s="36"/>
      <c r="M60" s="36"/>
      <c r="N60" s="36"/>
      <c r="O60" s="36"/>
      <c r="P60" s="36"/>
      <c r="Q60" s="36"/>
    </row>
    <row r="61" spans="1:17">
      <c r="A61" s="36"/>
      <c r="B61" s="36"/>
      <c r="C61" s="36"/>
      <c r="D61" s="36"/>
      <c r="E61" s="36"/>
      <c r="F61" s="36"/>
      <c r="G61" s="36"/>
      <c r="H61" s="36"/>
      <c r="I61" s="36"/>
      <c r="J61" s="36"/>
      <c r="K61" s="36"/>
      <c r="L61" s="36"/>
      <c r="M61" s="36"/>
      <c r="N61" s="36"/>
      <c r="O61" s="36"/>
      <c r="P61" s="36"/>
      <c r="Q61" s="36"/>
    </row>
    <row r="62" spans="1:17">
      <c r="A62" s="36"/>
      <c r="B62" s="36"/>
      <c r="C62" s="36"/>
      <c r="D62" s="36"/>
      <c r="E62" s="36"/>
      <c r="F62" s="36"/>
      <c r="G62" s="36"/>
      <c r="H62" s="36"/>
      <c r="I62" s="36"/>
      <c r="J62" s="36"/>
      <c r="K62" s="36"/>
      <c r="L62" s="36"/>
      <c r="M62" s="36"/>
      <c r="N62" s="36"/>
      <c r="O62" s="36"/>
      <c r="P62" s="36"/>
      <c r="Q62" s="36"/>
    </row>
    <row r="63" spans="1:17">
      <c r="A63" s="36"/>
      <c r="B63" s="36"/>
      <c r="C63" s="36"/>
      <c r="D63" s="36"/>
      <c r="E63" s="36"/>
      <c r="F63" s="36"/>
      <c r="G63" s="36"/>
      <c r="H63" s="36"/>
      <c r="I63" s="36"/>
      <c r="J63" s="36"/>
      <c r="K63" s="36"/>
      <c r="L63" s="36"/>
      <c r="M63" s="36"/>
      <c r="N63" s="36"/>
      <c r="O63" s="36"/>
      <c r="P63" s="36"/>
      <c r="Q63" s="36"/>
    </row>
    <row r="64" spans="1:17">
      <c r="A64" s="36"/>
      <c r="B64" s="36"/>
      <c r="C64" s="36"/>
      <c r="D64" s="36"/>
      <c r="E64" s="36"/>
      <c r="F64" s="36"/>
      <c r="G64" s="36"/>
      <c r="H64" s="36"/>
      <c r="I64" s="36"/>
      <c r="J64" s="36"/>
      <c r="K64" s="36"/>
      <c r="L64" s="36"/>
      <c r="M64" s="36"/>
      <c r="N64" s="36"/>
      <c r="O64" s="36"/>
      <c r="P64" s="36"/>
      <c r="Q64" s="36"/>
    </row>
    <row r="65" spans="1:17">
      <c r="A65" s="36"/>
      <c r="B65" s="36"/>
      <c r="C65" s="36"/>
      <c r="D65" s="36"/>
      <c r="E65" s="36"/>
      <c r="F65" s="36"/>
      <c r="G65" s="36"/>
      <c r="H65" s="36"/>
      <c r="I65" s="36"/>
      <c r="J65" s="36"/>
      <c r="K65" s="36"/>
      <c r="L65" s="36"/>
      <c r="M65" s="36"/>
      <c r="N65" s="36"/>
      <c r="O65" s="36"/>
      <c r="P65" s="36"/>
      <c r="Q65" s="36"/>
    </row>
    <row r="66" spans="1:17">
      <c r="A66" s="36"/>
      <c r="B66" s="36"/>
      <c r="C66" s="36"/>
      <c r="D66" s="36"/>
      <c r="E66" s="36"/>
      <c r="F66" s="36"/>
      <c r="G66" s="36"/>
      <c r="H66" s="36"/>
      <c r="I66" s="36"/>
      <c r="J66" s="36"/>
      <c r="K66" s="36"/>
      <c r="L66" s="36"/>
      <c r="M66" s="36"/>
      <c r="N66" s="36"/>
      <c r="O66" s="36"/>
      <c r="P66" s="36"/>
      <c r="Q66" s="36"/>
    </row>
    <row r="67" spans="1:17">
      <c r="A67" s="36"/>
      <c r="B67" s="36"/>
      <c r="C67" s="36"/>
      <c r="D67" s="36"/>
      <c r="E67" s="36"/>
      <c r="F67" s="36"/>
      <c r="G67" s="36"/>
      <c r="H67" s="36"/>
      <c r="I67" s="36"/>
      <c r="J67" s="36"/>
      <c r="K67" s="36"/>
      <c r="L67" s="36"/>
      <c r="M67" s="36"/>
      <c r="N67" s="36"/>
      <c r="O67" s="36"/>
      <c r="P67" s="36"/>
      <c r="Q67" s="36"/>
    </row>
    <row r="68" spans="1:17">
      <c r="A68" s="36"/>
      <c r="B68" s="36"/>
      <c r="C68" s="36"/>
      <c r="D68" s="36"/>
      <c r="E68" s="36"/>
      <c r="F68" s="36"/>
      <c r="G68" s="36"/>
      <c r="H68" s="36"/>
      <c r="I68" s="36"/>
      <c r="J68" s="36"/>
      <c r="K68" s="36"/>
      <c r="L68" s="36"/>
      <c r="M68" s="36"/>
      <c r="N68" s="36"/>
      <c r="O68" s="36"/>
      <c r="P68" s="36"/>
      <c r="Q68" s="36"/>
    </row>
    <row r="69" spans="1:17">
      <c r="A69" s="36"/>
      <c r="B69" s="36"/>
      <c r="C69" s="36"/>
      <c r="D69" s="36"/>
      <c r="E69" s="36"/>
      <c r="F69" s="36"/>
      <c r="G69" s="36"/>
      <c r="H69" s="36"/>
      <c r="I69" s="36"/>
      <c r="J69" s="36"/>
      <c r="K69" s="36"/>
      <c r="L69" s="36"/>
      <c r="M69" s="36"/>
      <c r="N69" s="36"/>
      <c r="O69" s="36"/>
      <c r="P69" s="36"/>
      <c r="Q69" s="36"/>
    </row>
    <row r="70" spans="1:17">
      <c r="A70" s="36"/>
      <c r="B70" s="36"/>
      <c r="C70" s="36"/>
      <c r="D70" s="36"/>
      <c r="E70" s="36"/>
      <c r="F70" s="36"/>
      <c r="G70" s="36"/>
      <c r="H70" s="36"/>
      <c r="I70" s="36"/>
      <c r="J70" s="36"/>
      <c r="K70" s="36"/>
      <c r="L70" s="36"/>
      <c r="M70" s="36"/>
      <c r="N70" s="36"/>
      <c r="O70" s="36"/>
      <c r="P70" s="36"/>
      <c r="Q70" s="36"/>
    </row>
    <row r="71" spans="1:17">
      <c r="A71" s="36"/>
      <c r="B71" s="36"/>
      <c r="C71" s="36"/>
      <c r="D71" s="36"/>
      <c r="E71" s="36"/>
      <c r="F71" s="36"/>
      <c r="G71" s="36"/>
      <c r="H71" s="36"/>
      <c r="I71" s="36"/>
      <c r="J71" s="36"/>
      <c r="K71" s="36"/>
      <c r="L71" s="36"/>
      <c r="M71" s="36"/>
      <c r="N71" s="36"/>
      <c r="O71" s="36"/>
      <c r="P71" s="36"/>
      <c r="Q71" s="36"/>
    </row>
    <row r="72" spans="1:17">
      <c r="A72" s="36"/>
      <c r="B72" s="36"/>
      <c r="C72" s="36"/>
      <c r="D72" s="36"/>
      <c r="E72" s="36"/>
      <c r="F72" s="36"/>
      <c r="G72" s="36"/>
      <c r="H72" s="36"/>
      <c r="I72" s="36"/>
      <c r="J72" s="36"/>
      <c r="K72" s="36"/>
      <c r="L72" s="36"/>
      <c r="M72" s="36"/>
      <c r="N72" s="36"/>
      <c r="O72" s="36"/>
      <c r="P72" s="36"/>
      <c r="Q72" s="36"/>
    </row>
    <row r="73" spans="1:17">
      <c r="A73" s="36"/>
      <c r="B73" s="36"/>
      <c r="C73" s="36"/>
      <c r="D73" s="36"/>
      <c r="E73" s="36"/>
      <c r="F73" s="36"/>
      <c r="G73" s="36"/>
      <c r="H73" s="36"/>
      <c r="I73" s="36"/>
      <c r="J73" s="36"/>
      <c r="K73" s="36"/>
      <c r="L73" s="36"/>
      <c r="M73" s="36"/>
      <c r="N73" s="36"/>
      <c r="O73" s="36"/>
      <c r="P73" s="36"/>
      <c r="Q73" s="36"/>
    </row>
    <row r="74" spans="1:17">
      <c r="A74" s="36"/>
      <c r="B74" s="36"/>
      <c r="C74" s="36"/>
      <c r="D74" s="36"/>
      <c r="E74" s="36"/>
      <c r="F74" s="36"/>
      <c r="G74" s="36"/>
      <c r="H74" s="36"/>
      <c r="I74" s="36"/>
      <c r="J74" s="36"/>
      <c r="K74" s="36"/>
      <c r="L74" s="36"/>
      <c r="M74" s="36"/>
      <c r="N74" s="36"/>
      <c r="O74" s="36"/>
      <c r="P74" s="36"/>
      <c r="Q74" s="36"/>
    </row>
    <row r="75" spans="1:17">
      <c r="A75" s="36"/>
      <c r="B75" s="36"/>
      <c r="C75" s="36"/>
      <c r="D75" s="36"/>
      <c r="E75" s="36"/>
      <c r="F75" s="36"/>
      <c r="G75" s="36"/>
      <c r="H75" s="36"/>
      <c r="I75" s="36"/>
      <c r="J75" s="36"/>
      <c r="K75" s="36"/>
      <c r="L75" s="36"/>
      <c r="M75" s="36"/>
      <c r="N75" s="36"/>
      <c r="O75" s="36"/>
      <c r="P75" s="36"/>
      <c r="Q75" s="36"/>
    </row>
    <row r="76" spans="1:17">
      <c r="A76" s="36"/>
      <c r="B76" s="36"/>
      <c r="C76" s="36"/>
      <c r="D76" s="36"/>
      <c r="E76" s="36"/>
      <c r="F76" s="36"/>
      <c r="G76" s="36"/>
      <c r="H76" s="36"/>
      <c r="I76" s="36"/>
      <c r="J76" s="36"/>
      <c r="K76" s="36"/>
      <c r="L76" s="36"/>
      <c r="M76" s="36"/>
      <c r="N76" s="36"/>
      <c r="O76" s="36"/>
      <c r="P76" s="36"/>
      <c r="Q76" s="36"/>
    </row>
    <row r="77" spans="1:17">
      <c r="A77" s="36"/>
      <c r="B77" s="36"/>
      <c r="C77" s="36"/>
      <c r="D77" s="36"/>
      <c r="E77" s="36"/>
      <c r="F77" s="36"/>
      <c r="G77" s="36"/>
      <c r="H77" s="36"/>
      <c r="I77" s="36"/>
      <c r="J77" s="36"/>
      <c r="K77" s="36"/>
      <c r="L77" s="36"/>
      <c r="M77" s="36"/>
      <c r="N77" s="36"/>
      <c r="O77" s="36"/>
      <c r="P77" s="36"/>
      <c r="Q77" s="36"/>
    </row>
    <row r="78" spans="1:17">
      <c r="A78" s="36"/>
      <c r="B78" s="36"/>
      <c r="C78" s="36"/>
      <c r="D78" s="36"/>
      <c r="E78" s="36"/>
      <c r="F78" s="36"/>
      <c r="G78" s="36"/>
      <c r="H78" s="36"/>
      <c r="I78" s="36"/>
      <c r="J78" s="36"/>
      <c r="K78" s="36"/>
      <c r="L78" s="36"/>
      <c r="M78" s="36"/>
      <c r="N78" s="36"/>
      <c r="O78" s="36"/>
      <c r="P78" s="36"/>
      <c r="Q78" s="36"/>
    </row>
    <row r="79" spans="1:17">
      <c r="A79" s="36"/>
      <c r="B79" s="36"/>
      <c r="C79" s="36"/>
      <c r="D79" s="36"/>
      <c r="E79" s="36"/>
      <c r="F79" s="36"/>
      <c r="G79" s="36"/>
      <c r="H79" s="36"/>
      <c r="I79" s="36"/>
      <c r="J79" s="36"/>
      <c r="K79" s="36"/>
      <c r="L79" s="36"/>
      <c r="M79" s="36"/>
      <c r="N79" s="36"/>
      <c r="O79" s="36"/>
      <c r="P79" s="36"/>
      <c r="Q79" s="36"/>
    </row>
    <row r="80" spans="1:17">
      <c r="A80" s="36"/>
      <c r="B80" s="36"/>
      <c r="C80" s="36"/>
      <c r="D80" s="36"/>
      <c r="E80" s="36"/>
      <c r="F80" s="36"/>
      <c r="G80" s="36"/>
      <c r="H80" s="36"/>
      <c r="I80" s="36"/>
      <c r="J80" s="36"/>
      <c r="K80" s="36"/>
      <c r="L80" s="36"/>
      <c r="M80" s="36"/>
      <c r="N80" s="36"/>
      <c r="O80" s="36"/>
      <c r="P80" s="36"/>
      <c r="Q80" s="36"/>
    </row>
    <row r="81" spans="1:17">
      <c r="A81" s="36"/>
      <c r="B81" s="36"/>
      <c r="C81" s="36"/>
      <c r="D81" s="36"/>
      <c r="E81" s="36"/>
      <c r="F81" s="36"/>
      <c r="G81" s="36"/>
      <c r="H81" s="36"/>
      <c r="I81" s="36"/>
      <c r="J81" s="36"/>
      <c r="K81" s="36"/>
      <c r="L81" s="36"/>
      <c r="M81" s="36"/>
      <c r="N81" s="36"/>
      <c r="O81" s="36"/>
      <c r="P81" s="36"/>
      <c r="Q81" s="36"/>
    </row>
    <row r="82" spans="1:17">
      <c r="A82" s="36"/>
      <c r="B82" s="36"/>
      <c r="C82" s="36"/>
      <c r="D82" s="36"/>
      <c r="E82" s="36"/>
      <c r="F82" s="36"/>
      <c r="G82" s="36"/>
      <c r="H82" s="36"/>
      <c r="I82" s="36"/>
      <c r="J82" s="36"/>
      <c r="K82" s="36"/>
      <c r="L82" s="36"/>
      <c r="M82" s="36"/>
      <c r="N82" s="36"/>
      <c r="O82" s="36"/>
      <c r="P82" s="36"/>
      <c r="Q82" s="36"/>
    </row>
    <row r="83" spans="1:17">
      <c r="A83" s="36"/>
      <c r="B83" s="36"/>
      <c r="C83" s="36"/>
      <c r="D83" s="36"/>
      <c r="E83" s="36"/>
      <c r="F83" s="36"/>
      <c r="G83" s="36"/>
      <c r="H83" s="36"/>
      <c r="I83" s="36"/>
      <c r="J83" s="36"/>
      <c r="K83" s="36"/>
      <c r="L83" s="36"/>
      <c r="M83" s="36"/>
      <c r="N83" s="36"/>
      <c r="O83" s="36"/>
      <c r="P83" s="36"/>
      <c r="Q83" s="36"/>
    </row>
    <row r="84" spans="1:17">
      <c r="A84" s="36"/>
      <c r="B84" s="36"/>
      <c r="C84" s="36"/>
      <c r="D84" s="36"/>
      <c r="E84" s="36"/>
      <c r="F84" s="36"/>
      <c r="G84" s="36"/>
      <c r="H84" s="36"/>
      <c r="I84" s="36"/>
      <c r="J84" s="36"/>
      <c r="K84" s="36"/>
      <c r="L84" s="36"/>
      <c r="M84" s="36"/>
      <c r="N84" s="36"/>
      <c r="O84" s="36"/>
      <c r="P84" s="36"/>
      <c r="Q84" s="36"/>
    </row>
    <row r="85" spans="1:17">
      <c r="A85" s="36"/>
      <c r="B85" s="36"/>
      <c r="C85" s="36"/>
      <c r="D85" s="36"/>
      <c r="E85" s="36"/>
      <c r="F85" s="36"/>
      <c r="G85" s="36"/>
      <c r="H85" s="36"/>
      <c r="I85" s="36"/>
      <c r="J85" s="36"/>
      <c r="K85" s="36"/>
      <c r="L85" s="36"/>
      <c r="M85" s="36"/>
      <c r="N85" s="36"/>
      <c r="O85" s="36"/>
      <c r="P85" s="36"/>
      <c r="Q85" s="36"/>
    </row>
    <row r="86" spans="1:17">
      <c r="A86" s="36"/>
      <c r="B86" s="36"/>
      <c r="C86" s="36"/>
      <c r="D86" s="36"/>
      <c r="E86" s="36"/>
      <c r="F86" s="36"/>
      <c r="G86" s="36"/>
      <c r="H86" s="36"/>
      <c r="I86" s="36"/>
      <c r="J86" s="36"/>
      <c r="K86" s="36"/>
      <c r="L86" s="36"/>
      <c r="M86" s="36"/>
      <c r="N86" s="36"/>
      <c r="O86" s="36"/>
      <c r="P86" s="36"/>
      <c r="Q86" s="36"/>
    </row>
    <row r="87" spans="1:17">
      <c r="A87" s="36"/>
      <c r="B87" s="36"/>
      <c r="C87" s="36"/>
      <c r="D87" s="36"/>
      <c r="E87" s="36"/>
      <c r="F87" s="36"/>
      <c r="G87" s="36"/>
      <c r="H87" s="36"/>
      <c r="I87" s="36"/>
      <c r="J87" s="36"/>
      <c r="K87" s="36"/>
      <c r="L87" s="36"/>
      <c r="M87" s="36"/>
      <c r="N87" s="36"/>
      <c r="O87" s="36"/>
      <c r="P87" s="36"/>
      <c r="Q87" s="36"/>
    </row>
    <row r="88" spans="1:17">
      <c r="A88" s="36"/>
      <c r="B88" s="36"/>
      <c r="C88" s="36"/>
      <c r="D88" s="36"/>
      <c r="E88" s="36"/>
      <c r="F88" s="36"/>
      <c r="G88" s="36"/>
      <c r="H88" s="36"/>
      <c r="I88" s="36"/>
      <c r="J88" s="36"/>
      <c r="K88" s="36"/>
      <c r="L88" s="36"/>
      <c r="M88" s="36"/>
      <c r="N88" s="36"/>
      <c r="O88" s="36"/>
      <c r="P88" s="36"/>
      <c r="Q88" s="36"/>
    </row>
    <row r="89" spans="1:17">
      <c r="A89" s="36"/>
      <c r="B89" s="36"/>
      <c r="C89" s="36"/>
      <c r="D89" s="36"/>
      <c r="E89" s="36"/>
      <c r="F89" s="36"/>
      <c r="G89" s="36"/>
      <c r="H89" s="36"/>
      <c r="I89" s="36"/>
      <c r="J89" s="36"/>
      <c r="K89" s="36"/>
      <c r="L89" s="36"/>
      <c r="M89" s="36"/>
      <c r="N89" s="36"/>
      <c r="O89" s="36"/>
      <c r="P89" s="36"/>
      <c r="Q89" s="36"/>
    </row>
    <row r="90" spans="1:17">
      <c r="A90" s="36"/>
      <c r="B90" s="36"/>
      <c r="C90" s="36"/>
      <c r="D90" s="36"/>
      <c r="E90" s="36"/>
      <c r="F90" s="36"/>
      <c r="G90" s="36"/>
      <c r="H90" s="36"/>
      <c r="I90" s="36"/>
      <c r="J90" s="36"/>
      <c r="K90" s="36"/>
      <c r="L90" s="36"/>
      <c r="M90" s="36"/>
      <c r="N90" s="36"/>
      <c r="O90" s="36"/>
      <c r="P90" s="36"/>
      <c r="Q90" s="36"/>
    </row>
    <row r="91" spans="1:17">
      <c r="A91" s="36"/>
      <c r="B91" s="36"/>
      <c r="C91" s="36"/>
      <c r="D91" s="36"/>
      <c r="E91" s="36"/>
      <c r="F91" s="36"/>
      <c r="G91" s="36"/>
      <c r="H91" s="36"/>
      <c r="I91" s="36"/>
      <c r="J91" s="36"/>
      <c r="K91" s="36"/>
      <c r="L91" s="36"/>
      <c r="M91" s="36"/>
      <c r="N91" s="36"/>
      <c r="O91" s="36"/>
      <c r="P91" s="36"/>
      <c r="Q91" s="36"/>
    </row>
    <row r="92" spans="1:17">
      <c r="A92" s="36"/>
      <c r="B92" s="36"/>
      <c r="C92" s="36"/>
      <c r="D92" s="36"/>
      <c r="E92" s="36"/>
      <c r="F92" s="36"/>
      <c r="G92" s="36"/>
      <c r="H92" s="36"/>
      <c r="I92" s="36"/>
      <c r="J92" s="36"/>
      <c r="K92" s="36"/>
      <c r="L92" s="36"/>
      <c r="M92" s="36"/>
      <c r="N92" s="36"/>
      <c r="O92" s="36"/>
      <c r="P92" s="36"/>
      <c r="Q92" s="36"/>
    </row>
    <row r="93" spans="1:17">
      <c r="A93" s="36"/>
      <c r="B93" s="36"/>
      <c r="C93" s="36"/>
      <c r="D93" s="36"/>
      <c r="E93" s="36"/>
      <c r="F93" s="36"/>
      <c r="G93" s="36"/>
      <c r="H93" s="36"/>
      <c r="I93" s="36"/>
      <c r="J93" s="36"/>
      <c r="K93" s="36"/>
      <c r="L93" s="36"/>
      <c r="M93" s="36"/>
      <c r="N93" s="36"/>
      <c r="O93" s="36"/>
      <c r="P93" s="36"/>
      <c r="Q93" s="36"/>
    </row>
    <row r="94" spans="1:17">
      <c r="A94" s="36"/>
      <c r="B94" s="36"/>
      <c r="C94" s="36"/>
      <c r="D94" s="36"/>
      <c r="E94" s="36"/>
      <c r="F94" s="36"/>
      <c r="G94" s="36"/>
      <c r="H94" s="36"/>
      <c r="I94" s="36"/>
      <c r="J94" s="36"/>
      <c r="K94" s="36"/>
      <c r="L94" s="36"/>
      <c r="M94" s="36"/>
      <c r="N94" s="36"/>
      <c r="O94" s="36"/>
      <c r="P94" s="36"/>
      <c r="Q94" s="36"/>
    </row>
    <row r="95" spans="1:17">
      <c r="A95" s="36"/>
      <c r="B95" s="36"/>
      <c r="C95" s="36"/>
      <c r="D95" s="36"/>
      <c r="E95" s="36"/>
      <c r="F95" s="36"/>
      <c r="G95" s="36"/>
      <c r="H95" s="36"/>
      <c r="I95" s="36"/>
      <c r="J95" s="36"/>
      <c r="K95" s="36"/>
      <c r="L95" s="36"/>
      <c r="M95" s="36"/>
      <c r="N95" s="36"/>
      <c r="O95" s="36"/>
      <c r="P95" s="36"/>
      <c r="Q95" s="36"/>
    </row>
    <row r="96" spans="1:17">
      <c r="A96" s="36"/>
      <c r="B96" s="36"/>
      <c r="C96" s="36"/>
      <c r="D96" s="36"/>
      <c r="E96" s="36"/>
      <c r="F96" s="36"/>
      <c r="G96" s="36"/>
      <c r="H96" s="36"/>
      <c r="I96" s="36"/>
      <c r="J96" s="36"/>
      <c r="K96" s="36"/>
      <c r="L96" s="36"/>
      <c r="M96" s="36"/>
      <c r="N96" s="36"/>
      <c r="O96" s="36"/>
      <c r="P96" s="36"/>
      <c r="Q96" s="36"/>
    </row>
    <row r="97" spans="1:17">
      <c r="A97" s="36"/>
      <c r="B97" s="36"/>
      <c r="C97" s="36"/>
      <c r="D97" s="36"/>
      <c r="E97" s="36"/>
      <c r="F97" s="36"/>
      <c r="G97" s="36"/>
      <c r="H97" s="36"/>
      <c r="I97" s="36"/>
      <c r="J97" s="36"/>
      <c r="K97" s="36"/>
      <c r="L97" s="36"/>
      <c r="M97" s="36"/>
      <c r="N97" s="36"/>
      <c r="O97" s="36"/>
      <c r="P97" s="36"/>
      <c r="Q97" s="36"/>
    </row>
    <row r="98" spans="1:17">
      <c r="A98" s="36"/>
      <c r="B98" s="36"/>
      <c r="C98" s="36"/>
      <c r="D98" s="36"/>
      <c r="E98" s="36"/>
      <c r="F98" s="36"/>
      <c r="G98" s="36"/>
      <c r="H98" s="36"/>
      <c r="I98" s="36"/>
      <c r="J98" s="36"/>
      <c r="K98" s="36"/>
      <c r="L98" s="36"/>
      <c r="M98" s="36"/>
      <c r="N98" s="36"/>
      <c r="O98" s="36"/>
      <c r="P98" s="36"/>
      <c r="Q98" s="36"/>
    </row>
    <row r="99" spans="1:17">
      <c r="A99" s="36"/>
      <c r="B99" s="36"/>
      <c r="C99" s="36"/>
      <c r="D99" s="36"/>
      <c r="E99" s="36"/>
      <c r="F99" s="36"/>
      <c r="G99" s="36"/>
      <c r="H99" s="36"/>
      <c r="I99" s="36"/>
      <c r="J99" s="36"/>
      <c r="K99" s="36"/>
      <c r="L99" s="36"/>
      <c r="M99" s="36"/>
      <c r="N99" s="36"/>
      <c r="O99" s="36"/>
      <c r="P99" s="36"/>
      <c r="Q99" s="36"/>
    </row>
    <row r="100" spans="1:17">
      <c r="A100" s="36"/>
      <c r="B100" s="36"/>
      <c r="C100" s="36"/>
      <c r="D100" s="36"/>
      <c r="E100" s="36"/>
      <c r="F100" s="36"/>
      <c r="G100" s="36"/>
      <c r="H100" s="36"/>
      <c r="I100" s="36"/>
      <c r="J100" s="36"/>
      <c r="K100" s="36"/>
      <c r="L100" s="36"/>
      <c r="M100" s="36"/>
      <c r="N100" s="36"/>
      <c r="O100" s="36"/>
      <c r="P100" s="36"/>
      <c r="Q100" s="36"/>
    </row>
    <row r="101" spans="1:17">
      <c r="A101" s="36"/>
      <c r="B101" s="36"/>
      <c r="C101" s="36"/>
      <c r="D101" s="36"/>
      <c r="E101" s="36"/>
      <c r="F101" s="36"/>
      <c r="G101" s="36"/>
      <c r="H101" s="36"/>
      <c r="I101" s="36"/>
      <c r="J101" s="36"/>
      <c r="K101" s="36"/>
      <c r="L101" s="36"/>
      <c r="M101" s="36"/>
      <c r="N101" s="36"/>
      <c r="O101" s="36"/>
      <c r="P101" s="36"/>
      <c r="Q101" s="36"/>
    </row>
    <row r="102" spans="1:17">
      <c r="A102" s="36"/>
      <c r="B102" s="36"/>
      <c r="C102" s="36"/>
      <c r="D102" s="36"/>
      <c r="E102" s="36"/>
      <c r="F102" s="36"/>
      <c r="G102" s="36"/>
      <c r="H102" s="36"/>
      <c r="I102" s="36"/>
      <c r="J102" s="36"/>
      <c r="K102" s="36"/>
      <c r="L102" s="36"/>
      <c r="M102" s="36"/>
      <c r="N102" s="36"/>
      <c r="O102" s="36"/>
      <c r="P102" s="36"/>
      <c r="Q102" s="36"/>
    </row>
    <row r="103" spans="1:17">
      <c r="A103" s="36"/>
      <c r="B103" s="36"/>
      <c r="C103" s="36"/>
      <c r="D103" s="36"/>
      <c r="E103" s="36"/>
      <c r="F103" s="36"/>
      <c r="G103" s="36"/>
      <c r="H103" s="36"/>
      <c r="I103" s="36"/>
      <c r="J103" s="36"/>
      <c r="K103" s="36"/>
      <c r="L103" s="36"/>
      <c r="M103" s="36"/>
      <c r="N103" s="36"/>
      <c r="O103" s="36"/>
      <c r="P103" s="36"/>
      <c r="Q103" s="36"/>
    </row>
    <row r="104" spans="1:17">
      <c r="A104" s="36"/>
      <c r="B104" s="36"/>
      <c r="C104" s="36"/>
      <c r="D104" s="36"/>
      <c r="E104" s="36"/>
      <c r="F104" s="36"/>
      <c r="G104" s="36"/>
      <c r="H104" s="36"/>
      <c r="I104" s="36"/>
      <c r="J104" s="36"/>
      <c r="K104" s="36"/>
      <c r="L104" s="36"/>
      <c r="M104" s="36"/>
      <c r="N104" s="36"/>
      <c r="O104" s="36"/>
      <c r="P104" s="36"/>
      <c r="Q104" s="36"/>
    </row>
    <row r="105" spans="1:17">
      <c r="A105" s="36"/>
      <c r="B105" s="36"/>
      <c r="C105" s="36"/>
      <c r="D105" s="36"/>
      <c r="E105" s="36"/>
      <c r="F105" s="36"/>
      <c r="G105" s="36"/>
      <c r="H105" s="36"/>
      <c r="I105" s="36"/>
      <c r="J105" s="36"/>
      <c r="K105" s="36"/>
      <c r="L105" s="36"/>
      <c r="M105" s="36"/>
      <c r="N105" s="36"/>
      <c r="O105" s="36"/>
      <c r="P105" s="36"/>
      <c r="Q105" s="36"/>
    </row>
    <row r="106" spans="1:17">
      <c r="A106" s="36"/>
      <c r="B106" s="36"/>
      <c r="C106" s="36"/>
      <c r="D106" s="36"/>
      <c r="E106" s="36"/>
      <c r="F106" s="36"/>
      <c r="G106" s="36"/>
      <c r="H106" s="36"/>
      <c r="I106" s="36"/>
      <c r="J106" s="36"/>
      <c r="K106" s="36"/>
      <c r="L106" s="36"/>
      <c r="M106" s="36"/>
      <c r="N106" s="36"/>
      <c r="O106" s="36"/>
      <c r="P106" s="36"/>
      <c r="Q106" s="36"/>
    </row>
    <row r="107" spans="1:17">
      <c r="A107" s="36"/>
      <c r="B107" s="36"/>
      <c r="C107" s="36"/>
      <c r="D107" s="36"/>
      <c r="E107" s="36"/>
      <c r="F107" s="36"/>
      <c r="G107" s="36"/>
      <c r="H107" s="36"/>
      <c r="I107" s="36"/>
      <c r="J107" s="36"/>
      <c r="K107" s="36"/>
      <c r="L107" s="36"/>
      <c r="M107" s="36"/>
      <c r="N107" s="36"/>
      <c r="O107" s="36"/>
      <c r="P107" s="36"/>
      <c r="Q107" s="36"/>
    </row>
    <row r="108" spans="1:17">
      <c r="A108" s="36"/>
      <c r="B108" s="36"/>
      <c r="C108" s="36"/>
      <c r="D108" s="36"/>
      <c r="E108" s="36"/>
      <c r="F108" s="36"/>
      <c r="G108" s="36"/>
      <c r="H108" s="36"/>
      <c r="I108" s="36"/>
      <c r="J108" s="36"/>
      <c r="K108" s="36"/>
      <c r="L108" s="36"/>
      <c r="M108" s="36"/>
      <c r="N108" s="36"/>
      <c r="O108" s="36"/>
      <c r="P108" s="36"/>
      <c r="Q108" s="36"/>
    </row>
    <row r="109" spans="1:17">
      <c r="A109" s="36"/>
      <c r="B109" s="36"/>
      <c r="C109" s="36"/>
      <c r="D109" s="36"/>
      <c r="E109" s="36"/>
      <c r="F109" s="36"/>
      <c r="G109" s="36"/>
      <c r="H109" s="36"/>
      <c r="I109" s="36"/>
      <c r="J109" s="36"/>
      <c r="K109" s="36"/>
      <c r="L109" s="36"/>
      <c r="M109" s="36"/>
      <c r="N109" s="36"/>
      <c r="O109" s="36"/>
      <c r="P109" s="36"/>
      <c r="Q109" s="36"/>
    </row>
    <row r="110" spans="1:17">
      <c r="A110" s="36"/>
      <c r="B110" s="36"/>
      <c r="C110" s="36"/>
      <c r="D110" s="36"/>
      <c r="E110" s="36"/>
      <c r="F110" s="36"/>
      <c r="G110" s="36"/>
      <c r="H110" s="36"/>
      <c r="I110" s="36"/>
      <c r="J110" s="36"/>
      <c r="K110" s="36"/>
      <c r="L110" s="36"/>
      <c r="M110" s="36"/>
      <c r="N110" s="36"/>
      <c r="O110" s="36"/>
      <c r="P110" s="36"/>
      <c r="Q110" s="36"/>
    </row>
    <row r="111" spans="1:17">
      <c r="A111" s="36"/>
      <c r="B111" s="36"/>
      <c r="C111" s="36"/>
      <c r="D111" s="36"/>
      <c r="E111" s="36"/>
      <c r="F111" s="36"/>
      <c r="G111" s="36"/>
      <c r="H111" s="36"/>
      <c r="I111" s="36"/>
      <c r="J111" s="36"/>
      <c r="K111" s="36"/>
      <c r="L111" s="36"/>
      <c r="M111" s="36"/>
      <c r="N111" s="36"/>
      <c r="O111" s="36"/>
      <c r="P111" s="36"/>
      <c r="Q111" s="36"/>
    </row>
    <row r="112" spans="1:17">
      <c r="A112" s="36"/>
      <c r="B112" s="36"/>
      <c r="C112" s="36"/>
      <c r="D112" s="36"/>
      <c r="E112" s="36"/>
      <c r="F112" s="36"/>
      <c r="G112" s="36"/>
      <c r="H112" s="36"/>
      <c r="I112" s="36"/>
      <c r="J112" s="36"/>
      <c r="K112" s="36"/>
      <c r="L112" s="36"/>
      <c r="M112" s="36"/>
      <c r="N112" s="36"/>
      <c r="O112" s="36"/>
      <c r="P112" s="36"/>
      <c r="Q112" s="36"/>
    </row>
    <row r="113" spans="1:17">
      <c r="A113" s="36"/>
      <c r="B113" s="36"/>
      <c r="C113" s="36"/>
      <c r="D113" s="36"/>
      <c r="E113" s="36"/>
      <c r="F113" s="36"/>
      <c r="G113" s="36"/>
      <c r="H113" s="36"/>
      <c r="I113" s="36"/>
      <c r="J113" s="36"/>
      <c r="K113" s="36"/>
      <c r="L113" s="36"/>
      <c r="M113" s="36"/>
      <c r="N113" s="36"/>
      <c r="O113" s="36"/>
      <c r="P113" s="36"/>
      <c r="Q113" s="36"/>
    </row>
    <row r="114" spans="1:17">
      <c r="A114" s="36"/>
      <c r="B114" s="36"/>
      <c r="C114" s="36"/>
      <c r="D114" s="36"/>
      <c r="E114" s="36"/>
      <c r="F114" s="36"/>
      <c r="G114" s="36"/>
      <c r="H114" s="36"/>
      <c r="I114" s="36"/>
      <c r="J114" s="36"/>
      <c r="K114" s="36"/>
      <c r="L114" s="36"/>
      <c r="M114" s="36"/>
      <c r="N114" s="36"/>
      <c r="O114" s="36"/>
      <c r="P114" s="36"/>
      <c r="Q114" s="36"/>
    </row>
    <row r="115" spans="1:17">
      <c r="A115" s="36"/>
      <c r="B115" s="36"/>
      <c r="C115" s="36"/>
      <c r="D115" s="36"/>
      <c r="E115" s="36"/>
      <c r="F115" s="36"/>
      <c r="G115" s="36"/>
      <c r="H115" s="36"/>
      <c r="I115" s="36"/>
      <c r="J115" s="36"/>
      <c r="K115" s="36"/>
      <c r="L115" s="36"/>
      <c r="M115" s="36"/>
      <c r="N115" s="36"/>
      <c r="O115" s="36"/>
      <c r="P115" s="36"/>
      <c r="Q115" s="36"/>
    </row>
    <row r="116" spans="1:17">
      <c r="A116" s="36"/>
      <c r="B116" s="36"/>
      <c r="C116" s="36"/>
      <c r="D116" s="36"/>
      <c r="E116" s="36"/>
      <c r="F116" s="36"/>
      <c r="G116" s="36"/>
      <c r="H116" s="36"/>
      <c r="I116" s="36"/>
      <c r="J116" s="36"/>
      <c r="K116" s="36"/>
      <c r="L116" s="36"/>
      <c r="M116" s="36"/>
      <c r="N116" s="36"/>
      <c r="O116" s="36"/>
      <c r="P116" s="36"/>
      <c r="Q116" s="36"/>
    </row>
    <row r="117" spans="1:17">
      <c r="A117" s="36"/>
      <c r="B117" s="36"/>
      <c r="C117" s="36"/>
      <c r="D117" s="36"/>
      <c r="E117" s="36"/>
      <c r="F117" s="36"/>
      <c r="G117" s="36"/>
      <c r="H117" s="36"/>
      <c r="I117" s="36"/>
      <c r="J117" s="36"/>
      <c r="K117" s="36"/>
      <c r="L117" s="36"/>
      <c r="M117" s="36"/>
      <c r="N117" s="36"/>
      <c r="O117" s="36"/>
      <c r="P117" s="36"/>
      <c r="Q117" s="36"/>
    </row>
    <row r="118" spans="1:17">
      <c r="A118" s="36"/>
      <c r="B118" s="36"/>
      <c r="C118" s="36"/>
      <c r="D118" s="36"/>
      <c r="E118" s="36"/>
      <c r="F118" s="36"/>
      <c r="G118" s="36"/>
      <c r="H118" s="36"/>
      <c r="I118" s="36"/>
      <c r="J118" s="36"/>
      <c r="K118" s="36"/>
      <c r="L118" s="36"/>
      <c r="M118" s="36"/>
      <c r="N118" s="36"/>
      <c r="O118" s="36"/>
      <c r="P118" s="36"/>
      <c r="Q118" s="36"/>
    </row>
    <row r="119" spans="1:17">
      <c r="A119" s="36"/>
      <c r="B119" s="36"/>
      <c r="C119" s="36"/>
      <c r="D119" s="36"/>
      <c r="E119" s="36"/>
      <c r="F119" s="36"/>
      <c r="G119" s="36"/>
      <c r="H119" s="36"/>
      <c r="I119" s="36"/>
      <c r="J119" s="36"/>
      <c r="K119" s="36"/>
      <c r="L119" s="36"/>
      <c r="M119" s="36"/>
      <c r="N119" s="36"/>
      <c r="O119" s="36"/>
      <c r="P119" s="36"/>
      <c r="Q119" s="36"/>
    </row>
    <row r="120" spans="1:17">
      <c r="A120" s="36"/>
      <c r="B120" s="36"/>
      <c r="C120" s="36"/>
      <c r="D120" s="36"/>
      <c r="E120" s="36"/>
      <c r="F120" s="36"/>
      <c r="G120" s="36"/>
      <c r="H120" s="36"/>
      <c r="I120" s="36"/>
      <c r="J120" s="36"/>
      <c r="K120" s="36"/>
      <c r="L120" s="36"/>
      <c r="M120" s="36"/>
      <c r="N120" s="36"/>
      <c r="O120" s="36"/>
      <c r="P120" s="36"/>
      <c r="Q120" s="36"/>
    </row>
    <row r="121" spans="1:17">
      <c r="A121" s="36"/>
      <c r="B121" s="36"/>
      <c r="C121" s="36"/>
      <c r="D121" s="36"/>
      <c r="E121" s="36"/>
      <c r="F121" s="36"/>
      <c r="G121" s="36"/>
      <c r="H121" s="36"/>
      <c r="I121" s="36"/>
      <c r="J121" s="36"/>
      <c r="K121" s="36"/>
      <c r="L121" s="36"/>
      <c r="M121" s="36"/>
      <c r="N121" s="36"/>
      <c r="O121" s="36"/>
      <c r="P121" s="36"/>
      <c r="Q121" s="36"/>
    </row>
    <row r="122" spans="1:17">
      <c r="A122" s="36"/>
      <c r="B122" s="36"/>
      <c r="C122" s="36"/>
      <c r="D122" s="36"/>
      <c r="E122" s="36"/>
      <c r="F122" s="36"/>
      <c r="G122" s="36"/>
      <c r="H122" s="36"/>
      <c r="I122" s="36"/>
      <c r="J122" s="36"/>
      <c r="K122" s="36"/>
      <c r="L122" s="36"/>
      <c r="M122" s="36"/>
      <c r="N122" s="36"/>
      <c r="O122" s="36"/>
      <c r="P122" s="36"/>
      <c r="Q122" s="36"/>
    </row>
    <row r="123" spans="1:17">
      <c r="A123" s="36"/>
      <c r="B123" s="36"/>
      <c r="C123" s="36"/>
      <c r="D123" s="36"/>
      <c r="E123" s="36"/>
      <c r="F123" s="36"/>
      <c r="G123" s="36"/>
      <c r="H123" s="36"/>
      <c r="I123" s="36"/>
      <c r="J123" s="36"/>
      <c r="K123" s="36"/>
      <c r="L123" s="36"/>
      <c r="M123" s="36"/>
      <c r="N123" s="36"/>
      <c r="O123" s="36"/>
      <c r="P123" s="36"/>
      <c r="Q123" s="36"/>
    </row>
    <row r="124" spans="1:17">
      <c r="A124" s="36"/>
      <c r="B124" s="36"/>
      <c r="C124" s="36"/>
      <c r="D124" s="36"/>
      <c r="E124" s="36"/>
      <c r="F124" s="36"/>
      <c r="G124" s="36"/>
      <c r="H124" s="36"/>
      <c r="I124" s="36"/>
      <c r="J124" s="36"/>
      <c r="K124" s="36"/>
      <c r="L124" s="36"/>
      <c r="M124" s="36"/>
      <c r="N124" s="36"/>
      <c r="O124" s="36"/>
      <c r="P124" s="36"/>
      <c r="Q124" s="36"/>
    </row>
    <row r="125" spans="1:17">
      <c r="A125" s="36"/>
      <c r="B125" s="36"/>
      <c r="C125" s="36"/>
      <c r="D125" s="36"/>
      <c r="E125" s="36"/>
      <c r="F125" s="36"/>
      <c r="G125" s="36"/>
      <c r="H125" s="36"/>
      <c r="I125" s="36"/>
      <c r="J125" s="36"/>
      <c r="K125" s="36"/>
      <c r="L125" s="36"/>
      <c r="M125" s="36"/>
      <c r="N125" s="36"/>
      <c r="O125" s="36"/>
      <c r="P125" s="36"/>
      <c r="Q125" s="36"/>
    </row>
    <row r="126" spans="1:17">
      <c r="A126" s="36"/>
      <c r="B126" s="36"/>
      <c r="C126" s="36"/>
      <c r="D126" s="36"/>
      <c r="E126" s="36"/>
      <c r="F126" s="36"/>
      <c r="G126" s="36"/>
      <c r="H126" s="36"/>
      <c r="I126" s="36"/>
      <c r="J126" s="36"/>
      <c r="K126" s="36"/>
      <c r="L126" s="36"/>
      <c r="M126" s="36"/>
      <c r="N126" s="36"/>
      <c r="O126" s="36"/>
      <c r="P126" s="36"/>
      <c r="Q126" s="36"/>
    </row>
    <row r="127" spans="1:17">
      <c r="A127" s="36"/>
      <c r="B127" s="36"/>
      <c r="C127" s="36"/>
      <c r="D127" s="36"/>
      <c r="E127" s="36"/>
      <c r="F127" s="36"/>
      <c r="G127" s="36"/>
      <c r="H127" s="36"/>
      <c r="I127" s="36"/>
      <c r="J127" s="36"/>
      <c r="K127" s="36"/>
      <c r="L127" s="36"/>
      <c r="M127" s="36"/>
      <c r="N127" s="36"/>
      <c r="O127" s="36"/>
      <c r="P127" s="36"/>
      <c r="Q127" s="36"/>
    </row>
    <row r="128" spans="1:17">
      <c r="A128" s="36"/>
      <c r="B128" s="36"/>
      <c r="C128" s="36"/>
      <c r="D128" s="36"/>
      <c r="E128" s="36"/>
      <c r="F128" s="36"/>
      <c r="G128" s="36"/>
      <c r="H128" s="36"/>
      <c r="I128" s="36"/>
      <c r="J128" s="36"/>
      <c r="K128" s="36"/>
      <c r="L128" s="36"/>
      <c r="M128" s="36"/>
      <c r="N128" s="36"/>
      <c r="O128" s="36"/>
      <c r="P128" s="36"/>
      <c r="Q128" s="36"/>
    </row>
    <row r="129" spans="1:17">
      <c r="A129" s="36"/>
      <c r="B129" s="36"/>
      <c r="C129" s="36"/>
      <c r="D129" s="36"/>
      <c r="E129" s="36"/>
      <c r="F129" s="36"/>
      <c r="G129" s="36"/>
      <c r="H129" s="36"/>
      <c r="I129" s="36"/>
      <c r="J129" s="36"/>
      <c r="K129" s="36"/>
      <c r="L129" s="36"/>
      <c r="M129" s="36"/>
      <c r="N129" s="36"/>
      <c r="O129" s="36"/>
      <c r="P129" s="36"/>
      <c r="Q129" s="36"/>
    </row>
    <row r="130" spans="1:17">
      <c r="A130" s="36"/>
      <c r="B130" s="36"/>
      <c r="C130" s="36"/>
      <c r="D130" s="36"/>
      <c r="E130" s="36"/>
      <c r="F130" s="36"/>
      <c r="G130" s="36"/>
      <c r="H130" s="36"/>
      <c r="I130" s="36"/>
      <c r="J130" s="36"/>
      <c r="K130" s="36"/>
      <c r="L130" s="36"/>
      <c r="M130" s="36"/>
      <c r="N130" s="36"/>
      <c r="O130" s="36"/>
      <c r="P130" s="36"/>
      <c r="Q130" s="36"/>
    </row>
    <row r="131" spans="1:17">
      <c r="A131" s="36"/>
      <c r="B131" s="36"/>
      <c r="C131" s="36"/>
      <c r="D131" s="36"/>
      <c r="E131" s="36"/>
      <c r="F131" s="36"/>
      <c r="G131" s="36"/>
      <c r="H131" s="36"/>
      <c r="I131" s="36"/>
      <c r="J131" s="36"/>
      <c r="K131" s="36"/>
      <c r="L131" s="36"/>
      <c r="M131" s="36"/>
      <c r="N131" s="36"/>
      <c r="O131" s="36"/>
      <c r="P131" s="36"/>
      <c r="Q131" s="36"/>
    </row>
    <row r="132" spans="1:17">
      <c r="A132" s="36"/>
      <c r="B132" s="36"/>
      <c r="C132" s="36"/>
      <c r="D132" s="36"/>
      <c r="E132" s="36"/>
      <c r="F132" s="36"/>
      <c r="G132" s="36"/>
      <c r="H132" s="36"/>
      <c r="I132" s="36"/>
      <c r="J132" s="36"/>
      <c r="K132" s="36"/>
      <c r="L132" s="36"/>
      <c r="M132" s="36"/>
      <c r="N132" s="36"/>
      <c r="O132" s="36"/>
      <c r="P132" s="36"/>
      <c r="Q132" s="36"/>
    </row>
    <row r="133" spans="1:17">
      <c r="A133" s="36"/>
      <c r="B133" s="36"/>
      <c r="C133" s="36"/>
      <c r="D133" s="36"/>
      <c r="E133" s="36"/>
      <c r="F133" s="36"/>
      <c r="G133" s="36"/>
      <c r="H133" s="36"/>
      <c r="I133" s="36"/>
      <c r="J133" s="36"/>
      <c r="K133" s="36"/>
      <c r="L133" s="36"/>
      <c r="M133" s="36"/>
      <c r="N133" s="36"/>
      <c r="O133" s="36"/>
      <c r="P133" s="36"/>
      <c r="Q133" s="36"/>
    </row>
    <row r="134" spans="1:17">
      <c r="A134" s="36"/>
      <c r="B134" s="36"/>
      <c r="C134" s="36"/>
      <c r="D134" s="36"/>
      <c r="E134" s="36"/>
      <c r="F134" s="36"/>
      <c r="G134" s="36"/>
      <c r="H134" s="36"/>
      <c r="I134" s="36"/>
      <c r="J134" s="36"/>
      <c r="K134" s="36"/>
      <c r="L134" s="36"/>
      <c r="M134" s="36"/>
      <c r="N134" s="36"/>
      <c r="O134" s="36"/>
      <c r="P134" s="36"/>
      <c r="Q134" s="36"/>
    </row>
    <row r="135" spans="1:17">
      <c r="A135" s="36"/>
      <c r="B135" s="36"/>
      <c r="C135" s="36"/>
      <c r="D135" s="36"/>
      <c r="E135" s="36"/>
      <c r="F135" s="36"/>
      <c r="G135" s="36"/>
      <c r="H135" s="36"/>
      <c r="I135" s="36"/>
      <c r="J135" s="36"/>
      <c r="K135" s="36"/>
      <c r="L135" s="36"/>
      <c r="M135" s="36"/>
      <c r="N135" s="36"/>
      <c r="O135" s="36"/>
      <c r="P135" s="36"/>
      <c r="Q135" s="36"/>
    </row>
    <row r="136" spans="1:17">
      <c r="A136" s="36"/>
      <c r="B136" s="36"/>
      <c r="C136" s="36"/>
      <c r="D136" s="36"/>
      <c r="E136" s="36"/>
      <c r="F136" s="36"/>
      <c r="G136" s="36"/>
      <c r="H136" s="36"/>
      <c r="I136" s="36"/>
      <c r="J136" s="36"/>
      <c r="K136" s="36"/>
      <c r="L136" s="36"/>
      <c r="M136" s="36"/>
      <c r="N136" s="36"/>
      <c r="O136" s="36"/>
      <c r="P136" s="36"/>
      <c r="Q136" s="36"/>
    </row>
    <row r="137" spans="1:17">
      <c r="A137" s="36"/>
      <c r="B137" s="36"/>
      <c r="C137" s="36"/>
      <c r="D137" s="36"/>
      <c r="E137" s="36"/>
      <c r="F137" s="36"/>
      <c r="G137" s="36"/>
      <c r="H137" s="36"/>
      <c r="I137" s="36"/>
      <c r="J137" s="36"/>
      <c r="K137" s="36"/>
      <c r="L137" s="36"/>
      <c r="M137" s="36"/>
      <c r="N137" s="36"/>
      <c r="O137" s="36"/>
      <c r="P137" s="36"/>
      <c r="Q137" s="36"/>
    </row>
    <row r="138" spans="1:17">
      <c r="A138" s="36"/>
      <c r="B138" s="36"/>
      <c r="C138" s="36"/>
      <c r="D138" s="36"/>
      <c r="E138" s="36"/>
      <c r="F138" s="36"/>
      <c r="G138" s="36"/>
      <c r="H138" s="36"/>
      <c r="I138" s="36"/>
      <c r="J138" s="36"/>
      <c r="K138" s="36"/>
      <c r="L138" s="36"/>
      <c r="M138" s="36"/>
      <c r="N138" s="36"/>
      <c r="O138" s="36"/>
      <c r="P138" s="36"/>
      <c r="Q138" s="36"/>
    </row>
    <row r="139" spans="1:17">
      <c r="A139" s="36"/>
      <c r="B139" s="36"/>
      <c r="C139" s="36"/>
      <c r="D139" s="36"/>
      <c r="E139" s="36"/>
      <c r="F139" s="36"/>
      <c r="G139" s="36"/>
      <c r="H139" s="36"/>
      <c r="I139" s="36"/>
      <c r="J139" s="36"/>
      <c r="K139" s="36"/>
      <c r="L139" s="36"/>
      <c r="M139" s="36"/>
      <c r="N139" s="36"/>
      <c r="O139" s="36"/>
      <c r="P139" s="36"/>
      <c r="Q139" s="36"/>
    </row>
    <row r="140" spans="1:17">
      <c r="A140" s="36"/>
      <c r="B140" s="36"/>
      <c r="C140" s="36"/>
      <c r="D140" s="36"/>
      <c r="E140" s="36"/>
      <c r="F140" s="36"/>
      <c r="G140" s="36"/>
      <c r="H140" s="36"/>
      <c r="I140" s="36"/>
      <c r="J140" s="36"/>
      <c r="K140" s="36"/>
      <c r="L140" s="36"/>
      <c r="M140" s="36"/>
      <c r="N140" s="36"/>
      <c r="O140" s="36"/>
      <c r="P140" s="36"/>
      <c r="Q140" s="36"/>
    </row>
    <row r="141" spans="1:17">
      <c r="A141" s="36"/>
      <c r="B141" s="36"/>
      <c r="C141" s="36"/>
      <c r="D141" s="36"/>
      <c r="E141" s="36"/>
      <c r="F141" s="36"/>
      <c r="G141" s="36"/>
      <c r="H141" s="36"/>
      <c r="I141" s="36"/>
      <c r="J141" s="36"/>
      <c r="K141" s="36"/>
      <c r="L141" s="36"/>
      <c r="M141" s="36"/>
      <c r="N141" s="36"/>
      <c r="O141" s="36"/>
      <c r="P141" s="36"/>
      <c r="Q141" s="36"/>
    </row>
    <row r="142" spans="1:17">
      <c r="A142" s="36"/>
      <c r="B142" s="36"/>
      <c r="C142" s="36"/>
      <c r="D142" s="36"/>
      <c r="E142" s="36"/>
      <c r="F142" s="36"/>
      <c r="G142" s="36"/>
      <c r="H142" s="36"/>
      <c r="I142" s="36"/>
      <c r="J142" s="36"/>
      <c r="K142" s="36"/>
      <c r="L142" s="36"/>
      <c r="M142" s="36"/>
      <c r="N142" s="36"/>
      <c r="O142" s="36"/>
      <c r="P142" s="36"/>
      <c r="Q142" s="36"/>
    </row>
    <row r="143" spans="1:17">
      <c r="A143" s="36"/>
      <c r="B143" s="36"/>
      <c r="C143" s="36"/>
      <c r="D143" s="36"/>
      <c r="E143" s="36"/>
      <c r="F143" s="36"/>
      <c r="G143" s="36"/>
      <c r="H143" s="36"/>
      <c r="I143" s="36"/>
      <c r="J143" s="36"/>
      <c r="K143" s="36"/>
      <c r="L143" s="36"/>
      <c r="M143" s="36"/>
      <c r="N143" s="36"/>
      <c r="O143" s="36"/>
      <c r="P143" s="36"/>
      <c r="Q143" s="36"/>
    </row>
    <row r="144" spans="1:17">
      <c r="A144" s="36"/>
      <c r="B144" s="36"/>
      <c r="C144" s="36"/>
      <c r="D144" s="36"/>
      <c r="E144" s="36"/>
      <c r="F144" s="36"/>
      <c r="G144" s="36"/>
      <c r="H144" s="36"/>
      <c r="I144" s="36"/>
      <c r="J144" s="36"/>
      <c r="K144" s="36"/>
      <c r="L144" s="36"/>
      <c r="M144" s="36"/>
      <c r="N144" s="36"/>
      <c r="O144" s="36"/>
      <c r="P144" s="36"/>
      <c r="Q144" s="36"/>
    </row>
    <row r="145" spans="1:17">
      <c r="A145" s="36"/>
      <c r="B145" s="36"/>
      <c r="C145" s="36"/>
      <c r="D145" s="36"/>
      <c r="E145" s="36"/>
      <c r="F145" s="36"/>
      <c r="G145" s="36"/>
      <c r="H145" s="36"/>
      <c r="I145" s="36"/>
      <c r="J145" s="36"/>
      <c r="K145" s="36"/>
      <c r="L145" s="36"/>
      <c r="M145" s="36"/>
      <c r="N145" s="36"/>
      <c r="O145" s="36"/>
      <c r="P145" s="36"/>
      <c r="Q145" s="36"/>
    </row>
    <row r="146" spans="1:17">
      <c r="A146" s="36"/>
      <c r="B146" s="36"/>
      <c r="C146" s="36"/>
      <c r="D146" s="36"/>
      <c r="E146" s="36"/>
      <c r="F146" s="36"/>
      <c r="G146" s="36"/>
      <c r="H146" s="36"/>
      <c r="I146" s="36"/>
      <c r="J146" s="36"/>
      <c r="K146" s="36"/>
      <c r="L146" s="36"/>
      <c r="M146" s="36"/>
      <c r="N146" s="36"/>
      <c r="O146" s="36"/>
      <c r="P146" s="36"/>
      <c r="Q146" s="36"/>
    </row>
    <row r="147" spans="1:17">
      <c r="A147" s="36"/>
      <c r="B147" s="36"/>
      <c r="C147" s="36"/>
      <c r="D147" s="36"/>
      <c r="E147" s="36"/>
      <c r="F147" s="36"/>
      <c r="G147" s="36"/>
      <c r="H147" s="36"/>
      <c r="I147" s="36"/>
      <c r="J147" s="36"/>
      <c r="K147" s="36"/>
      <c r="L147" s="36"/>
      <c r="M147" s="36"/>
      <c r="N147" s="36"/>
      <c r="O147" s="36"/>
      <c r="P147" s="36"/>
      <c r="Q147" s="36"/>
    </row>
    <row r="148" spans="1:17">
      <c r="A148" s="36"/>
      <c r="B148" s="36"/>
      <c r="C148" s="36"/>
      <c r="D148" s="36"/>
      <c r="E148" s="36"/>
      <c r="F148" s="36"/>
      <c r="G148" s="36"/>
      <c r="H148" s="36"/>
      <c r="I148" s="36"/>
      <c r="J148" s="36"/>
      <c r="K148" s="36"/>
      <c r="L148" s="36"/>
      <c r="M148" s="36"/>
      <c r="N148" s="36"/>
      <c r="O148" s="36"/>
      <c r="P148" s="36"/>
      <c r="Q148" s="36"/>
    </row>
    <row r="149" spans="1:17">
      <c r="A149" s="36"/>
      <c r="B149" s="36"/>
      <c r="C149" s="36"/>
      <c r="D149" s="36"/>
      <c r="E149" s="36"/>
      <c r="F149" s="36"/>
      <c r="G149" s="36"/>
      <c r="H149" s="36"/>
      <c r="I149" s="36"/>
      <c r="J149" s="36"/>
      <c r="K149" s="36"/>
      <c r="L149" s="36"/>
      <c r="M149" s="36"/>
      <c r="N149" s="36"/>
      <c r="O149" s="36"/>
      <c r="P149" s="36"/>
      <c r="Q149" s="36"/>
    </row>
    <row r="150" spans="1:17">
      <c r="A150" s="36"/>
      <c r="B150" s="36"/>
      <c r="C150" s="36"/>
      <c r="D150" s="36"/>
      <c r="E150" s="36"/>
      <c r="F150" s="36"/>
      <c r="G150" s="36"/>
      <c r="H150" s="36"/>
      <c r="I150" s="36"/>
      <c r="J150" s="36"/>
      <c r="K150" s="36"/>
      <c r="L150" s="36"/>
      <c r="M150" s="36"/>
      <c r="N150" s="36"/>
      <c r="O150" s="36"/>
      <c r="P150" s="36"/>
      <c r="Q150" s="36"/>
    </row>
    <row r="151" spans="1:17">
      <c r="A151" s="36"/>
      <c r="B151" s="36"/>
      <c r="C151" s="36"/>
      <c r="D151" s="36"/>
      <c r="E151" s="36"/>
      <c r="F151" s="36"/>
      <c r="G151" s="36"/>
      <c r="H151" s="36"/>
      <c r="I151" s="36"/>
      <c r="J151" s="36"/>
      <c r="K151" s="36"/>
      <c r="L151" s="36"/>
      <c r="M151" s="36"/>
      <c r="N151" s="36"/>
      <c r="O151" s="36"/>
      <c r="P151" s="36"/>
      <c r="Q151" s="36"/>
    </row>
    <row r="152" spans="1:17">
      <c r="A152" s="36"/>
      <c r="B152" s="36"/>
      <c r="C152" s="36"/>
      <c r="D152" s="36"/>
      <c r="E152" s="36"/>
      <c r="F152" s="36"/>
      <c r="G152" s="36"/>
      <c r="H152" s="36"/>
      <c r="I152" s="36"/>
      <c r="J152" s="36"/>
      <c r="K152" s="36"/>
      <c r="L152" s="36"/>
      <c r="M152" s="36"/>
      <c r="N152" s="36"/>
      <c r="O152" s="36"/>
      <c r="P152" s="36"/>
      <c r="Q152" s="36"/>
    </row>
    <row r="153" spans="1:17">
      <c r="A153" s="36"/>
      <c r="B153" s="36"/>
      <c r="C153" s="36"/>
      <c r="D153" s="36"/>
      <c r="E153" s="36"/>
      <c r="F153" s="36"/>
      <c r="G153" s="36"/>
      <c r="H153" s="36"/>
      <c r="I153" s="36"/>
      <c r="J153" s="36"/>
      <c r="K153" s="36"/>
      <c r="L153" s="36"/>
      <c r="M153" s="36"/>
      <c r="N153" s="36"/>
      <c r="O153" s="36"/>
      <c r="P153" s="36"/>
      <c r="Q153" s="36"/>
    </row>
    <row r="154" spans="1:17">
      <c r="A154" s="36"/>
      <c r="B154" s="36"/>
      <c r="C154" s="36"/>
      <c r="D154" s="36"/>
      <c r="E154" s="36"/>
      <c r="F154" s="36"/>
      <c r="G154" s="36"/>
      <c r="H154" s="36"/>
      <c r="I154" s="36"/>
      <c r="J154" s="36"/>
      <c r="K154" s="36"/>
      <c r="L154" s="36"/>
      <c r="M154" s="36"/>
      <c r="N154" s="36"/>
      <c r="O154" s="36"/>
      <c r="P154" s="36"/>
      <c r="Q154" s="36"/>
    </row>
    <row r="155" spans="1:17">
      <c r="A155" s="36"/>
      <c r="B155" s="36"/>
      <c r="C155" s="36"/>
      <c r="D155" s="36"/>
      <c r="E155" s="36"/>
      <c r="F155" s="36"/>
      <c r="G155" s="36"/>
      <c r="H155" s="36"/>
      <c r="I155" s="36"/>
      <c r="J155" s="36"/>
      <c r="K155" s="36"/>
      <c r="L155" s="36"/>
      <c r="M155" s="36"/>
      <c r="N155" s="36"/>
      <c r="O155" s="36"/>
      <c r="P155" s="36"/>
      <c r="Q155" s="36"/>
    </row>
    <row r="156" spans="1:17">
      <c r="A156" s="36"/>
      <c r="B156" s="36"/>
      <c r="C156" s="36"/>
      <c r="D156" s="36"/>
      <c r="E156" s="36"/>
      <c r="F156" s="36"/>
      <c r="G156" s="36"/>
      <c r="H156" s="36"/>
      <c r="I156" s="36"/>
      <c r="J156" s="36"/>
      <c r="K156" s="36"/>
      <c r="L156" s="36"/>
      <c r="M156" s="36"/>
      <c r="N156" s="36"/>
      <c r="O156" s="36"/>
      <c r="P156" s="36"/>
      <c r="Q156" s="36"/>
    </row>
    <row r="157" spans="1:17">
      <c r="A157" s="36"/>
      <c r="B157" s="36"/>
      <c r="C157" s="36"/>
      <c r="D157" s="36"/>
      <c r="E157" s="36"/>
      <c r="F157" s="36"/>
      <c r="G157" s="36"/>
      <c r="H157" s="36"/>
      <c r="I157" s="36"/>
      <c r="J157" s="36"/>
      <c r="K157" s="36"/>
      <c r="L157" s="36"/>
      <c r="M157" s="36"/>
      <c r="N157" s="36"/>
      <c r="O157" s="36"/>
      <c r="P157" s="36"/>
      <c r="Q157" s="36"/>
    </row>
    <row r="158" spans="1:17">
      <c r="A158" s="36"/>
      <c r="B158" s="36"/>
      <c r="C158" s="36"/>
      <c r="D158" s="36"/>
      <c r="E158" s="36"/>
      <c r="F158" s="36"/>
      <c r="G158" s="36"/>
      <c r="H158" s="36"/>
      <c r="I158" s="36"/>
      <c r="J158" s="36"/>
      <c r="K158" s="36"/>
      <c r="L158" s="36"/>
      <c r="M158" s="36"/>
      <c r="N158" s="36"/>
      <c r="O158" s="36"/>
      <c r="P158" s="36"/>
      <c r="Q158" s="36"/>
    </row>
    <row r="159" spans="1:17">
      <c r="A159" s="36"/>
      <c r="B159" s="36"/>
      <c r="C159" s="36"/>
      <c r="D159" s="36"/>
      <c r="E159" s="36"/>
      <c r="F159" s="36"/>
      <c r="G159" s="36"/>
      <c r="H159" s="36"/>
      <c r="I159" s="36"/>
      <c r="J159" s="36"/>
      <c r="K159" s="36"/>
      <c r="L159" s="36"/>
      <c r="M159" s="36"/>
      <c r="N159" s="36"/>
      <c r="O159" s="36"/>
      <c r="P159" s="36"/>
      <c r="Q159" s="36"/>
    </row>
    <row r="160" spans="1:17">
      <c r="A160" s="36"/>
      <c r="B160" s="36"/>
      <c r="C160" s="36"/>
      <c r="D160" s="36"/>
      <c r="E160" s="36"/>
      <c r="F160" s="36"/>
      <c r="G160" s="36"/>
      <c r="H160" s="36"/>
      <c r="I160" s="36"/>
      <c r="J160" s="36"/>
      <c r="K160" s="36"/>
      <c r="L160" s="36"/>
      <c r="M160" s="36"/>
      <c r="N160" s="36"/>
      <c r="O160" s="36"/>
      <c r="P160" s="36"/>
      <c r="Q160" s="36"/>
    </row>
    <row r="161" spans="1:17">
      <c r="A161" s="36"/>
      <c r="B161" s="36"/>
      <c r="C161" s="36"/>
      <c r="D161" s="36"/>
      <c r="E161" s="36"/>
      <c r="F161" s="36"/>
      <c r="G161" s="36"/>
      <c r="H161" s="36"/>
      <c r="I161" s="36"/>
      <c r="J161" s="36"/>
      <c r="K161" s="36"/>
      <c r="L161" s="36"/>
      <c r="M161" s="36"/>
      <c r="N161" s="36"/>
      <c r="O161" s="36"/>
      <c r="P161" s="36"/>
      <c r="Q161" s="36"/>
    </row>
    <row r="162" spans="1:17">
      <c r="A162" s="36"/>
      <c r="B162" s="36"/>
      <c r="C162" s="36"/>
      <c r="D162" s="36"/>
      <c r="E162" s="36"/>
      <c r="F162" s="36"/>
      <c r="G162" s="36"/>
      <c r="H162" s="36"/>
      <c r="I162" s="36"/>
      <c r="J162" s="36"/>
      <c r="K162" s="36"/>
      <c r="L162" s="36"/>
      <c r="M162" s="36"/>
      <c r="N162" s="36"/>
      <c r="O162" s="36"/>
      <c r="P162" s="36"/>
      <c r="Q162" s="36"/>
    </row>
    <row r="163" spans="1:17">
      <c r="A163" s="36"/>
      <c r="B163" s="36"/>
      <c r="C163" s="36"/>
      <c r="D163" s="36"/>
      <c r="E163" s="36"/>
      <c r="F163" s="36"/>
      <c r="G163" s="36"/>
      <c r="H163" s="36"/>
      <c r="I163" s="36"/>
      <c r="J163" s="36"/>
      <c r="K163" s="36"/>
      <c r="L163" s="36"/>
      <c r="M163" s="36"/>
      <c r="N163" s="36"/>
      <c r="O163" s="36"/>
      <c r="P163" s="36"/>
      <c r="Q163" s="36"/>
    </row>
    <row r="164" spans="1:17">
      <c r="A164" s="36"/>
      <c r="B164" s="36"/>
      <c r="C164" s="36"/>
      <c r="D164" s="36"/>
      <c r="E164" s="36"/>
      <c r="F164" s="36"/>
      <c r="G164" s="36"/>
      <c r="H164" s="36"/>
      <c r="I164" s="36"/>
      <c r="J164" s="36"/>
      <c r="K164" s="36"/>
      <c r="L164" s="36"/>
      <c r="M164" s="36"/>
      <c r="N164" s="36"/>
      <c r="O164" s="36"/>
      <c r="P164" s="36"/>
      <c r="Q164" s="36"/>
    </row>
    <row r="165" spans="1:17">
      <c r="A165" s="36"/>
      <c r="B165" s="36"/>
      <c r="C165" s="36"/>
      <c r="D165" s="36"/>
      <c r="E165" s="36"/>
      <c r="F165" s="36"/>
      <c r="G165" s="36"/>
      <c r="H165" s="36"/>
      <c r="I165" s="36"/>
      <c r="J165" s="36"/>
      <c r="K165" s="36"/>
      <c r="L165" s="36"/>
      <c r="M165" s="36"/>
      <c r="N165" s="36"/>
      <c r="O165" s="36"/>
      <c r="P165" s="36"/>
      <c r="Q165" s="36"/>
    </row>
    <row r="166" spans="1:17">
      <c r="A166" s="36"/>
      <c r="B166" s="36"/>
      <c r="C166" s="36"/>
      <c r="D166" s="36"/>
      <c r="E166" s="36"/>
      <c r="F166" s="36"/>
      <c r="G166" s="36"/>
      <c r="H166" s="36"/>
      <c r="I166" s="36"/>
      <c r="J166" s="36"/>
      <c r="K166" s="36"/>
      <c r="L166" s="36"/>
      <c r="M166" s="36"/>
      <c r="N166" s="36"/>
      <c r="O166" s="36"/>
      <c r="P166" s="36"/>
      <c r="Q166" s="36"/>
    </row>
    <row r="167" spans="1:17">
      <c r="A167" s="36"/>
      <c r="B167" s="36"/>
      <c r="C167" s="36"/>
      <c r="D167" s="36"/>
      <c r="E167" s="36"/>
      <c r="F167" s="36"/>
      <c r="G167" s="36"/>
      <c r="H167" s="36"/>
      <c r="I167" s="36"/>
      <c r="J167" s="36"/>
      <c r="K167" s="36"/>
      <c r="L167" s="36"/>
      <c r="M167" s="36"/>
      <c r="N167" s="36"/>
      <c r="O167" s="36"/>
      <c r="P167" s="36"/>
      <c r="Q167" s="36"/>
    </row>
    <row r="168" spans="1:17">
      <c r="A168" s="36"/>
      <c r="B168" s="36"/>
      <c r="C168" s="36"/>
      <c r="D168" s="36"/>
      <c r="E168" s="36"/>
      <c r="F168" s="36"/>
      <c r="G168" s="36"/>
      <c r="H168" s="36"/>
      <c r="I168" s="36"/>
      <c r="J168" s="36"/>
      <c r="K168" s="36"/>
      <c r="L168" s="36"/>
      <c r="M168" s="36"/>
      <c r="N168" s="36"/>
      <c r="O168" s="36"/>
      <c r="P168" s="36"/>
      <c r="Q168" s="36"/>
    </row>
    <row r="169" spans="1:17">
      <c r="A169" s="36"/>
      <c r="B169" s="36"/>
      <c r="C169" s="36"/>
      <c r="D169" s="36"/>
      <c r="E169" s="36"/>
      <c r="F169" s="36"/>
      <c r="G169" s="36"/>
      <c r="H169" s="36"/>
      <c r="I169" s="36"/>
      <c r="J169" s="36"/>
      <c r="K169" s="36"/>
      <c r="L169" s="36"/>
      <c r="M169" s="36"/>
      <c r="N169" s="36"/>
      <c r="O169" s="36"/>
      <c r="P169" s="36"/>
      <c r="Q169" s="36"/>
    </row>
    <row r="170" spans="1:17">
      <c r="A170" s="36"/>
      <c r="B170" s="36"/>
      <c r="C170" s="36"/>
      <c r="D170" s="36"/>
      <c r="E170" s="36"/>
      <c r="F170" s="36"/>
      <c r="G170" s="36"/>
      <c r="H170" s="36"/>
      <c r="I170" s="36"/>
      <c r="J170" s="36"/>
      <c r="K170" s="36"/>
      <c r="L170" s="36"/>
      <c r="M170" s="36"/>
      <c r="N170" s="36"/>
      <c r="O170" s="36"/>
      <c r="P170" s="36"/>
      <c r="Q170" s="36"/>
    </row>
    <row r="171" spans="1:17">
      <c r="A171" s="36"/>
      <c r="B171" s="36"/>
      <c r="C171" s="36"/>
      <c r="D171" s="36"/>
      <c r="E171" s="36"/>
      <c r="F171" s="36"/>
      <c r="G171" s="36"/>
      <c r="H171" s="36"/>
      <c r="I171" s="36"/>
      <c r="J171" s="36"/>
      <c r="K171" s="36"/>
      <c r="L171" s="36"/>
      <c r="M171" s="36"/>
      <c r="N171" s="36"/>
      <c r="O171" s="36"/>
      <c r="P171" s="36"/>
      <c r="Q171" s="36"/>
    </row>
    <row r="172" spans="1:17">
      <c r="A172" s="36"/>
      <c r="B172" s="36"/>
      <c r="C172" s="36"/>
      <c r="D172" s="36"/>
      <c r="E172" s="36"/>
      <c r="F172" s="36"/>
      <c r="G172" s="36"/>
      <c r="H172" s="36"/>
      <c r="I172" s="36"/>
      <c r="J172" s="36"/>
      <c r="K172" s="36"/>
      <c r="L172" s="36"/>
      <c r="M172" s="36"/>
      <c r="N172" s="36"/>
      <c r="O172" s="36"/>
      <c r="P172" s="36"/>
      <c r="Q172" s="36"/>
    </row>
    <row r="173" spans="1:17">
      <c r="A173" s="36"/>
      <c r="B173" s="36"/>
      <c r="C173" s="36"/>
      <c r="D173" s="36"/>
      <c r="E173" s="36"/>
      <c r="F173" s="36"/>
      <c r="G173" s="36"/>
      <c r="H173" s="36"/>
      <c r="I173" s="36"/>
      <c r="J173" s="36"/>
      <c r="K173" s="36"/>
      <c r="L173" s="36"/>
      <c r="M173" s="36"/>
      <c r="N173" s="36"/>
      <c r="O173" s="36"/>
      <c r="P173" s="36"/>
      <c r="Q173" s="36"/>
    </row>
    <row r="174" spans="1:17">
      <c r="A174" s="36"/>
      <c r="B174" s="36"/>
      <c r="C174" s="36"/>
      <c r="D174" s="36"/>
      <c r="E174" s="36"/>
      <c r="F174" s="36"/>
      <c r="G174" s="36"/>
      <c r="H174" s="36"/>
      <c r="I174" s="36"/>
      <c r="J174" s="36"/>
      <c r="K174" s="36"/>
      <c r="L174" s="36"/>
      <c r="M174" s="36"/>
      <c r="N174" s="36"/>
      <c r="O174" s="36"/>
      <c r="P174" s="36"/>
      <c r="Q174" s="36"/>
    </row>
    <row r="175" spans="1:17">
      <c r="A175" s="36"/>
      <c r="B175" s="36"/>
      <c r="C175" s="36"/>
      <c r="D175" s="36"/>
      <c r="E175" s="36"/>
      <c r="F175" s="36"/>
      <c r="G175" s="36"/>
      <c r="H175" s="36"/>
      <c r="I175" s="36"/>
      <c r="J175" s="36"/>
      <c r="K175" s="36"/>
      <c r="L175" s="36"/>
      <c r="M175" s="36"/>
      <c r="N175" s="36"/>
      <c r="O175" s="36"/>
      <c r="P175" s="36"/>
      <c r="Q175" s="36"/>
    </row>
    <row r="176" spans="1:17">
      <c r="A176" s="36"/>
      <c r="B176" s="36"/>
      <c r="C176" s="36"/>
      <c r="D176" s="36"/>
      <c r="E176" s="36"/>
      <c r="F176" s="36"/>
      <c r="G176" s="36"/>
      <c r="H176" s="36"/>
      <c r="I176" s="36"/>
      <c r="J176" s="36"/>
      <c r="K176" s="36"/>
      <c r="L176" s="36"/>
      <c r="M176" s="36"/>
      <c r="N176" s="36"/>
      <c r="O176" s="36"/>
      <c r="P176" s="36"/>
      <c r="Q176" s="36"/>
    </row>
    <row r="177" spans="1:17">
      <c r="A177" s="36"/>
      <c r="B177" s="36"/>
      <c r="C177" s="36"/>
      <c r="D177" s="36"/>
      <c r="E177" s="36"/>
      <c r="F177" s="36"/>
      <c r="G177" s="36"/>
      <c r="H177" s="36"/>
      <c r="I177" s="36"/>
      <c r="J177" s="36"/>
      <c r="K177" s="36"/>
      <c r="L177" s="36"/>
      <c r="M177" s="36"/>
      <c r="N177" s="36"/>
      <c r="O177" s="36"/>
      <c r="P177" s="36"/>
      <c r="Q177" s="36"/>
    </row>
    <row r="178" spans="1:17">
      <c r="A178" s="36"/>
      <c r="B178" s="36"/>
      <c r="C178" s="36"/>
      <c r="D178" s="36"/>
      <c r="E178" s="36"/>
      <c r="F178" s="36"/>
      <c r="G178" s="36"/>
      <c r="H178" s="36"/>
      <c r="I178" s="36"/>
      <c r="J178" s="36"/>
      <c r="K178" s="36"/>
      <c r="L178" s="36"/>
      <c r="M178" s="36"/>
      <c r="N178" s="36"/>
      <c r="O178" s="36"/>
      <c r="P178" s="36"/>
      <c r="Q178" s="36"/>
    </row>
    <row r="179" spans="1:17">
      <c r="A179" s="36"/>
      <c r="B179" s="36"/>
      <c r="C179" s="36"/>
      <c r="D179" s="36"/>
      <c r="E179" s="36"/>
      <c r="F179" s="36"/>
      <c r="G179" s="36"/>
      <c r="H179" s="36"/>
      <c r="I179" s="36"/>
      <c r="J179" s="36"/>
      <c r="K179" s="36"/>
      <c r="L179" s="36"/>
      <c r="M179" s="36"/>
      <c r="N179" s="36"/>
      <c r="O179" s="36"/>
      <c r="P179" s="36"/>
      <c r="Q179" s="36"/>
    </row>
    <row r="180" spans="1:17">
      <c r="A180" s="36"/>
      <c r="B180" s="36"/>
      <c r="C180" s="36"/>
      <c r="D180" s="36"/>
      <c r="E180" s="36"/>
      <c r="F180" s="36"/>
      <c r="G180" s="36"/>
      <c r="H180" s="36"/>
      <c r="I180" s="36"/>
      <c r="J180" s="36"/>
      <c r="K180" s="36"/>
      <c r="L180" s="36"/>
      <c r="M180" s="36"/>
      <c r="N180" s="36"/>
      <c r="O180" s="36"/>
      <c r="P180" s="36"/>
      <c r="Q180" s="36"/>
    </row>
    <row r="181" spans="1:17">
      <c r="A181" s="36"/>
      <c r="B181" s="36"/>
      <c r="C181" s="36"/>
      <c r="D181" s="36"/>
      <c r="E181" s="36"/>
      <c r="F181" s="36"/>
      <c r="G181" s="36"/>
      <c r="H181" s="36"/>
      <c r="I181" s="36"/>
      <c r="J181" s="36"/>
      <c r="K181" s="36"/>
      <c r="L181" s="36"/>
      <c r="M181" s="36"/>
      <c r="N181" s="36"/>
      <c r="O181" s="36"/>
      <c r="P181" s="36"/>
      <c r="Q181" s="36"/>
    </row>
    <row r="182" spans="1:17">
      <c r="A182" s="36"/>
      <c r="B182" s="36"/>
      <c r="C182" s="36"/>
      <c r="D182" s="36"/>
      <c r="E182" s="36"/>
      <c r="F182" s="36"/>
      <c r="G182" s="36"/>
      <c r="H182" s="36"/>
      <c r="I182" s="36"/>
      <c r="J182" s="36"/>
      <c r="K182" s="36"/>
      <c r="L182" s="36"/>
      <c r="M182" s="36"/>
      <c r="N182" s="36"/>
      <c r="O182" s="36"/>
      <c r="P182" s="36"/>
      <c r="Q182" s="36"/>
    </row>
    <row r="183" spans="1:17">
      <c r="A183" s="36"/>
      <c r="B183" s="36"/>
      <c r="C183" s="36"/>
      <c r="D183" s="36"/>
      <c r="E183" s="36"/>
      <c r="F183" s="36"/>
      <c r="G183" s="36"/>
      <c r="H183" s="36"/>
      <c r="I183" s="36"/>
      <c r="J183" s="36"/>
      <c r="K183" s="36"/>
      <c r="L183" s="36"/>
      <c r="M183" s="36"/>
      <c r="N183" s="36"/>
      <c r="O183" s="36"/>
      <c r="P183" s="36"/>
      <c r="Q183" s="36"/>
    </row>
    <row r="184" spans="1:17">
      <c r="A184" s="36"/>
      <c r="B184" s="36"/>
      <c r="C184" s="36"/>
      <c r="D184" s="36"/>
      <c r="E184" s="36"/>
      <c r="F184" s="36"/>
      <c r="G184" s="36"/>
      <c r="H184" s="36"/>
      <c r="I184" s="36"/>
      <c r="J184" s="36"/>
      <c r="K184" s="36"/>
      <c r="L184" s="36"/>
      <c r="M184" s="36"/>
      <c r="N184" s="36"/>
      <c r="O184" s="36"/>
      <c r="P184" s="36"/>
      <c r="Q184" s="36"/>
    </row>
    <row r="185" spans="1:17">
      <c r="A185" s="36"/>
      <c r="B185" s="36"/>
      <c r="C185" s="36"/>
      <c r="D185" s="36"/>
      <c r="E185" s="36"/>
      <c r="F185" s="36"/>
      <c r="G185" s="36"/>
      <c r="H185" s="36"/>
      <c r="I185" s="36"/>
      <c r="J185" s="36"/>
      <c r="K185" s="36"/>
      <c r="L185" s="36"/>
      <c r="M185" s="36"/>
      <c r="N185" s="36"/>
      <c r="O185" s="36"/>
      <c r="P185" s="36"/>
      <c r="Q185" s="36"/>
    </row>
    <row r="186" spans="1:17">
      <c r="A186" s="36"/>
      <c r="B186" s="36"/>
      <c r="C186" s="36"/>
      <c r="D186" s="36"/>
      <c r="E186" s="36"/>
      <c r="F186" s="36"/>
      <c r="G186" s="36"/>
      <c r="H186" s="36"/>
      <c r="I186" s="36"/>
      <c r="J186" s="36"/>
      <c r="K186" s="36"/>
      <c r="L186" s="36"/>
      <c r="M186" s="36"/>
      <c r="N186" s="36"/>
      <c r="O186" s="36"/>
      <c r="P186" s="36"/>
      <c r="Q186" s="36"/>
    </row>
    <row r="187" spans="1:17">
      <c r="A187" s="36"/>
      <c r="B187" s="36"/>
      <c r="C187" s="36"/>
      <c r="D187" s="36"/>
      <c r="E187" s="36"/>
      <c r="F187" s="36"/>
      <c r="G187" s="36"/>
      <c r="H187" s="36"/>
      <c r="I187" s="36"/>
      <c r="J187" s="36"/>
      <c r="K187" s="36"/>
      <c r="L187" s="36"/>
      <c r="M187" s="36"/>
      <c r="N187" s="36"/>
      <c r="O187" s="36"/>
      <c r="P187" s="36"/>
      <c r="Q187" s="36"/>
    </row>
    <row r="188" spans="1:17">
      <c r="A188" s="36"/>
      <c r="B188" s="36"/>
      <c r="C188" s="36"/>
      <c r="D188" s="36"/>
      <c r="E188" s="36"/>
      <c r="F188" s="36"/>
      <c r="G188" s="36"/>
      <c r="H188" s="36"/>
      <c r="I188" s="36"/>
      <c r="J188" s="36"/>
      <c r="K188" s="36"/>
      <c r="L188" s="36"/>
      <c r="M188" s="36"/>
      <c r="N188" s="36"/>
      <c r="O188" s="36"/>
      <c r="P188" s="36"/>
      <c r="Q188" s="36"/>
    </row>
    <row r="189" spans="1:17">
      <c r="A189" s="36"/>
      <c r="B189" s="36"/>
      <c r="C189" s="36"/>
      <c r="D189" s="36"/>
      <c r="E189" s="36"/>
      <c r="F189" s="36"/>
      <c r="G189" s="36"/>
      <c r="H189" s="36"/>
      <c r="I189" s="36"/>
      <c r="J189" s="36"/>
      <c r="K189" s="36"/>
      <c r="L189" s="36"/>
      <c r="M189" s="36"/>
      <c r="N189" s="36"/>
      <c r="O189" s="36"/>
      <c r="P189" s="36"/>
      <c r="Q189" s="36"/>
    </row>
    <row r="190" spans="1:17">
      <c r="A190" s="36"/>
      <c r="B190" s="36"/>
      <c r="C190" s="36"/>
      <c r="D190" s="36"/>
      <c r="E190" s="36"/>
      <c r="F190" s="36"/>
      <c r="G190" s="36"/>
      <c r="H190" s="36"/>
      <c r="I190" s="36"/>
      <c r="J190" s="36"/>
      <c r="K190" s="36"/>
      <c r="L190" s="36"/>
      <c r="M190" s="36"/>
      <c r="N190" s="36"/>
      <c r="O190" s="36"/>
      <c r="P190" s="36"/>
      <c r="Q190" s="36"/>
    </row>
    <row r="191" spans="1:17">
      <c r="A191" s="36"/>
      <c r="B191" s="36"/>
      <c r="C191" s="36"/>
      <c r="D191" s="36"/>
      <c r="E191" s="36"/>
      <c r="F191" s="36"/>
      <c r="G191" s="36"/>
      <c r="H191" s="36"/>
      <c r="I191" s="36"/>
      <c r="J191" s="36"/>
      <c r="K191" s="36"/>
      <c r="L191" s="36"/>
      <c r="M191" s="36"/>
      <c r="N191" s="36"/>
      <c r="O191" s="36"/>
      <c r="P191" s="36"/>
      <c r="Q191" s="36"/>
    </row>
    <row r="192" spans="1:17">
      <c r="A192" s="36"/>
      <c r="B192" s="36"/>
      <c r="C192" s="36"/>
      <c r="D192" s="36"/>
      <c r="E192" s="36"/>
      <c r="F192" s="36"/>
      <c r="G192" s="36"/>
      <c r="H192" s="36"/>
      <c r="I192" s="36"/>
      <c r="J192" s="36"/>
      <c r="K192" s="36"/>
      <c r="L192" s="36"/>
      <c r="M192" s="36"/>
      <c r="N192" s="36"/>
      <c r="O192" s="36"/>
      <c r="P192" s="36"/>
      <c r="Q192" s="36"/>
    </row>
    <row r="193" spans="1:17">
      <c r="A193" s="36"/>
      <c r="B193" s="36"/>
      <c r="C193" s="36"/>
      <c r="D193" s="36"/>
      <c r="E193" s="36"/>
      <c r="F193" s="36"/>
      <c r="G193" s="36"/>
      <c r="H193" s="36"/>
      <c r="I193" s="36"/>
      <c r="J193" s="36"/>
      <c r="K193" s="36"/>
      <c r="L193" s="36"/>
      <c r="M193" s="36"/>
      <c r="N193" s="36"/>
      <c r="O193" s="36"/>
      <c r="P193" s="36"/>
      <c r="Q193" s="36"/>
    </row>
    <row r="194" spans="1:17">
      <c r="A194" s="36"/>
      <c r="B194" s="36"/>
      <c r="C194" s="36"/>
      <c r="D194" s="36"/>
      <c r="E194" s="36"/>
      <c r="F194" s="36"/>
      <c r="G194" s="36"/>
      <c r="H194" s="36"/>
      <c r="I194" s="36"/>
      <c r="J194" s="36"/>
      <c r="K194" s="36"/>
      <c r="L194" s="36"/>
      <c r="M194" s="36"/>
      <c r="N194" s="36"/>
      <c r="O194" s="36"/>
      <c r="P194" s="36"/>
      <c r="Q194" s="36"/>
    </row>
    <row r="195" spans="1:17">
      <c r="A195" s="36"/>
      <c r="B195" s="36"/>
      <c r="C195" s="36"/>
      <c r="D195" s="36"/>
      <c r="E195" s="36"/>
      <c r="F195" s="36"/>
      <c r="G195" s="36"/>
      <c r="H195" s="36"/>
      <c r="I195" s="36"/>
      <c r="J195" s="36"/>
      <c r="K195" s="36"/>
      <c r="L195" s="36"/>
      <c r="M195" s="36"/>
      <c r="N195" s="36"/>
      <c r="O195" s="36"/>
      <c r="P195" s="36"/>
      <c r="Q195" s="36"/>
    </row>
    <row r="196" spans="1:17">
      <c r="A196" s="36"/>
      <c r="B196" s="36"/>
      <c r="C196" s="36"/>
      <c r="D196" s="36"/>
      <c r="E196" s="36"/>
      <c r="F196" s="36"/>
      <c r="G196" s="36"/>
      <c r="H196" s="36"/>
      <c r="I196" s="36"/>
      <c r="J196" s="36"/>
      <c r="K196" s="36"/>
      <c r="L196" s="36"/>
      <c r="M196" s="36"/>
      <c r="N196" s="36"/>
      <c r="O196" s="36"/>
      <c r="P196" s="36"/>
      <c r="Q196" s="36"/>
    </row>
    <row r="197" spans="1:17">
      <c r="A197" s="36"/>
      <c r="B197" s="36"/>
      <c r="C197" s="36"/>
      <c r="D197" s="36"/>
      <c r="E197" s="36"/>
      <c r="F197" s="36"/>
      <c r="G197" s="36"/>
      <c r="H197" s="36"/>
      <c r="I197" s="36"/>
      <c r="J197" s="36"/>
      <c r="K197" s="36"/>
      <c r="L197" s="36"/>
      <c r="M197" s="36"/>
      <c r="N197" s="36"/>
      <c r="O197" s="36"/>
      <c r="P197" s="36"/>
      <c r="Q197" s="36"/>
    </row>
    <row r="198" spans="1:17">
      <c r="A198" s="36"/>
      <c r="B198" s="36"/>
      <c r="C198" s="36"/>
      <c r="D198" s="36"/>
      <c r="E198" s="36"/>
      <c r="F198" s="36"/>
      <c r="G198" s="36"/>
      <c r="H198" s="36"/>
      <c r="I198" s="36"/>
      <c r="J198" s="36"/>
      <c r="K198" s="36"/>
      <c r="L198" s="36"/>
      <c r="M198" s="36"/>
      <c r="N198" s="36"/>
      <c r="O198" s="36"/>
      <c r="P198" s="36"/>
      <c r="Q198" s="36"/>
    </row>
    <row r="199" spans="1:17">
      <c r="A199" s="36"/>
      <c r="B199" s="36"/>
      <c r="C199" s="36"/>
      <c r="D199" s="36"/>
      <c r="E199" s="36"/>
      <c r="F199" s="36"/>
      <c r="G199" s="36"/>
      <c r="H199" s="36"/>
      <c r="I199" s="36"/>
      <c r="J199" s="36"/>
      <c r="K199" s="36"/>
      <c r="L199" s="36"/>
      <c r="M199" s="36"/>
      <c r="N199" s="36"/>
      <c r="O199" s="36"/>
      <c r="P199" s="36"/>
      <c r="Q199" s="36"/>
    </row>
    <row r="200" spans="1:17">
      <c r="A200" s="36"/>
      <c r="B200" s="36"/>
      <c r="C200" s="36"/>
      <c r="D200" s="36"/>
      <c r="E200" s="36"/>
      <c r="F200" s="36"/>
      <c r="G200" s="36"/>
      <c r="H200" s="36"/>
      <c r="I200" s="36"/>
      <c r="J200" s="36"/>
      <c r="K200" s="36"/>
      <c r="L200" s="36"/>
      <c r="M200" s="36"/>
      <c r="N200" s="36"/>
      <c r="O200" s="36"/>
      <c r="P200" s="36"/>
      <c r="Q200" s="36"/>
    </row>
    <row r="201" spans="1:17">
      <c r="A201" s="36"/>
      <c r="B201" s="36"/>
      <c r="C201" s="36"/>
      <c r="D201" s="36"/>
      <c r="E201" s="36"/>
      <c r="F201" s="36"/>
      <c r="G201" s="36"/>
      <c r="H201" s="36"/>
      <c r="I201" s="36"/>
      <c r="J201" s="36"/>
      <c r="K201" s="36"/>
      <c r="L201" s="36"/>
      <c r="M201" s="36"/>
      <c r="N201" s="36"/>
      <c r="O201" s="36"/>
      <c r="P201" s="36"/>
      <c r="Q201" s="36"/>
    </row>
  </sheetData>
  <mergeCells count="18">
    <mergeCell ref="A2:Q2"/>
    <mergeCell ref="A3:Q3"/>
    <mergeCell ref="I5:J5"/>
    <mergeCell ref="K5:L5"/>
    <mergeCell ref="M5:O5"/>
    <mergeCell ref="A25:C25"/>
    <mergeCell ref="A26:C26"/>
    <mergeCell ref="A27:C27"/>
    <mergeCell ref="A5:A6"/>
    <mergeCell ref="B5:B6"/>
    <mergeCell ref="C5:C6"/>
    <mergeCell ref="D5:D6"/>
    <mergeCell ref="E5:E6"/>
    <mergeCell ref="F5:F6"/>
    <mergeCell ref="G5:G6"/>
    <mergeCell ref="H5:H6"/>
    <mergeCell ref="P5:P6"/>
    <mergeCell ref="Q5:Q6"/>
  </mergeCells>
  <hyperlinks>
    <hyperlink ref="A1" location="'索引目录'!D47" display="返回索引页"/>
    <hyperlink ref="B1" location="'非流动资产评估汇总'!B16" display="返回"/>
  </hyperlinks>
  <pageMargins left="0.7" right="0.7" top="0.75" bottom="0.75" header="0.3" footer="0.3"/>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view="pageBreakPreview" zoomScaleNormal="100" workbookViewId="0">
      <selection activeCell="D40" sqref="D40"/>
    </sheetView>
  </sheetViews>
  <sheetFormatPr defaultColWidth="9.81481481481481" defaultRowHeight="14.4"/>
  <cols>
    <col min="1" max="1" width="13" customWidth="1"/>
    <col min="2" max="2" width="40" customWidth="1"/>
    <col min="3" max="3" width="22" hidden="1" customWidth="1"/>
    <col min="4" max="6" width="24" customWidth="1"/>
    <col min="7" max="7" width="18" customWidth="1"/>
    <col min="8" max="11" width="10" customWidth="1"/>
  </cols>
  <sheetData>
    <row r="1" ht="15.6" spans="1:11">
      <c r="A1" s="13" t="s">
        <v>86</v>
      </c>
      <c r="B1" s="126" t="s">
        <v>250</v>
      </c>
      <c r="C1" s="15"/>
      <c r="D1" s="15"/>
      <c r="E1" s="15"/>
      <c r="F1" s="15"/>
      <c r="G1" s="15"/>
      <c r="H1" s="36"/>
      <c r="I1" s="36"/>
      <c r="J1" s="36"/>
      <c r="K1" s="36"/>
    </row>
    <row r="2" ht="30" customHeight="1" spans="1:11">
      <c r="A2" s="16" t="s">
        <v>1383</v>
      </c>
      <c r="B2" s="17"/>
      <c r="C2" s="17"/>
      <c r="D2" s="17"/>
      <c r="E2" s="17"/>
      <c r="F2" s="17"/>
      <c r="G2" s="17"/>
      <c r="H2" s="36"/>
      <c r="I2" s="36"/>
      <c r="J2" s="36"/>
      <c r="K2" s="36"/>
    </row>
    <row r="3" ht="14.25" customHeight="1" spans="1:11">
      <c r="A3" s="40" t="e">
        <f>CONCATENATE(#REF!,#REF!,#REF!,#REF!,#REF!,#REF!,#REF!)</f>
        <v>#REF!</v>
      </c>
      <c r="B3" s="40"/>
      <c r="C3" s="40"/>
      <c r="D3" s="40"/>
      <c r="E3" s="40"/>
      <c r="F3" s="40"/>
      <c r="G3" s="40"/>
      <c r="H3" s="36"/>
      <c r="I3" s="36"/>
      <c r="J3" s="36"/>
      <c r="K3" s="36"/>
    </row>
    <row r="4" ht="15.75" customHeight="1" spans="1:11">
      <c r="A4" s="41" t="e">
        <f>#REF!&amp;#REF!</f>
        <v>#REF!</v>
      </c>
      <c r="B4" s="36"/>
      <c r="C4" s="36"/>
      <c r="D4" s="36"/>
      <c r="E4" s="36"/>
      <c r="F4" s="36"/>
      <c r="G4" s="425" t="s">
        <v>119</v>
      </c>
      <c r="H4" s="36"/>
      <c r="I4" s="36"/>
      <c r="J4" s="36"/>
      <c r="K4" s="36"/>
    </row>
    <row r="5" ht="15.75" customHeight="1" spans="1:11">
      <c r="A5" s="426" t="s">
        <v>331</v>
      </c>
      <c r="B5" s="426" t="s">
        <v>332</v>
      </c>
      <c r="C5" s="427" t="s">
        <v>333</v>
      </c>
      <c r="D5" s="428" t="s">
        <v>334</v>
      </c>
      <c r="E5" s="426" t="s">
        <v>335</v>
      </c>
      <c r="F5" s="428" t="s">
        <v>336</v>
      </c>
      <c r="G5" s="429" t="s">
        <v>590</v>
      </c>
      <c r="H5" s="430"/>
      <c r="I5" s="430"/>
      <c r="J5" s="430"/>
      <c r="K5" s="430"/>
    </row>
    <row r="6" ht="15.75" customHeight="1" spans="1:11">
      <c r="A6" s="426" t="s">
        <v>1384</v>
      </c>
      <c r="B6" s="431" t="s">
        <v>1385</v>
      </c>
      <c r="C6" s="55">
        <f>'无形-土地'!L23</f>
        <v>0</v>
      </c>
      <c r="D6" s="57">
        <f>'无形-土地'!M23</f>
        <v>0</v>
      </c>
      <c r="E6" s="56">
        <f>'无形-土地'!N23</f>
        <v>0</v>
      </c>
      <c r="F6" s="56">
        <f>E6-D6</f>
        <v>0</v>
      </c>
      <c r="G6" s="432" t="str">
        <f>IF(D6=0,"",F6/D6*100)</f>
        <v/>
      </c>
      <c r="H6" s="36">
        <f>D6-'[2]无形资产-表36'!$O$6-'[2]无形资产-表36'!$O$7</f>
        <v>-4880543.52231617</v>
      </c>
      <c r="I6" s="36"/>
      <c r="J6" s="36"/>
      <c r="K6" s="36"/>
    </row>
    <row r="7" ht="15.75" customHeight="1" spans="1:11">
      <c r="A7" s="426" t="s">
        <v>1386</v>
      </c>
      <c r="B7" s="431" t="s">
        <v>1387</v>
      </c>
      <c r="C7" s="55">
        <f>'无形-矿业权'!J27</f>
        <v>0</v>
      </c>
      <c r="D7" s="57">
        <f>'无形-矿业权'!K27</f>
        <v>0</v>
      </c>
      <c r="E7" s="56">
        <f>'无形-矿业权'!L27</f>
        <v>0</v>
      </c>
      <c r="F7" s="56">
        <f>E7-D7</f>
        <v>0</v>
      </c>
      <c r="G7" s="432" t="str">
        <f>IF(D7=0,"",F7/D7*100)</f>
        <v/>
      </c>
      <c r="H7" s="36"/>
      <c r="I7" s="36"/>
      <c r="J7" s="36"/>
      <c r="K7" s="36"/>
    </row>
    <row r="8" ht="15.75" customHeight="1" spans="1:11">
      <c r="A8" s="426" t="s">
        <v>1388</v>
      </c>
      <c r="B8" s="431" t="s">
        <v>1389</v>
      </c>
      <c r="C8" s="55">
        <f>'无形-其他'!F26</f>
        <v>0</v>
      </c>
      <c r="D8" s="57">
        <f>'无形-其他'!G26</f>
        <v>0</v>
      </c>
      <c r="E8" s="56">
        <f>'无形-其他'!I26</f>
        <v>0</v>
      </c>
      <c r="F8" s="56">
        <f>E8-D8</f>
        <v>0</v>
      </c>
      <c r="G8" s="432" t="str">
        <f>IF(D8=0,"",F8/D8*100)</f>
        <v/>
      </c>
      <c r="H8" s="36">
        <f>D8-'[2]无形资产-表36'!$O$5</f>
        <v>-51804.8498845266</v>
      </c>
      <c r="I8" s="36"/>
      <c r="J8" s="36"/>
      <c r="K8" s="36"/>
    </row>
    <row r="9" ht="15.75" customHeight="1" spans="1:11">
      <c r="A9" s="426"/>
      <c r="B9" s="431"/>
      <c r="C9" s="55"/>
      <c r="D9" s="57"/>
      <c r="E9" s="56"/>
      <c r="F9" s="56"/>
      <c r="G9" s="432"/>
      <c r="H9" s="36"/>
      <c r="I9" s="36"/>
      <c r="J9" s="36"/>
      <c r="K9" s="36"/>
    </row>
    <row r="10" ht="15.75" customHeight="1" spans="1:11">
      <c r="A10" s="426"/>
      <c r="B10" s="431"/>
      <c r="C10" s="55"/>
      <c r="D10" s="57"/>
      <c r="E10" s="56"/>
      <c r="F10" s="56"/>
      <c r="G10" s="432"/>
      <c r="H10" s="36"/>
      <c r="I10" s="36"/>
      <c r="J10" s="36"/>
      <c r="K10" s="36"/>
    </row>
    <row r="11" ht="15.75" customHeight="1" spans="1:11">
      <c r="A11" s="426"/>
      <c r="B11" s="431"/>
      <c r="C11" s="55"/>
      <c r="D11" s="57"/>
      <c r="E11" s="56"/>
      <c r="F11" s="56"/>
      <c r="G11" s="432"/>
      <c r="H11" s="36"/>
      <c r="I11" s="36"/>
      <c r="J11" s="36"/>
      <c r="K11" s="36"/>
    </row>
    <row r="12" ht="15.75" customHeight="1" spans="1:11">
      <c r="A12" s="426"/>
      <c r="B12" s="431"/>
      <c r="C12" s="55"/>
      <c r="D12" s="57"/>
      <c r="E12" s="56"/>
      <c r="F12" s="56"/>
      <c r="G12" s="432"/>
      <c r="H12" s="36"/>
      <c r="I12" s="36"/>
      <c r="J12" s="36"/>
      <c r="K12" s="36"/>
    </row>
    <row r="13" ht="15.75" customHeight="1" spans="1:11">
      <c r="A13" s="426"/>
      <c r="B13" s="431"/>
      <c r="C13" s="55"/>
      <c r="D13" s="57"/>
      <c r="E13" s="56"/>
      <c r="F13" s="56"/>
      <c r="G13" s="432"/>
      <c r="H13" s="36"/>
      <c r="I13" s="36"/>
      <c r="J13" s="36"/>
      <c r="K13" s="36"/>
    </row>
    <row r="14" ht="15.75" customHeight="1" spans="1:11">
      <c r="A14" s="426"/>
      <c r="B14" s="431"/>
      <c r="C14" s="55"/>
      <c r="D14" s="57"/>
      <c r="E14" s="56"/>
      <c r="F14" s="56"/>
      <c r="G14" s="432"/>
      <c r="H14" s="36"/>
      <c r="I14" s="36"/>
      <c r="J14" s="36"/>
      <c r="K14" s="36"/>
    </row>
    <row r="15" ht="15.75" customHeight="1" spans="1:11">
      <c r="A15" s="426"/>
      <c r="B15" s="431"/>
      <c r="C15" s="55"/>
      <c r="D15" s="57"/>
      <c r="E15" s="56"/>
      <c r="F15" s="56"/>
      <c r="G15" s="432"/>
      <c r="H15" s="36"/>
      <c r="I15" s="36"/>
      <c r="J15" s="36"/>
      <c r="K15" s="36"/>
    </row>
    <row r="16" ht="15.75" customHeight="1" spans="1:11">
      <c r="A16" s="426"/>
      <c r="B16" s="431"/>
      <c r="C16" s="55"/>
      <c r="D16" s="57"/>
      <c r="E16" s="56"/>
      <c r="F16" s="56"/>
      <c r="G16" s="432"/>
      <c r="H16" s="36"/>
      <c r="I16" s="36"/>
      <c r="J16" s="36"/>
      <c r="K16" s="36"/>
    </row>
    <row r="17" ht="15.75" customHeight="1" spans="1:11">
      <c r="A17" s="426"/>
      <c r="B17" s="431"/>
      <c r="C17" s="55"/>
      <c r="D17" s="57"/>
      <c r="E17" s="56"/>
      <c r="F17" s="56"/>
      <c r="G17" s="432"/>
      <c r="H17" s="36"/>
      <c r="I17" s="36"/>
      <c r="J17" s="36"/>
      <c r="K17" s="36"/>
    </row>
    <row r="18" ht="15.75" customHeight="1" spans="1:11">
      <c r="A18" s="426"/>
      <c r="B18" s="431"/>
      <c r="C18" s="55"/>
      <c r="D18" s="57"/>
      <c r="E18" s="56"/>
      <c r="F18" s="56"/>
      <c r="G18" s="432"/>
      <c r="H18" s="36"/>
      <c r="I18" s="36"/>
      <c r="J18" s="36"/>
      <c r="K18" s="36"/>
    </row>
    <row r="19" ht="15.75" customHeight="1" spans="1:11">
      <c r="A19" s="426"/>
      <c r="B19" s="431"/>
      <c r="C19" s="55"/>
      <c r="D19" s="57"/>
      <c r="E19" s="56"/>
      <c r="F19" s="56"/>
      <c r="G19" s="432"/>
      <c r="H19" s="36"/>
      <c r="I19" s="36"/>
      <c r="J19" s="36"/>
      <c r="K19" s="36"/>
    </row>
    <row r="20" ht="15.75" customHeight="1" spans="1:11">
      <c r="A20" s="426"/>
      <c r="B20" s="431"/>
      <c r="C20" s="55"/>
      <c r="D20" s="57"/>
      <c r="E20" s="56"/>
      <c r="F20" s="56"/>
      <c r="G20" s="432"/>
      <c r="H20" s="36"/>
      <c r="I20" s="36"/>
      <c r="J20" s="36"/>
      <c r="K20" s="36"/>
    </row>
    <row r="21" ht="15.75" customHeight="1" spans="1:11">
      <c r="A21" s="426"/>
      <c r="B21" s="431"/>
      <c r="C21" s="55"/>
      <c r="D21" s="57"/>
      <c r="E21" s="56"/>
      <c r="F21" s="56"/>
      <c r="G21" s="432"/>
      <c r="H21" s="36"/>
      <c r="I21" s="36"/>
      <c r="J21" s="36"/>
      <c r="K21" s="36"/>
    </row>
    <row r="22" ht="15.75" customHeight="1" spans="1:11">
      <c r="A22" s="426" t="s">
        <v>612</v>
      </c>
      <c r="B22" s="426" t="s">
        <v>1390</v>
      </c>
      <c r="C22" s="55">
        <f>SUM(C6:C21)</f>
        <v>0</v>
      </c>
      <c r="D22" s="57">
        <f>SUM(D6:D21)</f>
        <v>0</v>
      </c>
      <c r="E22" s="56">
        <f>SUM(E6:E21)</f>
        <v>0</v>
      </c>
      <c r="F22" s="56">
        <f>E22-D22</f>
        <v>0</v>
      </c>
      <c r="G22" s="432" t="str">
        <f>IF(D22=0,"",F22/D22*100)</f>
        <v/>
      </c>
      <c r="H22" s="36"/>
      <c r="I22" s="36"/>
      <c r="J22" s="36"/>
      <c r="K22" s="36"/>
    </row>
    <row r="23" ht="15.75" customHeight="1" spans="1:11">
      <c r="A23" s="426" t="s">
        <v>612</v>
      </c>
      <c r="B23" s="426" t="s">
        <v>1391</v>
      </c>
      <c r="C23" s="55"/>
      <c r="D23" s="57"/>
      <c r="E23" s="56">
        <v>0</v>
      </c>
      <c r="F23" s="56">
        <f>E23-D23</f>
        <v>0</v>
      </c>
      <c r="G23" s="432" t="str">
        <f>IF(D23=0,"",F23/D23*100)</f>
        <v/>
      </c>
      <c r="H23" s="36"/>
      <c r="I23" s="36"/>
      <c r="J23" s="36"/>
      <c r="K23" s="36"/>
    </row>
    <row r="24" ht="15.75" customHeight="1" spans="1:11">
      <c r="A24" s="426" t="s">
        <v>612</v>
      </c>
      <c r="B24" s="426" t="s">
        <v>1392</v>
      </c>
      <c r="C24" s="55">
        <f>C22-C23</f>
        <v>0</v>
      </c>
      <c r="D24" s="57">
        <f>D22-D23</f>
        <v>0</v>
      </c>
      <c r="E24" s="56">
        <f>E22-E23</f>
        <v>0</v>
      </c>
      <c r="F24" s="56">
        <f>E24-D24</f>
        <v>0</v>
      </c>
      <c r="G24" s="432" t="str">
        <f>IF(D24=0,"",F24/D24*100)</f>
        <v/>
      </c>
      <c r="H24" s="36"/>
      <c r="I24" s="36"/>
      <c r="J24" s="36"/>
      <c r="K24" s="36"/>
    </row>
    <row r="25" s="12" customFormat="1" ht="15.75" customHeight="1" spans="1:11">
      <c r="A25" s="105" t="e">
        <f>其他设备!#REF!</f>
        <v>#REF!</v>
      </c>
      <c r="B25" s="22"/>
      <c r="C25" s="22"/>
      <c r="D25" s="22"/>
      <c r="E25" s="22"/>
      <c r="F25" s="83" t="e">
        <f>"评估人员："&amp;#REF!&amp;"  "&amp;#REF!</f>
        <v>#REF!</v>
      </c>
      <c r="G25" s="22"/>
      <c r="H25" s="22"/>
      <c r="I25" s="22"/>
      <c r="J25" s="22"/>
      <c r="K25" s="22"/>
    </row>
    <row r="26" s="12" customFormat="1" ht="15.75" customHeight="1" spans="1:11">
      <c r="A26" s="105" t="e">
        <f>其他设备!#REF!</f>
        <v>#REF!</v>
      </c>
      <c r="B26" s="22"/>
      <c r="C26" s="22"/>
      <c r="D26" s="22"/>
      <c r="E26" s="22"/>
      <c r="F26" s="83" t="e">
        <f>其他设备!#REF!</f>
        <v>#REF!</v>
      </c>
      <c r="G26" s="22"/>
      <c r="H26" s="22"/>
      <c r="I26" s="22"/>
      <c r="J26" s="22"/>
      <c r="K26" s="22"/>
    </row>
    <row r="27" spans="1:11">
      <c r="A27" s="36"/>
      <c r="B27" s="36"/>
      <c r="C27" s="36"/>
      <c r="D27" s="36"/>
      <c r="E27" s="36"/>
      <c r="F27" s="36"/>
      <c r="G27" s="36"/>
      <c r="H27" s="36"/>
      <c r="I27" s="36"/>
      <c r="J27" s="36"/>
      <c r="K27" s="36"/>
    </row>
    <row r="28" spans="1:11">
      <c r="A28" s="36"/>
      <c r="B28" s="36"/>
      <c r="C28" s="36"/>
      <c r="D28" s="36"/>
      <c r="E28" s="36"/>
      <c r="F28" s="36"/>
      <c r="G28" s="36"/>
      <c r="H28" s="36"/>
      <c r="I28" s="36"/>
      <c r="J28" s="36"/>
      <c r="K28" s="36"/>
    </row>
    <row r="29" spans="1:11">
      <c r="A29" s="36"/>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C48" display="返回索引页"/>
    <hyperlink ref="B1" location="'非流动资产评估汇总'!B17" display="返回"/>
    <hyperlink ref="B6" location="'无形-土地'!B1" display="无形资产-土地使用权"/>
    <hyperlink ref="B7" location="'无形-矿业权'!B1" display="无形资产-矿业权"/>
    <hyperlink ref="B8" location="'无形-其他'!B1" display="无形资产-其他无形资产"/>
  </hyperlinks>
  <pageMargins left="0.7" right="0.7" top="0.75" bottom="0.75" header="0.3" footer="0.3"/>
  <pageSetup paperSize="9" scale="93" orientation="landscape"/>
  <headerFooter/>
  <colBreaks count="1" manualBreakCount="1">
    <brk id="7" max="1048575" man="1"/>
  </colBreak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8"/>
  <sheetViews>
    <sheetView view="pageBreakPreview" zoomScaleNormal="100" workbookViewId="0">
      <selection activeCell="D40" sqref="D40"/>
    </sheetView>
  </sheetViews>
  <sheetFormatPr defaultColWidth="9.81481481481481" defaultRowHeight="14.4"/>
  <cols>
    <col min="1" max="1" width="3" customWidth="1"/>
    <col min="2" max="2" width="17" customWidth="1"/>
    <col min="3" max="3" width="10" customWidth="1"/>
    <col min="4" max="4" width="12" customWidth="1"/>
    <col min="5" max="5" width="8" customWidth="1"/>
    <col min="6" max="9" width="5" customWidth="1"/>
    <col min="10" max="10" width="9" customWidth="1"/>
    <col min="11" max="11" width="12" customWidth="1"/>
    <col min="12" max="12" width="15" hidden="1" customWidth="1"/>
    <col min="13" max="13" width="13" customWidth="1"/>
    <col min="14" max="14" width="12" customWidth="1"/>
    <col min="15" max="15" width="13" customWidth="1"/>
    <col min="16" max="17" width="8" customWidth="1"/>
    <col min="18" max="18" width="13.6388888888889" customWidth="1"/>
  </cols>
  <sheetData>
    <row r="1" s="58" customFormat="1" ht="15.6" spans="1:18">
      <c r="A1" s="60" t="s">
        <v>86</v>
      </c>
      <c r="B1" s="61" t="s">
        <v>250</v>
      </c>
      <c r="C1" s="62"/>
      <c r="D1" s="62"/>
      <c r="E1" s="62"/>
      <c r="F1" s="62"/>
      <c r="G1" s="62"/>
      <c r="H1" s="62"/>
      <c r="I1" s="62"/>
      <c r="J1" s="62"/>
      <c r="K1" s="62"/>
      <c r="L1" s="62"/>
      <c r="M1" s="62"/>
      <c r="N1" s="62"/>
      <c r="O1" s="62"/>
      <c r="P1" s="62"/>
      <c r="Q1" s="62"/>
      <c r="R1" s="69"/>
    </row>
    <row r="2" ht="30" customHeight="1" spans="1:18">
      <c r="A2" s="406" t="s">
        <v>1393</v>
      </c>
      <c r="B2" s="17"/>
      <c r="C2" s="17"/>
      <c r="D2" s="17"/>
      <c r="E2" s="17"/>
      <c r="F2" s="17"/>
      <c r="G2" s="17"/>
      <c r="H2" s="17"/>
      <c r="I2" s="17"/>
      <c r="J2" s="17"/>
      <c r="K2" s="17"/>
      <c r="L2" s="17"/>
      <c r="M2" s="17"/>
      <c r="N2" s="17"/>
      <c r="O2" s="17"/>
      <c r="P2" s="17"/>
      <c r="Q2" s="17"/>
      <c r="R2" s="36"/>
    </row>
    <row r="3" s="59" customFormat="1" ht="20" customHeight="1" spans="1:18">
      <c r="A3" s="19" t="e">
        <f>CONCATENATE(#REF!,#REF!,#REF!,#REF!,#REF!,#REF!,#REF!)</f>
        <v>#REF!</v>
      </c>
      <c r="B3" s="19"/>
      <c r="C3" s="19"/>
      <c r="D3" s="19"/>
      <c r="E3" s="19"/>
      <c r="F3" s="19"/>
      <c r="G3" s="19"/>
      <c r="H3" s="19"/>
      <c r="I3" s="19"/>
      <c r="J3" s="20"/>
      <c r="K3" s="20"/>
      <c r="L3" s="20"/>
      <c r="M3" s="20"/>
      <c r="N3" s="20"/>
      <c r="O3" s="20"/>
      <c r="P3" s="20"/>
      <c r="Q3" s="20"/>
      <c r="R3" s="22"/>
    </row>
    <row r="4" s="59" customFormat="1" ht="20" customHeight="1" spans="1:18">
      <c r="A4" s="63" t="e">
        <f>#REF!&amp;#REF!</f>
        <v>#REF!</v>
      </c>
      <c r="B4" s="22"/>
      <c r="C4" s="22"/>
      <c r="D4" s="22"/>
      <c r="E4" s="22"/>
      <c r="F4" s="22"/>
      <c r="G4" s="22"/>
      <c r="H4" s="22"/>
      <c r="I4" s="22"/>
      <c r="J4" s="22"/>
      <c r="K4" s="22"/>
      <c r="L4" s="22"/>
      <c r="M4" s="22"/>
      <c r="N4" s="22"/>
      <c r="O4" s="22"/>
      <c r="P4" s="22"/>
      <c r="Q4" s="64" t="s">
        <v>252</v>
      </c>
      <c r="R4" s="22"/>
    </row>
    <row r="5" s="59" customFormat="1" ht="20" customHeight="1" spans="1:18">
      <c r="A5" s="412" t="s">
        <v>253</v>
      </c>
      <c r="B5" s="412" t="s">
        <v>1394</v>
      </c>
      <c r="C5" s="412" t="s">
        <v>1395</v>
      </c>
      <c r="D5" s="412" t="s">
        <v>1396</v>
      </c>
      <c r="E5" s="412" t="s">
        <v>1397</v>
      </c>
      <c r="F5" s="412" t="s">
        <v>1398</v>
      </c>
      <c r="G5" s="412" t="s">
        <v>1399</v>
      </c>
      <c r="H5" s="412" t="s">
        <v>1400</v>
      </c>
      <c r="I5" s="412" t="s">
        <v>1401</v>
      </c>
      <c r="J5" s="412" t="s">
        <v>1402</v>
      </c>
      <c r="K5" s="412" t="s">
        <v>1403</v>
      </c>
      <c r="L5" s="416" t="s">
        <v>216</v>
      </c>
      <c r="M5" s="66" t="s">
        <v>217</v>
      </c>
      <c r="N5" s="412" t="s">
        <v>218</v>
      </c>
      <c r="O5" s="412" t="s">
        <v>219</v>
      </c>
      <c r="P5" s="412" t="s">
        <v>255</v>
      </c>
      <c r="Q5" s="412" t="s">
        <v>411</v>
      </c>
      <c r="R5" s="27" t="s">
        <v>1404</v>
      </c>
    </row>
    <row r="6" s="59" customFormat="1" ht="12" spans="1:18">
      <c r="A6" s="27">
        <v>1</v>
      </c>
      <c r="B6" s="413"/>
      <c r="C6" s="67"/>
      <c r="D6" s="413"/>
      <c r="E6" s="414"/>
      <c r="F6" s="413"/>
      <c r="G6" s="413"/>
      <c r="H6" s="27"/>
      <c r="I6" s="413"/>
      <c r="J6" s="417"/>
      <c r="K6" s="418"/>
      <c r="L6" s="419"/>
      <c r="M6" s="420"/>
      <c r="N6" s="421"/>
      <c r="O6" s="422"/>
      <c r="P6" s="31"/>
      <c r="Q6" s="32"/>
      <c r="R6" s="424"/>
    </row>
    <row r="7" s="59" customFormat="1" ht="20" customHeight="1" spans="1:18">
      <c r="A7" s="27">
        <v>2</v>
      </c>
      <c r="B7" s="415"/>
      <c r="C7" s="32"/>
      <c r="D7" s="413"/>
      <c r="E7" s="414"/>
      <c r="F7" s="413"/>
      <c r="G7" s="413"/>
      <c r="H7" s="27"/>
      <c r="I7" s="413"/>
      <c r="J7" s="417"/>
      <c r="K7" s="422"/>
      <c r="L7" s="419"/>
      <c r="M7" s="423"/>
      <c r="N7" s="421"/>
      <c r="O7" s="422"/>
      <c r="P7" s="31"/>
      <c r="Q7" s="32"/>
      <c r="R7" s="424"/>
    </row>
    <row r="8" s="59" customFormat="1" ht="20" customHeight="1" spans="1:18">
      <c r="A8" s="27">
        <v>3</v>
      </c>
      <c r="B8" s="413"/>
      <c r="C8" s="32"/>
      <c r="D8" s="413"/>
      <c r="E8" s="414"/>
      <c r="F8" s="413"/>
      <c r="G8" s="413"/>
      <c r="H8" s="27"/>
      <c r="I8" s="413"/>
      <c r="J8" s="417"/>
      <c r="K8" s="422"/>
      <c r="L8" s="419"/>
      <c r="M8" s="423"/>
      <c r="N8" s="421"/>
      <c r="O8" s="422"/>
      <c r="P8" s="31"/>
      <c r="Q8" s="32"/>
      <c r="R8" s="424"/>
    </row>
    <row r="9" s="59" customFormat="1" ht="20" customHeight="1" spans="1:18">
      <c r="A9" s="27">
        <v>4</v>
      </c>
      <c r="B9" s="413"/>
      <c r="C9" s="32"/>
      <c r="D9" s="413"/>
      <c r="E9" s="414"/>
      <c r="F9" s="413"/>
      <c r="G9" s="413"/>
      <c r="H9" s="27"/>
      <c r="I9" s="413"/>
      <c r="J9" s="417"/>
      <c r="K9" s="422"/>
      <c r="L9" s="419"/>
      <c r="M9" s="423"/>
      <c r="N9" s="421"/>
      <c r="O9" s="422"/>
      <c r="P9" s="31"/>
      <c r="Q9" s="32"/>
      <c r="R9" s="424"/>
    </row>
    <row r="10" s="59" customFormat="1" ht="20" customHeight="1" spans="1:18">
      <c r="A10" s="27">
        <v>5</v>
      </c>
      <c r="B10" s="413"/>
      <c r="C10" s="32"/>
      <c r="D10" s="413"/>
      <c r="E10" s="414"/>
      <c r="F10" s="413"/>
      <c r="G10" s="413"/>
      <c r="H10" s="27"/>
      <c r="I10" s="413"/>
      <c r="J10" s="417"/>
      <c r="K10" s="422"/>
      <c r="L10" s="419"/>
      <c r="M10" s="423"/>
      <c r="N10" s="421"/>
      <c r="O10" s="422"/>
      <c r="P10" s="31"/>
      <c r="Q10" s="32"/>
      <c r="R10" s="424"/>
    </row>
    <row r="11" s="59" customFormat="1" ht="20" customHeight="1" spans="1:18">
      <c r="A11" s="27">
        <v>6</v>
      </c>
      <c r="B11" s="413"/>
      <c r="C11" s="32"/>
      <c r="D11" s="413"/>
      <c r="E11" s="414"/>
      <c r="F11" s="413"/>
      <c r="G11" s="413"/>
      <c r="H11" s="27"/>
      <c r="I11" s="413"/>
      <c r="J11" s="417"/>
      <c r="K11" s="422"/>
      <c r="L11" s="419"/>
      <c r="M11" s="423"/>
      <c r="N11" s="421"/>
      <c r="O11" s="422"/>
      <c r="P11" s="31"/>
      <c r="Q11" s="32"/>
      <c r="R11" s="424"/>
    </row>
    <row r="12" s="59" customFormat="1" ht="20" customHeight="1" spans="1:18">
      <c r="A12" s="27">
        <v>7</v>
      </c>
      <c r="B12" s="413"/>
      <c r="C12" s="32"/>
      <c r="D12" s="413"/>
      <c r="E12" s="414"/>
      <c r="F12" s="413"/>
      <c r="G12" s="413"/>
      <c r="H12" s="27"/>
      <c r="I12" s="413"/>
      <c r="J12" s="417"/>
      <c r="K12" s="420"/>
      <c r="L12" s="420"/>
      <c r="M12" s="420"/>
      <c r="N12" s="421"/>
      <c r="O12" s="422"/>
      <c r="P12" s="31"/>
      <c r="Q12" s="32"/>
      <c r="R12" s="424"/>
    </row>
    <row r="13" s="59" customFormat="1" ht="20" customHeight="1" spans="1:18">
      <c r="A13" s="27"/>
      <c r="B13" s="27"/>
      <c r="C13" s="32"/>
      <c r="D13" s="32"/>
      <c r="E13" s="29"/>
      <c r="F13" s="27"/>
      <c r="G13" s="27"/>
      <c r="H13" s="27"/>
      <c r="I13" s="27"/>
      <c r="J13" s="31"/>
      <c r="K13" s="31"/>
      <c r="L13" s="30"/>
      <c r="M13" s="33"/>
      <c r="N13" s="31"/>
      <c r="O13" s="31" t="str">
        <f t="shared" ref="O13:O23" si="0">IF(N13-M13=0,"",(N13-M13))</f>
        <v/>
      </c>
      <c r="P13" s="31" t="str">
        <f t="shared" ref="P13:P23" si="1">IF(M13=0,"",(N13-M13)/M13*100)</f>
        <v/>
      </c>
      <c r="Q13" s="32"/>
      <c r="R13" s="32"/>
    </row>
    <row r="14" s="59" customFormat="1" ht="20" customHeight="1" spans="1:18">
      <c r="A14" s="27"/>
      <c r="B14" s="27"/>
      <c r="C14" s="32"/>
      <c r="D14" s="32"/>
      <c r="E14" s="29"/>
      <c r="F14" s="27"/>
      <c r="G14" s="27"/>
      <c r="H14" s="27"/>
      <c r="I14" s="27"/>
      <c r="J14" s="31"/>
      <c r="K14" s="31"/>
      <c r="L14" s="30"/>
      <c r="M14" s="33"/>
      <c r="N14" s="31"/>
      <c r="O14" s="31" t="str">
        <f t="shared" si="0"/>
        <v/>
      </c>
      <c r="P14" s="31" t="str">
        <f t="shared" si="1"/>
        <v/>
      </c>
      <c r="Q14" s="32"/>
      <c r="R14" s="32"/>
    </row>
    <row r="15" s="59" customFormat="1" ht="20" customHeight="1" spans="1:18">
      <c r="A15" s="27"/>
      <c r="B15" s="27"/>
      <c r="C15" s="32"/>
      <c r="D15" s="32"/>
      <c r="E15" s="29"/>
      <c r="F15" s="27"/>
      <c r="G15" s="27"/>
      <c r="H15" s="27"/>
      <c r="I15" s="27"/>
      <c r="J15" s="31"/>
      <c r="K15" s="31"/>
      <c r="L15" s="30"/>
      <c r="M15" s="33"/>
      <c r="N15" s="31"/>
      <c r="O15" s="31" t="str">
        <f t="shared" si="0"/>
        <v/>
      </c>
      <c r="P15" s="31" t="str">
        <f t="shared" si="1"/>
        <v/>
      </c>
      <c r="Q15" s="32"/>
      <c r="R15" s="32"/>
    </row>
    <row r="16" s="59" customFormat="1" ht="20" customHeight="1" spans="1:18">
      <c r="A16" s="27"/>
      <c r="B16" s="27"/>
      <c r="C16" s="32"/>
      <c r="D16" s="32"/>
      <c r="E16" s="29"/>
      <c r="F16" s="27"/>
      <c r="G16" s="27"/>
      <c r="H16" s="27"/>
      <c r="I16" s="27"/>
      <c r="J16" s="31"/>
      <c r="K16" s="31"/>
      <c r="L16" s="30"/>
      <c r="M16" s="33"/>
      <c r="N16" s="31"/>
      <c r="O16" s="31" t="str">
        <f t="shared" si="0"/>
        <v/>
      </c>
      <c r="P16" s="31" t="str">
        <f t="shared" si="1"/>
        <v/>
      </c>
      <c r="Q16" s="32"/>
      <c r="R16" s="32"/>
    </row>
    <row r="17" s="59" customFormat="1" ht="20" customHeight="1" spans="1:18">
      <c r="A17" s="27"/>
      <c r="B17" s="27"/>
      <c r="C17" s="32"/>
      <c r="D17" s="32"/>
      <c r="E17" s="29"/>
      <c r="F17" s="27"/>
      <c r="G17" s="27"/>
      <c r="H17" s="27"/>
      <c r="I17" s="27"/>
      <c r="J17" s="31"/>
      <c r="K17" s="31"/>
      <c r="L17" s="30"/>
      <c r="M17" s="33"/>
      <c r="N17" s="31"/>
      <c r="O17" s="31" t="str">
        <f t="shared" si="0"/>
        <v/>
      </c>
      <c r="P17" s="31" t="str">
        <f t="shared" si="1"/>
        <v/>
      </c>
      <c r="Q17" s="32"/>
      <c r="R17" s="32"/>
    </row>
    <row r="18" s="59" customFormat="1" ht="20" customHeight="1" spans="1:18">
      <c r="A18" s="27"/>
      <c r="B18" s="27"/>
      <c r="C18" s="32"/>
      <c r="D18" s="32"/>
      <c r="E18" s="29"/>
      <c r="F18" s="27"/>
      <c r="G18" s="27"/>
      <c r="H18" s="27"/>
      <c r="I18" s="27"/>
      <c r="J18" s="31"/>
      <c r="K18" s="31"/>
      <c r="L18" s="30"/>
      <c r="M18" s="33"/>
      <c r="N18" s="31"/>
      <c r="O18" s="31" t="str">
        <f t="shared" si="0"/>
        <v/>
      </c>
      <c r="P18" s="31" t="str">
        <f t="shared" si="1"/>
        <v/>
      </c>
      <c r="Q18" s="32"/>
      <c r="R18" s="32"/>
    </row>
    <row r="19" s="59" customFormat="1" ht="20" customHeight="1" spans="1:18">
      <c r="A19" s="27"/>
      <c r="B19" s="27"/>
      <c r="C19" s="32"/>
      <c r="D19" s="32"/>
      <c r="E19" s="29"/>
      <c r="F19" s="27"/>
      <c r="G19" s="27"/>
      <c r="H19" s="27"/>
      <c r="I19" s="27"/>
      <c r="J19" s="31"/>
      <c r="K19" s="31"/>
      <c r="L19" s="30"/>
      <c r="M19" s="33"/>
      <c r="N19" s="31"/>
      <c r="O19" s="31" t="str">
        <f t="shared" si="0"/>
        <v/>
      </c>
      <c r="P19" s="31" t="str">
        <f t="shared" si="1"/>
        <v/>
      </c>
      <c r="Q19" s="32"/>
      <c r="R19" s="32"/>
    </row>
    <row r="20" s="59" customFormat="1" ht="20" customHeight="1" spans="1:18">
      <c r="A20" s="27"/>
      <c r="B20" s="27"/>
      <c r="C20" s="32"/>
      <c r="D20" s="32"/>
      <c r="E20" s="29"/>
      <c r="F20" s="27"/>
      <c r="G20" s="27"/>
      <c r="H20" s="27"/>
      <c r="I20" s="27"/>
      <c r="J20" s="31"/>
      <c r="K20" s="31"/>
      <c r="L20" s="30"/>
      <c r="M20" s="33"/>
      <c r="N20" s="31"/>
      <c r="O20" s="31" t="str">
        <f t="shared" si="0"/>
        <v/>
      </c>
      <c r="P20" s="31" t="str">
        <f t="shared" si="1"/>
        <v/>
      </c>
      <c r="Q20" s="32"/>
      <c r="R20" s="32"/>
    </row>
    <row r="21" s="59" customFormat="1" ht="20" customHeight="1" spans="1:18">
      <c r="A21" s="27"/>
      <c r="B21" s="27"/>
      <c r="C21" s="32"/>
      <c r="D21" s="32"/>
      <c r="E21" s="29"/>
      <c r="F21" s="27"/>
      <c r="G21" s="27"/>
      <c r="H21" s="27"/>
      <c r="I21" s="27"/>
      <c r="J21" s="31"/>
      <c r="K21" s="31"/>
      <c r="L21" s="30"/>
      <c r="M21" s="33"/>
      <c r="N21" s="31"/>
      <c r="O21" s="31" t="str">
        <f t="shared" si="0"/>
        <v/>
      </c>
      <c r="P21" s="31" t="str">
        <f t="shared" si="1"/>
        <v/>
      </c>
      <c r="Q21" s="32"/>
      <c r="R21" s="32"/>
    </row>
    <row r="22" s="59" customFormat="1" ht="20" customHeight="1" spans="1:18">
      <c r="A22" s="27"/>
      <c r="B22" s="27"/>
      <c r="C22" s="32"/>
      <c r="D22" s="32"/>
      <c r="E22" s="29"/>
      <c r="F22" s="27"/>
      <c r="G22" s="27"/>
      <c r="H22" s="27"/>
      <c r="I22" s="27"/>
      <c r="J22" s="31"/>
      <c r="K22" s="31"/>
      <c r="L22" s="30"/>
      <c r="M22" s="33"/>
      <c r="N22" s="31"/>
      <c r="O22" s="31" t="str">
        <f t="shared" si="0"/>
        <v/>
      </c>
      <c r="P22" s="31" t="str">
        <f t="shared" si="1"/>
        <v/>
      </c>
      <c r="Q22" s="32"/>
      <c r="R22" s="32"/>
    </row>
    <row r="23" s="59" customFormat="1" ht="20" customHeight="1" spans="1:18">
      <c r="A23" s="27" t="s">
        <v>352</v>
      </c>
      <c r="B23" s="34"/>
      <c r="C23" s="34"/>
      <c r="D23" s="34"/>
      <c r="E23" s="29"/>
      <c r="F23" s="27"/>
      <c r="G23" s="27"/>
      <c r="H23" s="27"/>
      <c r="I23" s="27"/>
      <c r="J23" s="31"/>
      <c r="K23" s="31">
        <f>SUM(K6:K22)</f>
        <v>0</v>
      </c>
      <c r="L23" s="30">
        <f>SUM(L6:L22)</f>
        <v>0</v>
      </c>
      <c r="M23" s="33">
        <f>SUM(M6:M22)</f>
        <v>0</v>
      </c>
      <c r="N23" s="31">
        <f>SUM(N6:N22)</f>
        <v>0</v>
      </c>
      <c r="O23" s="31" t="str">
        <f t="shared" si="0"/>
        <v/>
      </c>
      <c r="P23" s="31" t="str">
        <f t="shared" si="1"/>
        <v/>
      </c>
      <c r="Q23" s="32"/>
      <c r="R23" s="32"/>
    </row>
    <row r="24" s="59" customFormat="1" ht="20" customHeight="1" spans="1:18">
      <c r="A24" s="68" t="e">
        <f>#REF!&amp;#REF!</f>
        <v>#REF!</v>
      </c>
      <c r="B24" s="22"/>
      <c r="C24" s="22"/>
      <c r="D24" s="22"/>
      <c r="E24" s="22"/>
      <c r="F24" s="22"/>
      <c r="G24" s="22"/>
      <c r="H24" s="63"/>
      <c r="I24" s="22"/>
      <c r="J24" s="22"/>
      <c r="K24" s="22"/>
      <c r="L24" s="22"/>
      <c r="M24" s="22"/>
      <c r="N24" s="22" t="e">
        <f>"评估人员："&amp;#REF!</f>
        <v>#REF!</v>
      </c>
      <c r="O24" s="22"/>
      <c r="P24" s="22"/>
      <c r="Q24" s="22"/>
      <c r="R24" s="22"/>
    </row>
    <row r="25" s="59" customFormat="1" ht="20" customHeight="1" spans="1:18">
      <c r="A25" s="68" t="e">
        <f>CONCATENATE(#REF!,#REF!,#REF!,#REF!,#REF!,#REF!,#REF!)</f>
        <v>#REF!</v>
      </c>
      <c r="B25" s="22"/>
      <c r="C25" s="22"/>
      <c r="D25" s="22"/>
      <c r="E25" s="22"/>
      <c r="F25" s="22"/>
      <c r="G25" s="22"/>
      <c r="H25" s="22"/>
      <c r="I25" s="22"/>
      <c r="J25" s="22"/>
      <c r="K25" s="22"/>
      <c r="L25" s="22"/>
      <c r="M25" s="22"/>
      <c r="N25" s="22" t="e">
        <f>其他设备!#REF!</f>
        <v>#REF!</v>
      </c>
      <c r="O25" s="22"/>
      <c r="P25" s="22"/>
      <c r="Q25" s="22"/>
      <c r="R25" s="22"/>
    </row>
    <row r="26" s="59" customFormat="1" ht="20" customHeight="1" spans="1:18">
      <c r="A26" s="22"/>
      <c r="B26" s="22"/>
      <c r="C26" s="22"/>
      <c r="D26" s="22"/>
      <c r="E26" s="22"/>
      <c r="F26" s="22"/>
      <c r="G26" s="22"/>
      <c r="H26" s="22"/>
      <c r="I26" s="22"/>
      <c r="J26" s="22"/>
      <c r="K26" s="22"/>
      <c r="L26" s="22"/>
      <c r="M26" s="22"/>
      <c r="N26" s="22"/>
      <c r="O26" s="22"/>
      <c r="P26" s="22"/>
      <c r="Q26" s="22"/>
      <c r="R26" s="22"/>
    </row>
    <row r="27" s="59" customFormat="1" ht="20" customHeight="1" spans="1:18">
      <c r="A27" s="22"/>
      <c r="B27" s="22"/>
      <c r="C27" s="22"/>
      <c r="D27" s="22"/>
      <c r="E27" s="22"/>
      <c r="F27" s="22"/>
      <c r="G27" s="22"/>
      <c r="H27" s="22"/>
      <c r="I27" s="22"/>
      <c r="J27" s="22"/>
      <c r="K27" s="22"/>
      <c r="L27" s="22"/>
      <c r="M27" s="22"/>
      <c r="N27" s="22">
        <f>N23-[3]明细!$M$13</f>
        <v>-12440252.6978676</v>
      </c>
      <c r="O27" s="22"/>
      <c r="P27" s="22"/>
      <c r="Q27" s="22"/>
      <c r="R27" s="22"/>
    </row>
    <row r="28" s="59" customFormat="1" ht="20" customHeight="1" spans="1:18">
      <c r="A28" s="22"/>
      <c r="B28" s="22"/>
      <c r="C28" s="22"/>
      <c r="D28" s="22"/>
      <c r="E28" s="22"/>
      <c r="F28" s="22"/>
      <c r="G28" s="22"/>
      <c r="H28" s="22"/>
      <c r="I28" s="22"/>
      <c r="J28" s="22"/>
      <c r="K28" s="22"/>
      <c r="L28" s="22"/>
      <c r="M28" s="22"/>
      <c r="N28" s="22"/>
      <c r="O28" s="22"/>
      <c r="P28" s="22"/>
      <c r="Q28" s="22"/>
      <c r="R28" s="22"/>
    </row>
    <row r="29" s="59" customFormat="1" ht="20" customHeight="1" spans="1:18">
      <c r="A29" s="22"/>
      <c r="B29" s="22"/>
      <c r="C29" s="22"/>
      <c r="D29" s="22"/>
      <c r="E29" s="22"/>
      <c r="F29" s="22"/>
      <c r="G29" s="22"/>
      <c r="H29" s="22"/>
      <c r="I29" s="22"/>
      <c r="J29" s="22"/>
      <c r="K29" s="22"/>
      <c r="L29" s="22"/>
      <c r="M29" s="22"/>
      <c r="N29" s="22"/>
      <c r="O29" s="22"/>
      <c r="P29" s="22"/>
      <c r="Q29" s="22"/>
      <c r="R29" s="22"/>
    </row>
    <row r="30" s="59" customFormat="1" ht="20" customHeight="1" spans="1:18">
      <c r="A30" s="22"/>
      <c r="B30" s="22"/>
      <c r="C30" s="22"/>
      <c r="D30" s="22"/>
      <c r="E30" s="22"/>
      <c r="F30" s="22"/>
      <c r="G30" s="22"/>
      <c r="H30" s="22"/>
      <c r="I30" s="22"/>
      <c r="J30" s="22"/>
      <c r="K30" s="22"/>
      <c r="L30" s="22"/>
      <c r="M30" s="22"/>
      <c r="N30" s="22"/>
      <c r="O30" s="22"/>
      <c r="P30" s="22"/>
      <c r="Q30" s="22"/>
      <c r="R30" s="22"/>
    </row>
    <row r="31" s="59" customFormat="1" ht="20" customHeight="1" spans="1:18">
      <c r="A31" s="22"/>
      <c r="B31" s="22"/>
      <c r="C31" s="22"/>
      <c r="D31" s="22"/>
      <c r="E31" s="22"/>
      <c r="F31" s="22"/>
      <c r="G31" s="22"/>
      <c r="H31" s="22"/>
      <c r="I31" s="22"/>
      <c r="J31" s="22"/>
      <c r="K31" s="22"/>
      <c r="L31" s="22"/>
      <c r="M31" s="22"/>
      <c r="N31" s="22"/>
      <c r="O31" s="22"/>
      <c r="P31" s="22"/>
      <c r="Q31" s="22"/>
      <c r="R31" s="22"/>
    </row>
    <row r="32" s="59" customFormat="1" ht="20" customHeight="1" spans="1:18">
      <c r="A32" s="22"/>
      <c r="B32" s="22"/>
      <c r="C32" s="22"/>
      <c r="D32" s="22"/>
      <c r="E32" s="22"/>
      <c r="F32" s="22"/>
      <c r="G32" s="22"/>
      <c r="H32" s="22"/>
      <c r="I32" s="22"/>
      <c r="J32" s="22"/>
      <c r="K32" s="22"/>
      <c r="L32" s="22"/>
      <c r="M32" s="22"/>
      <c r="N32" s="22"/>
      <c r="O32" s="22"/>
      <c r="P32" s="22"/>
      <c r="Q32" s="22"/>
      <c r="R32" s="22"/>
    </row>
    <row r="33" s="59" customFormat="1" ht="20" customHeight="1" spans="1:18">
      <c r="A33" s="22"/>
      <c r="B33" s="22"/>
      <c r="C33" s="22"/>
      <c r="D33" s="22"/>
      <c r="E33" s="22"/>
      <c r="F33" s="22"/>
      <c r="G33" s="22"/>
      <c r="H33" s="22"/>
      <c r="I33" s="22"/>
      <c r="J33" s="22"/>
      <c r="K33" s="22"/>
      <c r="L33" s="22"/>
      <c r="M33" s="22"/>
      <c r="N33" s="22"/>
      <c r="O33" s="22"/>
      <c r="P33" s="22"/>
      <c r="Q33" s="22"/>
      <c r="R33" s="22"/>
    </row>
    <row r="34" s="59" customFormat="1" ht="20" customHeight="1" spans="1:18">
      <c r="A34" s="22"/>
      <c r="B34" s="22"/>
      <c r="C34" s="22"/>
      <c r="D34" s="22"/>
      <c r="E34" s="22"/>
      <c r="F34" s="22"/>
      <c r="G34" s="22"/>
      <c r="H34" s="22"/>
      <c r="I34" s="22"/>
      <c r="J34" s="22"/>
      <c r="K34" s="22"/>
      <c r="L34" s="22"/>
      <c r="M34" s="22"/>
      <c r="N34" s="22"/>
      <c r="O34" s="22"/>
      <c r="P34" s="22"/>
      <c r="Q34" s="22"/>
      <c r="R34" s="22"/>
    </row>
    <row r="35" s="59" customFormat="1" ht="20" customHeight="1" spans="1:18">
      <c r="A35" s="22"/>
      <c r="B35" s="22"/>
      <c r="C35" s="22"/>
      <c r="D35" s="22"/>
      <c r="E35" s="22"/>
      <c r="F35" s="22"/>
      <c r="G35" s="22"/>
      <c r="H35" s="22"/>
      <c r="I35" s="22"/>
      <c r="J35" s="22"/>
      <c r="K35" s="22"/>
      <c r="L35" s="22"/>
      <c r="M35" s="22"/>
      <c r="N35" s="22"/>
      <c r="O35" s="22"/>
      <c r="P35" s="22"/>
      <c r="Q35" s="22"/>
      <c r="R35" s="22"/>
    </row>
    <row r="36" s="59" customFormat="1" ht="20" customHeight="1" spans="1:18">
      <c r="A36" s="22"/>
      <c r="B36" s="22"/>
      <c r="C36" s="22"/>
      <c r="D36" s="22"/>
      <c r="E36" s="22"/>
      <c r="F36" s="22"/>
      <c r="G36" s="22"/>
      <c r="H36" s="22"/>
      <c r="I36" s="22"/>
      <c r="J36" s="22"/>
      <c r="K36" s="22"/>
      <c r="L36" s="22"/>
      <c r="M36" s="22"/>
      <c r="N36" s="22"/>
      <c r="O36" s="22"/>
      <c r="P36" s="22"/>
      <c r="Q36" s="22"/>
      <c r="R36" s="22"/>
    </row>
    <row r="37" s="59" customFormat="1" ht="20" customHeight="1" spans="1:18">
      <c r="A37" s="22"/>
      <c r="B37" s="22"/>
      <c r="C37" s="22"/>
      <c r="D37" s="22"/>
      <c r="E37" s="22"/>
      <c r="F37" s="22"/>
      <c r="G37" s="22"/>
      <c r="H37" s="22"/>
      <c r="I37" s="22"/>
      <c r="J37" s="22"/>
      <c r="K37" s="22"/>
      <c r="L37" s="22"/>
      <c r="M37" s="22"/>
      <c r="N37" s="22"/>
      <c r="O37" s="22"/>
      <c r="P37" s="22"/>
      <c r="Q37" s="22"/>
      <c r="R37" s="22"/>
    </row>
    <row r="38" s="59" customFormat="1" ht="20" customHeight="1" spans="1:18">
      <c r="A38" s="22"/>
      <c r="B38" s="22"/>
      <c r="C38" s="22"/>
      <c r="D38" s="22"/>
      <c r="E38" s="22"/>
      <c r="F38" s="22"/>
      <c r="G38" s="22"/>
      <c r="H38" s="22"/>
      <c r="I38" s="22"/>
      <c r="J38" s="22"/>
      <c r="K38" s="22"/>
      <c r="L38" s="22"/>
      <c r="M38" s="22"/>
      <c r="N38" s="22"/>
      <c r="O38" s="22"/>
      <c r="P38" s="22"/>
      <c r="Q38" s="22"/>
      <c r="R38" s="22"/>
    </row>
    <row r="39" s="59" customFormat="1" ht="20" customHeight="1" spans="1:18">
      <c r="A39" s="22"/>
      <c r="B39" s="22"/>
      <c r="C39" s="22"/>
      <c r="D39" s="22"/>
      <c r="E39" s="22"/>
      <c r="F39" s="22"/>
      <c r="G39" s="22"/>
      <c r="H39" s="22"/>
      <c r="I39" s="22"/>
      <c r="J39" s="22"/>
      <c r="K39" s="22"/>
      <c r="L39" s="22"/>
      <c r="M39" s="22"/>
      <c r="N39" s="22"/>
      <c r="O39" s="22"/>
      <c r="P39" s="22"/>
      <c r="Q39" s="22"/>
      <c r="R39" s="22"/>
    </row>
    <row r="40" s="59" customFormat="1" ht="20" customHeight="1" spans="1:18">
      <c r="A40" s="22"/>
      <c r="B40" s="22"/>
      <c r="C40" s="22"/>
      <c r="D40" s="22"/>
      <c r="E40" s="22"/>
      <c r="F40" s="22"/>
      <c r="G40" s="22"/>
      <c r="H40" s="22"/>
      <c r="I40" s="22"/>
      <c r="J40" s="22"/>
      <c r="K40" s="22"/>
      <c r="L40" s="22"/>
      <c r="M40" s="22"/>
      <c r="N40" s="22"/>
      <c r="O40" s="22"/>
      <c r="P40" s="22"/>
      <c r="Q40" s="22"/>
      <c r="R40" s="22"/>
    </row>
    <row r="41" s="59" customFormat="1" ht="20" customHeight="1" spans="1:18">
      <c r="A41" s="22"/>
      <c r="B41" s="22"/>
      <c r="C41" s="22"/>
      <c r="D41" s="22"/>
      <c r="E41" s="22"/>
      <c r="F41" s="22"/>
      <c r="G41" s="22"/>
      <c r="H41" s="22"/>
      <c r="I41" s="22"/>
      <c r="J41" s="22"/>
      <c r="K41" s="22"/>
      <c r="L41" s="22"/>
      <c r="M41" s="22"/>
      <c r="N41" s="22"/>
      <c r="O41" s="22"/>
      <c r="P41" s="22"/>
      <c r="Q41" s="22"/>
      <c r="R41" s="22"/>
    </row>
    <row r="42" s="59" customFormat="1" ht="20" customHeight="1" spans="1:18">
      <c r="A42" s="22"/>
      <c r="B42" s="22"/>
      <c r="C42" s="22"/>
      <c r="D42" s="22"/>
      <c r="E42" s="22"/>
      <c r="F42" s="22"/>
      <c r="G42" s="22"/>
      <c r="H42" s="22"/>
      <c r="I42" s="22"/>
      <c r="J42" s="22"/>
      <c r="K42" s="22"/>
      <c r="L42" s="22"/>
      <c r="M42" s="22"/>
      <c r="N42" s="22"/>
      <c r="O42" s="22"/>
      <c r="P42" s="22"/>
      <c r="Q42" s="22"/>
      <c r="R42" s="22"/>
    </row>
    <row r="43" s="59" customFormat="1" ht="20" customHeight="1" spans="1:18">
      <c r="A43" s="22"/>
      <c r="B43" s="22"/>
      <c r="C43" s="22"/>
      <c r="D43" s="22"/>
      <c r="E43" s="22"/>
      <c r="F43" s="22"/>
      <c r="G43" s="22"/>
      <c r="H43" s="22"/>
      <c r="I43" s="22"/>
      <c r="J43" s="22"/>
      <c r="K43" s="22"/>
      <c r="L43" s="22"/>
      <c r="M43" s="22"/>
      <c r="N43" s="22"/>
      <c r="O43" s="22"/>
      <c r="P43" s="22"/>
      <c r="Q43" s="22"/>
      <c r="R43" s="22"/>
    </row>
    <row r="44" s="59" customFormat="1" ht="20" customHeight="1" spans="1:18">
      <c r="A44" s="22"/>
      <c r="B44" s="22"/>
      <c r="C44" s="22"/>
      <c r="D44" s="22"/>
      <c r="E44" s="22"/>
      <c r="F44" s="22"/>
      <c r="G44" s="22"/>
      <c r="H44" s="22"/>
      <c r="I44" s="22"/>
      <c r="J44" s="22"/>
      <c r="K44" s="22"/>
      <c r="L44" s="22"/>
      <c r="M44" s="22"/>
      <c r="N44" s="22"/>
      <c r="O44" s="22"/>
      <c r="P44" s="22"/>
      <c r="Q44" s="22"/>
      <c r="R44" s="22"/>
    </row>
    <row r="45" s="59" customFormat="1" ht="20" customHeight="1" spans="1:18">
      <c r="A45" s="22"/>
      <c r="B45" s="22"/>
      <c r="C45" s="22"/>
      <c r="D45" s="22"/>
      <c r="E45" s="22"/>
      <c r="F45" s="22"/>
      <c r="G45" s="22"/>
      <c r="H45" s="22"/>
      <c r="I45" s="22"/>
      <c r="J45" s="22"/>
      <c r="K45" s="22"/>
      <c r="L45" s="22"/>
      <c r="M45" s="22"/>
      <c r="N45" s="22"/>
      <c r="O45" s="22"/>
      <c r="P45" s="22"/>
      <c r="Q45" s="22"/>
      <c r="R45" s="22"/>
    </row>
    <row r="46" s="59" customFormat="1" ht="20" customHeight="1" spans="1:18">
      <c r="A46" s="22"/>
      <c r="B46" s="22"/>
      <c r="C46" s="22"/>
      <c r="D46" s="22"/>
      <c r="E46" s="22"/>
      <c r="F46" s="22"/>
      <c r="G46" s="22"/>
      <c r="H46" s="22"/>
      <c r="I46" s="22"/>
      <c r="J46" s="22"/>
      <c r="K46" s="22"/>
      <c r="L46" s="22"/>
      <c r="M46" s="22"/>
      <c r="N46" s="22"/>
      <c r="O46" s="22"/>
      <c r="P46" s="22"/>
      <c r="Q46" s="22"/>
      <c r="R46" s="22"/>
    </row>
    <row r="47" s="59" customFormat="1" ht="20" customHeight="1" spans="1:18">
      <c r="A47" s="22"/>
      <c r="B47" s="22"/>
      <c r="C47" s="22"/>
      <c r="D47" s="22"/>
      <c r="E47" s="22"/>
      <c r="F47" s="22"/>
      <c r="G47" s="22"/>
      <c r="H47" s="22"/>
      <c r="I47" s="22"/>
      <c r="J47" s="22"/>
      <c r="K47" s="22"/>
      <c r="L47" s="22"/>
      <c r="M47" s="22"/>
      <c r="N47" s="22"/>
      <c r="O47" s="22"/>
      <c r="P47" s="22"/>
      <c r="Q47" s="22"/>
      <c r="R47" s="22"/>
    </row>
    <row r="48" s="59" customFormat="1" ht="20" customHeight="1" spans="1:18">
      <c r="A48" s="22"/>
      <c r="B48" s="22"/>
      <c r="C48" s="22"/>
      <c r="D48" s="22"/>
      <c r="E48" s="22"/>
      <c r="F48" s="22"/>
      <c r="G48" s="22"/>
      <c r="H48" s="22"/>
      <c r="I48" s="22"/>
      <c r="J48" s="22"/>
      <c r="K48" s="22"/>
      <c r="L48" s="22"/>
      <c r="M48" s="22"/>
      <c r="N48" s="22"/>
      <c r="O48" s="22"/>
      <c r="P48" s="22"/>
      <c r="Q48" s="22"/>
      <c r="R48" s="22"/>
    </row>
    <row r="49" s="59" customFormat="1" ht="20" customHeight="1" spans="1:18">
      <c r="A49" s="22"/>
      <c r="B49" s="22"/>
      <c r="C49" s="22"/>
      <c r="D49" s="22"/>
      <c r="E49" s="22"/>
      <c r="F49" s="22"/>
      <c r="G49" s="22"/>
      <c r="H49" s="22"/>
      <c r="I49" s="22"/>
      <c r="J49" s="22"/>
      <c r="K49" s="22"/>
      <c r="L49" s="22"/>
      <c r="M49" s="22"/>
      <c r="N49" s="22"/>
      <c r="O49" s="22"/>
      <c r="P49" s="22"/>
      <c r="Q49" s="22"/>
      <c r="R49" s="22"/>
    </row>
    <row r="50" s="59" customFormat="1" ht="20" customHeight="1" spans="1:18">
      <c r="A50" s="22"/>
      <c r="B50" s="22"/>
      <c r="C50" s="22"/>
      <c r="D50" s="22"/>
      <c r="E50" s="22"/>
      <c r="F50" s="22"/>
      <c r="G50" s="22"/>
      <c r="H50" s="22"/>
      <c r="I50" s="22"/>
      <c r="J50" s="22"/>
      <c r="K50" s="22"/>
      <c r="L50" s="22"/>
      <c r="M50" s="22"/>
      <c r="N50" s="22"/>
      <c r="O50" s="22"/>
      <c r="P50" s="22"/>
      <c r="Q50" s="22"/>
      <c r="R50" s="22"/>
    </row>
    <row r="51" s="59" customFormat="1" ht="20" customHeight="1" spans="1:18">
      <c r="A51" s="22"/>
      <c r="B51" s="22"/>
      <c r="C51" s="22"/>
      <c r="D51" s="22"/>
      <c r="E51" s="22"/>
      <c r="F51" s="22"/>
      <c r="G51" s="22"/>
      <c r="H51" s="22"/>
      <c r="I51" s="22"/>
      <c r="J51" s="22"/>
      <c r="K51" s="22"/>
      <c r="L51" s="22"/>
      <c r="M51" s="22"/>
      <c r="N51" s="22"/>
      <c r="O51" s="22"/>
      <c r="P51" s="22"/>
      <c r="Q51" s="22"/>
      <c r="R51" s="22"/>
    </row>
    <row r="52" s="59" customFormat="1" ht="20" customHeight="1" spans="1:18">
      <c r="A52" s="22"/>
      <c r="B52" s="22"/>
      <c r="C52" s="22"/>
      <c r="D52" s="22"/>
      <c r="E52" s="22"/>
      <c r="F52" s="22"/>
      <c r="G52" s="22"/>
      <c r="H52" s="22"/>
      <c r="I52" s="22"/>
      <c r="J52" s="22"/>
      <c r="K52" s="22"/>
      <c r="L52" s="22"/>
      <c r="M52" s="22"/>
      <c r="N52" s="22"/>
      <c r="O52" s="22"/>
      <c r="P52" s="22"/>
      <c r="Q52" s="22"/>
      <c r="R52" s="22"/>
    </row>
    <row r="53" s="59" customFormat="1" ht="20" customHeight="1" spans="1:18">
      <c r="A53" s="22"/>
      <c r="B53" s="22"/>
      <c r="C53" s="22"/>
      <c r="D53" s="22"/>
      <c r="E53" s="22"/>
      <c r="F53" s="22"/>
      <c r="G53" s="22"/>
      <c r="H53" s="22"/>
      <c r="I53" s="22"/>
      <c r="J53" s="22"/>
      <c r="K53" s="22"/>
      <c r="L53" s="22"/>
      <c r="M53" s="22"/>
      <c r="N53" s="22"/>
      <c r="O53" s="22"/>
      <c r="P53" s="22"/>
      <c r="Q53" s="22"/>
      <c r="R53" s="22"/>
    </row>
    <row r="54" s="59" customFormat="1" ht="20" customHeight="1" spans="1:18">
      <c r="A54" s="22"/>
      <c r="B54" s="22"/>
      <c r="C54" s="22"/>
      <c r="D54" s="22"/>
      <c r="E54" s="22"/>
      <c r="F54" s="22"/>
      <c r="G54" s="22"/>
      <c r="H54" s="22"/>
      <c r="I54" s="22"/>
      <c r="J54" s="22"/>
      <c r="K54" s="22"/>
      <c r="L54" s="22"/>
      <c r="M54" s="22"/>
      <c r="N54" s="22"/>
      <c r="O54" s="22"/>
      <c r="P54" s="22"/>
      <c r="Q54" s="22"/>
      <c r="R54" s="22"/>
    </row>
    <row r="55" s="59" customFormat="1" ht="20" customHeight="1" spans="1:18">
      <c r="A55" s="22"/>
      <c r="B55" s="22"/>
      <c r="C55" s="22"/>
      <c r="D55" s="22"/>
      <c r="E55" s="22"/>
      <c r="F55" s="22"/>
      <c r="G55" s="22"/>
      <c r="H55" s="22"/>
      <c r="I55" s="22"/>
      <c r="J55" s="22"/>
      <c r="K55" s="22"/>
      <c r="L55" s="22"/>
      <c r="M55" s="22"/>
      <c r="N55" s="22"/>
      <c r="O55" s="22"/>
      <c r="P55" s="22"/>
      <c r="Q55" s="22"/>
      <c r="R55" s="22"/>
    </row>
    <row r="56" s="59" customFormat="1" ht="20" customHeight="1" spans="1:18">
      <c r="A56" s="22"/>
      <c r="B56" s="22"/>
      <c r="C56" s="22"/>
      <c r="D56" s="22"/>
      <c r="E56" s="22"/>
      <c r="F56" s="22"/>
      <c r="G56" s="22"/>
      <c r="H56" s="22"/>
      <c r="I56" s="22"/>
      <c r="J56" s="22"/>
      <c r="K56" s="22"/>
      <c r="L56" s="22"/>
      <c r="M56" s="22"/>
      <c r="N56" s="22"/>
      <c r="O56" s="22"/>
      <c r="P56" s="22"/>
      <c r="Q56" s="22"/>
      <c r="R56" s="22"/>
    </row>
    <row r="57" s="59" customFormat="1" ht="20" customHeight="1" spans="1:18">
      <c r="A57" s="22"/>
      <c r="B57" s="22"/>
      <c r="C57" s="22"/>
      <c r="D57" s="22"/>
      <c r="E57" s="22"/>
      <c r="F57" s="22"/>
      <c r="G57" s="22"/>
      <c r="H57" s="22"/>
      <c r="I57" s="22"/>
      <c r="J57" s="22"/>
      <c r="K57" s="22"/>
      <c r="L57" s="22"/>
      <c r="M57" s="22"/>
      <c r="N57" s="22"/>
      <c r="O57" s="22"/>
      <c r="P57" s="22"/>
      <c r="Q57" s="22"/>
      <c r="R57" s="22"/>
    </row>
    <row r="58" s="59" customFormat="1" ht="20" customHeight="1" spans="1:18">
      <c r="A58" s="22"/>
      <c r="B58" s="22"/>
      <c r="C58" s="22"/>
      <c r="D58" s="22"/>
      <c r="E58" s="22"/>
      <c r="F58" s="22"/>
      <c r="G58" s="22"/>
      <c r="H58" s="22"/>
      <c r="I58" s="22"/>
      <c r="J58" s="22"/>
      <c r="K58" s="22"/>
      <c r="L58" s="22"/>
      <c r="M58" s="22"/>
      <c r="N58" s="22"/>
      <c r="O58" s="22"/>
      <c r="P58" s="22"/>
      <c r="Q58" s="22"/>
      <c r="R58" s="22"/>
    </row>
    <row r="59" s="59" customFormat="1" ht="20" customHeight="1" spans="1:18">
      <c r="A59" s="22"/>
      <c r="B59" s="22"/>
      <c r="C59" s="22"/>
      <c r="D59" s="22"/>
      <c r="E59" s="22"/>
      <c r="F59" s="22"/>
      <c r="G59" s="22"/>
      <c r="H59" s="22"/>
      <c r="I59" s="22"/>
      <c r="J59" s="22"/>
      <c r="K59" s="22"/>
      <c r="L59" s="22"/>
      <c r="M59" s="22"/>
      <c r="N59" s="22"/>
      <c r="O59" s="22"/>
      <c r="P59" s="22"/>
      <c r="Q59" s="22"/>
      <c r="R59" s="22"/>
    </row>
    <row r="60" s="59" customFormat="1" ht="20" customHeight="1" spans="1:18">
      <c r="A60" s="22"/>
      <c r="B60" s="22"/>
      <c r="C60" s="22"/>
      <c r="D60" s="22"/>
      <c r="E60" s="22"/>
      <c r="F60" s="22"/>
      <c r="G60" s="22"/>
      <c r="H60" s="22"/>
      <c r="I60" s="22"/>
      <c r="J60" s="22"/>
      <c r="K60" s="22"/>
      <c r="L60" s="22"/>
      <c r="M60" s="22"/>
      <c r="N60" s="22"/>
      <c r="O60" s="22"/>
      <c r="P60" s="22"/>
      <c r="Q60" s="22"/>
      <c r="R60" s="22"/>
    </row>
    <row r="61" s="59" customFormat="1" ht="20" customHeight="1" spans="1:18">
      <c r="A61" s="22"/>
      <c r="B61" s="22"/>
      <c r="C61" s="22"/>
      <c r="D61" s="22"/>
      <c r="E61" s="22"/>
      <c r="F61" s="22"/>
      <c r="G61" s="22"/>
      <c r="H61" s="22"/>
      <c r="I61" s="22"/>
      <c r="J61" s="22"/>
      <c r="K61" s="22"/>
      <c r="L61" s="22"/>
      <c r="M61" s="22"/>
      <c r="N61" s="22"/>
      <c r="O61" s="22"/>
      <c r="P61" s="22"/>
      <c r="Q61" s="22"/>
      <c r="R61" s="22"/>
    </row>
    <row r="62" s="59" customFormat="1" ht="20" customHeight="1" spans="1:18">
      <c r="A62" s="22"/>
      <c r="B62" s="22"/>
      <c r="C62" s="22"/>
      <c r="D62" s="22"/>
      <c r="E62" s="22"/>
      <c r="F62" s="22"/>
      <c r="G62" s="22"/>
      <c r="H62" s="22"/>
      <c r="I62" s="22"/>
      <c r="J62" s="22"/>
      <c r="K62" s="22"/>
      <c r="L62" s="22"/>
      <c r="M62" s="22"/>
      <c r="N62" s="22"/>
      <c r="O62" s="22"/>
      <c r="P62" s="22"/>
      <c r="Q62" s="22"/>
      <c r="R62" s="22"/>
    </row>
    <row r="63" s="59" customFormat="1" ht="20" customHeight="1" spans="1:18">
      <c r="A63" s="22"/>
      <c r="B63" s="22"/>
      <c r="C63" s="22"/>
      <c r="D63" s="22"/>
      <c r="E63" s="22"/>
      <c r="F63" s="22"/>
      <c r="G63" s="22"/>
      <c r="H63" s="22"/>
      <c r="I63" s="22"/>
      <c r="J63" s="22"/>
      <c r="K63" s="22"/>
      <c r="L63" s="22"/>
      <c r="M63" s="22"/>
      <c r="N63" s="22"/>
      <c r="O63" s="22"/>
      <c r="P63" s="22"/>
      <c r="Q63" s="22"/>
      <c r="R63" s="22"/>
    </row>
    <row r="64" s="59" customFormat="1" ht="20" customHeight="1" spans="1:18">
      <c r="A64" s="22"/>
      <c r="B64" s="22"/>
      <c r="C64" s="22"/>
      <c r="D64" s="22"/>
      <c r="E64" s="22"/>
      <c r="F64" s="22"/>
      <c r="G64" s="22"/>
      <c r="H64" s="22"/>
      <c r="I64" s="22"/>
      <c r="J64" s="22"/>
      <c r="K64" s="22"/>
      <c r="L64" s="22"/>
      <c r="M64" s="22"/>
      <c r="N64" s="22"/>
      <c r="O64" s="22"/>
      <c r="P64" s="22"/>
      <c r="Q64" s="22"/>
      <c r="R64" s="22"/>
    </row>
    <row r="65" s="59" customFormat="1" ht="20" customHeight="1" spans="1:18">
      <c r="A65" s="22"/>
      <c r="B65" s="22"/>
      <c r="C65" s="22"/>
      <c r="D65" s="22"/>
      <c r="E65" s="22"/>
      <c r="F65" s="22"/>
      <c r="G65" s="22"/>
      <c r="H65" s="22"/>
      <c r="I65" s="22"/>
      <c r="J65" s="22"/>
      <c r="K65" s="22"/>
      <c r="L65" s="22"/>
      <c r="M65" s="22"/>
      <c r="N65" s="22"/>
      <c r="O65" s="22"/>
      <c r="P65" s="22"/>
      <c r="Q65" s="22"/>
      <c r="R65" s="22"/>
    </row>
    <row r="66" s="59" customFormat="1" ht="20" customHeight="1" spans="1:18">
      <c r="A66" s="22"/>
      <c r="B66" s="22"/>
      <c r="C66" s="22"/>
      <c r="D66" s="22"/>
      <c r="E66" s="22"/>
      <c r="F66" s="22"/>
      <c r="G66" s="22"/>
      <c r="H66" s="22"/>
      <c r="I66" s="22"/>
      <c r="J66" s="22"/>
      <c r="K66" s="22"/>
      <c r="L66" s="22"/>
      <c r="M66" s="22"/>
      <c r="N66" s="22"/>
      <c r="O66" s="22"/>
      <c r="P66" s="22"/>
      <c r="Q66" s="22"/>
      <c r="R66" s="22"/>
    </row>
    <row r="67" s="59" customFormat="1" ht="20" customHeight="1" spans="1:18">
      <c r="A67" s="22"/>
      <c r="B67" s="22"/>
      <c r="C67" s="22"/>
      <c r="D67" s="22"/>
      <c r="E67" s="22"/>
      <c r="F67" s="22"/>
      <c r="G67" s="22"/>
      <c r="H67" s="22"/>
      <c r="I67" s="22"/>
      <c r="J67" s="22"/>
      <c r="K67" s="22"/>
      <c r="L67" s="22"/>
      <c r="M67" s="22"/>
      <c r="N67" s="22"/>
      <c r="O67" s="22"/>
      <c r="P67" s="22"/>
      <c r="Q67" s="22"/>
      <c r="R67" s="22"/>
    </row>
    <row r="68" s="59" customFormat="1" ht="20" customHeight="1" spans="1:18">
      <c r="A68" s="22"/>
      <c r="B68" s="22"/>
      <c r="C68" s="22"/>
      <c r="D68" s="22"/>
      <c r="E68" s="22"/>
      <c r="F68" s="22"/>
      <c r="G68" s="22"/>
      <c r="H68" s="22"/>
      <c r="I68" s="22"/>
      <c r="J68" s="22"/>
      <c r="K68" s="22"/>
      <c r="L68" s="22"/>
      <c r="M68" s="22"/>
      <c r="N68" s="22"/>
      <c r="O68" s="22"/>
      <c r="P68" s="22"/>
      <c r="Q68" s="22"/>
      <c r="R68" s="22"/>
    </row>
    <row r="69" s="59" customFormat="1" ht="20" customHeight="1" spans="1:18">
      <c r="A69" s="22"/>
      <c r="B69" s="22"/>
      <c r="C69" s="22"/>
      <c r="D69" s="22"/>
      <c r="E69" s="22"/>
      <c r="F69" s="22"/>
      <c r="G69" s="22"/>
      <c r="H69" s="22"/>
      <c r="I69" s="22"/>
      <c r="J69" s="22"/>
      <c r="K69" s="22"/>
      <c r="L69" s="22"/>
      <c r="M69" s="22"/>
      <c r="N69" s="22"/>
      <c r="O69" s="22"/>
      <c r="P69" s="22"/>
      <c r="Q69" s="22"/>
      <c r="R69" s="22"/>
    </row>
    <row r="70" s="59" customFormat="1" ht="20" customHeight="1" spans="1:18">
      <c r="A70" s="22"/>
      <c r="B70" s="22"/>
      <c r="C70" s="22"/>
      <c r="D70" s="22"/>
      <c r="E70" s="22"/>
      <c r="F70" s="22"/>
      <c r="G70" s="22"/>
      <c r="H70" s="22"/>
      <c r="I70" s="22"/>
      <c r="J70" s="22"/>
      <c r="K70" s="22"/>
      <c r="L70" s="22"/>
      <c r="M70" s="22"/>
      <c r="N70" s="22"/>
      <c r="O70" s="22"/>
      <c r="P70" s="22"/>
      <c r="Q70" s="22"/>
      <c r="R70" s="22"/>
    </row>
    <row r="71" s="59" customFormat="1" ht="20" customHeight="1" spans="1:18">
      <c r="A71" s="22"/>
      <c r="B71" s="22"/>
      <c r="C71" s="22"/>
      <c r="D71" s="22"/>
      <c r="E71" s="22"/>
      <c r="F71" s="22"/>
      <c r="G71" s="22"/>
      <c r="H71" s="22"/>
      <c r="I71" s="22"/>
      <c r="J71" s="22"/>
      <c r="K71" s="22"/>
      <c r="L71" s="22"/>
      <c r="M71" s="22"/>
      <c r="N71" s="22"/>
      <c r="O71" s="22"/>
      <c r="P71" s="22"/>
      <c r="Q71" s="22"/>
      <c r="R71" s="22"/>
    </row>
    <row r="72" s="59" customFormat="1" ht="20" customHeight="1" spans="1:18">
      <c r="A72" s="22"/>
      <c r="B72" s="22"/>
      <c r="C72" s="22"/>
      <c r="D72" s="22"/>
      <c r="E72" s="22"/>
      <c r="F72" s="22"/>
      <c r="G72" s="22"/>
      <c r="H72" s="22"/>
      <c r="I72" s="22"/>
      <c r="J72" s="22"/>
      <c r="K72" s="22"/>
      <c r="L72" s="22"/>
      <c r="M72" s="22"/>
      <c r="N72" s="22"/>
      <c r="O72" s="22"/>
      <c r="P72" s="22"/>
      <c r="Q72" s="22"/>
      <c r="R72" s="22"/>
    </row>
    <row r="73" s="59" customFormat="1" ht="20" customHeight="1" spans="1:18">
      <c r="A73" s="22"/>
      <c r="B73" s="22"/>
      <c r="C73" s="22"/>
      <c r="D73" s="22"/>
      <c r="E73" s="22"/>
      <c r="F73" s="22"/>
      <c r="G73" s="22"/>
      <c r="H73" s="22"/>
      <c r="I73" s="22"/>
      <c r="J73" s="22"/>
      <c r="K73" s="22"/>
      <c r="L73" s="22"/>
      <c r="M73" s="22"/>
      <c r="N73" s="22"/>
      <c r="O73" s="22"/>
      <c r="P73" s="22"/>
      <c r="Q73" s="22"/>
      <c r="R73" s="22"/>
    </row>
    <row r="74" s="59" customFormat="1" ht="20" customHeight="1" spans="1:18">
      <c r="A74" s="22"/>
      <c r="B74" s="22"/>
      <c r="C74" s="22"/>
      <c r="D74" s="22"/>
      <c r="E74" s="22"/>
      <c r="F74" s="22"/>
      <c r="G74" s="22"/>
      <c r="H74" s="22"/>
      <c r="I74" s="22"/>
      <c r="J74" s="22"/>
      <c r="K74" s="22"/>
      <c r="L74" s="22"/>
      <c r="M74" s="22"/>
      <c r="N74" s="22"/>
      <c r="O74" s="22"/>
      <c r="P74" s="22"/>
      <c r="Q74" s="22"/>
      <c r="R74" s="22"/>
    </row>
    <row r="75" s="59" customFormat="1" ht="20" customHeight="1" spans="1:18">
      <c r="A75" s="22"/>
      <c r="B75" s="22"/>
      <c r="C75" s="22"/>
      <c r="D75" s="22"/>
      <c r="E75" s="22"/>
      <c r="F75" s="22"/>
      <c r="G75" s="22"/>
      <c r="H75" s="22"/>
      <c r="I75" s="22"/>
      <c r="J75" s="22"/>
      <c r="K75" s="22"/>
      <c r="L75" s="22"/>
      <c r="M75" s="22"/>
      <c r="N75" s="22"/>
      <c r="O75" s="22"/>
      <c r="P75" s="22"/>
      <c r="Q75" s="22"/>
      <c r="R75" s="22"/>
    </row>
    <row r="76" s="59" customFormat="1" ht="20" customHeight="1" spans="1:18">
      <c r="A76" s="22"/>
      <c r="B76" s="22"/>
      <c r="C76" s="22"/>
      <c r="D76" s="22"/>
      <c r="E76" s="22"/>
      <c r="F76" s="22"/>
      <c r="G76" s="22"/>
      <c r="H76" s="22"/>
      <c r="I76" s="22"/>
      <c r="J76" s="22"/>
      <c r="K76" s="22"/>
      <c r="L76" s="22"/>
      <c r="M76" s="22"/>
      <c r="N76" s="22"/>
      <c r="O76" s="22"/>
      <c r="P76" s="22"/>
      <c r="Q76" s="22"/>
      <c r="R76" s="22"/>
    </row>
    <row r="77" s="59" customFormat="1" ht="20" customHeight="1" spans="1:18">
      <c r="A77" s="22"/>
      <c r="B77" s="22"/>
      <c r="C77" s="22"/>
      <c r="D77" s="22"/>
      <c r="E77" s="22"/>
      <c r="F77" s="22"/>
      <c r="G77" s="22"/>
      <c r="H77" s="22"/>
      <c r="I77" s="22"/>
      <c r="J77" s="22"/>
      <c r="K77" s="22"/>
      <c r="L77" s="22"/>
      <c r="M77" s="22"/>
      <c r="N77" s="22"/>
      <c r="O77" s="22"/>
      <c r="P77" s="22"/>
      <c r="Q77" s="22"/>
      <c r="R77" s="22"/>
    </row>
    <row r="78" s="59" customFormat="1" ht="20" customHeight="1" spans="1:18">
      <c r="A78" s="22"/>
      <c r="B78" s="22"/>
      <c r="C78" s="22"/>
      <c r="D78" s="22"/>
      <c r="E78" s="22"/>
      <c r="F78" s="22"/>
      <c r="G78" s="22"/>
      <c r="H78" s="22"/>
      <c r="I78" s="22"/>
      <c r="J78" s="22"/>
      <c r="K78" s="22"/>
      <c r="L78" s="22"/>
      <c r="M78" s="22"/>
      <c r="N78" s="22"/>
      <c r="O78" s="22"/>
      <c r="P78" s="22"/>
      <c r="Q78" s="22"/>
      <c r="R78" s="22"/>
    </row>
    <row r="79" s="59" customFormat="1" ht="20" customHeight="1" spans="1:18">
      <c r="A79" s="22"/>
      <c r="B79" s="22"/>
      <c r="C79" s="22"/>
      <c r="D79" s="22"/>
      <c r="E79" s="22"/>
      <c r="F79" s="22"/>
      <c r="G79" s="22"/>
      <c r="H79" s="22"/>
      <c r="I79" s="22"/>
      <c r="J79" s="22"/>
      <c r="K79" s="22"/>
      <c r="L79" s="22"/>
      <c r="M79" s="22"/>
      <c r="N79" s="22"/>
      <c r="O79" s="22"/>
      <c r="P79" s="22"/>
      <c r="Q79" s="22"/>
      <c r="R79" s="22"/>
    </row>
    <row r="80" s="59" customFormat="1" ht="20" customHeight="1" spans="1:18">
      <c r="A80" s="22"/>
      <c r="B80" s="22"/>
      <c r="C80" s="22"/>
      <c r="D80" s="22"/>
      <c r="E80" s="22"/>
      <c r="F80" s="22"/>
      <c r="G80" s="22"/>
      <c r="H80" s="22"/>
      <c r="I80" s="22"/>
      <c r="J80" s="22"/>
      <c r="K80" s="22"/>
      <c r="L80" s="22"/>
      <c r="M80" s="22"/>
      <c r="N80" s="22"/>
      <c r="O80" s="22"/>
      <c r="P80" s="22"/>
      <c r="Q80" s="22"/>
      <c r="R80" s="22"/>
    </row>
    <row r="81" s="59" customFormat="1" ht="20" customHeight="1" spans="1:18">
      <c r="A81" s="22"/>
      <c r="B81" s="22"/>
      <c r="C81" s="22"/>
      <c r="D81" s="22"/>
      <c r="E81" s="22"/>
      <c r="F81" s="22"/>
      <c r="G81" s="22"/>
      <c r="H81" s="22"/>
      <c r="I81" s="22"/>
      <c r="J81" s="22"/>
      <c r="K81" s="22"/>
      <c r="L81" s="22"/>
      <c r="M81" s="22"/>
      <c r="N81" s="22"/>
      <c r="O81" s="22"/>
      <c r="P81" s="22"/>
      <c r="Q81" s="22"/>
      <c r="R81" s="22"/>
    </row>
    <row r="82" s="59" customFormat="1" ht="20" customHeight="1" spans="1:18">
      <c r="A82" s="22"/>
      <c r="B82" s="22"/>
      <c r="C82" s="22"/>
      <c r="D82" s="22"/>
      <c r="E82" s="22"/>
      <c r="F82" s="22"/>
      <c r="G82" s="22"/>
      <c r="H82" s="22"/>
      <c r="I82" s="22"/>
      <c r="J82" s="22"/>
      <c r="K82" s="22"/>
      <c r="L82" s="22"/>
      <c r="M82" s="22"/>
      <c r="N82" s="22"/>
      <c r="O82" s="22"/>
      <c r="P82" s="22"/>
      <c r="Q82" s="22"/>
      <c r="R82" s="22"/>
    </row>
    <row r="83" s="59" customFormat="1" ht="20" customHeight="1" spans="1:18">
      <c r="A83" s="22"/>
      <c r="B83" s="22"/>
      <c r="C83" s="22"/>
      <c r="D83" s="22"/>
      <c r="E83" s="22"/>
      <c r="F83" s="22"/>
      <c r="G83" s="22"/>
      <c r="H83" s="22"/>
      <c r="I83" s="22"/>
      <c r="J83" s="22"/>
      <c r="K83" s="22"/>
      <c r="L83" s="22"/>
      <c r="M83" s="22"/>
      <c r="N83" s="22"/>
      <c r="O83" s="22"/>
      <c r="P83" s="22"/>
      <c r="Q83" s="22"/>
      <c r="R83" s="22"/>
    </row>
    <row r="84" s="59" customFormat="1" ht="20" customHeight="1" spans="1:18">
      <c r="A84" s="22"/>
      <c r="B84" s="22"/>
      <c r="C84" s="22"/>
      <c r="D84" s="22"/>
      <c r="E84" s="22"/>
      <c r="F84" s="22"/>
      <c r="G84" s="22"/>
      <c r="H84" s="22"/>
      <c r="I84" s="22"/>
      <c r="J84" s="22"/>
      <c r="K84" s="22"/>
      <c r="L84" s="22"/>
      <c r="M84" s="22"/>
      <c r="N84" s="22"/>
      <c r="O84" s="22"/>
      <c r="P84" s="22"/>
      <c r="Q84" s="22"/>
      <c r="R84" s="22"/>
    </row>
    <row r="85" s="59" customFormat="1" ht="20" customHeight="1" spans="1:18">
      <c r="A85" s="22"/>
      <c r="B85" s="22"/>
      <c r="C85" s="22"/>
      <c r="D85" s="22"/>
      <c r="E85" s="22"/>
      <c r="F85" s="22"/>
      <c r="G85" s="22"/>
      <c r="H85" s="22"/>
      <c r="I85" s="22"/>
      <c r="J85" s="22"/>
      <c r="K85" s="22"/>
      <c r="L85" s="22"/>
      <c r="M85" s="22"/>
      <c r="N85" s="22"/>
      <c r="O85" s="22"/>
      <c r="P85" s="22"/>
      <c r="Q85" s="22"/>
      <c r="R85" s="22"/>
    </row>
    <row r="86" s="59" customFormat="1" ht="20" customHeight="1" spans="1:18">
      <c r="A86" s="22"/>
      <c r="B86" s="22"/>
      <c r="C86" s="22"/>
      <c r="D86" s="22"/>
      <c r="E86" s="22"/>
      <c r="F86" s="22"/>
      <c r="G86" s="22"/>
      <c r="H86" s="22"/>
      <c r="I86" s="22"/>
      <c r="J86" s="22"/>
      <c r="K86" s="22"/>
      <c r="L86" s="22"/>
      <c r="M86" s="22"/>
      <c r="N86" s="22"/>
      <c r="O86" s="22"/>
      <c r="P86" s="22"/>
      <c r="Q86" s="22"/>
      <c r="R86" s="22"/>
    </row>
    <row r="87" s="59" customFormat="1" ht="20" customHeight="1" spans="1:18">
      <c r="A87" s="22"/>
      <c r="B87" s="22"/>
      <c r="C87" s="22"/>
      <c r="D87" s="22"/>
      <c r="E87" s="22"/>
      <c r="F87" s="22"/>
      <c r="G87" s="22"/>
      <c r="H87" s="22"/>
      <c r="I87" s="22"/>
      <c r="J87" s="22"/>
      <c r="K87" s="22"/>
      <c r="L87" s="22"/>
      <c r="M87" s="22"/>
      <c r="N87" s="22"/>
      <c r="O87" s="22"/>
      <c r="P87" s="22"/>
      <c r="Q87" s="22"/>
      <c r="R87" s="22"/>
    </row>
    <row r="88" s="59" customFormat="1" ht="20" customHeight="1" spans="1:18">
      <c r="A88" s="22"/>
      <c r="B88" s="22"/>
      <c r="C88" s="22"/>
      <c r="D88" s="22"/>
      <c r="E88" s="22"/>
      <c r="F88" s="22"/>
      <c r="G88" s="22"/>
      <c r="H88" s="22"/>
      <c r="I88" s="22"/>
      <c r="J88" s="22"/>
      <c r="K88" s="22"/>
      <c r="L88" s="22"/>
      <c r="M88" s="22"/>
      <c r="N88" s="22"/>
      <c r="O88" s="22"/>
      <c r="P88" s="22"/>
      <c r="Q88" s="22"/>
      <c r="R88" s="22"/>
    </row>
    <row r="89" s="59" customFormat="1" ht="20" customHeight="1" spans="1:18">
      <c r="A89" s="22"/>
      <c r="B89" s="22"/>
      <c r="C89" s="22"/>
      <c r="D89" s="22"/>
      <c r="E89" s="22"/>
      <c r="F89" s="22"/>
      <c r="G89" s="22"/>
      <c r="H89" s="22"/>
      <c r="I89" s="22"/>
      <c r="J89" s="22"/>
      <c r="K89" s="22"/>
      <c r="L89" s="22"/>
      <c r="M89" s="22"/>
      <c r="N89" s="22"/>
      <c r="O89" s="22"/>
      <c r="P89" s="22"/>
      <c r="Q89" s="22"/>
      <c r="R89" s="22"/>
    </row>
    <row r="90" s="59" customFormat="1" ht="20" customHeight="1" spans="1:18">
      <c r="A90" s="22"/>
      <c r="B90" s="22"/>
      <c r="C90" s="22"/>
      <c r="D90" s="22"/>
      <c r="E90" s="22"/>
      <c r="F90" s="22"/>
      <c r="G90" s="22"/>
      <c r="H90" s="22"/>
      <c r="I90" s="22"/>
      <c r="J90" s="22"/>
      <c r="K90" s="22"/>
      <c r="L90" s="22"/>
      <c r="M90" s="22"/>
      <c r="N90" s="22"/>
      <c r="O90" s="22"/>
      <c r="P90" s="22"/>
      <c r="Q90" s="22"/>
      <c r="R90" s="22"/>
    </row>
    <row r="91" s="59" customFormat="1" ht="20" customHeight="1" spans="1:18">
      <c r="A91" s="22"/>
      <c r="B91" s="22"/>
      <c r="C91" s="22"/>
      <c r="D91" s="22"/>
      <c r="E91" s="22"/>
      <c r="F91" s="22"/>
      <c r="G91" s="22"/>
      <c r="H91" s="22"/>
      <c r="I91" s="22"/>
      <c r="J91" s="22"/>
      <c r="K91" s="22"/>
      <c r="L91" s="22"/>
      <c r="M91" s="22"/>
      <c r="N91" s="22"/>
      <c r="O91" s="22"/>
      <c r="P91" s="22"/>
      <c r="Q91" s="22"/>
      <c r="R91" s="22"/>
    </row>
    <row r="92" s="59" customFormat="1" ht="20" customHeight="1" spans="1:18">
      <c r="A92" s="22"/>
      <c r="B92" s="22"/>
      <c r="C92" s="22"/>
      <c r="D92" s="22"/>
      <c r="E92" s="22"/>
      <c r="F92" s="22"/>
      <c r="G92" s="22"/>
      <c r="H92" s="22"/>
      <c r="I92" s="22"/>
      <c r="J92" s="22"/>
      <c r="K92" s="22"/>
      <c r="L92" s="22"/>
      <c r="M92" s="22"/>
      <c r="N92" s="22"/>
      <c r="O92" s="22"/>
      <c r="P92" s="22"/>
      <c r="Q92" s="22"/>
      <c r="R92" s="22"/>
    </row>
    <row r="93" s="59" customFormat="1" ht="20" customHeight="1" spans="1:18">
      <c r="A93" s="22"/>
      <c r="B93" s="22"/>
      <c r="C93" s="22"/>
      <c r="D93" s="22"/>
      <c r="E93" s="22"/>
      <c r="F93" s="22"/>
      <c r="G93" s="22"/>
      <c r="H93" s="22"/>
      <c r="I93" s="22"/>
      <c r="J93" s="22"/>
      <c r="K93" s="22"/>
      <c r="L93" s="22"/>
      <c r="M93" s="22"/>
      <c r="N93" s="22"/>
      <c r="O93" s="22"/>
      <c r="P93" s="22"/>
      <c r="Q93" s="22"/>
      <c r="R93" s="22"/>
    </row>
    <row r="94" s="59" customFormat="1" ht="20" customHeight="1" spans="1:18">
      <c r="A94" s="22"/>
      <c r="B94" s="22"/>
      <c r="C94" s="22"/>
      <c r="D94" s="22"/>
      <c r="E94" s="22"/>
      <c r="F94" s="22"/>
      <c r="G94" s="22"/>
      <c r="H94" s="22"/>
      <c r="I94" s="22"/>
      <c r="J94" s="22"/>
      <c r="K94" s="22"/>
      <c r="L94" s="22"/>
      <c r="M94" s="22"/>
      <c r="N94" s="22"/>
      <c r="O94" s="22"/>
      <c r="P94" s="22"/>
      <c r="Q94" s="22"/>
      <c r="R94" s="22"/>
    </row>
    <row r="95" s="59" customFormat="1" ht="20" customHeight="1" spans="1:18">
      <c r="A95" s="22"/>
      <c r="B95" s="22"/>
      <c r="C95" s="22"/>
      <c r="D95" s="22"/>
      <c r="E95" s="22"/>
      <c r="F95" s="22"/>
      <c r="G95" s="22"/>
      <c r="H95" s="22"/>
      <c r="I95" s="22"/>
      <c r="J95" s="22"/>
      <c r="K95" s="22"/>
      <c r="L95" s="22"/>
      <c r="M95" s="22"/>
      <c r="N95" s="22"/>
      <c r="O95" s="22"/>
      <c r="P95" s="22"/>
      <c r="Q95" s="22"/>
      <c r="R95" s="22"/>
    </row>
    <row r="96" s="59" customFormat="1" ht="20" customHeight="1" spans="1:18">
      <c r="A96" s="22"/>
      <c r="B96" s="22"/>
      <c r="C96" s="22"/>
      <c r="D96" s="22"/>
      <c r="E96" s="22"/>
      <c r="F96" s="22"/>
      <c r="G96" s="22"/>
      <c r="H96" s="22"/>
      <c r="I96" s="22"/>
      <c r="J96" s="22"/>
      <c r="K96" s="22"/>
      <c r="L96" s="22"/>
      <c r="M96" s="22"/>
      <c r="N96" s="22"/>
      <c r="O96" s="22"/>
      <c r="P96" s="22"/>
      <c r="Q96" s="22"/>
      <c r="R96" s="22"/>
    </row>
    <row r="97" s="59" customFormat="1" ht="20" customHeight="1" spans="1:18">
      <c r="A97" s="22"/>
      <c r="B97" s="22"/>
      <c r="C97" s="22"/>
      <c r="D97" s="22"/>
      <c r="E97" s="22"/>
      <c r="F97" s="22"/>
      <c r="G97" s="22"/>
      <c r="H97" s="22"/>
      <c r="I97" s="22"/>
      <c r="J97" s="22"/>
      <c r="K97" s="22"/>
      <c r="L97" s="22"/>
      <c r="M97" s="22"/>
      <c r="N97" s="22"/>
      <c r="O97" s="22"/>
      <c r="P97" s="22"/>
      <c r="Q97" s="22"/>
      <c r="R97" s="22"/>
    </row>
    <row r="98" s="59" customFormat="1" ht="20" customHeight="1" spans="1:18">
      <c r="A98" s="22"/>
      <c r="B98" s="22"/>
      <c r="C98" s="22"/>
      <c r="D98" s="22"/>
      <c r="E98" s="22"/>
      <c r="F98" s="22"/>
      <c r="G98" s="22"/>
      <c r="H98" s="22"/>
      <c r="I98" s="22"/>
      <c r="J98" s="22"/>
      <c r="K98" s="22"/>
      <c r="L98" s="22"/>
      <c r="M98" s="22"/>
      <c r="N98" s="22"/>
      <c r="O98" s="22"/>
      <c r="P98" s="22"/>
      <c r="Q98" s="22"/>
      <c r="R98" s="22"/>
    </row>
    <row r="99" s="59" customFormat="1" ht="20" customHeight="1" spans="1:18">
      <c r="A99" s="22"/>
      <c r="B99" s="22"/>
      <c r="C99" s="22"/>
      <c r="D99" s="22"/>
      <c r="E99" s="22"/>
      <c r="F99" s="22"/>
      <c r="G99" s="22"/>
      <c r="H99" s="22"/>
      <c r="I99" s="22"/>
      <c r="J99" s="22"/>
      <c r="K99" s="22"/>
      <c r="L99" s="22"/>
      <c r="M99" s="22"/>
      <c r="N99" s="22"/>
      <c r="O99" s="22"/>
      <c r="P99" s="22"/>
      <c r="Q99" s="22"/>
      <c r="R99" s="22"/>
    </row>
    <row r="100" s="59" customFormat="1" ht="20" customHeight="1" spans="1:18">
      <c r="A100" s="22"/>
      <c r="B100" s="22"/>
      <c r="C100" s="22"/>
      <c r="D100" s="22"/>
      <c r="E100" s="22"/>
      <c r="F100" s="22"/>
      <c r="G100" s="22"/>
      <c r="H100" s="22"/>
      <c r="I100" s="22"/>
      <c r="J100" s="22"/>
      <c r="K100" s="22"/>
      <c r="L100" s="22"/>
      <c r="M100" s="22"/>
      <c r="N100" s="22"/>
      <c r="O100" s="22"/>
      <c r="P100" s="22"/>
      <c r="Q100" s="22"/>
      <c r="R100" s="22"/>
    </row>
    <row r="101" s="59" customFormat="1" ht="20" customHeight="1" spans="1:18">
      <c r="A101" s="22"/>
      <c r="B101" s="22"/>
      <c r="C101" s="22"/>
      <c r="D101" s="22"/>
      <c r="E101" s="22"/>
      <c r="F101" s="22"/>
      <c r="G101" s="22"/>
      <c r="H101" s="22"/>
      <c r="I101" s="22"/>
      <c r="J101" s="22"/>
      <c r="K101" s="22"/>
      <c r="L101" s="22"/>
      <c r="M101" s="22"/>
      <c r="N101" s="22"/>
      <c r="O101" s="22"/>
      <c r="P101" s="22"/>
      <c r="Q101" s="22"/>
      <c r="R101" s="22"/>
    </row>
    <row r="102" s="59" customFormat="1" ht="20" customHeight="1" spans="1:18">
      <c r="A102" s="22"/>
      <c r="B102" s="22"/>
      <c r="C102" s="22"/>
      <c r="D102" s="22"/>
      <c r="E102" s="22"/>
      <c r="F102" s="22"/>
      <c r="G102" s="22"/>
      <c r="H102" s="22"/>
      <c r="I102" s="22"/>
      <c r="J102" s="22"/>
      <c r="K102" s="22"/>
      <c r="L102" s="22"/>
      <c r="M102" s="22"/>
      <c r="N102" s="22"/>
      <c r="O102" s="22"/>
      <c r="P102" s="22"/>
      <c r="Q102" s="22"/>
      <c r="R102" s="22"/>
    </row>
    <row r="103" s="59" customFormat="1" ht="20" customHeight="1" spans="1:18">
      <c r="A103" s="22"/>
      <c r="B103" s="22"/>
      <c r="C103" s="22"/>
      <c r="D103" s="22"/>
      <c r="E103" s="22"/>
      <c r="F103" s="22"/>
      <c r="G103" s="22"/>
      <c r="H103" s="22"/>
      <c r="I103" s="22"/>
      <c r="J103" s="22"/>
      <c r="K103" s="22"/>
      <c r="L103" s="22"/>
      <c r="M103" s="22"/>
      <c r="N103" s="22"/>
      <c r="O103" s="22"/>
      <c r="P103" s="22"/>
      <c r="Q103" s="22"/>
      <c r="R103" s="22"/>
    </row>
    <row r="104" s="59" customFormat="1" ht="20" customHeight="1" spans="1:18">
      <c r="A104" s="22"/>
      <c r="B104" s="22"/>
      <c r="C104" s="22"/>
      <c r="D104" s="22"/>
      <c r="E104" s="22"/>
      <c r="F104" s="22"/>
      <c r="G104" s="22"/>
      <c r="H104" s="22"/>
      <c r="I104" s="22"/>
      <c r="J104" s="22"/>
      <c r="K104" s="22"/>
      <c r="L104" s="22"/>
      <c r="M104" s="22"/>
      <c r="N104" s="22"/>
      <c r="O104" s="22"/>
      <c r="P104" s="22"/>
      <c r="Q104" s="22"/>
      <c r="R104" s="22"/>
    </row>
    <row r="105" s="59" customFormat="1" ht="20" customHeight="1" spans="1:18">
      <c r="A105" s="22"/>
      <c r="B105" s="22"/>
      <c r="C105" s="22"/>
      <c r="D105" s="22"/>
      <c r="E105" s="22"/>
      <c r="F105" s="22"/>
      <c r="G105" s="22"/>
      <c r="H105" s="22"/>
      <c r="I105" s="22"/>
      <c r="J105" s="22"/>
      <c r="K105" s="22"/>
      <c r="L105" s="22"/>
      <c r="M105" s="22"/>
      <c r="N105" s="22"/>
      <c r="O105" s="22"/>
      <c r="P105" s="22"/>
      <c r="Q105" s="22"/>
      <c r="R105" s="22"/>
    </row>
    <row r="106" s="59" customFormat="1" ht="20" customHeight="1" spans="1:18">
      <c r="A106" s="22"/>
      <c r="B106" s="22"/>
      <c r="C106" s="22"/>
      <c r="D106" s="22"/>
      <c r="E106" s="22"/>
      <c r="F106" s="22"/>
      <c r="G106" s="22"/>
      <c r="H106" s="22"/>
      <c r="I106" s="22"/>
      <c r="J106" s="22"/>
      <c r="K106" s="22"/>
      <c r="L106" s="22"/>
      <c r="M106" s="22"/>
      <c r="N106" s="22"/>
      <c r="O106" s="22"/>
      <c r="P106" s="22"/>
      <c r="Q106" s="22"/>
      <c r="R106" s="22"/>
    </row>
    <row r="107" s="59" customFormat="1" ht="20" customHeight="1" spans="1:18">
      <c r="A107" s="22"/>
      <c r="B107" s="22"/>
      <c r="C107" s="22"/>
      <c r="D107" s="22"/>
      <c r="E107" s="22"/>
      <c r="F107" s="22"/>
      <c r="G107" s="22"/>
      <c r="H107" s="22"/>
      <c r="I107" s="22"/>
      <c r="J107" s="22"/>
      <c r="K107" s="22"/>
      <c r="L107" s="22"/>
      <c r="M107" s="22"/>
      <c r="N107" s="22"/>
      <c r="O107" s="22"/>
      <c r="P107" s="22"/>
      <c r="Q107" s="22"/>
      <c r="R107" s="22"/>
    </row>
    <row r="108" s="59" customFormat="1" ht="20" customHeight="1" spans="1:18">
      <c r="A108" s="22"/>
      <c r="B108" s="22"/>
      <c r="C108" s="22"/>
      <c r="D108" s="22"/>
      <c r="E108" s="22"/>
      <c r="F108" s="22"/>
      <c r="G108" s="22"/>
      <c r="H108" s="22"/>
      <c r="I108" s="22"/>
      <c r="J108" s="22"/>
      <c r="K108" s="22"/>
      <c r="L108" s="22"/>
      <c r="M108" s="22"/>
      <c r="N108" s="22"/>
      <c r="O108" s="22"/>
      <c r="P108" s="22"/>
      <c r="Q108" s="22"/>
      <c r="R108" s="22"/>
    </row>
    <row r="109" s="59" customFormat="1" ht="20" customHeight="1" spans="1:18">
      <c r="A109" s="22"/>
      <c r="B109" s="22"/>
      <c r="C109" s="22"/>
      <c r="D109" s="22"/>
      <c r="E109" s="22"/>
      <c r="F109" s="22"/>
      <c r="G109" s="22"/>
      <c r="H109" s="22"/>
      <c r="I109" s="22"/>
      <c r="J109" s="22"/>
      <c r="K109" s="22"/>
      <c r="L109" s="22"/>
      <c r="M109" s="22"/>
      <c r="N109" s="22"/>
      <c r="O109" s="22"/>
      <c r="P109" s="22"/>
      <c r="Q109" s="22"/>
      <c r="R109" s="22"/>
    </row>
    <row r="110" s="59" customFormat="1" ht="20" customHeight="1" spans="1:18">
      <c r="A110" s="22"/>
      <c r="B110" s="22"/>
      <c r="C110" s="22"/>
      <c r="D110" s="22"/>
      <c r="E110" s="22"/>
      <c r="F110" s="22"/>
      <c r="G110" s="22"/>
      <c r="H110" s="22"/>
      <c r="I110" s="22"/>
      <c r="J110" s="22"/>
      <c r="K110" s="22"/>
      <c r="L110" s="22"/>
      <c r="M110" s="22"/>
      <c r="N110" s="22"/>
      <c r="O110" s="22"/>
      <c r="P110" s="22"/>
      <c r="Q110" s="22"/>
      <c r="R110" s="22"/>
    </row>
    <row r="111" s="59" customFormat="1" ht="20" customHeight="1" spans="1:18">
      <c r="A111" s="22"/>
      <c r="B111" s="22"/>
      <c r="C111" s="22"/>
      <c r="D111" s="22"/>
      <c r="E111" s="22"/>
      <c r="F111" s="22"/>
      <c r="G111" s="22"/>
      <c r="H111" s="22"/>
      <c r="I111" s="22"/>
      <c r="J111" s="22"/>
      <c r="K111" s="22"/>
      <c r="L111" s="22"/>
      <c r="M111" s="22"/>
      <c r="N111" s="22"/>
      <c r="O111" s="22"/>
      <c r="P111" s="22"/>
      <c r="Q111" s="22"/>
      <c r="R111" s="22"/>
    </row>
    <row r="112" s="59" customFormat="1" ht="20" customHeight="1" spans="1:18">
      <c r="A112" s="22"/>
      <c r="B112" s="22"/>
      <c r="C112" s="22"/>
      <c r="D112" s="22"/>
      <c r="E112" s="22"/>
      <c r="F112" s="22"/>
      <c r="G112" s="22"/>
      <c r="H112" s="22"/>
      <c r="I112" s="22"/>
      <c r="J112" s="22"/>
      <c r="K112" s="22"/>
      <c r="L112" s="22"/>
      <c r="M112" s="22"/>
      <c r="N112" s="22"/>
      <c r="O112" s="22"/>
      <c r="P112" s="22"/>
      <c r="Q112" s="22"/>
      <c r="R112" s="22"/>
    </row>
    <row r="113" s="59" customFormat="1" ht="20" customHeight="1" spans="1:18">
      <c r="A113" s="22"/>
      <c r="B113" s="22"/>
      <c r="C113" s="22"/>
      <c r="D113" s="22"/>
      <c r="E113" s="22"/>
      <c r="F113" s="22"/>
      <c r="G113" s="22"/>
      <c r="H113" s="22"/>
      <c r="I113" s="22"/>
      <c r="J113" s="22"/>
      <c r="K113" s="22"/>
      <c r="L113" s="22"/>
      <c r="M113" s="22"/>
      <c r="N113" s="22"/>
      <c r="O113" s="22"/>
      <c r="P113" s="22"/>
      <c r="Q113" s="22"/>
      <c r="R113" s="22"/>
    </row>
    <row r="114" s="59" customFormat="1" ht="20" customHeight="1" spans="1:18">
      <c r="A114" s="22"/>
      <c r="B114" s="22"/>
      <c r="C114" s="22"/>
      <c r="D114" s="22"/>
      <c r="E114" s="22"/>
      <c r="F114" s="22"/>
      <c r="G114" s="22"/>
      <c r="H114" s="22"/>
      <c r="I114" s="22"/>
      <c r="J114" s="22"/>
      <c r="K114" s="22"/>
      <c r="L114" s="22"/>
      <c r="M114" s="22"/>
      <c r="N114" s="22"/>
      <c r="O114" s="22"/>
      <c r="P114" s="22"/>
      <c r="Q114" s="22"/>
      <c r="R114" s="22"/>
    </row>
    <row r="115" s="59" customFormat="1" ht="20" customHeight="1" spans="1:18">
      <c r="A115" s="22"/>
      <c r="B115" s="22"/>
      <c r="C115" s="22"/>
      <c r="D115" s="22"/>
      <c r="E115" s="22"/>
      <c r="F115" s="22"/>
      <c r="G115" s="22"/>
      <c r="H115" s="22"/>
      <c r="I115" s="22"/>
      <c r="J115" s="22"/>
      <c r="K115" s="22"/>
      <c r="L115" s="22"/>
      <c r="M115" s="22"/>
      <c r="N115" s="22"/>
      <c r="O115" s="22"/>
      <c r="P115" s="22"/>
      <c r="Q115" s="22"/>
      <c r="R115" s="22"/>
    </row>
    <row r="116" s="59" customFormat="1" ht="20" customHeight="1" spans="1:18">
      <c r="A116" s="22"/>
      <c r="B116" s="22"/>
      <c r="C116" s="22"/>
      <c r="D116" s="22"/>
      <c r="E116" s="22"/>
      <c r="F116" s="22"/>
      <c r="G116" s="22"/>
      <c r="H116" s="22"/>
      <c r="I116" s="22"/>
      <c r="J116" s="22"/>
      <c r="K116" s="22"/>
      <c r="L116" s="22"/>
      <c r="M116" s="22"/>
      <c r="N116" s="22"/>
      <c r="O116" s="22"/>
      <c r="P116" s="22"/>
      <c r="Q116" s="22"/>
      <c r="R116" s="22"/>
    </row>
    <row r="117" s="59" customFormat="1" ht="20" customHeight="1" spans="1:18">
      <c r="A117" s="22"/>
      <c r="B117" s="22"/>
      <c r="C117" s="22"/>
      <c r="D117" s="22"/>
      <c r="E117" s="22"/>
      <c r="F117" s="22"/>
      <c r="G117" s="22"/>
      <c r="H117" s="22"/>
      <c r="I117" s="22"/>
      <c r="J117" s="22"/>
      <c r="K117" s="22"/>
      <c r="L117" s="22"/>
      <c r="M117" s="22"/>
      <c r="N117" s="22"/>
      <c r="O117" s="22"/>
      <c r="P117" s="22"/>
      <c r="Q117" s="22"/>
      <c r="R117" s="22"/>
    </row>
    <row r="118" s="59" customFormat="1" ht="20" customHeight="1" spans="1:18">
      <c r="A118" s="22"/>
      <c r="B118" s="22"/>
      <c r="C118" s="22"/>
      <c r="D118" s="22"/>
      <c r="E118" s="22"/>
      <c r="F118" s="22"/>
      <c r="G118" s="22"/>
      <c r="H118" s="22"/>
      <c r="I118" s="22"/>
      <c r="J118" s="22"/>
      <c r="K118" s="22"/>
      <c r="L118" s="22"/>
      <c r="M118" s="22"/>
      <c r="N118" s="22"/>
      <c r="O118" s="22"/>
      <c r="P118" s="22"/>
      <c r="Q118" s="22"/>
      <c r="R118" s="22"/>
    </row>
    <row r="119" s="59" customFormat="1" ht="20" customHeight="1" spans="1:18">
      <c r="A119" s="22"/>
      <c r="B119" s="22"/>
      <c r="C119" s="22"/>
      <c r="D119" s="22"/>
      <c r="E119" s="22"/>
      <c r="F119" s="22"/>
      <c r="G119" s="22"/>
      <c r="H119" s="22"/>
      <c r="I119" s="22"/>
      <c r="J119" s="22"/>
      <c r="K119" s="22"/>
      <c r="L119" s="22"/>
      <c r="M119" s="22"/>
      <c r="N119" s="22"/>
      <c r="O119" s="22"/>
      <c r="P119" s="22"/>
      <c r="Q119" s="22"/>
      <c r="R119" s="22"/>
    </row>
    <row r="120" s="59" customFormat="1" ht="20" customHeight="1" spans="1:18">
      <c r="A120" s="22"/>
      <c r="B120" s="22"/>
      <c r="C120" s="22"/>
      <c r="D120" s="22"/>
      <c r="E120" s="22"/>
      <c r="F120" s="22"/>
      <c r="G120" s="22"/>
      <c r="H120" s="22"/>
      <c r="I120" s="22"/>
      <c r="J120" s="22"/>
      <c r="K120" s="22"/>
      <c r="L120" s="22"/>
      <c r="M120" s="22"/>
      <c r="N120" s="22"/>
      <c r="O120" s="22"/>
      <c r="P120" s="22"/>
      <c r="Q120" s="22"/>
      <c r="R120" s="22"/>
    </row>
    <row r="121" s="59" customFormat="1" ht="20" customHeight="1" spans="1:18">
      <c r="A121" s="22"/>
      <c r="B121" s="22"/>
      <c r="C121" s="22"/>
      <c r="D121" s="22"/>
      <c r="E121" s="22"/>
      <c r="F121" s="22"/>
      <c r="G121" s="22"/>
      <c r="H121" s="22"/>
      <c r="I121" s="22"/>
      <c r="J121" s="22"/>
      <c r="K121" s="22"/>
      <c r="L121" s="22"/>
      <c r="M121" s="22"/>
      <c r="N121" s="22"/>
      <c r="O121" s="22"/>
      <c r="P121" s="22"/>
      <c r="Q121" s="22"/>
      <c r="R121" s="22"/>
    </row>
    <row r="122" s="59" customFormat="1" ht="20" customHeight="1" spans="1:18">
      <c r="A122" s="22"/>
      <c r="B122" s="22"/>
      <c r="C122" s="22"/>
      <c r="D122" s="22"/>
      <c r="E122" s="22"/>
      <c r="F122" s="22"/>
      <c r="G122" s="22"/>
      <c r="H122" s="22"/>
      <c r="I122" s="22"/>
      <c r="J122" s="22"/>
      <c r="K122" s="22"/>
      <c r="L122" s="22"/>
      <c r="M122" s="22"/>
      <c r="N122" s="22"/>
      <c r="O122" s="22"/>
      <c r="P122" s="22"/>
      <c r="Q122" s="22"/>
      <c r="R122" s="22"/>
    </row>
    <row r="123" s="59" customFormat="1" ht="20" customHeight="1" spans="1:18">
      <c r="A123" s="22"/>
      <c r="B123" s="22"/>
      <c r="C123" s="22"/>
      <c r="D123" s="22"/>
      <c r="E123" s="22"/>
      <c r="F123" s="22"/>
      <c r="G123" s="22"/>
      <c r="H123" s="22"/>
      <c r="I123" s="22"/>
      <c r="J123" s="22"/>
      <c r="K123" s="22"/>
      <c r="L123" s="22"/>
      <c r="M123" s="22"/>
      <c r="N123" s="22"/>
      <c r="O123" s="22"/>
      <c r="P123" s="22"/>
      <c r="Q123" s="22"/>
      <c r="R123" s="22"/>
    </row>
    <row r="124" s="59" customFormat="1" ht="20" customHeight="1" spans="1:18">
      <c r="A124" s="22"/>
      <c r="B124" s="22"/>
      <c r="C124" s="22"/>
      <c r="D124" s="22"/>
      <c r="E124" s="22"/>
      <c r="F124" s="22"/>
      <c r="G124" s="22"/>
      <c r="H124" s="22"/>
      <c r="I124" s="22"/>
      <c r="J124" s="22"/>
      <c r="K124" s="22"/>
      <c r="L124" s="22"/>
      <c r="M124" s="22"/>
      <c r="N124" s="22"/>
      <c r="O124" s="22"/>
      <c r="P124" s="22"/>
      <c r="Q124" s="22"/>
      <c r="R124" s="22"/>
    </row>
    <row r="125" s="59" customFormat="1" ht="20" customHeight="1" spans="1:18">
      <c r="A125" s="22"/>
      <c r="B125" s="22"/>
      <c r="C125" s="22"/>
      <c r="D125" s="22"/>
      <c r="E125" s="22"/>
      <c r="F125" s="22"/>
      <c r="G125" s="22"/>
      <c r="H125" s="22"/>
      <c r="I125" s="22"/>
      <c r="J125" s="22"/>
      <c r="K125" s="22"/>
      <c r="L125" s="22"/>
      <c r="M125" s="22"/>
      <c r="N125" s="22"/>
      <c r="O125" s="22"/>
      <c r="P125" s="22"/>
      <c r="Q125" s="22"/>
      <c r="R125" s="22"/>
    </row>
    <row r="126" s="59" customFormat="1" ht="20" customHeight="1" spans="1:18">
      <c r="A126" s="22"/>
      <c r="B126" s="22"/>
      <c r="C126" s="22"/>
      <c r="D126" s="22"/>
      <c r="E126" s="22"/>
      <c r="F126" s="22"/>
      <c r="G126" s="22"/>
      <c r="H126" s="22"/>
      <c r="I126" s="22"/>
      <c r="J126" s="22"/>
      <c r="K126" s="22"/>
      <c r="L126" s="22"/>
      <c r="M126" s="22"/>
      <c r="N126" s="22"/>
      <c r="O126" s="22"/>
      <c r="P126" s="22"/>
      <c r="Q126" s="22"/>
      <c r="R126" s="22"/>
    </row>
    <row r="127" s="59" customFormat="1" ht="20" customHeight="1" spans="1:18">
      <c r="A127" s="22"/>
      <c r="B127" s="22"/>
      <c r="C127" s="22"/>
      <c r="D127" s="22"/>
      <c r="E127" s="22"/>
      <c r="F127" s="22"/>
      <c r="G127" s="22"/>
      <c r="H127" s="22"/>
      <c r="I127" s="22"/>
      <c r="J127" s="22"/>
      <c r="K127" s="22"/>
      <c r="L127" s="22"/>
      <c r="M127" s="22"/>
      <c r="N127" s="22"/>
      <c r="O127" s="22"/>
      <c r="P127" s="22"/>
      <c r="Q127" s="22"/>
      <c r="R127" s="22"/>
    </row>
    <row r="128" s="59" customFormat="1" ht="20" customHeight="1" spans="1:18">
      <c r="A128" s="22"/>
      <c r="B128" s="22"/>
      <c r="C128" s="22"/>
      <c r="D128" s="22"/>
      <c r="E128" s="22"/>
      <c r="F128" s="22"/>
      <c r="G128" s="22"/>
      <c r="H128" s="22"/>
      <c r="I128" s="22"/>
      <c r="J128" s="22"/>
      <c r="K128" s="22"/>
      <c r="L128" s="22"/>
      <c r="M128" s="22"/>
      <c r="N128" s="22"/>
      <c r="O128" s="22"/>
      <c r="P128" s="22"/>
      <c r="Q128" s="22"/>
      <c r="R128" s="22"/>
    </row>
    <row r="129" s="59" customFormat="1" ht="20" customHeight="1" spans="1:18">
      <c r="A129" s="22"/>
      <c r="B129" s="22"/>
      <c r="C129" s="22"/>
      <c r="D129" s="22"/>
      <c r="E129" s="22"/>
      <c r="F129" s="22"/>
      <c r="G129" s="22"/>
      <c r="H129" s="22"/>
      <c r="I129" s="22"/>
      <c r="J129" s="22"/>
      <c r="K129" s="22"/>
      <c r="L129" s="22"/>
      <c r="M129" s="22"/>
      <c r="N129" s="22"/>
      <c r="O129" s="22"/>
      <c r="P129" s="22"/>
      <c r="Q129" s="22"/>
      <c r="R129" s="22"/>
    </row>
    <row r="130" s="59" customFormat="1" ht="20" customHeight="1" spans="1:18">
      <c r="A130" s="22"/>
      <c r="B130" s="22"/>
      <c r="C130" s="22"/>
      <c r="D130" s="22"/>
      <c r="E130" s="22"/>
      <c r="F130" s="22"/>
      <c r="G130" s="22"/>
      <c r="H130" s="22"/>
      <c r="I130" s="22"/>
      <c r="J130" s="22"/>
      <c r="K130" s="22"/>
      <c r="L130" s="22"/>
      <c r="M130" s="22"/>
      <c r="N130" s="22"/>
      <c r="O130" s="22"/>
      <c r="P130" s="22"/>
      <c r="Q130" s="22"/>
      <c r="R130" s="22"/>
    </row>
    <row r="131" s="59" customFormat="1" ht="20" customHeight="1" spans="1:18">
      <c r="A131" s="22"/>
      <c r="B131" s="22"/>
      <c r="C131" s="22"/>
      <c r="D131" s="22"/>
      <c r="E131" s="22"/>
      <c r="F131" s="22"/>
      <c r="G131" s="22"/>
      <c r="H131" s="22"/>
      <c r="I131" s="22"/>
      <c r="J131" s="22"/>
      <c r="K131" s="22"/>
      <c r="L131" s="22"/>
      <c r="M131" s="22"/>
      <c r="N131" s="22"/>
      <c r="O131" s="22"/>
      <c r="P131" s="22"/>
      <c r="Q131" s="22"/>
      <c r="R131" s="22"/>
    </row>
    <row r="132" s="59" customFormat="1" ht="20" customHeight="1" spans="1:18">
      <c r="A132" s="22"/>
      <c r="B132" s="22"/>
      <c r="C132" s="22"/>
      <c r="D132" s="22"/>
      <c r="E132" s="22"/>
      <c r="F132" s="22"/>
      <c r="G132" s="22"/>
      <c r="H132" s="22"/>
      <c r="I132" s="22"/>
      <c r="J132" s="22"/>
      <c r="K132" s="22"/>
      <c r="L132" s="22"/>
      <c r="M132" s="22"/>
      <c r="N132" s="22"/>
      <c r="O132" s="22"/>
      <c r="P132" s="22"/>
      <c r="Q132" s="22"/>
      <c r="R132" s="22"/>
    </row>
    <row r="133" s="59" customFormat="1" ht="20" customHeight="1" spans="1:18">
      <c r="A133" s="22"/>
      <c r="B133" s="22"/>
      <c r="C133" s="22"/>
      <c r="D133" s="22"/>
      <c r="E133" s="22"/>
      <c r="F133" s="22"/>
      <c r="G133" s="22"/>
      <c r="H133" s="22"/>
      <c r="I133" s="22"/>
      <c r="J133" s="22"/>
      <c r="K133" s="22"/>
      <c r="L133" s="22"/>
      <c r="M133" s="22"/>
      <c r="N133" s="22"/>
      <c r="O133" s="22"/>
      <c r="P133" s="22"/>
      <c r="Q133" s="22"/>
      <c r="R133" s="22"/>
    </row>
    <row r="134" s="59" customFormat="1" ht="20" customHeight="1" spans="1:18">
      <c r="A134" s="22"/>
      <c r="B134" s="22"/>
      <c r="C134" s="22"/>
      <c r="D134" s="22"/>
      <c r="E134" s="22"/>
      <c r="F134" s="22"/>
      <c r="G134" s="22"/>
      <c r="H134" s="22"/>
      <c r="I134" s="22"/>
      <c r="J134" s="22"/>
      <c r="K134" s="22"/>
      <c r="L134" s="22"/>
      <c r="M134" s="22"/>
      <c r="N134" s="22"/>
      <c r="O134" s="22"/>
      <c r="P134" s="22"/>
      <c r="Q134" s="22"/>
      <c r="R134" s="22"/>
    </row>
    <row r="135" s="59" customFormat="1" ht="20" customHeight="1" spans="1:18">
      <c r="A135" s="22"/>
      <c r="B135" s="22"/>
      <c r="C135" s="22"/>
      <c r="D135" s="22"/>
      <c r="E135" s="22"/>
      <c r="F135" s="22"/>
      <c r="G135" s="22"/>
      <c r="H135" s="22"/>
      <c r="I135" s="22"/>
      <c r="J135" s="22"/>
      <c r="K135" s="22"/>
      <c r="L135" s="22"/>
      <c r="M135" s="22"/>
      <c r="N135" s="22"/>
      <c r="O135" s="22"/>
      <c r="P135" s="22"/>
      <c r="Q135" s="22"/>
      <c r="R135" s="22"/>
    </row>
    <row r="136" s="59" customFormat="1" ht="20" customHeight="1" spans="1:18">
      <c r="A136" s="22"/>
      <c r="B136" s="22"/>
      <c r="C136" s="22"/>
      <c r="D136" s="22"/>
      <c r="E136" s="22"/>
      <c r="F136" s="22"/>
      <c r="G136" s="22"/>
      <c r="H136" s="22"/>
      <c r="I136" s="22"/>
      <c r="J136" s="22"/>
      <c r="K136" s="22"/>
      <c r="L136" s="22"/>
      <c r="M136" s="22"/>
      <c r="N136" s="22"/>
      <c r="O136" s="22"/>
      <c r="P136" s="22"/>
      <c r="Q136" s="22"/>
      <c r="R136" s="22"/>
    </row>
    <row r="137" s="59" customFormat="1" ht="20" customHeight="1" spans="1:18">
      <c r="A137" s="22"/>
      <c r="B137" s="22"/>
      <c r="C137" s="22"/>
      <c r="D137" s="22"/>
      <c r="E137" s="22"/>
      <c r="F137" s="22"/>
      <c r="G137" s="22"/>
      <c r="H137" s="22"/>
      <c r="I137" s="22"/>
      <c r="J137" s="22"/>
      <c r="K137" s="22"/>
      <c r="L137" s="22"/>
      <c r="M137" s="22"/>
      <c r="N137" s="22"/>
      <c r="O137" s="22"/>
      <c r="P137" s="22"/>
      <c r="Q137" s="22"/>
      <c r="R137" s="22"/>
    </row>
    <row r="138" s="59" customFormat="1" ht="20" customHeight="1" spans="1:18">
      <c r="A138" s="22"/>
      <c r="B138" s="22"/>
      <c r="C138" s="22"/>
      <c r="D138" s="22"/>
      <c r="E138" s="22"/>
      <c r="F138" s="22"/>
      <c r="G138" s="22"/>
      <c r="H138" s="22"/>
      <c r="I138" s="22"/>
      <c r="J138" s="22"/>
      <c r="K138" s="22"/>
      <c r="L138" s="22"/>
      <c r="M138" s="22"/>
      <c r="N138" s="22"/>
      <c r="O138" s="22"/>
      <c r="P138" s="22"/>
      <c r="Q138" s="22"/>
      <c r="R138" s="22"/>
    </row>
    <row r="139" s="59" customFormat="1" ht="20" customHeight="1" spans="1:18">
      <c r="A139" s="22"/>
      <c r="B139" s="22"/>
      <c r="C139" s="22"/>
      <c r="D139" s="22"/>
      <c r="E139" s="22"/>
      <c r="F139" s="22"/>
      <c r="G139" s="22"/>
      <c r="H139" s="22"/>
      <c r="I139" s="22"/>
      <c r="J139" s="22"/>
      <c r="K139" s="22"/>
      <c r="L139" s="22"/>
      <c r="M139" s="22"/>
      <c r="N139" s="22"/>
      <c r="O139" s="22"/>
      <c r="P139" s="22"/>
      <c r="Q139" s="22"/>
      <c r="R139" s="22"/>
    </row>
    <row r="140" s="59" customFormat="1" ht="20" customHeight="1" spans="1:18">
      <c r="A140" s="22"/>
      <c r="B140" s="22"/>
      <c r="C140" s="22"/>
      <c r="D140" s="22"/>
      <c r="E140" s="22"/>
      <c r="F140" s="22"/>
      <c r="G140" s="22"/>
      <c r="H140" s="22"/>
      <c r="I140" s="22"/>
      <c r="J140" s="22"/>
      <c r="K140" s="22"/>
      <c r="L140" s="22"/>
      <c r="M140" s="22"/>
      <c r="N140" s="22"/>
      <c r="O140" s="22"/>
      <c r="P140" s="22"/>
      <c r="Q140" s="22"/>
      <c r="R140" s="22"/>
    </row>
    <row r="141" s="59" customFormat="1" ht="20" customHeight="1" spans="1:18">
      <c r="A141" s="22"/>
      <c r="B141" s="22"/>
      <c r="C141" s="22"/>
      <c r="D141" s="22"/>
      <c r="E141" s="22"/>
      <c r="F141" s="22"/>
      <c r="G141" s="22"/>
      <c r="H141" s="22"/>
      <c r="I141" s="22"/>
      <c r="J141" s="22"/>
      <c r="K141" s="22"/>
      <c r="L141" s="22"/>
      <c r="M141" s="22"/>
      <c r="N141" s="22"/>
      <c r="O141" s="22"/>
      <c r="P141" s="22"/>
      <c r="Q141" s="22"/>
      <c r="R141" s="22"/>
    </row>
    <row r="142" s="59" customFormat="1" ht="20" customHeight="1" spans="1:18">
      <c r="A142" s="22"/>
      <c r="B142" s="22"/>
      <c r="C142" s="22"/>
      <c r="D142" s="22"/>
      <c r="E142" s="22"/>
      <c r="F142" s="22"/>
      <c r="G142" s="22"/>
      <c r="H142" s="22"/>
      <c r="I142" s="22"/>
      <c r="J142" s="22"/>
      <c r="K142" s="22"/>
      <c r="L142" s="22"/>
      <c r="M142" s="22"/>
      <c r="N142" s="22"/>
      <c r="O142" s="22"/>
      <c r="P142" s="22"/>
      <c r="Q142" s="22"/>
      <c r="R142" s="22"/>
    </row>
    <row r="143" s="59" customFormat="1" ht="20" customHeight="1" spans="1:18">
      <c r="A143" s="22"/>
      <c r="B143" s="22"/>
      <c r="C143" s="22"/>
      <c r="D143" s="22"/>
      <c r="E143" s="22"/>
      <c r="F143" s="22"/>
      <c r="G143" s="22"/>
      <c r="H143" s="22"/>
      <c r="I143" s="22"/>
      <c r="J143" s="22"/>
      <c r="K143" s="22"/>
      <c r="L143" s="22"/>
      <c r="M143" s="22"/>
      <c r="N143" s="22"/>
      <c r="O143" s="22"/>
      <c r="P143" s="22"/>
      <c r="Q143" s="22"/>
      <c r="R143" s="22"/>
    </row>
    <row r="144" s="59" customFormat="1" ht="20" customHeight="1" spans="1:18">
      <c r="A144" s="22"/>
      <c r="B144" s="22"/>
      <c r="C144" s="22"/>
      <c r="D144" s="22"/>
      <c r="E144" s="22"/>
      <c r="F144" s="22"/>
      <c r="G144" s="22"/>
      <c r="H144" s="22"/>
      <c r="I144" s="22"/>
      <c r="J144" s="22"/>
      <c r="K144" s="22"/>
      <c r="L144" s="22"/>
      <c r="M144" s="22"/>
      <c r="N144" s="22"/>
      <c r="O144" s="22"/>
      <c r="P144" s="22"/>
      <c r="Q144" s="22"/>
      <c r="R144" s="22"/>
    </row>
    <row r="145" s="59" customFormat="1" ht="20" customHeight="1" spans="1:18">
      <c r="A145" s="22"/>
      <c r="B145" s="22"/>
      <c r="C145" s="22"/>
      <c r="D145" s="22"/>
      <c r="E145" s="22"/>
      <c r="F145" s="22"/>
      <c r="G145" s="22"/>
      <c r="H145" s="22"/>
      <c r="I145" s="22"/>
      <c r="J145" s="22"/>
      <c r="K145" s="22"/>
      <c r="L145" s="22"/>
      <c r="M145" s="22"/>
      <c r="N145" s="22"/>
      <c r="O145" s="22"/>
      <c r="P145" s="22"/>
      <c r="Q145" s="22"/>
      <c r="R145" s="22"/>
    </row>
    <row r="146" s="59" customFormat="1" ht="20" customHeight="1" spans="1:18">
      <c r="A146" s="22"/>
      <c r="B146" s="22"/>
      <c r="C146" s="22"/>
      <c r="D146" s="22"/>
      <c r="E146" s="22"/>
      <c r="F146" s="22"/>
      <c r="G146" s="22"/>
      <c r="H146" s="22"/>
      <c r="I146" s="22"/>
      <c r="J146" s="22"/>
      <c r="K146" s="22"/>
      <c r="L146" s="22"/>
      <c r="M146" s="22"/>
      <c r="N146" s="22"/>
      <c r="O146" s="22"/>
      <c r="P146" s="22"/>
      <c r="Q146" s="22"/>
      <c r="R146" s="22"/>
    </row>
    <row r="147" s="59" customFormat="1" ht="20" customHeight="1" spans="1:18">
      <c r="A147" s="22"/>
      <c r="B147" s="22"/>
      <c r="C147" s="22"/>
      <c r="D147" s="22"/>
      <c r="E147" s="22"/>
      <c r="F147" s="22"/>
      <c r="G147" s="22"/>
      <c r="H147" s="22"/>
      <c r="I147" s="22"/>
      <c r="J147" s="22"/>
      <c r="K147" s="22"/>
      <c r="L147" s="22"/>
      <c r="M147" s="22"/>
      <c r="N147" s="22"/>
      <c r="O147" s="22"/>
      <c r="P147" s="22"/>
      <c r="Q147" s="22"/>
      <c r="R147" s="22"/>
    </row>
    <row r="148" s="59" customFormat="1" ht="20" customHeight="1" spans="1:18">
      <c r="A148" s="22"/>
      <c r="B148" s="22"/>
      <c r="C148" s="22"/>
      <c r="D148" s="22"/>
      <c r="E148" s="22"/>
      <c r="F148" s="22"/>
      <c r="G148" s="22"/>
      <c r="H148" s="22"/>
      <c r="I148" s="22"/>
      <c r="J148" s="22"/>
      <c r="K148" s="22"/>
      <c r="L148" s="22"/>
      <c r="M148" s="22"/>
      <c r="N148" s="22"/>
      <c r="O148" s="22"/>
      <c r="P148" s="22"/>
      <c r="Q148" s="22"/>
      <c r="R148" s="22"/>
    </row>
    <row r="149" s="59" customFormat="1" ht="20" customHeight="1" spans="1:18">
      <c r="A149" s="22"/>
      <c r="B149" s="22"/>
      <c r="C149" s="22"/>
      <c r="D149" s="22"/>
      <c r="E149" s="22"/>
      <c r="F149" s="22"/>
      <c r="G149" s="22"/>
      <c r="H149" s="22"/>
      <c r="I149" s="22"/>
      <c r="J149" s="22"/>
      <c r="K149" s="22"/>
      <c r="L149" s="22"/>
      <c r="M149" s="22"/>
      <c r="N149" s="22"/>
      <c r="O149" s="22"/>
      <c r="P149" s="22"/>
      <c r="Q149" s="22"/>
      <c r="R149" s="22"/>
    </row>
    <row r="150" s="59" customFormat="1" ht="20" customHeight="1" spans="1:18">
      <c r="A150" s="22"/>
      <c r="B150" s="22"/>
      <c r="C150" s="22"/>
      <c r="D150" s="22"/>
      <c r="E150" s="22"/>
      <c r="F150" s="22"/>
      <c r="G150" s="22"/>
      <c r="H150" s="22"/>
      <c r="I150" s="22"/>
      <c r="J150" s="22"/>
      <c r="K150" s="22"/>
      <c r="L150" s="22"/>
      <c r="M150" s="22"/>
      <c r="N150" s="22"/>
      <c r="O150" s="22"/>
      <c r="P150" s="22"/>
      <c r="Q150" s="22"/>
      <c r="R150" s="22"/>
    </row>
    <row r="151" s="59" customFormat="1" ht="20" customHeight="1" spans="1:18">
      <c r="A151" s="22"/>
      <c r="B151" s="22"/>
      <c r="C151" s="22"/>
      <c r="D151" s="22"/>
      <c r="E151" s="22"/>
      <c r="F151" s="22"/>
      <c r="G151" s="22"/>
      <c r="H151" s="22"/>
      <c r="I151" s="22"/>
      <c r="J151" s="22"/>
      <c r="K151" s="22"/>
      <c r="L151" s="22"/>
      <c r="M151" s="22"/>
      <c r="N151" s="22"/>
      <c r="O151" s="22"/>
      <c r="P151" s="22"/>
      <c r="Q151" s="22"/>
      <c r="R151" s="22"/>
    </row>
    <row r="152" s="59" customFormat="1" ht="20" customHeight="1" spans="1:18">
      <c r="A152" s="22"/>
      <c r="B152" s="22"/>
      <c r="C152" s="22"/>
      <c r="D152" s="22"/>
      <c r="E152" s="22"/>
      <c r="F152" s="22"/>
      <c r="G152" s="22"/>
      <c r="H152" s="22"/>
      <c r="I152" s="22"/>
      <c r="J152" s="22"/>
      <c r="K152" s="22"/>
      <c r="L152" s="22"/>
      <c r="M152" s="22"/>
      <c r="N152" s="22"/>
      <c r="O152" s="22"/>
      <c r="P152" s="22"/>
      <c r="Q152" s="22"/>
      <c r="R152" s="22"/>
    </row>
    <row r="153" s="59" customFormat="1" ht="20" customHeight="1" spans="1:18">
      <c r="A153" s="22"/>
      <c r="B153" s="22"/>
      <c r="C153" s="22"/>
      <c r="D153" s="22"/>
      <c r="E153" s="22"/>
      <c r="F153" s="22"/>
      <c r="G153" s="22"/>
      <c r="H153" s="22"/>
      <c r="I153" s="22"/>
      <c r="J153" s="22"/>
      <c r="K153" s="22"/>
      <c r="L153" s="22"/>
      <c r="M153" s="22"/>
      <c r="N153" s="22"/>
      <c r="O153" s="22"/>
      <c r="P153" s="22"/>
      <c r="Q153" s="22"/>
      <c r="R153" s="22"/>
    </row>
    <row r="154" s="59" customFormat="1" ht="20" customHeight="1" spans="1:18">
      <c r="A154" s="22"/>
      <c r="B154" s="22"/>
      <c r="C154" s="22"/>
      <c r="D154" s="22"/>
      <c r="E154" s="22"/>
      <c r="F154" s="22"/>
      <c r="G154" s="22"/>
      <c r="H154" s="22"/>
      <c r="I154" s="22"/>
      <c r="J154" s="22"/>
      <c r="K154" s="22"/>
      <c r="L154" s="22"/>
      <c r="M154" s="22"/>
      <c r="N154" s="22"/>
      <c r="O154" s="22"/>
      <c r="P154" s="22"/>
      <c r="Q154" s="22"/>
      <c r="R154" s="22"/>
    </row>
    <row r="155" s="59" customFormat="1" ht="20" customHeight="1" spans="1:18">
      <c r="A155" s="22"/>
      <c r="B155" s="22"/>
      <c r="C155" s="22"/>
      <c r="D155" s="22"/>
      <c r="E155" s="22"/>
      <c r="F155" s="22"/>
      <c r="G155" s="22"/>
      <c r="H155" s="22"/>
      <c r="I155" s="22"/>
      <c r="J155" s="22"/>
      <c r="K155" s="22"/>
      <c r="L155" s="22"/>
      <c r="M155" s="22"/>
      <c r="N155" s="22"/>
      <c r="O155" s="22"/>
      <c r="P155" s="22"/>
      <c r="Q155" s="22"/>
      <c r="R155" s="22"/>
    </row>
    <row r="156" s="59" customFormat="1" ht="20" customHeight="1" spans="1:18">
      <c r="A156" s="22"/>
      <c r="B156" s="22"/>
      <c r="C156" s="22"/>
      <c r="D156" s="22"/>
      <c r="E156" s="22"/>
      <c r="F156" s="22"/>
      <c r="G156" s="22"/>
      <c r="H156" s="22"/>
      <c r="I156" s="22"/>
      <c r="J156" s="22"/>
      <c r="K156" s="22"/>
      <c r="L156" s="22"/>
      <c r="M156" s="22"/>
      <c r="N156" s="22"/>
      <c r="O156" s="22"/>
      <c r="P156" s="22"/>
      <c r="Q156" s="22"/>
      <c r="R156" s="22"/>
    </row>
    <row r="157" s="59" customFormat="1" ht="20" customHeight="1" spans="1:18">
      <c r="A157" s="22"/>
      <c r="B157" s="22"/>
      <c r="C157" s="22"/>
      <c r="D157" s="22"/>
      <c r="E157" s="22"/>
      <c r="F157" s="22"/>
      <c r="G157" s="22"/>
      <c r="H157" s="22"/>
      <c r="I157" s="22"/>
      <c r="J157" s="22"/>
      <c r="K157" s="22"/>
      <c r="L157" s="22"/>
      <c r="M157" s="22"/>
      <c r="N157" s="22"/>
      <c r="O157" s="22"/>
      <c r="P157" s="22"/>
      <c r="Q157" s="22"/>
      <c r="R157" s="22"/>
    </row>
    <row r="158" s="59" customFormat="1" ht="20" customHeight="1" spans="1:18">
      <c r="A158" s="22"/>
      <c r="B158" s="22"/>
      <c r="C158" s="22"/>
      <c r="D158" s="22"/>
      <c r="E158" s="22"/>
      <c r="F158" s="22"/>
      <c r="G158" s="22"/>
      <c r="H158" s="22"/>
      <c r="I158" s="22"/>
      <c r="J158" s="22"/>
      <c r="K158" s="22"/>
      <c r="L158" s="22"/>
      <c r="M158" s="22"/>
      <c r="N158" s="22"/>
      <c r="O158" s="22"/>
      <c r="P158" s="22"/>
      <c r="Q158" s="22"/>
      <c r="R158" s="22"/>
    </row>
    <row r="159" s="59" customFormat="1" ht="20" customHeight="1" spans="1:18">
      <c r="A159" s="22"/>
      <c r="B159" s="22"/>
      <c r="C159" s="22"/>
      <c r="D159" s="22"/>
      <c r="E159" s="22"/>
      <c r="F159" s="22"/>
      <c r="G159" s="22"/>
      <c r="H159" s="22"/>
      <c r="I159" s="22"/>
      <c r="J159" s="22"/>
      <c r="K159" s="22"/>
      <c r="L159" s="22"/>
      <c r="M159" s="22"/>
      <c r="N159" s="22"/>
      <c r="O159" s="22"/>
      <c r="P159" s="22"/>
      <c r="Q159" s="22"/>
      <c r="R159" s="22"/>
    </row>
    <row r="160" s="59" customFormat="1" ht="20" customHeight="1" spans="1:18">
      <c r="A160" s="22"/>
      <c r="B160" s="22"/>
      <c r="C160" s="22"/>
      <c r="D160" s="22"/>
      <c r="E160" s="22"/>
      <c r="F160" s="22"/>
      <c r="G160" s="22"/>
      <c r="H160" s="22"/>
      <c r="I160" s="22"/>
      <c r="J160" s="22"/>
      <c r="K160" s="22"/>
      <c r="L160" s="22"/>
      <c r="M160" s="22"/>
      <c r="N160" s="22"/>
      <c r="O160" s="22"/>
      <c r="P160" s="22"/>
      <c r="Q160" s="22"/>
      <c r="R160" s="22"/>
    </row>
    <row r="161" s="59" customFormat="1" ht="20" customHeight="1" spans="1:18">
      <c r="A161" s="22"/>
      <c r="B161" s="22"/>
      <c r="C161" s="22"/>
      <c r="D161" s="22"/>
      <c r="E161" s="22"/>
      <c r="F161" s="22"/>
      <c r="G161" s="22"/>
      <c r="H161" s="22"/>
      <c r="I161" s="22"/>
      <c r="J161" s="22"/>
      <c r="K161" s="22"/>
      <c r="L161" s="22"/>
      <c r="M161" s="22"/>
      <c r="N161" s="22"/>
      <c r="O161" s="22"/>
      <c r="P161" s="22"/>
      <c r="Q161" s="22"/>
      <c r="R161" s="22"/>
    </row>
    <row r="162" s="59" customFormat="1" ht="20" customHeight="1" spans="1:18">
      <c r="A162" s="22"/>
      <c r="B162" s="22"/>
      <c r="C162" s="22"/>
      <c r="D162" s="22"/>
      <c r="E162" s="22"/>
      <c r="F162" s="22"/>
      <c r="G162" s="22"/>
      <c r="H162" s="22"/>
      <c r="I162" s="22"/>
      <c r="J162" s="22"/>
      <c r="K162" s="22"/>
      <c r="L162" s="22"/>
      <c r="M162" s="22"/>
      <c r="N162" s="22"/>
      <c r="O162" s="22"/>
      <c r="P162" s="22"/>
      <c r="Q162" s="22"/>
      <c r="R162" s="22"/>
    </row>
    <row r="163" s="59" customFormat="1" ht="20" customHeight="1" spans="1:18">
      <c r="A163" s="22"/>
      <c r="B163" s="22"/>
      <c r="C163" s="22"/>
      <c r="D163" s="22"/>
      <c r="E163" s="22"/>
      <c r="F163" s="22"/>
      <c r="G163" s="22"/>
      <c r="H163" s="22"/>
      <c r="I163" s="22"/>
      <c r="J163" s="22"/>
      <c r="K163" s="22"/>
      <c r="L163" s="22"/>
      <c r="M163" s="22"/>
      <c r="N163" s="22"/>
      <c r="O163" s="22"/>
      <c r="P163" s="22"/>
      <c r="Q163" s="22"/>
      <c r="R163" s="22"/>
    </row>
    <row r="164" s="59" customFormat="1" ht="20" customHeight="1" spans="1:18">
      <c r="A164" s="22"/>
      <c r="B164" s="22"/>
      <c r="C164" s="22"/>
      <c r="D164" s="22"/>
      <c r="E164" s="22"/>
      <c r="F164" s="22"/>
      <c r="G164" s="22"/>
      <c r="H164" s="22"/>
      <c r="I164" s="22"/>
      <c r="J164" s="22"/>
      <c r="K164" s="22"/>
      <c r="L164" s="22"/>
      <c r="M164" s="22"/>
      <c r="N164" s="22"/>
      <c r="O164" s="22"/>
      <c r="P164" s="22"/>
      <c r="Q164" s="22"/>
      <c r="R164" s="22"/>
    </row>
    <row r="165" s="59" customFormat="1" ht="20" customHeight="1" spans="1:18">
      <c r="A165" s="22"/>
      <c r="B165" s="22"/>
      <c r="C165" s="22"/>
      <c r="D165" s="22"/>
      <c r="E165" s="22"/>
      <c r="F165" s="22"/>
      <c r="G165" s="22"/>
      <c r="H165" s="22"/>
      <c r="I165" s="22"/>
      <c r="J165" s="22"/>
      <c r="K165" s="22"/>
      <c r="L165" s="22"/>
      <c r="M165" s="22"/>
      <c r="N165" s="22"/>
      <c r="O165" s="22"/>
      <c r="P165" s="22"/>
      <c r="Q165" s="22"/>
      <c r="R165" s="22"/>
    </row>
    <row r="166" s="59" customFormat="1" ht="20" customHeight="1" spans="1:18">
      <c r="A166" s="22"/>
      <c r="B166" s="22"/>
      <c r="C166" s="22"/>
      <c r="D166" s="22"/>
      <c r="E166" s="22"/>
      <c r="F166" s="22"/>
      <c r="G166" s="22"/>
      <c r="H166" s="22"/>
      <c r="I166" s="22"/>
      <c r="J166" s="22"/>
      <c r="K166" s="22"/>
      <c r="L166" s="22"/>
      <c r="M166" s="22"/>
      <c r="N166" s="22"/>
      <c r="O166" s="22"/>
      <c r="P166" s="22"/>
      <c r="Q166" s="22"/>
      <c r="R166" s="22"/>
    </row>
    <row r="167" s="59" customFormat="1" ht="20" customHeight="1" spans="1:18">
      <c r="A167" s="22"/>
      <c r="B167" s="22"/>
      <c r="C167" s="22"/>
      <c r="D167" s="22"/>
      <c r="E167" s="22"/>
      <c r="F167" s="22"/>
      <c r="G167" s="22"/>
      <c r="H167" s="22"/>
      <c r="I167" s="22"/>
      <c r="J167" s="22"/>
      <c r="K167" s="22"/>
      <c r="L167" s="22"/>
      <c r="M167" s="22"/>
      <c r="N167" s="22"/>
      <c r="O167" s="22"/>
      <c r="P167" s="22"/>
      <c r="Q167" s="22"/>
      <c r="R167" s="22"/>
    </row>
    <row r="168" s="59" customFormat="1" ht="20" customHeight="1" spans="1:18">
      <c r="A168" s="22"/>
      <c r="B168" s="22"/>
      <c r="C168" s="22"/>
      <c r="D168" s="22"/>
      <c r="E168" s="22"/>
      <c r="F168" s="22"/>
      <c r="G168" s="22"/>
      <c r="H168" s="22"/>
      <c r="I168" s="22"/>
      <c r="J168" s="22"/>
      <c r="K168" s="22"/>
      <c r="L168" s="22"/>
      <c r="M168" s="22"/>
      <c r="N168" s="22"/>
      <c r="O168" s="22"/>
      <c r="P168" s="22"/>
      <c r="Q168" s="22"/>
      <c r="R168" s="22"/>
    </row>
    <row r="169" s="59" customFormat="1" ht="20" customHeight="1" spans="1:18">
      <c r="A169" s="22"/>
      <c r="B169" s="22"/>
      <c r="C169" s="22"/>
      <c r="D169" s="22"/>
      <c r="E169" s="22"/>
      <c r="F169" s="22"/>
      <c r="G169" s="22"/>
      <c r="H169" s="22"/>
      <c r="I169" s="22"/>
      <c r="J169" s="22"/>
      <c r="K169" s="22"/>
      <c r="L169" s="22"/>
      <c r="M169" s="22"/>
      <c r="N169" s="22"/>
      <c r="O169" s="22"/>
      <c r="P169" s="22"/>
      <c r="Q169" s="22"/>
      <c r="R169" s="22"/>
    </row>
    <row r="170" s="59" customFormat="1" ht="20" customHeight="1" spans="1:18">
      <c r="A170" s="22"/>
      <c r="B170" s="22"/>
      <c r="C170" s="22"/>
      <c r="D170" s="22"/>
      <c r="E170" s="22"/>
      <c r="F170" s="22"/>
      <c r="G170" s="22"/>
      <c r="H170" s="22"/>
      <c r="I170" s="22"/>
      <c r="J170" s="22"/>
      <c r="K170" s="22"/>
      <c r="L170" s="22"/>
      <c r="M170" s="22"/>
      <c r="N170" s="22"/>
      <c r="O170" s="22"/>
      <c r="P170" s="22"/>
      <c r="Q170" s="22"/>
      <c r="R170" s="22"/>
    </row>
    <row r="171" s="59" customFormat="1" ht="20" customHeight="1" spans="1:18">
      <c r="A171" s="22"/>
      <c r="B171" s="22"/>
      <c r="C171" s="22"/>
      <c r="D171" s="22"/>
      <c r="E171" s="22"/>
      <c r="F171" s="22"/>
      <c r="G171" s="22"/>
      <c r="H171" s="22"/>
      <c r="I171" s="22"/>
      <c r="J171" s="22"/>
      <c r="K171" s="22"/>
      <c r="L171" s="22"/>
      <c r="M171" s="22"/>
      <c r="N171" s="22"/>
      <c r="O171" s="22"/>
      <c r="P171" s="22"/>
      <c r="Q171" s="22"/>
      <c r="R171" s="22"/>
    </row>
    <row r="172" s="59" customFormat="1" ht="20" customHeight="1" spans="1:18">
      <c r="A172" s="22"/>
      <c r="B172" s="22"/>
      <c r="C172" s="22"/>
      <c r="D172" s="22"/>
      <c r="E172" s="22"/>
      <c r="F172" s="22"/>
      <c r="G172" s="22"/>
      <c r="H172" s="22"/>
      <c r="I172" s="22"/>
      <c r="J172" s="22"/>
      <c r="K172" s="22"/>
      <c r="L172" s="22"/>
      <c r="M172" s="22"/>
      <c r="N172" s="22"/>
      <c r="O172" s="22"/>
      <c r="P172" s="22"/>
      <c r="Q172" s="22"/>
      <c r="R172" s="22"/>
    </row>
    <row r="173" s="59" customFormat="1" ht="20" customHeight="1" spans="1:18">
      <c r="A173" s="22"/>
      <c r="B173" s="22"/>
      <c r="C173" s="22"/>
      <c r="D173" s="22"/>
      <c r="E173" s="22"/>
      <c r="F173" s="22"/>
      <c r="G173" s="22"/>
      <c r="H173" s="22"/>
      <c r="I173" s="22"/>
      <c r="J173" s="22"/>
      <c r="K173" s="22"/>
      <c r="L173" s="22"/>
      <c r="M173" s="22"/>
      <c r="N173" s="22"/>
      <c r="O173" s="22"/>
      <c r="P173" s="22"/>
      <c r="Q173" s="22"/>
      <c r="R173" s="22"/>
    </row>
    <row r="174" s="59" customFormat="1" ht="20" customHeight="1" spans="1:18">
      <c r="A174" s="22"/>
      <c r="B174" s="22"/>
      <c r="C174" s="22"/>
      <c r="D174" s="22"/>
      <c r="E174" s="22"/>
      <c r="F174" s="22"/>
      <c r="G174" s="22"/>
      <c r="H174" s="22"/>
      <c r="I174" s="22"/>
      <c r="J174" s="22"/>
      <c r="K174" s="22"/>
      <c r="L174" s="22"/>
      <c r="M174" s="22"/>
      <c r="N174" s="22"/>
      <c r="O174" s="22"/>
      <c r="P174" s="22"/>
      <c r="Q174" s="22"/>
      <c r="R174" s="22"/>
    </row>
    <row r="175" s="59" customFormat="1" ht="20" customHeight="1" spans="1:18">
      <c r="A175" s="22"/>
      <c r="B175" s="22"/>
      <c r="C175" s="22"/>
      <c r="D175" s="22"/>
      <c r="E175" s="22"/>
      <c r="F175" s="22"/>
      <c r="G175" s="22"/>
      <c r="H175" s="22"/>
      <c r="I175" s="22"/>
      <c r="J175" s="22"/>
      <c r="K175" s="22"/>
      <c r="L175" s="22"/>
      <c r="M175" s="22"/>
      <c r="N175" s="22"/>
      <c r="O175" s="22"/>
      <c r="P175" s="22"/>
      <c r="Q175" s="22"/>
      <c r="R175" s="22"/>
    </row>
    <row r="176" s="59" customFormat="1" ht="20" customHeight="1" spans="1:18">
      <c r="A176" s="22"/>
      <c r="B176" s="22"/>
      <c r="C176" s="22"/>
      <c r="D176" s="22"/>
      <c r="E176" s="22"/>
      <c r="F176" s="22"/>
      <c r="G176" s="22"/>
      <c r="H176" s="22"/>
      <c r="I176" s="22"/>
      <c r="J176" s="22"/>
      <c r="K176" s="22"/>
      <c r="L176" s="22"/>
      <c r="M176" s="22"/>
      <c r="N176" s="22"/>
      <c r="O176" s="22"/>
      <c r="P176" s="22"/>
      <c r="Q176" s="22"/>
      <c r="R176" s="22"/>
    </row>
    <row r="177" s="59" customFormat="1" ht="20" customHeight="1" spans="1:18">
      <c r="A177" s="22"/>
      <c r="B177" s="22"/>
      <c r="C177" s="22"/>
      <c r="D177" s="22"/>
      <c r="E177" s="22"/>
      <c r="F177" s="22"/>
      <c r="G177" s="22"/>
      <c r="H177" s="22"/>
      <c r="I177" s="22"/>
      <c r="J177" s="22"/>
      <c r="K177" s="22"/>
      <c r="L177" s="22"/>
      <c r="M177" s="22"/>
      <c r="N177" s="22"/>
      <c r="O177" s="22"/>
      <c r="P177" s="22"/>
      <c r="Q177" s="22"/>
      <c r="R177" s="22"/>
    </row>
    <row r="178" s="59" customFormat="1" ht="20" customHeight="1" spans="1:18">
      <c r="A178" s="22"/>
      <c r="B178" s="22"/>
      <c r="C178" s="22"/>
      <c r="D178" s="22"/>
      <c r="E178" s="22"/>
      <c r="F178" s="22"/>
      <c r="G178" s="22"/>
      <c r="H178" s="22"/>
      <c r="I178" s="22"/>
      <c r="J178" s="22"/>
      <c r="K178" s="22"/>
      <c r="L178" s="22"/>
      <c r="M178" s="22"/>
      <c r="N178" s="22"/>
      <c r="O178" s="22"/>
      <c r="P178" s="22"/>
      <c r="Q178" s="22"/>
      <c r="R178" s="22"/>
    </row>
    <row r="179" s="59" customFormat="1" ht="20" customHeight="1" spans="1:18">
      <c r="A179" s="22"/>
      <c r="B179" s="22"/>
      <c r="C179" s="22"/>
      <c r="D179" s="22"/>
      <c r="E179" s="22"/>
      <c r="F179" s="22"/>
      <c r="G179" s="22"/>
      <c r="H179" s="22"/>
      <c r="I179" s="22"/>
      <c r="J179" s="22"/>
      <c r="K179" s="22"/>
      <c r="L179" s="22"/>
      <c r="M179" s="22"/>
      <c r="N179" s="22"/>
      <c r="O179" s="22"/>
      <c r="P179" s="22"/>
      <c r="Q179" s="22"/>
      <c r="R179" s="22"/>
    </row>
    <row r="180" s="59" customFormat="1" ht="20" customHeight="1" spans="1:18">
      <c r="A180" s="22"/>
      <c r="B180" s="22"/>
      <c r="C180" s="22"/>
      <c r="D180" s="22"/>
      <c r="E180" s="22"/>
      <c r="F180" s="22"/>
      <c r="G180" s="22"/>
      <c r="H180" s="22"/>
      <c r="I180" s="22"/>
      <c r="J180" s="22"/>
      <c r="K180" s="22"/>
      <c r="L180" s="22"/>
      <c r="M180" s="22"/>
      <c r="N180" s="22"/>
      <c r="O180" s="22"/>
      <c r="P180" s="22"/>
      <c r="Q180" s="22"/>
      <c r="R180" s="22"/>
    </row>
    <row r="181" s="59" customFormat="1" ht="20" customHeight="1" spans="1:18">
      <c r="A181" s="22"/>
      <c r="B181" s="22"/>
      <c r="C181" s="22"/>
      <c r="D181" s="22"/>
      <c r="E181" s="22"/>
      <c r="F181" s="22"/>
      <c r="G181" s="22"/>
      <c r="H181" s="22"/>
      <c r="I181" s="22"/>
      <c r="J181" s="22"/>
      <c r="K181" s="22"/>
      <c r="L181" s="22"/>
      <c r="M181" s="22"/>
      <c r="N181" s="22"/>
      <c r="O181" s="22"/>
      <c r="P181" s="22"/>
      <c r="Q181" s="22"/>
      <c r="R181" s="22"/>
    </row>
    <row r="182" s="59" customFormat="1" ht="20" customHeight="1" spans="1:18">
      <c r="A182" s="22"/>
      <c r="B182" s="22"/>
      <c r="C182" s="22"/>
      <c r="D182" s="22"/>
      <c r="E182" s="22"/>
      <c r="F182" s="22"/>
      <c r="G182" s="22"/>
      <c r="H182" s="22"/>
      <c r="I182" s="22"/>
      <c r="J182" s="22"/>
      <c r="K182" s="22"/>
      <c r="L182" s="22"/>
      <c r="M182" s="22"/>
      <c r="N182" s="22"/>
      <c r="O182" s="22"/>
      <c r="P182" s="22"/>
      <c r="Q182" s="22"/>
      <c r="R182" s="22"/>
    </row>
    <row r="183" s="59" customFormat="1" ht="20" customHeight="1" spans="1:18">
      <c r="A183" s="22"/>
      <c r="B183" s="22"/>
      <c r="C183" s="22"/>
      <c r="D183" s="22"/>
      <c r="E183" s="22"/>
      <c r="F183" s="22"/>
      <c r="G183" s="22"/>
      <c r="H183" s="22"/>
      <c r="I183" s="22"/>
      <c r="J183" s="22"/>
      <c r="K183" s="22"/>
      <c r="L183" s="22"/>
      <c r="M183" s="22"/>
      <c r="N183" s="22"/>
      <c r="O183" s="22"/>
      <c r="P183" s="22"/>
      <c r="Q183" s="22"/>
      <c r="R183" s="22"/>
    </row>
    <row r="184" s="59" customFormat="1" ht="20" customHeight="1" spans="1:18">
      <c r="A184" s="22"/>
      <c r="B184" s="22"/>
      <c r="C184" s="22"/>
      <c r="D184" s="22"/>
      <c r="E184" s="22"/>
      <c r="F184" s="22"/>
      <c r="G184" s="22"/>
      <c r="H184" s="22"/>
      <c r="I184" s="22"/>
      <c r="J184" s="22"/>
      <c r="K184" s="22"/>
      <c r="L184" s="22"/>
      <c r="M184" s="22"/>
      <c r="N184" s="22"/>
      <c r="O184" s="22"/>
      <c r="P184" s="22"/>
      <c r="Q184" s="22"/>
      <c r="R184" s="22"/>
    </row>
    <row r="185" s="59" customFormat="1" ht="20" customHeight="1" spans="1:18">
      <c r="A185" s="22"/>
      <c r="B185" s="22"/>
      <c r="C185" s="22"/>
      <c r="D185" s="22"/>
      <c r="E185" s="22"/>
      <c r="F185" s="22"/>
      <c r="G185" s="22"/>
      <c r="H185" s="22"/>
      <c r="I185" s="22"/>
      <c r="J185" s="22"/>
      <c r="K185" s="22"/>
      <c r="L185" s="22"/>
      <c r="M185" s="22"/>
      <c r="N185" s="22"/>
      <c r="O185" s="22"/>
      <c r="P185" s="22"/>
      <c r="Q185" s="22"/>
      <c r="R185" s="22"/>
    </row>
    <row r="186" s="59" customFormat="1" ht="20" customHeight="1" spans="1:18">
      <c r="A186" s="22"/>
      <c r="B186" s="22"/>
      <c r="C186" s="22"/>
      <c r="D186" s="22"/>
      <c r="E186" s="22"/>
      <c r="F186" s="22"/>
      <c r="G186" s="22"/>
      <c r="H186" s="22"/>
      <c r="I186" s="22"/>
      <c r="J186" s="22"/>
      <c r="K186" s="22"/>
      <c r="L186" s="22"/>
      <c r="M186" s="22"/>
      <c r="N186" s="22"/>
      <c r="O186" s="22"/>
      <c r="P186" s="22"/>
      <c r="Q186" s="22"/>
      <c r="R186" s="22"/>
    </row>
    <row r="187" s="59" customFormat="1" ht="20" customHeight="1" spans="1:18">
      <c r="A187" s="22"/>
      <c r="B187" s="22"/>
      <c r="C187" s="22"/>
      <c r="D187" s="22"/>
      <c r="E187" s="22"/>
      <c r="F187" s="22"/>
      <c r="G187" s="22"/>
      <c r="H187" s="22"/>
      <c r="I187" s="22"/>
      <c r="J187" s="22"/>
      <c r="K187" s="22"/>
      <c r="L187" s="22"/>
      <c r="M187" s="22"/>
      <c r="N187" s="22"/>
      <c r="O187" s="22"/>
      <c r="P187" s="22"/>
      <c r="Q187" s="22"/>
      <c r="R187" s="22"/>
    </row>
    <row r="188" s="59" customFormat="1" ht="20" customHeight="1" spans="1:18">
      <c r="A188" s="22"/>
      <c r="B188" s="22"/>
      <c r="C188" s="22"/>
      <c r="D188" s="22"/>
      <c r="E188" s="22"/>
      <c r="F188" s="22"/>
      <c r="G188" s="22"/>
      <c r="H188" s="22"/>
      <c r="I188" s="22"/>
      <c r="J188" s="22"/>
      <c r="K188" s="22"/>
      <c r="L188" s="22"/>
      <c r="M188" s="22"/>
      <c r="N188" s="22"/>
      <c r="O188" s="22"/>
      <c r="P188" s="22"/>
      <c r="Q188" s="22"/>
      <c r="R188" s="22"/>
    </row>
    <row r="189" s="59" customFormat="1" ht="20" customHeight="1" spans="1:18">
      <c r="A189" s="22"/>
      <c r="B189" s="22"/>
      <c r="C189" s="22"/>
      <c r="D189" s="22"/>
      <c r="E189" s="22"/>
      <c r="F189" s="22"/>
      <c r="G189" s="22"/>
      <c r="H189" s="22"/>
      <c r="I189" s="22"/>
      <c r="J189" s="22"/>
      <c r="K189" s="22"/>
      <c r="L189" s="22"/>
      <c r="M189" s="22"/>
      <c r="N189" s="22"/>
      <c r="O189" s="22"/>
      <c r="P189" s="22"/>
      <c r="Q189" s="22"/>
      <c r="R189" s="22"/>
    </row>
    <row r="190" s="59" customFormat="1" ht="20" customHeight="1" spans="1:18">
      <c r="A190" s="22"/>
      <c r="B190" s="22"/>
      <c r="C190" s="22"/>
      <c r="D190" s="22"/>
      <c r="E190" s="22"/>
      <c r="F190" s="22"/>
      <c r="G190" s="22"/>
      <c r="H190" s="22"/>
      <c r="I190" s="22"/>
      <c r="J190" s="22"/>
      <c r="K190" s="22"/>
      <c r="L190" s="22"/>
      <c r="M190" s="22"/>
      <c r="N190" s="22"/>
      <c r="O190" s="22"/>
      <c r="P190" s="22"/>
      <c r="Q190" s="22"/>
      <c r="R190" s="22"/>
    </row>
    <row r="191" s="59" customFormat="1" ht="20" customHeight="1" spans="1:18">
      <c r="A191" s="22"/>
      <c r="B191" s="22"/>
      <c r="C191" s="22"/>
      <c r="D191" s="22"/>
      <c r="E191" s="22"/>
      <c r="F191" s="22"/>
      <c r="G191" s="22"/>
      <c r="H191" s="22"/>
      <c r="I191" s="22"/>
      <c r="J191" s="22"/>
      <c r="K191" s="22"/>
      <c r="L191" s="22"/>
      <c r="M191" s="22"/>
      <c r="N191" s="22"/>
      <c r="O191" s="22"/>
      <c r="P191" s="22"/>
      <c r="Q191" s="22"/>
      <c r="R191" s="22"/>
    </row>
    <row r="192" s="59" customFormat="1" ht="20" customHeight="1" spans="1:18">
      <c r="A192" s="22"/>
      <c r="B192" s="22"/>
      <c r="C192" s="22"/>
      <c r="D192" s="22"/>
      <c r="E192" s="22"/>
      <c r="F192" s="22"/>
      <c r="G192" s="22"/>
      <c r="H192" s="22"/>
      <c r="I192" s="22"/>
      <c r="J192" s="22"/>
      <c r="K192" s="22"/>
      <c r="L192" s="22"/>
      <c r="M192" s="22"/>
      <c r="N192" s="22"/>
      <c r="O192" s="22"/>
      <c r="P192" s="22"/>
      <c r="Q192" s="22"/>
      <c r="R192" s="22"/>
    </row>
    <row r="193" s="59" customFormat="1" ht="20" customHeight="1" spans="1:18">
      <c r="A193" s="22"/>
      <c r="B193" s="22"/>
      <c r="C193" s="22"/>
      <c r="D193" s="22"/>
      <c r="E193" s="22"/>
      <c r="F193" s="22"/>
      <c r="G193" s="22"/>
      <c r="H193" s="22"/>
      <c r="I193" s="22"/>
      <c r="J193" s="22"/>
      <c r="K193" s="22"/>
      <c r="L193" s="22"/>
      <c r="M193" s="22"/>
      <c r="N193" s="22"/>
      <c r="O193" s="22"/>
      <c r="P193" s="22"/>
      <c r="Q193" s="22"/>
      <c r="R193" s="22"/>
    </row>
    <row r="194" s="59" customFormat="1" ht="20" customHeight="1" spans="1:18">
      <c r="A194" s="22"/>
      <c r="B194" s="22"/>
      <c r="C194" s="22"/>
      <c r="D194" s="22"/>
      <c r="E194" s="22"/>
      <c r="F194" s="22"/>
      <c r="G194" s="22"/>
      <c r="H194" s="22"/>
      <c r="I194" s="22"/>
      <c r="J194" s="22"/>
      <c r="K194" s="22"/>
      <c r="L194" s="22"/>
      <c r="M194" s="22"/>
      <c r="N194" s="22"/>
      <c r="O194" s="22"/>
      <c r="P194" s="22"/>
      <c r="Q194" s="22"/>
      <c r="R194" s="22"/>
    </row>
    <row r="195" s="59" customFormat="1" ht="20" customHeight="1" spans="1:18">
      <c r="A195" s="22"/>
      <c r="B195" s="22"/>
      <c r="C195" s="22"/>
      <c r="D195" s="22"/>
      <c r="E195" s="22"/>
      <c r="F195" s="22"/>
      <c r="G195" s="22"/>
      <c r="H195" s="22"/>
      <c r="I195" s="22"/>
      <c r="J195" s="22"/>
      <c r="K195" s="22"/>
      <c r="L195" s="22"/>
      <c r="M195" s="22"/>
      <c r="N195" s="22"/>
      <c r="O195" s="22"/>
      <c r="P195" s="22"/>
      <c r="Q195" s="22"/>
      <c r="R195" s="22"/>
    </row>
    <row r="196" s="59" customFormat="1" ht="20" customHeight="1" spans="1:18">
      <c r="A196" s="22"/>
      <c r="B196" s="22"/>
      <c r="C196" s="22"/>
      <c r="D196" s="22"/>
      <c r="E196" s="22"/>
      <c r="F196" s="22"/>
      <c r="G196" s="22"/>
      <c r="H196" s="22"/>
      <c r="I196" s="22"/>
      <c r="J196" s="22"/>
      <c r="K196" s="22"/>
      <c r="L196" s="22"/>
      <c r="M196" s="22"/>
      <c r="N196" s="22"/>
      <c r="O196" s="22"/>
      <c r="P196" s="22"/>
      <c r="Q196" s="22"/>
      <c r="R196" s="22"/>
    </row>
    <row r="197" s="59" customFormat="1" ht="20" customHeight="1" spans="1:18">
      <c r="A197" s="22"/>
      <c r="B197" s="22"/>
      <c r="C197" s="22"/>
      <c r="D197" s="22"/>
      <c r="E197" s="22"/>
      <c r="F197" s="22"/>
      <c r="G197" s="22"/>
      <c r="H197" s="22"/>
      <c r="I197" s="22"/>
      <c r="J197" s="22"/>
      <c r="K197" s="22"/>
      <c r="L197" s="22"/>
      <c r="M197" s="22"/>
      <c r="N197" s="22"/>
      <c r="O197" s="22"/>
      <c r="P197" s="22"/>
      <c r="Q197" s="22"/>
      <c r="R197" s="22"/>
    </row>
    <row r="198" s="59" customFormat="1" ht="20" customHeight="1"/>
  </sheetData>
  <mergeCells count="3">
    <mergeCell ref="A2:Q2"/>
    <mergeCell ref="A3:Q3"/>
    <mergeCell ref="A23:D23"/>
  </mergeCells>
  <hyperlinks>
    <hyperlink ref="A1" location="'索引目录'!E48" display="返回索引页"/>
    <hyperlink ref="B1" location="'无形资产汇总'!B6" display="返回"/>
  </hyperlinks>
  <pageMargins left="0.7" right="0.7" top="0.75" bottom="0.75" header="0.3" footer="0.3"/>
  <pageSetup paperSize="9" scale="92" orientation="landscape"/>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1"/>
  <sheetViews>
    <sheetView workbookViewId="0">
      <selection activeCell="A1" sqref="A1"/>
    </sheetView>
  </sheetViews>
  <sheetFormatPr defaultColWidth="9.81481481481481" defaultRowHeight="14.4"/>
  <cols>
    <col min="1" max="1" width="4" customWidth="1"/>
    <col min="2" max="2" width="14" customWidth="1"/>
    <col min="3" max="3" width="12" customWidth="1"/>
    <col min="4" max="5" width="8" customWidth="1"/>
    <col min="6" max="7" width="7" customWidth="1"/>
    <col min="8" max="9" width="12" customWidth="1"/>
    <col min="10" max="10" width="15" customWidth="1"/>
    <col min="11" max="11" width="13" customWidth="1"/>
    <col min="12" max="12" width="12" customWidth="1"/>
    <col min="13" max="13" width="10" customWidth="1"/>
    <col min="14" max="14" width="6" customWidth="1"/>
    <col min="15" max="15" width="8" customWidth="1"/>
  </cols>
  <sheetData>
    <row r="1" ht="15.6" spans="1:15">
      <c r="A1" s="13" t="s">
        <v>86</v>
      </c>
      <c r="B1" s="14" t="s">
        <v>250</v>
      </c>
      <c r="C1" s="15"/>
      <c r="D1" s="15"/>
      <c r="E1" s="15"/>
      <c r="F1" s="15"/>
      <c r="G1" s="15"/>
      <c r="H1" s="15"/>
      <c r="I1" s="15"/>
      <c r="J1" s="15"/>
      <c r="K1" s="15"/>
      <c r="L1" s="15"/>
      <c r="M1" s="15"/>
      <c r="N1" s="15"/>
      <c r="O1" s="15"/>
    </row>
    <row r="2" ht="30" customHeight="1" spans="1:15">
      <c r="A2" s="16" t="s">
        <v>1405</v>
      </c>
      <c r="B2" s="17"/>
      <c r="C2" s="17"/>
      <c r="D2" s="17"/>
      <c r="E2" s="17"/>
      <c r="F2" s="17"/>
      <c r="G2" s="17"/>
      <c r="H2" s="17"/>
      <c r="I2" s="17"/>
      <c r="J2" s="17"/>
      <c r="K2" s="17"/>
      <c r="L2" s="17"/>
      <c r="M2" s="17"/>
      <c r="N2" s="17"/>
      <c r="O2" s="17"/>
    </row>
    <row r="3" ht="14.25" customHeight="1" spans="1:15">
      <c r="A3" s="40" t="e">
        <f>CONCATENATE(#REF!,#REF!,#REF!,#REF!,#REF!,#REF!,#REF!)</f>
        <v>#REF!</v>
      </c>
      <c r="B3" s="40"/>
      <c r="C3" s="40"/>
      <c r="D3" s="40"/>
      <c r="E3" s="40"/>
      <c r="F3" s="40"/>
      <c r="G3" s="40"/>
      <c r="H3" s="40"/>
      <c r="I3" s="38"/>
      <c r="J3" s="38"/>
      <c r="K3" s="38"/>
      <c r="L3" s="38"/>
      <c r="M3" s="38"/>
      <c r="N3" s="38"/>
      <c r="O3" s="38"/>
    </row>
    <row r="4" ht="15.75" customHeight="1" spans="1:15">
      <c r="A4" s="41" t="e">
        <f>#REF!&amp;#REF!</f>
        <v>#REF!</v>
      </c>
      <c r="B4" s="36"/>
      <c r="C4" s="36"/>
      <c r="D4" s="36"/>
      <c r="E4" s="36"/>
      <c r="F4" s="36"/>
      <c r="G4" s="36"/>
      <c r="H4" s="36"/>
      <c r="I4" s="36"/>
      <c r="J4" s="36"/>
      <c r="K4" s="36"/>
      <c r="L4" s="36"/>
      <c r="M4" s="36"/>
      <c r="N4" s="36"/>
      <c r="O4" s="42" t="s">
        <v>119</v>
      </c>
    </row>
    <row r="5" ht="27.75" customHeight="1" spans="1:15">
      <c r="A5" s="185" t="s">
        <v>183</v>
      </c>
      <c r="B5" s="185" t="s">
        <v>1406</v>
      </c>
      <c r="C5" s="185" t="s">
        <v>1407</v>
      </c>
      <c r="D5" s="185" t="s">
        <v>1408</v>
      </c>
      <c r="E5" s="185" t="s">
        <v>685</v>
      </c>
      <c r="F5" s="185" t="s">
        <v>1409</v>
      </c>
      <c r="G5" s="185" t="s">
        <v>1410</v>
      </c>
      <c r="H5" s="185" t="s">
        <v>1411</v>
      </c>
      <c r="I5" s="185" t="s">
        <v>577</v>
      </c>
      <c r="J5" s="186" t="s">
        <v>333</v>
      </c>
      <c r="K5" s="45" t="s">
        <v>334</v>
      </c>
      <c r="L5" s="185" t="s">
        <v>335</v>
      </c>
      <c r="M5" s="185" t="s">
        <v>336</v>
      </c>
      <c r="N5" s="187" t="s">
        <v>358</v>
      </c>
      <c r="O5" s="185" t="s">
        <v>186</v>
      </c>
    </row>
    <row r="6" ht="15.75" customHeight="1" spans="1:15">
      <c r="A6" s="46"/>
      <c r="B6" s="46"/>
      <c r="C6" s="47"/>
      <c r="D6" s="48"/>
      <c r="E6" s="46"/>
      <c r="F6" s="46"/>
      <c r="G6" s="46"/>
      <c r="H6" s="46"/>
      <c r="I6" s="56"/>
      <c r="J6" s="55"/>
      <c r="K6" s="57"/>
      <c r="L6" s="56"/>
      <c r="M6" s="56" t="str">
        <f t="shared" ref="M6:M27" si="0">IF(L6-K6=0,"",(L6-K6))</f>
        <v/>
      </c>
      <c r="N6" s="56" t="str">
        <f t="shared" ref="N6:N27" si="1">IF(K6=0,"",(L6-K6)/K6*100)</f>
        <v/>
      </c>
      <c r="O6" s="47"/>
    </row>
    <row r="7" ht="15.75" customHeight="1" spans="1:15">
      <c r="A7" s="46"/>
      <c r="B7" s="46"/>
      <c r="C7" s="47"/>
      <c r="D7" s="48"/>
      <c r="E7" s="46"/>
      <c r="F7" s="46"/>
      <c r="G7" s="46"/>
      <c r="H7" s="46"/>
      <c r="I7" s="56"/>
      <c r="J7" s="55"/>
      <c r="K7" s="57"/>
      <c r="L7" s="56"/>
      <c r="M7" s="56" t="str">
        <f t="shared" si="0"/>
        <v/>
      </c>
      <c r="N7" s="56" t="str">
        <f t="shared" si="1"/>
        <v/>
      </c>
      <c r="O7" s="47"/>
    </row>
    <row r="8" ht="15.75" customHeight="1" spans="1:15">
      <c r="A8" s="46"/>
      <c r="B8" s="46"/>
      <c r="C8" s="47"/>
      <c r="D8" s="48"/>
      <c r="E8" s="46"/>
      <c r="F8" s="46"/>
      <c r="G8" s="46"/>
      <c r="H8" s="46"/>
      <c r="I8" s="56"/>
      <c r="J8" s="55"/>
      <c r="K8" s="57"/>
      <c r="L8" s="56"/>
      <c r="M8" s="56" t="str">
        <f t="shared" si="0"/>
        <v/>
      </c>
      <c r="N8" s="56" t="str">
        <f t="shared" si="1"/>
        <v/>
      </c>
      <c r="O8" s="47"/>
    </row>
    <row r="9" ht="15.75" customHeight="1" spans="1:15">
      <c r="A9" s="46"/>
      <c r="B9" s="46"/>
      <c r="C9" s="47"/>
      <c r="D9" s="48"/>
      <c r="E9" s="46"/>
      <c r="F9" s="46"/>
      <c r="G9" s="46"/>
      <c r="H9" s="46"/>
      <c r="I9" s="56"/>
      <c r="J9" s="55"/>
      <c r="K9" s="57"/>
      <c r="L9" s="56"/>
      <c r="M9" s="56" t="str">
        <f t="shared" si="0"/>
        <v/>
      </c>
      <c r="N9" s="56" t="str">
        <f t="shared" si="1"/>
        <v/>
      </c>
      <c r="O9" s="47"/>
    </row>
    <row r="10" ht="15.75" customHeight="1" spans="1:15">
      <c r="A10" s="46"/>
      <c r="B10" s="46"/>
      <c r="C10" s="47"/>
      <c r="D10" s="48"/>
      <c r="E10" s="46"/>
      <c r="F10" s="46"/>
      <c r="G10" s="46"/>
      <c r="H10" s="46"/>
      <c r="I10" s="56"/>
      <c r="J10" s="55"/>
      <c r="K10" s="57"/>
      <c r="L10" s="56"/>
      <c r="M10" s="56" t="str">
        <f t="shared" si="0"/>
        <v/>
      </c>
      <c r="N10" s="56" t="str">
        <f t="shared" si="1"/>
        <v/>
      </c>
      <c r="O10" s="47"/>
    </row>
    <row r="11" ht="15.75" customHeight="1" spans="1:15">
      <c r="A11" s="46"/>
      <c r="B11" s="46"/>
      <c r="C11" s="47"/>
      <c r="D11" s="48"/>
      <c r="E11" s="46"/>
      <c r="F11" s="46"/>
      <c r="G11" s="46"/>
      <c r="H11" s="46"/>
      <c r="I11" s="56"/>
      <c r="J11" s="55"/>
      <c r="K11" s="57"/>
      <c r="L11" s="56"/>
      <c r="M11" s="56" t="str">
        <f t="shared" si="0"/>
        <v/>
      </c>
      <c r="N11" s="56" t="str">
        <f t="shared" si="1"/>
        <v/>
      </c>
      <c r="O11" s="47"/>
    </row>
    <row r="12" ht="15.75" customHeight="1" spans="1:15">
      <c r="A12" s="46"/>
      <c r="B12" s="46"/>
      <c r="C12" s="47"/>
      <c r="D12" s="48"/>
      <c r="E12" s="46"/>
      <c r="F12" s="46"/>
      <c r="G12" s="46"/>
      <c r="H12" s="46"/>
      <c r="I12" s="56"/>
      <c r="J12" s="55"/>
      <c r="K12" s="57"/>
      <c r="L12" s="56"/>
      <c r="M12" s="56" t="str">
        <f t="shared" si="0"/>
        <v/>
      </c>
      <c r="N12" s="56" t="str">
        <f t="shared" si="1"/>
        <v/>
      </c>
      <c r="O12" s="47"/>
    </row>
    <row r="13" ht="15.75" customHeight="1" spans="1:15">
      <c r="A13" s="46"/>
      <c r="B13" s="46"/>
      <c r="C13" s="47"/>
      <c r="D13" s="48"/>
      <c r="E13" s="46"/>
      <c r="F13" s="46"/>
      <c r="G13" s="46"/>
      <c r="H13" s="46"/>
      <c r="I13" s="56"/>
      <c r="J13" s="55"/>
      <c r="K13" s="57"/>
      <c r="L13" s="56"/>
      <c r="M13" s="56" t="str">
        <f t="shared" si="0"/>
        <v/>
      </c>
      <c r="N13" s="56" t="str">
        <f t="shared" si="1"/>
        <v/>
      </c>
      <c r="O13" s="47"/>
    </row>
    <row r="14" ht="15.75" customHeight="1" spans="1:15">
      <c r="A14" s="46"/>
      <c r="B14" s="46"/>
      <c r="C14" s="47"/>
      <c r="D14" s="48"/>
      <c r="E14" s="46"/>
      <c r="F14" s="46"/>
      <c r="G14" s="46"/>
      <c r="H14" s="46"/>
      <c r="I14" s="56"/>
      <c r="J14" s="55"/>
      <c r="K14" s="57"/>
      <c r="L14" s="56"/>
      <c r="M14" s="56" t="str">
        <f t="shared" si="0"/>
        <v/>
      </c>
      <c r="N14" s="56" t="str">
        <f t="shared" si="1"/>
        <v/>
      </c>
      <c r="O14" s="47"/>
    </row>
    <row r="15" ht="15.75" customHeight="1" spans="1:15">
      <c r="A15" s="46"/>
      <c r="B15" s="46"/>
      <c r="C15" s="47"/>
      <c r="D15" s="48"/>
      <c r="E15" s="46"/>
      <c r="F15" s="46"/>
      <c r="G15" s="46"/>
      <c r="H15" s="46"/>
      <c r="I15" s="56"/>
      <c r="J15" s="55"/>
      <c r="K15" s="57"/>
      <c r="L15" s="56"/>
      <c r="M15" s="56" t="str">
        <f t="shared" si="0"/>
        <v/>
      </c>
      <c r="N15" s="56" t="str">
        <f t="shared" si="1"/>
        <v/>
      </c>
      <c r="O15" s="47"/>
    </row>
    <row r="16" ht="15.75" customHeight="1" spans="1:15">
      <c r="A16" s="46"/>
      <c r="B16" s="46"/>
      <c r="C16" s="47"/>
      <c r="D16" s="48"/>
      <c r="E16" s="46"/>
      <c r="F16" s="46"/>
      <c r="G16" s="46"/>
      <c r="H16" s="46"/>
      <c r="I16" s="56"/>
      <c r="J16" s="55"/>
      <c r="K16" s="57"/>
      <c r="L16" s="56"/>
      <c r="M16" s="56" t="str">
        <f t="shared" si="0"/>
        <v/>
      </c>
      <c r="N16" s="56" t="str">
        <f t="shared" si="1"/>
        <v/>
      </c>
      <c r="O16" s="47"/>
    </row>
    <row r="17" ht="15.75" customHeight="1" spans="1:15">
      <c r="A17" s="46"/>
      <c r="B17" s="46"/>
      <c r="C17" s="47"/>
      <c r="D17" s="48"/>
      <c r="E17" s="46"/>
      <c r="F17" s="46"/>
      <c r="G17" s="46"/>
      <c r="H17" s="46"/>
      <c r="I17" s="56"/>
      <c r="J17" s="55"/>
      <c r="K17" s="57"/>
      <c r="L17" s="56"/>
      <c r="M17" s="56" t="str">
        <f t="shared" si="0"/>
        <v/>
      </c>
      <c r="N17" s="56" t="str">
        <f t="shared" si="1"/>
        <v/>
      </c>
      <c r="O17" s="47"/>
    </row>
    <row r="18" ht="15.75" customHeight="1" spans="1:15">
      <c r="A18" s="46"/>
      <c r="B18" s="46"/>
      <c r="C18" s="47"/>
      <c r="D18" s="48"/>
      <c r="E18" s="46"/>
      <c r="F18" s="46"/>
      <c r="G18" s="46"/>
      <c r="H18" s="46"/>
      <c r="I18" s="56"/>
      <c r="J18" s="55"/>
      <c r="K18" s="57"/>
      <c r="L18" s="56"/>
      <c r="M18" s="56" t="str">
        <f t="shared" si="0"/>
        <v/>
      </c>
      <c r="N18" s="56" t="str">
        <f t="shared" si="1"/>
        <v/>
      </c>
      <c r="O18" s="47"/>
    </row>
    <row r="19" ht="15.75" customHeight="1" spans="1:15">
      <c r="A19" s="46"/>
      <c r="B19" s="46"/>
      <c r="C19" s="47"/>
      <c r="D19" s="48"/>
      <c r="E19" s="46"/>
      <c r="F19" s="46"/>
      <c r="G19" s="46"/>
      <c r="H19" s="46"/>
      <c r="I19" s="56"/>
      <c r="J19" s="55"/>
      <c r="K19" s="57"/>
      <c r="L19" s="56"/>
      <c r="M19" s="56" t="str">
        <f t="shared" si="0"/>
        <v/>
      </c>
      <c r="N19" s="56" t="str">
        <f t="shared" si="1"/>
        <v/>
      </c>
      <c r="O19" s="47"/>
    </row>
    <row r="20" ht="15.75" customHeight="1" spans="1:15">
      <c r="A20" s="46"/>
      <c r="B20" s="46"/>
      <c r="C20" s="47"/>
      <c r="D20" s="48"/>
      <c r="E20" s="46"/>
      <c r="F20" s="46"/>
      <c r="G20" s="46"/>
      <c r="H20" s="46"/>
      <c r="I20" s="56"/>
      <c r="J20" s="55"/>
      <c r="K20" s="57"/>
      <c r="L20" s="56"/>
      <c r="M20" s="56" t="str">
        <f t="shared" si="0"/>
        <v/>
      </c>
      <c r="N20" s="56" t="str">
        <f t="shared" si="1"/>
        <v/>
      </c>
      <c r="O20" s="47"/>
    </row>
    <row r="21" ht="15.75" customHeight="1" spans="1:15">
      <c r="A21" s="46"/>
      <c r="B21" s="46"/>
      <c r="C21" s="47"/>
      <c r="D21" s="48"/>
      <c r="E21" s="46"/>
      <c r="F21" s="46"/>
      <c r="G21" s="46"/>
      <c r="H21" s="46"/>
      <c r="I21" s="56"/>
      <c r="J21" s="55"/>
      <c r="K21" s="57"/>
      <c r="L21" s="56"/>
      <c r="M21" s="56" t="str">
        <f t="shared" si="0"/>
        <v/>
      </c>
      <c r="N21" s="56" t="str">
        <f t="shared" si="1"/>
        <v/>
      </c>
      <c r="O21" s="47"/>
    </row>
    <row r="22" ht="15.75" customHeight="1" spans="1:15">
      <c r="A22" s="46"/>
      <c r="B22" s="46"/>
      <c r="C22" s="47"/>
      <c r="D22" s="48"/>
      <c r="E22" s="46"/>
      <c r="F22" s="46"/>
      <c r="G22" s="46"/>
      <c r="H22" s="46"/>
      <c r="I22" s="56"/>
      <c r="J22" s="55"/>
      <c r="K22" s="57"/>
      <c r="L22" s="56"/>
      <c r="M22" s="56" t="str">
        <f t="shared" si="0"/>
        <v/>
      </c>
      <c r="N22" s="56" t="str">
        <f t="shared" si="1"/>
        <v/>
      </c>
      <c r="O22" s="47"/>
    </row>
    <row r="23" ht="15.75" customHeight="1" spans="1:15">
      <c r="A23" s="46"/>
      <c r="B23" s="46"/>
      <c r="C23" s="47"/>
      <c r="D23" s="48"/>
      <c r="E23" s="46"/>
      <c r="F23" s="46"/>
      <c r="G23" s="46"/>
      <c r="H23" s="46"/>
      <c r="I23" s="56"/>
      <c r="J23" s="55"/>
      <c r="K23" s="57"/>
      <c r="L23" s="56"/>
      <c r="M23" s="56" t="str">
        <f t="shared" si="0"/>
        <v/>
      </c>
      <c r="N23" s="56" t="str">
        <f t="shared" si="1"/>
        <v/>
      </c>
      <c r="O23" s="47"/>
    </row>
    <row r="24" ht="15.75" customHeight="1" spans="1:15">
      <c r="A24" s="46"/>
      <c r="B24" s="46"/>
      <c r="C24" s="47"/>
      <c r="D24" s="48"/>
      <c r="E24" s="46"/>
      <c r="F24" s="46"/>
      <c r="G24" s="46"/>
      <c r="H24" s="46"/>
      <c r="I24" s="56"/>
      <c r="J24" s="55"/>
      <c r="K24" s="57"/>
      <c r="L24" s="56"/>
      <c r="M24" s="56" t="str">
        <f t="shared" si="0"/>
        <v/>
      </c>
      <c r="N24" s="56" t="str">
        <f t="shared" si="1"/>
        <v/>
      </c>
      <c r="O24" s="47"/>
    </row>
    <row r="25" ht="15.75" customHeight="1" spans="1:15">
      <c r="A25" s="46"/>
      <c r="B25" s="46"/>
      <c r="C25" s="47"/>
      <c r="D25" s="48"/>
      <c r="E25" s="46"/>
      <c r="F25" s="46"/>
      <c r="G25" s="46"/>
      <c r="H25" s="46"/>
      <c r="I25" s="56"/>
      <c r="J25" s="55"/>
      <c r="K25" s="57"/>
      <c r="L25" s="56"/>
      <c r="M25" s="56" t="str">
        <f t="shared" si="0"/>
        <v/>
      </c>
      <c r="N25" s="56" t="str">
        <f t="shared" si="1"/>
        <v/>
      </c>
      <c r="O25" s="47"/>
    </row>
    <row r="26" ht="15.75" customHeight="1" spans="1:15">
      <c r="A26" s="46"/>
      <c r="B26" s="46"/>
      <c r="C26" s="47"/>
      <c r="D26" s="48"/>
      <c r="E26" s="46"/>
      <c r="F26" s="46"/>
      <c r="G26" s="46"/>
      <c r="H26" s="46"/>
      <c r="I26" s="56"/>
      <c r="J26" s="55"/>
      <c r="K26" s="57"/>
      <c r="L26" s="56"/>
      <c r="M26" s="56" t="str">
        <f t="shared" si="0"/>
        <v/>
      </c>
      <c r="N26" s="56" t="str">
        <f t="shared" si="1"/>
        <v/>
      </c>
      <c r="O26" s="47"/>
    </row>
    <row r="27" ht="15.75" customHeight="1" spans="1:15">
      <c r="A27" s="52" t="s">
        <v>359</v>
      </c>
      <c r="B27" s="72"/>
      <c r="C27" s="72"/>
      <c r="D27" s="48"/>
      <c r="E27" s="46"/>
      <c r="F27" s="46"/>
      <c r="G27" s="46"/>
      <c r="H27" s="46"/>
      <c r="I27" s="56">
        <f>SUM(I6:I26)</f>
        <v>0</v>
      </c>
      <c r="J27" s="55">
        <f>SUM(J6:J26)</f>
        <v>0</v>
      </c>
      <c r="K27" s="57">
        <f>SUM(K6:K26)</f>
        <v>0</v>
      </c>
      <c r="L27" s="56">
        <f>SUM(L6:L26)</f>
        <v>0</v>
      </c>
      <c r="M27" s="56" t="str">
        <f t="shared" si="0"/>
        <v/>
      </c>
      <c r="N27" s="56" t="str">
        <f t="shared" si="1"/>
        <v/>
      </c>
      <c r="O27" s="47"/>
    </row>
    <row r="28" ht="15.75" customHeight="1" spans="1:15">
      <c r="A28" s="54" t="e">
        <f>#REF!&amp;#REF!</f>
        <v>#REF!</v>
      </c>
      <c r="B28" s="36"/>
      <c r="C28" s="36"/>
      <c r="D28" s="36"/>
      <c r="E28" s="36"/>
      <c r="F28" s="36"/>
      <c r="G28" s="41"/>
      <c r="H28" s="36"/>
      <c r="I28" s="36"/>
      <c r="J28" s="36"/>
      <c r="K28" s="36"/>
      <c r="L28" s="36" t="e">
        <f>"评估人员："&amp;#REF!</f>
        <v>#REF!</v>
      </c>
      <c r="M28" s="36"/>
      <c r="N28" s="36"/>
      <c r="O28" s="36"/>
    </row>
    <row r="29" ht="15.75" customHeight="1" spans="1:15">
      <c r="A29" s="54" t="e">
        <f>CONCATENATE(#REF!,#REF!,#REF!,#REF!,#REF!,#REF!,#REF!)</f>
        <v>#REF!</v>
      </c>
      <c r="B29" s="36"/>
      <c r="C29" s="36"/>
      <c r="D29" s="36"/>
      <c r="E29" s="36"/>
      <c r="F29" s="36"/>
      <c r="G29" s="36"/>
      <c r="H29" s="36"/>
      <c r="I29" s="36"/>
      <c r="J29" s="36"/>
      <c r="K29" s="36"/>
      <c r="L29" s="36"/>
      <c r="M29" s="36"/>
      <c r="N29" s="36"/>
      <c r="O29" s="36"/>
    </row>
    <row r="30" spans="1:15">
      <c r="A30" s="36"/>
      <c r="B30" s="36"/>
      <c r="C30" s="36"/>
      <c r="D30" s="36"/>
      <c r="E30" s="36"/>
      <c r="F30" s="36"/>
      <c r="G30" s="36"/>
      <c r="H30" s="36"/>
      <c r="I30" s="36"/>
      <c r="J30" s="36"/>
      <c r="K30" s="36"/>
      <c r="L30" s="36"/>
      <c r="M30" s="36"/>
      <c r="N30" s="36"/>
      <c r="O30" s="36"/>
    </row>
    <row r="31" spans="1:15">
      <c r="A31" s="36"/>
      <c r="B31" s="36"/>
      <c r="C31" s="36"/>
      <c r="D31" s="36"/>
      <c r="E31" s="36"/>
      <c r="F31" s="36"/>
      <c r="G31" s="36"/>
      <c r="H31" s="36"/>
      <c r="I31" s="36"/>
      <c r="J31" s="36"/>
      <c r="K31" s="36"/>
      <c r="L31" s="36"/>
      <c r="M31" s="36"/>
      <c r="N31" s="36"/>
      <c r="O31" s="36"/>
    </row>
    <row r="32" spans="1:15">
      <c r="A32" s="36"/>
      <c r="B32" s="36"/>
      <c r="C32" s="36"/>
      <c r="D32" s="36"/>
      <c r="E32" s="36"/>
      <c r="F32" s="36"/>
      <c r="G32" s="36"/>
      <c r="H32" s="36"/>
      <c r="I32" s="36"/>
      <c r="J32" s="36"/>
      <c r="K32" s="36"/>
      <c r="L32" s="36"/>
      <c r="M32" s="36"/>
      <c r="N32" s="36"/>
      <c r="O32" s="36"/>
    </row>
    <row r="33" spans="1:15">
      <c r="A33" s="36"/>
      <c r="B33" s="36"/>
      <c r="C33" s="36"/>
      <c r="D33" s="36"/>
      <c r="E33" s="36"/>
      <c r="F33" s="36"/>
      <c r="G33" s="36"/>
      <c r="H33" s="36"/>
      <c r="I33" s="36"/>
      <c r="J33" s="36"/>
      <c r="K33" s="36"/>
      <c r="L33" s="36"/>
      <c r="M33" s="36"/>
      <c r="N33" s="36"/>
      <c r="O33" s="36"/>
    </row>
    <row r="34" spans="1:15">
      <c r="A34" s="36"/>
      <c r="B34" s="36"/>
      <c r="C34" s="36"/>
      <c r="D34" s="36"/>
      <c r="E34" s="36"/>
      <c r="F34" s="36"/>
      <c r="G34" s="36"/>
      <c r="H34" s="36"/>
      <c r="I34" s="36"/>
      <c r="J34" s="36"/>
      <c r="K34" s="36"/>
      <c r="L34" s="36"/>
      <c r="M34" s="36"/>
      <c r="N34" s="36"/>
      <c r="O34" s="36"/>
    </row>
    <row r="35" spans="1:15">
      <c r="A35" s="36"/>
      <c r="B35" s="36"/>
      <c r="C35" s="36"/>
      <c r="D35" s="36"/>
      <c r="E35" s="36"/>
      <c r="F35" s="36"/>
      <c r="G35" s="36"/>
      <c r="H35" s="36"/>
      <c r="I35" s="36"/>
      <c r="J35" s="36"/>
      <c r="K35" s="36"/>
      <c r="L35" s="36"/>
      <c r="M35" s="36"/>
      <c r="N35" s="36"/>
      <c r="O35" s="36"/>
    </row>
    <row r="36" spans="1:15">
      <c r="A36" s="36"/>
      <c r="B36" s="36"/>
      <c r="C36" s="36"/>
      <c r="D36" s="36"/>
      <c r="E36" s="36"/>
      <c r="F36" s="36"/>
      <c r="G36" s="36"/>
      <c r="H36" s="36"/>
      <c r="I36" s="36"/>
      <c r="J36" s="36"/>
      <c r="K36" s="36"/>
      <c r="L36" s="36"/>
      <c r="M36" s="36"/>
      <c r="N36" s="36"/>
      <c r="O36" s="36"/>
    </row>
    <row r="37" spans="1:15">
      <c r="A37" s="36"/>
      <c r="B37" s="36"/>
      <c r="C37" s="36"/>
      <c r="D37" s="36"/>
      <c r="E37" s="36"/>
      <c r="F37" s="36"/>
      <c r="G37" s="36"/>
      <c r="H37" s="36"/>
      <c r="I37" s="36"/>
      <c r="J37" s="36"/>
      <c r="K37" s="36"/>
      <c r="L37" s="36"/>
      <c r="M37" s="36"/>
      <c r="N37" s="36"/>
      <c r="O37" s="36"/>
    </row>
    <row r="38" spans="1:15">
      <c r="A38" s="36"/>
      <c r="B38" s="36"/>
      <c r="C38" s="36"/>
      <c r="D38" s="36"/>
      <c r="E38" s="36"/>
      <c r="F38" s="36"/>
      <c r="G38" s="36"/>
      <c r="H38" s="36"/>
      <c r="I38" s="36"/>
      <c r="J38" s="36"/>
      <c r="K38" s="36"/>
      <c r="L38" s="36"/>
      <c r="M38" s="36"/>
      <c r="N38" s="36"/>
      <c r="O38" s="36"/>
    </row>
    <row r="39" spans="1:15">
      <c r="A39" s="36"/>
      <c r="B39" s="36"/>
      <c r="C39" s="36"/>
      <c r="D39" s="36"/>
      <c r="E39" s="36"/>
      <c r="F39" s="36"/>
      <c r="G39" s="36"/>
      <c r="H39" s="36"/>
      <c r="I39" s="36"/>
      <c r="J39" s="36"/>
      <c r="K39" s="36"/>
      <c r="L39" s="36"/>
      <c r="M39" s="36"/>
      <c r="N39" s="36"/>
      <c r="O39" s="36"/>
    </row>
    <row r="40" spans="1:15">
      <c r="A40" s="36"/>
      <c r="B40" s="36"/>
      <c r="C40" s="36"/>
      <c r="D40" s="36"/>
      <c r="E40" s="36"/>
      <c r="F40" s="36"/>
      <c r="G40" s="36"/>
      <c r="H40" s="36"/>
      <c r="I40" s="36"/>
      <c r="J40" s="36"/>
      <c r="K40" s="36"/>
      <c r="L40" s="36"/>
      <c r="M40" s="36"/>
      <c r="N40" s="36"/>
      <c r="O40" s="36"/>
    </row>
    <row r="41" spans="1:15">
      <c r="A41" s="36"/>
      <c r="B41" s="36"/>
      <c r="C41" s="36"/>
      <c r="D41" s="36"/>
      <c r="E41" s="36"/>
      <c r="F41" s="36"/>
      <c r="G41" s="36"/>
      <c r="H41" s="36"/>
      <c r="I41" s="36"/>
      <c r="J41" s="36"/>
      <c r="K41" s="36"/>
      <c r="L41" s="36"/>
      <c r="M41" s="36"/>
      <c r="N41" s="36"/>
      <c r="O41" s="36"/>
    </row>
    <row r="42" spans="1:15">
      <c r="A42" s="36"/>
      <c r="B42" s="36"/>
      <c r="C42" s="36"/>
      <c r="D42" s="36"/>
      <c r="E42" s="36"/>
      <c r="F42" s="36"/>
      <c r="G42" s="36"/>
      <c r="H42" s="36"/>
      <c r="I42" s="36"/>
      <c r="J42" s="36"/>
      <c r="K42" s="36"/>
      <c r="L42" s="36"/>
      <c r="M42" s="36"/>
      <c r="N42" s="36"/>
      <c r="O42" s="36"/>
    </row>
    <row r="43" spans="1:15">
      <c r="A43" s="36"/>
      <c r="B43" s="36"/>
      <c r="C43" s="36"/>
      <c r="D43" s="36"/>
      <c r="E43" s="36"/>
      <c r="F43" s="36"/>
      <c r="G43" s="36"/>
      <c r="H43" s="36"/>
      <c r="I43" s="36"/>
      <c r="J43" s="36"/>
      <c r="K43" s="36"/>
      <c r="L43" s="36"/>
      <c r="M43" s="36"/>
      <c r="N43" s="36"/>
      <c r="O43" s="36"/>
    </row>
    <row r="44" spans="1:15">
      <c r="A44" s="36"/>
      <c r="B44" s="36"/>
      <c r="C44" s="36"/>
      <c r="D44" s="36"/>
      <c r="E44" s="36"/>
      <c r="F44" s="36"/>
      <c r="G44" s="36"/>
      <c r="H44" s="36"/>
      <c r="I44" s="36"/>
      <c r="J44" s="36"/>
      <c r="K44" s="36"/>
      <c r="L44" s="36"/>
      <c r="M44" s="36"/>
      <c r="N44" s="36"/>
      <c r="O44" s="36"/>
    </row>
    <row r="45" spans="1:15">
      <c r="A45" s="36"/>
      <c r="B45" s="36"/>
      <c r="C45" s="36"/>
      <c r="D45" s="36"/>
      <c r="E45" s="36"/>
      <c r="F45" s="36"/>
      <c r="G45" s="36"/>
      <c r="H45" s="36"/>
      <c r="I45" s="36"/>
      <c r="J45" s="36"/>
      <c r="K45" s="36"/>
      <c r="L45" s="36"/>
      <c r="M45" s="36"/>
      <c r="N45" s="36"/>
      <c r="O45" s="36"/>
    </row>
    <row r="46" spans="1:15">
      <c r="A46" s="36"/>
      <c r="B46" s="36"/>
      <c r="C46" s="36"/>
      <c r="D46" s="36"/>
      <c r="E46" s="36"/>
      <c r="F46" s="36"/>
      <c r="G46" s="36"/>
      <c r="H46" s="36"/>
      <c r="I46" s="36"/>
      <c r="J46" s="36"/>
      <c r="K46" s="36"/>
      <c r="L46" s="36"/>
      <c r="M46" s="36"/>
      <c r="N46" s="36"/>
      <c r="O46" s="36"/>
    </row>
    <row r="47" spans="1:15">
      <c r="A47" s="36"/>
      <c r="B47" s="36"/>
      <c r="C47" s="36"/>
      <c r="D47" s="36"/>
      <c r="E47" s="36"/>
      <c r="F47" s="36"/>
      <c r="G47" s="36"/>
      <c r="H47" s="36"/>
      <c r="I47" s="36"/>
      <c r="J47" s="36"/>
      <c r="K47" s="36"/>
      <c r="L47" s="36"/>
      <c r="M47" s="36"/>
      <c r="N47" s="36"/>
      <c r="O47" s="36"/>
    </row>
    <row r="48" spans="1:15">
      <c r="A48" s="36"/>
      <c r="B48" s="36"/>
      <c r="C48" s="36"/>
      <c r="D48" s="36"/>
      <c r="E48" s="36"/>
      <c r="F48" s="36"/>
      <c r="G48" s="36"/>
      <c r="H48" s="36"/>
      <c r="I48" s="36"/>
      <c r="J48" s="36"/>
      <c r="K48" s="36"/>
      <c r="L48" s="36"/>
      <c r="M48" s="36"/>
      <c r="N48" s="36"/>
      <c r="O48" s="36"/>
    </row>
    <row r="49" spans="1:15">
      <c r="A49" s="36"/>
      <c r="B49" s="36"/>
      <c r="C49" s="36"/>
      <c r="D49" s="36"/>
      <c r="E49" s="36"/>
      <c r="F49" s="36"/>
      <c r="G49" s="36"/>
      <c r="H49" s="36"/>
      <c r="I49" s="36"/>
      <c r="J49" s="36"/>
      <c r="K49" s="36"/>
      <c r="L49" s="36"/>
      <c r="M49" s="36"/>
      <c r="N49" s="36"/>
      <c r="O49" s="36"/>
    </row>
    <row r="50" spans="1:15">
      <c r="A50" s="36"/>
      <c r="B50" s="36"/>
      <c r="C50" s="36"/>
      <c r="D50" s="36"/>
      <c r="E50" s="36"/>
      <c r="F50" s="36"/>
      <c r="G50" s="36"/>
      <c r="H50" s="36"/>
      <c r="I50" s="36"/>
      <c r="J50" s="36"/>
      <c r="K50" s="36"/>
      <c r="L50" s="36"/>
      <c r="M50" s="36"/>
      <c r="N50" s="36"/>
      <c r="O50" s="36"/>
    </row>
    <row r="51" spans="1:15">
      <c r="A51" s="36"/>
      <c r="B51" s="36"/>
      <c r="C51" s="36"/>
      <c r="D51" s="36"/>
      <c r="E51" s="36"/>
      <c r="F51" s="36"/>
      <c r="G51" s="36"/>
      <c r="H51" s="36"/>
      <c r="I51" s="36"/>
      <c r="J51" s="36"/>
      <c r="K51" s="36"/>
      <c r="L51" s="36"/>
      <c r="M51" s="36"/>
      <c r="N51" s="36"/>
      <c r="O51" s="36"/>
    </row>
    <row r="52" spans="1:15">
      <c r="A52" s="36"/>
      <c r="B52" s="36"/>
      <c r="C52" s="36"/>
      <c r="D52" s="36"/>
      <c r="E52" s="36"/>
      <c r="F52" s="36"/>
      <c r="G52" s="36"/>
      <c r="H52" s="36"/>
      <c r="I52" s="36"/>
      <c r="J52" s="36"/>
      <c r="K52" s="36"/>
      <c r="L52" s="36"/>
      <c r="M52" s="36"/>
      <c r="N52" s="36"/>
      <c r="O52" s="36"/>
    </row>
    <row r="53" spans="1:15">
      <c r="A53" s="36"/>
      <c r="B53" s="36"/>
      <c r="C53" s="36"/>
      <c r="D53" s="36"/>
      <c r="E53" s="36"/>
      <c r="F53" s="36"/>
      <c r="G53" s="36"/>
      <c r="H53" s="36"/>
      <c r="I53" s="36"/>
      <c r="J53" s="36"/>
      <c r="K53" s="36"/>
      <c r="L53" s="36"/>
      <c r="M53" s="36"/>
      <c r="N53" s="36"/>
      <c r="O53" s="36"/>
    </row>
    <row r="54" spans="1:15">
      <c r="A54" s="36"/>
      <c r="B54" s="36"/>
      <c r="C54" s="36"/>
      <c r="D54" s="36"/>
      <c r="E54" s="36"/>
      <c r="F54" s="36"/>
      <c r="G54" s="36"/>
      <c r="H54" s="36"/>
      <c r="I54" s="36"/>
      <c r="J54" s="36"/>
      <c r="K54" s="36"/>
      <c r="L54" s="36"/>
      <c r="M54" s="36"/>
      <c r="N54" s="36"/>
      <c r="O54" s="36"/>
    </row>
    <row r="55" spans="1:15">
      <c r="A55" s="36"/>
      <c r="B55" s="36"/>
      <c r="C55" s="36"/>
      <c r="D55" s="36"/>
      <c r="E55" s="36"/>
      <c r="F55" s="36"/>
      <c r="G55" s="36"/>
      <c r="H55" s="36"/>
      <c r="I55" s="36"/>
      <c r="J55" s="36"/>
      <c r="K55" s="36"/>
      <c r="L55" s="36"/>
      <c r="M55" s="36"/>
      <c r="N55" s="36"/>
      <c r="O55" s="36"/>
    </row>
    <row r="56" spans="1:15">
      <c r="A56" s="36"/>
      <c r="B56" s="36"/>
      <c r="C56" s="36"/>
      <c r="D56" s="36"/>
      <c r="E56" s="36"/>
      <c r="F56" s="36"/>
      <c r="G56" s="36"/>
      <c r="H56" s="36"/>
      <c r="I56" s="36"/>
      <c r="J56" s="36"/>
      <c r="K56" s="36"/>
      <c r="L56" s="36"/>
      <c r="M56" s="36"/>
      <c r="N56" s="36"/>
      <c r="O56" s="36"/>
    </row>
    <row r="57" spans="1:15">
      <c r="A57" s="36"/>
      <c r="B57" s="36"/>
      <c r="C57" s="36"/>
      <c r="D57" s="36"/>
      <c r="E57" s="36"/>
      <c r="F57" s="36"/>
      <c r="G57" s="36"/>
      <c r="H57" s="36"/>
      <c r="I57" s="36"/>
      <c r="J57" s="36"/>
      <c r="K57" s="36"/>
      <c r="L57" s="36"/>
      <c r="M57" s="36"/>
      <c r="N57" s="36"/>
      <c r="O57" s="36"/>
    </row>
    <row r="58" spans="1:15">
      <c r="A58" s="36"/>
      <c r="B58" s="36"/>
      <c r="C58" s="36"/>
      <c r="D58" s="36"/>
      <c r="E58" s="36"/>
      <c r="F58" s="36"/>
      <c r="G58" s="36"/>
      <c r="H58" s="36"/>
      <c r="I58" s="36"/>
      <c r="J58" s="36"/>
      <c r="K58" s="36"/>
      <c r="L58" s="36"/>
      <c r="M58" s="36"/>
      <c r="N58" s="36"/>
      <c r="O58" s="36"/>
    </row>
    <row r="59" spans="1:15">
      <c r="A59" s="36"/>
      <c r="B59" s="36"/>
      <c r="C59" s="36"/>
      <c r="D59" s="36"/>
      <c r="E59" s="36"/>
      <c r="F59" s="36"/>
      <c r="G59" s="36"/>
      <c r="H59" s="36"/>
      <c r="I59" s="36"/>
      <c r="J59" s="36"/>
      <c r="K59" s="36"/>
      <c r="L59" s="36"/>
      <c r="M59" s="36"/>
      <c r="N59" s="36"/>
      <c r="O59" s="36"/>
    </row>
    <row r="60" spans="1:15">
      <c r="A60" s="36"/>
      <c r="B60" s="36"/>
      <c r="C60" s="36"/>
      <c r="D60" s="36"/>
      <c r="E60" s="36"/>
      <c r="F60" s="36"/>
      <c r="G60" s="36"/>
      <c r="H60" s="36"/>
      <c r="I60" s="36"/>
      <c r="J60" s="36"/>
      <c r="K60" s="36"/>
      <c r="L60" s="36"/>
      <c r="M60" s="36"/>
      <c r="N60" s="36"/>
      <c r="O60" s="36"/>
    </row>
    <row r="61" spans="1:15">
      <c r="A61" s="36"/>
      <c r="B61" s="36"/>
      <c r="C61" s="36"/>
      <c r="D61" s="36"/>
      <c r="E61" s="36"/>
      <c r="F61" s="36"/>
      <c r="G61" s="36"/>
      <c r="H61" s="36"/>
      <c r="I61" s="36"/>
      <c r="J61" s="36"/>
      <c r="K61" s="36"/>
      <c r="L61" s="36"/>
      <c r="M61" s="36"/>
      <c r="N61" s="36"/>
      <c r="O61" s="36"/>
    </row>
    <row r="62" spans="1:15">
      <c r="A62" s="36"/>
      <c r="B62" s="36"/>
      <c r="C62" s="36"/>
      <c r="D62" s="36"/>
      <c r="E62" s="36"/>
      <c r="F62" s="36"/>
      <c r="G62" s="36"/>
      <c r="H62" s="36"/>
      <c r="I62" s="36"/>
      <c r="J62" s="36"/>
      <c r="K62" s="36"/>
      <c r="L62" s="36"/>
      <c r="M62" s="36"/>
      <c r="N62" s="36"/>
      <c r="O62" s="36"/>
    </row>
    <row r="63" spans="1:15">
      <c r="A63" s="36"/>
      <c r="B63" s="36"/>
      <c r="C63" s="36"/>
      <c r="D63" s="36"/>
      <c r="E63" s="36"/>
      <c r="F63" s="36"/>
      <c r="G63" s="36"/>
      <c r="H63" s="36"/>
      <c r="I63" s="36"/>
      <c r="J63" s="36"/>
      <c r="K63" s="36"/>
      <c r="L63" s="36"/>
      <c r="M63" s="36"/>
      <c r="N63" s="36"/>
      <c r="O63" s="36"/>
    </row>
    <row r="64" spans="1:15">
      <c r="A64" s="36"/>
      <c r="B64" s="36"/>
      <c r="C64" s="36"/>
      <c r="D64" s="36"/>
      <c r="E64" s="36"/>
      <c r="F64" s="36"/>
      <c r="G64" s="36"/>
      <c r="H64" s="36"/>
      <c r="I64" s="36"/>
      <c r="J64" s="36"/>
      <c r="K64" s="36"/>
      <c r="L64" s="36"/>
      <c r="M64" s="36"/>
      <c r="N64" s="36"/>
      <c r="O64" s="36"/>
    </row>
    <row r="65" spans="1:15">
      <c r="A65" s="36"/>
      <c r="B65" s="36"/>
      <c r="C65" s="36"/>
      <c r="D65" s="36"/>
      <c r="E65" s="36"/>
      <c r="F65" s="36"/>
      <c r="G65" s="36"/>
      <c r="H65" s="36"/>
      <c r="I65" s="36"/>
      <c r="J65" s="36"/>
      <c r="K65" s="36"/>
      <c r="L65" s="36"/>
      <c r="M65" s="36"/>
      <c r="N65" s="36"/>
      <c r="O65" s="36"/>
    </row>
    <row r="66" spans="1:15">
      <c r="A66" s="36"/>
      <c r="B66" s="36"/>
      <c r="C66" s="36"/>
      <c r="D66" s="36"/>
      <c r="E66" s="36"/>
      <c r="F66" s="36"/>
      <c r="G66" s="36"/>
      <c r="H66" s="36"/>
      <c r="I66" s="36"/>
      <c r="J66" s="36"/>
      <c r="K66" s="36"/>
      <c r="L66" s="36"/>
      <c r="M66" s="36"/>
      <c r="N66" s="36"/>
      <c r="O66" s="36"/>
    </row>
    <row r="67" spans="1:15">
      <c r="A67" s="36"/>
      <c r="B67" s="36"/>
      <c r="C67" s="36"/>
      <c r="D67" s="36"/>
      <c r="E67" s="36"/>
      <c r="F67" s="36"/>
      <c r="G67" s="36"/>
      <c r="H67" s="36"/>
      <c r="I67" s="36"/>
      <c r="J67" s="36"/>
      <c r="K67" s="36"/>
      <c r="L67" s="36"/>
      <c r="M67" s="36"/>
      <c r="N67" s="36"/>
      <c r="O67" s="36"/>
    </row>
    <row r="68" spans="1:15">
      <c r="A68" s="36"/>
      <c r="B68" s="36"/>
      <c r="C68" s="36"/>
      <c r="D68" s="36"/>
      <c r="E68" s="36"/>
      <c r="F68" s="36"/>
      <c r="G68" s="36"/>
      <c r="H68" s="36"/>
      <c r="I68" s="36"/>
      <c r="J68" s="36"/>
      <c r="K68" s="36"/>
      <c r="L68" s="36"/>
      <c r="M68" s="36"/>
      <c r="N68" s="36"/>
      <c r="O68" s="36"/>
    </row>
    <row r="69" spans="1:15">
      <c r="A69" s="36"/>
      <c r="B69" s="36"/>
      <c r="C69" s="36"/>
      <c r="D69" s="36"/>
      <c r="E69" s="36"/>
      <c r="F69" s="36"/>
      <c r="G69" s="36"/>
      <c r="H69" s="36"/>
      <c r="I69" s="36"/>
      <c r="J69" s="36"/>
      <c r="K69" s="36"/>
      <c r="L69" s="36"/>
      <c r="M69" s="36"/>
      <c r="N69" s="36"/>
      <c r="O69" s="36"/>
    </row>
    <row r="70" spans="1:15">
      <c r="A70" s="36"/>
      <c r="B70" s="36"/>
      <c r="C70" s="36"/>
      <c r="D70" s="36"/>
      <c r="E70" s="36"/>
      <c r="F70" s="36"/>
      <c r="G70" s="36"/>
      <c r="H70" s="36"/>
      <c r="I70" s="36"/>
      <c r="J70" s="36"/>
      <c r="K70" s="36"/>
      <c r="L70" s="36"/>
      <c r="M70" s="36"/>
      <c r="N70" s="36"/>
      <c r="O70" s="36"/>
    </row>
    <row r="71" spans="1:15">
      <c r="A71" s="36"/>
      <c r="B71" s="36"/>
      <c r="C71" s="36"/>
      <c r="D71" s="36"/>
      <c r="E71" s="36"/>
      <c r="F71" s="36"/>
      <c r="G71" s="36"/>
      <c r="H71" s="36"/>
      <c r="I71" s="36"/>
      <c r="J71" s="36"/>
      <c r="K71" s="36"/>
      <c r="L71" s="36"/>
      <c r="M71" s="36"/>
      <c r="N71" s="36"/>
      <c r="O71" s="36"/>
    </row>
    <row r="72" spans="1:15">
      <c r="A72" s="36"/>
      <c r="B72" s="36"/>
      <c r="C72" s="36"/>
      <c r="D72" s="36"/>
      <c r="E72" s="36"/>
      <c r="F72" s="36"/>
      <c r="G72" s="36"/>
      <c r="H72" s="36"/>
      <c r="I72" s="36"/>
      <c r="J72" s="36"/>
      <c r="K72" s="36"/>
      <c r="L72" s="36"/>
      <c r="M72" s="36"/>
      <c r="N72" s="36"/>
      <c r="O72" s="36"/>
    </row>
    <row r="73" spans="1:15">
      <c r="A73" s="36"/>
      <c r="B73" s="36"/>
      <c r="C73" s="36"/>
      <c r="D73" s="36"/>
      <c r="E73" s="36"/>
      <c r="F73" s="36"/>
      <c r="G73" s="36"/>
      <c r="H73" s="36"/>
      <c r="I73" s="36"/>
      <c r="J73" s="36"/>
      <c r="K73" s="36"/>
      <c r="L73" s="36"/>
      <c r="M73" s="36"/>
      <c r="N73" s="36"/>
      <c r="O73" s="36"/>
    </row>
    <row r="74" spans="1:15">
      <c r="A74" s="36"/>
      <c r="B74" s="36"/>
      <c r="C74" s="36"/>
      <c r="D74" s="36"/>
      <c r="E74" s="36"/>
      <c r="F74" s="36"/>
      <c r="G74" s="36"/>
      <c r="H74" s="36"/>
      <c r="I74" s="36"/>
      <c r="J74" s="36"/>
      <c r="K74" s="36"/>
      <c r="L74" s="36"/>
      <c r="M74" s="36"/>
      <c r="N74" s="36"/>
      <c r="O74" s="36"/>
    </row>
    <row r="75" spans="1:15">
      <c r="A75" s="36"/>
      <c r="B75" s="36"/>
      <c r="C75" s="36"/>
      <c r="D75" s="36"/>
      <c r="E75" s="36"/>
      <c r="F75" s="36"/>
      <c r="G75" s="36"/>
      <c r="H75" s="36"/>
      <c r="I75" s="36"/>
      <c r="J75" s="36"/>
      <c r="K75" s="36"/>
      <c r="L75" s="36"/>
      <c r="M75" s="36"/>
      <c r="N75" s="36"/>
      <c r="O75" s="36"/>
    </row>
    <row r="76" spans="1:15">
      <c r="A76" s="36"/>
      <c r="B76" s="36"/>
      <c r="C76" s="36"/>
      <c r="D76" s="36"/>
      <c r="E76" s="36"/>
      <c r="F76" s="36"/>
      <c r="G76" s="36"/>
      <c r="H76" s="36"/>
      <c r="I76" s="36"/>
      <c r="J76" s="36"/>
      <c r="K76" s="36"/>
      <c r="L76" s="36"/>
      <c r="M76" s="36"/>
      <c r="N76" s="36"/>
      <c r="O76" s="36"/>
    </row>
    <row r="77" spans="1:15">
      <c r="A77" s="36"/>
      <c r="B77" s="36"/>
      <c r="C77" s="36"/>
      <c r="D77" s="36"/>
      <c r="E77" s="36"/>
      <c r="F77" s="36"/>
      <c r="G77" s="36"/>
      <c r="H77" s="36"/>
      <c r="I77" s="36"/>
      <c r="J77" s="36"/>
      <c r="K77" s="36"/>
      <c r="L77" s="36"/>
      <c r="M77" s="36"/>
      <c r="N77" s="36"/>
      <c r="O77" s="36"/>
    </row>
    <row r="78" spans="1:15">
      <c r="A78" s="36"/>
      <c r="B78" s="36"/>
      <c r="C78" s="36"/>
      <c r="D78" s="36"/>
      <c r="E78" s="36"/>
      <c r="F78" s="36"/>
      <c r="G78" s="36"/>
      <c r="H78" s="36"/>
      <c r="I78" s="36"/>
      <c r="J78" s="36"/>
      <c r="K78" s="36"/>
      <c r="L78" s="36"/>
      <c r="M78" s="36"/>
      <c r="N78" s="36"/>
      <c r="O78" s="36"/>
    </row>
    <row r="79" spans="1:15">
      <c r="A79" s="36"/>
      <c r="B79" s="36"/>
      <c r="C79" s="36"/>
      <c r="D79" s="36"/>
      <c r="E79" s="36"/>
      <c r="F79" s="36"/>
      <c r="G79" s="36"/>
      <c r="H79" s="36"/>
      <c r="I79" s="36"/>
      <c r="J79" s="36"/>
      <c r="K79" s="36"/>
      <c r="L79" s="36"/>
      <c r="M79" s="36"/>
      <c r="N79" s="36"/>
      <c r="O79" s="36"/>
    </row>
    <row r="80" spans="1:15">
      <c r="A80" s="36"/>
      <c r="B80" s="36"/>
      <c r="C80" s="36"/>
      <c r="D80" s="36"/>
      <c r="E80" s="36"/>
      <c r="F80" s="36"/>
      <c r="G80" s="36"/>
      <c r="H80" s="36"/>
      <c r="I80" s="36"/>
      <c r="J80" s="36"/>
      <c r="K80" s="36"/>
      <c r="L80" s="36"/>
      <c r="M80" s="36"/>
      <c r="N80" s="36"/>
      <c r="O80" s="36"/>
    </row>
    <row r="81" spans="1:15">
      <c r="A81" s="36"/>
      <c r="B81" s="36"/>
      <c r="C81" s="36"/>
      <c r="D81" s="36"/>
      <c r="E81" s="36"/>
      <c r="F81" s="36"/>
      <c r="G81" s="36"/>
      <c r="H81" s="36"/>
      <c r="I81" s="36"/>
      <c r="J81" s="36"/>
      <c r="K81" s="36"/>
      <c r="L81" s="36"/>
      <c r="M81" s="36"/>
      <c r="N81" s="36"/>
      <c r="O81" s="36"/>
    </row>
    <row r="82" spans="1:15">
      <c r="A82" s="36"/>
      <c r="B82" s="36"/>
      <c r="C82" s="36"/>
      <c r="D82" s="36"/>
      <c r="E82" s="36"/>
      <c r="F82" s="36"/>
      <c r="G82" s="36"/>
      <c r="H82" s="36"/>
      <c r="I82" s="36"/>
      <c r="J82" s="36"/>
      <c r="K82" s="36"/>
      <c r="L82" s="36"/>
      <c r="M82" s="36"/>
      <c r="N82" s="36"/>
      <c r="O82" s="36"/>
    </row>
    <row r="83" spans="1:15">
      <c r="A83" s="36"/>
      <c r="B83" s="36"/>
      <c r="C83" s="36"/>
      <c r="D83" s="36"/>
      <c r="E83" s="36"/>
      <c r="F83" s="36"/>
      <c r="G83" s="36"/>
      <c r="H83" s="36"/>
      <c r="I83" s="36"/>
      <c r="J83" s="36"/>
      <c r="K83" s="36"/>
      <c r="L83" s="36"/>
      <c r="M83" s="36"/>
      <c r="N83" s="36"/>
      <c r="O83" s="36"/>
    </row>
    <row r="84" spans="1:15">
      <c r="A84" s="36"/>
      <c r="B84" s="36"/>
      <c r="C84" s="36"/>
      <c r="D84" s="36"/>
      <c r="E84" s="36"/>
      <c r="F84" s="36"/>
      <c r="G84" s="36"/>
      <c r="H84" s="36"/>
      <c r="I84" s="36"/>
      <c r="J84" s="36"/>
      <c r="K84" s="36"/>
      <c r="L84" s="36"/>
      <c r="M84" s="36"/>
      <c r="N84" s="36"/>
      <c r="O84" s="36"/>
    </row>
    <row r="85" spans="1:15">
      <c r="A85" s="36"/>
      <c r="B85" s="36"/>
      <c r="C85" s="36"/>
      <c r="D85" s="36"/>
      <c r="E85" s="36"/>
      <c r="F85" s="36"/>
      <c r="G85" s="36"/>
      <c r="H85" s="36"/>
      <c r="I85" s="36"/>
      <c r="J85" s="36"/>
      <c r="K85" s="36"/>
      <c r="L85" s="36"/>
      <c r="M85" s="36"/>
      <c r="N85" s="36"/>
      <c r="O85" s="36"/>
    </row>
    <row r="86" spans="1:15">
      <c r="A86" s="36"/>
      <c r="B86" s="36"/>
      <c r="C86" s="36"/>
      <c r="D86" s="36"/>
      <c r="E86" s="36"/>
      <c r="F86" s="36"/>
      <c r="G86" s="36"/>
      <c r="H86" s="36"/>
      <c r="I86" s="36"/>
      <c r="J86" s="36"/>
      <c r="K86" s="36"/>
      <c r="L86" s="36"/>
      <c r="M86" s="36"/>
      <c r="N86" s="36"/>
      <c r="O86" s="36"/>
    </row>
    <row r="87" spans="1:15">
      <c r="A87" s="36"/>
      <c r="B87" s="36"/>
      <c r="C87" s="36"/>
      <c r="D87" s="36"/>
      <c r="E87" s="36"/>
      <c r="F87" s="36"/>
      <c r="G87" s="36"/>
      <c r="H87" s="36"/>
      <c r="I87" s="36"/>
      <c r="J87" s="36"/>
      <c r="K87" s="36"/>
      <c r="L87" s="36"/>
      <c r="M87" s="36"/>
      <c r="N87" s="36"/>
      <c r="O87" s="36"/>
    </row>
    <row r="88" spans="1:15">
      <c r="A88" s="36"/>
      <c r="B88" s="36"/>
      <c r="C88" s="36"/>
      <c r="D88" s="36"/>
      <c r="E88" s="36"/>
      <c r="F88" s="36"/>
      <c r="G88" s="36"/>
      <c r="H88" s="36"/>
      <c r="I88" s="36"/>
      <c r="J88" s="36"/>
      <c r="K88" s="36"/>
      <c r="L88" s="36"/>
      <c r="M88" s="36"/>
      <c r="N88" s="36"/>
      <c r="O88" s="36"/>
    </row>
    <row r="89" spans="1:15">
      <c r="A89" s="36"/>
      <c r="B89" s="36"/>
      <c r="C89" s="36"/>
      <c r="D89" s="36"/>
      <c r="E89" s="36"/>
      <c r="F89" s="36"/>
      <c r="G89" s="36"/>
      <c r="H89" s="36"/>
      <c r="I89" s="36"/>
      <c r="J89" s="36"/>
      <c r="K89" s="36"/>
      <c r="L89" s="36"/>
      <c r="M89" s="36"/>
      <c r="N89" s="36"/>
      <c r="O89" s="36"/>
    </row>
    <row r="90" spans="1:15">
      <c r="A90" s="36"/>
      <c r="B90" s="36"/>
      <c r="C90" s="36"/>
      <c r="D90" s="36"/>
      <c r="E90" s="36"/>
      <c r="F90" s="36"/>
      <c r="G90" s="36"/>
      <c r="H90" s="36"/>
      <c r="I90" s="36"/>
      <c r="J90" s="36"/>
      <c r="K90" s="36"/>
      <c r="L90" s="36"/>
      <c r="M90" s="36"/>
      <c r="N90" s="36"/>
      <c r="O90" s="36"/>
    </row>
    <row r="91" spans="1:15">
      <c r="A91" s="36"/>
      <c r="B91" s="36"/>
      <c r="C91" s="36"/>
      <c r="D91" s="36"/>
      <c r="E91" s="36"/>
      <c r="F91" s="36"/>
      <c r="G91" s="36"/>
      <c r="H91" s="36"/>
      <c r="I91" s="36"/>
      <c r="J91" s="36"/>
      <c r="K91" s="36"/>
      <c r="L91" s="36"/>
      <c r="M91" s="36"/>
      <c r="N91" s="36"/>
      <c r="O91" s="36"/>
    </row>
    <row r="92" spans="1:15">
      <c r="A92" s="36"/>
      <c r="B92" s="36"/>
      <c r="C92" s="36"/>
      <c r="D92" s="36"/>
      <c r="E92" s="36"/>
      <c r="F92" s="36"/>
      <c r="G92" s="36"/>
      <c r="H92" s="36"/>
      <c r="I92" s="36"/>
      <c r="J92" s="36"/>
      <c r="K92" s="36"/>
      <c r="L92" s="36"/>
      <c r="M92" s="36"/>
      <c r="N92" s="36"/>
      <c r="O92" s="36"/>
    </row>
    <row r="93" spans="1:15">
      <c r="A93" s="36"/>
      <c r="B93" s="36"/>
      <c r="C93" s="36"/>
      <c r="D93" s="36"/>
      <c r="E93" s="36"/>
      <c r="F93" s="36"/>
      <c r="G93" s="36"/>
      <c r="H93" s="36"/>
      <c r="I93" s="36"/>
      <c r="J93" s="36"/>
      <c r="K93" s="36"/>
      <c r="L93" s="36"/>
      <c r="M93" s="36"/>
      <c r="N93" s="36"/>
      <c r="O93" s="36"/>
    </row>
    <row r="94" spans="1:15">
      <c r="A94" s="36"/>
      <c r="B94" s="36"/>
      <c r="C94" s="36"/>
      <c r="D94" s="36"/>
      <c r="E94" s="36"/>
      <c r="F94" s="36"/>
      <c r="G94" s="36"/>
      <c r="H94" s="36"/>
      <c r="I94" s="36"/>
      <c r="J94" s="36"/>
      <c r="K94" s="36"/>
      <c r="L94" s="36"/>
      <c r="M94" s="36"/>
      <c r="N94" s="36"/>
      <c r="O94" s="36"/>
    </row>
    <row r="95" spans="1:15">
      <c r="A95" s="36"/>
      <c r="B95" s="36"/>
      <c r="C95" s="36"/>
      <c r="D95" s="36"/>
      <c r="E95" s="36"/>
      <c r="F95" s="36"/>
      <c r="G95" s="36"/>
      <c r="H95" s="36"/>
      <c r="I95" s="36"/>
      <c r="J95" s="36"/>
      <c r="K95" s="36"/>
      <c r="L95" s="36"/>
      <c r="M95" s="36"/>
      <c r="N95" s="36"/>
      <c r="O95" s="36"/>
    </row>
    <row r="96" spans="1:15">
      <c r="A96" s="36"/>
      <c r="B96" s="36"/>
      <c r="C96" s="36"/>
      <c r="D96" s="36"/>
      <c r="E96" s="36"/>
      <c r="F96" s="36"/>
      <c r="G96" s="36"/>
      <c r="H96" s="36"/>
      <c r="I96" s="36"/>
      <c r="J96" s="36"/>
      <c r="K96" s="36"/>
      <c r="L96" s="36"/>
      <c r="M96" s="36"/>
      <c r="N96" s="36"/>
      <c r="O96" s="36"/>
    </row>
    <row r="97" spans="1:15">
      <c r="A97" s="36"/>
      <c r="B97" s="36"/>
      <c r="C97" s="36"/>
      <c r="D97" s="36"/>
      <c r="E97" s="36"/>
      <c r="F97" s="36"/>
      <c r="G97" s="36"/>
      <c r="H97" s="36"/>
      <c r="I97" s="36"/>
      <c r="J97" s="36"/>
      <c r="K97" s="36"/>
      <c r="L97" s="36"/>
      <c r="M97" s="36"/>
      <c r="N97" s="36"/>
      <c r="O97" s="36"/>
    </row>
    <row r="98" spans="1:15">
      <c r="A98" s="36"/>
      <c r="B98" s="36"/>
      <c r="C98" s="36"/>
      <c r="D98" s="36"/>
      <c r="E98" s="36"/>
      <c r="F98" s="36"/>
      <c r="G98" s="36"/>
      <c r="H98" s="36"/>
      <c r="I98" s="36"/>
      <c r="J98" s="36"/>
      <c r="K98" s="36"/>
      <c r="L98" s="36"/>
      <c r="M98" s="36"/>
      <c r="N98" s="36"/>
      <c r="O98" s="36"/>
    </row>
    <row r="99" spans="1:15">
      <c r="A99" s="36"/>
      <c r="B99" s="36"/>
      <c r="C99" s="36"/>
      <c r="D99" s="36"/>
      <c r="E99" s="36"/>
      <c r="F99" s="36"/>
      <c r="G99" s="36"/>
      <c r="H99" s="36"/>
      <c r="I99" s="36"/>
      <c r="J99" s="36"/>
      <c r="K99" s="36"/>
      <c r="L99" s="36"/>
      <c r="M99" s="36"/>
      <c r="N99" s="36"/>
      <c r="O99" s="36"/>
    </row>
    <row r="100" spans="1:15">
      <c r="A100" s="36"/>
      <c r="B100" s="36"/>
      <c r="C100" s="36"/>
      <c r="D100" s="36"/>
      <c r="E100" s="36"/>
      <c r="F100" s="36"/>
      <c r="G100" s="36"/>
      <c r="H100" s="36"/>
      <c r="I100" s="36"/>
      <c r="J100" s="36"/>
      <c r="K100" s="36"/>
      <c r="L100" s="36"/>
      <c r="M100" s="36"/>
      <c r="N100" s="36"/>
      <c r="O100" s="36"/>
    </row>
    <row r="101" spans="1:15">
      <c r="A101" s="36"/>
      <c r="B101" s="36"/>
      <c r="C101" s="36"/>
      <c r="D101" s="36"/>
      <c r="E101" s="36"/>
      <c r="F101" s="36"/>
      <c r="G101" s="36"/>
      <c r="H101" s="36"/>
      <c r="I101" s="36"/>
      <c r="J101" s="36"/>
      <c r="K101" s="36"/>
      <c r="L101" s="36"/>
      <c r="M101" s="36"/>
      <c r="N101" s="36"/>
      <c r="O101" s="36"/>
    </row>
    <row r="102" spans="1:15">
      <c r="A102" s="36"/>
      <c r="B102" s="36"/>
      <c r="C102" s="36"/>
      <c r="D102" s="36"/>
      <c r="E102" s="36"/>
      <c r="F102" s="36"/>
      <c r="G102" s="36"/>
      <c r="H102" s="36"/>
      <c r="I102" s="36"/>
      <c r="J102" s="36"/>
      <c r="K102" s="36"/>
      <c r="L102" s="36"/>
      <c r="M102" s="36"/>
      <c r="N102" s="36"/>
      <c r="O102" s="36"/>
    </row>
    <row r="103" spans="1:15">
      <c r="A103" s="36"/>
      <c r="B103" s="36"/>
      <c r="C103" s="36"/>
      <c r="D103" s="36"/>
      <c r="E103" s="36"/>
      <c r="F103" s="36"/>
      <c r="G103" s="36"/>
      <c r="H103" s="36"/>
      <c r="I103" s="36"/>
      <c r="J103" s="36"/>
      <c r="K103" s="36"/>
      <c r="L103" s="36"/>
      <c r="M103" s="36"/>
      <c r="N103" s="36"/>
      <c r="O103" s="36"/>
    </row>
    <row r="104" spans="1:15">
      <c r="A104" s="36"/>
      <c r="B104" s="36"/>
      <c r="C104" s="36"/>
      <c r="D104" s="36"/>
      <c r="E104" s="36"/>
      <c r="F104" s="36"/>
      <c r="G104" s="36"/>
      <c r="H104" s="36"/>
      <c r="I104" s="36"/>
      <c r="J104" s="36"/>
      <c r="K104" s="36"/>
      <c r="L104" s="36"/>
      <c r="M104" s="36"/>
      <c r="N104" s="36"/>
      <c r="O104" s="36"/>
    </row>
    <row r="105" spans="1:15">
      <c r="A105" s="36"/>
      <c r="B105" s="36"/>
      <c r="C105" s="36"/>
      <c r="D105" s="36"/>
      <c r="E105" s="36"/>
      <c r="F105" s="36"/>
      <c r="G105" s="36"/>
      <c r="H105" s="36"/>
      <c r="I105" s="36"/>
      <c r="J105" s="36"/>
      <c r="K105" s="36"/>
      <c r="L105" s="36"/>
      <c r="M105" s="36"/>
      <c r="N105" s="36"/>
      <c r="O105" s="36"/>
    </row>
    <row r="106" spans="1:15">
      <c r="A106" s="36"/>
      <c r="B106" s="36"/>
      <c r="C106" s="36"/>
      <c r="D106" s="36"/>
      <c r="E106" s="36"/>
      <c r="F106" s="36"/>
      <c r="G106" s="36"/>
      <c r="H106" s="36"/>
      <c r="I106" s="36"/>
      <c r="J106" s="36"/>
      <c r="K106" s="36"/>
      <c r="L106" s="36"/>
      <c r="M106" s="36"/>
      <c r="N106" s="36"/>
      <c r="O106" s="36"/>
    </row>
    <row r="107" spans="1:15">
      <c r="A107" s="36"/>
      <c r="B107" s="36"/>
      <c r="C107" s="36"/>
      <c r="D107" s="36"/>
      <c r="E107" s="36"/>
      <c r="F107" s="36"/>
      <c r="G107" s="36"/>
      <c r="H107" s="36"/>
      <c r="I107" s="36"/>
      <c r="J107" s="36"/>
      <c r="K107" s="36"/>
      <c r="L107" s="36"/>
      <c r="M107" s="36"/>
      <c r="N107" s="36"/>
      <c r="O107" s="36"/>
    </row>
    <row r="108" spans="1:15">
      <c r="A108" s="36"/>
      <c r="B108" s="36"/>
      <c r="C108" s="36"/>
      <c r="D108" s="36"/>
      <c r="E108" s="36"/>
      <c r="F108" s="36"/>
      <c r="G108" s="36"/>
      <c r="H108" s="36"/>
      <c r="I108" s="36"/>
      <c r="J108" s="36"/>
      <c r="K108" s="36"/>
      <c r="L108" s="36"/>
      <c r="M108" s="36"/>
      <c r="N108" s="36"/>
      <c r="O108" s="36"/>
    </row>
    <row r="109" spans="1:15">
      <c r="A109" s="36"/>
      <c r="B109" s="36"/>
      <c r="C109" s="36"/>
      <c r="D109" s="36"/>
      <c r="E109" s="36"/>
      <c r="F109" s="36"/>
      <c r="G109" s="36"/>
      <c r="H109" s="36"/>
      <c r="I109" s="36"/>
      <c r="J109" s="36"/>
      <c r="K109" s="36"/>
      <c r="L109" s="36"/>
      <c r="M109" s="36"/>
      <c r="N109" s="36"/>
      <c r="O109" s="36"/>
    </row>
    <row r="110" spans="1:15">
      <c r="A110" s="36"/>
      <c r="B110" s="36"/>
      <c r="C110" s="36"/>
      <c r="D110" s="36"/>
      <c r="E110" s="36"/>
      <c r="F110" s="36"/>
      <c r="G110" s="36"/>
      <c r="H110" s="36"/>
      <c r="I110" s="36"/>
      <c r="J110" s="36"/>
      <c r="K110" s="36"/>
      <c r="L110" s="36"/>
      <c r="M110" s="36"/>
      <c r="N110" s="36"/>
      <c r="O110" s="36"/>
    </row>
    <row r="111" spans="1:15">
      <c r="A111" s="36"/>
      <c r="B111" s="36"/>
      <c r="C111" s="36"/>
      <c r="D111" s="36"/>
      <c r="E111" s="36"/>
      <c r="F111" s="36"/>
      <c r="G111" s="36"/>
      <c r="H111" s="36"/>
      <c r="I111" s="36"/>
      <c r="J111" s="36"/>
      <c r="K111" s="36"/>
      <c r="L111" s="36"/>
      <c r="M111" s="36"/>
      <c r="N111" s="36"/>
      <c r="O111" s="36"/>
    </row>
    <row r="112" spans="1:15">
      <c r="A112" s="36"/>
      <c r="B112" s="36"/>
      <c r="C112" s="36"/>
      <c r="D112" s="36"/>
      <c r="E112" s="36"/>
      <c r="F112" s="36"/>
      <c r="G112" s="36"/>
      <c r="H112" s="36"/>
      <c r="I112" s="36"/>
      <c r="J112" s="36"/>
      <c r="K112" s="36"/>
      <c r="L112" s="36"/>
      <c r="M112" s="36"/>
      <c r="N112" s="36"/>
      <c r="O112" s="36"/>
    </row>
    <row r="113" spans="1:15">
      <c r="A113" s="36"/>
      <c r="B113" s="36"/>
      <c r="C113" s="36"/>
      <c r="D113" s="36"/>
      <c r="E113" s="36"/>
      <c r="F113" s="36"/>
      <c r="G113" s="36"/>
      <c r="H113" s="36"/>
      <c r="I113" s="36"/>
      <c r="J113" s="36"/>
      <c r="K113" s="36"/>
      <c r="L113" s="36"/>
      <c r="M113" s="36"/>
      <c r="N113" s="36"/>
      <c r="O113" s="36"/>
    </row>
    <row r="114" spans="1:15">
      <c r="A114" s="36"/>
      <c r="B114" s="36"/>
      <c r="C114" s="36"/>
      <c r="D114" s="36"/>
      <c r="E114" s="36"/>
      <c r="F114" s="36"/>
      <c r="G114" s="36"/>
      <c r="H114" s="36"/>
      <c r="I114" s="36"/>
      <c r="J114" s="36"/>
      <c r="K114" s="36"/>
      <c r="L114" s="36"/>
      <c r="M114" s="36"/>
      <c r="N114" s="36"/>
      <c r="O114" s="36"/>
    </row>
    <row r="115" spans="1:15">
      <c r="A115" s="36"/>
      <c r="B115" s="36"/>
      <c r="C115" s="36"/>
      <c r="D115" s="36"/>
      <c r="E115" s="36"/>
      <c r="F115" s="36"/>
      <c r="G115" s="36"/>
      <c r="H115" s="36"/>
      <c r="I115" s="36"/>
      <c r="J115" s="36"/>
      <c r="K115" s="36"/>
      <c r="L115" s="36"/>
      <c r="M115" s="36"/>
      <c r="N115" s="36"/>
      <c r="O115" s="36"/>
    </row>
    <row r="116" spans="1:15">
      <c r="A116" s="36"/>
      <c r="B116" s="36"/>
      <c r="C116" s="36"/>
      <c r="D116" s="36"/>
      <c r="E116" s="36"/>
      <c r="F116" s="36"/>
      <c r="G116" s="36"/>
      <c r="H116" s="36"/>
      <c r="I116" s="36"/>
      <c r="J116" s="36"/>
      <c r="K116" s="36"/>
      <c r="L116" s="36"/>
      <c r="M116" s="36"/>
      <c r="N116" s="36"/>
      <c r="O116" s="36"/>
    </row>
    <row r="117" spans="1:15">
      <c r="A117" s="36"/>
      <c r="B117" s="36"/>
      <c r="C117" s="36"/>
      <c r="D117" s="36"/>
      <c r="E117" s="36"/>
      <c r="F117" s="36"/>
      <c r="G117" s="36"/>
      <c r="H117" s="36"/>
      <c r="I117" s="36"/>
      <c r="J117" s="36"/>
      <c r="K117" s="36"/>
      <c r="L117" s="36"/>
      <c r="M117" s="36"/>
      <c r="N117" s="36"/>
      <c r="O117" s="36"/>
    </row>
    <row r="118" spans="1:15">
      <c r="A118" s="36"/>
      <c r="B118" s="36"/>
      <c r="C118" s="36"/>
      <c r="D118" s="36"/>
      <c r="E118" s="36"/>
      <c r="F118" s="36"/>
      <c r="G118" s="36"/>
      <c r="H118" s="36"/>
      <c r="I118" s="36"/>
      <c r="J118" s="36"/>
      <c r="K118" s="36"/>
      <c r="L118" s="36"/>
      <c r="M118" s="36"/>
      <c r="N118" s="36"/>
      <c r="O118" s="36"/>
    </row>
    <row r="119" spans="1:15">
      <c r="A119" s="36"/>
      <c r="B119" s="36"/>
      <c r="C119" s="36"/>
      <c r="D119" s="36"/>
      <c r="E119" s="36"/>
      <c r="F119" s="36"/>
      <c r="G119" s="36"/>
      <c r="H119" s="36"/>
      <c r="I119" s="36"/>
      <c r="J119" s="36"/>
      <c r="K119" s="36"/>
      <c r="L119" s="36"/>
      <c r="M119" s="36"/>
      <c r="N119" s="36"/>
      <c r="O119" s="36"/>
    </row>
    <row r="120" spans="1:15">
      <c r="A120" s="36"/>
      <c r="B120" s="36"/>
      <c r="C120" s="36"/>
      <c r="D120" s="36"/>
      <c r="E120" s="36"/>
      <c r="F120" s="36"/>
      <c r="G120" s="36"/>
      <c r="H120" s="36"/>
      <c r="I120" s="36"/>
      <c r="J120" s="36"/>
      <c r="K120" s="36"/>
      <c r="L120" s="36"/>
      <c r="M120" s="36"/>
      <c r="N120" s="36"/>
      <c r="O120" s="36"/>
    </row>
    <row r="121" spans="1:15">
      <c r="A121" s="36"/>
      <c r="B121" s="36"/>
      <c r="C121" s="36"/>
      <c r="D121" s="36"/>
      <c r="E121" s="36"/>
      <c r="F121" s="36"/>
      <c r="G121" s="36"/>
      <c r="H121" s="36"/>
      <c r="I121" s="36"/>
      <c r="J121" s="36"/>
      <c r="K121" s="36"/>
      <c r="L121" s="36"/>
      <c r="M121" s="36"/>
      <c r="N121" s="36"/>
      <c r="O121" s="36"/>
    </row>
    <row r="122" spans="1:15">
      <c r="A122" s="36"/>
      <c r="B122" s="36"/>
      <c r="C122" s="36"/>
      <c r="D122" s="36"/>
      <c r="E122" s="36"/>
      <c r="F122" s="36"/>
      <c r="G122" s="36"/>
      <c r="H122" s="36"/>
      <c r="I122" s="36"/>
      <c r="J122" s="36"/>
      <c r="K122" s="36"/>
      <c r="L122" s="36"/>
      <c r="M122" s="36"/>
      <c r="N122" s="36"/>
      <c r="O122" s="36"/>
    </row>
    <row r="123" spans="1:15">
      <c r="A123" s="36"/>
      <c r="B123" s="36"/>
      <c r="C123" s="36"/>
      <c r="D123" s="36"/>
      <c r="E123" s="36"/>
      <c r="F123" s="36"/>
      <c r="G123" s="36"/>
      <c r="H123" s="36"/>
      <c r="I123" s="36"/>
      <c r="J123" s="36"/>
      <c r="K123" s="36"/>
      <c r="L123" s="36"/>
      <c r="M123" s="36"/>
      <c r="N123" s="36"/>
      <c r="O123" s="36"/>
    </row>
    <row r="124" spans="1:15">
      <c r="A124" s="36"/>
      <c r="B124" s="36"/>
      <c r="C124" s="36"/>
      <c r="D124" s="36"/>
      <c r="E124" s="36"/>
      <c r="F124" s="36"/>
      <c r="G124" s="36"/>
      <c r="H124" s="36"/>
      <c r="I124" s="36"/>
      <c r="J124" s="36"/>
      <c r="K124" s="36"/>
      <c r="L124" s="36"/>
      <c r="M124" s="36"/>
      <c r="N124" s="36"/>
      <c r="O124" s="36"/>
    </row>
    <row r="125" spans="1:15">
      <c r="A125" s="36"/>
      <c r="B125" s="36"/>
      <c r="C125" s="36"/>
      <c r="D125" s="36"/>
      <c r="E125" s="36"/>
      <c r="F125" s="36"/>
      <c r="G125" s="36"/>
      <c r="H125" s="36"/>
      <c r="I125" s="36"/>
      <c r="J125" s="36"/>
      <c r="K125" s="36"/>
      <c r="L125" s="36"/>
      <c r="M125" s="36"/>
      <c r="N125" s="36"/>
      <c r="O125" s="36"/>
    </row>
    <row r="126" spans="1:15">
      <c r="A126" s="36"/>
      <c r="B126" s="36"/>
      <c r="C126" s="36"/>
      <c r="D126" s="36"/>
      <c r="E126" s="36"/>
      <c r="F126" s="36"/>
      <c r="G126" s="36"/>
      <c r="H126" s="36"/>
      <c r="I126" s="36"/>
      <c r="J126" s="36"/>
      <c r="K126" s="36"/>
      <c r="L126" s="36"/>
      <c r="M126" s="36"/>
      <c r="N126" s="36"/>
      <c r="O126" s="36"/>
    </row>
    <row r="127" spans="1:15">
      <c r="A127" s="36"/>
      <c r="B127" s="36"/>
      <c r="C127" s="36"/>
      <c r="D127" s="36"/>
      <c r="E127" s="36"/>
      <c r="F127" s="36"/>
      <c r="G127" s="36"/>
      <c r="H127" s="36"/>
      <c r="I127" s="36"/>
      <c r="J127" s="36"/>
      <c r="K127" s="36"/>
      <c r="L127" s="36"/>
      <c r="M127" s="36"/>
      <c r="N127" s="36"/>
      <c r="O127" s="36"/>
    </row>
    <row r="128" spans="1:15">
      <c r="A128" s="36"/>
      <c r="B128" s="36"/>
      <c r="C128" s="36"/>
      <c r="D128" s="36"/>
      <c r="E128" s="36"/>
      <c r="F128" s="36"/>
      <c r="G128" s="36"/>
      <c r="H128" s="36"/>
      <c r="I128" s="36"/>
      <c r="J128" s="36"/>
      <c r="K128" s="36"/>
      <c r="L128" s="36"/>
      <c r="M128" s="36"/>
      <c r="N128" s="36"/>
      <c r="O128" s="36"/>
    </row>
    <row r="129" spans="1:15">
      <c r="A129" s="36"/>
      <c r="B129" s="36"/>
      <c r="C129" s="36"/>
      <c r="D129" s="36"/>
      <c r="E129" s="36"/>
      <c r="F129" s="36"/>
      <c r="G129" s="36"/>
      <c r="H129" s="36"/>
      <c r="I129" s="36"/>
      <c r="J129" s="36"/>
      <c r="K129" s="36"/>
      <c r="L129" s="36"/>
      <c r="M129" s="36"/>
      <c r="N129" s="36"/>
      <c r="O129" s="36"/>
    </row>
    <row r="130" spans="1:15">
      <c r="A130" s="36"/>
      <c r="B130" s="36"/>
      <c r="C130" s="36"/>
      <c r="D130" s="36"/>
      <c r="E130" s="36"/>
      <c r="F130" s="36"/>
      <c r="G130" s="36"/>
      <c r="H130" s="36"/>
      <c r="I130" s="36"/>
      <c r="J130" s="36"/>
      <c r="K130" s="36"/>
      <c r="L130" s="36"/>
      <c r="M130" s="36"/>
      <c r="N130" s="36"/>
      <c r="O130" s="36"/>
    </row>
    <row r="131" spans="1:15">
      <c r="A131" s="36"/>
      <c r="B131" s="36"/>
      <c r="C131" s="36"/>
      <c r="D131" s="36"/>
      <c r="E131" s="36"/>
      <c r="F131" s="36"/>
      <c r="G131" s="36"/>
      <c r="H131" s="36"/>
      <c r="I131" s="36"/>
      <c r="J131" s="36"/>
      <c r="K131" s="36"/>
      <c r="L131" s="36"/>
      <c r="M131" s="36"/>
      <c r="N131" s="36"/>
      <c r="O131" s="36"/>
    </row>
    <row r="132" spans="1:15">
      <c r="A132" s="36"/>
      <c r="B132" s="36"/>
      <c r="C132" s="36"/>
      <c r="D132" s="36"/>
      <c r="E132" s="36"/>
      <c r="F132" s="36"/>
      <c r="G132" s="36"/>
      <c r="H132" s="36"/>
      <c r="I132" s="36"/>
      <c r="J132" s="36"/>
      <c r="K132" s="36"/>
      <c r="L132" s="36"/>
      <c r="M132" s="36"/>
      <c r="N132" s="36"/>
      <c r="O132" s="36"/>
    </row>
    <row r="133" spans="1:15">
      <c r="A133" s="36"/>
      <c r="B133" s="36"/>
      <c r="C133" s="36"/>
      <c r="D133" s="36"/>
      <c r="E133" s="36"/>
      <c r="F133" s="36"/>
      <c r="G133" s="36"/>
      <c r="H133" s="36"/>
      <c r="I133" s="36"/>
      <c r="J133" s="36"/>
      <c r="K133" s="36"/>
      <c r="L133" s="36"/>
      <c r="M133" s="36"/>
      <c r="N133" s="36"/>
      <c r="O133" s="36"/>
    </row>
    <row r="134" spans="1:15">
      <c r="A134" s="36"/>
      <c r="B134" s="36"/>
      <c r="C134" s="36"/>
      <c r="D134" s="36"/>
      <c r="E134" s="36"/>
      <c r="F134" s="36"/>
      <c r="G134" s="36"/>
      <c r="H134" s="36"/>
      <c r="I134" s="36"/>
      <c r="J134" s="36"/>
      <c r="K134" s="36"/>
      <c r="L134" s="36"/>
      <c r="M134" s="36"/>
      <c r="N134" s="36"/>
      <c r="O134" s="36"/>
    </row>
    <row r="135" spans="1:15">
      <c r="A135" s="36"/>
      <c r="B135" s="36"/>
      <c r="C135" s="36"/>
      <c r="D135" s="36"/>
      <c r="E135" s="36"/>
      <c r="F135" s="36"/>
      <c r="G135" s="36"/>
      <c r="H135" s="36"/>
      <c r="I135" s="36"/>
      <c r="J135" s="36"/>
      <c r="K135" s="36"/>
      <c r="L135" s="36"/>
      <c r="M135" s="36"/>
      <c r="N135" s="36"/>
      <c r="O135" s="36"/>
    </row>
    <row r="136" spans="1:15">
      <c r="A136" s="36"/>
      <c r="B136" s="36"/>
      <c r="C136" s="36"/>
      <c r="D136" s="36"/>
      <c r="E136" s="36"/>
      <c r="F136" s="36"/>
      <c r="G136" s="36"/>
      <c r="H136" s="36"/>
      <c r="I136" s="36"/>
      <c r="J136" s="36"/>
      <c r="K136" s="36"/>
      <c r="L136" s="36"/>
      <c r="M136" s="36"/>
      <c r="N136" s="36"/>
      <c r="O136" s="36"/>
    </row>
    <row r="137" spans="1:15">
      <c r="A137" s="36"/>
      <c r="B137" s="36"/>
      <c r="C137" s="36"/>
      <c r="D137" s="36"/>
      <c r="E137" s="36"/>
      <c r="F137" s="36"/>
      <c r="G137" s="36"/>
      <c r="H137" s="36"/>
      <c r="I137" s="36"/>
      <c r="J137" s="36"/>
      <c r="K137" s="36"/>
      <c r="L137" s="36"/>
      <c r="M137" s="36"/>
      <c r="N137" s="36"/>
      <c r="O137" s="36"/>
    </row>
    <row r="138" spans="1:15">
      <c r="A138" s="36"/>
      <c r="B138" s="36"/>
      <c r="C138" s="36"/>
      <c r="D138" s="36"/>
      <c r="E138" s="36"/>
      <c r="F138" s="36"/>
      <c r="G138" s="36"/>
      <c r="H138" s="36"/>
      <c r="I138" s="36"/>
      <c r="J138" s="36"/>
      <c r="K138" s="36"/>
      <c r="L138" s="36"/>
      <c r="M138" s="36"/>
      <c r="N138" s="36"/>
      <c r="O138" s="36"/>
    </row>
    <row r="139" spans="1:15">
      <c r="A139" s="36"/>
      <c r="B139" s="36"/>
      <c r="C139" s="36"/>
      <c r="D139" s="36"/>
      <c r="E139" s="36"/>
      <c r="F139" s="36"/>
      <c r="G139" s="36"/>
      <c r="H139" s="36"/>
      <c r="I139" s="36"/>
      <c r="J139" s="36"/>
      <c r="K139" s="36"/>
      <c r="L139" s="36"/>
      <c r="M139" s="36"/>
      <c r="N139" s="36"/>
      <c r="O139" s="36"/>
    </row>
    <row r="140" spans="1:15">
      <c r="A140" s="36"/>
      <c r="B140" s="36"/>
      <c r="C140" s="36"/>
      <c r="D140" s="36"/>
      <c r="E140" s="36"/>
      <c r="F140" s="36"/>
      <c r="G140" s="36"/>
      <c r="H140" s="36"/>
      <c r="I140" s="36"/>
      <c r="J140" s="36"/>
      <c r="K140" s="36"/>
      <c r="L140" s="36"/>
      <c r="M140" s="36"/>
      <c r="N140" s="36"/>
      <c r="O140" s="36"/>
    </row>
    <row r="141" spans="1:15">
      <c r="A141" s="36"/>
      <c r="B141" s="36"/>
      <c r="C141" s="36"/>
      <c r="D141" s="36"/>
      <c r="E141" s="36"/>
      <c r="F141" s="36"/>
      <c r="G141" s="36"/>
      <c r="H141" s="36"/>
      <c r="I141" s="36"/>
      <c r="J141" s="36"/>
      <c r="K141" s="36"/>
      <c r="L141" s="36"/>
      <c r="M141" s="36"/>
      <c r="N141" s="36"/>
      <c r="O141" s="36"/>
    </row>
    <row r="142" spans="1:15">
      <c r="A142" s="36"/>
      <c r="B142" s="36"/>
      <c r="C142" s="36"/>
      <c r="D142" s="36"/>
      <c r="E142" s="36"/>
      <c r="F142" s="36"/>
      <c r="G142" s="36"/>
      <c r="H142" s="36"/>
      <c r="I142" s="36"/>
      <c r="J142" s="36"/>
      <c r="K142" s="36"/>
      <c r="L142" s="36"/>
      <c r="M142" s="36"/>
      <c r="N142" s="36"/>
      <c r="O142" s="36"/>
    </row>
    <row r="143" spans="1:15">
      <c r="A143" s="36"/>
      <c r="B143" s="36"/>
      <c r="C143" s="36"/>
      <c r="D143" s="36"/>
      <c r="E143" s="36"/>
      <c r="F143" s="36"/>
      <c r="G143" s="36"/>
      <c r="H143" s="36"/>
      <c r="I143" s="36"/>
      <c r="J143" s="36"/>
      <c r="K143" s="36"/>
      <c r="L143" s="36"/>
      <c r="M143" s="36"/>
      <c r="N143" s="36"/>
      <c r="O143" s="36"/>
    </row>
    <row r="144" spans="1:15">
      <c r="A144" s="36"/>
      <c r="B144" s="36"/>
      <c r="C144" s="36"/>
      <c r="D144" s="36"/>
      <c r="E144" s="36"/>
      <c r="F144" s="36"/>
      <c r="G144" s="36"/>
      <c r="H144" s="36"/>
      <c r="I144" s="36"/>
      <c r="J144" s="36"/>
      <c r="K144" s="36"/>
      <c r="L144" s="36"/>
      <c r="M144" s="36"/>
      <c r="N144" s="36"/>
      <c r="O144" s="36"/>
    </row>
    <row r="145" spans="1:15">
      <c r="A145" s="36"/>
      <c r="B145" s="36"/>
      <c r="C145" s="36"/>
      <c r="D145" s="36"/>
      <c r="E145" s="36"/>
      <c r="F145" s="36"/>
      <c r="G145" s="36"/>
      <c r="H145" s="36"/>
      <c r="I145" s="36"/>
      <c r="J145" s="36"/>
      <c r="K145" s="36"/>
      <c r="L145" s="36"/>
      <c r="M145" s="36"/>
      <c r="N145" s="36"/>
      <c r="O145" s="36"/>
    </row>
    <row r="146" spans="1:15">
      <c r="A146" s="36"/>
      <c r="B146" s="36"/>
      <c r="C146" s="36"/>
      <c r="D146" s="36"/>
      <c r="E146" s="36"/>
      <c r="F146" s="36"/>
      <c r="G146" s="36"/>
      <c r="H146" s="36"/>
      <c r="I146" s="36"/>
      <c r="J146" s="36"/>
      <c r="K146" s="36"/>
      <c r="L146" s="36"/>
      <c r="M146" s="36"/>
      <c r="N146" s="36"/>
      <c r="O146" s="36"/>
    </row>
    <row r="147" spans="1:15">
      <c r="A147" s="36"/>
      <c r="B147" s="36"/>
      <c r="C147" s="36"/>
      <c r="D147" s="36"/>
      <c r="E147" s="36"/>
      <c r="F147" s="36"/>
      <c r="G147" s="36"/>
      <c r="H147" s="36"/>
      <c r="I147" s="36"/>
      <c r="J147" s="36"/>
      <c r="K147" s="36"/>
      <c r="L147" s="36"/>
      <c r="M147" s="36"/>
      <c r="N147" s="36"/>
      <c r="O147" s="36"/>
    </row>
    <row r="148" spans="1:15">
      <c r="A148" s="36"/>
      <c r="B148" s="36"/>
      <c r="C148" s="36"/>
      <c r="D148" s="36"/>
      <c r="E148" s="36"/>
      <c r="F148" s="36"/>
      <c r="G148" s="36"/>
      <c r="H148" s="36"/>
      <c r="I148" s="36"/>
      <c r="J148" s="36"/>
      <c r="K148" s="36"/>
      <c r="L148" s="36"/>
      <c r="M148" s="36"/>
      <c r="N148" s="36"/>
      <c r="O148" s="36"/>
    </row>
    <row r="149" spans="1:15">
      <c r="A149" s="36"/>
      <c r="B149" s="36"/>
      <c r="C149" s="36"/>
      <c r="D149" s="36"/>
      <c r="E149" s="36"/>
      <c r="F149" s="36"/>
      <c r="G149" s="36"/>
      <c r="H149" s="36"/>
      <c r="I149" s="36"/>
      <c r="J149" s="36"/>
      <c r="K149" s="36"/>
      <c r="L149" s="36"/>
      <c r="M149" s="36"/>
      <c r="N149" s="36"/>
      <c r="O149" s="36"/>
    </row>
    <row r="150" spans="1:15">
      <c r="A150" s="36"/>
      <c r="B150" s="36"/>
      <c r="C150" s="36"/>
      <c r="D150" s="36"/>
      <c r="E150" s="36"/>
      <c r="F150" s="36"/>
      <c r="G150" s="36"/>
      <c r="H150" s="36"/>
      <c r="I150" s="36"/>
      <c r="J150" s="36"/>
      <c r="K150" s="36"/>
      <c r="L150" s="36"/>
      <c r="M150" s="36"/>
      <c r="N150" s="36"/>
      <c r="O150" s="36"/>
    </row>
    <row r="151" spans="1:15">
      <c r="A151" s="36"/>
      <c r="B151" s="36"/>
      <c r="C151" s="36"/>
      <c r="D151" s="36"/>
      <c r="E151" s="36"/>
      <c r="F151" s="36"/>
      <c r="G151" s="36"/>
      <c r="H151" s="36"/>
      <c r="I151" s="36"/>
      <c r="J151" s="36"/>
      <c r="K151" s="36"/>
      <c r="L151" s="36"/>
      <c r="M151" s="36"/>
      <c r="N151" s="36"/>
      <c r="O151" s="36"/>
    </row>
    <row r="152" spans="1:15">
      <c r="A152" s="36"/>
      <c r="B152" s="36"/>
      <c r="C152" s="36"/>
      <c r="D152" s="36"/>
      <c r="E152" s="36"/>
      <c r="F152" s="36"/>
      <c r="G152" s="36"/>
      <c r="H152" s="36"/>
      <c r="I152" s="36"/>
      <c r="J152" s="36"/>
      <c r="K152" s="36"/>
      <c r="L152" s="36"/>
      <c r="M152" s="36"/>
      <c r="N152" s="36"/>
      <c r="O152" s="36"/>
    </row>
    <row r="153" spans="1:15">
      <c r="A153" s="36"/>
      <c r="B153" s="36"/>
      <c r="C153" s="36"/>
      <c r="D153" s="36"/>
      <c r="E153" s="36"/>
      <c r="F153" s="36"/>
      <c r="G153" s="36"/>
      <c r="H153" s="36"/>
      <c r="I153" s="36"/>
      <c r="J153" s="36"/>
      <c r="K153" s="36"/>
      <c r="L153" s="36"/>
      <c r="M153" s="36"/>
      <c r="N153" s="36"/>
      <c r="O153" s="36"/>
    </row>
    <row r="154" spans="1:15">
      <c r="A154" s="36"/>
      <c r="B154" s="36"/>
      <c r="C154" s="36"/>
      <c r="D154" s="36"/>
      <c r="E154" s="36"/>
      <c r="F154" s="36"/>
      <c r="G154" s="36"/>
      <c r="H154" s="36"/>
      <c r="I154" s="36"/>
      <c r="J154" s="36"/>
      <c r="K154" s="36"/>
      <c r="L154" s="36"/>
      <c r="M154" s="36"/>
      <c r="N154" s="36"/>
      <c r="O154" s="36"/>
    </row>
    <row r="155" spans="1:15">
      <c r="A155" s="36"/>
      <c r="B155" s="36"/>
      <c r="C155" s="36"/>
      <c r="D155" s="36"/>
      <c r="E155" s="36"/>
      <c r="F155" s="36"/>
      <c r="G155" s="36"/>
      <c r="H155" s="36"/>
      <c r="I155" s="36"/>
      <c r="J155" s="36"/>
      <c r="K155" s="36"/>
      <c r="L155" s="36"/>
      <c r="M155" s="36"/>
      <c r="N155" s="36"/>
      <c r="O155" s="36"/>
    </row>
    <row r="156" spans="1:15">
      <c r="A156" s="36"/>
      <c r="B156" s="36"/>
      <c r="C156" s="36"/>
      <c r="D156" s="36"/>
      <c r="E156" s="36"/>
      <c r="F156" s="36"/>
      <c r="G156" s="36"/>
      <c r="H156" s="36"/>
      <c r="I156" s="36"/>
      <c r="J156" s="36"/>
      <c r="K156" s="36"/>
      <c r="L156" s="36"/>
      <c r="M156" s="36"/>
      <c r="N156" s="36"/>
      <c r="O156" s="36"/>
    </row>
    <row r="157" spans="1:15">
      <c r="A157" s="36"/>
      <c r="B157" s="36"/>
      <c r="C157" s="36"/>
      <c r="D157" s="36"/>
      <c r="E157" s="36"/>
      <c r="F157" s="36"/>
      <c r="G157" s="36"/>
      <c r="H157" s="36"/>
      <c r="I157" s="36"/>
      <c r="J157" s="36"/>
      <c r="K157" s="36"/>
      <c r="L157" s="36"/>
      <c r="M157" s="36"/>
      <c r="N157" s="36"/>
      <c r="O157" s="36"/>
    </row>
    <row r="158" spans="1:15">
      <c r="A158" s="36"/>
      <c r="B158" s="36"/>
      <c r="C158" s="36"/>
      <c r="D158" s="36"/>
      <c r="E158" s="36"/>
      <c r="F158" s="36"/>
      <c r="G158" s="36"/>
      <c r="H158" s="36"/>
      <c r="I158" s="36"/>
      <c r="J158" s="36"/>
      <c r="K158" s="36"/>
      <c r="L158" s="36"/>
      <c r="M158" s="36"/>
      <c r="N158" s="36"/>
      <c r="O158" s="36"/>
    </row>
    <row r="159" spans="1:15">
      <c r="A159" s="36"/>
      <c r="B159" s="36"/>
      <c r="C159" s="36"/>
      <c r="D159" s="36"/>
      <c r="E159" s="36"/>
      <c r="F159" s="36"/>
      <c r="G159" s="36"/>
      <c r="H159" s="36"/>
      <c r="I159" s="36"/>
      <c r="J159" s="36"/>
      <c r="K159" s="36"/>
      <c r="L159" s="36"/>
      <c r="M159" s="36"/>
      <c r="N159" s="36"/>
      <c r="O159" s="36"/>
    </row>
    <row r="160" spans="1:15">
      <c r="A160" s="36"/>
      <c r="B160" s="36"/>
      <c r="C160" s="36"/>
      <c r="D160" s="36"/>
      <c r="E160" s="36"/>
      <c r="F160" s="36"/>
      <c r="G160" s="36"/>
      <c r="H160" s="36"/>
      <c r="I160" s="36"/>
      <c r="J160" s="36"/>
      <c r="K160" s="36"/>
      <c r="L160" s="36"/>
      <c r="M160" s="36"/>
      <c r="N160" s="36"/>
      <c r="O160" s="36"/>
    </row>
    <row r="161" spans="1:15">
      <c r="A161" s="36"/>
      <c r="B161" s="36"/>
      <c r="C161" s="36"/>
      <c r="D161" s="36"/>
      <c r="E161" s="36"/>
      <c r="F161" s="36"/>
      <c r="G161" s="36"/>
      <c r="H161" s="36"/>
      <c r="I161" s="36"/>
      <c r="J161" s="36"/>
      <c r="K161" s="36"/>
      <c r="L161" s="36"/>
      <c r="M161" s="36"/>
      <c r="N161" s="36"/>
      <c r="O161" s="36"/>
    </row>
    <row r="162" spans="1:15">
      <c r="A162" s="36"/>
      <c r="B162" s="36"/>
      <c r="C162" s="36"/>
      <c r="D162" s="36"/>
      <c r="E162" s="36"/>
      <c r="F162" s="36"/>
      <c r="G162" s="36"/>
      <c r="H162" s="36"/>
      <c r="I162" s="36"/>
      <c r="J162" s="36"/>
      <c r="K162" s="36"/>
      <c r="L162" s="36"/>
      <c r="M162" s="36"/>
      <c r="N162" s="36"/>
      <c r="O162" s="36"/>
    </row>
    <row r="163" spans="1:15">
      <c r="A163" s="36"/>
      <c r="B163" s="36"/>
      <c r="C163" s="36"/>
      <c r="D163" s="36"/>
      <c r="E163" s="36"/>
      <c r="F163" s="36"/>
      <c r="G163" s="36"/>
      <c r="H163" s="36"/>
      <c r="I163" s="36"/>
      <c r="J163" s="36"/>
      <c r="K163" s="36"/>
      <c r="L163" s="36"/>
      <c r="M163" s="36"/>
      <c r="N163" s="36"/>
      <c r="O163" s="36"/>
    </row>
    <row r="164" spans="1:15">
      <c r="A164" s="36"/>
      <c r="B164" s="36"/>
      <c r="C164" s="36"/>
      <c r="D164" s="36"/>
      <c r="E164" s="36"/>
      <c r="F164" s="36"/>
      <c r="G164" s="36"/>
      <c r="H164" s="36"/>
      <c r="I164" s="36"/>
      <c r="J164" s="36"/>
      <c r="K164" s="36"/>
      <c r="L164" s="36"/>
      <c r="M164" s="36"/>
      <c r="N164" s="36"/>
      <c r="O164" s="36"/>
    </row>
    <row r="165" spans="1:15">
      <c r="A165" s="36"/>
      <c r="B165" s="36"/>
      <c r="C165" s="36"/>
      <c r="D165" s="36"/>
      <c r="E165" s="36"/>
      <c r="F165" s="36"/>
      <c r="G165" s="36"/>
      <c r="H165" s="36"/>
      <c r="I165" s="36"/>
      <c r="J165" s="36"/>
      <c r="K165" s="36"/>
      <c r="L165" s="36"/>
      <c r="M165" s="36"/>
      <c r="N165" s="36"/>
      <c r="O165" s="36"/>
    </row>
    <row r="166" spans="1:15">
      <c r="A166" s="36"/>
      <c r="B166" s="36"/>
      <c r="C166" s="36"/>
      <c r="D166" s="36"/>
      <c r="E166" s="36"/>
      <c r="F166" s="36"/>
      <c r="G166" s="36"/>
      <c r="H166" s="36"/>
      <c r="I166" s="36"/>
      <c r="J166" s="36"/>
      <c r="K166" s="36"/>
      <c r="L166" s="36"/>
      <c r="M166" s="36"/>
      <c r="N166" s="36"/>
      <c r="O166" s="36"/>
    </row>
    <row r="167" spans="1:15">
      <c r="A167" s="36"/>
      <c r="B167" s="36"/>
      <c r="C167" s="36"/>
      <c r="D167" s="36"/>
      <c r="E167" s="36"/>
      <c r="F167" s="36"/>
      <c r="G167" s="36"/>
      <c r="H167" s="36"/>
      <c r="I167" s="36"/>
      <c r="J167" s="36"/>
      <c r="K167" s="36"/>
      <c r="L167" s="36"/>
      <c r="M167" s="36"/>
      <c r="N167" s="36"/>
      <c r="O167" s="36"/>
    </row>
    <row r="168" spans="1:15">
      <c r="A168" s="36"/>
      <c r="B168" s="36"/>
      <c r="C168" s="36"/>
      <c r="D168" s="36"/>
      <c r="E168" s="36"/>
      <c r="F168" s="36"/>
      <c r="G168" s="36"/>
      <c r="H168" s="36"/>
      <c r="I168" s="36"/>
      <c r="J168" s="36"/>
      <c r="K168" s="36"/>
      <c r="L168" s="36"/>
      <c r="M168" s="36"/>
      <c r="N168" s="36"/>
      <c r="O168" s="36"/>
    </row>
    <row r="169" spans="1:15">
      <c r="A169" s="36"/>
      <c r="B169" s="36"/>
      <c r="C169" s="36"/>
      <c r="D169" s="36"/>
      <c r="E169" s="36"/>
      <c r="F169" s="36"/>
      <c r="G169" s="36"/>
      <c r="H169" s="36"/>
      <c r="I169" s="36"/>
      <c r="J169" s="36"/>
      <c r="K169" s="36"/>
      <c r="L169" s="36"/>
      <c r="M169" s="36"/>
      <c r="N169" s="36"/>
      <c r="O169" s="36"/>
    </row>
    <row r="170" spans="1:15">
      <c r="A170" s="36"/>
      <c r="B170" s="36"/>
      <c r="C170" s="36"/>
      <c r="D170" s="36"/>
      <c r="E170" s="36"/>
      <c r="F170" s="36"/>
      <c r="G170" s="36"/>
      <c r="H170" s="36"/>
      <c r="I170" s="36"/>
      <c r="J170" s="36"/>
      <c r="K170" s="36"/>
      <c r="L170" s="36"/>
      <c r="M170" s="36"/>
      <c r="N170" s="36"/>
      <c r="O170" s="36"/>
    </row>
    <row r="171" spans="1:15">
      <c r="A171" s="36"/>
      <c r="B171" s="36"/>
      <c r="C171" s="36"/>
      <c r="D171" s="36"/>
      <c r="E171" s="36"/>
      <c r="F171" s="36"/>
      <c r="G171" s="36"/>
      <c r="H171" s="36"/>
      <c r="I171" s="36"/>
      <c r="J171" s="36"/>
      <c r="K171" s="36"/>
      <c r="L171" s="36"/>
      <c r="M171" s="36"/>
      <c r="N171" s="36"/>
      <c r="O171" s="36"/>
    </row>
    <row r="172" spans="1:15">
      <c r="A172" s="36"/>
      <c r="B172" s="36"/>
      <c r="C172" s="36"/>
      <c r="D172" s="36"/>
      <c r="E172" s="36"/>
      <c r="F172" s="36"/>
      <c r="G172" s="36"/>
      <c r="H172" s="36"/>
      <c r="I172" s="36"/>
      <c r="J172" s="36"/>
      <c r="K172" s="36"/>
      <c r="L172" s="36"/>
      <c r="M172" s="36"/>
      <c r="N172" s="36"/>
      <c r="O172" s="36"/>
    </row>
    <row r="173" spans="1:15">
      <c r="A173" s="36"/>
      <c r="B173" s="36"/>
      <c r="C173" s="36"/>
      <c r="D173" s="36"/>
      <c r="E173" s="36"/>
      <c r="F173" s="36"/>
      <c r="G173" s="36"/>
      <c r="H173" s="36"/>
      <c r="I173" s="36"/>
      <c r="J173" s="36"/>
      <c r="K173" s="36"/>
      <c r="L173" s="36"/>
      <c r="M173" s="36"/>
      <c r="N173" s="36"/>
      <c r="O173" s="36"/>
    </row>
    <row r="174" spans="1:15">
      <c r="A174" s="36"/>
      <c r="B174" s="36"/>
      <c r="C174" s="36"/>
      <c r="D174" s="36"/>
      <c r="E174" s="36"/>
      <c r="F174" s="36"/>
      <c r="G174" s="36"/>
      <c r="H174" s="36"/>
      <c r="I174" s="36"/>
      <c r="J174" s="36"/>
      <c r="K174" s="36"/>
      <c r="L174" s="36"/>
      <c r="M174" s="36"/>
      <c r="N174" s="36"/>
      <c r="O174" s="36"/>
    </row>
    <row r="175" spans="1:15">
      <c r="A175" s="36"/>
      <c r="B175" s="36"/>
      <c r="C175" s="36"/>
      <c r="D175" s="36"/>
      <c r="E175" s="36"/>
      <c r="F175" s="36"/>
      <c r="G175" s="36"/>
      <c r="H175" s="36"/>
      <c r="I175" s="36"/>
      <c r="J175" s="36"/>
      <c r="K175" s="36"/>
      <c r="L175" s="36"/>
      <c r="M175" s="36"/>
      <c r="N175" s="36"/>
      <c r="O175" s="36"/>
    </row>
    <row r="176" spans="1:15">
      <c r="A176" s="36"/>
      <c r="B176" s="36"/>
      <c r="C176" s="36"/>
      <c r="D176" s="36"/>
      <c r="E176" s="36"/>
      <c r="F176" s="36"/>
      <c r="G176" s="36"/>
      <c r="H176" s="36"/>
      <c r="I176" s="36"/>
      <c r="J176" s="36"/>
      <c r="K176" s="36"/>
      <c r="L176" s="36"/>
      <c r="M176" s="36"/>
      <c r="N176" s="36"/>
      <c r="O176" s="36"/>
    </row>
    <row r="177" spans="1:15">
      <c r="A177" s="36"/>
      <c r="B177" s="36"/>
      <c r="C177" s="36"/>
      <c r="D177" s="36"/>
      <c r="E177" s="36"/>
      <c r="F177" s="36"/>
      <c r="G177" s="36"/>
      <c r="H177" s="36"/>
      <c r="I177" s="36"/>
      <c r="J177" s="36"/>
      <c r="K177" s="36"/>
      <c r="L177" s="36"/>
      <c r="M177" s="36"/>
      <c r="N177" s="36"/>
      <c r="O177" s="36"/>
    </row>
    <row r="178" spans="1:15">
      <c r="A178" s="36"/>
      <c r="B178" s="36"/>
      <c r="C178" s="36"/>
      <c r="D178" s="36"/>
      <c r="E178" s="36"/>
      <c r="F178" s="36"/>
      <c r="G178" s="36"/>
      <c r="H178" s="36"/>
      <c r="I178" s="36"/>
      <c r="J178" s="36"/>
      <c r="K178" s="36"/>
      <c r="L178" s="36"/>
      <c r="M178" s="36"/>
      <c r="N178" s="36"/>
      <c r="O178" s="36"/>
    </row>
    <row r="179" spans="1:15">
      <c r="A179" s="36"/>
      <c r="B179" s="36"/>
      <c r="C179" s="36"/>
      <c r="D179" s="36"/>
      <c r="E179" s="36"/>
      <c r="F179" s="36"/>
      <c r="G179" s="36"/>
      <c r="H179" s="36"/>
      <c r="I179" s="36"/>
      <c r="J179" s="36"/>
      <c r="K179" s="36"/>
      <c r="L179" s="36"/>
      <c r="M179" s="36"/>
      <c r="N179" s="36"/>
      <c r="O179" s="36"/>
    </row>
    <row r="180" spans="1:15">
      <c r="A180" s="36"/>
      <c r="B180" s="36"/>
      <c r="C180" s="36"/>
      <c r="D180" s="36"/>
      <c r="E180" s="36"/>
      <c r="F180" s="36"/>
      <c r="G180" s="36"/>
      <c r="H180" s="36"/>
      <c r="I180" s="36"/>
      <c r="J180" s="36"/>
      <c r="K180" s="36"/>
      <c r="L180" s="36"/>
      <c r="M180" s="36"/>
      <c r="N180" s="36"/>
      <c r="O180" s="36"/>
    </row>
    <row r="181" spans="1:15">
      <c r="A181" s="36"/>
      <c r="B181" s="36"/>
      <c r="C181" s="36"/>
      <c r="D181" s="36"/>
      <c r="E181" s="36"/>
      <c r="F181" s="36"/>
      <c r="G181" s="36"/>
      <c r="H181" s="36"/>
      <c r="I181" s="36"/>
      <c r="J181" s="36"/>
      <c r="K181" s="36"/>
      <c r="L181" s="36"/>
      <c r="M181" s="36"/>
      <c r="N181" s="36"/>
      <c r="O181" s="36"/>
    </row>
    <row r="182" spans="1:15">
      <c r="A182" s="36"/>
      <c r="B182" s="36"/>
      <c r="C182" s="36"/>
      <c r="D182" s="36"/>
      <c r="E182" s="36"/>
      <c r="F182" s="36"/>
      <c r="G182" s="36"/>
      <c r="H182" s="36"/>
      <c r="I182" s="36"/>
      <c r="J182" s="36"/>
      <c r="K182" s="36"/>
      <c r="L182" s="36"/>
      <c r="M182" s="36"/>
      <c r="N182" s="36"/>
      <c r="O182" s="36"/>
    </row>
    <row r="183" spans="1:15">
      <c r="A183" s="36"/>
      <c r="B183" s="36"/>
      <c r="C183" s="36"/>
      <c r="D183" s="36"/>
      <c r="E183" s="36"/>
      <c r="F183" s="36"/>
      <c r="G183" s="36"/>
      <c r="H183" s="36"/>
      <c r="I183" s="36"/>
      <c r="J183" s="36"/>
      <c r="K183" s="36"/>
      <c r="L183" s="36"/>
      <c r="M183" s="36"/>
      <c r="N183" s="36"/>
      <c r="O183" s="36"/>
    </row>
    <row r="184" spans="1:15">
      <c r="A184" s="36"/>
      <c r="B184" s="36"/>
      <c r="C184" s="36"/>
      <c r="D184" s="36"/>
      <c r="E184" s="36"/>
      <c r="F184" s="36"/>
      <c r="G184" s="36"/>
      <c r="H184" s="36"/>
      <c r="I184" s="36"/>
      <c r="J184" s="36"/>
      <c r="K184" s="36"/>
      <c r="L184" s="36"/>
      <c r="M184" s="36"/>
      <c r="N184" s="36"/>
      <c r="O184" s="36"/>
    </row>
    <row r="185" spans="1:15">
      <c r="A185" s="36"/>
      <c r="B185" s="36"/>
      <c r="C185" s="36"/>
      <c r="D185" s="36"/>
      <c r="E185" s="36"/>
      <c r="F185" s="36"/>
      <c r="G185" s="36"/>
      <c r="H185" s="36"/>
      <c r="I185" s="36"/>
      <c r="J185" s="36"/>
      <c r="K185" s="36"/>
      <c r="L185" s="36"/>
      <c r="M185" s="36"/>
      <c r="N185" s="36"/>
      <c r="O185" s="36"/>
    </row>
    <row r="186" spans="1:15">
      <c r="A186" s="36"/>
      <c r="B186" s="36"/>
      <c r="C186" s="36"/>
      <c r="D186" s="36"/>
      <c r="E186" s="36"/>
      <c r="F186" s="36"/>
      <c r="G186" s="36"/>
      <c r="H186" s="36"/>
      <c r="I186" s="36"/>
      <c r="J186" s="36"/>
      <c r="K186" s="36"/>
      <c r="L186" s="36"/>
      <c r="M186" s="36"/>
      <c r="N186" s="36"/>
      <c r="O186" s="36"/>
    </row>
    <row r="187" spans="1:15">
      <c r="A187" s="36"/>
      <c r="B187" s="36"/>
      <c r="C187" s="36"/>
      <c r="D187" s="36"/>
      <c r="E187" s="36"/>
      <c r="F187" s="36"/>
      <c r="G187" s="36"/>
      <c r="H187" s="36"/>
      <c r="I187" s="36"/>
      <c r="J187" s="36"/>
      <c r="K187" s="36"/>
      <c r="L187" s="36"/>
      <c r="M187" s="36"/>
      <c r="N187" s="36"/>
      <c r="O187" s="36"/>
    </row>
    <row r="188" spans="1:15">
      <c r="A188" s="36"/>
      <c r="B188" s="36"/>
      <c r="C188" s="36"/>
      <c r="D188" s="36"/>
      <c r="E188" s="36"/>
      <c r="F188" s="36"/>
      <c r="G188" s="36"/>
      <c r="H188" s="36"/>
      <c r="I188" s="36"/>
      <c r="J188" s="36"/>
      <c r="K188" s="36"/>
      <c r="L188" s="36"/>
      <c r="M188" s="36"/>
      <c r="N188" s="36"/>
      <c r="O188" s="36"/>
    </row>
    <row r="189" spans="1:15">
      <c r="A189" s="36"/>
      <c r="B189" s="36"/>
      <c r="C189" s="36"/>
      <c r="D189" s="36"/>
      <c r="E189" s="36"/>
      <c r="F189" s="36"/>
      <c r="G189" s="36"/>
      <c r="H189" s="36"/>
      <c r="I189" s="36"/>
      <c r="J189" s="36"/>
      <c r="K189" s="36"/>
      <c r="L189" s="36"/>
      <c r="M189" s="36"/>
      <c r="N189" s="36"/>
      <c r="O189" s="36"/>
    </row>
    <row r="190" spans="1:15">
      <c r="A190" s="36"/>
      <c r="B190" s="36"/>
      <c r="C190" s="36"/>
      <c r="D190" s="36"/>
      <c r="E190" s="36"/>
      <c r="F190" s="36"/>
      <c r="G190" s="36"/>
      <c r="H190" s="36"/>
      <c r="I190" s="36"/>
      <c r="J190" s="36"/>
      <c r="K190" s="36"/>
      <c r="L190" s="36"/>
      <c r="M190" s="36"/>
      <c r="N190" s="36"/>
      <c r="O190" s="36"/>
    </row>
    <row r="191" spans="1:15">
      <c r="A191" s="36"/>
      <c r="B191" s="36"/>
      <c r="C191" s="36"/>
      <c r="D191" s="36"/>
      <c r="E191" s="36"/>
      <c r="F191" s="36"/>
      <c r="G191" s="36"/>
      <c r="H191" s="36"/>
      <c r="I191" s="36"/>
      <c r="J191" s="36"/>
      <c r="K191" s="36"/>
      <c r="L191" s="36"/>
      <c r="M191" s="36"/>
      <c r="N191" s="36"/>
      <c r="O191" s="36"/>
    </row>
    <row r="192" spans="1:15">
      <c r="A192" s="36"/>
      <c r="B192" s="36"/>
      <c r="C192" s="36"/>
      <c r="D192" s="36"/>
      <c r="E192" s="36"/>
      <c r="F192" s="36"/>
      <c r="G192" s="36"/>
      <c r="H192" s="36"/>
      <c r="I192" s="36"/>
      <c r="J192" s="36"/>
      <c r="K192" s="36"/>
      <c r="L192" s="36"/>
      <c r="M192" s="36"/>
      <c r="N192" s="36"/>
      <c r="O192" s="36"/>
    </row>
    <row r="193" spans="1:15">
      <c r="A193" s="36"/>
      <c r="B193" s="36"/>
      <c r="C193" s="36"/>
      <c r="D193" s="36"/>
      <c r="E193" s="36"/>
      <c r="F193" s="36"/>
      <c r="G193" s="36"/>
      <c r="H193" s="36"/>
      <c r="I193" s="36"/>
      <c r="J193" s="36"/>
      <c r="K193" s="36"/>
      <c r="L193" s="36"/>
      <c r="M193" s="36"/>
      <c r="N193" s="36"/>
      <c r="O193" s="36"/>
    </row>
    <row r="194" spans="1:15">
      <c r="A194" s="36"/>
      <c r="B194" s="36"/>
      <c r="C194" s="36"/>
      <c r="D194" s="36"/>
      <c r="E194" s="36"/>
      <c r="F194" s="36"/>
      <c r="G194" s="36"/>
      <c r="H194" s="36"/>
      <c r="I194" s="36"/>
      <c r="J194" s="36"/>
      <c r="K194" s="36"/>
      <c r="L194" s="36"/>
      <c r="M194" s="36"/>
      <c r="N194" s="36"/>
      <c r="O194" s="36"/>
    </row>
    <row r="195" spans="1:15">
      <c r="A195" s="36"/>
      <c r="B195" s="36"/>
      <c r="C195" s="36"/>
      <c r="D195" s="36"/>
      <c r="E195" s="36"/>
      <c r="F195" s="36"/>
      <c r="G195" s="36"/>
      <c r="H195" s="36"/>
      <c r="I195" s="36"/>
      <c r="J195" s="36"/>
      <c r="K195" s="36"/>
      <c r="L195" s="36"/>
      <c r="M195" s="36"/>
      <c r="N195" s="36"/>
      <c r="O195" s="36"/>
    </row>
    <row r="196" spans="1:15">
      <c r="A196" s="36"/>
      <c r="B196" s="36"/>
      <c r="C196" s="36"/>
      <c r="D196" s="36"/>
      <c r="E196" s="36"/>
      <c r="F196" s="36"/>
      <c r="G196" s="36"/>
      <c r="H196" s="36"/>
      <c r="I196" s="36"/>
      <c r="J196" s="36"/>
      <c r="K196" s="36"/>
      <c r="L196" s="36"/>
      <c r="M196" s="36"/>
      <c r="N196" s="36"/>
      <c r="O196" s="36"/>
    </row>
    <row r="197" spans="1:15">
      <c r="A197" s="36"/>
      <c r="B197" s="36"/>
      <c r="C197" s="36"/>
      <c r="D197" s="36"/>
      <c r="E197" s="36"/>
      <c r="F197" s="36"/>
      <c r="G197" s="36"/>
      <c r="H197" s="36"/>
      <c r="I197" s="36"/>
      <c r="J197" s="36"/>
      <c r="K197" s="36"/>
      <c r="L197" s="36"/>
      <c r="M197" s="36"/>
      <c r="N197" s="36"/>
      <c r="O197" s="36"/>
    </row>
    <row r="198" spans="1:15">
      <c r="A198" s="36"/>
      <c r="B198" s="36"/>
      <c r="C198" s="36"/>
      <c r="D198" s="36"/>
      <c r="E198" s="36"/>
      <c r="F198" s="36"/>
      <c r="G198" s="36"/>
      <c r="H198" s="36"/>
      <c r="I198" s="36"/>
      <c r="J198" s="36"/>
      <c r="K198" s="36"/>
      <c r="L198" s="36"/>
      <c r="M198" s="36"/>
      <c r="N198" s="36"/>
      <c r="O198" s="36"/>
    </row>
    <row r="199" spans="1:15">
      <c r="A199" s="36"/>
      <c r="B199" s="36"/>
      <c r="C199" s="36"/>
      <c r="D199" s="36"/>
      <c r="E199" s="36"/>
      <c r="F199" s="36"/>
      <c r="G199" s="36"/>
      <c r="H199" s="36"/>
      <c r="I199" s="36"/>
      <c r="J199" s="36"/>
      <c r="K199" s="36"/>
      <c r="L199" s="36"/>
      <c r="M199" s="36"/>
      <c r="N199" s="36"/>
      <c r="O199" s="36"/>
    </row>
    <row r="200" spans="1:15">
      <c r="A200" s="36"/>
      <c r="B200" s="36"/>
      <c r="C200" s="36"/>
      <c r="D200" s="36"/>
      <c r="E200" s="36"/>
      <c r="F200" s="36"/>
      <c r="G200" s="36"/>
      <c r="H200" s="36"/>
      <c r="I200" s="36"/>
      <c r="J200" s="36"/>
      <c r="K200" s="36"/>
      <c r="L200" s="36"/>
      <c r="M200" s="36"/>
      <c r="N200" s="36"/>
      <c r="O200" s="36"/>
    </row>
    <row r="201" spans="1:15">
      <c r="A201" s="36"/>
      <c r="B201" s="36"/>
      <c r="C201" s="36"/>
      <c r="D201" s="36"/>
      <c r="E201" s="36"/>
      <c r="F201" s="36"/>
      <c r="G201" s="36"/>
      <c r="H201" s="36"/>
      <c r="I201" s="36"/>
      <c r="J201" s="36"/>
      <c r="K201" s="36"/>
      <c r="L201" s="36"/>
      <c r="M201" s="36"/>
      <c r="N201" s="36"/>
      <c r="O201" s="36"/>
    </row>
  </sheetData>
  <mergeCells count="3">
    <mergeCell ref="A2:O2"/>
    <mergeCell ref="A3:O3"/>
    <mergeCell ref="A27:C27"/>
  </mergeCells>
  <hyperlinks>
    <hyperlink ref="A1" location="'索引目录'!E48" display="返回索引页"/>
    <hyperlink ref="B1" location="'无形资产汇总'!B6" display="返回"/>
  </hyperlinks>
  <pageMargins left="0.7" right="0.7" top="0.75" bottom="0.75" header="0.3" footer="0.3"/>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3"/>
  <sheetViews>
    <sheetView view="pageBreakPreview" zoomScaleNormal="100" topLeftCell="A11" workbookViewId="0">
      <selection activeCell="E25" sqref="E25"/>
    </sheetView>
  </sheetViews>
  <sheetFormatPr defaultColWidth="9.81481481481481" defaultRowHeight="14.4"/>
  <cols>
    <col min="1" max="1" width="41" customWidth="1"/>
    <col min="2" max="2" width="5" customWidth="1"/>
    <col min="3" max="3" width="23" hidden="1" customWidth="1"/>
    <col min="4" max="7" width="26.7222222222222" customWidth="1"/>
    <col min="8" max="11" width="10" customWidth="1"/>
  </cols>
  <sheetData>
    <row r="1" s="58" customFormat="1" ht="20.25" customHeight="1" spans="1:11">
      <c r="A1" s="60"/>
      <c r="B1" s="62"/>
      <c r="C1" s="62"/>
      <c r="D1" s="62"/>
      <c r="E1" s="62"/>
      <c r="F1" s="62"/>
      <c r="G1" s="62"/>
      <c r="H1" s="69"/>
      <c r="I1" s="69"/>
      <c r="J1" s="69"/>
      <c r="K1" s="69"/>
    </row>
    <row r="2" ht="30" customHeight="1" spans="1:11">
      <c r="A2" s="406" t="s">
        <v>213</v>
      </c>
      <c r="B2" s="724"/>
      <c r="C2" s="724"/>
      <c r="D2" s="724"/>
      <c r="E2" s="724"/>
      <c r="F2" s="724"/>
      <c r="G2" s="724"/>
      <c r="H2" s="36"/>
      <c r="I2" s="36"/>
      <c r="J2" s="36"/>
      <c r="K2" s="36"/>
    </row>
    <row r="3" s="59" customFormat="1" ht="20" customHeight="1" spans="1:11">
      <c r="A3" s="19" t="e">
        <f>CONCATENATE(#REF!,#REF!,#REF!,#REF!,#REF!,#REF!,#REF!)</f>
        <v>#REF!</v>
      </c>
      <c r="B3" s="19"/>
      <c r="C3" s="19"/>
      <c r="D3" s="19"/>
      <c r="E3" s="19"/>
      <c r="F3" s="19"/>
      <c r="G3" s="19"/>
      <c r="H3" s="22"/>
      <c r="I3" s="22"/>
      <c r="J3" s="22"/>
      <c r="K3" s="22"/>
    </row>
    <row r="4" s="59" customFormat="1" ht="18" customHeight="1" spans="1:11">
      <c r="A4" s="63" t="e">
        <f>#REF!&amp;#REF!</f>
        <v>#REF!</v>
      </c>
      <c r="B4" s="22"/>
      <c r="C4" s="22"/>
      <c r="D4" s="22"/>
      <c r="E4" s="22"/>
      <c r="F4" s="22"/>
      <c r="G4" s="64" t="s">
        <v>214</v>
      </c>
      <c r="H4" s="22"/>
      <c r="I4" s="22"/>
      <c r="J4" s="22"/>
      <c r="K4" s="22"/>
    </row>
    <row r="5" s="59" customFormat="1" ht="18" customHeight="1" spans="1:11">
      <c r="A5" s="114" t="s">
        <v>215</v>
      </c>
      <c r="B5" s="27"/>
      <c r="C5" s="65" t="s">
        <v>216</v>
      </c>
      <c r="D5" s="34" t="s">
        <v>217</v>
      </c>
      <c r="E5" s="27" t="s">
        <v>218</v>
      </c>
      <c r="F5" s="27" t="s">
        <v>219</v>
      </c>
      <c r="G5" s="27" t="s">
        <v>220</v>
      </c>
      <c r="H5" s="20"/>
      <c r="I5" s="20"/>
      <c r="J5" s="20"/>
      <c r="K5" s="20"/>
    </row>
    <row r="6" s="59" customFormat="1" ht="18" customHeight="1" spans="1:11">
      <c r="A6" s="27"/>
      <c r="B6" s="27"/>
      <c r="C6" s="725"/>
      <c r="D6" s="34" t="s">
        <v>221</v>
      </c>
      <c r="E6" s="27" t="s">
        <v>222</v>
      </c>
      <c r="F6" s="27" t="s">
        <v>223</v>
      </c>
      <c r="G6" s="27" t="s">
        <v>224</v>
      </c>
      <c r="H6" s="20"/>
      <c r="I6" s="20"/>
      <c r="J6" s="20"/>
      <c r="K6" s="20"/>
    </row>
    <row r="7" s="59" customFormat="1" ht="18" customHeight="1" spans="1:11">
      <c r="A7" s="32" t="s">
        <v>225</v>
      </c>
      <c r="B7" s="27">
        <v>1</v>
      </c>
      <c r="C7" s="30" t="e">
        <f>分类汇总!C6/10000</f>
        <v>#REF!</v>
      </c>
      <c r="D7" s="33">
        <f>分类汇总!D6/10000</f>
        <v>353.077604</v>
      </c>
      <c r="E7" s="31">
        <f>分类汇总!E6/10000</f>
        <v>336.34259588708</v>
      </c>
      <c r="F7" s="31">
        <f t="shared" ref="F7:F25" si="0">E7-D7</f>
        <v>-16.7350081129204</v>
      </c>
      <c r="G7" s="31">
        <f t="shared" ref="G7:G30" si="1">IF(D7=0,"",F7/ABS(D7)*100)</f>
        <v>-4.73975350555521</v>
      </c>
      <c r="H7" s="22"/>
      <c r="I7" s="22"/>
      <c r="J7" s="22"/>
      <c r="K7" s="22"/>
    </row>
    <row r="8" s="59" customFormat="1" ht="18" customHeight="1" spans="1:11">
      <c r="A8" s="32" t="s">
        <v>226</v>
      </c>
      <c r="B8" s="27">
        <v>2</v>
      </c>
      <c r="C8" s="30" t="e">
        <f>分类汇总!C19/10000</f>
        <v>#REF!</v>
      </c>
      <c r="D8" s="33" t="e">
        <f>分类汇总!D19/10000</f>
        <v>#REF!</v>
      </c>
      <c r="E8" s="31" t="e">
        <f>分类汇总!E19/10000</f>
        <v>#REF!</v>
      </c>
      <c r="F8" s="31" t="e">
        <f t="shared" si="0"/>
        <v>#REF!</v>
      </c>
      <c r="G8" s="31" t="e">
        <f t="shared" si="1"/>
        <v>#REF!</v>
      </c>
      <c r="H8" s="22"/>
      <c r="I8" s="22"/>
      <c r="J8" s="22"/>
      <c r="K8" s="22"/>
    </row>
    <row r="9" s="59" customFormat="1" ht="18" customHeight="1" spans="1:11">
      <c r="A9" s="32" t="s">
        <v>227</v>
      </c>
      <c r="B9" s="27">
        <v>3</v>
      </c>
      <c r="C9" s="30" t="e">
        <f>分类汇总!C20/10000</f>
        <v>#REF!</v>
      </c>
      <c r="D9" s="33">
        <f>分类汇总!D20/10000</f>
        <v>0</v>
      </c>
      <c r="E9" s="31">
        <f>分类汇总!E20/10000</f>
        <v>0</v>
      </c>
      <c r="F9" s="31">
        <f t="shared" si="0"/>
        <v>0</v>
      </c>
      <c r="G9" s="31" t="str">
        <f t="shared" si="1"/>
        <v/>
      </c>
      <c r="H9" s="22"/>
      <c r="I9" s="22"/>
      <c r="J9" s="22"/>
      <c r="K9" s="22"/>
    </row>
    <row r="10" s="59" customFormat="1" ht="18" customHeight="1" spans="1:11">
      <c r="A10" s="32" t="s">
        <v>228</v>
      </c>
      <c r="B10" s="27">
        <v>4</v>
      </c>
      <c r="C10" s="30" t="e">
        <f>分类汇总!C21/10000</f>
        <v>#REF!</v>
      </c>
      <c r="D10" s="33">
        <f>分类汇总!D21/10000</f>
        <v>0</v>
      </c>
      <c r="E10" s="31">
        <f>分类汇总!E21/10000</f>
        <v>0</v>
      </c>
      <c r="F10" s="31">
        <f t="shared" si="0"/>
        <v>0</v>
      </c>
      <c r="G10" s="31" t="str">
        <f t="shared" si="1"/>
        <v/>
      </c>
      <c r="H10" s="22"/>
      <c r="I10" s="22"/>
      <c r="J10" s="22"/>
      <c r="K10" s="22"/>
    </row>
    <row r="11" s="59" customFormat="1" ht="18" customHeight="1" spans="1:11">
      <c r="A11" s="32" t="s">
        <v>229</v>
      </c>
      <c r="B11" s="27">
        <v>5</v>
      </c>
      <c r="C11" s="30" t="e">
        <f>分类汇总!C22/10000</f>
        <v>#REF!</v>
      </c>
      <c r="D11" s="33">
        <f>分类汇总!D22/10000</f>
        <v>0</v>
      </c>
      <c r="E11" s="31">
        <f>分类汇总!E22/10000</f>
        <v>0</v>
      </c>
      <c r="F11" s="31">
        <f t="shared" si="0"/>
        <v>0</v>
      </c>
      <c r="G11" s="31" t="str">
        <f t="shared" si="1"/>
        <v/>
      </c>
      <c r="H11" s="22"/>
      <c r="I11" s="22"/>
      <c r="J11" s="22"/>
      <c r="K11" s="22"/>
    </row>
    <row r="12" s="59" customFormat="1" ht="18" customHeight="1" spans="1:11">
      <c r="A12" s="32" t="s">
        <v>230</v>
      </c>
      <c r="B12" s="27">
        <v>6</v>
      </c>
      <c r="C12" s="30" t="e">
        <f>分类汇总!C23/10000</f>
        <v>#REF!</v>
      </c>
      <c r="D12" s="33">
        <f>分类汇总!D23/10000</f>
        <v>0</v>
      </c>
      <c r="E12" s="31">
        <f>分类汇总!E23/10000</f>
        <v>0</v>
      </c>
      <c r="F12" s="31">
        <f t="shared" si="0"/>
        <v>0</v>
      </c>
      <c r="G12" s="31" t="str">
        <f t="shared" si="1"/>
        <v/>
      </c>
      <c r="H12" s="22"/>
      <c r="I12" s="22"/>
      <c r="J12" s="22"/>
      <c r="K12" s="22"/>
    </row>
    <row r="13" s="59" customFormat="1" ht="18" customHeight="1" spans="1:11">
      <c r="A13" s="32" t="s">
        <v>231</v>
      </c>
      <c r="B13" s="27">
        <v>7</v>
      </c>
      <c r="C13" s="30" t="e">
        <f>分类汇总!C24/10000</f>
        <v>#REF!</v>
      </c>
      <c r="D13" s="33">
        <f>分类汇总!D24/10000</f>
        <v>0</v>
      </c>
      <c r="E13" s="31">
        <f>分类汇总!E24/10000</f>
        <v>0</v>
      </c>
      <c r="F13" s="31">
        <f t="shared" si="0"/>
        <v>0</v>
      </c>
      <c r="G13" s="31" t="str">
        <f t="shared" si="1"/>
        <v/>
      </c>
      <c r="H13" s="22"/>
      <c r="I13" s="22"/>
      <c r="J13" s="22"/>
      <c r="K13" s="22"/>
    </row>
    <row r="14" s="59" customFormat="1" ht="18" customHeight="1" spans="1:11">
      <c r="A14" s="32" t="s">
        <v>232</v>
      </c>
      <c r="B14" s="27">
        <v>8</v>
      </c>
      <c r="C14" s="30" t="e">
        <f>分类汇总!C25/10000</f>
        <v>#REF!</v>
      </c>
      <c r="D14" s="33" t="e">
        <f>分类汇总!D25/10000</f>
        <v>#REF!</v>
      </c>
      <c r="E14" s="31" t="e">
        <f>分类汇总!E25/10000</f>
        <v>#REF!</v>
      </c>
      <c r="F14" s="31" t="e">
        <f t="shared" si="0"/>
        <v>#REF!</v>
      </c>
      <c r="G14" s="31" t="e">
        <f t="shared" si="1"/>
        <v>#REF!</v>
      </c>
      <c r="H14" s="22"/>
      <c r="I14" s="22"/>
      <c r="J14" s="22"/>
      <c r="K14" s="22"/>
    </row>
    <row r="15" s="59" customFormat="1" ht="18" customHeight="1" spans="1:11">
      <c r="A15" s="32" t="s">
        <v>233</v>
      </c>
      <c r="B15" s="27">
        <v>9</v>
      </c>
      <c r="C15" s="30" t="e">
        <f>分类汇总!C26/10000</f>
        <v>#REF!</v>
      </c>
      <c r="D15" s="33">
        <f>分类汇总!D26/10000</f>
        <v>0</v>
      </c>
      <c r="E15" s="31">
        <f>分类汇总!E26/10000</f>
        <v>0</v>
      </c>
      <c r="F15" s="31">
        <f t="shared" si="0"/>
        <v>0</v>
      </c>
      <c r="G15" s="31" t="str">
        <f t="shared" si="1"/>
        <v/>
      </c>
      <c r="H15" s="22"/>
      <c r="I15" s="22"/>
      <c r="J15" s="22"/>
      <c r="K15" s="22"/>
    </row>
    <row r="16" s="59" customFormat="1" ht="18" customHeight="1" spans="1:11">
      <c r="A16" s="32" t="s">
        <v>234</v>
      </c>
      <c r="B16" s="27">
        <v>10</v>
      </c>
      <c r="C16" s="30" t="e">
        <f>分类汇总!C27/10000</f>
        <v>#REF!</v>
      </c>
      <c r="D16" s="33">
        <f>分类汇总!D27/10000</f>
        <v>0</v>
      </c>
      <c r="E16" s="31">
        <f>分类汇总!E27/10000</f>
        <v>0</v>
      </c>
      <c r="F16" s="31">
        <f t="shared" si="0"/>
        <v>0</v>
      </c>
      <c r="G16" s="31" t="str">
        <f t="shared" si="1"/>
        <v/>
      </c>
      <c r="H16" s="22"/>
      <c r="I16" s="22"/>
      <c r="J16" s="22"/>
      <c r="K16" s="22"/>
    </row>
    <row r="17" s="59" customFormat="1" ht="18" customHeight="1" spans="1:11">
      <c r="A17" s="32" t="s">
        <v>235</v>
      </c>
      <c r="B17" s="27">
        <v>11</v>
      </c>
      <c r="C17" s="30" t="e">
        <f>分类汇总!C28/10000</f>
        <v>#REF!</v>
      </c>
      <c r="D17" s="33">
        <f>分类汇总!D28/10000</f>
        <v>0</v>
      </c>
      <c r="E17" s="31">
        <f>分类汇总!E28/10000</f>
        <v>0</v>
      </c>
      <c r="F17" s="31">
        <f t="shared" si="0"/>
        <v>0</v>
      </c>
      <c r="G17" s="31" t="str">
        <f t="shared" si="1"/>
        <v/>
      </c>
      <c r="H17" s="22"/>
      <c r="I17" s="22"/>
      <c r="J17" s="22"/>
      <c r="K17" s="22"/>
    </row>
    <row r="18" s="59" customFormat="1" ht="18" customHeight="1" spans="1:11">
      <c r="A18" s="32" t="s">
        <v>236</v>
      </c>
      <c r="B18" s="27">
        <v>12</v>
      </c>
      <c r="C18" s="30" t="e">
        <f>分类汇总!C29/10000</f>
        <v>#REF!</v>
      </c>
      <c r="D18" s="33">
        <f>分类汇总!D29/10000</f>
        <v>0</v>
      </c>
      <c r="E18" s="31">
        <f>分类汇总!E29/10000</f>
        <v>0</v>
      </c>
      <c r="F18" s="31">
        <f t="shared" si="0"/>
        <v>0</v>
      </c>
      <c r="G18" s="31" t="str">
        <f t="shared" si="1"/>
        <v/>
      </c>
      <c r="H18" s="22"/>
      <c r="I18" s="22"/>
      <c r="J18" s="22"/>
      <c r="K18" s="22"/>
    </row>
    <row r="19" s="59" customFormat="1" ht="18" customHeight="1" spans="1:11">
      <c r="A19" s="32" t="s">
        <v>237</v>
      </c>
      <c r="B19" s="27">
        <v>13</v>
      </c>
      <c r="C19" s="30" t="e">
        <f>分类汇总!C30/10000</f>
        <v>#REF!</v>
      </c>
      <c r="D19" s="33">
        <f>分类汇总!D30/10000</f>
        <v>0</v>
      </c>
      <c r="E19" s="31">
        <f>分类汇总!E30/10000</f>
        <v>0</v>
      </c>
      <c r="F19" s="31">
        <f t="shared" si="0"/>
        <v>0</v>
      </c>
      <c r="G19" s="31" t="str">
        <f t="shared" si="1"/>
        <v/>
      </c>
      <c r="H19" s="22"/>
      <c r="I19" s="22"/>
      <c r="J19" s="22"/>
      <c r="K19" s="22"/>
    </row>
    <row r="20" s="59" customFormat="1" ht="18" customHeight="1" spans="1:11">
      <c r="A20" s="32" t="s">
        <v>238</v>
      </c>
      <c r="B20" s="27">
        <v>14</v>
      </c>
      <c r="C20" s="30" t="e">
        <f>分类汇总!C31/10000</f>
        <v>#REF!</v>
      </c>
      <c r="D20" s="33">
        <f>分类汇总!D31/10000</f>
        <v>0</v>
      </c>
      <c r="E20" s="31">
        <f>分类汇总!E31/10000</f>
        <v>0</v>
      </c>
      <c r="F20" s="31">
        <f t="shared" si="0"/>
        <v>0</v>
      </c>
      <c r="G20" s="31" t="str">
        <f t="shared" si="1"/>
        <v/>
      </c>
      <c r="H20" s="22"/>
      <c r="I20" s="22"/>
      <c r="J20" s="22"/>
      <c r="K20" s="22"/>
    </row>
    <row r="21" s="59" customFormat="1" ht="18" customHeight="1" spans="1:11">
      <c r="A21" s="32" t="s">
        <v>239</v>
      </c>
      <c r="B21" s="27">
        <v>15</v>
      </c>
      <c r="C21" s="30" t="e">
        <f>分类汇总!C32/10000</f>
        <v>#REF!</v>
      </c>
      <c r="D21" s="33">
        <f>分类汇总!D32/10000</f>
        <v>0</v>
      </c>
      <c r="E21" s="31">
        <f>分类汇总!E32/10000</f>
        <v>0</v>
      </c>
      <c r="F21" s="31">
        <f t="shared" si="0"/>
        <v>0</v>
      </c>
      <c r="G21" s="31" t="str">
        <f t="shared" si="1"/>
        <v/>
      </c>
      <c r="H21" s="22"/>
      <c r="I21" s="22"/>
      <c r="J21" s="22"/>
      <c r="K21" s="22"/>
    </row>
    <row r="22" s="59" customFormat="1" ht="18" customHeight="1" spans="1:11">
      <c r="A22" s="32" t="s">
        <v>240</v>
      </c>
      <c r="B22" s="27">
        <v>16</v>
      </c>
      <c r="C22" s="30" t="e">
        <f>分类汇总!C33/10000</f>
        <v>#REF!</v>
      </c>
      <c r="D22" s="33">
        <f>分类汇总!D33/10000</f>
        <v>0</v>
      </c>
      <c r="E22" s="31">
        <f>分类汇总!E33/10000</f>
        <v>0</v>
      </c>
      <c r="F22" s="31">
        <f t="shared" si="0"/>
        <v>0</v>
      </c>
      <c r="G22" s="31" t="str">
        <f t="shared" si="1"/>
        <v/>
      </c>
      <c r="H22" s="22"/>
      <c r="I22" s="22"/>
      <c r="J22" s="22"/>
      <c r="K22" s="22"/>
    </row>
    <row r="23" s="59" customFormat="1" ht="18" customHeight="1" spans="1:11">
      <c r="A23" s="32" t="s">
        <v>241</v>
      </c>
      <c r="B23" s="27">
        <v>17</v>
      </c>
      <c r="C23" s="30" t="e">
        <f>分类汇总!C34/10000</f>
        <v>#REF!</v>
      </c>
      <c r="D23" s="33">
        <f>分类汇总!D34/10000</f>
        <v>23.7983333333333</v>
      </c>
      <c r="E23" s="31">
        <f>分类汇总!E34/10000</f>
        <v>23.7983333333333</v>
      </c>
      <c r="F23" s="31">
        <f t="shared" si="0"/>
        <v>0</v>
      </c>
      <c r="G23" s="31">
        <f t="shared" si="1"/>
        <v>0</v>
      </c>
      <c r="H23" s="22"/>
      <c r="I23" s="22"/>
      <c r="J23" s="22"/>
      <c r="K23" s="22"/>
    </row>
    <row r="24" s="59" customFormat="1" ht="18" customHeight="1" spans="1:11">
      <c r="A24" s="32" t="s">
        <v>242</v>
      </c>
      <c r="B24" s="27">
        <v>18</v>
      </c>
      <c r="C24" s="30" t="e">
        <f>分类汇总!C35/10000</f>
        <v>#REF!</v>
      </c>
      <c r="D24" s="33">
        <f>分类汇总!D35/10000</f>
        <v>0</v>
      </c>
      <c r="E24" s="31">
        <f>分类汇总!E35/10000</f>
        <v>0</v>
      </c>
      <c r="F24" s="31">
        <f t="shared" si="0"/>
        <v>0</v>
      </c>
      <c r="G24" s="31" t="str">
        <f t="shared" si="1"/>
        <v/>
      </c>
      <c r="H24" s="22"/>
      <c r="I24" s="22"/>
      <c r="J24" s="22"/>
      <c r="K24" s="22"/>
    </row>
    <row r="25" s="59" customFormat="1" ht="18" customHeight="1" spans="1:11">
      <c r="A25" s="32" t="s">
        <v>243</v>
      </c>
      <c r="B25" s="27">
        <v>19</v>
      </c>
      <c r="C25" s="30" t="e">
        <f>分类汇总!C36/10000</f>
        <v>#REF!</v>
      </c>
      <c r="D25" s="33">
        <f>分类汇总!D36/10000</f>
        <v>1229.75954</v>
      </c>
      <c r="E25" s="31">
        <f>分类汇总!E36/10000</f>
        <v>1348.290303</v>
      </c>
      <c r="F25" s="31">
        <f t="shared" si="0"/>
        <v>118.530763</v>
      </c>
      <c r="G25" s="31">
        <f t="shared" si="1"/>
        <v>9.63853169213879</v>
      </c>
      <c r="H25" s="22"/>
      <c r="I25" s="22"/>
      <c r="J25" s="22"/>
      <c r="K25" s="22"/>
    </row>
    <row r="26" s="59" customFormat="1" ht="18" customHeight="1" spans="1:11">
      <c r="A26" s="711" t="s">
        <v>244</v>
      </c>
      <c r="B26" s="27">
        <v>20</v>
      </c>
      <c r="C26" s="713" t="e">
        <f>SUM(C7,C8)</f>
        <v>#REF!</v>
      </c>
      <c r="D26" s="714" t="e">
        <f>SUM(D7,D8)</f>
        <v>#REF!</v>
      </c>
      <c r="E26" s="715" t="e">
        <f>SUM(E7,E8)</f>
        <v>#REF!</v>
      </c>
      <c r="F26" s="715" t="e">
        <f>SUM(F7,F8)</f>
        <v>#REF!</v>
      </c>
      <c r="G26" s="715" t="e">
        <f t="shared" si="1"/>
        <v>#REF!</v>
      </c>
      <c r="H26" s="726"/>
      <c r="I26" s="726"/>
      <c r="J26" s="726"/>
      <c r="K26" s="726"/>
    </row>
    <row r="27" s="59" customFormat="1" ht="18" customHeight="1" spans="1:11">
      <c r="A27" s="32" t="s">
        <v>245</v>
      </c>
      <c r="B27" s="27">
        <v>21</v>
      </c>
      <c r="C27" s="30" t="e">
        <f>分类汇总!C38/10000</f>
        <v>#REF!</v>
      </c>
      <c r="D27" s="33">
        <f>分类汇总!D38/10000</f>
        <v>1114.953015</v>
      </c>
      <c r="E27" s="31">
        <f>分类汇总!E38/10000</f>
        <v>1114.953015</v>
      </c>
      <c r="F27" s="31">
        <f>E27-D27</f>
        <v>0</v>
      </c>
      <c r="G27" s="31">
        <f t="shared" si="1"/>
        <v>0</v>
      </c>
      <c r="H27" s="22"/>
      <c r="I27" s="22"/>
      <c r="J27" s="22"/>
      <c r="K27" s="22"/>
    </row>
    <row r="28" s="59" customFormat="1" ht="18" customHeight="1" spans="1:11">
      <c r="A28" s="32" t="s">
        <v>246</v>
      </c>
      <c r="B28" s="27">
        <v>22</v>
      </c>
      <c r="C28" s="30">
        <f>分类汇总!C52/10000</f>
        <v>0</v>
      </c>
      <c r="D28" s="33">
        <f>分类汇总!D52/10000</f>
        <v>848.7562236</v>
      </c>
      <c r="E28" s="31">
        <f>分类汇总!E52/10000</f>
        <v>848.7562236</v>
      </c>
      <c r="F28" s="31">
        <f>E28-D28</f>
        <v>0</v>
      </c>
      <c r="G28" s="31">
        <f t="shared" si="1"/>
        <v>0</v>
      </c>
      <c r="H28" s="22"/>
      <c r="I28" s="22"/>
      <c r="J28" s="22"/>
      <c r="K28" s="22"/>
    </row>
    <row r="29" s="59" customFormat="1" ht="18" customHeight="1" spans="1:11">
      <c r="A29" s="711" t="s">
        <v>247</v>
      </c>
      <c r="B29" s="27">
        <v>23</v>
      </c>
      <c r="C29" s="713" t="e">
        <f>SUM(C27:C28)</f>
        <v>#REF!</v>
      </c>
      <c r="D29" s="714">
        <f>SUM(D27:D28)</f>
        <v>1963.7092386</v>
      </c>
      <c r="E29" s="715">
        <f>SUM(E27:E28)</f>
        <v>1963.7092386</v>
      </c>
      <c r="F29" s="715">
        <f>SUM(F27:F28)</f>
        <v>0</v>
      </c>
      <c r="G29" s="715">
        <f t="shared" si="1"/>
        <v>0</v>
      </c>
      <c r="H29" s="726"/>
      <c r="I29" s="726"/>
      <c r="J29" s="726"/>
      <c r="K29" s="726"/>
    </row>
    <row r="30" s="59" customFormat="1" ht="18" customHeight="1" spans="1:11">
      <c r="A30" s="711" t="s">
        <v>248</v>
      </c>
      <c r="B30" s="27">
        <v>24</v>
      </c>
      <c r="C30" s="713" t="e">
        <f>C26-C29</f>
        <v>#REF!</v>
      </c>
      <c r="D30" s="714" t="e">
        <f>D26-D29</f>
        <v>#REF!</v>
      </c>
      <c r="E30" s="715" t="e">
        <f>E26-E29</f>
        <v>#REF!</v>
      </c>
      <c r="F30" s="715" t="e">
        <f>F26-F29</f>
        <v>#REF!</v>
      </c>
      <c r="G30" s="715" t="e">
        <f t="shared" si="1"/>
        <v>#REF!</v>
      </c>
      <c r="H30" s="726"/>
      <c r="I30" s="726"/>
      <c r="J30" s="726"/>
      <c r="K30" s="726"/>
    </row>
    <row r="31" s="59" customFormat="1" ht="18" customHeight="1" spans="1:11">
      <c r="A31" s="22"/>
      <c r="B31" s="22"/>
      <c r="C31" s="22"/>
      <c r="D31" s="22"/>
      <c r="E31" s="22"/>
      <c r="F31" s="22"/>
      <c r="G31" s="64" t="s">
        <v>249</v>
      </c>
      <c r="H31" s="22"/>
      <c r="I31" s="22"/>
      <c r="J31" s="22"/>
      <c r="K31" s="22"/>
    </row>
    <row r="32" s="59" customFormat="1" ht="18" customHeight="1" spans="1:11">
      <c r="A32" s="22"/>
      <c r="B32" s="22"/>
      <c r="C32" s="22"/>
      <c r="D32" s="22"/>
      <c r="E32" s="22"/>
      <c r="F32" s="22"/>
      <c r="G32" s="64"/>
      <c r="H32" s="22"/>
      <c r="I32" s="22"/>
      <c r="J32" s="22"/>
      <c r="K32" s="22"/>
    </row>
    <row r="33" s="59" customFormat="1" ht="20" customHeight="1" spans="1:11">
      <c r="A33" s="22"/>
      <c r="B33" s="22"/>
      <c r="C33" s="22"/>
      <c r="D33" s="120"/>
      <c r="E33" s="22"/>
      <c r="F33" s="22"/>
      <c r="G33" s="22"/>
      <c r="H33" s="22"/>
      <c r="I33" s="22"/>
      <c r="J33" s="22"/>
      <c r="K33" s="22"/>
    </row>
    <row r="34" s="59" customFormat="1" ht="20" customHeight="1" spans="1:11">
      <c r="A34" s="22"/>
      <c r="B34" s="22"/>
      <c r="C34" s="22"/>
      <c r="D34" s="120"/>
      <c r="E34" s="95"/>
      <c r="F34" s="22"/>
      <c r="G34" s="22"/>
      <c r="H34" s="22"/>
      <c r="I34" s="22"/>
      <c r="J34" s="22"/>
      <c r="K34" s="22"/>
    </row>
    <row r="35" s="59" customFormat="1" ht="20" customHeight="1" spans="1:11">
      <c r="A35" s="22"/>
      <c r="B35" s="22"/>
      <c r="C35" s="22"/>
      <c r="D35" s="120"/>
      <c r="E35" s="22"/>
      <c r="F35" s="22"/>
      <c r="G35" s="22"/>
      <c r="H35" s="22"/>
      <c r="I35" s="22"/>
      <c r="J35" s="22"/>
      <c r="K35" s="22"/>
    </row>
    <row r="36" s="59" customFormat="1" ht="20" customHeight="1" spans="1:11">
      <c r="A36" s="22"/>
      <c r="B36" s="22"/>
      <c r="C36" s="22"/>
      <c r="D36" s="120"/>
      <c r="E36" s="22"/>
      <c r="F36" s="22"/>
      <c r="G36" s="22"/>
      <c r="H36" s="22"/>
      <c r="I36" s="22"/>
      <c r="J36" s="22"/>
      <c r="K36" s="22"/>
    </row>
    <row r="37" s="59" customFormat="1" ht="20" customHeight="1" spans="1:11">
      <c r="A37" s="22"/>
      <c r="B37" s="22"/>
      <c r="C37" s="22"/>
      <c r="D37" s="22"/>
      <c r="E37" s="22"/>
      <c r="F37" s="22"/>
      <c r="G37" s="22"/>
      <c r="H37" s="22"/>
      <c r="I37" s="22"/>
      <c r="J37" s="22"/>
      <c r="K37" s="22"/>
    </row>
    <row r="38" s="59" customFormat="1" ht="20" customHeight="1" spans="1:11">
      <c r="A38" s="22"/>
      <c r="B38" s="22"/>
      <c r="C38" s="22"/>
      <c r="D38" s="22"/>
      <c r="E38" s="22"/>
      <c r="F38" s="22"/>
      <c r="G38" s="22"/>
      <c r="H38" s="22"/>
      <c r="I38" s="22"/>
      <c r="J38" s="22"/>
      <c r="K38" s="22"/>
    </row>
    <row r="39" s="59" customFormat="1" ht="20" customHeight="1" spans="1:11">
      <c r="A39" s="22"/>
      <c r="B39" s="22"/>
      <c r="C39" s="22"/>
      <c r="D39" s="22"/>
      <c r="E39" s="22"/>
      <c r="F39" s="22"/>
      <c r="G39" s="22"/>
      <c r="H39" s="22"/>
      <c r="I39" s="22"/>
      <c r="J39" s="22"/>
      <c r="K39" s="22"/>
    </row>
    <row r="40" s="59" customFormat="1" ht="20" customHeight="1" spans="1:11">
      <c r="A40" s="22"/>
      <c r="B40" s="22"/>
      <c r="C40" s="22"/>
      <c r="D40" s="22"/>
      <c r="E40" s="22"/>
      <c r="F40" s="22"/>
      <c r="G40" s="22"/>
      <c r="H40" s="22"/>
      <c r="I40" s="22"/>
      <c r="J40" s="22"/>
      <c r="K40" s="22"/>
    </row>
    <row r="41" s="59" customFormat="1" ht="20" customHeight="1" spans="1:11">
      <c r="A41" s="22"/>
      <c r="B41" s="22"/>
      <c r="C41" s="22"/>
      <c r="D41" s="22"/>
      <c r="E41" s="22"/>
      <c r="F41" s="22"/>
      <c r="G41" s="22"/>
      <c r="H41" s="22"/>
      <c r="I41" s="22"/>
      <c r="J41" s="22"/>
      <c r="K41" s="22"/>
    </row>
    <row r="42" s="59" customFormat="1" ht="20" customHeight="1" spans="1:11">
      <c r="A42" s="22"/>
      <c r="B42" s="22"/>
      <c r="C42" s="22"/>
      <c r="D42" s="22"/>
      <c r="E42" s="22"/>
      <c r="F42" s="22"/>
      <c r="G42" s="22"/>
      <c r="H42" s="22"/>
      <c r="I42" s="22"/>
      <c r="J42" s="22"/>
      <c r="K42" s="22"/>
    </row>
    <row r="43" s="59" customFormat="1" ht="20" customHeight="1" spans="1:11">
      <c r="A43" s="22"/>
      <c r="B43" s="22"/>
      <c r="C43" s="22"/>
      <c r="D43" s="22"/>
      <c r="E43" s="22"/>
      <c r="F43" s="22"/>
      <c r="G43" s="22"/>
      <c r="H43" s="22"/>
      <c r="I43" s="22"/>
      <c r="J43" s="22"/>
      <c r="K43" s="22"/>
    </row>
    <row r="44" s="59" customFormat="1" ht="20" customHeight="1" spans="1:11">
      <c r="A44" s="22"/>
      <c r="B44" s="22"/>
      <c r="C44" s="22"/>
      <c r="D44" s="22"/>
      <c r="E44" s="22"/>
      <c r="F44" s="22"/>
      <c r="G44" s="22"/>
      <c r="H44" s="22"/>
      <c r="I44" s="22"/>
      <c r="J44" s="22"/>
      <c r="K44" s="22"/>
    </row>
    <row r="45" s="59" customFormat="1" ht="20" customHeight="1" spans="1:11">
      <c r="A45" s="22"/>
      <c r="B45" s="22"/>
      <c r="C45" s="22"/>
      <c r="D45" s="22"/>
      <c r="E45" s="22"/>
      <c r="F45" s="22"/>
      <c r="G45" s="22"/>
      <c r="H45" s="22"/>
      <c r="I45" s="22"/>
      <c r="J45" s="22"/>
      <c r="K45" s="22"/>
    </row>
    <row r="46" s="59" customFormat="1" ht="20" customHeight="1" spans="1:11">
      <c r="A46" s="22"/>
      <c r="B46" s="22"/>
      <c r="C46" s="22"/>
      <c r="D46" s="22"/>
      <c r="E46" s="22"/>
      <c r="F46" s="22"/>
      <c r="G46" s="22"/>
      <c r="H46" s="22"/>
      <c r="I46" s="22"/>
      <c r="J46" s="22"/>
      <c r="K46" s="22"/>
    </row>
    <row r="47" s="59" customFormat="1" ht="20" customHeight="1" spans="1:11">
      <c r="A47" s="22"/>
      <c r="B47" s="22"/>
      <c r="C47" s="22"/>
      <c r="D47" s="22"/>
      <c r="E47" s="22"/>
      <c r="F47" s="22"/>
      <c r="G47" s="22"/>
      <c r="H47" s="22"/>
      <c r="I47" s="22"/>
      <c r="J47" s="22"/>
      <c r="K47" s="22"/>
    </row>
    <row r="48" s="59" customFormat="1" ht="20" customHeight="1" spans="1:11">
      <c r="A48" s="22"/>
      <c r="B48" s="22"/>
      <c r="C48" s="22"/>
      <c r="D48" s="22"/>
      <c r="E48" s="22"/>
      <c r="F48" s="22"/>
      <c r="G48" s="22"/>
      <c r="H48" s="22"/>
      <c r="I48" s="22"/>
      <c r="J48" s="22"/>
      <c r="K48" s="22"/>
    </row>
    <row r="49" s="59" customFormat="1" ht="20" customHeight="1" spans="1:11">
      <c r="A49" s="22"/>
      <c r="B49" s="22"/>
      <c r="C49" s="22"/>
      <c r="D49" s="22"/>
      <c r="E49" s="22"/>
      <c r="F49" s="22"/>
      <c r="G49" s="22"/>
      <c r="H49" s="22"/>
      <c r="I49" s="22"/>
      <c r="J49" s="22"/>
      <c r="K49" s="22"/>
    </row>
    <row r="50" s="59" customFormat="1" ht="20" customHeight="1" spans="1:11">
      <c r="A50" s="22"/>
      <c r="B50" s="22"/>
      <c r="C50" s="22"/>
      <c r="D50" s="22"/>
      <c r="E50" s="22"/>
      <c r="F50" s="22"/>
      <c r="G50" s="22"/>
      <c r="H50" s="22"/>
      <c r="I50" s="22"/>
      <c r="J50" s="22"/>
      <c r="K50" s="22"/>
    </row>
    <row r="51" s="59" customFormat="1" ht="20" customHeight="1" spans="1:11">
      <c r="A51" s="22"/>
      <c r="B51" s="22"/>
      <c r="C51" s="22"/>
      <c r="D51" s="22"/>
      <c r="E51" s="22"/>
      <c r="F51" s="22"/>
      <c r="G51" s="22"/>
      <c r="H51" s="22"/>
      <c r="I51" s="22"/>
      <c r="J51" s="22"/>
      <c r="K51" s="22"/>
    </row>
    <row r="52" s="59" customFormat="1" ht="20" customHeight="1" spans="1:11">
      <c r="A52" s="22"/>
      <c r="B52" s="22"/>
      <c r="C52" s="22"/>
      <c r="D52" s="22"/>
      <c r="E52" s="22"/>
      <c r="F52" s="22"/>
      <c r="G52" s="22"/>
      <c r="H52" s="22"/>
      <c r="I52" s="22"/>
      <c r="J52" s="22"/>
      <c r="K52" s="22"/>
    </row>
    <row r="53" s="59" customFormat="1" ht="20" customHeight="1" spans="1:11">
      <c r="A53" s="22"/>
      <c r="B53" s="22"/>
      <c r="C53" s="22"/>
      <c r="D53" s="22"/>
      <c r="E53" s="22"/>
      <c r="F53" s="22"/>
      <c r="G53" s="22"/>
      <c r="H53" s="22"/>
      <c r="I53" s="22"/>
      <c r="J53" s="22"/>
      <c r="K53" s="22"/>
    </row>
    <row r="54" s="59" customFormat="1" ht="20" customHeight="1" spans="1:11">
      <c r="A54" s="22"/>
      <c r="B54" s="22"/>
      <c r="C54" s="22"/>
      <c r="D54" s="22"/>
      <c r="E54" s="22"/>
      <c r="F54" s="22"/>
      <c r="G54" s="22"/>
      <c r="H54" s="22"/>
      <c r="I54" s="22"/>
      <c r="J54" s="22"/>
      <c r="K54" s="22"/>
    </row>
    <row r="55" s="59" customFormat="1" ht="20" customHeight="1" spans="1:11">
      <c r="A55" s="22"/>
      <c r="B55" s="22"/>
      <c r="C55" s="22"/>
      <c r="D55" s="22"/>
      <c r="E55" s="22"/>
      <c r="F55" s="22"/>
      <c r="G55" s="22"/>
      <c r="H55" s="22"/>
      <c r="I55" s="22"/>
      <c r="J55" s="22"/>
      <c r="K55" s="22"/>
    </row>
    <row r="56" s="59" customFormat="1" ht="20" customHeight="1" spans="1:11">
      <c r="A56" s="22"/>
      <c r="B56" s="22"/>
      <c r="C56" s="22"/>
      <c r="D56" s="22"/>
      <c r="E56" s="22"/>
      <c r="F56" s="22"/>
      <c r="G56" s="22"/>
      <c r="H56" s="22"/>
      <c r="I56" s="22"/>
      <c r="J56" s="22"/>
      <c r="K56" s="22"/>
    </row>
    <row r="57" s="59" customFormat="1" ht="20" customHeight="1" spans="1:11">
      <c r="A57" s="22"/>
      <c r="B57" s="22"/>
      <c r="C57" s="22"/>
      <c r="D57" s="22"/>
      <c r="E57" s="22"/>
      <c r="F57" s="22"/>
      <c r="G57" s="22"/>
      <c r="H57" s="22"/>
      <c r="I57" s="22"/>
      <c r="J57" s="22"/>
      <c r="K57" s="22"/>
    </row>
    <row r="58" s="59" customFormat="1" ht="20" customHeight="1" spans="1:11">
      <c r="A58" s="22"/>
      <c r="B58" s="22"/>
      <c r="C58" s="22"/>
      <c r="D58" s="22"/>
      <c r="E58" s="22"/>
      <c r="F58" s="22"/>
      <c r="G58" s="22"/>
      <c r="H58" s="22"/>
      <c r="I58" s="22"/>
      <c r="J58" s="22"/>
      <c r="K58" s="22"/>
    </row>
    <row r="59" s="59" customFormat="1" ht="20" customHeight="1" spans="1:11">
      <c r="A59" s="22"/>
      <c r="B59" s="22"/>
      <c r="C59" s="22"/>
      <c r="D59" s="22"/>
      <c r="E59" s="22"/>
      <c r="F59" s="22"/>
      <c r="G59" s="22"/>
      <c r="H59" s="22"/>
      <c r="I59" s="22"/>
      <c r="J59" s="22"/>
      <c r="K59" s="22"/>
    </row>
    <row r="60" s="59" customFormat="1" ht="20" customHeight="1" spans="1:11">
      <c r="A60" s="22"/>
      <c r="B60" s="22"/>
      <c r="C60" s="22"/>
      <c r="D60" s="22"/>
      <c r="E60" s="22"/>
      <c r="F60" s="22"/>
      <c r="G60" s="22"/>
      <c r="H60" s="22"/>
      <c r="I60" s="22"/>
      <c r="J60" s="22"/>
      <c r="K60" s="22"/>
    </row>
    <row r="61" s="59" customFormat="1" ht="20" customHeight="1" spans="1:11">
      <c r="A61" s="22"/>
      <c r="B61" s="22"/>
      <c r="C61" s="22"/>
      <c r="D61" s="22"/>
      <c r="E61" s="22"/>
      <c r="F61" s="22"/>
      <c r="G61" s="22"/>
      <c r="H61" s="22"/>
      <c r="I61" s="22"/>
      <c r="J61" s="22"/>
      <c r="K61" s="22"/>
    </row>
    <row r="62" s="59" customFormat="1" ht="20" customHeight="1" spans="1:11">
      <c r="A62" s="22"/>
      <c r="B62" s="22"/>
      <c r="C62" s="22"/>
      <c r="D62" s="22"/>
      <c r="E62" s="22"/>
      <c r="F62" s="22"/>
      <c r="G62" s="22"/>
      <c r="H62" s="22"/>
      <c r="I62" s="22"/>
      <c r="J62" s="22"/>
      <c r="K62" s="22"/>
    </row>
    <row r="63" s="59" customFormat="1" ht="20" customHeight="1" spans="1:11">
      <c r="A63" s="22"/>
      <c r="B63" s="22"/>
      <c r="C63" s="22"/>
      <c r="D63" s="22"/>
      <c r="E63" s="22"/>
      <c r="F63" s="22"/>
      <c r="G63" s="22"/>
      <c r="H63" s="22"/>
      <c r="I63" s="22"/>
      <c r="J63" s="22"/>
      <c r="K63" s="22"/>
    </row>
    <row r="64" s="59" customFormat="1" ht="20" customHeight="1" spans="1:11">
      <c r="A64" s="22"/>
      <c r="B64" s="22"/>
      <c r="C64" s="22"/>
      <c r="D64" s="22"/>
      <c r="E64" s="22"/>
      <c r="F64" s="22"/>
      <c r="G64" s="22"/>
      <c r="H64" s="22"/>
      <c r="I64" s="22"/>
      <c r="J64" s="22"/>
      <c r="K64" s="22"/>
    </row>
    <row r="65" s="59" customFormat="1" ht="20" customHeight="1" spans="1:11">
      <c r="A65" s="22"/>
      <c r="B65" s="22"/>
      <c r="C65" s="22"/>
      <c r="D65" s="22"/>
      <c r="E65" s="22"/>
      <c r="F65" s="22"/>
      <c r="G65" s="22"/>
      <c r="H65" s="22"/>
      <c r="I65" s="22"/>
      <c r="J65" s="22"/>
      <c r="K65" s="22"/>
    </row>
    <row r="66" s="59" customFormat="1" ht="20" customHeight="1" spans="1:11">
      <c r="A66" s="22"/>
      <c r="B66" s="22"/>
      <c r="C66" s="22"/>
      <c r="D66" s="22"/>
      <c r="E66" s="22"/>
      <c r="F66" s="22"/>
      <c r="G66" s="22"/>
      <c r="H66" s="22"/>
      <c r="I66" s="22"/>
      <c r="J66" s="22"/>
      <c r="K66" s="22"/>
    </row>
    <row r="67" s="59" customFormat="1" ht="20" customHeight="1" spans="1:11">
      <c r="A67" s="22"/>
      <c r="B67" s="22"/>
      <c r="C67" s="22"/>
      <c r="D67" s="22"/>
      <c r="E67" s="22"/>
      <c r="F67" s="22"/>
      <c r="G67" s="22"/>
      <c r="H67" s="22"/>
      <c r="I67" s="22"/>
      <c r="J67" s="22"/>
      <c r="K67" s="22"/>
    </row>
    <row r="68" s="59" customFormat="1" ht="20" customHeight="1" spans="1:11">
      <c r="A68" s="22"/>
      <c r="B68" s="22"/>
      <c r="C68" s="22"/>
      <c r="D68" s="22"/>
      <c r="E68" s="22"/>
      <c r="F68" s="22"/>
      <c r="G68" s="22"/>
      <c r="H68" s="22"/>
      <c r="I68" s="22"/>
      <c r="J68" s="22"/>
      <c r="K68" s="22"/>
    </row>
    <row r="69" s="59" customFormat="1" ht="20" customHeight="1" spans="1:11">
      <c r="A69" s="22"/>
      <c r="B69" s="22"/>
      <c r="C69" s="22"/>
      <c r="D69" s="22"/>
      <c r="E69" s="22"/>
      <c r="F69" s="22"/>
      <c r="G69" s="22"/>
      <c r="H69" s="22"/>
      <c r="I69" s="22"/>
      <c r="J69" s="22"/>
      <c r="K69" s="22"/>
    </row>
    <row r="70" s="59" customFormat="1" ht="20" customHeight="1" spans="1:11">
      <c r="A70" s="22"/>
      <c r="B70" s="22"/>
      <c r="C70" s="22"/>
      <c r="D70" s="22"/>
      <c r="E70" s="22"/>
      <c r="F70" s="22"/>
      <c r="G70" s="22"/>
      <c r="H70" s="22"/>
      <c r="I70" s="22"/>
      <c r="J70" s="22"/>
      <c r="K70" s="22"/>
    </row>
    <row r="71" s="59" customFormat="1" ht="20" customHeight="1" spans="1:11">
      <c r="A71" s="22"/>
      <c r="B71" s="22"/>
      <c r="C71" s="22"/>
      <c r="D71" s="22"/>
      <c r="E71" s="22"/>
      <c r="F71" s="22"/>
      <c r="G71" s="22"/>
      <c r="H71" s="22"/>
      <c r="I71" s="22"/>
      <c r="J71" s="22"/>
      <c r="K71" s="22"/>
    </row>
    <row r="72" s="59" customFormat="1" ht="20" customHeight="1" spans="1:11">
      <c r="A72" s="22"/>
      <c r="B72" s="22"/>
      <c r="C72" s="22"/>
      <c r="D72" s="22"/>
      <c r="E72" s="22"/>
      <c r="F72" s="22"/>
      <c r="G72" s="22"/>
      <c r="H72" s="22"/>
      <c r="I72" s="22"/>
      <c r="J72" s="22"/>
      <c r="K72" s="22"/>
    </row>
    <row r="73" s="59" customFormat="1" ht="20" customHeight="1" spans="1:11">
      <c r="A73" s="22"/>
      <c r="B73" s="22"/>
      <c r="C73" s="22"/>
      <c r="D73" s="22"/>
      <c r="E73" s="22"/>
      <c r="F73" s="22"/>
      <c r="G73" s="22"/>
      <c r="H73" s="22"/>
      <c r="I73" s="22"/>
      <c r="J73" s="22"/>
      <c r="K73" s="22"/>
    </row>
    <row r="74" s="59" customFormat="1" ht="20" customHeight="1" spans="1:11">
      <c r="A74" s="22"/>
      <c r="B74" s="22"/>
      <c r="C74" s="22"/>
      <c r="D74" s="22"/>
      <c r="E74" s="22"/>
      <c r="F74" s="22"/>
      <c r="G74" s="22"/>
      <c r="H74" s="22"/>
      <c r="I74" s="22"/>
      <c r="J74" s="22"/>
      <c r="K74" s="22"/>
    </row>
    <row r="75" s="59" customFormat="1" ht="20" customHeight="1" spans="1:11">
      <c r="A75" s="22"/>
      <c r="B75" s="22"/>
      <c r="C75" s="22"/>
      <c r="D75" s="22"/>
      <c r="E75" s="22"/>
      <c r="F75" s="22"/>
      <c r="G75" s="22"/>
      <c r="H75" s="22"/>
      <c r="I75" s="22"/>
      <c r="J75" s="22"/>
      <c r="K75" s="22"/>
    </row>
    <row r="76" s="59" customFormat="1" ht="20" customHeight="1" spans="1:11">
      <c r="A76" s="22"/>
      <c r="B76" s="22"/>
      <c r="C76" s="22"/>
      <c r="D76" s="22"/>
      <c r="E76" s="22"/>
      <c r="F76" s="22"/>
      <c r="G76" s="22"/>
      <c r="H76" s="22"/>
      <c r="I76" s="22"/>
      <c r="J76" s="22"/>
      <c r="K76" s="22"/>
    </row>
    <row r="77" s="59" customFormat="1" ht="20" customHeight="1" spans="1:11">
      <c r="A77" s="22"/>
      <c r="B77" s="22"/>
      <c r="C77" s="22"/>
      <c r="D77" s="22"/>
      <c r="E77" s="22"/>
      <c r="F77" s="22"/>
      <c r="G77" s="22"/>
      <c r="H77" s="22"/>
      <c r="I77" s="22"/>
      <c r="J77" s="22"/>
      <c r="K77" s="22"/>
    </row>
    <row r="78" s="59" customFormat="1" ht="20" customHeight="1" spans="1:11">
      <c r="A78" s="22"/>
      <c r="B78" s="22"/>
      <c r="C78" s="22"/>
      <c r="D78" s="22"/>
      <c r="E78" s="22"/>
      <c r="F78" s="22"/>
      <c r="G78" s="22"/>
      <c r="H78" s="22"/>
      <c r="I78" s="22"/>
      <c r="J78" s="22"/>
      <c r="K78" s="22"/>
    </row>
    <row r="79" s="59" customFormat="1" ht="20" customHeight="1" spans="1:11">
      <c r="A79" s="22"/>
      <c r="B79" s="22"/>
      <c r="C79" s="22"/>
      <c r="D79" s="22"/>
      <c r="E79" s="22"/>
      <c r="F79" s="22"/>
      <c r="G79" s="22"/>
      <c r="H79" s="22"/>
      <c r="I79" s="22"/>
      <c r="J79" s="22"/>
      <c r="K79" s="22"/>
    </row>
    <row r="80" s="59" customFormat="1" ht="20" customHeight="1" spans="1:11">
      <c r="A80" s="22"/>
      <c r="B80" s="22"/>
      <c r="C80" s="22"/>
      <c r="D80" s="22"/>
      <c r="E80" s="22"/>
      <c r="F80" s="22"/>
      <c r="G80" s="22"/>
      <c r="H80" s="22"/>
      <c r="I80" s="22"/>
      <c r="J80" s="22"/>
      <c r="K80" s="22"/>
    </row>
    <row r="81" s="59" customFormat="1" ht="20" customHeight="1" spans="1:11">
      <c r="A81" s="22"/>
      <c r="B81" s="22"/>
      <c r="C81" s="22"/>
      <c r="D81" s="22"/>
      <c r="E81" s="22"/>
      <c r="F81" s="22"/>
      <c r="G81" s="22"/>
      <c r="H81" s="22"/>
      <c r="I81" s="22"/>
      <c r="J81" s="22"/>
      <c r="K81" s="22"/>
    </row>
    <row r="82" s="59" customFormat="1" ht="20" customHeight="1" spans="1:11">
      <c r="A82" s="22"/>
      <c r="B82" s="22"/>
      <c r="C82" s="22"/>
      <c r="D82" s="22"/>
      <c r="E82" s="22"/>
      <c r="F82" s="22"/>
      <c r="G82" s="22"/>
      <c r="H82" s="22"/>
      <c r="I82" s="22"/>
      <c r="J82" s="22"/>
      <c r="K82" s="22"/>
    </row>
    <row r="83" s="59" customFormat="1" ht="20" customHeight="1" spans="1:11">
      <c r="A83" s="22"/>
      <c r="B83" s="22"/>
      <c r="C83" s="22"/>
      <c r="D83" s="22"/>
      <c r="E83" s="22"/>
      <c r="F83" s="22"/>
      <c r="G83" s="22"/>
      <c r="H83" s="22"/>
      <c r="I83" s="22"/>
      <c r="J83" s="22"/>
      <c r="K83" s="22"/>
    </row>
    <row r="84" s="59" customFormat="1" ht="20" customHeight="1" spans="1:11">
      <c r="A84" s="22"/>
      <c r="B84" s="22"/>
      <c r="C84" s="22"/>
      <c r="D84" s="22"/>
      <c r="E84" s="22"/>
      <c r="F84" s="22"/>
      <c r="G84" s="22"/>
      <c r="H84" s="22"/>
      <c r="I84" s="22"/>
      <c r="J84" s="22"/>
      <c r="K84" s="22"/>
    </row>
    <row r="85" s="59" customFormat="1" ht="20" customHeight="1" spans="1:11">
      <c r="A85" s="22"/>
      <c r="B85" s="22"/>
      <c r="C85" s="22"/>
      <c r="D85" s="22"/>
      <c r="E85" s="22"/>
      <c r="F85" s="22"/>
      <c r="G85" s="22"/>
      <c r="H85" s="22"/>
      <c r="I85" s="22"/>
      <c r="J85" s="22"/>
      <c r="K85" s="22"/>
    </row>
    <row r="86" s="59" customFormat="1" ht="20" customHeight="1" spans="1:11">
      <c r="A86" s="22"/>
      <c r="B86" s="22"/>
      <c r="C86" s="22"/>
      <c r="D86" s="22"/>
      <c r="E86" s="22"/>
      <c r="F86" s="22"/>
      <c r="G86" s="22"/>
      <c r="H86" s="22"/>
      <c r="I86" s="22"/>
      <c r="J86" s="22"/>
      <c r="K86" s="22"/>
    </row>
    <row r="87" s="59" customFormat="1" ht="20" customHeight="1" spans="1:11">
      <c r="A87" s="22"/>
      <c r="B87" s="22"/>
      <c r="C87" s="22"/>
      <c r="D87" s="22"/>
      <c r="E87" s="22"/>
      <c r="F87" s="22"/>
      <c r="G87" s="22"/>
      <c r="H87" s="22"/>
      <c r="I87" s="22"/>
      <c r="J87" s="22"/>
      <c r="K87" s="22"/>
    </row>
    <row r="88" s="59" customFormat="1" ht="20" customHeight="1" spans="1:11">
      <c r="A88" s="22"/>
      <c r="B88" s="22"/>
      <c r="C88" s="22"/>
      <c r="D88" s="22"/>
      <c r="E88" s="22"/>
      <c r="F88" s="22"/>
      <c r="G88" s="22"/>
      <c r="H88" s="22"/>
      <c r="I88" s="22"/>
      <c r="J88" s="22"/>
      <c r="K88" s="22"/>
    </row>
    <row r="89" s="59" customFormat="1" ht="20" customHeight="1" spans="1:11">
      <c r="A89" s="22"/>
      <c r="B89" s="22"/>
      <c r="C89" s="22"/>
      <c r="D89" s="22"/>
      <c r="E89" s="22"/>
      <c r="F89" s="22"/>
      <c r="G89" s="22"/>
      <c r="H89" s="22"/>
      <c r="I89" s="22"/>
      <c r="J89" s="22"/>
      <c r="K89" s="22"/>
    </row>
    <row r="90" s="59" customFormat="1" ht="20" customHeight="1" spans="1:11">
      <c r="A90" s="22"/>
      <c r="B90" s="22"/>
      <c r="C90" s="22"/>
      <c r="D90" s="22"/>
      <c r="E90" s="22"/>
      <c r="F90" s="22"/>
      <c r="G90" s="22"/>
      <c r="H90" s="22"/>
      <c r="I90" s="22"/>
      <c r="J90" s="22"/>
      <c r="K90" s="22"/>
    </row>
    <row r="91" s="59" customFormat="1" ht="20" customHeight="1" spans="1:11">
      <c r="A91" s="22"/>
      <c r="B91" s="22"/>
      <c r="C91" s="22"/>
      <c r="D91" s="22"/>
      <c r="E91" s="22"/>
      <c r="F91" s="22"/>
      <c r="G91" s="22"/>
      <c r="H91" s="22"/>
      <c r="I91" s="22"/>
      <c r="J91" s="22"/>
      <c r="K91" s="22"/>
    </row>
    <row r="92" s="59" customFormat="1" ht="20" customHeight="1" spans="1:11">
      <c r="A92" s="22"/>
      <c r="B92" s="22"/>
      <c r="C92" s="22"/>
      <c r="D92" s="22"/>
      <c r="E92" s="22"/>
      <c r="F92" s="22"/>
      <c r="G92" s="22"/>
      <c r="H92" s="22"/>
      <c r="I92" s="22"/>
      <c r="J92" s="22"/>
      <c r="K92" s="22"/>
    </row>
    <row r="93" s="59" customFormat="1" ht="20" customHeight="1" spans="1:11">
      <c r="A93" s="22"/>
      <c r="B93" s="22"/>
      <c r="C93" s="22"/>
      <c r="D93" s="22"/>
      <c r="E93" s="22"/>
      <c r="F93" s="22"/>
      <c r="G93" s="22"/>
      <c r="H93" s="22"/>
      <c r="I93" s="22"/>
      <c r="J93" s="22"/>
      <c r="K93" s="22"/>
    </row>
    <row r="94" s="59" customFormat="1" ht="20" customHeight="1" spans="1:11">
      <c r="A94" s="22"/>
      <c r="B94" s="22"/>
      <c r="C94" s="22"/>
      <c r="D94" s="22"/>
      <c r="E94" s="22"/>
      <c r="F94" s="22"/>
      <c r="G94" s="22"/>
      <c r="H94" s="22"/>
      <c r="I94" s="22"/>
      <c r="J94" s="22"/>
      <c r="K94" s="22"/>
    </row>
    <row r="95" s="59" customFormat="1" ht="20" customHeight="1" spans="1:11">
      <c r="A95" s="22"/>
      <c r="B95" s="22"/>
      <c r="C95" s="22"/>
      <c r="D95" s="22"/>
      <c r="E95" s="22"/>
      <c r="F95" s="22"/>
      <c r="G95" s="22"/>
      <c r="H95" s="22"/>
      <c r="I95" s="22"/>
      <c r="J95" s="22"/>
      <c r="K95" s="22"/>
    </row>
    <row r="96" s="59" customFormat="1" ht="20" customHeight="1" spans="1:11">
      <c r="A96" s="22"/>
      <c r="B96" s="22"/>
      <c r="C96" s="22"/>
      <c r="D96" s="22"/>
      <c r="E96" s="22"/>
      <c r="F96" s="22"/>
      <c r="G96" s="22"/>
      <c r="H96" s="22"/>
      <c r="I96" s="22"/>
      <c r="J96" s="22"/>
      <c r="K96" s="22"/>
    </row>
    <row r="97" s="59" customFormat="1" ht="20" customHeight="1" spans="1:11">
      <c r="A97" s="22"/>
      <c r="B97" s="22"/>
      <c r="C97" s="22"/>
      <c r="D97" s="22"/>
      <c r="E97" s="22"/>
      <c r="F97" s="22"/>
      <c r="G97" s="22"/>
      <c r="H97" s="22"/>
      <c r="I97" s="22"/>
      <c r="J97" s="22"/>
      <c r="K97" s="22"/>
    </row>
    <row r="98" s="59" customFormat="1" ht="20" customHeight="1" spans="1:11">
      <c r="A98" s="22"/>
      <c r="B98" s="22"/>
      <c r="C98" s="22"/>
      <c r="D98" s="22"/>
      <c r="E98" s="22"/>
      <c r="F98" s="22"/>
      <c r="G98" s="22"/>
      <c r="H98" s="22"/>
      <c r="I98" s="22"/>
      <c r="J98" s="22"/>
      <c r="K98" s="22"/>
    </row>
    <row r="99" s="59" customFormat="1" ht="20" customHeight="1" spans="1:11">
      <c r="A99" s="22"/>
      <c r="B99" s="22"/>
      <c r="C99" s="22"/>
      <c r="D99" s="22"/>
      <c r="E99" s="22"/>
      <c r="F99" s="22"/>
      <c r="G99" s="22"/>
      <c r="H99" s="22"/>
      <c r="I99" s="22"/>
      <c r="J99" s="22"/>
      <c r="K99" s="22"/>
    </row>
    <row r="100" s="59" customFormat="1" ht="20" customHeight="1" spans="1:11">
      <c r="A100" s="22"/>
      <c r="B100" s="22"/>
      <c r="C100" s="22"/>
      <c r="D100" s="22"/>
      <c r="E100" s="22"/>
      <c r="F100" s="22"/>
      <c r="G100" s="22"/>
      <c r="H100" s="22"/>
      <c r="I100" s="22"/>
      <c r="J100" s="22"/>
      <c r="K100" s="22"/>
    </row>
    <row r="101" s="59" customFormat="1" ht="20" customHeight="1" spans="1:11">
      <c r="A101" s="22"/>
      <c r="B101" s="22"/>
      <c r="C101" s="22"/>
      <c r="D101" s="22"/>
      <c r="E101" s="22"/>
      <c r="F101" s="22"/>
      <c r="G101" s="22"/>
      <c r="H101" s="22"/>
      <c r="I101" s="22"/>
      <c r="J101" s="22"/>
      <c r="K101" s="22"/>
    </row>
    <row r="102" s="59" customFormat="1" ht="20" customHeight="1" spans="1:11">
      <c r="A102" s="22"/>
      <c r="B102" s="22"/>
      <c r="C102" s="22"/>
      <c r="D102" s="22"/>
      <c r="E102" s="22"/>
      <c r="F102" s="22"/>
      <c r="G102" s="22"/>
      <c r="H102" s="22"/>
      <c r="I102" s="22"/>
      <c r="J102" s="22"/>
      <c r="K102" s="22"/>
    </row>
    <row r="103" s="59" customFormat="1" ht="20" customHeight="1" spans="1:11">
      <c r="A103" s="22"/>
      <c r="B103" s="22"/>
      <c r="C103" s="22"/>
      <c r="D103" s="22"/>
      <c r="E103" s="22"/>
      <c r="F103" s="22"/>
      <c r="G103" s="22"/>
      <c r="H103" s="22"/>
      <c r="I103" s="22"/>
      <c r="J103" s="22"/>
      <c r="K103" s="22"/>
    </row>
    <row r="104" s="59" customFormat="1" ht="20" customHeight="1" spans="1:11">
      <c r="A104" s="22"/>
      <c r="B104" s="22"/>
      <c r="C104" s="22"/>
      <c r="D104" s="22"/>
      <c r="E104" s="22"/>
      <c r="F104" s="22"/>
      <c r="G104" s="22"/>
      <c r="H104" s="22"/>
      <c r="I104" s="22"/>
      <c r="J104" s="22"/>
      <c r="K104" s="22"/>
    </row>
    <row r="105" s="59" customFormat="1" ht="20" customHeight="1" spans="1:11">
      <c r="A105" s="22"/>
      <c r="B105" s="22"/>
      <c r="C105" s="22"/>
      <c r="D105" s="22"/>
      <c r="E105" s="22"/>
      <c r="F105" s="22"/>
      <c r="G105" s="22"/>
      <c r="H105" s="22"/>
      <c r="I105" s="22"/>
      <c r="J105" s="22"/>
      <c r="K105" s="22"/>
    </row>
    <row r="106" s="59" customFormat="1" ht="20" customHeight="1" spans="1:11">
      <c r="A106" s="22"/>
      <c r="B106" s="22"/>
      <c r="C106" s="22"/>
      <c r="D106" s="22"/>
      <c r="E106" s="22"/>
      <c r="F106" s="22"/>
      <c r="G106" s="22"/>
      <c r="H106" s="22"/>
      <c r="I106" s="22"/>
      <c r="J106" s="22"/>
      <c r="K106" s="22"/>
    </row>
    <row r="107" s="59" customFormat="1" ht="20" customHeight="1" spans="1:11">
      <c r="A107" s="22"/>
      <c r="B107" s="22"/>
      <c r="C107" s="22"/>
      <c r="D107" s="22"/>
      <c r="E107" s="22"/>
      <c r="F107" s="22"/>
      <c r="G107" s="22"/>
      <c r="H107" s="22"/>
      <c r="I107" s="22"/>
      <c r="J107" s="22"/>
      <c r="K107" s="22"/>
    </row>
    <row r="108" s="59" customFormat="1" ht="20" customHeight="1" spans="1:11">
      <c r="A108" s="22"/>
      <c r="B108" s="22"/>
      <c r="C108" s="22"/>
      <c r="D108" s="22"/>
      <c r="E108" s="22"/>
      <c r="F108" s="22"/>
      <c r="G108" s="22"/>
      <c r="H108" s="22"/>
      <c r="I108" s="22"/>
      <c r="J108" s="22"/>
      <c r="K108" s="22"/>
    </row>
    <row r="109" s="59" customFormat="1" ht="20" customHeight="1" spans="1:11">
      <c r="A109" s="22"/>
      <c r="B109" s="22"/>
      <c r="C109" s="22"/>
      <c r="D109" s="22"/>
      <c r="E109" s="22"/>
      <c r="F109" s="22"/>
      <c r="G109" s="22"/>
      <c r="H109" s="22"/>
      <c r="I109" s="22"/>
      <c r="J109" s="22"/>
      <c r="K109" s="22"/>
    </row>
    <row r="110" s="59" customFormat="1" ht="20" customHeight="1" spans="1:11">
      <c r="A110" s="22"/>
      <c r="B110" s="22"/>
      <c r="C110" s="22"/>
      <c r="D110" s="22"/>
      <c r="E110" s="22"/>
      <c r="F110" s="22"/>
      <c r="G110" s="22"/>
      <c r="H110" s="22"/>
      <c r="I110" s="22"/>
      <c r="J110" s="22"/>
      <c r="K110" s="22"/>
    </row>
    <row r="111" s="59" customFormat="1" ht="20" customHeight="1" spans="1:11">
      <c r="A111" s="22"/>
      <c r="B111" s="22"/>
      <c r="C111" s="22"/>
      <c r="D111" s="22"/>
      <c r="E111" s="22"/>
      <c r="F111" s="22"/>
      <c r="G111" s="22"/>
      <c r="H111" s="22"/>
      <c r="I111" s="22"/>
      <c r="J111" s="22"/>
      <c r="K111" s="22"/>
    </row>
    <row r="112" s="59" customFormat="1" ht="20" customHeight="1" spans="1:11">
      <c r="A112" s="22"/>
      <c r="B112" s="22"/>
      <c r="C112" s="22"/>
      <c r="D112" s="22"/>
      <c r="E112" s="22"/>
      <c r="F112" s="22"/>
      <c r="G112" s="22"/>
      <c r="H112" s="22"/>
      <c r="I112" s="22"/>
      <c r="J112" s="22"/>
      <c r="K112" s="22"/>
    </row>
    <row r="113" s="59" customFormat="1" ht="20" customHeight="1" spans="1:11">
      <c r="A113" s="22"/>
      <c r="B113" s="22"/>
      <c r="C113" s="22"/>
      <c r="D113" s="22"/>
      <c r="E113" s="22"/>
      <c r="F113" s="22"/>
      <c r="G113" s="22"/>
      <c r="H113" s="22"/>
      <c r="I113" s="22"/>
      <c r="J113" s="22"/>
      <c r="K113" s="22"/>
    </row>
    <row r="114" s="59" customFormat="1" ht="20" customHeight="1" spans="1:11">
      <c r="A114" s="22"/>
      <c r="B114" s="22"/>
      <c r="C114" s="22"/>
      <c r="D114" s="22"/>
      <c r="E114" s="22"/>
      <c r="F114" s="22"/>
      <c r="G114" s="22"/>
      <c r="H114" s="22"/>
      <c r="I114" s="22"/>
      <c r="J114" s="22"/>
      <c r="K114" s="22"/>
    </row>
    <row r="115" s="59" customFormat="1" ht="20" customHeight="1" spans="1:11">
      <c r="A115" s="22"/>
      <c r="B115" s="22"/>
      <c r="C115" s="22"/>
      <c r="D115" s="22"/>
      <c r="E115" s="22"/>
      <c r="F115" s="22"/>
      <c r="G115" s="22"/>
      <c r="H115" s="22"/>
      <c r="I115" s="22"/>
      <c r="J115" s="22"/>
      <c r="K115" s="22"/>
    </row>
    <row r="116" s="59" customFormat="1" ht="20" customHeight="1" spans="1:11">
      <c r="A116" s="22"/>
      <c r="B116" s="22"/>
      <c r="C116" s="22"/>
      <c r="D116" s="22"/>
      <c r="E116" s="22"/>
      <c r="F116" s="22"/>
      <c r="G116" s="22"/>
      <c r="H116" s="22"/>
      <c r="I116" s="22"/>
      <c r="J116" s="22"/>
      <c r="K116" s="22"/>
    </row>
    <row r="117" s="59" customFormat="1" ht="20" customHeight="1" spans="1:11">
      <c r="A117" s="22"/>
      <c r="B117" s="22"/>
      <c r="C117" s="22"/>
      <c r="D117" s="22"/>
      <c r="E117" s="22"/>
      <c r="F117" s="22"/>
      <c r="G117" s="22"/>
      <c r="H117" s="22"/>
      <c r="I117" s="22"/>
      <c r="J117" s="22"/>
      <c r="K117" s="22"/>
    </row>
    <row r="118" s="59" customFormat="1" ht="20" customHeight="1" spans="1:11">
      <c r="A118" s="22"/>
      <c r="B118" s="22"/>
      <c r="C118" s="22"/>
      <c r="D118" s="22"/>
      <c r="E118" s="22"/>
      <c r="F118" s="22"/>
      <c r="G118" s="22"/>
      <c r="H118" s="22"/>
      <c r="I118" s="22"/>
      <c r="J118" s="22"/>
      <c r="K118" s="22"/>
    </row>
    <row r="119" s="59" customFormat="1" ht="20" customHeight="1" spans="1:11">
      <c r="A119" s="22"/>
      <c r="B119" s="22"/>
      <c r="C119" s="22"/>
      <c r="D119" s="22"/>
      <c r="E119" s="22"/>
      <c r="F119" s="22"/>
      <c r="G119" s="22"/>
      <c r="H119" s="22"/>
      <c r="I119" s="22"/>
      <c r="J119" s="22"/>
      <c r="K119" s="22"/>
    </row>
    <row r="120" s="59" customFormat="1" ht="20" customHeight="1" spans="1:11">
      <c r="A120" s="22"/>
      <c r="B120" s="22"/>
      <c r="C120" s="22"/>
      <c r="D120" s="22"/>
      <c r="E120" s="22"/>
      <c r="F120" s="22"/>
      <c r="G120" s="22"/>
      <c r="H120" s="22"/>
      <c r="I120" s="22"/>
      <c r="J120" s="22"/>
      <c r="K120" s="22"/>
    </row>
    <row r="121" s="59" customFormat="1" ht="20" customHeight="1" spans="1:11">
      <c r="A121" s="22"/>
      <c r="B121" s="22"/>
      <c r="C121" s="22"/>
      <c r="D121" s="22"/>
      <c r="E121" s="22"/>
      <c r="F121" s="22"/>
      <c r="G121" s="22"/>
      <c r="H121" s="22"/>
      <c r="I121" s="22"/>
      <c r="J121" s="22"/>
      <c r="K121" s="22"/>
    </row>
    <row r="122" s="59" customFormat="1" ht="20" customHeight="1" spans="1:11">
      <c r="A122" s="22"/>
      <c r="B122" s="22"/>
      <c r="C122" s="22"/>
      <c r="D122" s="22"/>
      <c r="E122" s="22"/>
      <c r="F122" s="22"/>
      <c r="G122" s="22"/>
      <c r="H122" s="22"/>
      <c r="I122" s="22"/>
      <c r="J122" s="22"/>
      <c r="K122" s="22"/>
    </row>
    <row r="123" s="59" customFormat="1" ht="20" customHeight="1" spans="1:11">
      <c r="A123" s="22"/>
      <c r="B123" s="22"/>
      <c r="C123" s="22"/>
      <c r="D123" s="22"/>
      <c r="E123" s="22"/>
      <c r="F123" s="22"/>
      <c r="G123" s="22"/>
      <c r="H123" s="22"/>
      <c r="I123" s="22"/>
      <c r="J123" s="22"/>
      <c r="K123" s="22"/>
    </row>
    <row r="124" s="59" customFormat="1" ht="20" customHeight="1" spans="1:11">
      <c r="A124" s="22"/>
      <c r="B124" s="22"/>
      <c r="C124" s="22"/>
      <c r="D124" s="22"/>
      <c r="E124" s="22"/>
      <c r="F124" s="22"/>
      <c r="G124" s="22"/>
      <c r="H124" s="22"/>
      <c r="I124" s="22"/>
      <c r="J124" s="22"/>
      <c r="K124" s="22"/>
    </row>
    <row r="125" s="59" customFormat="1" ht="20" customHeight="1" spans="1:11">
      <c r="A125" s="22"/>
      <c r="B125" s="22"/>
      <c r="C125" s="22"/>
      <c r="D125" s="22"/>
      <c r="E125" s="22"/>
      <c r="F125" s="22"/>
      <c r="G125" s="22"/>
      <c r="H125" s="22"/>
      <c r="I125" s="22"/>
      <c r="J125" s="22"/>
      <c r="K125" s="22"/>
    </row>
    <row r="126" s="59" customFormat="1" ht="20" customHeight="1" spans="1:11">
      <c r="A126" s="22"/>
      <c r="B126" s="22"/>
      <c r="C126" s="22"/>
      <c r="D126" s="22"/>
      <c r="E126" s="22"/>
      <c r="F126" s="22"/>
      <c r="G126" s="22"/>
      <c r="H126" s="22"/>
      <c r="I126" s="22"/>
      <c r="J126" s="22"/>
      <c r="K126" s="22"/>
    </row>
    <row r="127" s="59" customFormat="1" ht="20" customHeight="1" spans="1:11">
      <c r="A127" s="22"/>
      <c r="B127" s="22"/>
      <c r="C127" s="22"/>
      <c r="D127" s="22"/>
      <c r="E127" s="22"/>
      <c r="F127" s="22"/>
      <c r="G127" s="22"/>
      <c r="H127" s="22"/>
      <c r="I127" s="22"/>
      <c r="J127" s="22"/>
      <c r="K127" s="22"/>
    </row>
    <row r="128" s="59" customFormat="1" ht="20" customHeight="1" spans="1:11">
      <c r="A128" s="22"/>
      <c r="B128" s="22"/>
      <c r="C128" s="22"/>
      <c r="D128" s="22"/>
      <c r="E128" s="22"/>
      <c r="F128" s="22"/>
      <c r="G128" s="22"/>
      <c r="H128" s="22"/>
      <c r="I128" s="22"/>
      <c r="J128" s="22"/>
      <c r="K128" s="22"/>
    </row>
    <row r="129" s="59" customFormat="1" ht="20" customHeight="1" spans="1:11">
      <c r="A129" s="22"/>
      <c r="B129" s="22"/>
      <c r="C129" s="22"/>
      <c r="D129" s="22"/>
      <c r="E129" s="22"/>
      <c r="F129" s="22"/>
      <c r="G129" s="22"/>
      <c r="H129" s="22"/>
      <c r="I129" s="22"/>
      <c r="J129" s="22"/>
      <c r="K129" s="22"/>
    </row>
    <row r="130" s="59" customFormat="1" ht="20" customHeight="1" spans="1:11">
      <c r="A130" s="22"/>
      <c r="B130" s="22"/>
      <c r="C130" s="22"/>
      <c r="D130" s="22"/>
      <c r="E130" s="22"/>
      <c r="F130" s="22"/>
      <c r="G130" s="22"/>
      <c r="H130" s="22"/>
      <c r="I130" s="22"/>
      <c r="J130" s="22"/>
      <c r="K130" s="22"/>
    </row>
    <row r="131" s="59" customFormat="1" ht="20" customHeight="1" spans="1:11">
      <c r="A131" s="22"/>
      <c r="B131" s="22"/>
      <c r="C131" s="22"/>
      <c r="D131" s="22"/>
      <c r="E131" s="22"/>
      <c r="F131" s="22"/>
      <c r="G131" s="22"/>
      <c r="H131" s="22"/>
      <c r="I131" s="22"/>
      <c r="J131" s="22"/>
      <c r="K131" s="22"/>
    </row>
    <row r="132" s="59" customFormat="1" ht="20" customHeight="1" spans="1:11">
      <c r="A132" s="22"/>
      <c r="B132" s="22"/>
      <c r="C132" s="22"/>
      <c r="D132" s="22"/>
      <c r="E132" s="22"/>
      <c r="F132" s="22"/>
      <c r="G132" s="22"/>
      <c r="H132" s="22"/>
      <c r="I132" s="22"/>
      <c r="J132" s="22"/>
      <c r="K132" s="22"/>
    </row>
    <row r="133" s="59" customFormat="1" ht="20" customHeight="1" spans="1:11">
      <c r="A133" s="22"/>
      <c r="B133" s="22"/>
      <c r="C133" s="22"/>
      <c r="D133" s="22"/>
      <c r="E133" s="22"/>
      <c r="F133" s="22"/>
      <c r="G133" s="22"/>
      <c r="H133" s="22"/>
      <c r="I133" s="22"/>
      <c r="J133" s="22"/>
      <c r="K133" s="22"/>
    </row>
    <row r="134" s="59" customFormat="1" ht="20" customHeight="1" spans="1:11">
      <c r="A134" s="22"/>
      <c r="B134" s="22"/>
      <c r="C134" s="22"/>
      <c r="D134" s="22"/>
      <c r="E134" s="22"/>
      <c r="F134" s="22"/>
      <c r="G134" s="22"/>
      <c r="H134" s="22"/>
      <c r="I134" s="22"/>
      <c r="J134" s="22"/>
      <c r="K134" s="22"/>
    </row>
    <row r="135" s="59" customFormat="1" ht="20" customHeight="1" spans="1:11">
      <c r="A135" s="22"/>
      <c r="B135" s="22"/>
      <c r="C135" s="22"/>
      <c r="D135" s="22"/>
      <c r="E135" s="22"/>
      <c r="F135" s="22"/>
      <c r="G135" s="22"/>
      <c r="H135" s="22"/>
      <c r="I135" s="22"/>
      <c r="J135" s="22"/>
      <c r="K135" s="22"/>
    </row>
    <row r="136" s="59" customFormat="1" ht="20" customHeight="1" spans="1:11">
      <c r="A136" s="22"/>
      <c r="B136" s="22"/>
      <c r="C136" s="22"/>
      <c r="D136" s="22"/>
      <c r="E136" s="22"/>
      <c r="F136" s="22"/>
      <c r="G136" s="22"/>
      <c r="H136" s="22"/>
      <c r="I136" s="22"/>
      <c r="J136" s="22"/>
      <c r="K136" s="22"/>
    </row>
    <row r="137" s="59" customFormat="1" ht="20" customHeight="1" spans="1:11">
      <c r="A137" s="22"/>
      <c r="B137" s="22"/>
      <c r="C137" s="22"/>
      <c r="D137" s="22"/>
      <c r="E137" s="22"/>
      <c r="F137" s="22"/>
      <c r="G137" s="22"/>
      <c r="H137" s="22"/>
      <c r="I137" s="22"/>
      <c r="J137" s="22"/>
      <c r="K137" s="22"/>
    </row>
    <row r="138" s="59" customFormat="1" ht="20" customHeight="1" spans="1:11">
      <c r="A138" s="22"/>
      <c r="B138" s="22"/>
      <c r="C138" s="22"/>
      <c r="D138" s="22"/>
      <c r="E138" s="22"/>
      <c r="F138" s="22"/>
      <c r="G138" s="22"/>
      <c r="H138" s="22"/>
      <c r="I138" s="22"/>
      <c r="J138" s="22"/>
      <c r="K138" s="22"/>
    </row>
    <row r="139" s="59" customFormat="1" ht="20" customHeight="1" spans="1:11">
      <c r="A139" s="22"/>
      <c r="B139" s="22"/>
      <c r="C139" s="22"/>
      <c r="D139" s="22"/>
      <c r="E139" s="22"/>
      <c r="F139" s="22"/>
      <c r="G139" s="22"/>
      <c r="H139" s="22"/>
      <c r="I139" s="22"/>
      <c r="J139" s="22"/>
      <c r="K139" s="22"/>
    </row>
    <row r="140" s="59" customFormat="1" ht="20" customHeight="1" spans="1:11">
      <c r="A140" s="22"/>
      <c r="B140" s="22"/>
      <c r="C140" s="22"/>
      <c r="D140" s="22"/>
      <c r="E140" s="22"/>
      <c r="F140" s="22"/>
      <c r="G140" s="22"/>
      <c r="H140" s="22"/>
      <c r="I140" s="22"/>
      <c r="J140" s="22"/>
      <c r="K140" s="22"/>
    </row>
    <row r="141" s="59" customFormat="1" ht="20" customHeight="1" spans="1:11">
      <c r="A141" s="22"/>
      <c r="B141" s="22"/>
      <c r="C141" s="22"/>
      <c r="D141" s="22"/>
      <c r="E141" s="22"/>
      <c r="F141" s="22"/>
      <c r="G141" s="22"/>
      <c r="H141" s="22"/>
      <c r="I141" s="22"/>
      <c r="J141" s="22"/>
      <c r="K141" s="22"/>
    </row>
    <row r="142" s="59" customFormat="1" ht="20" customHeight="1" spans="1:11">
      <c r="A142" s="22"/>
      <c r="B142" s="22"/>
      <c r="C142" s="22"/>
      <c r="D142" s="22"/>
      <c r="E142" s="22"/>
      <c r="F142" s="22"/>
      <c r="G142" s="22"/>
      <c r="H142" s="22"/>
      <c r="I142" s="22"/>
      <c r="J142" s="22"/>
      <c r="K142" s="22"/>
    </row>
    <row r="143" s="59" customFormat="1" ht="20" customHeight="1" spans="1:11">
      <c r="A143" s="22"/>
      <c r="B143" s="22"/>
      <c r="C143" s="22"/>
      <c r="D143" s="22"/>
      <c r="E143" s="22"/>
      <c r="F143" s="22"/>
      <c r="G143" s="22"/>
      <c r="H143" s="22"/>
      <c r="I143" s="22"/>
      <c r="J143" s="22"/>
      <c r="K143" s="22"/>
    </row>
    <row r="144" s="59" customFormat="1" ht="20" customHeight="1" spans="1:11">
      <c r="A144" s="22"/>
      <c r="B144" s="22"/>
      <c r="C144" s="22"/>
      <c r="D144" s="22"/>
      <c r="E144" s="22"/>
      <c r="F144" s="22"/>
      <c r="G144" s="22"/>
      <c r="H144" s="22"/>
      <c r="I144" s="22"/>
      <c r="J144" s="22"/>
      <c r="K144" s="22"/>
    </row>
    <row r="145" s="59" customFormat="1" ht="20" customHeight="1" spans="1:11">
      <c r="A145" s="22"/>
      <c r="B145" s="22"/>
      <c r="C145" s="22"/>
      <c r="D145" s="22"/>
      <c r="E145" s="22"/>
      <c r="F145" s="22"/>
      <c r="G145" s="22"/>
      <c r="H145" s="22"/>
      <c r="I145" s="22"/>
      <c r="J145" s="22"/>
      <c r="K145" s="22"/>
    </row>
    <row r="146" s="59" customFormat="1" ht="20" customHeight="1" spans="1:11">
      <c r="A146" s="22"/>
      <c r="B146" s="22"/>
      <c r="C146" s="22"/>
      <c r="D146" s="22"/>
      <c r="E146" s="22"/>
      <c r="F146" s="22"/>
      <c r="G146" s="22"/>
      <c r="H146" s="22"/>
      <c r="I146" s="22"/>
      <c r="J146" s="22"/>
      <c r="K146" s="22"/>
    </row>
    <row r="147" s="59" customFormat="1" ht="20" customHeight="1" spans="1:11">
      <c r="A147" s="22"/>
      <c r="B147" s="22"/>
      <c r="C147" s="22"/>
      <c r="D147" s="22"/>
      <c r="E147" s="22"/>
      <c r="F147" s="22"/>
      <c r="G147" s="22"/>
      <c r="H147" s="22"/>
      <c r="I147" s="22"/>
      <c r="J147" s="22"/>
      <c r="K147" s="22"/>
    </row>
    <row r="148" s="59" customFormat="1" ht="20" customHeight="1" spans="1:11">
      <c r="A148" s="22"/>
      <c r="B148" s="22"/>
      <c r="C148" s="22"/>
      <c r="D148" s="22"/>
      <c r="E148" s="22"/>
      <c r="F148" s="22"/>
      <c r="G148" s="22"/>
      <c r="H148" s="22"/>
      <c r="I148" s="22"/>
      <c r="J148" s="22"/>
      <c r="K148" s="22"/>
    </row>
    <row r="149" s="59" customFormat="1" ht="20" customHeight="1" spans="1:11">
      <c r="A149" s="22"/>
      <c r="B149" s="22"/>
      <c r="C149" s="22"/>
      <c r="D149" s="22"/>
      <c r="E149" s="22"/>
      <c r="F149" s="22"/>
      <c r="G149" s="22"/>
      <c r="H149" s="22"/>
      <c r="I149" s="22"/>
      <c r="J149" s="22"/>
      <c r="K149" s="22"/>
    </row>
    <row r="150" s="59" customFormat="1" ht="20" customHeight="1" spans="1:11">
      <c r="A150" s="22"/>
      <c r="B150" s="22"/>
      <c r="C150" s="22"/>
      <c r="D150" s="22"/>
      <c r="E150" s="22"/>
      <c r="F150" s="22"/>
      <c r="G150" s="22"/>
      <c r="H150" s="22"/>
      <c r="I150" s="22"/>
      <c r="J150" s="22"/>
      <c r="K150" s="22"/>
    </row>
    <row r="151" s="59" customFormat="1" ht="20" customHeight="1" spans="1:11">
      <c r="A151" s="22"/>
      <c r="B151" s="22"/>
      <c r="C151" s="22"/>
      <c r="D151" s="22"/>
      <c r="E151" s="22"/>
      <c r="F151" s="22"/>
      <c r="G151" s="22"/>
      <c r="H151" s="22"/>
      <c r="I151" s="22"/>
      <c r="J151" s="22"/>
      <c r="K151" s="22"/>
    </row>
    <row r="152" s="59" customFormat="1" ht="20" customHeight="1" spans="1:11">
      <c r="A152" s="22"/>
      <c r="B152" s="22"/>
      <c r="C152" s="22"/>
      <c r="D152" s="22"/>
      <c r="E152" s="22"/>
      <c r="F152" s="22"/>
      <c r="G152" s="22"/>
      <c r="H152" s="22"/>
      <c r="I152" s="22"/>
      <c r="J152" s="22"/>
      <c r="K152" s="22"/>
    </row>
    <row r="153" s="59" customFormat="1" ht="20" customHeight="1" spans="1:11">
      <c r="A153" s="22"/>
      <c r="B153" s="22"/>
      <c r="C153" s="22"/>
      <c r="D153" s="22"/>
      <c r="E153" s="22"/>
      <c r="F153" s="22"/>
      <c r="G153" s="22"/>
      <c r="H153" s="22"/>
      <c r="I153" s="22"/>
      <c r="J153" s="22"/>
      <c r="K153" s="22"/>
    </row>
    <row r="154" s="59" customFormat="1" ht="20" customHeight="1" spans="1:11">
      <c r="A154" s="22"/>
      <c r="B154" s="22"/>
      <c r="C154" s="22"/>
      <c r="D154" s="22"/>
      <c r="E154" s="22"/>
      <c r="F154" s="22"/>
      <c r="G154" s="22"/>
      <c r="H154" s="22"/>
      <c r="I154" s="22"/>
      <c r="J154" s="22"/>
      <c r="K154" s="22"/>
    </row>
    <row r="155" s="59" customFormat="1" ht="20" customHeight="1" spans="1:11">
      <c r="A155" s="22"/>
      <c r="B155" s="22"/>
      <c r="C155" s="22"/>
      <c r="D155" s="22"/>
      <c r="E155" s="22"/>
      <c r="F155" s="22"/>
      <c r="G155" s="22"/>
      <c r="H155" s="22"/>
      <c r="I155" s="22"/>
      <c r="J155" s="22"/>
      <c r="K155" s="22"/>
    </row>
    <row r="156" s="59" customFormat="1" ht="20" customHeight="1" spans="1:11">
      <c r="A156" s="22"/>
      <c r="B156" s="22"/>
      <c r="C156" s="22"/>
      <c r="D156" s="22"/>
      <c r="E156" s="22"/>
      <c r="F156" s="22"/>
      <c r="G156" s="22"/>
      <c r="H156" s="22"/>
      <c r="I156" s="22"/>
      <c r="J156" s="22"/>
      <c r="K156" s="22"/>
    </row>
    <row r="157" s="59" customFormat="1" ht="20" customHeight="1" spans="1:11">
      <c r="A157" s="22"/>
      <c r="B157" s="22"/>
      <c r="C157" s="22"/>
      <c r="D157" s="22"/>
      <c r="E157" s="22"/>
      <c r="F157" s="22"/>
      <c r="G157" s="22"/>
      <c r="H157" s="22"/>
      <c r="I157" s="22"/>
      <c r="J157" s="22"/>
      <c r="K157" s="22"/>
    </row>
    <row r="158" s="59" customFormat="1" ht="20" customHeight="1" spans="1:11">
      <c r="A158" s="22"/>
      <c r="B158" s="22"/>
      <c r="C158" s="22"/>
      <c r="D158" s="22"/>
      <c r="E158" s="22"/>
      <c r="F158" s="22"/>
      <c r="G158" s="22"/>
      <c r="H158" s="22"/>
      <c r="I158" s="22"/>
      <c r="J158" s="22"/>
      <c r="K158" s="22"/>
    </row>
    <row r="159" s="59" customFormat="1" ht="20" customHeight="1" spans="1:11">
      <c r="A159" s="22"/>
      <c r="B159" s="22"/>
      <c r="C159" s="22"/>
      <c r="D159" s="22"/>
      <c r="E159" s="22"/>
      <c r="F159" s="22"/>
      <c r="G159" s="22"/>
      <c r="H159" s="22"/>
      <c r="I159" s="22"/>
      <c r="J159" s="22"/>
      <c r="K159" s="22"/>
    </row>
    <row r="160" s="59" customFormat="1" ht="20" customHeight="1" spans="1:11">
      <c r="A160" s="22"/>
      <c r="B160" s="22"/>
      <c r="C160" s="22"/>
      <c r="D160" s="22"/>
      <c r="E160" s="22"/>
      <c r="F160" s="22"/>
      <c r="G160" s="22"/>
      <c r="H160" s="22"/>
      <c r="I160" s="22"/>
      <c r="J160" s="22"/>
      <c r="K160" s="22"/>
    </row>
    <row r="161" s="59" customFormat="1" ht="20" customHeight="1" spans="1:11">
      <c r="A161" s="22"/>
      <c r="B161" s="22"/>
      <c r="C161" s="22"/>
      <c r="D161" s="22"/>
      <c r="E161" s="22"/>
      <c r="F161" s="22"/>
      <c r="G161" s="22"/>
      <c r="H161" s="22"/>
      <c r="I161" s="22"/>
      <c r="J161" s="22"/>
      <c r="K161" s="22"/>
    </row>
    <row r="162" s="59" customFormat="1" ht="20" customHeight="1" spans="1:11">
      <c r="A162" s="22"/>
      <c r="B162" s="22"/>
      <c r="C162" s="22"/>
      <c r="D162" s="22"/>
      <c r="E162" s="22"/>
      <c r="F162" s="22"/>
      <c r="G162" s="22"/>
      <c r="H162" s="22"/>
      <c r="I162" s="22"/>
      <c r="J162" s="22"/>
      <c r="K162" s="22"/>
    </row>
    <row r="163" s="59" customFormat="1" ht="20" customHeight="1" spans="1:11">
      <c r="A163" s="22"/>
      <c r="B163" s="22"/>
      <c r="C163" s="22"/>
      <c r="D163" s="22"/>
      <c r="E163" s="22"/>
      <c r="F163" s="22"/>
      <c r="G163" s="22"/>
      <c r="H163" s="22"/>
      <c r="I163" s="22"/>
      <c r="J163" s="22"/>
      <c r="K163" s="22"/>
    </row>
    <row r="164" s="59" customFormat="1" ht="20" customHeight="1" spans="1:11">
      <c r="A164" s="22"/>
      <c r="B164" s="22"/>
      <c r="C164" s="22"/>
      <c r="D164" s="22"/>
      <c r="E164" s="22"/>
      <c r="F164" s="22"/>
      <c r="G164" s="22"/>
      <c r="H164" s="22"/>
      <c r="I164" s="22"/>
      <c r="J164" s="22"/>
      <c r="K164" s="22"/>
    </row>
    <row r="165" s="59" customFormat="1" ht="20" customHeight="1" spans="1:11">
      <c r="A165" s="22"/>
      <c r="B165" s="22"/>
      <c r="C165" s="22"/>
      <c r="D165" s="22"/>
      <c r="E165" s="22"/>
      <c r="F165" s="22"/>
      <c r="G165" s="22"/>
      <c r="H165" s="22"/>
      <c r="I165" s="22"/>
      <c r="J165" s="22"/>
      <c r="K165" s="22"/>
    </row>
    <row r="166" s="59" customFormat="1" ht="20" customHeight="1" spans="1:11">
      <c r="A166" s="22"/>
      <c r="B166" s="22"/>
      <c r="C166" s="22"/>
      <c r="D166" s="22"/>
      <c r="E166" s="22"/>
      <c r="F166" s="22"/>
      <c r="G166" s="22"/>
      <c r="H166" s="22"/>
      <c r="I166" s="22"/>
      <c r="J166" s="22"/>
      <c r="K166" s="22"/>
    </row>
    <row r="167" s="59" customFormat="1" ht="20" customHeight="1" spans="1:11">
      <c r="A167" s="22"/>
      <c r="B167" s="22"/>
      <c r="C167" s="22"/>
      <c r="D167" s="22"/>
      <c r="E167" s="22"/>
      <c r="F167" s="22"/>
      <c r="G167" s="22"/>
      <c r="H167" s="22"/>
      <c r="I167" s="22"/>
      <c r="J167" s="22"/>
      <c r="K167" s="22"/>
    </row>
    <row r="168" s="59" customFormat="1" ht="20" customHeight="1" spans="1:11">
      <c r="A168" s="22"/>
      <c r="B168" s="22"/>
      <c r="C168" s="22"/>
      <c r="D168" s="22"/>
      <c r="E168" s="22"/>
      <c r="F168" s="22"/>
      <c r="G168" s="22"/>
      <c r="H168" s="22"/>
      <c r="I168" s="22"/>
      <c r="J168" s="22"/>
      <c r="K168" s="22"/>
    </row>
    <row r="169" s="59" customFormat="1" ht="20" customHeight="1" spans="1:11">
      <c r="A169" s="22"/>
      <c r="B169" s="22"/>
      <c r="C169" s="22"/>
      <c r="D169" s="22"/>
      <c r="E169" s="22"/>
      <c r="F169" s="22"/>
      <c r="G169" s="22"/>
      <c r="H169" s="22"/>
      <c r="I169" s="22"/>
      <c r="J169" s="22"/>
      <c r="K169" s="22"/>
    </row>
    <row r="170" s="59" customFormat="1" ht="20" customHeight="1" spans="1:11">
      <c r="A170" s="22"/>
      <c r="B170" s="22"/>
      <c r="C170" s="22"/>
      <c r="D170" s="22"/>
      <c r="E170" s="22"/>
      <c r="F170" s="22"/>
      <c r="G170" s="22"/>
      <c r="H170" s="22"/>
      <c r="I170" s="22"/>
      <c r="J170" s="22"/>
      <c r="K170" s="22"/>
    </row>
    <row r="171" s="59" customFormat="1" ht="20" customHeight="1" spans="1:11">
      <c r="A171" s="22"/>
      <c r="B171" s="22"/>
      <c r="C171" s="22"/>
      <c r="D171" s="22"/>
      <c r="E171" s="22"/>
      <c r="F171" s="22"/>
      <c r="G171" s="22"/>
      <c r="H171" s="22"/>
      <c r="I171" s="22"/>
      <c r="J171" s="22"/>
      <c r="K171" s="22"/>
    </row>
    <row r="172" s="59" customFormat="1" ht="20" customHeight="1" spans="1:11">
      <c r="A172" s="22"/>
      <c r="B172" s="22"/>
      <c r="C172" s="22"/>
      <c r="D172" s="22"/>
      <c r="E172" s="22"/>
      <c r="F172" s="22"/>
      <c r="G172" s="22"/>
      <c r="H172" s="22"/>
      <c r="I172" s="22"/>
      <c r="J172" s="22"/>
      <c r="K172" s="22"/>
    </row>
    <row r="173" s="59" customFormat="1" ht="20" customHeight="1" spans="1:11">
      <c r="A173" s="22"/>
      <c r="B173" s="22"/>
      <c r="C173" s="22"/>
      <c r="D173" s="22"/>
      <c r="E173" s="22"/>
      <c r="F173" s="22"/>
      <c r="G173" s="22"/>
      <c r="H173" s="22"/>
      <c r="I173" s="22"/>
      <c r="J173" s="22"/>
      <c r="K173" s="22"/>
    </row>
    <row r="174" s="59" customFormat="1" ht="20" customHeight="1" spans="1:11">
      <c r="A174" s="22"/>
      <c r="B174" s="22"/>
      <c r="C174" s="22"/>
      <c r="D174" s="22"/>
      <c r="E174" s="22"/>
      <c r="F174" s="22"/>
      <c r="G174" s="22"/>
      <c r="H174" s="22"/>
      <c r="I174" s="22"/>
      <c r="J174" s="22"/>
      <c r="K174" s="22"/>
    </row>
    <row r="175" s="59" customFormat="1" ht="20" customHeight="1" spans="1:11">
      <c r="A175" s="22"/>
      <c r="B175" s="22"/>
      <c r="C175" s="22"/>
      <c r="D175" s="22"/>
      <c r="E175" s="22"/>
      <c r="F175" s="22"/>
      <c r="G175" s="22"/>
      <c r="H175" s="22"/>
      <c r="I175" s="22"/>
      <c r="J175" s="22"/>
      <c r="K175" s="22"/>
    </row>
    <row r="176" s="59" customFormat="1" ht="20" customHeight="1" spans="1:11">
      <c r="A176" s="22"/>
      <c r="B176" s="22"/>
      <c r="C176" s="22"/>
      <c r="D176" s="22"/>
      <c r="E176" s="22"/>
      <c r="F176" s="22"/>
      <c r="G176" s="22"/>
      <c r="H176" s="22"/>
      <c r="I176" s="22"/>
      <c r="J176" s="22"/>
      <c r="K176" s="22"/>
    </row>
    <row r="177" s="59" customFormat="1" ht="20" customHeight="1" spans="1:11">
      <c r="A177" s="22"/>
      <c r="B177" s="22"/>
      <c r="C177" s="22"/>
      <c r="D177" s="22"/>
      <c r="E177" s="22"/>
      <c r="F177" s="22"/>
      <c r="G177" s="22"/>
      <c r="H177" s="22"/>
      <c r="I177" s="22"/>
      <c r="J177" s="22"/>
      <c r="K177" s="22"/>
    </row>
    <row r="178" s="59" customFormat="1" ht="20" customHeight="1" spans="1:11">
      <c r="A178" s="22"/>
      <c r="B178" s="22"/>
      <c r="C178" s="22"/>
      <c r="D178" s="22"/>
      <c r="E178" s="22"/>
      <c r="F178" s="22"/>
      <c r="G178" s="22"/>
      <c r="H178" s="22"/>
      <c r="I178" s="22"/>
      <c r="J178" s="22"/>
      <c r="K178" s="22"/>
    </row>
    <row r="179" s="59" customFormat="1" ht="20" customHeight="1" spans="1:11">
      <c r="A179" s="22"/>
      <c r="B179" s="22"/>
      <c r="C179" s="22"/>
      <c r="D179" s="22"/>
      <c r="E179" s="22"/>
      <c r="F179" s="22"/>
      <c r="G179" s="22"/>
      <c r="H179" s="22"/>
      <c r="I179" s="22"/>
      <c r="J179" s="22"/>
      <c r="K179" s="22"/>
    </row>
    <row r="180" s="59" customFormat="1" ht="20" customHeight="1" spans="1:11">
      <c r="A180" s="22"/>
      <c r="B180" s="22"/>
      <c r="C180" s="22"/>
      <c r="D180" s="22"/>
      <c r="E180" s="22"/>
      <c r="F180" s="22"/>
      <c r="G180" s="22"/>
      <c r="H180" s="22"/>
      <c r="I180" s="22"/>
      <c r="J180" s="22"/>
      <c r="K180" s="22"/>
    </row>
    <row r="181" s="59" customFormat="1" ht="20" customHeight="1" spans="1:11">
      <c r="A181" s="22"/>
      <c r="B181" s="22"/>
      <c r="C181" s="22"/>
      <c r="D181" s="22"/>
      <c r="E181" s="22"/>
      <c r="F181" s="22"/>
      <c r="G181" s="22"/>
      <c r="H181" s="22"/>
      <c r="I181" s="22"/>
      <c r="J181" s="22"/>
      <c r="K181" s="22"/>
    </row>
    <row r="182" s="59" customFormat="1" ht="20" customHeight="1" spans="1:11">
      <c r="A182" s="22"/>
      <c r="B182" s="22"/>
      <c r="C182" s="22"/>
      <c r="D182" s="22"/>
      <c r="E182" s="22"/>
      <c r="F182" s="22"/>
      <c r="G182" s="22"/>
      <c r="H182" s="22"/>
      <c r="I182" s="22"/>
      <c r="J182" s="22"/>
      <c r="K182" s="22"/>
    </row>
    <row r="183" s="59" customFormat="1" ht="20" customHeight="1" spans="1:11">
      <c r="A183" s="22"/>
      <c r="B183" s="22"/>
      <c r="C183" s="22"/>
      <c r="D183" s="22"/>
      <c r="E183" s="22"/>
      <c r="F183" s="22"/>
      <c r="G183" s="22"/>
      <c r="H183" s="22"/>
      <c r="I183" s="22"/>
      <c r="J183" s="22"/>
      <c r="K183" s="22"/>
    </row>
    <row r="184" s="59" customFormat="1" ht="20" customHeight="1" spans="1:11">
      <c r="A184" s="22"/>
      <c r="B184" s="22"/>
      <c r="C184" s="22"/>
      <c r="D184" s="22"/>
      <c r="E184" s="22"/>
      <c r="F184" s="22"/>
      <c r="G184" s="22"/>
      <c r="H184" s="22"/>
      <c r="I184" s="22"/>
      <c r="J184" s="22"/>
      <c r="K184" s="22"/>
    </row>
    <row r="185" s="59" customFormat="1" ht="20" customHeight="1" spans="1:11">
      <c r="A185" s="22"/>
      <c r="B185" s="22"/>
      <c r="C185" s="22"/>
      <c r="D185" s="22"/>
      <c r="E185" s="22"/>
      <c r="F185" s="22"/>
      <c r="G185" s="22"/>
      <c r="H185" s="22"/>
      <c r="I185" s="22"/>
      <c r="J185" s="22"/>
      <c r="K185" s="22"/>
    </row>
    <row r="186" s="59" customFormat="1" ht="20" customHeight="1" spans="1:11">
      <c r="A186" s="22"/>
      <c r="B186" s="22"/>
      <c r="C186" s="22"/>
      <c r="D186" s="22"/>
      <c r="E186" s="22"/>
      <c r="F186" s="22"/>
      <c r="G186" s="22"/>
      <c r="H186" s="22"/>
      <c r="I186" s="22"/>
      <c r="J186" s="22"/>
      <c r="K186" s="22"/>
    </row>
    <row r="187" s="59" customFormat="1" ht="20" customHeight="1" spans="1:11">
      <c r="A187" s="22"/>
      <c r="B187" s="22"/>
      <c r="C187" s="22"/>
      <c r="D187" s="22"/>
      <c r="E187" s="22"/>
      <c r="F187" s="22"/>
      <c r="G187" s="22"/>
      <c r="H187" s="22"/>
      <c r="I187" s="22"/>
      <c r="J187" s="22"/>
      <c r="K187" s="22"/>
    </row>
    <row r="188" s="59" customFormat="1" ht="20" customHeight="1" spans="1:11">
      <c r="A188" s="22"/>
      <c r="B188" s="22"/>
      <c r="C188" s="22"/>
      <c r="D188" s="22"/>
      <c r="E188" s="22"/>
      <c r="F188" s="22"/>
      <c r="G188" s="22"/>
      <c r="H188" s="22"/>
      <c r="I188" s="22"/>
      <c r="J188" s="22"/>
      <c r="K188" s="22"/>
    </row>
    <row r="189" s="59" customFormat="1" ht="20" customHeight="1" spans="1:11">
      <c r="A189" s="22"/>
      <c r="B189" s="22"/>
      <c r="C189" s="22"/>
      <c r="D189" s="22"/>
      <c r="E189" s="22"/>
      <c r="F189" s="22"/>
      <c r="G189" s="22"/>
      <c r="H189" s="22"/>
      <c r="I189" s="22"/>
      <c r="J189" s="22"/>
      <c r="K189" s="22"/>
    </row>
    <row r="190" s="59" customFormat="1" ht="20" customHeight="1" spans="1:11">
      <c r="A190" s="22"/>
      <c r="B190" s="22"/>
      <c r="C190" s="22"/>
      <c r="D190" s="22"/>
      <c r="E190" s="22"/>
      <c r="F190" s="22"/>
      <c r="G190" s="22"/>
      <c r="H190" s="22"/>
      <c r="I190" s="22"/>
      <c r="J190" s="22"/>
      <c r="K190" s="22"/>
    </row>
    <row r="191" s="59" customFormat="1" ht="20" customHeight="1" spans="1:11">
      <c r="A191" s="22"/>
      <c r="B191" s="22"/>
      <c r="C191" s="22"/>
      <c r="D191" s="22"/>
      <c r="E191" s="22"/>
      <c r="F191" s="22"/>
      <c r="G191" s="22"/>
      <c r="H191" s="22"/>
      <c r="I191" s="22"/>
      <c r="J191" s="22"/>
      <c r="K191" s="22"/>
    </row>
    <row r="192" s="59" customFormat="1" ht="20" customHeight="1" spans="1:11">
      <c r="A192" s="22"/>
      <c r="B192" s="22"/>
      <c r="C192" s="22"/>
      <c r="D192" s="22"/>
      <c r="E192" s="22"/>
      <c r="F192" s="22"/>
      <c r="G192" s="22"/>
      <c r="H192" s="22"/>
      <c r="I192" s="22"/>
      <c r="J192" s="22"/>
      <c r="K192" s="22"/>
    </row>
    <row r="193" s="59" customFormat="1" ht="20" customHeight="1" spans="1:11">
      <c r="A193" s="22"/>
      <c r="B193" s="22"/>
      <c r="C193" s="22"/>
      <c r="D193" s="22"/>
      <c r="E193" s="22"/>
      <c r="F193" s="22"/>
      <c r="G193" s="22"/>
      <c r="H193" s="22"/>
      <c r="I193" s="22"/>
      <c r="J193" s="22"/>
      <c r="K193" s="22"/>
    </row>
    <row r="194" s="59" customFormat="1" ht="20" customHeight="1" spans="1:11">
      <c r="A194" s="22"/>
      <c r="B194" s="22"/>
      <c r="C194" s="22"/>
      <c r="D194" s="22"/>
      <c r="E194" s="22"/>
      <c r="F194" s="22"/>
      <c r="G194" s="22"/>
      <c r="H194" s="22"/>
      <c r="I194" s="22"/>
      <c r="J194" s="22"/>
      <c r="K194" s="22"/>
    </row>
    <row r="195" s="59" customFormat="1" ht="20" customHeight="1" spans="1:11">
      <c r="A195" s="22"/>
      <c r="B195" s="22"/>
      <c r="C195" s="22"/>
      <c r="D195" s="22"/>
      <c r="E195" s="22"/>
      <c r="F195" s="22"/>
      <c r="G195" s="22"/>
      <c r="H195" s="22"/>
      <c r="I195" s="22"/>
      <c r="J195" s="22"/>
      <c r="K195" s="22"/>
    </row>
    <row r="196" s="59" customFormat="1" ht="20" customHeight="1" spans="1:11">
      <c r="A196" s="22"/>
      <c r="B196" s="22"/>
      <c r="C196" s="22"/>
      <c r="D196" s="22"/>
      <c r="E196" s="22"/>
      <c r="F196" s="22"/>
      <c r="G196" s="22"/>
      <c r="H196" s="22"/>
      <c r="I196" s="22"/>
      <c r="J196" s="22"/>
      <c r="K196" s="22"/>
    </row>
    <row r="197" s="59" customFormat="1" ht="20" customHeight="1" spans="1:11">
      <c r="A197" s="22"/>
      <c r="B197" s="22"/>
      <c r="C197" s="22"/>
      <c r="D197" s="22"/>
      <c r="E197" s="22"/>
      <c r="F197" s="22"/>
      <c r="G197" s="22"/>
      <c r="H197" s="22"/>
      <c r="I197" s="22"/>
      <c r="J197" s="22"/>
      <c r="K197" s="22"/>
    </row>
    <row r="198" s="59" customFormat="1" ht="20" customHeight="1" spans="1:11">
      <c r="A198" s="22"/>
      <c r="B198" s="22"/>
      <c r="C198" s="22"/>
      <c r="D198" s="22"/>
      <c r="E198" s="22"/>
      <c r="F198" s="22"/>
      <c r="G198" s="22"/>
      <c r="H198" s="22"/>
      <c r="I198" s="22"/>
      <c r="J198" s="22"/>
      <c r="K198" s="22"/>
    </row>
    <row r="199" s="59" customFormat="1" ht="20" customHeight="1" spans="1:11">
      <c r="A199" s="22"/>
      <c r="B199" s="22"/>
      <c r="C199" s="22"/>
      <c r="D199" s="22"/>
      <c r="E199" s="22"/>
      <c r="F199" s="22"/>
      <c r="G199" s="22"/>
      <c r="H199" s="22"/>
      <c r="I199" s="22"/>
      <c r="J199" s="22"/>
      <c r="K199" s="22"/>
    </row>
    <row r="200" s="59" customFormat="1" ht="20" customHeight="1" spans="1:11">
      <c r="A200" s="22"/>
      <c r="B200" s="22"/>
      <c r="C200" s="22"/>
      <c r="D200" s="22"/>
      <c r="E200" s="22"/>
      <c r="F200" s="22"/>
      <c r="G200" s="22"/>
      <c r="H200" s="22"/>
      <c r="I200" s="22"/>
      <c r="J200" s="22"/>
      <c r="K200" s="22"/>
    </row>
    <row r="201" s="59" customFormat="1" ht="20" customHeight="1" spans="1:11">
      <c r="A201" s="22"/>
      <c r="B201" s="22"/>
      <c r="C201" s="22"/>
      <c r="D201" s="22"/>
      <c r="E201" s="22"/>
      <c r="F201" s="22"/>
      <c r="G201" s="22"/>
      <c r="H201" s="22"/>
      <c r="I201" s="22"/>
      <c r="J201" s="22"/>
      <c r="K201" s="22"/>
    </row>
    <row r="202" s="59" customFormat="1" ht="20" customHeight="1" spans="1:11">
      <c r="A202" s="22"/>
      <c r="B202" s="22"/>
      <c r="C202" s="22"/>
      <c r="D202" s="22"/>
      <c r="E202" s="22"/>
      <c r="F202" s="22"/>
      <c r="G202" s="22"/>
      <c r="H202" s="22"/>
      <c r="I202" s="22"/>
      <c r="J202" s="22"/>
      <c r="K202" s="22"/>
    </row>
    <row r="203" s="59" customFormat="1" ht="20" customHeight="1"/>
  </sheetData>
  <mergeCells count="3">
    <mergeCell ref="A2:G2"/>
    <mergeCell ref="A3:G3"/>
    <mergeCell ref="A5:B6"/>
  </mergeCells>
  <hyperlinks>
    <hyperlink ref="A7" location="'分类汇总'!B6" display="流动资产"/>
    <hyperlink ref="A8" location="'分类汇总'!B19" display="非流动资产"/>
    <hyperlink ref="A9" location="'分类汇总'!B20" display="其中：可供出售金融资产"/>
    <hyperlink ref="A10" location="'分类汇总'!B21" display="      持有至到期投资"/>
    <hyperlink ref="A11" location="'分类汇总'!B22" display="      长期应收款"/>
    <hyperlink ref="A12" location="'分类汇总'!B23" display="      长期股权投资"/>
    <hyperlink ref="A13" location="'分类汇总'!B24" display="      投资性房地产"/>
    <hyperlink ref="A14" location="'分类汇总'!B25" display="      固定资产"/>
    <hyperlink ref="A15" location="'分类汇总'!B26" display="      在建工程"/>
    <hyperlink ref="A16" location="'分类汇总'!B27" display="      工程物资"/>
    <hyperlink ref="A17" location="'分类汇总'!B28" display="      固定资产清理"/>
    <hyperlink ref="A18" location="'分类汇总'!B29" display="      生产性生物资产"/>
    <hyperlink ref="A19" location="'分类汇总'!B30" display="      油气资产"/>
    <hyperlink ref="A20" location="'分类汇总'!B31" display="      无形资产"/>
    <hyperlink ref="A21" location="'分类汇总'!B32" display="      开发支出"/>
    <hyperlink ref="A22" location="'分类汇总'!B33" display="      商誉"/>
    <hyperlink ref="A23" location="'分类汇总'!B34" display="      长期待摊费用"/>
    <hyperlink ref="A24" location="'分类汇总'!B35" display="      递延所得税资产"/>
    <hyperlink ref="A25" location="'分类汇总'!B36" display="      其他非流动资产"/>
    <hyperlink ref="A26" location="'分类汇总'!B38" display="资产总计"/>
    <hyperlink ref="A27" location="'分类汇总'!B39" display="流动负债"/>
    <hyperlink ref="A28" location="'分类汇总'!B53" display="非流动负债"/>
    <hyperlink ref="A29" location="'分类汇总'!B62" display="负债总计"/>
    <hyperlink ref="A30" location="'分类汇总'!B64" display="净 资 产（所有者权益）"/>
  </hyperlinks>
  <printOptions horizontalCentered="1" verticalCentered="1"/>
  <pageMargins left="0.700694444444445" right="0.700694444444445" top="0.751388888888889" bottom="0.751388888888889" header="0.298611111111111" footer="0.298611111111111"/>
  <pageSetup paperSize="9" scale="87" orientation="landscape" horizontalDpi="600"/>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65"/>
  <sheetViews>
    <sheetView view="pageBreakPreview" zoomScaleNormal="100" workbookViewId="0">
      <selection activeCell="D40" sqref="D40"/>
    </sheetView>
  </sheetViews>
  <sheetFormatPr defaultColWidth="9.81481481481481" defaultRowHeight="14.4"/>
  <cols>
    <col min="1" max="1" width="6" customWidth="1"/>
    <col min="2" max="2" width="18" customWidth="1"/>
    <col min="3" max="3" width="11" customWidth="1"/>
    <col min="4" max="4" width="9" style="117" customWidth="1"/>
    <col min="5" max="5" width="15" customWidth="1"/>
    <col min="6" max="6" width="15" hidden="1" customWidth="1"/>
    <col min="7" max="7" width="16" customWidth="1"/>
    <col min="8" max="8" width="10" customWidth="1"/>
    <col min="9" max="9" width="16" customWidth="1"/>
    <col min="10" max="10" width="13" customWidth="1"/>
    <col min="11" max="11" width="8" customWidth="1"/>
    <col min="12" max="12" width="13" customWidth="1"/>
    <col min="13" max="13" width="10.5462962962963"/>
  </cols>
  <sheetData>
    <row r="1" ht="15.6" spans="1:12">
      <c r="A1" s="13" t="s">
        <v>86</v>
      </c>
      <c r="B1" s="126" t="s">
        <v>250</v>
      </c>
      <c r="C1" s="15"/>
      <c r="D1" s="405"/>
      <c r="E1" s="15"/>
      <c r="F1" s="15"/>
      <c r="G1" s="15"/>
      <c r="H1" s="15"/>
      <c r="I1" s="15"/>
      <c r="J1" s="15"/>
      <c r="K1" s="15"/>
      <c r="L1" s="15"/>
    </row>
    <row r="2" ht="30" customHeight="1" spans="1:12">
      <c r="A2" s="406" t="s">
        <v>1412</v>
      </c>
      <c r="B2" s="17"/>
      <c r="C2" s="17"/>
      <c r="D2" s="407"/>
      <c r="E2" s="17"/>
      <c r="F2" s="17"/>
      <c r="G2" s="17"/>
      <c r="H2" s="17"/>
      <c r="I2" s="17"/>
      <c r="J2" s="17"/>
      <c r="K2" s="17"/>
      <c r="L2" s="17"/>
    </row>
    <row r="3" s="12" customFormat="1" ht="14.25" customHeight="1" spans="1:12">
      <c r="A3" s="18" t="e">
        <f>CONCATENATE(#REF!,#REF!,#REF!,#REF!,#REF!,#REF!,#REF!)</f>
        <v>#REF!</v>
      </c>
      <c r="B3" s="19"/>
      <c r="C3" s="19"/>
      <c r="D3" s="123"/>
      <c r="E3" s="19"/>
      <c r="F3" s="19"/>
      <c r="G3" s="19"/>
      <c r="H3" s="20"/>
      <c r="I3" s="20"/>
      <c r="J3" s="20"/>
      <c r="K3" s="20"/>
      <c r="L3" s="20"/>
    </row>
    <row r="4" s="12" customFormat="1" ht="15.75" customHeight="1" spans="1:12">
      <c r="A4" s="21" t="e">
        <f>#REF!&amp;#REF!</f>
        <v>#REF!</v>
      </c>
      <c r="B4" s="22"/>
      <c r="C4" s="22"/>
      <c r="D4" s="120"/>
      <c r="E4" s="22"/>
      <c r="F4" s="22"/>
      <c r="G4" s="22"/>
      <c r="H4" s="22"/>
      <c r="I4" s="22"/>
      <c r="J4" s="22"/>
      <c r="K4" s="22"/>
      <c r="L4" s="23" t="s">
        <v>119</v>
      </c>
    </row>
    <row r="5" s="12" customFormat="1" ht="27.75" customHeight="1" spans="1:12">
      <c r="A5" s="183" t="s">
        <v>183</v>
      </c>
      <c r="B5" s="183" t="s">
        <v>1413</v>
      </c>
      <c r="C5" s="183" t="s">
        <v>685</v>
      </c>
      <c r="D5" s="408" t="s">
        <v>1414</v>
      </c>
      <c r="E5" s="183" t="s">
        <v>577</v>
      </c>
      <c r="F5" s="184" t="s">
        <v>333</v>
      </c>
      <c r="G5" s="26" t="s">
        <v>334</v>
      </c>
      <c r="H5" s="183" t="s">
        <v>1415</v>
      </c>
      <c r="I5" s="183" t="s">
        <v>335</v>
      </c>
      <c r="J5" s="183" t="s">
        <v>336</v>
      </c>
      <c r="K5" s="183" t="s">
        <v>255</v>
      </c>
      <c r="L5" s="183" t="s">
        <v>186</v>
      </c>
    </row>
    <row r="6" s="12" customFormat="1" ht="15.75" customHeight="1" spans="1:12">
      <c r="A6" s="27"/>
      <c r="B6" s="409"/>
      <c r="C6" s="90"/>
      <c r="D6" s="410"/>
      <c r="E6" s="31"/>
      <c r="F6" s="30"/>
      <c r="G6" s="33"/>
      <c r="H6" s="410"/>
      <c r="I6" s="33"/>
      <c r="J6" s="31"/>
      <c r="K6" s="31"/>
      <c r="L6" s="28"/>
    </row>
    <row r="7" s="12" customFormat="1" ht="15.75" customHeight="1" spans="1:12">
      <c r="A7" s="27"/>
      <c r="B7" s="90"/>
      <c r="C7" s="90"/>
      <c r="D7" s="410"/>
      <c r="E7" s="31"/>
      <c r="F7" s="30"/>
      <c r="G7" s="33"/>
      <c r="H7" s="27"/>
      <c r="I7" s="33"/>
      <c r="J7" s="31"/>
      <c r="K7" s="31"/>
      <c r="L7" s="32"/>
    </row>
    <row r="8" s="12" customFormat="1" ht="15.75" customHeight="1" spans="1:12">
      <c r="A8" s="27"/>
      <c r="B8" s="90"/>
      <c r="C8" s="90"/>
      <c r="D8" s="410"/>
      <c r="E8" s="31"/>
      <c r="F8" s="30"/>
      <c r="G8" s="33"/>
      <c r="H8" s="27"/>
      <c r="I8" s="31"/>
      <c r="J8" s="31"/>
      <c r="K8" s="31"/>
      <c r="L8" s="32"/>
    </row>
    <row r="9" s="12" customFormat="1" ht="15.75" customHeight="1" spans="1:12">
      <c r="A9" s="27"/>
      <c r="B9" s="32"/>
      <c r="C9" s="90"/>
      <c r="D9" s="410"/>
      <c r="E9" s="31"/>
      <c r="F9" s="30"/>
      <c r="G9" s="33"/>
      <c r="H9" s="27"/>
      <c r="I9" s="31"/>
      <c r="J9" s="31"/>
      <c r="K9" s="31"/>
      <c r="L9" s="32"/>
    </row>
    <row r="10" s="12" customFormat="1" ht="15.75" customHeight="1" spans="1:12">
      <c r="A10" s="27"/>
      <c r="B10" s="32"/>
      <c r="C10" s="90"/>
      <c r="D10" s="410"/>
      <c r="E10" s="31"/>
      <c r="F10" s="30"/>
      <c r="G10" s="33"/>
      <c r="H10" s="27"/>
      <c r="I10" s="31"/>
      <c r="J10" s="31"/>
      <c r="K10" s="31"/>
      <c r="L10" s="32"/>
    </row>
    <row r="11" s="12" customFormat="1" ht="15.75" customHeight="1" spans="1:12">
      <c r="A11" s="27"/>
      <c r="B11" s="32"/>
      <c r="C11" s="90"/>
      <c r="D11" s="410"/>
      <c r="E11" s="31"/>
      <c r="F11" s="30"/>
      <c r="G11" s="33"/>
      <c r="H11" s="27"/>
      <c r="I11" s="31"/>
      <c r="J11" s="31"/>
      <c r="K11" s="31"/>
      <c r="L11" s="32"/>
    </row>
    <row r="12" s="12" customFormat="1" ht="15.75" customHeight="1" spans="1:12">
      <c r="A12" s="27"/>
      <c r="B12" s="32"/>
      <c r="C12" s="29"/>
      <c r="D12" s="410"/>
      <c r="E12" s="31"/>
      <c r="F12" s="30"/>
      <c r="G12" s="33"/>
      <c r="H12" s="27"/>
      <c r="I12" s="31"/>
      <c r="J12" s="31"/>
      <c r="K12" s="31"/>
      <c r="L12" s="32"/>
    </row>
    <row r="13" s="12" customFormat="1" ht="15.75" customHeight="1" spans="1:12">
      <c r="A13" s="27"/>
      <c r="B13" s="32"/>
      <c r="C13" s="29"/>
      <c r="D13" s="410"/>
      <c r="E13" s="31"/>
      <c r="F13" s="30"/>
      <c r="G13" s="33"/>
      <c r="H13" s="27"/>
      <c r="I13" s="31"/>
      <c r="J13" s="31"/>
      <c r="K13" s="31"/>
      <c r="L13" s="32"/>
    </row>
    <row r="14" s="12" customFormat="1" ht="15.75" customHeight="1" spans="1:12">
      <c r="A14" s="27"/>
      <c r="B14" s="32"/>
      <c r="C14" s="29"/>
      <c r="D14" s="410"/>
      <c r="E14" s="31"/>
      <c r="F14" s="30"/>
      <c r="G14" s="33"/>
      <c r="H14" s="27"/>
      <c r="I14" s="31"/>
      <c r="J14" s="31"/>
      <c r="K14" s="31"/>
      <c r="L14" s="32"/>
    </row>
    <row r="15" s="12" customFormat="1" ht="15.75" customHeight="1" spans="1:12">
      <c r="A15" s="27"/>
      <c r="B15" s="32"/>
      <c r="C15" s="29"/>
      <c r="D15" s="410"/>
      <c r="E15" s="31"/>
      <c r="F15" s="30"/>
      <c r="G15" s="33"/>
      <c r="H15" s="27"/>
      <c r="I15" s="31"/>
      <c r="J15" s="31" t="str">
        <f t="shared" ref="J13:J26" si="0">IF(I15-G15=0,"",(I15-G15))</f>
        <v/>
      </c>
      <c r="K15" s="31" t="str">
        <f t="shared" ref="K13:K26" si="1">IF(G15=0,"",(I15-G15)/G15*100)</f>
        <v/>
      </c>
      <c r="L15" s="32"/>
    </row>
    <row r="16" s="12" customFormat="1" ht="15.75" customHeight="1" spans="1:12">
      <c r="A16" s="27"/>
      <c r="B16" s="32"/>
      <c r="C16" s="29"/>
      <c r="D16" s="410"/>
      <c r="E16" s="31"/>
      <c r="F16" s="30"/>
      <c r="G16" s="33"/>
      <c r="H16" s="27"/>
      <c r="I16" s="31"/>
      <c r="J16" s="31" t="str">
        <f t="shared" si="0"/>
        <v/>
      </c>
      <c r="K16" s="31" t="str">
        <f t="shared" si="1"/>
        <v/>
      </c>
      <c r="L16" s="32"/>
    </row>
    <row r="17" s="12" customFormat="1" ht="15.75" customHeight="1" spans="1:12">
      <c r="A17" s="27"/>
      <c r="B17" s="32"/>
      <c r="C17" s="29"/>
      <c r="D17" s="410"/>
      <c r="E17" s="31"/>
      <c r="F17" s="30"/>
      <c r="G17" s="33"/>
      <c r="H17" s="27"/>
      <c r="I17" s="31"/>
      <c r="J17" s="31" t="str">
        <f t="shared" si="0"/>
        <v/>
      </c>
      <c r="K17" s="31" t="str">
        <f t="shared" si="1"/>
        <v/>
      </c>
      <c r="L17" s="32"/>
    </row>
    <row r="18" s="12" customFormat="1" ht="15.75" customHeight="1" spans="1:12">
      <c r="A18" s="27"/>
      <c r="B18" s="32"/>
      <c r="C18" s="29"/>
      <c r="D18" s="410"/>
      <c r="E18" s="31"/>
      <c r="F18" s="30"/>
      <c r="G18" s="33"/>
      <c r="H18" s="27"/>
      <c r="I18" s="31"/>
      <c r="J18" s="31" t="str">
        <f t="shared" si="0"/>
        <v/>
      </c>
      <c r="K18" s="31" t="str">
        <f t="shared" si="1"/>
        <v/>
      </c>
      <c r="L18" s="32"/>
    </row>
    <row r="19" s="12" customFormat="1" ht="15.75" customHeight="1" spans="1:12">
      <c r="A19" s="27"/>
      <c r="B19" s="32"/>
      <c r="C19" s="29"/>
      <c r="D19" s="410"/>
      <c r="E19" s="31"/>
      <c r="F19" s="30"/>
      <c r="G19" s="33"/>
      <c r="H19" s="27"/>
      <c r="I19" s="31"/>
      <c r="J19" s="31" t="str">
        <f t="shared" si="0"/>
        <v/>
      </c>
      <c r="K19" s="31" t="str">
        <f t="shared" si="1"/>
        <v/>
      </c>
      <c r="L19" s="32"/>
    </row>
    <row r="20" s="12" customFormat="1" ht="15.75" customHeight="1" spans="1:12">
      <c r="A20" s="27"/>
      <c r="B20" s="32"/>
      <c r="C20" s="29"/>
      <c r="D20" s="410"/>
      <c r="E20" s="31"/>
      <c r="F20" s="30"/>
      <c r="G20" s="33"/>
      <c r="H20" s="27"/>
      <c r="I20" s="31"/>
      <c r="J20" s="31" t="str">
        <f t="shared" si="0"/>
        <v/>
      </c>
      <c r="K20" s="31" t="str">
        <f t="shared" si="1"/>
        <v/>
      </c>
      <c r="L20" s="32"/>
    </row>
    <row r="21" s="12" customFormat="1" ht="15.75" customHeight="1" spans="1:12">
      <c r="A21" s="27"/>
      <c r="B21" s="32"/>
      <c r="C21" s="29"/>
      <c r="D21" s="410"/>
      <c r="E21" s="31"/>
      <c r="F21" s="30"/>
      <c r="G21" s="33"/>
      <c r="H21" s="27"/>
      <c r="I21" s="31"/>
      <c r="J21" s="31" t="str">
        <f t="shared" si="0"/>
        <v/>
      </c>
      <c r="K21" s="31" t="str">
        <f t="shared" si="1"/>
        <v/>
      </c>
      <c r="L21" s="32"/>
    </row>
    <row r="22" s="12" customFormat="1" ht="15.75" customHeight="1" spans="1:12">
      <c r="A22" s="27"/>
      <c r="B22" s="32"/>
      <c r="C22" s="29"/>
      <c r="D22" s="410"/>
      <c r="E22" s="31"/>
      <c r="F22" s="30"/>
      <c r="G22" s="33"/>
      <c r="H22" s="27"/>
      <c r="I22" s="31"/>
      <c r="J22" s="31" t="str">
        <f t="shared" si="0"/>
        <v/>
      </c>
      <c r="K22" s="31" t="str">
        <f t="shared" si="1"/>
        <v/>
      </c>
      <c r="L22" s="32"/>
    </row>
    <row r="23" s="12" customFormat="1" ht="15.75" customHeight="1" spans="1:12">
      <c r="A23" s="27"/>
      <c r="B23" s="32"/>
      <c r="C23" s="29"/>
      <c r="D23" s="410"/>
      <c r="E23" s="31"/>
      <c r="F23" s="30"/>
      <c r="G23" s="33"/>
      <c r="H23" s="27"/>
      <c r="I23" s="31"/>
      <c r="J23" s="31" t="str">
        <f t="shared" si="0"/>
        <v/>
      </c>
      <c r="K23" s="31" t="str">
        <f t="shared" si="1"/>
        <v/>
      </c>
      <c r="L23" s="32"/>
    </row>
    <row r="24" s="12" customFormat="1" ht="15.75" customHeight="1" spans="1:12">
      <c r="A24" s="27"/>
      <c r="B24" s="32"/>
      <c r="C24" s="29"/>
      <c r="D24" s="410"/>
      <c r="E24" s="31"/>
      <c r="F24" s="30"/>
      <c r="G24" s="33"/>
      <c r="H24" s="27"/>
      <c r="I24" s="31"/>
      <c r="J24" s="31" t="str">
        <f t="shared" si="0"/>
        <v/>
      </c>
      <c r="K24" s="31" t="str">
        <f t="shared" si="1"/>
        <v/>
      </c>
      <c r="L24" s="32"/>
    </row>
    <row r="25" s="12" customFormat="1" ht="15.75" customHeight="1" spans="1:12">
      <c r="A25" s="27"/>
      <c r="B25" s="32"/>
      <c r="C25" s="29"/>
      <c r="D25" s="410"/>
      <c r="E25" s="31"/>
      <c r="F25" s="30"/>
      <c r="G25" s="33"/>
      <c r="H25" s="27"/>
      <c r="I25" s="31"/>
      <c r="J25" s="31" t="str">
        <f t="shared" si="0"/>
        <v/>
      </c>
      <c r="K25" s="31" t="str">
        <f t="shared" si="1"/>
        <v/>
      </c>
      <c r="L25" s="32"/>
    </row>
    <row r="26" s="12" customFormat="1" ht="15.75" customHeight="1" spans="1:12">
      <c r="A26" s="24" t="s">
        <v>352</v>
      </c>
      <c r="B26" s="81"/>
      <c r="C26" s="29"/>
      <c r="D26" s="410"/>
      <c r="E26" s="33">
        <f>SUM(E6:E25)</f>
        <v>0</v>
      </c>
      <c r="F26" s="33">
        <f>SUM(F6:F25)</f>
        <v>0</v>
      </c>
      <c r="G26" s="33">
        <f>SUM(G6:G25)</f>
        <v>0</v>
      </c>
      <c r="H26" s="27"/>
      <c r="I26" s="31">
        <f>SUM(I6:I25)</f>
        <v>0</v>
      </c>
      <c r="J26" s="31" t="str">
        <f t="shared" si="0"/>
        <v/>
      </c>
      <c r="K26" s="31" t="str">
        <f t="shared" si="1"/>
        <v/>
      </c>
      <c r="L26" s="32"/>
    </row>
    <row r="27" s="12" customFormat="1" ht="15.75" customHeight="1" spans="1:12">
      <c r="A27" s="35" t="e">
        <f>#REF!&amp;#REF!</f>
        <v>#REF!</v>
      </c>
      <c r="B27" s="22"/>
      <c r="C27" s="22"/>
      <c r="D27" s="120"/>
      <c r="E27" s="22"/>
      <c r="F27" s="22"/>
      <c r="G27" s="22"/>
      <c r="H27" s="22"/>
      <c r="I27" s="21" t="e">
        <f>"评估人员："&amp;#REF!</f>
        <v>#REF!</v>
      </c>
      <c r="J27" s="22"/>
      <c r="K27" s="22"/>
      <c r="L27" s="22"/>
    </row>
    <row r="28" s="12" customFormat="1" ht="15.75" customHeight="1" spans="1:12">
      <c r="A28" s="35" t="e">
        <f>CONCATENATE(#REF!,#REF!,#REF!,#REF!,#REF!,#REF!,#REF!)</f>
        <v>#REF!</v>
      </c>
      <c r="B28" s="22"/>
      <c r="C28" s="22"/>
      <c r="D28" s="120"/>
      <c r="E28" s="22"/>
      <c r="F28" s="22"/>
      <c r="G28" s="22"/>
      <c r="H28" s="22"/>
      <c r="I28" s="83" t="s">
        <v>428</v>
      </c>
      <c r="J28" s="22"/>
      <c r="K28" s="22"/>
      <c r="L28" s="22"/>
    </row>
    <row r="29" ht="15.75" customHeight="1" spans="1:12">
      <c r="A29" s="36"/>
      <c r="B29" s="36"/>
      <c r="C29" s="36"/>
      <c r="D29" s="119"/>
      <c r="E29" s="36"/>
      <c r="F29" s="36"/>
      <c r="G29" s="411"/>
      <c r="H29" s="36"/>
      <c r="I29" s="36"/>
      <c r="J29" s="36"/>
      <c r="K29" s="36"/>
      <c r="L29" s="36"/>
    </row>
    <row r="30" spans="1:12">
      <c r="A30" s="36"/>
      <c r="B30" s="36"/>
      <c r="C30" s="36"/>
      <c r="D30" s="119"/>
      <c r="E30" s="36"/>
      <c r="F30" s="36"/>
      <c r="G30" s="36"/>
      <c r="H30" s="36"/>
      <c r="I30" s="36"/>
      <c r="J30" s="36"/>
      <c r="K30" s="36"/>
      <c r="L30" s="36"/>
    </row>
    <row r="31" spans="1:12">
      <c r="A31" s="36"/>
      <c r="B31" s="36"/>
      <c r="C31" s="36"/>
      <c r="D31" s="119"/>
      <c r="E31" s="36"/>
      <c r="F31" s="36"/>
      <c r="G31" s="36"/>
      <c r="H31" s="36"/>
      <c r="I31" s="36"/>
      <c r="J31" s="36"/>
      <c r="K31" s="36"/>
      <c r="L31" s="36"/>
    </row>
    <row r="32" spans="1:12">
      <c r="A32" s="36"/>
      <c r="B32" s="36"/>
      <c r="C32" s="36"/>
      <c r="D32" s="119"/>
      <c r="E32" s="36"/>
      <c r="F32" s="36"/>
      <c r="G32" s="36"/>
      <c r="H32" s="36"/>
      <c r="I32" s="36"/>
      <c r="J32" s="36"/>
      <c r="K32" s="36"/>
      <c r="L32" s="36"/>
    </row>
    <row r="33" spans="1:12">
      <c r="A33" s="36"/>
      <c r="B33" s="36"/>
      <c r="C33" s="36"/>
      <c r="D33" s="119"/>
      <c r="E33" s="36"/>
      <c r="F33" s="36"/>
      <c r="G33" s="36"/>
      <c r="H33" s="36"/>
      <c r="I33" s="36"/>
      <c r="J33" s="36"/>
      <c r="K33" s="36"/>
      <c r="L33" s="36"/>
    </row>
    <row r="34" spans="1:12">
      <c r="A34" s="36"/>
      <c r="B34" s="36"/>
      <c r="C34" s="36"/>
      <c r="D34" s="119"/>
      <c r="E34" s="36"/>
      <c r="F34" s="36"/>
      <c r="G34" s="36"/>
      <c r="H34" s="36"/>
      <c r="I34" s="36"/>
      <c r="J34" s="36"/>
      <c r="K34" s="36"/>
      <c r="L34" s="36"/>
    </row>
    <row r="35" spans="1:12">
      <c r="A35" s="36"/>
      <c r="B35" s="36"/>
      <c r="C35" s="36"/>
      <c r="D35" s="119"/>
      <c r="E35" s="36"/>
      <c r="F35" s="36"/>
      <c r="G35" s="36"/>
      <c r="H35" s="36"/>
      <c r="I35" s="36"/>
      <c r="J35" s="36"/>
      <c r="K35" s="36"/>
      <c r="L35" s="36"/>
    </row>
    <row r="36" spans="1:12">
      <c r="A36" s="36"/>
      <c r="B36" s="36"/>
      <c r="C36" s="36"/>
      <c r="D36" s="119"/>
      <c r="E36" s="36"/>
      <c r="F36" s="36"/>
      <c r="G36" s="36"/>
      <c r="H36" s="36"/>
      <c r="I36" s="36"/>
      <c r="J36" s="36"/>
      <c r="K36" s="36"/>
      <c r="L36" s="36"/>
    </row>
    <row r="37" spans="1:12">
      <c r="A37" s="36"/>
      <c r="B37" s="36"/>
      <c r="C37" s="36"/>
      <c r="D37" s="119"/>
      <c r="E37" s="36"/>
      <c r="F37" s="36"/>
      <c r="G37" s="36"/>
      <c r="H37" s="36"/>
      <c r="I37" s="36"/>
      <c r="J37" s="36"/>
      <c r="K37" s="36"/>
      <c r="L37" s="36"/>
    </row>
    <row r="38" spans="1:12">
      <c r="A38" s="36"/>
      <c r="B38" s="36"/>
      <c r="C38" s="36"/>
      <c r="D38" s="119"/>
      <c r="E38" s="36"/>
      <c r="F38" s="36"/>
      <c r="G38" s="36"/>
      <c r="H38" s="36"/>
      <c r="I38" s="36"/>
      <c r="J38" s="36"/>
      <c r="K38" s="36"/>
      <c r="L38" s="36"/>
    </row>
    <row r="39" spans="1:12">
      <c r="A39" s="36"/>
      <c r="B39" s="36"/>
      <c r="C39" s="36"/>
      <c r="D39" s="119"/>
      <c r="E39" s="36"/>
      <c r="F39" s="36"/>
      <c r="G39" s="36"/>
      <c r="H39" s="36"/>
      <c r="I39" s="36"/>
      <c r="J39" s="36"/>
      <c r="K39" s="36"/>
      <c r="L39" s="36"/>
    </row>
    <row r="40" spans="1:12">
      <c r="A40" s="36"/>
      <c r="B40" s="36"/>
      <c r="C40" s="36"/>
      <c r="D40" s="119"/>
      <c r="E40" s="36"/>
      <c r="F40" s="36"/>
      <c r="G40" s="36"/>
      <c r="H40" s="36"/>
      <c r="I40" s="36"/>
      <c r="J40" s="36"/>
      <c r="K40" s="36"/>
      <c r="L40" s="36"/>
    </row>
    <row r="41" spans="1:12">
      <c r="A41" s="36"/>
      <c r="B41" s="36"/>
      <c r="C41" s="36"/>
      <c r="D41" s="119"/>
      <c r="E41" s="36"/>
      <c r="F41" s="36"/>
      <c r="G41" s="36"/>
      <c r="H41" s="36"/>
      <c r="I41" s="36"/>
      <c r="J41" s="36"/>
      <c r="K41" s="36"/>
      <c r="L41" s="36"/>
    </row>
    <row r="42" spans="1:12">
      <c r="A42" s="36"/>
      <c r="B42" s="36"/>
      <c r="C42" s="36"/>
      <c r="D42" s="119"/>
      <c r="E42" s="36"/>
      <c r="F42" s="36"/>
      <c r="G42" s="36"/>
      <c r="H42" s="36"/>
      <c r="I42" s="36"/>
      <c r="J42" s="36"/>
      <c r="K42" s="36"/>
      <c r="L42" s="36"/>
    </row>
    <row r="43" spans="1:12">
      <c r="A43" s="36"/>
      <c r="B43" s="36"/>
      <c r="C43" s="36"/>
      <c r="D43" s="119"/>
      <c r="E43" s="36"/>
      <c r="F43" s="36"/>
      <c r="G43" s="36"/>
      <c r="H43" s="36"/>
      <c r="I43" s="36"/>
      <c r="J43" s="36"/>
      <c r="K43" s="36"/>
      <c r="L43" s="36"/>
    </row>
    <row r="44" spans="1:12">
      <c r="A44" s="36"/>
      <c r="B44" s="36"/>
      <c r="C44" s="36"/>
      <c r="D44" s="119"/>
      <c r="E44" s="36"/>
      <c r="F44" s="36"/>
      <c r="G44" s="36"/>
      <c r="H44" s="36"/>
      <c r="I44" s="36"/>
      <c r="J44" s="36"/>
      <c r="K44" s="36"/>
      <c r="L44" s="36"/>
    </row>
    <row r="45" spans="1:12">
      <c r="A45" s="36"/>
      <c r="B45" s="36"/>
      <c r="C45" s="36"/>
      <c r="D45" s="119"/>
      <c r="E45" s="36"/>
      <c r="F45" s="36"/>
      <c r="G45" s="36"/>
      <c r="H45" s="36"/>
      <c r="I45" s="36"/>
      <c r="J45" s="36"/>
      <c r="K45" s="36"/>
      <c r="L45" s="36"/>
    </row>
    <row r="46" spans="1:12">
      <c r="A46" s="36"/>
      <c r="B46" s="36"/>
      <c r="C46" s="36"/>
      <c r="D46" s="119"/>
      <c r="E46" s="36"/>
      <c r="F46" s="36"/>
      <c r="G46" s="36"/>
      <c r="H46" s="36"/>
      <c r="I46" s="36"/>
      <c r="J46" s="36"/>
      <c r="K46" s="36"/>
      <c r="L46" s="36"/>
    </row>
    <row r="47" spans="1:12">
      <c r="A47" s="36"/>
      <c r="B47" s="36"/>
      <c r="C47" s="36"/>
      <c r="D47" s="119"/>
      <c r="E47" s="36"/>
      <c r="F47" s="36"/>
      <c r="G47" s="36"/>
      <c r="H47" s="36"/>
      <c r="I47" s="36"/>
      <c r="J47" s="36"/>
      <c r="K47" s="36"/>
      <c r="L47" s="36"/>
    </row>
    <row r="48" spans="1:12">
      <c r="A48" s="36"/>
      <c r="B48" s="36"/>
      <c r="C48" s="36"/>
      <c r="D48" s="119"/>
      <c r="E48" s="36"/>
      <c r="F48" s="36"/>
      <c r="G48" s="36"/>
      <c r="H48" s="36"/>
      <c r="I48" s="36"/>
      <c r="J48" s="36"/>
      <c r="K48" s="36"/>
      <c r="L48" s="36"/>
    </row>
    <row r="49" spans="1:12">
      <c r="A49" s="36"/>
      <c r="B49" s="36"/>
      <c r="C49" s="36"/>
      <c r="D49" s="119"/>
      <c r="E49" s="36"/>
      <c r="F49" s="36"/>
      <c r="G49" s="36"/>
      <c r="H49" s="36"/>
      <c r="I49" s="36"/>
      <c r="J49" s="36"/>
      <c r="K49" s="36"/>
      <c r="L49" s="36"/>
    </row>
    <row r="50" spans="1:12">
      <c r="A50" s="36"/>
      <c r="B50" s="36"/>
      <c r="C50" s="36"/>
      <c r="D50" s="119"/>
      <c r="E50" s="36"/>
      <c r="F50" s="36"/>
      <c r="G50" s="36"/>
      <c r="H50" s="36"/>
      <c r="I50" s="36"/>
      <c r="J50" s="36"/>
      <c r="K50" s="36"/>
      <c r="L50" s="36"/>
    </row>
    <row r="51" spans="1:12">
      <c r="A51" s="36"/>
      <c r="B51" s="36"/>
      <c r="C51" s="36"/>
      <c r="D51" s="119"/>
      <c r="E51" s="36"/>
      <c r="F51" s="36"/>
      <c r="G51" s="36"/>
      <c r="H51" s="36"/>
      <c r="I51" s="36"/>
      <c r="J51" s="36"/>
      <c r="K51" s="36"/>
      <c r="L51" s="36"/>
    </row>
    <row r="52" spans="1:12">
      <c r="A52" s="36"/>
      <c r="B52" s="36"/>
      <c r="C52" s="36"/>
      <c r="D52" s="119"/>
      <c r="E52" s="36"/>
      <c r="F52" s="36"/>
      <c r="G52" s="36"/>
      <c r="H52" s="36"/>
      <c r="I52" s="36"/>
      <c r="J52" s="36"/>
      <c r="K52" s="36"/>
      <c r="L52" s="36"/>
    </row>
    <row r="53" spans="1:12">
      <c r="A53" s="36"/>
      <c r="B53" s="36"/>
      <c r="C53" s="36"/>
      <c r="D53" s="119"/>
      <c r="E53" s="36"/>
      <c r="F53" s="36"/>
      <c r="G53" s="36"/>
      <c r="H53" s="36"/>
      <c r="I53" s="36"/>
      <c r="J53" s="36"/>
      <c r="K53" s="36"/>
      <c r="L53" s="36"/>
    </row>
    <row r="54" spans="1:12">
      <c r="A54" s="36"/>
      <c r="B54" s="36"/>
      <c r="C54" s="36"/>
      <c r="D54" s="119"/>
      <c r="E54" s="36"/>
      <c r="F54" s="36"/>
      <c r="G54" s="36"/>
      <c r="H54" s="36"/>
      <c r="I54" s="36"/>
      <c r="J54" s="36"/>
      <c r="K54" s="36"/>
      <c r="L54" s="36"/>
    </row>
    <row r="55" spans="1:12">
      <c r="A55" s="36"/>
      <c r="B55" s="36"/>
      <c r="C55" s="36"/>
      <c r="D55" s="119"/>
      <c r="E55" s="36"/>
      <c r="F55" s="36"/>
      <c r="G55" s="36"/>
      <c r="H55" s="36"/>
      <c r="I55" s="36"/>
      <c r="J55" s="36"/>
      <c r="K55" s="36"/>
      <c r="L55" s="36"/>
    </row>
    <row r="56" spans="1:12">
      <c r="A56" s="36"/>
      <c r="B56" s="36"/>
      <c r="C56" s="36"/>
      <c r="D56" s="119"/>
      <c r="E56" s="36"/>
      <c r="F56" s="36"/>
      <c r="G56" s="36"/>
      <c r="H56" s="36"/>
      <c r="I56" s="36"/>
      <c r="J56" s="36"/>
      <c r="K56" s="36"/>
      <c r="L56" s="36"/>
    </row>
    <row r="57" spans="1:12">
      <c r="A57" s="36"/>
      <c r="B57" s="36"/>
      <c r="C57" s="36"/>
      <c r="D57" s="119"/>
      <c r="E57" s="36"/>
      <c r="F57" s="36"/>
      <c r="G57" s="36"/>
      <c r="H57" s="36"/>
      <c r="I57" s="36"/>
      <c r="J57" s="36"/>
      <c r="K57" s="36"/>
      <c r="L57" s="36"/>
    </row>
    <row r="58" spans="1:12">
      <c r="A58" s="36"/>
      <c r="B58" s="36"/>
      <c r="C58" s="36"/>
      <c r="D58" s="119"/>
      <c r="E58" s="36"/>
      <c r="F58" s="36"/>
      <c r="G58" s="36"/>
      <c r="H58" s="36"/>
      <c r="I58" s="36"/>
      <c r="J58" s="36"/>
      <c r="K58" s="36"/>
      <c r="L58" s="36"/>
    </row>
    <row r="59" spans="1:12">
      <c r="A59" s="36"/>
      <c r="B59" s="36"/>
      <c r="C59" s="36"/>
      <c r="D59" s="119"/>
      <c r="E59" s="36"/>
      <c r="F59" s="36"/>
      <c r="G59" s="36"/>
      <c r="H59" s="36"/>
      <c r="I59" s="36"/>
      <c r="J59" s="36"/>
      <c r="K59" s="36"/>
      <c r="L59" s="36"/>
    </row>
    <row r="60" spans="1:12">
      <c r="A60" s="36"/>
      <c r="B60" s="36"/>
      <c r="C60" s="36"/>
      <c r="D60" s="119"/>
      <c r="E60" s="36"/>
      <c r="F60" s="36"/>
      <c r="G60" s="36"/>
      <c r="H60" s="36"/>
      <c r="I60" s="36"/>
      <c r="J60" s="36"/>
      <c r="K60" s="36"/>
      <c r="L60" s="36"/>
    </row>
    <row r="61" spans="1:12">
      <c r="A61" s="36"/>
      <c r="B61" s="36"/>
      <c r="C61" s="36"/>
      <c r="D61" s="119"/>
      <c r="E61" s="36"/>
      <c r="F61" s="36"/>
      <c r="G61" s="36"/>
      <c r="H61" s="36"/>
      <c r="I61" s="36"/>
      <c r="J61" s="36"/>
      <c r="K61" s="36"/>
      <c r="L61" s="36"/>
    </row>
    <row r="62" spans="1:12">
      <c r="A62" s="36"/>
      <c r="B62" s="36"/>
      <c r="C62" s="36"/>
      <c r="D62" s="119"/>
      <c r="E62" s="36"/>
      <c r="F62" s="36"/>
      <c r="G62" s="36"/>
      <c r="H62" s="36"/>
      <c r="I62" s="36"/>
      <c r="J62" s="36"/>
      <c r="K62" s="36"/>
      <c r="L62" s="36"/>
    </row>
    <row r="63" spans="1:12">
      <c r="A63" s="36"/>
      <c r="B63" s="36"/>
      <c r="C63" s="36"/>
      <c r="D63" s="119"/>
      <c r="E63" s="36"/>
      <c r="F63" s="36"/>
      <c r="G63" s="36"/>
      <c r="H63" s="36"/>
      <c r="I63" s="36"/>
      <c r="J63" s="36"/>
      <c r="K63" s="36"/>
      <c r="L63" s="36"/>
    </row>
    <row r="64" spans="1:12">
      <c r="A64" s="36"/>
      <c r="B64" s="36"/>
      <c r="C64" s="36"/>
      <c r="D64" s="119"/>
      <c r="E64" s="36"/>
      <c r="F64" s="36"/>
      <c r="G64" s="36"/>
      <c r="H64" s="36"/>
      <c r="I64" s="36"/>
      <c r="J64" s="36"/>
      <c r="K64" s="36"/>
      <c r="L64" s="36"/>
    </row>
    <row r="65" spans="1:12">
      <c r="A65" s="36"/>
      <c r="B65" s="36"/>
      <c r="C65" s="36"/>
      <c r="D65" s="119"/>
      <c r="E65" s="36"/>
      <c r="F65" s="36"/>
      <c r="G65" s="36"/>
      <c r="H65" s="36"/>
      <c r="I65" s="36"/>
      <c r="J65" s="36"/>
      <c r="K65" s="36"/>
      <c r="L65" s="36"/>
    </row>
    <row r="66" spans="1:12">
      <c r="A66" s="36"/>
      <c r="B66" s="36"/>
      <c r="C66" s="36"/>
      <c r="D66" s="119"/>
      <c r="E66" s="36"/>
      <c r="F66" s="36"/>
      <c r="G66" s="36"/>
      <c r="H66" s="36"/>
      <c r="I66" s="36"/>
      <c r="J66" s="36"/>
      <c r="K66" s="36"/>
      <c r="L66" s="36"/>
    </row>
    <row r="67" spans="1:12">
      <c r="A67" s="36"/>
      <c r="B67" s="36"/>
      <c r="C67" s="36"/>
      <c r="D67" s="119"/>
      <c r="E67" s="36"/>
      <c r="F67" s="36"/>
      <c r="G67" s="36"/>
      <c r="H67" s="36"/>
      <c r="I67" s="36"/>
      <c r="J67" s="36"/>
      <c r="K67" s="36"/>
      <c r="L67" s="36"/>
    </row>
    <row r="68" spans="1:12">
      <c r="A68" s="36"/>
      <c r="B68" s="36"/>
      <c r="C68" s="36"/>
      <c r="D68" s="119"/>
      <c r="E68" s="36"/>
      <c r="F68" s="36"/>
      <c r="G68" s="36"/>
      <c r="H68" s="36"/>
      <c r="I68" s="36"/>
      <c r="J68" s="36"/>
      <c r="K68" s="36"/>
      <c r="L68" s="36"/>
    </row>
    <row r="69" spans="1:12">
      <c r="A69" s="36"/>
      <c r="B69" s="36"/>
      <c r="C69" s="36"/>
      <c r="D69" s="119"/>
      <c r="E69" s="36"/>
      <c r="F69" s="36"/>
      <c r="G69" s="36"/>
      <c r="H69" s="36"/>
      <c r="I69" s="36"/>
      <c r="J69" s="36"/>
      <c r="K69" s="36"/>
      <c r="L69" s="36"/>
    </row>
    <row r="70" spans="1:12">
      <c r="A70" s="36"/>
      <c r="B70" s="36"/>
      <c r="C70" s="36"/>
      <c r="D70" s="119"/>
      <c r="E70" s="36"/>
      <c r="F70" s="36"/>
      <c r="G70" s="36"/>
      <c r="H70" s="36"/>
      <c r="I70" s="36"/>
      <c r="J70" s="36"/>
      <c r="K70" s="36"/>
      <c r="L70" s="36"/>
    </row>
    <row r="71" spans="1:12">
      <c r="A71" s="36"/>
      <c r="B71" s="36"/>
      <c r="C71" s="36"/>
      <c r="D71" s="119"/>
      <c r="E71" s="36"/>
      <c r="F71" s="36"/>
      <c r="G71" s="36"/>
      <c r="H71" s="36"/>
      <c r="I71" s="36"/>
      <c r="J71" s="36"/>
      <c r="K71" s="36"/>
      <c r="L71" s="36"/>
    </row>
    <row r="72" spans="1:12">
      <c r="A72" s="36"/>
      <c r="B72" s="36"/>
      <c r="C72" s="36"/>
      <c r="D72" s="119"/>
      <c r="E72" s="36"/>
      <c r="F72" s="36"/>
      <c r="G72" s="36"/>
      <c r="H72" s="36"/>
      <c r="I72" s="36"/>
      <c r="J72" s="36"/>
      <c r="K72" s="36"/>
      <c r="L72" s="36"/>
    </row>
    <row r="73" spans="1:12">
      <c r="A73" s="36"/>
      <c r="B73" s="36"/>
      <c r="C73" s="36"/>
      <c r="D73" s="119"/>
      <c r="E73" s="36"/>
      <c r="F73" s="36"/>
      <c r="G73" s="36"/>
      <c r="H73" s="36"/>
      <c r="I73" s="36"/>
      <c r="J73" s="36"/>
      <c r="K73" s="36"/>
      <c r="L73" s="36"/>
    </row>
    <row r="74" spans="1:12">
      <c r="A74" s="36"/>
      <c r="B74" s="36"/>
      <c r="C74" s="36"/>
      <c r="D74" s="119"/>
      <c r="E74" s="36"/>
      <c r="F74" s="36"/>
      <c r="G74" s="36"/>
      <c r="H74" s="36"/>
      <c r="I74" s="36"/>
      <c r="J74" s="36"/>
      <c r="K74" s="36"/>
      <c r="L74" s="36"/>
    </row>
    <row r="75" spans="1:12">
      <c r="A75" s="36"/>
      <c r="B75" s="36"/>
      <c r="C75" s="36"/>
      <c r="D75" s="119"/>
      <c r="E75" s="36"/>
      <c r="F75" s="36"/>
      <c r="G75" s="36"/>
      <c r="H75" s="36"/>
      <c r="I75" s="36"/>
      <c r="J75" s="36"/>
      <c r="K75" s="36"/>
      <c r="L75" s="36"/>
    </row>
    <row r="76" spans="1:12">
      <c r="A76" s="36"/>
      <c r="B76" s="36"/>
      <c r="C76" s="36"/>
      <c r="D76" s="119"/>
      <c r="E76" s="36"/>
      <c r="F76" s="36"/>
      <c r="G76" s="36"/>
      <c r="H76" s="36"/>
      <c r="I76" s="36"/>
      <c r="J76" s="36"/>
      <c r="K76" s="36"/>
      <c r="L76" s="36"/>
    </row>
    <row r="77" spans="1:12">
      <c r="A77" s="36"/>
      <c r="B77" s="36"/>
      <c r="C77" s="36"/>
      <c r="D77" s="119"/>
      <c r="E77" s="36"/>
      <c r="F77" s="36"/>
      <c r="G77" s="36"/>
      <c r="H77" s="36"/>
      <c r="I77" s="36"/>
      <c r="J77" s="36"/>
      <c r="K77" s="36"/>
      <c r="L77" s="36"/>
    </row>
    <row r="78" spans="1:12">
      <c r="A78" s="36"/>
      <c r="B78" s="36"/>
      <c r="C78" s="36"/>
      <c r="D78" s="119"/>
      <c r="E78" s="36"/>
      <c r="F78" s="36"/>
      <c r="G78" s="36"/>
      <c r="H78" s="36"/>
      <c r="I78" s="36"/>
      <c r="J78" s="36"/>
      <c r="K78" s="36"/>
      <c r="L78" s="36"/>
    </row>
    <row r="79" spans="1:12">
      <c r="A79" s="36"/>
      <c r="B79" s="36"/>
      <c r="C79" s="36"/>
      <c r="D79" s="119"/>
      <c r="E79" s="36"/>
      <c r="F79" s="36"/>
      <c r="G79" s="36"/>
      <c r="H79" s="36"/>
      <c r="I79" s="36"/>
      <c r="J79" s="36"/>
      <c r="K79" s="36"/>
      <c r="L79" s="36"/>
    </row>
    <row r="80" spans="1:12">
      <c r="A80" s="36"/>
      <c r="B80" s="36"/>
      <c r="C80" s="36"/>
      <c r="D80" s="119"/>
      <c r="E80" s="36"/>
      <c r="F80" s="36"/>
      <c r="G80" s="36"/>
      <c r="H80" s="36"/>
      <c r="I80" s="36"/>
      <c r="J80" s="36"/>
      <c r="K80" s="36"/>
      <c r="L80" s="36"/>
    </row>
    <row r="81" spans="1:12">
      <c r="A81" s="36"/>
      <c r="B81" s="36"/>
      <c r="C81" s="36"/>
      <c r="D81" s="119"/>
      <c r="E81" s="36"/>
      <c r="F81" s="36"/>
      <c r="G81" s="36"/>
      <c r="H81" s="36"/>
      <c r="I81" s="36"/>
      <c r="J81" s="36"/>
      <c r="K81" s="36"/>
      <c r="L81" s="36"/>
    </row>
    <row r="82" spans="1:12">
      <c r="A82" s="36"/>
      <c r="B82" s="36"/>
      <c r="C82" s="36"/>
      <c r="D82" s="119"/>
      <c r="E82" s="36"/>
      <c r="F82" s="36"/>
      <c r="G82" s="36"/>
      <c r="H82" s="36"/>
      <c r="I82" s="36"/>
      <c r="J82" s="36"/>
      <c r="K82" s="36"/>
      <c r="L82" s="36"/>
    </row>
    <row r="83" spans="1:12">
      <c r="A83" s="36"/>
      <c r="B83" s="36"/>
      <c r="C83" s="36"/>
      <c r="D83" s="119"/>
      <c r="E83" s="36"/>
      <c r="F83" s="36"/>
      <c r="G83" s="36"/>
      <c r="H83" s="36"/>
      <c r="I83" s="36"/>
      <c r="J83" s="36"/>
      <c r="K83" s="36"/>
      <c r="L83" s="36"/>
    </row>
    <row r="84" spans="1:12">
      <c r="A84" s="36"/>
      <c r="B84" s="36"/>
      <c r="C84" s="36"/>
      <c r="D84" s="119"/>
      <c r="E84" s="36"/>
      <c r="F84" s="36"/>
      <c r="G84" s="36"/>
      <c r="H84" s="36"/>
      <c r="I84" s="36"/>
      <c r="J84" s="36"/>
      <c r="K84" s="36"/>
      <c r="L84" s="36"/>
    </row>
    <row r="85" spans="1:12">
      <c r="A85" s="36"/>
      <c r="B85" s="36"/>
      <c r="C85" s="36"/>
      <c r="D85" s="119"/>
      <c r="E85" s="36"/>
      <c r="F85" s="36"/>
      <c r="G85" s="36"/>
      <c r="H85" s="36"/>
      <c r="I85" s="36"/>
      <c r="J85" s="36"/>
      <c r="K85" s="36"/>
      <c r="L85" s="36"/>
    </row>
    <row r="86" spans="1:12">
      <c r="A86" s="36"/>
      <c r="B86" s="36"/>
      <c r="C86" s="36"/>
      <c r="D86" s="119"/>
      <c r="E86" s="36"/>
      <c r="F86" s="36"/>
      <c r="G86" s="36"/>
      <c r="H86" s="36"/>
      <c r="I86" s="36"/>
      <c r="J86" s="36"/>
      <c r="K86" s="36"/>
      <c r="L86" s="36"/>
    </row>
    <row r="87" spans="1:12">
      <c r="A87" s="36"/>
      <c r="B87" s="36"/>
      <c r="C87" s="36"/>
      <c r="D87" s="119"/>
      <c r="E87" s="36"/>
      <c r="F87" s="36"/>
      <c r="G87" s="36"/>
      <c r="H87" s="36"/>
      <c r="I87" s="36"/>
      <c r="J87" s="36"/>
      <c r="K87" s="36"/>
      <c r="L87" s="36"/>
    </row>
    <row r="88" spans="1:12">
      <c r="A88" s="36"/>
      <c r="B88" s="36"/>
      <c r="C88" s="36"/>
      <c r="D88" s="119"/>
      <c r="E88" s="36"/>
      <c r="F88" s="36"/>
      <c r="G88" s="36"/>
      <c r="H88" s="36"/>
      <c r="I88" s="36"/>
      <c r="J88" s="36"/>
      <c r="K88" s="36"/>
      <c r="L88" s="36"/>
    </row>
    <row r="89" spans="1:12">
      <c r="A89" s="36"/>
      <c r="B89" s="36"/>
      <c r="C89" s="36"/>
      <c r="D89" s="119"/>
      <c r="E89" s="36"/>
      <c r="F89" s="36"/>
      <c r="G89" s="36"/>
      <c r="H89" s="36"/>
      <c r="I89" s="36"/>
      <c r="J89" s="36"/>
      <c r="K89" s="36"/>
      <c r="L89" s="36"/>
    </row>
    <row r="90" spans="1:12">
      <c r="A90" s="36"/>
      <c r="B90" s="36"/>
      <c r="C90" s="36"/>
      <c r="D90" s="119"/>
      <c r="E90" s="36"/>
      <c r="F90" s="36"/>
      <c r="G90" s="36"/>
      <c r="H90" s="36"/>
      <c r="I90" s="36"/>
      <c r="J90" s="36"/>
      <c r="K90" s="36"/>
      <c r="L90" s="36"/>
    </row>
    <row r="91" spans="1:12">
      <c r="A91" s="36"/>
      <c r="B91" s="36"/>
      <c r="C91" s="36"/>
      <c r="D91" s="119"/>
      <c r="E91" s="36"/>
      <c r="F91" s="36"/>
      <c r="G91" s="36"/>
      <c r="H91" s="36"/>
      <c r="I91" s="36"/>
      <c r="J91" s="36"/>
      <c r="K91" s="36"/>
      <c r="L91" s="36"/>
    </row>
    <row r="92" spans="1:12">
      <c r="A92" s="36"/>
      <c r="B92" s="36"/>
      <c r="C92" s="36"/>
      <c r="D92" s="119"/>
      <c r="E92" s="36"/>
      <c r="F92" s="36"/>
      <c r="G92" s="36"/>
      <c r="H92" s="36"/>
      <c r="I92" s="36"/>
      <c r="J92" s="36"/>
      <c r="K92" s="36"/>
      <c r="L92" s="36"/>
    </row>
    <row r="93" spans="1:12">
      <c r="A93" s="36"/>
      <c r="B93" s="36"/>
      <c r="C93" s="36"/>
      <c r="D93" s="119"/>
      <c r="E93" s="36"/>
      <c r="F93" s="36"/>
      <c r="G93" s="36"/>
      <c r="H93" s="36"/>
      <c r="I93" s="36"/>
      <c r="J93" s="36"/>
      <c r="K93" s="36"/>
      <c r="L93" s="36"/>
    </row>
    <row r="94" spans="1:12">
      <c r="A94" s="36"/>
      <c r="B94" s="36"/>
      <c r="C94" s="36"/>
      <c r="D94" s="119"/>
      <c r="E94" s="36"/>
      <c r="F94" s="36"/>
      <c r="G94" s="36"/>
      <c r="H94" s="36"/>
      <c r="I94" s="36"/>
      <c r="J94" s="36"/>
      <c r="K94" s="36"/>
      <c r="L94" s="36"/>
    </row>
    <row r="95" spans="1:12">
      <c r="A95" s="36"/>
      <c r="B95" s="36"/>
      <c r="C95" s="36"/>
      <c r="D95" s="119"/>
      <c r="E95" s="36"/>
      <c r="F95" s="36"/>
      <c r="G95" s="36"/>
      <c r="H95" s="36"/>
      <c r="I95" s="36"/>
      <c r="J95" s="36"/>
      <c r="K95" s="36"/>
      <c r="L95" s="36"/>
    </row>
    <row r="96" spans="1:12">
      <c r="A96" s="36"/>
      <c r="B96" s="36"/>
      <c r="C96" s="36"/>
      <c r="D96" s="119"/>
      <c r="E96" s="36"/>
      <c r="F96" s="36"/>
      <c r="G96" s="36"/>
      <c r="H96" s="36"/>
      <c r="I96" s="36"/>
      <c r="J96" s="36"/>
      <c r="K96" s="36"/>
      <c r="L96" s="36"/>
    </row>
    <row r="97" spans="1:12">
      <c r="A97" s="36"/>
      <c r="B97" s="36"/>
      <c r="C97" s="36"/>
      <c r="D97" s="119"/>
      <c r="E97" s="36"/>
      <c r="F97" s="36"/>
      <c r="G97" s="36"/>
      <c r="H97" s="36"/>
      <c r="I97" s="36"/>
      <c r="J97" s="36"/>
      <c r="K97" s="36"/>
      <c r="L97" s="36"/>
    </row>
    <row r="98" spans="1:12">
      <c r="A98" s="36"/>
      <c r="B98" s="36"/>
      <c r="C98" s="36"/>
      <c r="D98" s="119"/>
      <c r="E98" s="36"/>
      <c r="F98" s="36"/>
      <c r="G98" s="36"/>
      <c r="H98" s="36"/>
      <c r="I98" s="36"/>
      <c r="J98" s="36"/>
      <c r="K98" s="36"/>
      <c r="L98" s="36"/>
    </row>
    <row r="99" spans="1:12">
      <c r="A99" s="36"/>
      <c r="B99" s="36"/>
      <c r="C99" s="36"/>
      <c r="D99" s="119"/>
      <c r="E99" s="36"/>
      <c r="F99" s="36"/>
      <c r="G99" s="36"/>
      <c r="H99" s="36"/>
      <c r="I99" s="36"/>
      <c r="J99" s="36"/>
      <c r="K99" s="36"/>
      <c r="L99" s="36"/>
    </row>
    <row r="100" spans="1:12">
      <c r="A100" s="36"/>
      <c r="B100" s="36"/>
      <c r="C100" s="36"/>
      <c r="D100" s="119"/>
      <c r="E100" s="36"/>
      <c r="F100" s="36"/>
      <c r="G100" s="36"/>
      <c r="H100" s="36"/>
      <c r="I100" s="36"/>
      <c r="J100" s="36"/>
      <c r="K100" s="36"/>
      <c r="L100" s="36"/>
    </row>
    <row r="101" spans="1:12">
      <c r="A101" s="36"/>
      <c r="B101" s="36"/>
      <c r="C101" s="36"/>
      <c r="D101" s="119"/>
      <c r="E101" s="36"/>
      <c r="F101" s="36"/>
      <c r="G101" s="36"/>
      <c r="H101" s="36"/>
      <c r="I101" s="36"/>
      <c r="J101" s="36"/>
      <c r="K101" s="36"/>
      <c r="L101" s="36"/>
    </row>
    <row r="102" spans="1:12">
      <c r="A102" s="36"/>
      <c r="B102" s="36"/>
      <c r="C102" s="36"/>
      <c r="D102" s="119"/>
      <c r="E102" s="36"/>
      <c r="F102" s="36"/>
      <c r="G102" s="36"/>
      <c r="H102" s="36"/>
      <c r="I102" s="36"/>
      <c r="J102" s="36"/>
      <c r="K102" s="36"/>
      <c r="L102" s="36"/>
    </row>
    <row r="103" spans="1:12">
      <c r="A103" s="36"/>
      <c r="B103" s="36"/>
      <c r="C103" s="36"/>
      <c r="D103" s="119"/>
      <c r="E103" s="36"/>
      <c r="F103" s="36"/>
      <c r="G103" s="36"/>
      <c r="H103" s="36"/>
      <c r="I103" s="36"/>
      <c r="J103" s="36"/>
      <c r="K103" s="36"/>
      <c r="L103" s="36"/>
    </row>
    <row r="104" spans="1:12">
      <c r="A104" s="36"/>
      <c r="B104" s="36"/>
      <c r="C104" s="36"/>
      <c r="D104" s="119"/>
      <c r="E104" s="36"/>
      <c r="F104" s="36"/>
      <c r="G104" s="36"/>
      <c r="H104" s="36"/>
      <c r="I104" s="36"/>
      <c r="J104" s="36"/>
      <c r="K104" s="36"/>
      <c r="L104" s="36"/>
    </row>
    <row r="105" spans="1:12">
      <c r="A105" s="36"/>
      <c r="B105" s="36"/>
      <c r="C105" s="36"/>
      <c r="D105" s="119"/>
      <c r="E105" s="36"/>
      <c r="F105" s="36"/>
      <c r="G105" s="36"/>
      <c r="H105" s="36"/>
      <c r="I105" s="36"/>
      <c r="J105" s="36"/>
      <c r="K105" s="36"/>
      <c r="L105" s="36"/>
    </row>
    <row r="106" spans="1:12">
      <c r="A106" s="36"/>
      <c r="B106" s="36"/>
      <c r="C106" s="36"/>
      <c r="D106" s="119"/>
      <c r="E106" s="36"/>
      <c r="F106" s="36"/>
      <c r="G106" s="36"/>
      <c r="H106" s="36"/>
      <c r="I106" s="36"/>
      <c r="J106" s="36"/>
      <c r="K106" s="36"/>
      <c r="L106" s="36"/>
    </row>
    <row r="107" spans="1:12">
      <c r="A107" s="36"/>
      <c r="B107" s="36"/>
      <c r="C107" s="36"/>
      <c r="D107" s="119"/>
      <c r="E107" s="36"/>
      <c r="F107" s="36"/>
      <c r="G107" s="36"/>
      <c r="H107" s="36"/>
      <c r="I107" s="36"/>
      <c r="J107" s="36"/>
      <c r="K107" s="36"/>
      <c r="L107" s="36"/>
    </row>
    <row r="108" spans="1:12">
      <c r="A108" s="36"/>
      <c r="B108" s="36"/>
      <c r="C108" s="36"/>
      <c r="D108" s="119"/>
      <c r="E108" s="36"/>
      <c r="F108" s="36"/>
      <c r="G108" s="36"/>
      <c r="H108" s="36"/>
      <c r="I108" s="36"/>
      <c r="J108" s="36"/>
      <c r="K108" s="36"/>
      <c r="L108" s="36"/>
    </row>
    <row r="109" spans="1:12">
      <c r="A109" s="36"/>
      <c r="B109" s="36"/>
      <c r="C109" s="36"/>
      <c r="D109" s="119"/>
      <c r="E109" s="36"/>
      <c r="F109" s="36"/>
      <c r="G109" s="36"/>
      <c r="H109" s="36"/>
      <c r="I109" s="36"/>
      <c r="J109" s="36"/>
      <c r="K109" s="36"/>
      <c r="L109" s="36"/>
    </row>
    <row r="110" spans="1:12">
      <c r="A110" s="36"/>
      <c r="B110" s="36"/>
      <c r="C110" s="36"/>
      <c r="D110" s="119"/>
      <c r="E110" s="36"/>
      <c r="F110" s="36"/>
      <c r="G110" s="36"/>
      <c r="H110" s="36"/>
      <c r="I110" s="36"/>
      <c r="J110" s="36"/>
      <c r="K110" s="36"/>
      <c r="L110" s="36"/>
    </row>
    <row r="111" spans="1:12">
      <c r="A111" s="36"/>
      <c r="B111" s="36"/>
      <c r="C111" s="36"/>
      <c r="D111" s="119"/>
      <c r="E111" s="36"/>
      <c r="F111" s="36"/>
      <c r="G111" s="36"/>
      <c r="H111" s="36"/>
      <c r="I111" s="36"/>
      <c r="J111" s="36"/>
      <c r="K111" s="36"/>
      <c r="L111" s="36"/>
    </row>
    <row r="112" spans="1:12">
      <c r="A112" s="36"/>
      <c r="B112" s="36"/>
      <c r="C112" s="36"/>
      <c r="D112" s="119"/>
      <c r="E112" s="36"/>
      <c r="F112" s="36"/>
      <c r="G112" s="36"/>
      <c r="H112" s="36"/>
      <c r="I112" s="36"/>
      <c r="J112" s="36"/>
      <c r="K112" s="36"/>
      <c r="L112" s="36"/>
    </row>
    <row r="113" spans="1:12">
      <c r="A113" s="36"/>
      <c r="B113" s="36"/>
      <c r="C113" s="36"/>
      <c r="D113" s="119"/>
      <c r="E113" s="36"/>
      <c r="F113" s="36"/>
      <c r="G113" s="36"/>
      <c r="H113" s="36"/>
      <c r="I113" s="36"/>
      <c r="J113" s="36"/>
      <c r="K113" s="36"/>
      <c r="L113" s="36"/>
    </row>
    <row r="114" spans="1:12">
      <c r="A114" s="36"/>
      <c r="B114" s="36"/>
      <c r="C114" s="36"/>
      <c r="D114" s="119"/>
      <c r="E114" s="36"/>
      <c r="F114" s="36"/>
      <c r="G114" s="36"/>
      <c r="H114" s="36"/>
      <c r="I114" s="36"/>
      <c r="J114" s="36"/>
      <c r="K114" s="36"/>
      <c r="L114" s="36"/>
    </row>
    <row r="115" spans="1:12">
      <c r="A115" s="36"/>
      <c r="B115" s="36"/>
      <c r="C115" s="36"/>
      <c r="D115" s="119"/>
      <c r="E115" s="36"/>
      <c r="F115" s="36"/>
      <c r="G115" s="36"/>
      <c r="H115" s="36"/>
      <c r="I115" s="36"/>
      <c r="J115" s="36"/>
      <c r="K115" s="36"/>
      <c r="L115" s="36"/>
    </row>
    <row r="116" spans="1:12">
      <c r="A116" s="36"/>
      <c r="B116" s="36"/>
      <c r="C116" s="36"/>
      <c r="D116" s="119"/>
      <c r="E116" s="36"/>
      <c r="F116" s="36"/>
      <c r="G116" s="36"/>
      <c r="H116" s="36"/>
      <c r="I116" s="36"/>
      <c r="J116" s="36"/>
      <c r="K116" s="36"/>
      <c r="L116" s="36"/>
    </row>
    <row r="117" spans="1:12">
      <c r="A117" s="36"/>
      <c r="B117" s="36"/>
      <c r="C117" s="36"/>
      <c r="D117" s="119"/>
      <c r="E117" s="36"/>
      <c r="F117" s="36"/>
      <c r="G117" s="36"/>
      <c r="H117" s="36"/>
      <c r="I117" s="36"/>
      <c r="J117" s="36"/>
      <c r="K117" s="36"/>
      <c r="L117" s="36"/>
    </row>
    <row r="118" spans="1:12">
      <c r="A118" s="36"/>
      <c r="B118" s="36"/>
      <c r="C118" s="36"/>
      <c r="D118" s="119"/>
      <c r="E118" s="36"/>
      <c r="F118" s="36"/>
      <c r="G118" s="36"/>
      <c r="H118" s="36"/>
      <c r="I118" s="36"/>
      <c r="J118" s="36"/>
      <c r="K118" s="36"/>
      <c r="L118" s="36"/>
    </row>
    <row r="119" spans="1:12">
      <c r="A119" s="36"/>
      <c r="B119" s="36"/>
      <c r="C119" s="36"/>
      <c r="D119" s="119"/>
      <c r="E119" s="36"/>
      <c r="F119" s="36"/>
      <c r="G119" s="36"/>
      <c r="H119" s="36"/>
      <c r="I119" s="36"/>
      <c r="J119" s="36"/>
      <c r="K119" s="36"/>
      <c r="L119" s="36"/>
    </row>
    <row r="120" spans="1:12">
      <c r="A120" s="36"/>
      <c r="B120" s="36"/>
      <c r="C120" s="36"/>
      <c r="D120" s="119"/>
      <c r="E120" s="36"/>
      <c r="F120" s="36"/>
      <c r="G120" s="36"/>
      <c r="H120" s="36"/>
      <c r="I120" s="36"/>
      <c r="J120" s="36"/>
      <c r="K120" s="36"/>
      <c r="L120" s="36"/>
    </row>
    <row r="121" spans="1:12">
      <c r="A121" s="36"/>
      <c r="B121" s="36"/>
      <c r="C121" s="36"/>
      <c r="D121" s="119"/>
      <c r="E121" s="36"/>
      <c r="F121" s="36"/>
      <c r="G121" s="36"/>
      <c r="H121" s="36"/>
      <c r="I121" s="36"/>
      <c r="J121" s="36"/>
      <c r="K121" s="36"/>
      <c r="L121" s="36"/>
    </row>
    <row r="122" spans="1:12">
      <c r="A122" s="36"/>
      <c r="B122" s="36"/>
      <c r="C122" s="36"/>
      <c r="D122" s="119"/>
      <c r="E122" s="36"/>
      <c r="F122" s="36"/>
      <c r="G122" s="36"/>
      <c r="H122" s="36"/>
      <c r="I122" s="36"/>
      <c r="J122" s="36"/>
      <c r="K122" s="36"/>
      <c r="L122" s="36"/>
    </row>
    <row r="123" spans="1:12">
      <c r="A123" s="36"/>
      <c r="B123" s="36"/>
      <c r="C123" s="36"/>
      <c r="D123" s="119"/>
      <c r="E123" s="36"/>
      <c r="F123" s="36"/>
      <c r="G123" s="36"/>
      <c r="H123" s="36"/>
      <c r="I123" s="36"/>
      <c r="J123" s="36"/>
      <c r="K123" s="36"/>
      <c r="L123" s="36"/>
    </row>
    <row r="124" spans="1:12">
      <c r="A124" s="36"/>
      <c r="B124" s="36"/>
      <c r="C124" s="36"/>
      <c r="D124" s="119"/>
      <c r="E124" s="36"/>
      <c r="F124" s="36"/>
      <c r="G124" s="36"/>
      <c r="H124" s="36"/>
      <c r="I124" s="36"/>
      <c r="J124" s="36"/>
      <c r="K124" s="36"/>
      <c r="L124" s="36"/>
    </row>
    <row r="125" spans="1:12">
      <c r="A125" s="36"/>
      <c r="B125" s="36"/>
      <c r="C125" s="36"/>
      <c r="D125" s="119"/>
      <c r="E125" s="36"/>
      <c r="F125" s="36"/>
      <c r="G125" s="36"/>
      <c r="H125" s="36"/>
      <c r="I125" s="36"/>
      <c r="J125" s="36"/>
      <c r="K125" s="36"/>
      <c r="L125" s="36"/>
    </row>
    <row r="126" spans="1:12">
      <c r="A126" s="36"/>
      <c r="B126" s="36"/>
      <c r="C126" s="36"/>
      <c r="D126" s="119"/>
      <c r="E126" s="36"/>
      <c r="F126" s="36"/>
      <c r="G126" s="36"/>
      <c r="H126" s="36"/>
      <c r="I126" s="36"/>
      <c r="J126" s="36"/>
      <c r="K126" s="36"/>
      <c r="L126" s="36"/>
    </row>
    <row r="127" spans="1:12">
      <c r="A127" s="36"/>
      <c r="B127" s="36"/>
      <c r="C127" s="36"/>
      <c r="D127" s="119"/>
      <c r="E127" s="36"/>
      <c r="F127" s="36"/>
      <c r="G127" s="36"/>
      <c r="H127" s="36"/>
      <c r="I127" s="36"/>
      <c r="J127" s="36"/>
      <c r="K127" s="36"/>
      <c r="L127" s="36"/>
    </row>
    <row r="128" spans="1:12">
      <c r="A128" s="36"/>
      <c r="B128" s="36"/>
      <c r="C128" s="36"/>
      <c r="D128" s="119"/>
      <c r="E128" s="36"/>
      <c r="F128" s="36"/>
      <c r="G128" s="36"/>
      <c r="H128" s="36"/>
      <c r="I128" s="36"/>
      <c r="J128" s="36"/>
      <c r="K128" s="36"/>
      <c r="L128" s="36"/>
    </row>
    <row r="129" spans="1:12">
      <c r="A129" s="36"/>
      <c r="B129" s="36"/>
      <c r="C129" s="36"/>
      <c r="D129" s="119"/>
      <c r="E129" s="36"/>
      <c r="F129" s="36"/>
      <c r="G129" s="36"/>
      <c r="H129" s="36"/>
      <c r="I129" s="36"/>
      <c r="J129" s="36"/>
      <c r="K129" s="36"/>
      <c r="L129" s="36"/>
    </row>
    <row r="130" spans="1:12">
      <c r="A130" s="36"/>
      <c r="B130" s="36"/>
      <c r="C130" s="36"/>
      <c r="D130" s="119"/>
      <c r="E130" s="36"/>
      <c r="F130" s="36"/>
      <c r="G130" s="36"/>
      <c r="H130" s="36"/>
      <c r="I130" s="36"/>
      <c r="J130" s="36"/>
      <c r="K130" s="36"/>
      <c r="L130" s="36"/>
    </row>
    <row r="131" spans="1:12">
      <c r="A131" s="36"/>
      <c r="B131" s="36"/>
      <c r="C131" s="36"/>
      <c r="D131" s="119"/>
      <c r="E131" s="36"/>
      <c r="F131" s="36"/>
      <c r="G131" s="36"/>
      <c r="H131" s="36"/>
      <c r="I131" s="36"/>
      <c r="J131" s="36"/>
      <c r="K131" s="36"/>
      <c r="L131" s="36"/>
    </row>
    <row r="132" spans="1:12">
      <c r="A132" s="36"/>
      <c r="B132" s="36"/>
      <c r="C132" s="36"/>
      <c r="D132" s="119"/>
      <c r="E132" s="36"/>
      <c r="F132" s="36"/>
      <c r="G132" s="36"/>
      <c r="H132" s="36"/>
      <c r="I132" s="36"/>
      <c r="J132" s="36"/>
      <c r="K132" s="36"/>
      <c r="L132" s="36"/>
    </row>
    <row r="133" spans="1:12">
      <c r="A133" s="36"/>
      <c r="B133" s="36"/>
      <c r="C133" s="36"/>
      <c r="D133" s="119"/>
      <c r="E133" s="36"/>
      <c r="F133" s="36"/>
      <c r="G133" s="36"/>
      <c r="H133" s="36"/>
      <c r="I133" s="36"/>
      <c r="J133" s="36"/>
      <c r="K133" s="36"/>
      <c r="L133" s="36"/>
    </row>
    <row r="134" spans="1:12">
      <c r="A134" s="36"/>
      <c r="B134" s="36"/>
      <c r="C134" s="36"/>
      <c r="D134" s="119"/>
      <c r="E134" s="36"/>
      <c r="F134" s="36"/>
      <c r="G134" s="36"/>
      <c r="H134" s="36"/>
      <c r="I134" s="36"/>
      <c r="J134" s="36"/>
      <c r="K134" s="36"/>
      <c r="L134" s="36"/>
    </row>
    <row r="135" spans="1:12">
      <c r="A135" s="36"/>
      <c r="B135" s="36"/>
      <c r="C135" s="36"/>
      <c r="D135" s="119"/>
      <c r="E135" s="36"/>
      <c r="F135" s="36"/>
      <c r="G135" s="36"/>
      <c r="H135" s="36"/>
      <c r="I135" s="36"/>
      <c r="J135" s="36"/>
      <c r="K135" s="36"/>
      <c r="L135" s="36"/>
    </row>
    <row r="136" spans="1:12">
      <c r="A136" s="36"/>
      <c r="B136" s="36"/>
      <c r="C136" s="36"/>
      <c r="D136" s="119"/>
      <c r="E136" s="36"/>
      <c r="F136" s="36"/>
      <c r="G136" s="36"/>
      <c r="H136" s="36"/>
      <c r="I136" s="36"/>
      <c r="J136" s="36"/>
      <c r="K136" s="36"/>
      <c r="L136" s="36"/>
    </row>
    <row r="137" spans="1:12">
      <c r="A137" s="36"/>
      <c r="B137" s="36"/>
      <c r="C137" s="36"/>
      <c r="D137" s="119"/>
      <c r="E137" s="36"/>
      <c r="F137" s="36"/>
      <c r="G137" s="36"/>
      <c r="H137" s="36"/>
      <c r="I137" s="36"/>
      <c r="J137" s="36"/>
      <c r="K137" s="36"/>
      <c r="L137" s="36"/>
    </row>
    <row r="138" spans="1:12">
      <c r="A138" s="36"/>
      <c r="B138" s="36"/>
      <c r="C138" s="36"/>
      <c r="D138" s="119"/>
      <c r="E138" s="36"/>
      <c r="F138" s="36"/>
      <c r="G138" s="36"/>
      <c r="H138" s="36"/>
      <c r="I138" s="36"/>
      <c r="J138" s="36"/>
      <c r="K138" s="36"/>
      <c r="L138" s="36"/>
    </row>
    <row r="139" spans="1:12">
      <c r="A139" s="36"/>
      <c r="B139" s="36"/>
      <c r="C139" s="36"/>
      <c r="D139" s="119"/>
      <c r="E139" s="36"/>
      <c r="F139" s="36"/>
      <c r="G139" s="36"/>
      <c r="H139" s="36"/>
      <c r="I139" s="36"/>
      <c r="J139" s="36"/>
      <c r="K139" s="36"/>
      <c r="L139" s="36"/>
    </row>
    <row r="140" spans="1:12">
      <c r="A140" s="36"/>
      <c r="B140" s="36"/>
      <c r="C140" s="36"/>
      <c r="D140" s="119"/>
      <c r="E140" s="36"/>
      <c r="F140" s="36"/>
      <c r="G140" s="36"/>
      <c r="H140" s="36"/>
      <c r="I140" s="36"/>
      <c r="J140" s="36"/>
      <c r="K140" s="36"/>
      <c r="L140" s="36"/>
    </row>
    <row r="141" spans="1:12">
      <c r="A141" s="36"/>
      <c r="B141" s="36"/>
      <c r="C141" s="36"/>
      <c r="D141" s="119"/>
      <c r="E141" s="36"/>
      <c r="F141" s="36"/>
      <c r="G141" s="36"/>
      <c r="H141" s="36"/>
      <c r="I141" s="36"/>
      <c r="J141" s="36"/>
      <c r="K141" s="36"/>
      <c r="L141" s="36"/>
    </row>
    <row r="142" spans="1:12">
      <c r="A142" s="36"/>
      <c r="B142" s="36"/>
      <c r="C142" s="36"/>
      <c r="D142" s="119"/>
      <c r="E142" s="36"/>
      <c r="F142" s="36"/>
      <c r="G142" s="36"/>
      <c r="H142" s="36"/>
      <c r="I142" s="36"/>
      <c r="J142" s="36"/>
      <c r="K142" s="36"/>
      <c r="L142" s="36"/>
    </row>
    <row r="143" spans="1:12">
      <c r="A143" s="36"/>
      <c r="B143" s="36"/>
      <c r="C143" s="36"/>
      <c r="D143" s="119"/>
      <c r="E143" s="36"/>
      <c r="F143" s="36"/>
      <c r="G143" s="36"/>
      <c r="H143" s="36"/>
      <c r="I143" s="36"/>
      <c r="J143" s="36"/>
      <c r="K143" s="36"/>
      <c r="L143" s="36"/>
    </row>
    <row r="144" spans="1:12">
      <c r="A144" s="36"/>
      <c r="B144" s="36"/>
      <c r="C144" s="36"/>
      <c r="D144" s="119"/>
      <c r="E144" s="36"/>
      <c r="F144" s="36"/>
      <c r="G144" s="36"/>
      <c r="H144" s="36"/>
      <c r="I144" s="36"/>
      <c r="J144" s="36"/>
      <c r="K144" s="36"/>
      <c r="L144" s="36"/>
    </row>
    <row r="145" spans="1:12">
      <c r="A145" s="36"/>
      <c r="B145" s="36"/>
      <c r="C145" s="36"/>
      <c r="D145" s="119"/>
      <c r="E145" s="36"/>
      <c r="F145" s="36"/>
      <c r="G145" s="36"/>
      <c r="H145" s="36"/>
      <c r="I145" s="36"/>
      <c r="J145" s="36"/>
      <c r="K145" s="36"/>
      <c r="L145" s="36"/>
    </row>
    <row r="146" spans="1:12">
      <c r="A146" s="36"/>
      <c r="B146" s="36"/>
      <c r="C146" s="36"/>
      <c r="D146" s="119"/>
      <c r="E146" s="36"/>
      <c r="F146" s="36"/>
      <c r="G146" s="36"/>
      <c r="H146" s="36"/>
      <c r="I146" s="36"/>
      <c r="J146" s="36"/>
      <c r="K146" s="36"/>
      <c r="L146" s="36"/>
    </row>
    <row r="147" spans="1:12">
      <c r="A147" s="36"/>
      <c r="B147" s="36"/>
      <c r="C147" s="36"/>
      <c r="D147" s="119"/>
      <c r="E147" s="36"/>
      <c r="F147" s="36"/>
      <c r="G147" s="36"/>
      <c r="H147" s="36"/>
      <c r="I147" s="36"/>
      <c r="J147" s="36"/>
      <c r="K147" s="36"/>
      <c r="L147" s="36"/>
    </row>
    <row r="148" spans="1:12">
      <c r="A148" s="36"/>
      <c r="B148" s="36"/>
      <c r="C148" s="36"/>
      <c r="D148" s="119"/>
      <c r="E148" s="36"/>
      <c r="F148" s="36"/>
      <c r="G148" s="36"/>
      <c r="H148" s="36"/>
      <c r="I148" s="36"/>
      <c r="J148" s="36"/>
      <c r="K148" s="36"/>
      <c r="L148" s="36"/>
    </row>
    <row r="149" spans="1:12">
      <c r="A149" s="36"/>
      <c r="B149" s="36"/>
      <c r="C149" s="36"/>
      <c r="D149" s="119"/>
      <c r="E149" s="36"/>
      <c r="F149" s="36"/>
      <c r="G149" s="36"/>
      <c r="H149" s="36"/>
      <c r="I149" s="36"/>
      <c r="J149" s="36"/>
      <c r="K149" s="36"/>
      <c r="L149" s="36"/>
    </row>
    <row r="150" spans="1:12">
      <c r="A150" s="36"/>
      <c r="B150" s="36"/>
      <c r="C150" s="36"/>
      <c r="D150" s="119"/>
      <c r="E150" s="36"/>
      <c r="F150" s="36"/>
      <c r="G150" s="36"/>
      <c r="H150" s="36"/>
      <c r="I150" s="36"/>
      <c r="J150" s="36"/>
      <c r="K150" s="36"/>
      <c r="L150" s="36"/>
    </row>
    <row r="151" spans="1:12">
      <c r="A151" s="36"/>
      <c r="B151" s="36"/>
      <c r="C151" s="36"/>
      <c r="D151" s="119"/>
      <c r="E151" s="36"/>
      <c r="F151" s="36"/>
      <c r="G151" s="36"/>
      <c r="H151" s="36"/>
      <c r="I151" s="36"/>
      <c r="J151" s="36"/>
      <c r="K151" s="36"/>
      <c r="L151" s="36"/>
    </row>
    <row r="152" spans="1:12">
      <c r="A152" s="36"/>
      <c r="B152" s="36"/>
      <c r="C152" s="36"/>
      <c r="D152" s="119"/>
      <c r="E152" s="36"/>
      <c r="F152" s="36"/>
      <c r="G152" s="36"/>
      <c r="H152" s="36"/>
      <c r="I152" s="36"/>
      <c r="J152" s="36"/>
      <c r="K152" s="36"/>
      <c r="L152" s="36"/>
    </row>
    <row r="153" spans="1:12">
      <c r="A153" s="36"/>
      <c r="B153" s="36"/>
      <c r="C153" s="36"/>
      <c r="D153" s="119"/>
      <c r="E153" s="36"/>
      <c r="F153" s="36"/>
      <c r="G153" s="36"/>
      <c r="H153" s="36"/>
      <c r="I153" s="36"/>
      <c r="J153" s="36"/>
      <c r="K153" s="36"/>
      <c r="L153" s="36"/>
    </row>
    <row r="154" spans="1:12">
      <c r="A154" s="36"/>
      <c r="B154" s="36"/>
      <c r="C154" s="36"/>
      <c r="D154" s="119"/>
      <c r="E154" s="36"/>
      <c r="F154" s="36"/>
      <c r="G154" s="36"/>
      <c r="H154" s="36"/>
      <c r="I154" s="36"/>
      <c r="J154" s="36"/>
      <c r="K154" s="36"/>
      <c r="L154" s="36"/>
    </row>
    <row r="155" spans="1:12">
      <c r="A155" s="36"/>
      <c r="B155" s="36"/>
      <c r="C155" s="36"/>
      <c r="D155" s="119"/>
      <c r="E155" s="36"/>
      <c r="F155" s="36"/>
      <c r="G155" s="36"/>
      <c r="H155" s="36"/>
      <c r="I155" s="36"/>
      <c r="J155" s="36"/>
      <c r="K155" s="36"/>
      <c r="L155" s="36"/>
    </row>
    <row r="156" spans="1:12">
      <c r="A156" s="36"/>
      <c r="B156" s="36"/>
      <c r="C156" s="36"/>
      <c r="D156" s="119"/>
      <c r="E156" s="36"/>
      <c r="F156" s="36"/>
      <c r="G156" s="36"/>
      <c r="H156" s="36"/>
      <c r="I156" s="36"/>
      <c r="J156" s="36"/>
      <c r="K156" s="36"/>
      <c r="L156" s="36"/>
    </row>
    <row r="157" spans="1:12">
      <c r="A157" s="36"/>
      <c r="B157" s="36"/>
      <c r="C157" s="36"/>
      <c r="D157" s="119"/>
      <c r="E157" s="36"/>
      <c r="F157" s="36"/>
      <c r="G157" s="36"/>
      <c r="H157" s="36"/>
      <c r="I157" s="36"/>
      <c r="J157" s="36"/>
      <c r="K157" s="36"/>
      <c r="L157" s="36"/>
    </row>
    <row r="158" spans="1:12">
      <c r="A158" s="36"/>
      <c r="B158" s="36"/>
      <c r="C158" s="36"/>
      <c r="D158" s="119"/>
      <c r="E158" s="36"/>
      <c r="F158" s="36"/>
      <c r="G158" s="36"/>
      <c r="H158" s="36"/>
      <c r="I158" s="36"/>
      <c r="J158" s="36"/>
      <c r="K158" s="36"/>
      <c r="L158" s="36"/>
    </row>
    <row r="159" spans="1:12">
      <c r="A159" s="36"/>
      <c r="B159" s="36"/>
      <c r="C159" s="36"/>
      <c r="D159" s="119"/>
      <c r="E159" s="36"/>
      <c r="F159" s="36"/>
      <c r="G159" s="36"/>
      <c r="H159" s="36"/>
      <c r="I159" s="36"/>
      <c r="J159" s="36"/>
      <c r="K159" s="36"/>
      <c r="L159" s="36"/>
    </row>
    <row r="160" spans="1:12">
      <c r="A160" s="36"/>
      <c r="B160" s="36"/>
      <c r="C160" s="36"/>
      <c r="D160" s="119"/>
      <c r="E160" s="36"/>
      <c r="F160" s="36"/>
      <c r="G160" s="36"/>
      <c r="H160" s="36"/>
      <c r="I160" s="36"/>
      <c r="J160" s="36"/>
      <c r="K160" s="36"/>
      <c r="L160" s="36"/>
    </row>
    <row r="161" spans="1:12">
      <c r="A161" s="36"/>
      <c r="B161" s="36"/>
      <c r="C161" s="36"/>
      <c r="D161" s="119"/>
      <c r="E161" s="36"/>
      <c r="F161" s="36"/>
      <c r="G161" s="36"/>
      <c r="H161" s="36"/>
      <c r="I161" s="36"/>
      <c r="J161" s="36"/>
      <c r="K161" s="36"/>
      <c r="L161" s="36"/>
    </row>
    <row r="162" spans="1:12">
      <c r="A162" s="36"/>
      <c r="B162" s="36"/>
      <c r="C162" s="36"/>
      <c r="D162" s="119"/>
      <c r="E162" s="36"/>
      <c r="F162" s="36"/>
      <c r="G162" s="36"/>
      <c r="H162" s="36"/>
      <c r="I162" s="36"/>
      <c r="J162" s="36"/>
      <c r="K162" s="36"/>
      <c r="L162" s="36"/>
    </row>
    <row r="163" spans="1:12">
      <c r="A163" s="36"/>
      <c r="B163" s="36"/>
      <c r="C163" s="36"/>
      <c r="D163" s="119"/>
      <c r="E163" s="36"/>
      <c r="F163" s="36"/>
      <c r="G163" s="36"/>
      <c r="H163" s="36"/>
      <c r="I163" s="36"/>
      <c r="J163" s="36"/>
      <c r="K163" s="36"/>
      <c r="L163" s="36"/>
    </row>
    <row r="164" spans="1:12">
      <c r="A164" s="36"/>
      <c r="B164" s="36"/>
      <c r="C164" s="36"/>
      <c r="D164" s="119"/>
      <c r="E164" s="36"/>
      <c r="F164" s="36"/>
      <c r="G164" s="36"/>
      <c r="H164" s="36"/>
      <c r="I164" s="36"/>
      <c r="J164" s="36"/>
      <c r="K164" s="36"/>
      <c r="L164" s="36"/>
    </row>
    <row r="165" spans="1:12">
      <c r="A165" s="36"/>
      <c r="B165" s="36"/>
      <c r="C165" s="36"/>
      <c r="D165" s="119"/>
      <c r="E165" s="36"/>
      <c r="F165" s="36"/>
      <c r="G165" s="36"/>
      <c r="H165" s="36"/>
      <c r="I165" s="36"/>
      <c r="J165" s="36"/>
      <c r="K165" s="36"/>
      <c r="L165" s="36"/>
    </row>
  </sheetData>
  <mergeCells count="3">
    <mergeCell ref="A2:L2"/>
    <mergeCell ref="A3:L3"/>
    <mergeCell ref="A26:B26"/>
  </mergeCells>
  <hyperlinks>
    <hyperlink ref="A1" location="'索引目录'!E49" display="返回索引页"/>
    <hyperlink ref="B1" location="'无形资产汇总'!B8" display="返回"/>
  </hyperlinks>
  <pageMargins left="0.7" right="0.7" top="0.75" bottom="0.75" header="0.3" footer="0.3"/>
  <pageSetup paperSize="9" scale="99" orientation="landscape"/>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86"/>
  <sheetViews>
    <sheetView workbookViewId="0">
      <selection activeCell="AF104" sqref="AF104"/>
    </sheetView>
  </sheetViews>
  <sheetFormatPr defaultColWidth="8.84259259259259" defaultRowHeight="15.75" customHeight="1"/>
  <cols>
    <col min="1" max="1" width="17.0185185185185" style="249" customWidth="1"/>
    <col min="2" max="2" width="18.3240740740741" style="249" customWidth="1"/>
    <col min="3" max="3" width="12" style="249" customWidth="1"/>
    <col min="4" max="4" width="9.92592592592593" style="249" customWidth="1"/>
    <col min="5" max="5" width="13.8611111111111" style="249" customWidth="1"/>
    <col min="6" max="6" width="13.962962962963" style="250" customWidth="1"/>
    <col min="7" max="7" width="15.6018518518519" style="250" customWidth="1"/>
    <col min="8" max="8" width="11.5648148148148" style="250" customWidth="1"/>
    <col min="9" max="9" width="11.7777777777778" style="250" customWidth="1"/>
    <col min="10" max="256" width="8.84259259259259" style="249"/>
    <col min="257" max="16384" width="8.84259259259259" style="248"/>
  </cols>
  <sheetData>
    <row r="1" s="248" customFormat="1" ht="24" spans="1:256">
      <c r="A1" s="249"/>
      <c r="B1" s="251" t="s">
        <v>1416</v>
      </c>
      <c r="C1" s="252">
        <f>([6]Sheet1!$P$26-[6]Sheet1!$P$24)/10000</f>
        <v>2087.92242</v>
      </c>
      <c r="D1" s="253" t="s">
        <v>1417</v>
      </c>
      <c r="E1" s="254" t="s">
        <v>1418</v>
      </c>
      <c r="F1" s="250"/>
      <c r="G1" s="250"/>
      <c r="H1" s="255" t="s">
        <v>1419</v>
      </c>
      <c r="I1" s="250"/>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row>
    <row r="2" s="248" customFormat="1" ht="13.2" spans="1:256">
      <c r="A2" s="249"/>
      <c r="B2" s="256" t="s">
        <v>1420</v>
      </c>
      <c r="C2" s="256"/>
      <c r="D2" s="256"/>
      <c r="E2" s="256"/>
      <c r="F2" s="256"/>
      <c r="G2" s="250"/>
      <c r="H2" s="257" t="s">
        <v>1421</v>
      </c>
      <c r="I2" s="314" t="s">
        <v>1422</v>
      </c>
      <c r="J2" s="249"/>
      <c r="K2" s="272" t="s">
        <v>1423</v>
      </c>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row>
    <row r="3" s="248" customFormat="1" ht="15.6" spans="1:256">
      <c r="A3" s="258" t="s">
        <v>1424</v>
      </c>
      <c r="B3" s="259" t="s">
        <v>1425</v>
      </c>
      <c r="C3" s="260" t="s">
        <v>1426</v>
      </c>
      <c r="D3" s="261" t="s">
        <v>1427</v>
      </c>
      <c r="E3" s="261"/>
      <c r="F3" s="261"/>
      <c r="G3" s="250"/>
      <c r="H3" s="262" t="s">
        <v>1428</v>
      </c>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row>
    <row r="4" s="248" customFormat="1" ht="54.6" customHeight="1" spans="1:256">
      <c r="A4" s="263">
        <f>C4+C5+C6+C7</f>
        <v>0.0605847516870191</v>
      </c>
      <c r="B4" s="259" t="s">
        <v>1429</v>
      </c>
      <c r="C4" s="264">
        <f>ROUND(C12,6)</f>
        <v>0.035517</v>
      </c>
      <c r="D4" s="261" t="s">
        <v>1430</v>
      </c>
      <c r="E4" s="261"/>
      <c r="F4" s="261"/>
      <c r="G4" s="265" t="s">
        <v>1431</v>
      </c>
      <c r="H4" s="255" t="s">
        <v>1432</v>
      </c>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row>
    <row r="5" s="248" customFormat="1" ht="54.6" customHeight="1" spans="1:256">
      <c r="A5" s="266"/>
      <c r="B5" s="267" t="s">
        <v>1433</v>
      </c>
      <c r="C5" s="264">
        <f>G145</f>
        <v>0.00496078224496483</v>
      </c>
      <c r="D5" s="268" t="s">
        <v>1434</v>
      </c>
      <c r="E5" s="269"/>
      <c r="F5" s="270"/>
      <c r="G5" s="271"/>
      <c r="H5" s="249" t="s">
        <v>1435</v>
      </c>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row>
    <row r="6" s="248" customFormat="1" ht="54.6" customHeight="1" spans="1:256">
      <c r="A6" s="266"/>
      <c r="B6" s="259" t="s">
        <v>1436</v>
      </c>
      <c r="C6" s="264">
        <f>C162</f>
        <v>0.0168109694420543</v>
      </c>
      <c r="D6" s="261" t="s">
        <v>1437</v>
      </c>
      <c r="E6" s="261"/>
      <c r="F6" s="261"/>
      <c r="G6" s="265" t="s">
        <v>1431</v>
      </c>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c r="DZ6" s="249"/>
      <c r="EA6" s="249"/>
      <c r="EB6" s="249"/>
      <c r="EC6" s="249"/>
      <c r="ED6" s="249"/>
      <c r="EE6" s="249"/>
      <c r="EF6" s="249"/>
      <c r="EG6" s="249"/>
      <c r="EH6" s="249"/>
      <c r="EI6" s="249"/>
      <c r="EJ6" s="249"/>
      <c r="EK6" s="249"/>
      <c r="EL6" s="249"/>
      <c r="EM6" s="249"/>
      <c r="EN6" s="249"/>
      <c r="EO6" s="249"/>
      <c r="EP6" s="249"/>
      <c r="EQ6" s="249"/>
      <c r="ER6" s="249"/>
      <c r="ES6" s="249"/>
      <c r="ET6" s="249"/>
      <c r="EU6" s="249"/>
      <c r="EV6" s="249"/>
      <c r="EW6" s="249"/>
      <c r="EX6" s="249"/>
      <c r="EY6" s="249"/>
      <c r="EZ6" s="249"/>
      <c r="FA6" s="249"/>
      <c r="FB6" s="249"/>
      <c r="FC6" s="249"/>
      <c r="FD6" s="249"/>
      <c r="FE6" s="249"/>
      <c r="FF6" s="249"/>
      <c r="FG6" s="249"/>
      <c r="FH6" s="249"/>
      <c r="FI6" s="249"/>
      <c r="FJ6" s="249"/>
      <c r="FK6" s="249"/>
      <c r="FL6" s="249"/>
      <c r="FM6" s="249"/>
      <c r="FN6" s="249"/>
      <c r="FO6" s="249"/>
      <c r="FP6" s="249"/>
      <c r="FQ6" s="249"/>
      <c r="FR6" s="249"/>
      <c r="FS6" s="249"/>
      <c r="FT6" s="249"/>
      <c r="FU6" s="249"/>
      <c r="FV6" s="249"/>
      <c r="FW6" s="249"/>
      <c r="FX6" s="249"/>
      <c r="FY6" s="249"/>
      <c r="FZ6" s="249"/>
      <c r="GA6" s="249"/>
      <c r="GB6" s="249"/>
      <c r="GC6" s="249"/>
      <c r="GD6" s="249"/>
      <c r="GE6" s="249"/>
      <c r="GF6" s="249"/>
      <c r="GG6" s="249"/>
      <c r="GH6" s="249"/>
      <c r="GI6" s="249"/>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c r="IN6" s="249"/>
      <c r="IO6" s="249"/>
      <c r="IP6" s="249"/>
      <c r="IQ6" s="249"/>
      <c r="IR6" s="249"/>
      <c r="IS6" s="249"/>
      <c r="IT6" s="249"/>
      <c r="IU6" s="249"/>
      <c r="IV6" s="249"/>
    </row>
    <row r="7" s="248" customFormat="1" ht="54.6" customHeight="1" spans="1:256">
      <c r="A7" s="266"/>
      <c r="B7" s="259" t="s">
        <v>1438</v>
      </c>
      <c r="C7" s="264">
        <f>ROUND(C179,6)</f>
        <v>0.003296</v>
      </c>
      <c r="D7" s="268" t="s">
        <v>1439</v>
      </c>
      <c r="E7" s="269"/>
      <c r="F7" s="270"/>
      <c r="G7" s="265" t="s">
        <v>1431</v>
      </c>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row>
    <row r="8" s="248" customFormat="1" ht="54.6" customHeight="1" spans="1:256">
      <c r="A8" s="266"/>
      <c r="B8" s="267" t="s">
        <v>1440</v>
      </c>
      <c r="C8" s="264" t="str">
        <f>F199</f>
        <v>1.8元/平方米</v>
      </c>
      <c r="D8" s="268" t="s">
        <v>1441</v>
      </c>
      <c r="E8" s="269"/>
      <c r="F8" s="270"/>
      <c r="G8" s="265" t="s">
        <v>1431</v>
      </c>
      <c r="H8" s="272" t="s">
        <v>1442</v>
      </c>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row>
    <row r="9" s="248" customFormat="1" ht="54.6" customHeight="1" spans="1:256">
      <c r="A9" s="273" t="s">
        <v>1443</v>
      </c>
      <c r="B9" s="259" t="s">
        <v>1444</v>
      </c>
      <c r="C9" s="264">
        <f>ROUND(C85,6)</f>
        <v>0.044491</v>
      </c>
      <c r="D9" s="261" t="s">
        <v>1445</v>
      </c>
      <c r="E9" s="261"/>
      <c r="F9" s="261"/>
      <c r="G9" s="265" t="s">
        <v>1431</v>
      </c>
      <c r="H9" s="274" t="s">
        <v>1446</v>
      </c>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row>
    <row r="10" s="248" customFormat="1" ht="54.6" customHeight="1" spans="1:256">
      <c r="A10" s="266"/>
      <c r="B10" s="259" t="s">
        <v>1447</v>
      </c>
      <c r="C10" s="264">
        <f>F207</f>
        <v>0.0134368349950474</v>
      </c>
      <c r="D10" s="275" t="s">
        <v>1448</v>
      </c>
      <c r="E10" s="261"/>
      <c r="F10" s="261"/>
      <c r="G10" s="271"/>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row>
    <row r="11" s="248" customFormat="1" ht="13.2" spans="1:256">
      <c r="A11" s="276"/>
      <c r="B11" s="249"/>
      <c r="C11" s="249"/>
      <c r="D11" s="249"/>
      <c r="E11" s="249"/>
      <c r="F11" s="250"/>
      <c r="G11" s="250"/>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6"/>
      <c r="EM11" s="276"/>
      <c r="EN11" s="276"/>
      <c r="EO11" s="276"/>
      <c r="EP11" s="276"/>
      <c r="EQ11" s="276"/>
      <c r="ER11" s="276"/>
      <c r="ES11" s="276"/>
      <c r="ET11" s="276"/>
      <c r="EU11" s="276"/>
      <c r="EV11" s="276"/>
      <c r="EW11" s="276"/>
      <c r="EX11" s="276"/>
      <c r="EY11" s="276"/>
      <c r="EZ11" s="276"/>
      <c r="FA11" s="276"/>
      <c r="FB11" s="276"/>
      <c r="FC11" s="276"/>
      <c r="FD11" s="276"/>
      <c r="FE11" s="276"/>
      <c r="FF11" s="276"/>
      <c r="FG11" s="276"/>
      <c r="FH11" s="276"/>
      <c r="FI11" s="276"/>
      <c r="FJ11" s="276"/>
      <c r="FK11" s="276"/>
      <c r="FL11" s="276"/>
      <c r="FM11" s="276"/>
      <c r="FN11" s="276"/>
      <c r="FO11" s="276"/>
      <c r="FP11" s="276"/>
      <c r="FQ11" s="276"/>
      <c r="FR11" s="276"/>
      <c r="FS11" s="276"/>
      <c r="FT11" s="276"/>
      <c r="FU11" s="276"/>
      <c r="FV11" s="276"/>
      <c r="FW11" s="276"/>
      <c r="FX11" s="276"/>
      <c r="FY11" s="276"/>
      <c r="FZ11" s="276"/>
      <c r="GA11" s="276"/>
      <c r="GB11" s="276"/>
      <c r="GC11" s="276"/>
      <c r="GD11" s="276"/>
      <c r="GE11" s="276"/>
      <c r="GF11" s="276"/>
      <c r="GG11" s="276"/>
      <c r="GH11" s="276"/>
      <c r="GI11" s="276"/>
      <c r="GJ11" s="276"/>
      <c r="GK11" s="276"/>
      <c r="GL11" s="276"/>
      <c r="GM11" s="276"/>
      <c r="GN11" s="276"/>
      <c r="GO11" s="276"/>
      <c r="GP11" s="276"/>
      <c r="GQ11" s="276"/>
      <c r="GR11" s="276"/>
      <c r="GS11" s="276"/>
      <c r="GT11" s="276"/>
      <c r="GU11" s="276"/>
      <c r="GV11" s="276"/>
      <c r="GW11" s="276"/>
      <c r="GX11" s="276"/>
      <c r="GY11" s="276"/>
      <c r="GZ11" s="276"/>
      <c r="HA11" s="276"/>
      <c r="HB11" s="276"/>
      <c r="HC11" s="276"/>
      <c r="HD11" s="276"/>
      <c r="HE11" s="276"/>
      <c r="HF11" s="276"/>
      <c r="HG11" s="276"/>
      <c r="HH11" s="276"/>
      <c r="HI11" s="276"/>
      <c r="HJ11" s="276"/>
      <c r="HK11" s="276"/>
      <c r="HL11" s="276"/>
      <c r="HM11" s="276"/>
      <c r="HN11" s="276"/>
      <c r="HO11" s="276"/>
      <c r="HP11" s="276"/>
      <c r="HQ11" s="276"/>
      <c r="HR11" s="276"/>
      <c r="HS11" s="276"/>
      <c r="HT11" s="276"/>
      <c r="HU11" s="276"/>
      <c r="HV11" s="276"/>
      <c r="HW11" s="276"/>
      <c r="HX11" s="276"/>
      <c r="HY11" s="276"/>
      <c r="HZ11" s="276"/>
      <c r="IA11" s="276"/>
      <c r="IB11" s="276"/>
      <c r="IC11" s="276"/>
      <c r="ID11" s="276"/>
      <c r="IE11" s="276"/>
      <c r="IF11" s="276"/>
      <c r="IG11" s="276"/>
      <c r="IH11" s="276"/>
      <c r="II11" s="276"/>
      <c r="IJ11" s="276"/>
      <c r="IK11" s="276"/>
      <c r="IL11" s="276"/>
      <c r="IM11" s="276"/>
      <c r="IN11" s="276"/>
      <c r="IO11" s="276"/>
      <c r="IP11" s="276"/>
      <c r="IQ11" s="276"/>
      <c r="IR11" s="276"/>
      <c r="IS11" s="276"/>
      <c r="IT11" s="276"/>
      <c r="IU11" s="276"/>
      <c r="IV11" s="276"/>
    </row>
    <row r="12" s="248" customFormat="1" ht="24" spans="1:256">
      <c r="A12" s="277"/>
      <c r="B12" s="278" t="s">
        <v>1449</v>
      </c>
      <c r="C12" s="279">
        <f>E35/C1*G40*G82*F71</f>
        <v>0.0355173534895995</v>
      </c>
      <c r="D12" s="280" t="s">
        <v>1450</v>
      </c>
      <c r="E12" s="280"/>
      <c r="F12" s="280"/>
      <c r="G12" s="281" t="s">
        <v>1431</v>
      </c>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7"/>
      <c r="FQ12" s="277"/>
      <c r="FR12" s="277"/>
      <c r="FS12" s="277"/>
      <c r="FT12" s="277"/>
      <c r="FU12" s="277"/>
      <c r="FV12" s="277"/>
      <c r="FW12" s="277"/>
      <c r="FX12" s="277"/>
      <c r="FY12" s="277"/>
      <c r="FZ12" s="277"/>
      <c r="GA12" s="277"/>
      <c r="GB12" s="277"/>
      <c r="GC12" s="277"/>
      <c r="GD12" s="277"/>
      <c r="GE12" s="277"/>
      <c r="GF12" s="277"/>
      <c r="GG12" s="277"/>
      <c r="GH12" s="277"/>
      <c r="GI12" s="277"/>
      <c r="GJ12" s="277"/>
      <c r="GK12" s="277"/>
      <c r="GL12" s="277"/>
      <c r="GM12" s="277"/>
      <c r="GN12" s="277"/>
      <c r="GO12" s="277"/>
      <c r="GP12" s="277"/>
      <c r="GQ12" s="277"/>
      <c r="GR12" s="277"/>
      <c r="GS12" s="277"/>
      <c r="GT12" s="277"/>
      <c r="GU12" s="277"/>
      <c r="GV12" s="277"/>
      <c r="GW12" s="277"/>
      <c r="GX12" s="277"/>
      <c r="GY12" s="277"/>
      <c r="GZ12" s="277"/>
      <c r="HA12" s="277"/>
      <c r="HB12" s="277"/>
      <c r="HC12" s="277"/>
      <c r="HD12" s="277"/>
      <c r="HE12" s="277"/>
      <c r="HF12" s="277"/>
      <c r="HG12" s="277"/>
      <c r="HH12" s="277"/>
      <c r="HI12" s="277"/>
      <c r="HJ12" s="277"/>
      <c r="HK12" s="277"/>
      <c r="HL12" s="277"/>
      <c r="HM12" s="277"/>
      <c r="HN12" s="277"/>
      <c r="HO12" s="277"/>
      <c r="HP12" s="277"/>
      <c r="HQ12" s="277"/>
      <c r="HR12" s="277"/>
      <c r="HS12" s="277"/>
      <c r="HT12" s="277"/>
      <c r="HU12" s="277"/>
      <c r="HV12" s="277"/>
      <c r="HW12" s="277"/>
      <c r="HX12" s="277"/>
      <c r="HY12" s="277"/>
      <c r="HZ12" s="277"/>
      <c r="IA12" s="277"/>
      <c r="IB12" s="277"/>
      <c r="IC12" s="277"/>
      <c r="ID12" s="277"/>
      <c r="IE12" s="277"/>
      <c r="IF12" s="277"/>
      <c r="IG12" s="277"/>
      <c r="IH12" s="277"/>
      <c r="II12" s="277"/>
      <c r="IJ12" s="277"/>
      <c r="IK12" s="277"/>
      <c r="IL12" s="277"/>
      <c r="IM12" s="277"/>
      <c r="IN12" s="277"/>
      <c r="IO12" s="277"/>
      <c r="IP12" s="277"/>
      <c r="IQ12" s="277"/>
      <c r="IR12" s="277"/>
      <c r="IS12" s="277"/>
      <c r="IT12" s="277"/>
      <c r="IU12" s="277"/>
      <c r="IV12" s="277"/>
    </row>
    <row r="13" s="248" customFormat="1" ht="31" customHeight="1" spans="1:256">
      <c r="A13" s="277"/>
      <c r="B13" s="261" t="s">
        <v>183</v>
      </c>
      <c r="C13" s="261" t="s">
        <v>1451</v>
      </c>
      <c r="D13" s="261" t="s">
        <v>1452</v>
      </c>
      <c r="E13" s="282" t="s">
        <v>1453</v>
      </c>
      <c r="F13" s="283"/>
      <c r="G13" s="283"/>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7"/>
      <c r="GA13" s="277"/>
      <c r="GB13" s="277"/>
      <c r="GC13" s="277"/>
      <c r="GD13" s="277"/>
      <c r="GE13" s="277"/>
      <c r="GF13" s="277"/>
      <c r="GG13" s="277"/>
      <c r="GH13" s="277"/>
      <c r="GI13" s="277"/>
      <c r="GJ13" s="277"/>
      <c r="GK13" s="277"/>
      <c r="GL13" s="277"/>
      <c r="GM13" s="277"/>
      <c r="GN13" s="277"/>
      <c r="GO13" s="277"/>
      <c r="GP13" s="277"/>
      <c r="GQ13" s="277"/>
      <c r="GR13" s="277"/>
      <c r="GS13" s="277"/>
      <c r="GT13" s="277"/>
      <c r="GU13" s="277"/>
      <c r="GV13" s="277"/>
      <c r="GW13" s="277"/>
      <c r="GX13" s="277"/>
      <c r="GY13" s="277"/>
      <c r="GZ13" s="277"/>
      <c r="HA13" s="277"/>
      <c r="HB13" s="277"/>
      <c r="HC13" s="277"/>
      <c r="HD13" s="277"/>
      <c r="HE13" s="277"/>
      <c r="HF13" s="277"/>
      <c r="HG13" s="277"/>
      <c r="HH13" s="277"/>
      <c r="HI13" s="277"/>
      <c r="HJ13" s="277"/>
      <c r="HK13" s="277"/>
      <c r="HL13" s="277"/>
      <c r="HM13" s="277"/>
      <c r="HN13" s="277"/>
      <c r="HO13" s="277"/>
      <c r="HP13" s="277"/>
      <c r="HQ13" s="277"/>
      <c r="HR13" s="277"/>
      <c r="HS13" s="277"/>
      <c r="HT13" s="277"/>
      <c r="HU13" s="277"/>
      <c r="HV13" s="277"/>
      <c r="HW13" s="277"/>
      <c r="HX13" s="277"/>
      <c r="HY13" s="277"/>
      <c r="HZ13" s="277"/>
      <c r="IA13" s="277"/>
      <c r="IB13" s="277"/>
      <c r="IC13" s="277"/>
      <c r="ID13" s="277"/>
      <c r="IE13" s="277"/>
      <c r="IF13" s="277"/>
      <c r="IG13" s="277"/>
      <c r="IH13" s="277"/>
      <c r="II13" s="277"/>
      <c r="IJ13" s="277"/>
      <c r="IK13" s="277"/>
      <c r="IL13" s="277"/>
      <c r="IM13" s="277"/>
      <c r="IN13" s="277"/>
      <c r="IO13" s="277"/>
      <c r="IP13" s="277"/>
      <c r="IQ13" s="277"/>
      <c r="IR13" s="277"/>
      <c r="IS13" s="277"/>
      <c r="IT13" s="277"/>
      <c r="IU13" s="277"/>
      <c r="IV13" s="277"/>
    </row>
    <row r="14" s="248" customFormat="1" customHeight="1" spans="1:256">
      <c r="A14" s="277"/>
      <c r="B14" s="261"/>
      <c r="C14" s="261">
        <v>50</v>
      </c>
      <c r="D14" s="261">
        <v>2.7</v>
      </c>
      <c r="E14" s="284">
        <f>IF($C$1&lt;=C14,D14/C14*$C$1,0)</f>
        <v>0</v>
      </c>
      <c r="F14" s="283"/>
      <c r="G14" s="283"/>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7"/>
      <c r="GA14" s="277"/>
      <c r="GB14" s="277"/>
      <c r="GC14" s="277"/>
      <c r="GD14" s="277"/>
      <c r="GE14" s="277"/>
      <c r="GF14" s="277"/>
      <c r="GG14" s="277"/>
      <c r="GH14" s="277"/>
      <c r="GI14" s="277"/>
      <c r="GJ14" s="277"/>
      <c r="GK14" s="277"/>
      <c r="GL14" s="277"/>
      <c r="GM14" s="277"/>
      <c r="GN14" s="277"/>
      <c r="GO14" s="277"/>
      <c r="GP14" s="277"/>
      <c r="GQ14" s="277"/>
      <c r="GR14" s="277"/>
      <c r="GS14" s="277"/>
      <c r="GT14" s="277"/>
      <c r="GU14" s="277"/>
      <c r="GV14" s="277"/>
      <c r="GW14" s="277"/>
      <c r="GX14" s="277"/>
      <c r="GY14" s="277"/>
      <c r="GZ14" s="277"/>
      <c r="HA14" s="277"/>
      <c r="HB14" s="277"/>
      <c r="HC14" s="277"/>
      <c r="HD14" s="277"/>
      <c r="HE14" s="277"/>
      <c r="HF14" s="277"/>
      <c r="HG14" s="277"/>
      <c r="HH14" s="277"/>
      <c r="HI14" s="277"/>
      <c r="HJ14" s="277"/>
      <c r="HK14" s="277"/>
      <c r="HL14" s="277"/>
      <c r="HM14" s="277"/>
      <c r="HN14" s="277"/>
      <c r="HO14" s="277"/>
      <c r="HP14" s="277"/>
      <c r="HQ14" s="277"/>
      <c r="HR14" s="277"/>
      <c r="HS14" s="277"/>
      <c r="HT14" s="277"/>
      <c r="HU14" s="277"/>
      <c r="HV14" s="277"/>
      <c r="HW14" s="277"/>
      <c r="HX14" s="277"/>
      <c r="HY14" s="277"/>
      <c r="HZ14" s="277"/>
      <c r="IA14" s="277"/>
      <c r="IB14" s="277"/>
      <c r="IC14" s="277"/>
      <c r="ID14" s="277"/>
      <c r="IE14" s="277"/>
      <c r="IF14" s="277"/>
      <c r="IG14" s="277"/>
      <c r="IH14" s="277"/>
      <c r="II14" s="277"/>
      <c r="IJ14" s="277"/>
      <c r="IK14" s="277"/>
      <c r="IL14" s="277"/>
      <c r="IM14" s="277"/>
      <c r="IN14" s="277"/>
      <c r="IO14" s="277"/>
      <c r="IP14" s="277"/>
      <c r="IQ14" s="277"/>
      <c r="IR14" s="277"/>
      <c r="IS14" s="277"/>
      <c r="IT14" s="277"/>
      <c r="IU14" s="277"/>
      <c r="IV14" s="277"/>
    </row>
    <row r="15" s="248" customFormat="1" customHeight="1" spans="1:256">
      <c r="A15" s="277"/>
      <c r="B15" s="261"/>
      <c r="C15" s="261">
        <v>100</v>
      </c>
      <c r="D15" s="261">
        <v>4.9</v>
      </c>
      <c r="E15" s="284">
        <f>IF($C$1&lt;=C15,IF($C$1&gt;C14,D14+($C$1-C14)/(C15-C14)*(D15-D14),0),0)</f>
        <v>0</v>
      </c>
      <c r="F15" s="283"/>
      <c r="G15" s="283"/>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7"/>
      <c r="EC15" s="277"/>
      <c r="ED15" s="277"/>
      <c r="EE15" s="277"/>
      <c r="EF15" s="277"/>
      <c r="EG15" s="277"/>
      <c r="EH15" s="277"/>
      <c r="EI15" s="277"/>
      <c r="EJ15" s="277"/>
      <c r="EK15" s="277"/>
      <c r="EL15" s="277"/>
      <c r="EM15" s="277"/>
      <c r="EN15" s="277"/>
      <c r="EO15" s="277"/>
      <c r="EP15" s="277"/>
      <c r="EQ15" s="277"/>
      <c r="ER15" s="277"/>
      <c r="ES15" s="277"/>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7"/>
      <c r="GA15" s="277"/>
      <c r="GB15" s="277"/>
      <c r="GC15" s="277"/>
      <c r="GD15" s="277"/>
      <c r="GE15" s="277"/>
      <c r="GF15" s="277"/>
      <c r="GG15" s="277"/>
      <c r="GH15" s="277"/>
      <c r="GI15" s="277"/>
      <c r="GJ15" s="277"/>
      <c r="GK15" s="277"/>
      <c r="GL15" s="277"/>
      <c r="GM15" s="277"/>
      <c r="GN15" s="277"/>
      <c r="GO15" s="277"/>
      <c r="GP15" s="277"/>
      <c r="GQ15" s="277"/>
      <c r="GR15" s="277"/>
      <c r="GS15" s="277"/>
      <c r="GT15" s="277"/>
      <c r="GU15" s="277"/>
      <c r="GV15" s="277"/>
      <c r="GW15" s="277"/>
      <c r="GX15" s="277"/>
      <c r="GY15" s="277"/>
      <c r="GZ15" s="277"/>
      <c r="HA15" s="277"/>
      <c r="HB15" s="277"/>
      <c r="HC15" s="277"/>
      <c r="HD15" s="277"/>
      <c r="HE15" s="277"/>
      <c r="HF15" s="277"/>
      <c r="HG15" s="277"/>
      <c r="HH15" s="277"/>
      <c r="HI15" s="277"/>
      <c r="HJ15" s="277"/>
      <c r="HK15" s="277"/>
      <c r="HL15" s="277"/>
      <c r="HM15" s="277"/>
      <c r="HN15" s="277"/>
      <c r="HO15" s="277"/>
      <c r="HP15" s="277"/>
      <c r="HQ15" s="277"/>
      <c r="HR15" s="277"/>
      <c r="HS15" s="277"/>
      <c r="HT15" s="277"/>
      <c r="HU15" s="277"/>
      <c r="HV15" s="277"/>
      <c r="HW15" s="277"/>
      <c r="HX15" s="277"/>
      <c r="HY15" s="277"/>
      <c r="HZ15" s="277"/>
      <c r="IA15" s="277"/>
      <c r="IB15" s="277"/>
      <c r="IC15" s="277"/>
      <c r="ID15" s="277"/>
      <c r="IE15" s="277"/>
      <c r="IF15" s="277"/>
      <c r="IG15" s="277"/>
      <c r="IH15" s="277"/>
      <c r="II15" s="277"/>
      <c r="IJ15" s="277"/>
      <c r="IK15" s="277"/>
      <c r="IL15" s="277"/>
      <c r="IM15" s="277"/>
      <c r="IN15" s="277"/>
      <c r="IO15" s="277"/>
      <c r="IP15" s="277"/>
      <c r="IQ15" s="277"/>
      <c r="IR15" s="277"/>
      <c r="IS15" s="277"/>
      <c r="IT15" s="277"/>
      <c r="IU15" s="277"/>
      <c r="IV15" s="277"/>
    </row>
    <row r="16" s="248" customFormat="1" customHeight="1" spans="1:256">
      <c r="A16" s="277"/>
      <c r="B16" s="261">
        <v>1</v>
      </c>
      <c r="C16" s="261">
        <v>200</v>
      </c>
      <c r="D16" s="261">
        <v>9</v>
      </c>
      <c r="E16" s="284">
        <f>IF($C$1&lt;=C16,IF($C$1&gt;C15,D15+($C$1-C15)/(C16-C15)*(D16-D15),0),0)</f>
        <v>0</v>
      </c>
      <c r="F16" s="283"/>
      <c r="G16" s="283"/>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7"/>
      <c r="GA16" s="277"/>
      <c r="GB16" s="277"/>
      <c r="GC16" s="277"/>
      <c r="GD16" s="277"/>
      <c r="GE16" s="277"/>
      <c r="GF16" s="277"/>
      <c r="GG16" s="277"/>
      <c r="GH16" s="277"/>
      <c r="GI16" s="277"/>
      <c r="GJ16" s="277"/>
      <c r="GK16" s="277"/>
      <c r="GL16" s="277"/>
      <c r="GM16" s="277"/>
      <c r="GN16" s="277"/>
      <c r="GO16" s="277"/>
      <c r="GP16" s="277"/>
      <c r="GQ16" s="277"/>
      <c r="GR16" s="277"/>
      <c r="GS16" s="277"/>
      <c r="GT16" s="277"/>
      <c r="GU16" s="277"/>
      <c r="GV16" s="277"/>
      <c r="GW16" s="277"/>
      <c r="GX16" s="277"/>
      <c r="GY16" s="277"/>
      <c r="GZ16" s="277"/>
      <c r="HA16" s="277"/>
      <c r="HB16" s="277"/>
      <c r="HC16" s="277"/>
      <c r="HD16" s="277"/>
      <c r="HE16" s="277"/>
      <c r="HF16" s="277"/>
      <c r="HG16" s="277"/>
      <c r="HH16" s="277"/>
      <c r="HI16" s="277"/>
      <c r="HJ16" s="277"/>
      <c r="HK16" s="277"/>
      <c r="HL16" s="277"/>
      <c r="HM16" s="277"/>
      <c r="HN16" s="277"/>
      <c r="HO16" s="277"/>
      <c r="HP16" s="277"/>
      <c r="HQ16" s="277"/>
      <c r="HR16" s="277"/>
      <c r="HS16" s="277"/>
      <c r="HT16" s="277"/>
      <c r="HU16" s="277"/>
      <c r="HV16" s="277"/>
      <c r="HW16" s="277"/>
      <c r="HX16" s="277"/>
      <c r="HY16" s="277"/>
      <c r="HZ16" s="277"/>
      <c r="IA16" s="277"/>
      <c r="IB16" s="277"/>
      <c r="IC16" s="277"/>
      <c r="ID16" s="277"/>
      <c r="IE16" s="277"/>
      <c r="IF16" s="277"/>
      <c r="IG16" s="277"/>
      <c r="IH16" s="277"/>
      <c r="II16" s="277"/>
      <c r="IJ16" s="277"/>
      <c r="IK16" s="277"/>
      <c r="IL16" s="277"/>
      <c r="IM16" s="277"/>
      <c r="IN16" s="277"/>
      <c r="IO16" s="277"/>
      <c r="IP16" s="277"/>
      <c r="IQ16" s="277"/>
      <c r="IR16" s="277"/>
      <c r="IS16" s="277"/>
      <c r="IT16" s="277"/>
      <c r="IU16" s="277"/>
      <c r="IV16" s="277"/>
    </row>
    <row r="17" s="248" customFormat="1" customHeight="1" spans="1:256">
      <c r="A17" s="277"/>
      <c r="B17" s="261">
        <v>2</v>
      </c>
      <c r="C17" s="261">
        <v>500</v>
      </c>
      <c r="D17" s="261">
        <v>20.9</v>
      </c>
      <c r="E17" s="284">
        <f>IF($C$1&lt;=C17,IF($C$1&gt;C16,D16+($C$1-C16)/(C17-C16)*(D17-D16),0),0)</f>
        <v>0</v>
      </c>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7"/>
      <c r="CO17" s="277"/>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7"/>
      <c r="EC17" s="277"/>
      <c r="ED17" s="277"/>
      <c r="EE17" s="277"/>
      <c r="EF17" s="277"/>
      <c r="EG17" s="277"/>
      <c r="EH17" s="277"/>
      <c r="EI17" s="277"/>
      <c r="EJ17" s="277"/>
      <c r="EK17" s="277"/>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7"/>
      <c r="GA17" s="277"/>
      <c r="GB17" s="277"/>
      <c r="GC17" s="277"/>
      <c r="GD17" s="277"/>
      <c r="GE17" s="277"/>
      <c r="GF17" s="277"/>
      <c r="GG17" s="277"/>
      <c r="GH17" s="277"/>
      <c r="GI17" s="277"/>
      <c r="GJ17" s="277"/>
      <c r="GK17" s="277"/>
      <c r="GL17" s="277"/>
      <c r="GM17" s="277"/>
      <c r="GN17" s="277"/>
      <c r="GO17" s="277"/>
      <c r="GP17" s="277"/>
      <c r="GQ17" s="277"/>
      <c r="GR17" s="277"/>
      <c r="GS17" s="277"/>
      <c r="GT17" s="277"/>
      <c r="GU17" s="277"/>
      <c r="GV17" s="277"/>
      <c r="GW17" s="277"/>
      <c r="GX17" s="277"/>
      <c r="GY17" s="277"/>
      <c r="GZ17" s="277"/>
      <c r="HA17" s="277"/>
      <c r="HB17" s="277"/>
      <c r="HC17" s="277"/>
      <c r="HD17" s="277"/>
      <c r="HE17" s="277"/>
      <c r="HF17" s="277"/>
      <c r="HG17" s="277"/>
      <c r="HH17" s="277"/>
      <c r="HI17" s="277"/>
      <c r="HJ17" s="277"/>
      <c r="HK17" s="277"/>
      <c r="HL17" s="277"/>
      <c r="HM17" s="277"/>
      <c r="HN17" s="277"/>
      <c r="HO17" s="277"/>
      <c r="HP17" s="277"/>
      <c r="HQ17" s="277"/>
      <c r="HR17" s="277"/>
      <c r="HS17" s="277"/>
      <c r="HT17" s="277"/>
      <c r="HU17" s="277"/>
      <c r="HV17" s="277"/>
      <c r="HW17" s="277"/>
      <c r="HX17" s="277"/>
      <c r="HY17" s="277"/>
      <c r="HZ17" s="277"/>
      <c r="IA17" s="277"/>
      <c r="IB17" s="277"/>
      <c r="IC17" s="277"/>
      <c r="ID17" s="277"/>
      <c r="IE17" s="277"/>
      <c r="IF17" s="277"/>
      <c r="IG17" s="277"/>
      <c r="IH17" s="277"/>
      <c r="II17" s="277"/>
      <c r="IJ17" s="277"/>
      <c r="IK17" s="277"/>
      <c r="IL17" s="277"/>
      <c r="IM17" s="277"/>
      <c r="IN17" s="277"/>
      <c r="IO17" s="277"/>
      <c r="IP17" s="277"/>
      <c r="IQ17" s="277"/>
      <c r="IR17" s="277"/>
      <c r="IS17" s="277"/>
      <c r="IT17" s="277"/>
      <c r="IU17" s="277"/>
      <c r="IV17" s="277"/>
    </row>
    <row r="18" s="248" customFormat="1" customHeight="1" spans="1:256">
      <c r="A18" s="277"/>
      <c r="B18" s="261">
        <v>3</v>
      </c>
      <c r="C18" s="285">
        <v>1000</v>
      </c>
      <c r="D18" s="261">
        <v>38.8</v>
      </c>
      <c r="E18" s="284">
        <f>IF($C$1&lt;=C18,IF($C$1&gt;C17,D17+($C$1-C17)/(C18-C17)*(D18-D17),0),0)</f>
        <v>0</v>
      </c>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277"/>
      <c r="EH18" s="277"/>
      <c r="EI18" s="277"/>
      <c r="EJ18" s="277"/>
      <c r="EK18" s="277"/>
      <c r="EL18" s="277"/>
      <c r="EM18" s="277"/>
      <c r="EN18" s="277"/>
      <c r="EO18" s="277"/>
      <c r="EP18" s="277"/>
      <c r="EQ18" s="277"/>
      <c r="ER18" s="277"/>
      <c r="ES18" s="277"/>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7"/>
      <c r="GA18" s="277"/>
      <c r="GB18" s="277"/>
      <c r="GC18" s="277"/>
      <c r="GD18" s="277"/>
      <c r="GE18" s="277"/>
      <c r="GF18" s="277"/>
      <c r="GG18" s="277"/>
      <c r="GH18" s="277"/>
      <c r="GI18" s="277"/>
      <c r="GJ18" s="277"/>
      <c r="GK18" s="277"/>
      <c r="GL18" s="277"/>
      <c r="GM18" s="277"/>
      <c r="GN18" s="277"/>
      <c r="GO18" s="277"/>
      <c r="GP18" s="277"/>
      <c r="GQ18" s="277"/>
      <c r="GR18" s="277"/>
      <c r="GS18" s="277"/>
      <c r="GT18" s="277"/>
      <c r="GU18" s="277"/>
      <c r="GV18" s="277"/>
      <c r="GW18" s="277"/>
      <c r="GX18" s="277"/>
      <c r="GY18" s="277"/>
      <c r="GZ18" s="277"/>
      <c r="HA18" s="277"/>
      <c r="HB18" s="277"/>
      <c r="HC18" s="277"/>
      <c r="HD18" s="277"/>
      <c r="HE18" s="277"/>
      <c r="HF18" s="277"/>
      <c r="HG18" s="277"/>
      <c r="HH18" s="277"/>
      <c r="HI18" s="277"/>
      <c r="HJ18" s="277"/>
      <c r="HK18" s="277"/>
      <c r="HL18" s="277"/>
      <c r="HM18" s="277"/>
      <c r="HN18" s="277"/>
      <c r="HO18" s="277"/>
      <c r="HP18" s="277"/>
      <c r="HQ18" s="277"/>
      <c r="HR18" s="277"/>
      <c r="HS18" s="277"/>
      <c r="HT18" s="277"/>
      <c r="HU18" s="277"/>
      <c r="HV18" s="277"/>
      <c r="HW18" s="277"/>
      <c r="HX18" s="277"/>
      <c r="HY18" s="277"/>
      <c r="HZ18" s="277"/>
      <c r="IA18" s="277"/>
      <c r="IB18" s="277"/>
      <c r="IC18" s="277"/>
      <c r="ID18" s="277"/>
      <c r="IE18" s="277"/>
      <c r="IF18" s="277"/>
      <c r="IG18" s="277"/>
      <c r="IH18" s="277"/>
      <c r="II18" s="277"/>
      <c r="IJ18" s="277"/>
      <c r="IK18" s="277"/>
      <c r="IL18" s="277"/>
      <c r="IM18" s="277"/>
      <c r="IN18" s="277"/>
      <c r="IO18" s="277"/>
      <c r="IP18" s="277"/>
      <c r="IQ18" s="277"/>
      <c r="IR18" s="277"/>
      <c r="IS18" s="277"/>
      <c r="IT18" s="277"/>
      <c r="IU18" s="277"/>
      <c r="IV18" s="277"/>
    </row>
    <row r="19" s="248" customFormat="1" customHeight="1" spans="1:256">
      <c r="A19" s="277"/>
      <c r="B19" s="261">
        <v>4</v>
      </c>
      <c r="C19" s="285">
        <v>3000</v>
      </c>
      <c r="D19" s="261">
        <v>103.8</v>
      </c>
      <c r="E19" s="284">
        <f>IF($C$1&lt;=C19,IF($C$1&gt;C18,D18+($C$1-C18)/(C19-C18)*(D19-D18),0),0)</f>
        <v>74.15747865</v>
      </c>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7"/>
      <c r="EC19" s="277"/>
      <c r="ED19" s="277"/>
      <c r="EE19" s="277"/>
      <c r="EF19" s="277"/>
      <c r="EG19" s="277"/>
      <c r="EH19" s="277"/>
      <c r="EI19" s="277"/>
      <c r="EJ19" s="277"/>
      <c r="EK19" s="277"/>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7"/>
      <c r="GA19" s="277"/>
      <c r="GB19" s="277"/>
      <c r="GC19" s="277"/>
      <c r="GD19" s="277"/>
      <c r="GE19" s="277"/>
      <c r="GF19" s="277"/>
      <c r="GG19" s="277"/>
      <c r="GH19" s="277"/>
      <c r="GI19" s="277"/>
      <c r="GJ19" s="277"/>
      <c r="GK19" s="277"/>
      <c r="GL19" s="277"/>
      <c r="GM19" s="277"/>
      <c r="GN19" s="277"/>
      <c r="GO19" s="277"/>
      <c r="GP19" s="277"/>
      <c r="GQ19" s="277"/>
      <c r="GR19" s="277"/>
      <c r="GS19" s="277"/>
      <c r="GT19" s="277"/>
      <c r="GU19" s="277"/>
      <c r="GV19" s="277"/>
      <c r="GW19" s="277"/>
      <c r="GX19" s="277"/>
      <c r="GY19" s="277"/>
      <c r="GZ19" s="277"/>
      <c r="HA19" s="277"/>
      <c r="HB19" s="277"/>
      <c r="HC19" s="277"/>
      <c r="HD19" s="277"/>
      <c r="HE19" s="277"/>
      <c r="HF19" s="277"/>
      <c r="HG19" s="277"/>
      <c r="HH19" s="277"/>
      <c r="HI19" s="277"/>
      <c r="HJ19" s="277"/>
      <c r="HK19" s="277"/>
      <c r="HL19" s="277"/>
      <c r="HM19" s="277"/>
      <c r="HN19" s="277"/>
      <c r="HO19" s="277"/>
      <c r="HP19" s="277"/>
      <c r="HQ19" s="277"/>
      <c r="HR19" s="277"/>
      <c r="HS19" s="277"/>
      <c r="HT19" s="277"/>
      <c r="HU19" s="277"/>
      <c r="HV19" s="277"/>
      <c r="HW19" s="277"/>
      <c r="HX19" s="277"/>
      <c r="HY19" s="277"/>
      <c r="HZ19" s="277"/>
      <c r="IA19" s="277"/>
      <c r="IB19" s="277"/>
      <c r="IC19" s="277"/>
      <c r="ID19" s="277"/>
      <c r="IE19" s="277"/>
      <c r="IF19" s="277"/>
      <c r="IG19" s="277"/>
      <c r="IH19" s="277"/>
      <c r="II19" s="277"/>
      <c r="IJ19" s="277"/>
      <c r="IK19" s="277"/>
      <c r="IL19" s="277"/>
      <c r="IM19" s="277"/>
      <c r="IN19" s="277"/>
      <c r="IO19" s="277"/>
      <c r="IP19" s="277"/>
      <c r="IQ19" s="277"/>
      <c r="IR19" s="277"/>
      <c r="IS19" s="277"/>
      <c r="IT19" s="277"/>
      <c r="IU19" s="277"/>
      <c r="IV19" s="277"/>
    </row>
    <row r="20" s="248" customFormat="1" customHeight="1" spans="1:256">
      <c r="A20" s="277"/>
      <c r="B20" s="261">
        <v>5</v>
      </c>
      <c r="C20" s="285">
        <v>5000</v>
      </c>
      <c r="D20" s="261">
        <v>163.9</v>
      </c>
      <c r="E20" s="284">
        <f>IF($C$1&lt;=C20,IF($C$1&gt;C19,D19+($C$1-C19)/(C20-C19)*(D20-D19),0),0)</f>
        <v>0</v>
      </c>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c r="CU20" s="277"/>
      <c r="CV20" s="277"/>
      <c r="CW20" s="277"/>
      <c r="CX20" s="277"/>
      <c r="CY20" s="277"/>
      <c r="CZ20" s="277"/>
      <c r="DA20" s="277"/>
      <c r="DB20" s="277"/>
      <c r="DC20" s="277"/>
      <c r="DD20" s="277"/>
      <c r="DE20" s="277"/>
      <c r="DF20" s="277"/>
      <c r="DG20" s="277"/>
      <c r="DH20" s="277"/>
      <c r="DI20" s="277"/>
      <c r="DJ20" s="277"/>
      <c r="DK20" s="277"/>
      <c r="DL20" s="277"/>
      <c r="DM20" s="277"/>
      <c r="DN20" s="277"/>
      <c r="DO20" s="277"/>
      <c r="DP20" s="277"/>
      <c r="DQ20" s="277"/>
      <c r="DR20" s="277"/>
      <c r="DS20" s="277"/>
      <c r="DT20" s="277"/>
      <c r="DU20" s="277"/>
      <c r="DV20" s="277"/>
      <c r="DW20" s="277"/>
      <c r="DX20" s="277"/>
      <c r="DY20" s="277"/>
      <c r="DZ20" s="277"/>
      <c r="EA20" s="277"/>
      <c r="EB20" s="277"/>
      <c r="EC20" s="277"/>
      <c r="ED20" s="277"/>
      <c r="EE20" s="277"/>
      <c r="EF20" s="277"/>
      <c r="EG20" s="277"/>
      <c r="EH20" s="277"/>
      <c r="EI20" s="277"/>
      <c r="EJ20" s="277"/>
      <c r="EK20" s="277"/>
      <c r="EL20" s="277"/>
      <c r="EM20" s="277"/>
      <c r="EN20" s="277"/>
      <c r="EO20" s="277"/>
      <c r="EP20" s="277"/>
      <c r="EQ20" s="277"/>
      <c r="ER20" s="277"/>
      <c r="ES20" s="277"/>
      <c r="ET20" s="277"/>
      <c r="EU20" s="277"/>
      <c r="EV20" s="277"/>
      <c r="EW20" s="277"/>
      <c r="EX20" s="277"/>
      <c r="EY20" s="277"/>
      <c r="EZ20" s="277"/>
      <c r="FA20" s="277"/>
      <c r="FB20" s="277"/>
      <c r="FC20" s="277"/>
      <c r="FD20" s="277"/>
      <c r="FE20" s="277"/>
      <c r="FF20" s="277"/>
      <c r="FG20" s="277"/>
      <c r="FH20" s="277"/>
      <c r="FI20" s="277"/>
      <c r="FJ20" s="277"/>
      <c r="FK20" s="277"/>
      <c r="FL20" s="277"/>
      <c r="FM20" s="277"/>
      <c r="FN20" s="277"/>
      <c r="FO20" s="277"/>
      <c r="FP20" s="277"/>
      <c r="FQ20" s="277"/>
      <c r="FR20" s="277"/>
      <c r="FS20" s="277"/>
      <c r="FT20" s="277"/>
      <c r="FU20" s="277"/>
      <c r="FV20" s="277"/>
      <c r="FW20" s="277"/>
      <c r="FX20" s="277"/>
      <c r="FY20" s="277"/>
      <c r="FZ20" s="277"/>
      <c r="GA20" s="277"/>
      <c r="GB20" s="277"/>
      <c r="GC20" s="277"/>
      <c r="GD20" s="277"/>
      <c r="GE20" s="277"/>
      <c r="GF20" s="277"/>
      <c r="GG20" s="277"/>
      <c r="GH20" s="277"/>
      <c r="GI20" s="277"/>
      <c r="GJ20" s="277"/>
      <c r="GK20" s="277"/>
      <c r="GL20" s="277"/>
      <c r="GM20" s="277"/>
      <c r="GN20" s="277"/>
      <c r="GO20" s="277"/>
      <c r="GP20" s="277"/>
      <c r="GQ20" s="277"/>
      <c r="GR20" s="277"/>
      <c r="GS20" s="277"/>
      <c r="GT20" s="277"/>
      <c r="GU20" s="277"/>
      <c r="GV20" s="277"/>
      <c r="GW20" s="277"/>
      <c r="GX20" s="277"/>
      <c r="GY20" s="277"/>
      <c r="GZ20" s="277"/>
      <c r="HA20" s="277"/>
      <c r="HB20" s="277"/>
      <c r="HC20" s="277"/>
      <c r="HD20" s="277"/>
      <c r="HE20" s="277"/>
      <c r="HF20" s="277"/>
      <c r="HG20" s="277"/>
      <c r="HH20" s="277"/>
      <c r="HI20" s="277"/>
      <c r="HJ20" s="277"/>
      <c r="HK20" s="277"/>
      <c r="HL20" s="277"/>
      <c r="HM20" s="277"/>
      <c r="HN20" s="277"/>
      <c r="HO20" s="277"/>
      <c r="HP20" s="277"/>
      <c r="HQ20" s="277"/>
      <c r="HR20" s="277"/>
      <c r="HS20" s="277"/>
      <c r="HT20" s="277"/>
      <c r="HU20" s="277"/>
      <c r="HV20" s="277"/>
      <c r="HW20" s="277"/>
      <c r="HX20" s="277"/>
      <c r="HY20" s="277"/>
      <c r="HZ20" s="277"/>
      <c r="IA20" s="277"/>
      <c r="IB20" s="277"/>
      <c r="IC20" s="277"/>
      <c r="ID20" s="277"/>
      <c r="IE20" s="277"/>
      <c r="IF20" s="277"/>
      <c r="IG20" s="277"/>
      <c r="IH20" s="277"/>
      <c r="II20" s="277"/>
      <c r="IJ20" s="277"/>
      <c r="IK20" s="277"/>
      <c r="IL20" s="277"/>
      <c r="IM20" s="277"/>
      <c r="IN20" s="277"/>
      <c r="IO20" s="277"/>
      <c r="IP20" s="277"/>
      <c r="IQ20" s="277"/>
      <c r="IR20" s="277"/>
      <c r="IS20" s="277"/>
      <c r="IT20" s="277"/>
      <c r="IU20" s="277"/>
      <c r="IV20" s="277"/>
    </row>
    <row r="21" s="248" customFormat="1" customHeight="1" spans="1:256">
      <c r="A21" s="286"/>
      <c r="B21" s="261">
        <v>6</v>
      </c>
      <c r="C21" s="285">
        <v>8000</v>
      </c>
      <c r="D21" s="261">
        <v>249.6</v>
      </c>
      <c r="E21" s="284">
        <f>IF($C$1&lt;=C21,IF($C$1&gt;C20,D20+($C$1-C20)/(C21-C20)*(D21-D20),0),0)</f>
        <v>0</v>
      </c>
      <c r="F21" s="277"/>
      <c r="G21" s="277"/>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c r="FT21" s="286"/>
      <c r="FU21" s="286"/>
      <c r="FV21" s="286"/>
      <c r="FW21" s="286"/>
      <c r="FX21" s="286"/>
      <c r="FY21" s="286"/>
      <c r="FZ21" s="286"/>
      <c r="GA21" s="286"/>
      <c r="GB21" s="286"/>
      <c r="GC21" s="286"/>
      <c r="GD21" s="286"/>
      <c r="GE21" s="286"/>
      <c r="GF21" s="286"/>
      <c r="GG21" s="286"/>
      <c r="GH21" s="286"/>
      <c r="GI21" s="286"/>
      <c r="GJ21" s="286"/>
      <c r="GK21" s="286"/>
      <c r="GL21" s="286"/>
      <c r="GM21" s="286"/>
      <c r="GN21" s="286"/>
      <c r="GO21" s="286"/>
      <c r="GP21" s="286"/>
      <c r="GQ21" s="286"/>
      <c r="GR21" s="286"/>
      <c r="GS21" s="286"/>
      <c r="GT21" s="286"/>
      <c r="GU21" s="286"/>
      <c r="GV21" s="286"/>
      <c r="GW21" s="286"/>
      <c r="GX21" s="286"/>
      <c r="GY21" s="286"/>
      <c r="GZ21" s="286"/>
      <c r="HA21" s="286"/>
      <c r="HB21" s="286"/>
      <c r="HC21" s="286"/>
      <c r="HD21" s="286"/>
      <c r="HE21" s="286"/>
      <c r="HF21" s="286"/>
      <c r="HG21" s="286"/>
      <c r="HH21" s="286"/>
      <c r="HI21" s="286"/>
      <c r="HJ21" s="286"/>
      <c r="HK21" s="286"/>
      <c r="HL21" s="286"/>
      <c r="HM21" s="286"/>
      <c r="HN21" s="286"/>
      <c r="HO21" s="286"/>
      <c r="HP21" s="286"/>
      <c r="HQ21" s="286"/>
      <c r="HR21" s="286"/>
      <c r="HS21" s="286"/>
      <c r="HT21" s="286"/>
      <c r="HU21" s="286"/>
      <c r="HV21" s="286"/>
      <c r="HW21" s="286"/>
      <c r="HX21" s="286"/>
      <c r="HY21" s="286"/>
      <c r="HZ21" s="286"/>
      <c r="IA21" s="286"/>
      <c r="IB21" s="286"/>
      <c r="IC21" s="286"/>
      <c r="ID21" s="286"/>
      <c r="IE21" s="286"/>
      <c r="IF21" s="286"/>
      <c r="IG21" s="286"/>
      <c r="IH21" s="286"/>
      <c r="II21" s="286"/>
      <c r="IJ21" s="286"/>
      <c r="IK21" s="286"/>
      <c r="IL21" s="286"/>
      <c r="IM21" s="286"/>
      <c r="IN21" s="286"/>
      <c r="IO21" s="286"/>
      <c r="IP21" s="286"/>
      <c r="IQ21" s="286"/>
      <c r="IR21" s="286"/>
      <c r="IS21" s="286"/>
      <c r="IT21" s="286"/>
      <c r="IU21" s="286"/>
      <c r="IV21" s="286"/>
    </row>
    <row r="22" s="248" customFormat="1" customHeight="1" spans="1:256">
      <c r="A22" s="286"/>
      <c r="B22" s="261">
        <v>7</v>
      </c>
      <c r="C22" s="285">
        <v>10000</v>
      </c>
      <c r="D22" s="261">
        <v>304.8</v>
      </c>
      <c r="E22" s="284">
        <f>IF($C$1&lt;=C22,IF($C$1&gt;C21,D21+($C$1-C21)/(C22-C21)*(D22-D21),0),0)</f>
        <v>0</v>
      </c>
      <c r="F22" s="286"/>
      <c r="G22" s="286"/>
      <c r="H22" s="277"/>
      <c r="I22" s="277"/>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c r="FT22" s="286"/>
      <c r="FU22" s="286"/>
      <c r="FV22" s="286"/>
      <c r="FW22" s="286"/>
      <c r="FX22" s="286"/>
      <c r="FY22" s="286"/>
      <c r="FZ22" s="286"/>
      <c r="GA22" s="286"/>
      <c r="GB22" s="286"/>
      <c r="GC22" s="286"/>
      <c r="GD22" s="286"/>
      <c r="GE22" s="286"/>
      <c r="GF22" s="286"/>
      <c r="GG22" s="286"/>
      <c r="GH22" s="286"/>
      <c r="GI22" s="286"/>
      <c r="GJ22" s="286"/>
      <c r="GK22" s="286"/>
      <c r="GL22" s="286"/>
      <c r="GM22" s="286"/>
      <c r="GN22" s="286"/>
      <c r="GO22" s="286"/>
      <c r="GP22" s="286"/>
      <c r="GQ22" s="286"/>
      <c r="GR22" s="286"/>
      <c r="GS22" s="286"/>
      <c r="GT22" s="286"/>
      <c r="GU22" s="286"/>
      <c r="GV22" s="286"/>
      <c r="GW22" s="286"/>
      <c r="GX22" s="286"/>
      <c r="GY22" s="286"/>
      <c r="GZ22" s="286"/>
      <c r="HA22" s="286"/>
      <c r="HB22" s="286"/>
      <c r="HC22" s="286"/>
      <c r="HD22" s="286"/>
      <c r="HE22" s="286"/>
      <c r="HF22" s="286"/>
      <c r="HG22" s="286"/>
      <c r="HH22" s="286"/>
      <c r="HI22" s="286"/>
      <c r="HJ22" s="286"/>
      <c r="HK22" s="286"/>
      <c r="HL22" s="286"/>
      <c r="HM22" s="286"/>
      <c r="HN22" s="286"/>
      <c r="HO22" s="286"/>
      <c r="HP22" s="286"/>
      <c r="HQ22" s="286"/>
      <c r="HR22" s="286"/>
      <c r="HS22" s="286"/>
      <c r="HT22" s="286"/>
      <c r="HU22" s="286"/>
      <c r="HV22" s="286"/>
      <c r="HW22" s="286"/>
      <c r="HX22" s="286"/>
      <c r="HY22" s="286"/>
      <c r="HZ22" s="286"/>
      <c r="IA22" s="286"/>
      <c r="IB22" s="286"/>
      <c r="IC22" s="286"/>
      <c r="ID22" s="286"/>
      <c r="IE22" s="286"/>
      <c r="IF22" s="286"/>
      <c r="IG22" s="286"/>
      <c r="IH22" s="286"/>
      <c r="II22" s="286"/>
      <c r="IJ22" s="286"/>
      <c r="IK22" s="286"/>
      <c r="IL22" s="286"/>
      <c r="IM22" s="286"/>
      <c r="IN22" s="286"/>
      <c r="IO22" s="286"/>
      <c r="IP22" s="286"/>
      <c r="IQ22" s="286"/>
      <c r="IR22" s="286"/>
      <c r="IS22" s="286"/>
      <c r="IT22" s="286"/>
      <c r="IU22" s="286"/>
      <c r="IV22" s="286"/>
    </row>
    <row r="23" s="248" customFormat="1" customHeight="1" spans="1:256">
      <c r="A23" s="286"/>
      <c r="B23" s="261">
        <v>8</v>
      </c>
      <c r="C23" s="285">
        <v>20000</v>
      </c>
      <c r="D23" s="261">
        <v>566.8</v>
      </c>
      <c r="E23" s="284">
        <f>IF($C$1&lt;=C23,IF($C$1&gt;C22,D22+($C$1-C22)/(C23-C22)*(D23-D22),0),0)</f>
        <v>0</v>
      </c>
      <c r="F23" s="283"/>
      <c r="G23" s="283"/>
      <c r="H23" s="277"/>
      <c r="I23" s="277"/>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c r="FT23" s="286"/>
      <c r="FU23" s="286"/>
      <c r="FV23" s="286"/>
      <c r="FW23" s="286"/>
      <c r="FX23" s="286"/>
      <c r="FY23" s="286"/>
      <c r="FZ23" s="286"/>
      <c r="GA23" s="286"/>
      <c r="GB23" s="286"/>
      <c r="GC23" s="286"/>
      <c r="GD23" s="286"/>
      <c r="GE23" s="286"/>
      <c r="GF23" s="286"/>
      <c r="GG23" s="286"/>
      <c r="GH23" s="286"/>
      <c r="GI23" s="286"/>
      <c r="GJ23" s="286"/>
      <c r="GK23" s="286"/>
      <c r="GL23" s="286"/>
      <c r="GM23" s="286"/>
      <c r="GN23" s="286"/>
      <c r="GO23" s="286"/>
      <c r="GP23" s="286"/>
      <c r="GQ23" s="286"/>
      <c r="GR23" s="286"/>
      <c r="GS23" s="286"/>
      <c r="GT23" s="286"/>
      <c r="GU23" s="286"/>
      <c r="GV23" s="286"/>
      <c r="GW23" s="286"/>
      <c r="GX23" s="286"/>
      <c r="GY23" s="286"/>
      <c r="GZ23" s="286"/>
      <c r="HA23" s="286"/>
      <c r="HB23" s="286"/>
      <c r="HC23" s="286"/>
      <c r="HD23" s="286"/>
      <c r="HE23" s="286"/>
      <c r="HF23" s="286"/>
      <c r="HG23" s="286"/>
      <c r="HH23" s="286"/>
      <c r="HI23" s="286"/>
      <c r="HJ23" s="286"/>
      <c r="HK23" s="286"/>
      <c r="HL23" s="286"/>
      <c r="HM23" s="286"/>
      <c r="HN23" s="286"/>
      <c r="HO23" s="286"/>
      <c r="HP23" s="286"/>
      <c r="HQ23" s="286"/>
      <c r="HR23" s="286"/>
      <c r="HS23" s="286"/>
      <c r="HT23" s="286"/>
      <c r="HU23" s="286"/>
      <c r="HV23" s="286"/>
      <c r="HW23" s="286"/>
      <c r="HX23" s="286"/>
      <c r="HY23" s="286"/>
      <c r="HZ23" s="286"/>
      <c r="IA23" s="286"/>
      <c r="IB23" s="286"/>
      <c r="IC23" s="286"/>
      <c r="ID23" s="286"/>
      <c r="IE23" s="286"/>
      <c r="IF23" s="286"/>
      <c r="IG23" s="286"/>
      <c r="IH23" s="286"/>
      <c r="II23" s="286"/>
      <c r="IJ23" s="286"/>
      <c r="IK23" s="286"/>
      <c r="IL23" s="286"/>
      <c r="IM23" s="286"/>
      <c r="IN23" s="286"/>
      <c r="IO23" s="286"/>
      <c r="IP23" s="286"/>
      <c r="IQ23" s="286"/>
      <c r="IR23" s="286"/>
      <c r="IS23" s="286"/>
      <c r="IT23" s="286"/>
      <c r="IU23" s="286"/>
      <c r="IV23" s="286"/>
    </row>
    <row r="24" s="248" customFormat="1" customHeight="1" spans="1:256">
      <c r="A24" s="286"/>
      <c r="B24" s="261">
        <v>9</v>
      </c>
      <c r="C24" s="285">
        <v>40000</v>
      </c>
      <c r="D24" s="287">
        <v>1054</v>
      </c>
      <c r="E24" s="284">
        <f>IF($C$1&lt;=C24,IF($C$1&gt;C23,D23+($C$1-C23)/(C24-C23)*(D24-D23),0),0)</f>
        <v>0</v>
      </c>
      <c r="F24" s="283"/>
      <c r="G24" s="283"/>
      <c r="H24" s="277"/>
      <c r="I24" s="277"/>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X24" s="286"/>
      <c r="FY24" s="286"/>
      <c r="FZ24" s="286"/>
      <c r="GA24" s="286"/>
      <c r="GB24" s="286"/>
      <c r="GC24" s="286"/>
      <c r="GD24" s="286"/>
      <c r="GE24" s="286"/>
      <c r="GF24" s="286"/>
      <c r="GG24" s="286"/>
      <c r="GH24" s="286"/>
      <c r="GI24" s="286"/>
      <c r="GJ24" s="286"/>
      <c r="GK24" s="286"/>
      <c r="GL24" s="286"/>
      <c r="GM24" s="286"/>
      <c r="GN24" s="286"/>
      <c r="GO24" s="286"/>
      <c r="GP24" s="286"/>
      <c r="GQ24" s="286"/>
      <c r="GR24" s="286"/>
      <c r="GS24" s="286"/>
      <c r="GT24" s="286"/>
      <c r="GU24" s="286"/>
      <c r="GV24" s="286"/>
      <c r="GW24" s="286"/>
      <c r="GX24" s="286"/>
      <c r="GY24" s="286"/>
      <c r="GZ24" s="286"/>
      <c r="HA24" s="286"/>
      <c r="HB24" s="286"/>
      <c r="HC24" s="286"/>
      <c r="HD24" s="286"/>
      <c r="HE24" s="286"/>
      <c r="HF24" s="286"/>
      <c r="HG24" s="286"/>
      <c r="HH24" s="286"/>
      <c r="HI24" s="286"/>
      <c r="HJ24" s="286"/>
      <c r="HK24" s="286"/>
      <c r="HL24" s="286"/>
      <c r="HM24" s="286"/>
      <c r="HN24" s="286"/>
      <c r="HO24" s="286"/>
      <c r="HP24" s="286"/>
      <c r="HQ24" s="286"/>
      <c r="HR24" s="286"/>
      <c r="HS24" s="286"/>
      <c r="HT24" s="286"/>
      <c r="HU24" s="286"/>
      <c r="HV24" s="286"/>
      <c r="HW24" s="286"/>
      <c r="HX24" s="286"/>
      <c r="HY24" s="286"/>
      <c r="HZ24" s="286"/>
      <c r="IA24" s="286"/>
      <c r="IB24" s="286"/>
      <c r="IC24" s="286"/>
      <c r="ID24" s="286"/>
      <c r="IE24" s="286"/>
      <c r="IF24" s="286"/>
      <c r="IG24" s="286"/>
      <c r="IH24" s="286"/>
      <c r="II24" s="286"/>
      <c r="IJ24" s="286"/>
      <c r="IK24" s="286"/>
      <c r="IL24" s="286"/>
      <c r="IM24" s="286"/>
      <c r="IN24" s="286"/>
      <c r="IO24" s="286"/>
      <c r="IP24" s="286"/>
      <c r="IQ24" s="286"/>
      <c r="IR24" s="286"/>
      <c r="IS24" s="286"/>
      <c r="IT24" s="286"/>
      <c r="IU24" s="286"/>
      <c r="IV24" s="286"/>
    </row>
    <row r="25" s="248" customFormat="1" customHeight="1" spans="1:256">
      <c r="A25" s="286"/>
      <c r="B25" s="261">
        <v>10</v>
      </c>
      <c r="C25" s="285">
        <v>60000</v>
      </c>
      <c r="D25" s="287">
        <v>1515.2</v>
      </c>
      <c r="E25" s="284">
        <f>IF($C$1&lt;=C25,IF($C$1&gt;C24,D24+($C$1-C24)/(C25-C24)*(D25-D24),0),0)</f>
        <v>0</v>
      </c>
      <c r="F25" s="283"/>
      <c r="G25" s="283"/>
      <c r="H25" s="277"/>
      <c r="I25" s="277"/>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c r="FT25" s="286"/>
      <c r="FU25" s="286"/>
      <c r="FV25" s="286"/>
      <c r="FW25" s="286"/>
      <c r="FX25" s="286"/>
      <c r="FY25" s="286"/>
      <c r="FZ25" s="286"/>
      <c r="GA25" s="286"/>
      <c r="GB25" s="286"/>
      <c r="GC25" s="286"/>
      <c r="GD25" s="286"/>
      <c r="GE25" s="286"/>
      <c r="GF25" s="286"/>
      <c r="GG25" s="286"/>
      <c r="GH25" s="286"/>
      <c r="GI25" s="286"/>
      <c r="GJ25" s="286"/>
      <c r="GK25" s="286"/>
      <c r="GL25" s="286"/>
      <c r="GM25" s="286"/>
      <c r="GN25" s="286"/>
      <c r="GO25" s="286"/>
      <c r="GP25" s="286"/>
      <c r="GQ25" s="286"/>
      <c r="GR25" s="286"/>
      <c r="GS25" s="286"/>
      <c r="GT25" s="286"/>
      <c r="GU25" s="286"/>
      <c r="GV25" s="286"/>
      <c r="GW25" s="286"/>
      <c r="GX25" s="286"/>
      <c r="GY25" s="286"/>
      <c r="GZ25" s="286"/>
      <c r="HA25" s="286"/>
      <c r="HB25" s="286"/>
      <c r="HC25" s="286"/>
      <c r="HD25" s="286"/>
      <c r="HE25" s="286"/>
      <c r="HF25" s="286"/>
      <c r="HG25" s="286"/>
      <c r="HH25" s="286"/>
      <c r="HI25" s="286"/>
      <c r="HJ25" s="286"/>
      <c r="HK25" s="286"/>
      <c r="HL25" s="286"/>
      <c r="HM25" s="286"/>
      <c r="HN25" s="286"/>
      <c r="HO25" s="286"/>
      <c r="HP25" s="286"/>
      <c r="HQ25" s="286"/>
      <c r="HR25" s="286"/>
      <c r="HS25" s="286"/>
      <c r="HT25" s="286"/>
      <c r="HU25" s="286"/>
      <c r="HV25" s="286"/>
      <c r="HW25" s="286"/>
      <c r="HX25" s="286"/>
      <c r="HY25" s="286"/>
      <c r="HZ25" s="286"/>
      <c r="IA25" s="286"/>
      <c r="IB25" s="286"/>
      <c r="IC25" s="286"/>
      <c r="ID25" s="286"/>
      <c r="IE25" s="286"/>
      <c r="IF25" s="286"/>
      <c r="IG25" s="286"/>
      <c r="IH25" s="286"/>
      <c r="II25" s="286"/>
      <c r="IJ25" s="286"/>
      <c r="IK25" s="286"/>
      <c r="IL25" s="286"/>
      <c r="IM25" s="286"/>
      <c r="IN25" s="286"/>
      <c r="IO25" s="286"/>
      <c r="IP25" s="286"/>
      <c r="IQ25" s="286"/>
      <c r="IR25" s="286"/>
      <c r="IS25" s="286"/>
      <c r="IT25" s="286"/>
      <c r="IU25" s="286"/>
      <c r="IV25" s="286"/>
    </row>
    <row r="26" s="248" customFormat="1" customHeight="1" spans="1:256">
      <c r="A26" s="286"/>
      <c r="B26" s="261">
        <v>11</v>
      </c>
      <c r="C26" s="285">
        <v>80000</v>
      </c>
      <c r="D26" s="287">
        <v>1960.1</v>
      </c>
      <c r="E26" s="284">
        <f>IF($C$1&lt;=C26,IF($C$1&gt;C25,D25+($C$1-C25)/(C26-C25)*(D26-D25),0),0)</f>
        <v>0</v>
      </c>
      <c r="F26" s="283"/>
      <c r="G26" s="283"/>
      <c r="H26" s="277"/>
      <c r="I26" s="277"/>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c r="FT26" s="286"/>
      <c r="FU26" s="286"/>
      <c r="FV26" s="286"/>
      <c r="FW26" s="286"/>
      <c r="FX26" s="286"/>
      <c r="FY26" s="286"/>
      <c r="FZ26" s="286"/>
      <c r="GA26" s="286"/>
      <c r="GB26" s="286"/>
      <c r="GC26" s="286"/>
      <c r="GD26" s="286"/>
      <c r="GE26" s="286"/>
      <c r="GF26" s="286"/>
      <c r="GG26" s="286"/>
      <c r="GH26" s="286"/>
      <c r="GI26" s="286"/>
      <c r="GJ26" s="286"/>
      <c r="GK26" s="286"/>
      <c r="GL26" s="286"/>
      <c r="GM26" s="286"/>
      <c r="GN26" s="286"/>
      <c r="GO26" s="286"/>
      <c r="GP26" s="286"/>
      <c r="GQ26" s="286"/>
      <c r="GR26" s="286"/>
      <c r="GS26" s="286"/>
      <c r="GT26" s="286"/>
      <c r="GU26" s="286"/>
      <c r="GV26" s="286"/>
      <c r="GW26" s="286"/>
      <c r="GX26" s="286"/>
      <c r="GY26" s="286"/>
      <c r="GZ26" s="286"/>
      <c r="HA26" s="286"/>
      <c r="HB26" s="286"/>
      <c r="HC26" s="286"/>
      <c r="HD26" s="286"/>
      <c r="HE26" s="286"/>
      <c r="HF26" s="286"/>
      <c r="HG26" s="286"/>
      <c r="HH26" s="286"/>
      <c r="HI26" s="286"/>
      <c r="HJ26" s="286"/>
      <c r="HK26" s="286"/>
      <c r="HL26" s="286"/>
      <c r="HM26" s="286"/>
      <c r="HN26" s="286"/>
      <c r="HO26" s="286"/>
      <c r="HP26" s="286"/>
      <c r="HQ26" s="286"/>
      <c r="HR26" s="286"/>
      <c r="HS26" s="286"/>
      <c r="HT26" s="286"/>
      <c r="HU26" s="286"/>
      <c r="HV26" s="286"/>
      <c r="HW26" s="286"/>
      <c r="HX26" s="286"/>
      <c r="HY26" s="286"/>
      <c r="HZ26" s="286"/>
      <c r="IA26" s="286"/>
      <c r="IB26" s="286"/>
      <c r="IC26" s="286"/>
      <c r="ID26" s="286"/>
      <c r="IE26" s="286"/>
      <c r="IF26" s="286"/>
      <c r="IG26" s="286"/>
      <c r="IH26" s="286"/>
      <c r="II26" s="286"/>
      <c r="IJ26" s="286"/>
      <c r="IK26" s="286"/>
      <c r="IL26" s="286"/>
      <c r="IM26" s="286"/>
      <c r="IN26" s="286"/>
      <c r="IO26" s="286"/>
      <c r="IP26" s="286"/>
      <c r="IQ26" s="286"/>
      <c r="IR26" s="286"/>
      <c r="IS26" s="286"/>
      <c r="IT26" s="286"/>
      <c r="IU26" s="286"/>
      <c r="IV26" s="286"/>
    </row>
    <row r="27" s="248" customFormat="1" customHeight="1" spans="1:256">
      <c r="A27" s="286"/>
      <c r="B27" s="261">
        <v>12</v>
      </c>
      <c r="C27" s="285">
        <v>100000</v>
      </c>
      <c r="D27" s="287">
        <v>2393.4</v>
      </c>
      <c r="E27" s="284">
        <f>IF($C$1&lt;=C27,IF($C$1&gt;C26,D26+($C$1-C26)/(C27-C26)*(D27-D26),0),0)</f>
        <v>0</v>
      </c>
      <c r="F27" s="283"/>
      <c r="G27" s="283"/>
      <c r="H27" s="277"/>
      <c r="I27" s="277"/>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c r="FT27" s="286"/>
      <c r="FU27" s="286"/>
      <c r="FV27" s="286"/>
      <c r="FW27" s="286"/>
      <c r="FX27" s="286"/>
      <c r="FY27" s="286"/>
      <c r="FZ27" s="286"/>
      <c r="GA27" s="286"/>
      <c r="GB27" s="286"/>
      <c r="GC27" s="286"/>
      <c r="GD27" s="286"/>
      <c r="GE27" s="286"/>
      <c r="GF27" s="286"/>
      <c r="GG27" s="286"/>
      <c r="GH27" s="286"/>
      <c r="GI27" s="286"/>
      <c r="GJ27" s="286"/>
      <c r="GK27" s="286"/>
      <c r="GL27" s="286"/>
      <c r="GM27" s="286"/>
      <c r="GN27" s="286"/>
      <c r="GO27" s="286"/>
      <c r="GP27" s="286"/>
      <c r="GQ27" s="286"/>
      <c r="GR27" s="286"/>
      <c r="GS27" s="286"/>
      <c r="GT27" s="286"/>
      <c r="GU27" s="286"/>
      <c r="GV27" s="286"/>
      <c r="GW27" s="286"/>
      <c r="GX27" s="286"/>
      <c r="GY27" s="286"/>
      <c r="GZ27" s="286"/>
      <c r="HA27" s="286"/>
      <c r="HB27" s="286"/>
      <c r="HC27" s="286"/>
      <c r="HD27" s="286"/>
      <c r="HE27" s="286"/>
      <c r="HF27" s="286"/>
      <c r="HG27" s="286"/>
      <c r="HH27" s="286"/>
      <c r="HI27" s="286"/>
      <c r="HJ27" s="286"/>
      <c r="HK27" s="286"/>
      <c r="HL27" s="286"/>
      <c r="HM27" s="286"/>
      <c r="HN27" s="286"/>
      <c r="HO27" s="286"/>
      <c r="HP27" s="286"/>
      <c r="HQ27" s="286"/>
      <c r="HR27" s="286"/>
      <c r="HS27" s="286"/>
      <c r="HT27" s="286"/>
      <c r="HU27" s="286"/>
      <c r="HV27" s="286"/>
      <c r="HW27" s="286"/>
      <c r="HX27" s="286"/>
      <c r="HY27" s="286"/>
      <c r="HZ27" s="286"/>
      <c r="IA27" s="286"/>
      <c r="IB27" s="286"/>
      <c r="IC27" s="286"/>
      <c r="ID27" s="286"/>
      <c r="IE27" s="286"/>
      <c r="IF27" s="286"/>
      <c r="IG27" s="286"/>
      <c r="IH27" s="286"/>
      <c r="II27" s="286"/>
      <c r="IJ27" s="286"/>
      <c r="IK27" s="286"/>
      <c r="IL27" s="286"/>
      <c r="IM27" s="286"/>
      <c r="IN27" s="286"/>
      <c r="IO27" s="286"/>
      <c r="IP27" s="286"/>
      <c r="IQ27" s="286"/>
      <c r="IR27" s="286"/>
      <c r="IS27" s="286"/>
      <c r="IT27" s="286"/>
      <c r="IU27" s="286"/>
      <c r="IV27" s="286"/>
    </row>
    <row r="28" s="248" customFormat="1" customHeight="1" spans="1:256">
      <c r="A28" s="286"/>
      <c r="B28" s="261">
        <v>13</v>
      </c>
      <c r="C28" s="285">
        <v>200000</v>
      </c>
      <c r="D28" s="287">
        <v>4450.8</v>
      </c>
      <c r="E28" s="284">
        <f>IF($C$1&lt;=C28,IF($C$1&gt;C27,D27+($C$1-C27)/(C28-C27)*(D28-D27),0),0)</f>
        <v>0</v>
      </c>
      <c r="F28" s="288"/>
      <c r="G28" s="283"/>
      <c r="H28" s="277"/>
      <c r="I28" s="277"/>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6"/>
      <c r="FX28" s="286"/>
      <c r="FY28" s="286"/>
      <c r="FZ28" s="286"/>
      <c r="GA28" s="286"/>
      <c r="GB28" s="286"/>
      <c r="GC28" s="286"/>
      <c r="GD28" s="286"/>
      <c r="GE28" s="286"/>
      <c r="GF28" s="286"/>
      <c r="GG28" s="286"/>
      <c r="GH28" s="286"/>
      <c r="GI28" s="286"/>
      <c r="GJ28" s="286"/>
      <c r="GK28" s="286"/>
      <c r="GL28" s="286"/>
      <c r="GM28" s="286"/>
      <c r="GN28" s="286"/>
      <c r="GO28" s="286"/>
      <c r="GP28" s="286"/>
      <c r="GQ28" s="286"/>
      <c r="GR28" s="286"/>
      <c r="GS28" s="286"/>
      <c r="GT28" s="286"/>
      <c r="GU28" s="286"/>
      <c r="GV28" s="286"/>
      <c r="GW28" s="286"/>
      <c r="GX28" s="286"/>
      <c r="GY28" s="286"/>
      <c r="GZ28" s="286"/>
      <c r="HA28" s="286"/>
      <c r="HB28" s="286"/>
      <c r="HC28" s="286"/>
      <c r="HD28" s="286"/>
      <c r="HE28" s="286"/>
      <c r="HF28" s="286"/>
      <c r="HG28" s="286"/>
      <c r="HH28" s="286"/>
      <c r="HI28" s="286"/>
      <c r="HJ28" s="286"/>
      <c r="HK28" s="286"/>
      <c r="HL28" s="286"/>
      <c r="HM28" s="286"/>
      <c r="HN28" s="286"/>
      <c r="HO28" s="286"/>
      <c r="HP28" s="286"/>
      <c r="HQ28" s="286"/>
      <c r="HR28" s="286"/>
      <c r="HS28" s="286"/>
      <c r="HT28" s="286"/>
      <c r="HU28" s="286"/>
      <c r="HV28" s="286"/>
      <c r="HW28" s="286"/>
      <c r="HX28" s="286"/>
      <c r="HY28" s="286"/>
      <c r="HZ28" s="286"/>
      <c r="IA28" s="286"/>
      <c r="IB28" s="286"/>
      <c r="IC28" s="286"/>
      <c r="ID28" s="286"/>
      <c r="IE28" s="286"/>
      <c r="IF28" s="286"/>
      <c r="IG28" s="286"/>
      <c r="IH28" s="286"/>
      <c r="II28" s="286"/>
      <c r="IJ28" s="286"/>
      <c r="IK28" s="286"/>
      <c r="IL28" s="286"/>
      <c r="IM28" s="286"/>
      <c r="IN28" s="286"/>
      <c r="IO28" s="286"/>
      <c r="IP28" s="286"/>
      <c r="IQ28" s="286"/>
      <c r="IR28" s="286"/>
      <c r="IS28" s="286"/>
      <c r="IT28" s="286"/>
      <c r="IU28" s="286"/>
      <c r="IV28" s="286"/>
    </row>
    <row r="29" s="248" customFormat="1" customHeight="1" spans="1:256">
      <c r="A29" s="286"/>
      <c r="B29" s="261">
        <v>14</v>
      </c>
      <c r="C29" s="285">
        <v>400000</v>
      </c>
      <c r="D29" s="287">
        <v>8276.7</v>
      </c>
      <c r="E29" s="284">
        <f>IF($C$1&lt;=C29,IF($C$1&gt;C28,D28+($C$1-C28)/(C29-C28)*(D29-D28),0),0)</f>
        <v>0</v>
      </c>
      <c r="F29" s="283"/>
      <c r="G29" s="283"/>
      <c r="H29" s="277"/>
      <c r="I29" s="277"/>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c r="FT29" s="286"/>
      <c r="FU29" s="286"/>
      <c r="FV29" s="286"/>
      <c r="FW29" s="286"/>
      <c r="FX29" s="286"/>
      <c r="FY29" s="286"/>
      <c r="FZ29" s="286"/>
      <c r="GA29" s="286"/>
      <c r="GB29" s="286"/>
      <c r="GC29" s="286"/>
      <c r="GD29" s="286"/>
      <c r="GE29" s="286"/>
      <c r="GF29" s="286"/>
      <c r="GG29" s="286"/>
      <c r="GH29" s="286"/>
      <c r="GI29" s="286"/>
      <c r="GJ29" s="286"/>
      <c r="GK29" s="286"/>
      <c r="GL29" s="286"/>
      <c r="GM29" s="286"/>
      <c r="GN29" s="286"/>
      <c r="GO29" s="286"/>
      <c r="GP29" s="286"/>
      <c r="GQ29" s="286"/>
      <c r="GR29" s="286"/>
      <c r="GS29" s="286"/>
      <c r="GT29" s="286"/>
      <c r="GU29" s="286"/>
      <c r="GV29" s="286"/>
      <c r="GW29" s="286"/>
      <c r="GX29" s="286"/>
      <c r="GY29" s="286"/>
      <c r="GZ29" s="286"/>
      <c r="HA29" s="286"/>
      <c r="HB29" s="286"/>
      <c r="HC29" s="286"/>
      <c r="HD29" s="286"/>
      <c r="HE29" s="286"/>
      <c r="HF29" s="286"/>
      <c r="HG29" s="286"/>
      <c r="HH29" s="286"/>
      <c r="HI29" s="286"/>
      <c r="HJ29" s="286"/>
      <c r="HK29" s="286"/>
      <c r="HL29" s="286"/>
      <c r="HM29" s="286"/>
      <c r="HN29" s="286"/>
      <c r="HO29" s="286"/>
      <c r="HP29" s="286"/>
      <c r="HQ29" s="286"/>
      <c r="HR29" s="286"/>
      <c r="HS29" s="286"/>
      <c r="HT29" s="286"/>
      <c r="HU29" s="286"/>
      <c r="HV29" s="286"/>
      <c r="HW29" s="286"/>
      <c r="HX29" s="286"/>
      <c r="HY29" s="286"/>
      <c r="HZ29" s="286"/>
      <c r="IA29" s="286"/>
      <c r="IB29" s="286"/>
      <c r="IC29" s="286"/>
      <c r="ID29" s="286"/>
      <c r="IE29" s="286"/>
      <c r="IF29" s="286"/>
      <c r="IG29" s="286"/>
      <c r="IH29" s="286"/>
      <c r="II29" s="286"/>
      <c r="IJ29" s="286"/>
      <c r="IK29" s="286"/>
      <c r="IL29" s="286"/>
      <c r="IM29" s="286"/>
      <c r="IN29" s="286"/>
      <c r="IO29" s="286"/>
      <c r="IP29" s="286"/>
      <c r="IQ29" s="286"/>
      <c r="IR29" s="286"/>
      <c r="IS29" s="286"/>
      <c r="IT29" s="286"/>
      <c r="IU29" s="286"/>
      <c r="IV29" s="286"/>
    </row>
    <row r="30" s="248" customFormat="1" customHeight="1" spans="1:256">
      <c r="A30" s="286"/>
      <c r="B30" s="261">
        <v>15</v>
      </c>
      <c r="C30" s="285">
        <v>600000</v>
      </c>
      <c r="D30" s="287">
        <v>11897.5</v>
      </c>
      <c r="E30" s="284">
        <f>IF($C$1&lt;=C30,IF($C$1&gt;C29,D29+($C$1-C29)/(C30-C29)*(D30-D29),0),0)</f>
        <v>0</v>
      </c>
      <c r="F30" s="283"/>
      <c r="G30" s="283"/>
      <c r="H30" s="277"/>
      <c r="I30" s="277"/>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c r="FT30" s="286"/>
      <c r="FU30" s="286"/>
      <c r="FV30" s="286"/>
      <c r="FW30" s="286"/>
      <c r="FX30" s="286"/>
      <c r="FY30" s="286"/>
      <c r="FZ30" s="286"/>
      <c r="GA30" s="286"/>
      <c r="GB30" s="286"/>
      <c r="GC30" s="286"/>
      <c r="GD30" s="286"/>
      <c r="GE30" s="286"/>
      <c r="GF30" s="286"/>
      <c r="GG30" s="286"/>
      <c r="GH30" s="286"/>
      <c r="GI30" s="286"/>
      <c r="GJ30" s="286"/>
      <c r="GK30" s="286"/>
      <c r="GL30" s="286"/>
      <c r="GM30" s="286"/>
      <c r="GN30" s="286"/>
      <c r="GO30" s="286"/>
      <c r="GP30" s="286"/>
      <c r="GQ30" s="286"/>
      <c r="GR30" s="286"/>
      <c r="GS30" s="286"/>
      <c r="GT30" s="286"/>
      <c r="GU30" s="286"/>
      <c r="GV30" s="286"/>
      <c r="GW30" s="286"/>
      <c r="GX30" s="286"/>
      <c r="GY30" s="286"/>
      <c r="GZ30" s="286"/>
      <c r="HA30" s="286"/>
      <c r="HB30" s="286"/>
      <c r="HC30" s="286"/>
      <c r="HD30" s="286"/>
      <c r="HE30" s="286"/>
      <c r="HF30" s="286"/>
      <c r="HG30" s="286"/>
      <c r="HH30" s="286"/>
      <c r="HI30" s="286"/>
      <c r="HJ30" s="286"/>
      <c r="HK30" s="286"/>
      <c r="HL30" s="286"/>
      <c r="HM30" s="286"/>
      <c r="HN30" s="286"/>
      <c r="HO30" s="286"/>
      <c r="HP30" s="286"/>
      <c r="HQ30" s="286"/>
      <c r="HR30" s="286"/>
      <c r="HS30" s="286"/>
      <c r="HT30" s="286"/>
      <c r="HU30" s="286"/>
      <c r="HV30" s="286"/>
      <c r="HW30" s="286"/>
      <c r="HX30" s="286"/>
      <c r="HY30" s="286"/>
      <c r="HZ30" s="286"/>
      <c r="IA30" s="286"/>
      <c r="IB30" s="286"/>
      <c r="IC30" s="286"/>
      <c r="ID30" s="286"/>
      <c r="IE30" s="286"/>
      <c r="IF30" s="286"/>
      <c r="IG30" s="286"/>
      <c r="IH30" s="286"/>
      <c r="II30" s="286"/>
      <c r="IJ30" s="286"/>
      <c r="IK30" s="286"/>
      <c r="IL30" s="286"/>
      <c r="IM30" s="286"/>
      <c r="IN30" s="286"/>
      <c r="IO30" s="286"/>
      <c r="IP30" s="286"/>
      <c r="IQ30" s="286"/>
      <c r="IR30" s="286"/>
      <c r="IS30" s="286"/>
      <c r="IT30" s="286"/>
      <c r="IU30" s="286"/>
      <c r="IV30" s="286"/>
    </row>
    <row r="31" s="248" customFormat="1" customHeight="1" spans="1:256">
      <c r="A31" s="286"/>
      <c r="B31" s="261">
        <v>16</v>
      </c>
      <c r="C31" s="285">
        <v>800000</v>
      </c>
      <c r="D31" s="287">
        <v>15391.4</v>
      </c>
      <c r="E31" s="284">
        <f>IF($C$1&lt;=C31,IF($C$1&gt;C30,D30+($C$1-C30)/(C31-C30)*(D31-D30),0),0)</f>
        <v>0</v>
      </c>
      <c r="F31" s="283"/>
      <c r="G31" s="283"/>
      <c r="H31" s="277"/>
      <c r="I31" s="277"/>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c r="FT31" s="286"/>
      <c r="FU31" s="286"/>
      <c r="FV31" s="286"/>
      <c r="FW31" s="286"/>
      <c r="FX31" s="286"/>
      <c r="FY31" s="286"/>
      <c r="FZ31" s="286"/>
      <c r="GA31" s="286"/>
      <c r="GB31" s="286"/>
      <c r="GC31" s="286"/>
      <c r="GD31" s="286"/>
      <c r="GE31" s="286"/>
      <c r="GF31" s="286"/>
      <c r="GG31" s="286"/>
      <c r="GH31" s="286"/>
      <c r="GI31" s="286"/>
      <c r="GJ31" s="286"/>
      <c r="GK31" s="286"/>
      <c r="GL31" s="286"/>
      <c r="GM31" s="286"/>
      <c r="GN31" s="286"/>
      <c r="GO31" s="286"/>
      <c r="GP31" s="286"/>
      <c r="GQ31" s="286"/>
      <c r="GR31" s="286"/>
      <c r="GS31" s="286"/>
      <c r="GT31" s="286"/>
      <c r="GU31" s="286"/>
      <c r="GV31" s="286"/>
      <c r="GW31" s="286"/>
      <c r="GX31" s="286"/>
      <c r="GY31" s="286"/>
      <c r="GZ31" s="286"/>
      <c r="HA31" s="286"/>
      <c r="HB31" s="286"/>
      <c r="HC31" s="286"/>
      <c r="HD31" s="286"/>
      <c r="HE31" s="286"/>
      <c r="HF31" s="286"/>
      <c r="HG31" s="286"/>
      <c r="HH31" s="286"/>
      <c r="HI31" s="286"/>
      <c r="HJ31" s="286"/>
      <c r="HK31" s="286"/>
      <c r="HL31" s="286"/>
      <c r="HM31" s="286"/>
      <c r="HN31" s="286"/>
      <c r="HO31" s="286"/>
      <c r="HP31" s="286"/>
      <c r="HQ31" s="286"/>
      <c r="HR31" s="286"/>
      <c r="HS31" s="286"/>
      <c r="HT31" s="286"/>
      <c r="HU31" s="286"/>
      <c r="HV31" s="286"/>
      <c r="HW31" s="286"/>
      <c r="HX31" s="286"/>
      <c r="HY31" s="286"/>
      <c r="HZ31" s="286"/>
      <c r="IA31" s="286"/>
      <c r="IB31" s="286"/>
      <c r="IC31" s="286"/>
      <c r="ID31" s="286"/>
      <c r="IE31" s="286"/>
      <c r="IF31" s="286"/>
      <c r="IG31" s="286"/>
      <c r="IH31" s="286"/>
      <c r="II31" s="286"/>
      <c r="IJ31" s="286"/>
      <c r="IK31" s="286"/>
      <c r="IL31" s="286"/>
      <c r="IM31" s="286"/>
      <c r="IN31" s="286"/>
      <c r="IO31" s="286"/>
      <c r="IP31" s="286"/>
      <c r="IQ31" s="286"/>
      <c r="IR31" s="286"/>
      <c r="IS31" s="286"/>
      <c r="IT31" s="286"/>
      <c r="IU31" s="286"/>
      <c r="IV31" s="286"/>
    </row>
    <row r="32" s="248" customFormat="1" customHeight="1" spans="1:256">
      <c r="A32" s="286"/>
      <c r="B32" s="261">
        <v>17</v>
      </c>
      <c r="C32" s="285">
        <v>1000000</v>
      </c>
      <c r="D32" s="287">
        <v>18793.8</v>
      </c>
      <c r="E32" s="284">
        <f>IF($C$1&lt;=C32,IF($C$1&gt;C31,D31+($C$1-C31)/(C32-C31)*(D32-D31),0),0)</f>
        <v>0</v>
      </c>
      <c r="F32" s="286"/>
      <c r="G32" s="283"/>
      <c r="H32" s="277"/>
      <c r="I32" s="277"/>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c r="FT32" s="286"/>
      <c r="FU32" s="286"/>
      <c r="FV32" s="286"/>
      <c r="FW32" s="286"/>
      <c r="FX32" s="286"/>
      <c r="FY32" s="286"/>
      <c r="FZ32" s="286"/>
      <c r="GA32" s="286"/>
      <c r="GB32" s="286"/>
      <c r="GC32" s="286"/>
      <c r="GD32" s="286"/>
      <c r="GE32" s="286"/>
      <c r="GF32" s="286"/>
      <c r="GG32" s="286"/>
      <c r="GH32" s="286"/>
      <c r="GI32" s="286"/>
      <c r="GJ32" s="286"/>
      <c r="GK32" s="286"/>
      <c r="GL32" s="286"/>
      <c r="GM32" s="286"/>
      <c r="GN32" s="286"/>
      <c r="GO32" s="286"/>
      <c r="GP32" s="286"/>
      <c r="GQ32" s="286"/>
      <c r="GR32" s="286"/>
      <c r="GS32" s="286"/>
      <c r="GT32" s="286"/>
      <c r="GU32" s="286"/>
      <c r="GV32" s="286"/>
      <c r="GW32" s="286"/>
      <c r="GX32" s="286"/>
      <c r="GY32" s="286"/>
      <c r="GZ32" s="286"/>
      <c r="HA32" s="286"/>
      <c r="HB32" s="286"/>
      <c r="HC32" s="286"/>
      <c r="HD32" s="286"/>
      <c r="HE32" s="286"/>
      <c r="HF32" s="286"/>
      <c r="HG32" s="286"/>
      <c r="HH32" s="286"/>
      <c r="HI32" s="286"/>
      <c r="HJ32" s="286"/>
      <c r="HK32" s="286"/>
      <c r="HL32" s="286"/>
      <c r="HM32" s="286"/>
      <c r="HN32" s="286"/>
      <c r="HO32" s="286"/>
      <c r="HP32" s="286"/>
      <c r="HQ32" s="286"/>
      <c r="HR32" s="286"/>
      <c r="HS32" s="286"/>
      <c r="HT32" s="286"/>
      <c r="HU32" s="286"/>
      <c r="HV32" s="286"/>
      <c r="HW32" s="286"/>
      <c r="HX32" s="286"/>
      <c r="HY32" s="286"/>
      <c r="HZ32" s="286"/>
      <c r="IA32" s="286"/>
      <c r="IB32" s="286"/>
      <c r="IC32" s="286"/>
      <c r="ID32" s="286"/>
      <c r="IE32" s="286"/>
      <c r="IF32" s="286"/>
      <c r="IG32" s="286"/>
      <c r="IH32" s="286"/>
      <c r="II32" s="286"/>
      <c r="IJ32" s="286"/>
      <c r="IK32" s="286"/>
      <c r="IL32" s="286"/>
      <c r="IM32" s="286"/>
      <c r="IN32" s="286"/>
      <c r="IO32" s="286"/>
      <c r="IP32" s="286"/>
      <c r="IQ32" s="286"/>
      <c r="IR32" s="286"/>
      <c r="IS32" s="286"/>
      <c r="IT32" s="286"/>
      <c r="IU32" s="286"/>
      <c r="IV32" s="286"/>
    </row>
    <row r="33" s="248" customFormat="1" customHeight="1" spans="1:256">
      <c r="A33" s="286"/>
      <c r="B33" s="261">
        <v>18</v>
      </c>
      <c r="C33" s="285">
        <v>2000000</v>
      </c>
      <c r="D33" s="287">
        <v>34948.9</v>
      </c>
      <c r="E33" s="284">
        <f>IF($C$1&lt;=C33,IF($C$1&gt;C32,D32+($C$1-C32)/(C33-C32)*(D33-D32),0),0)</f>
        <v>0</v>
      </c>
      <c r="F33" s="289"/>
      <c r="G33" s="283"/>
      <c r="H33" s="277"/>
      <c r="I33" s="277"/>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c r="FT33" s="286"/>
      <c r="FU33" s="286"/>
      <c r="FV33" s="286"/>
      <c r="FW33" s="286"/>
      <c r="FX33" s="286"/>
      <c r="FY33" s="286"/>
      <c r="FZ33" s="286"/>
      <c r="GA33" s="286"/>
      <c r="GB33" s="286"/>
      <c r="GC33" s="286"/>
      <c r="GD33" s="286"/>
      <c r="GE33" s="286"/>
      <c r="GF33" s="286"/>
      <c r="GG33" s="286"/>
      <c r="GH33" s="286"/>
      <c r="GI33" s="286"/>
      <c r="GJ33" s="286"/>
      <c r="GK33" s="286"/>
      <c r="GL33" s="286"/>
      <c r="GM33" s="286"/>
      <c r="GN33" s="286"/>
      <c r="GO33" s="286"/>
      <c r="GP33" s="286"/>
      <c r="GQ33" s="286"/>
      <c r="GR33" s="286"/>
      <c r="GS33" s="286"/>
      <c r="GT33" s="286"/>
      <c r="GU33" s="286"/>
      <c r="GV33" s="286"/>
      <c r="GW33" s="286"/>
      <c r="GX33" s="286"/>
      <c r="GY33" s="286"/>
      <c r="GZ33" s="286"/>
      <c r="HA33" s="286"/>
      <c r="HB33" s="286"/>
      <c r="HC33" s="286"/>
      <c r="HD33" s="286"/>
      <c r="HE33" s="286"/>
      <c r="HF33" s="286"/>
      <c r="HG33" s="286"/>
      <c r="HH33" s="286"/>
      <c r="HI33" s="286"/>
      <c r="HJ33" s="286"/>
      <c r="HK33" s="286"/>
      <c r="HL33" s="286"/>
      <c r="HM33" s="286"/>
      <c r="HN33" s="286"/>
      <c r="HO33" s="286"/>
      <c r="HP33" s="286"/>
      <c r="HQ33" s="286"/>
      <c r="HR33" s="286"/>
      <c r="HS33" s="286"/>
      <c r="HT33" s="286"/>
      <c r="HU33" s="286"/>
      <c r="HV33" s="286"/>
      <c r="HW33" s="286"/>
      <c r="HX33" s="286"/>
      <c r="HY33" s="286"/>
      <c r="HZ33" s="286"/>
      <c r="IA33" s="286"/>
      <c r="IB33" s="286"/>
      <c r="IC33" s="286"/>
      <c r="ID33" s="286"/>
      <c r="IE33" s="286"/>
      <c r="IF33" s="286"/>
      <c r="IG33" s="286"/>
      <c r="IH33" s="286"/>
      <c r="II33" s="286"/>
      <c r="IJ33" s="286"/>
      <c r="IK33" s="286"/>
      <c r="IL33" s="286"/>
      <c r="IM33" s="286"/>
      <c r="IN33" s="286"/>
      <c r="IO33" s="286"/>
      <c r="IP33" s="286"/>
      <c r="IQ33" s="286"/>
      <c r="IR33" s="286"/>
      <c r="IS33" s="286"/>
      <c r="IT33" s="286"/>
      <c r="IU33" s="286"/>
      <c r="IV33" s="286"/>
    </row>
    <row r="34" s="248" customFormat="1" ht="31.2" customHeight="1" spans="1:256">
      <c r="A34" s="286"/>
      <c r="B34" s="261" t="s">
        <v>1454</v>
      </c>
      <c r="C34" s="261"/>
      <c r="D34" s="261"/>
      <c r="E34" s="284">
        <f>IF($C$1&gt;C33,D33/C33*$C$1*(1.6%),0)</f>
        <v>0</v>
      </c>
      <c r="F34" s="286"/>
      <c r="G34" s="283"/>
      <c r="H34" s="277"/>
      <c r="I34" s="277"/>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c r="FT34" s="286"/>
      <c r="FU34" s="286"/>
      <c r="FV34" s="286"/>
      <c r="FW34" s="286"/>
      <c r="FX34" s="286"/>
      <c r="FY34" s="286"/>
      <c r="FZ34" s="286"/>
      <c r="GA34" s="286"/>
      <c r="GB34" s="286"/>
      <c r="GC34" s="286"/>
      <c r="GD34" s="286"/>
      <c r="GE34" s="286"/>
      <c r="GF34" s="286"/>
      <c r="GG34" s="286"/>
      <c r="GH34" s="286"/>
      <c r="GI34" s="286"/>
      <c r="GJ34" s="286"/>
      <c r="GK34" s="286"/>
      <c r="GL34" s="286"/>
      <c r="GM34" s="286"/>
      <c r="GN34" s="286"/>
      <c r="GO34" s="286"/>
      <c r="GP34" s="286"/>
      <c r="GQ34" s="286"/>
      <c r="GR34" s="286"/>
      <c r="GS34" s="286"/>
      <c r="GT34" s="286"/>
      <c r="GU34" s="286"/>
      <c r="GV34" s="286"/>
      <c r="GW34" s="286"/>
      <c r="GX34" s="286"/>
      <c r="GY34" s="286"/>
      <c r="GZ34" s="286"/>
      <c r="HA34" s="286"/>
      <c r="HB34" s="286"/>
      <c r="HC34" s="286"/>
      <c r="HD34" s="286"/>
      <c r="HE34" s="286"/>
      <c r="HF34" s="286"/>
      <c r="HG34" s="286"/>
      <c r="HH34" s="286"/>
      <c r="HI34" s="286"/>
      <c r="HJ34" s="286"/>
      <c r="HK34" s="286"/>
      <c r="HL34" s="286"/>
      <c r="HM34" s="286"/>
      <c r="HN34" s="286"/>
      <c r="HO34" s="286"/>
      <c r="HP34" s="286"/>
      <c r="HQ34" s="286"/>
      <c r="HR34" s="286"/>
      <c r="HS34" s="286"/>
      <c r="HT34" s="286"/>
      <c r="HU34" s="286"/>
      <c r="HV34" s="286"/>
      <c r="HW34" s="286"/>
      <c r="HX34" s="286"/>
      <c r="HY34" s="286"/>
      <c r="HZ34" s="286"/>
      <c r="IA34" s="286"/>
      <c r="IB34" s="286"/>
      <c r="IC34" s="286"/>
      <c r="ID34" s="286"/>
      <c r="IE34" s="286"/>
      <c r="IF34" s="286"/>
      <c r="IG34" s="286"/>
      <c r="IH34" s="286"/>
      <c r="II34" s="286"/>
      <c r="IJ34" s="286"/>
      <c r="IK34" s="286"/>
      <c r="IL34" s="286"/>
      <c r="IM34" s="286"/>
      <c r="IN34" s="286"/>
      <c r="IO34" s="286"/>
      <c r="IP34" s="286"/>
      <c r="IQ34" s="286"/>
      <c r="IR34" s="286"/>
      <c r="IS34" s="286"/>
      <c r="IT34" s="286"/>
      <c r="IU34" s="286"/>
      <c r="IV34" s="286"/>
    </row>
    <row r="35" s="248" customFormat="1" customHeight="1" spans="1:256">
      <c r="A35" s="286"/>
      <c r="B35" s="290" t="s">
        <v>1455</v>
      </c>
      <c r="C35" s="290"/>
      <c r="D35" s="290"/>
      <c r="E35" s="284">
        <f>SUM(E14:E34)</f>
        <v>74.15747865</v>
      </c>
      <c r="F35" s="283"/>
      <c r="G35" s="283"/>
      <c r="H35" s="277"/>
      <c r="I35" s="277"/>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c r="FT35" s="286"/>
      <c r="FU35" s="286"/>
      <c r="FV35" s="286"/>
      <c r="FW35" s="286"/>
      <c r="FX35" s="286"/>
      <c r="FY35" s="286"/>
      <c r="FZ35" s="286"/>
      <c r="GA35" s="286"/>
      <c r="GB35" s="286"/>
      <c r="GC35" s="286"/>
      <c r="GD35" s="286"/>
      <c r="GE35" s="286"/>
      <c r="GF35" s="286"/>
      <c r="GG35" s="286"/>
      <c r="GH35" s="286"/>
      <c r="GI35" s="286"/>
      <c r="GJ35" s="286"/>
      <c r="GK35" s="286"/>
      <c r="GL35" s="286"/>
      <c r="GM35" s="286"/>
      <c r="GN35" s="286"/>
      <c r="GO35" s="286"/>
      <c r="GP35" s="286"/>
      <c r="GQ35" s="286"/>
      <c r="GR35" s="286"/>
      <c r="GS35" s="286"/>
      <c r="GT35" s="286"/>
      <c r="GU35" s="286"/>
      <c r="GV35" s="286"/>
      <c r="GW35" s="286"/>
      <c r="GX35" s="286"/>
      <c r="GY35" s="286"/>
      <c r="GZ35" s="286"/>
      <c r="HA35" s="286"/>
      <c r="HB35" s="286"/>
      <c r="HC35" s="286"/>
      <c r="HD35" s="286"/>
      <c r="HE35" s="286"/>
      <c r="HF35" s="286"/>
      <c r="HG35" s="286"/>
      <c r="HH35" s="286"/>
      <c r="HI35" s="286"/>
      <c r="HJ35" s="286"/>
      <c r="HK35" s="286"/>
      <c r="HL35" s="286"/>
      <c r="HM35" s="286"/>
      <c r="HN35" s="286"/>
      <c r="HO35" s="286"/>
      <c r="HP35" s="286"/>
      <c r="HQ35" s="286"/>
      <c r="HR35" s="286"/>
      <c r="HS35" s="286"/>
      <c r="HT35" s="286"/>
      <c r="HU35" s="286"/>
      <c r="HV35" s="286"/>
      <c r="HW35" s="286"/>
      <c r="HX35" s="286"/>
      <c r="HY35" s="286"/>
      <c r="HZ35" s="286"/>
      <c r="IA35" s="286"/>
      <c r="IB35" s="286"/>
      <c r="IC35" s="286"/>
      <c r="ID35" s="286"/>
      <c r="IE35" s="286"/>
      <c r="IF35" s="286"/>
      <c r="IG35" s="286"/>
      <c r="IH35" s="286"/>
      <c r="II35" s="286"/>
      <c r="IJ35" s="286"/>
      <c r="IK35" s="286"/>
      <c r="IL35" s="286"/>
      <c r="IM35" s="286"/>
      <c r="IN35" s="286"/>
      <c r="IO35" s="286"/>
      <c r="IP35" s="286"/>
      <c r="IQ35" s="286"/>
      <c r="IR35" s="286"/>
      <c r="IS35" s="286"/>
      <c r="IT35" s="286"/>
      <c r="IU35" s="286"/>
      <c r="IV35" s="286"/>
    </row>
    <row r="36" s="248" customFormat="1" customHeight="1" spans="1:256">
      <c r="A36" s="286"/>
      <c r="B36" s="277"/>
      <c r="C36" s="291"/>
      <c r="D36" s="283"/>
      <c r="E36" s="292"/>
      <c r="F36" s="283"/>
      <c r="G36" s="283"/>
      <c r="H36" s="277"/>
      <c r="I36" s="277"/>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c r="FT36" s="286"/>
      <c r="FU36" s="286"/>
      <c r="FV36" s="286"/>
      <c r="FW36" s="286"/>
      <c r="FX36" s="286"/>
      <c r="FY36" s="286"/>
      <c r="FZ36" s="286"/>
      <c r="GA36" s="286"/>
      <c r="GB36" s="286"/>
      <c r="GC36" s="286"/>
      <c r="GD36" s="286"/>
      <c r="GE36" s="286"/>
      <c r="GF36" s="286"/>
      <c r="GG36" s="286"/>
      <c r="GH36" s="286"/>
      <c r="GI36" s="286"/>
      <c r="GJ36" s="286"/>
      <c r="GK36" s="286"/>
      <c r="GL36" s="286"/>
      <c r="GM36" s="286"/>
      <c r="GN36" s="286"/>
      <c r="GO36" s="286"/>
      <c r="GP36" s="286"/>
      <c r="GQ36" s="286"/>
      <c r="GR36" s="286"/>
      <c r="GS36" s="286"/>
      <c r="GT36" s="286"/>
      <c r="GU36" s="286"/>
      <c r="GV36" s="286"/>
      <c r="GW36" s="286"/>
      <c r="GX36" s="286"/>
      <c r="GY36" s="286"/>
      <c r="GZ36" s="286"/>
      <c r="HA36" s="286"/>
      <c r="HB36" s="286"/>
      <c r="HC36" s="286"/>
      <c r="HD36" s="286"/>
      <c r="HE36" s="286"/>
      <c r="HF36" s="286"/>
      <c r="HG36" s="286"/>
      <c r="HH36" s="286"/>
      <c r="HI36" s="286"/>
      <c r="HJ36" s="286"/>
      <c r="HK36" s="286"/>
      <c r="HL36" s="286"/>
      <c r="HM36" s="286"/>
      <c r="HN36" s="286"/>
      <c r="HO36" s="286"/>
      <c r="HP36" s="286"/>
      <c r="HQ36" s="286"/>
      <c r="HR36" s="286"/>
      <c r="HS36" s="286"/>
      <c r="HT36" s="286"/>
      <c r="HU36" s="286"/>
      <c r="HV36" s="286"/>
      <c r="HW36" s="286"/>
      <c r="HX36" s="286"/>
      <c r="HY36" s="286"/>
      <c r="HZ36" s="286"/>
      <c r="IA36" s="286"/>
      <c r="IB36" s="286"/>
      <c r="IC36" s="286"/>
      <c r="ID36" s="286"/>
      <c r="IE36" s="286"/>
      <c r="IF36" s="286"/>
      <c r="IG36" s="286"/>
      <c r="IH36" s="286"/>
      <c r="II36" s="286"/>
      <c r="IJ36" s="286"/>
      <c r="IK36" s="286"/>
      <c r="IL36" s="286"/>
      <c r="IM36" s="286"/>
      <c r="IN36" s="286"/>
      <c r="IO36" s="286"/>
      <c r="IP36" s="286"/>
      <c r="IQ36" s="286"/>
      <c r="IR36" s="286"/>
      <c r="IS36" s="286"/>
      <c r="IT36" s="286"/>
      <c r="IU36" s="286"/>
      <c r="IV36" s="286"/>
    </row>
    <row r="37" s="248" customFormat="1" customHeight="1" spans="1:256">
      <c r="A37" s="286"/>
      <c r="B37" s="293" t="s">
        <v>1456</v>
      </c>
      <c r="C37" s="293"/>
      <c r="D37" s="293"/>
      <c r="E37" s="293"/>
      <c r="F37" s="293"/>
      <c r="G37" s="293"/>
      <c r="H37" s="277"/>
      <c r="I37" s="277"/>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c r="FT37" s="286"/>
      <c r="FU37" s="286"/>
      <c r="FV37" s="286"/>
      <c r="FW37" s="286"/>
      <c r="FX37" s="286"/>
      <c r="FY37" s="286"/>
      <c r="FZ37" s="286"/>
      <c r="GA37" s="286"/>
      <c r="GB37" s="286"/>
      <c r="GC37" s="286"/>
      <c r="GD37" s="286"/>
      <c r="GE37" s="286"/>
      <c r="GF37" s="286"/>
      <c r="GG37" s="286"/>
      <c r="GH37" s="286"/>
      <c r="GI37" s="286"/>
      <c r="GJ37" s="286"/>
      <c r="GK37" s="286"/>
      <c r="GL37" s="286"/>
      <c r="GM37" s="286"/>
      <c r="GN37" s="286"/>
      <c r="GO37" s="286"/>
      <c r="GP37" s="286"/>
      <c r="GQ37" s="286"/>
      <c r="GR37" s="286"/>
      <c r="GS37" s="286"/>
      <c r="GT37" s="286"/>
      <c r="GU37" s="286"/>
      <c r="GV37" s="286"/>
      <c r="GW37" s="286"/>
      <c r="GX37" s="286"/>
      <c r="GY37" s="286"/>
      <c r="GZ37" s="286"/>
      <c r="HA37" s="286"/>
      <c r="HB37" s="286"/>
      <c r="HC37" s="286"/>
      <c r="HD37" s="286"/>
      <c r="HE37" s="286"/>
      <c r="HF37" s="286"/>
      <c r="HG37" s="286"/>
      <c r="HH37" s="286"/>
      <c r="HI37" s="286"/>
      <c r="HJ37" s="286"/>
      <c r="HK37" s="286"/>
      <c r="HL37" s="286"/>
      <c r="HM37" s="286"/>
      <c r="HN37" s="286"/>
      <c r="HO37" s="286"/>
      <c r="HP37" s="286"/>
      <c r="HQ37" s="286"/>
      <c r="HR37" s="286"/>
      <c r="HS37" s="286"/>
      <c r="HT37" s="286"/>
      <c r="HU37" s="286"/>
      <c r="HV37" s="286"/>
      <c r="HW37" s="286"/>
      <c r="HX37" s="286"/>
      <c r="HY37" s="286"/>
      <c r="HZ37" s="286"/>
      <c r="IA37" s="286"/>
      <c r="IB37" s="286"/>
      <c r="IC37" s="286"/>
      <c r="ID37" s="286"/>
      <c r="IE37" s="286"/>
      <c r="IF37" s="286"/>
      <c r="IG37" s="286"/>
      <c r="IH37" s="286"/>
      <c r="II37" s="286"/>
      <c r="IJ37" s="286"/>
      <c r="IK37" s="286"/>
      <c r="IL37" s="286"/>
      <c r="IM37" s="286"/>
      <c r="IN37" s="286"/>
      <c r="IO37" s="286"/>
      <c r="IP37" s="286"/>
      <c r="IQ37" s="286"/>
      <c r="IR37" s="286"/>
      <c r="IS37" s="286"/>
      <c r="IT37" s="286"/>
      <c r="IU37" s="286"/>
      <c r="IV37" s="286"/>
    </row>
    <row r="38" s="248" customFormat="1" ht="28.2" customHeight="1" spans="1:256">
      <c r="A38" s="286"/>
      <c r="B38" s="294" t="s">
        <v>1457</v>
      </c>
      <c r="C38" s="295" t="s">
        <v>1458</v>
      </c>
      <c r="D38" s="295"/>
      <c r="E38" s="295"/>
      <c r="F38" s="295"/>
      <c r="G38" s="296" t="s">
        <v>1459</v>
      </c>
      <c r="H38" s="277"/>
      <c r="I38" s="277"/>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c r="FT38" s="286"/>
      <c r="FU38" s="286"/>
      <c r="FV38" s="286"/>
      <c r="FW38" s="286"/>
      <c r="FX38" s="286"/>
      <c r="FY38" s="286"/>
      <c r="FZ38" s="286"/>
      <c r="GA38" s="286"/>
      <c r="GB38" s="286"/>
      <c r="GC38" s="286"/>
      <c r="GD38" s="286"/>
      <c r="GE38" s="286"/>
      <c r="GF38" s="286"/>
      <c r="GG38" s="286"/>
      <c r="GH38" s="286"/>
      <c r="GI38" s="286"/>
      <c r="GJ38" s="286"/>
      <c r="GK38" s="286"/>
      <c r="GL38" s="286"/>
      <c r="GM38" s="286"/>
      <c r="GN38" s="286"/>
      <c r="GO38" s="286"/>
      <c r="GP38" s="286"/>
      <c r="GQ38" s="286"/>
      <c r="GR38" s="286"/>
      <c r="GS38" s="286"/>
      <c r="GT38" s="286"/>
      <c r="GU38" s="286"/>
      <c r="GV38" s="286"/>
      <c r="GW38" s="286"/>
      <c r="GX38" s="286"/>
      <c r="GY38" s="286"/>
      <c r="GZ38" s="286"/>
      <c r="HA38" s="286"/>
      <c r="HB38" s="286"/>
      <c r="HC38" s="286"/>
      <c r="HD38" s="286"/>
      <c r="HE38" s="286"/>
      <c r="HF38" s="286"/>
      <c r="HG38" s="286"/>
      <c r="HH38" s="286"/>
      <c r="HI38" s="286"/>
      <c r="HJ38" s="286"/>
      <c r="HK38" s="286"/>
      <c r="HL38" s="286"/>
      <c r="HM38" s="286"/>
      <c r="HN38" s="286"/>
      <c r="HO38" s="286"/>
      <c r="HP38" s="286"/>
      <c r="HQ38" s="286"/>
      <c r="HR38" s="286"/>
      <c r="HS38" s="286"/>
      <c r="HT38" s="286"/>
      <c r="HU38" s="286"/>
      <c r="HV38" s="286"/>
      <c r="HW38" s="286"/>
      <c r="HX38" s="286"/>
      <c r="HY38" s="286"/>
      <c r="HZ38" s="286"/>
      <c r="IA38" s="286"/>
      <c r="IB38" s="286"/>
      <c r="IC38" s="286"/>
      <c r="ID38" s="286"/>
      <c r="IE38" s="286"/>
      <c r="IF38" s="286"/>
      <c r="IG38" s="286"/>
      <c r="IH38" s="286"/>
      <c r="II38" s="286"/>
      <c r="IJ38" s="286"/>
      <c r="IK38" s="286"/>
      <c r="IL38" s="286"/>
      <c r="IM38" s="286"/>
      <c r="IN38" s="286"/>
      <c r="IO38" s="286"/>
      <c r="IP38" s="286"/>
      <c r="IQ38" s="286"/>
      <c r="IR38" s="286"/>
      <c r="IS38" s="286"/>
      <c r="IT38" s="286"/>
      <c r="IU38" s="286"/>
      <c r="IV38" s="286"/>
    </row>
    <row r="39" s="248" customFormat="1" ht="28.2" customHeight="1" spans="1:256">
      <c r="A39" s="286"/>
      <c r="B39" s="297" t="s">
        <v>1460</v>
      </c>
      <c r="C39" s="298" t="s">
        <v>1461</v>
      </c>
      <c r="D39" s="298"/>
      <c r="E39" s="298"/>
      <c r="F39" s="298"/>
      <c r="G39" s="299">
        <v>0.85</v>
      </c>
      <c r="H39" s="286"/>
      <c r="I39" s="277"/>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c r="FT39" s="286"/>
      <c r="FU39" s="286"/>
      <c r="FV39" s="286"/>
      <c r="FW39" s="286"/>
      <c r="FX39" s="286"/>
      <c r="FY39" s="286"/>
      <c r="FZ39" s="286"/>
      <c r="GA39" s="286"/>
      <c r="GB39" s="286"/>
      <c r="GC39" s="286"/>
      <c r="GD39" s="286"/>
      <c r="GE39" s="286"/>
      <c r="GF39" s="286"/>
      <c r="GG39" s="286"/>
      <c r="GH39" s="286"/>
      <c r="GI39" s="286"/>
      <c r="GJ39" s="286"/>
      <c r="GK39" s="286"/>
      <c r="GL39" s="286"/>
      <c r="GM39" s="286"/>
      <c r="GN39" s="286"/>
      <c r="GO39" s="286"/>
      <c r="GP39" s="286"/>
      <c r="GQ39" s="286"/>
      <c r="GR39" s="286"/>
      <c r="GS39" s="286"/>
      <c r="GT39" s="286"/>
      <c r="GU39" s="286"/>
      <c r="GV39" s="286"/>
      <c r="GW39" s="286"/>
      <c r="GX39" s="286"/>
      <c r="GY39" s="286"/>
      <c r="GZ39" s="286"/>
      <c r="HA39" s="286"/>
      <c r="HB39" s="286"/>
      <c r="HC39" s="286"/>
      <c r="HD39" s="286"/>
      <c r="HE39" s="286"/>
      <c r="HF39" s="286"/>
      <c r="HG39" s="286"/>
      <c r="HH39" s="286"/>
      <c r="HI39" s="286"/>
      <c r="HJ39" s="286"/>
      <c r="HK39" s="286"/>
      <c r="HL39" s="286"/>
      <c r="HM39" s="286"/>
      <c r="HN39" s="286"/>
      <c r="HO39" s="286"/>
      <c r="HP39" s="286"/>
      <c r="HQ39" s="286"/>
      <c r="HR39" s="286"/>
      <c r="HS39" s="286"/>
      <c r="HT39" s="286"/>
      <c r="HU39" s="286"/>
      <c r="HV39" s="286"/>
      <c r="HW39" s="286"/>
      <c r="HX39" s="286"/>
      <c r="HY39" s="286"/>
      <c r="HZ39" s="286"/>
      <c r="IA39" s="286"/>
      <c r="IB39" s="286"/>
      <c r="IC39" s="286"/>
      <c r="ID39" s="286"/>
      <c r="IE39" s="286"/>
      <c r="IF39" s="286"/>
      <c r="IG39" s="286"/>
      <c r="IH39" s="286"/>
      <c r="II39" s="286"/>
      <c r="IJ39" s="286"/>
      <c r="IK39" s="286"/>
      <c r="IL39" s="286"/>
      <c r="IM39" s="286"/>
      <c r="IN39" s="286"/>
      <c r="IO39" s="286"/>
      <c r="IP39" s="286"/>
      <c r="IQ39" s="286"/>
      <c r="IR39" s="286"/>
      <c r="IS39" s="286"/>
      <c r="IT39" s="286"/>
      <c r="IU39" s="286"/>
      <c r="IV39" s="286"/>
    </row>
    <row r="40" s="248" customFormat="1" ht="28.2" customHeight="1" spans="1:256">
      <c r="A40" s="286"/>
      <c r="B40" s="300" t="s">
        <v>1462</v>
      </c>
      <c r="C40" s="298" t="s">
        <v>1463</v>
      </c>
      <c r="D40" s="298"/>
      <c r="E40" s="298"/>
      <c r="F40" s="298"/>
      <c r="G40" s="301">
        <v>1</v>
      </c>
      <c r="H40" s="302" t="s">
        <v>1464</v>
      </c>
      <c r="I40" s="277"/>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c r="FT40" s="286"/>
      <c r="FU40" s="286"/>
      <c r="FV40" s="286"/>
      <c r="FW40" s="286"/>
      <c r="FX40" s="286"/>
      <c r="FY40" s="286"/>
      <c r="FZ40" s="286"/>
      <c r="GA40" s="286"/>
      <c r="GB40" s="286"/>
      <c r="GC40" s="286"/>
      <c r="GD40" s="286"/>
      <c r="GE40" s="286"/>
      <c r="GF40" s="286"/>
      <c r="GG40" s="286"/>
      <c r="GH40" s="286"/>
      <c r="GI40" s="286"/>
      <c r="GJ40" s="286"/>
      <c r="GK40" s="286"/>
      <c r="GL40" s="286"/>
      <c r="GM40" s="286"/>
      <c r="GN40" s="286"/>
      <c r="GO40" s="286"/>
      <c r="GP40" s="286"/>
      <c r="GQ40" s="286"/>
      <c r="GR40" s="286"/>
      <c r="GS40" s="286"/>
      <c r="GT40" s="286"/>
      <c r="GU40" s="286"/>
      <c r="GV40" s="286"/>
      <c r="GW40" s="286"/>
      <c r="GX40" s="286"/>
      <c r="GY40" s="286"/>
      <c r="GZ40" s="286"/>
      <c r="HA40" s="286"/>
      <c r="HB40" s="286"/>
      <c r="HC40" s="286"/>
      <c r="HD40" s="286"/>
      <c r="HE40" s="286"/>
      <c r="HF40" s="286"/>
      <c r="HG40" s="286"/>
      <c r="HH40" s="286"/>
      <c r="HI40" s="286"/>
      <c r="HJ40" s="286"/>
      <c r="HK40" s="286"/>
      <c r="HL40" s="286"/>
      <c r="HM40" s="286"/>
      <c r="HN40" s="286"/>
      <c r="HO40" s="286"/>
      <c r="HP40" s="286"/>
      <c r="HQ40" s="286"/>
      <c r="HR40" s="286"/>
      <c r="HS40" s="286"/>
      <c r="HT40" s="286"/>
      <c r="HU40" s="286"/>
      <c r="HV40" s="286"/>
      <c r="HW40" s="286"/>
      <c r="HX40" s="286"/>
      <c r="HY40" s="286"/>
      <c r="HZ40" s="286"/>
      <c r="IA40" s="286"/>
      <c r="IB40" s="286"/>
      <c r="IC40" s="286"/>
      <c r="ID40" s="286"/>
      <c r="IE40" s="286"/>
      <c r="IF40" s="286"/>
      <c r="IG40" s="286"/>
      <c r="IH40" s="286"/>
      <c r="II40" s="286"/>
      <c r="IJ40" s="286"/>
      <c r="IK40" s="286"/>
      <c r="IL40" s="286"/>
      <c r="IM40" s="286"/>
      <c r="IN40" s="286"/>
      <c r="IO40" s="286"/>
      <c r="IP40" s="286"/>
      <c r="IQ40" s="286"/>
      <c r="IR40" s="286"/>
      <c r="IS40" s="286"/>
      <c r="IT40" s="286"/>
      <c r="IU40" s="286"/>
      <c r="IV40" s="286"/>
    </row>
    <row r="41" s="248" customFormat="1" ht="28.2" customHeight="1" spans="1:256">
      <c r="A41" s="286"/>
      <c r="B41" s="300" t="s">
        <v>1465</v>
      </c>
      <c r="C41" s="303" t="s">
        <v>1466</v>
      </c>
      <c r="D41" s="303"/>
      <c r="E41" s="303"/>
      <c r="F41" s="303"/>
      <c r="G41" s="299">
        <v>1.15</v>
      </c>
      <c r="H41" s="277"/>
      <c r="I41" s="277"/>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c r="FT41" s="286"/>
      <c r="FU41" s="286"/>
      <c r="FV41" s="286"/>
      <c r="FW41" s="286"/>
      <c r="FX41" s="286"/>
      <c r="FY41" s="286"/>
      <c r="FZ41" s="286"/>
      <c r="GA41" s="286"/>
      <c r="GB41" s="286"/>
      <c r="GC41" s="286"/>
      <c r="GD41" s="286"/>
      <c r="GE41" s="286"/>
      <c r="GF41" s="286"/>
      <c r="GG41" s="286"/>
      <c r="GH41" s="286"/>
      <c r="GI41" s="286"/>
      <c r="GJ41" s="286"/>
      <c r="GK41" s="286"/>
      <c r="GL41" s="286"/>
      <c r="GM41" s="286"/>
      <c r="GN41" s="286"/>
      <c r="GO41" s="286"/>
      <c r="GP41" s="286"/>
      <c r="GQ41" s="286"/>
      <c r="GR41" s="286"/>
      <c r="GS41" s="286"/>
      <c r="GT41" s="286"/>
      <c r="GU41" s="286"/>
      <c r="GV41" s="286"/>
      <c r="GW41" s="286"/>
      <c r="GX41" s="286"/>
      <c r="GY41" s="286"/>
      <c r="GZ41" s="286"/>
      <c r="HA41" s="286"/>
      <c r="HB41" s="286"/>
      <c r="HC41" s="286"/>
      <c r="HD41" s="286"/>
      <c r="HE41" s="286"/>
      <c r="HF41" s="286"/>
      <c r="HG41" s="286"/>
      <c r="HH41" s="286"/>
      <c r="HI41" s="286"/>
      <c r="HJ41" s="286"/>
      <c r="HK41" s="286"/>
      <c r="HL41" s="286"/>
      <c r="HM41" s="286"/>
      <c r="HN41" s="286"/>
      <c r="HO41" s="286"/>
      <c r="HP41" s="286"/>
      <c r="HQ41" s="286"/>
      <c r="HR41" s="286"/>
      <c r="HS41" s="286"/>
      <c r="HT41" s="286"/>
      <c r="HU41" s="286"/>
      <c r="HV41" s="286"/>
      <c r="HW41" s="286"/>
      <c r="HX41" s="286"/>
      <c r="HY41" s="286"/>
      <c r="HZ41" s="286"/>
      <c r="IA41" s="286"/>
      <c r="IB41" s="286"/>
      <c r="IC41" s="286"/>
      <c r="ID41" s="286"/>
      <c r="IE41" s="286"/>
      <c r="IF41" s="286"/>
      <c r="IG41" s="286"/>
      <c r="IH41" s="286"/>
      <c r="II41" s="286"/>
      <c r="IJ41" s="286"/>
      <c r="IK41" s="286"/>
      <c r="IL41" s="286"/>
      <c r="IM41" s="286"/>
      <c r="IN41" s="286"/>
      <c r="IO41" s="286"/>
      <c r="IP41" s="286"/>
      <c r="IQ41" s="286"/>
      <c r="IR41" s="286"/>
      <c r="IS41" s="286"/>
      <c r="IT41" s="286"/>
      <c r="IU41" s="286"/>
      <c r="IV41" s="286"/>
    </row>
    <row r="42" s="248" customFormat="1" ht="28.2" customHeight="1" spans="1:256">
      <c r="A42" s="286"/>
      <c r="B42" s="304" t="s">
        <v>186</v>
      </c>
      <c r="C42" s="305" t="s">
        <v>1467</v>
      </c>
      <c r="D42" s="305"/>
      <c r="E42" s="305"/>
      <c r="F42" s="305"/>
      <c r="G42" s="306"/>
      <c r="H42" s="277"/>
      <c r="I42" s="277"/>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c r="FT42" s="286"/>
      <c r="FU42" s="286"/>
      <c r="FV42" s="286"/>
      <c r="FW42" s="286"/>
      <c r="FX42" s="286"/>
      <c r="FY42" s="286"/>
      <c r="FZ42" s="286"/>
      <c r="GA42" s="286"/>
      <c r="GB42" s="286"/>
      <c r="GC42" s="286"/>
      <c r="GD42" s="286"/>
      <c r="GE42" s="286"/>
      <c r="GF42" s="286"/>
      <c r="GG42" s="286"/>
      <c r="GH42" s="286"/>
      <c r="GI42" s="286"/>
      <c r="GJ42" s="286"/>
      <c r="GK42" s="286"/>
      <c r="GL42" s="286"/>
      <c r="GM42" s="286"/>
      <c r="GN42" s="286"/>
      <c r="GO42" s="286"/>
      <c r="GP42" s="286"/>
      <c r="GQ42" s="286"/>
      <c r="GR42" s="286"/>
      <c r="GS42" s="286"/>
      <c r="GT42" s="286"/>
      <c r="GU42" s="286"/>
      <c r="GV42" s="286"/>
      <c r="GW42" s="286"/>
      <c r="GX42" s="286"/>
      <c r="GY42" s="286"/>
      <c r="GZ42" s="286"/>
      <c r="HA42" s="286"/>
      <c r="HB42" s="286"/>
      <c r="HC42" s="286"/>
      <c r="HD42" s="286"/>
      <c r="HE42" s="286"/>
      <c r="HF42" s="286"/>
      <c r="HG42" s="286"/>
      <c r="HH42" s="286"/>
      <c r="HI42" s="286"/>
      <c r="HJ42" s="286"/>
      <c r="HK42" s="286"/>
      <c r="HL42" s="286"/>
      <c r="HM42" s="286"/>
      <c r="HN42" s="286"/>
      <c r="HO42" s="286"/>
      <c r="HP42" s="286"/>
      <c r="HQ42" s="286"/>
      <c r="HR42" s="286"/>
      <c r="HS42" s="286"/>
      <c r="HT42" s="286"/>
      <c r="HU42" s="286"/>
      <c r="HV42" s="286"/>
      <c r="HW42" s="286"/>
      <c r="HX42" s="286"/>
      <c r="HY42" s="286"/>
      <c r="HZ42" s="286"/>
      <c r="IA42" s="286"/>
      <c r="IB42" s="286"/>
      <c r="IC42" s="286"/>
      <c r="ID42" s="286"/>
      <c r="IE42" s="286"/>
      <c r="IF42" s="286"/>
      <c r="IG42" s="286"/>
      <c r="IH42" s="286"/>
      <c r="II42" s="286"/>
      <c r="IJ42" s="286"/>
      <c r="IK42" s="286"/>
      <c r="IL42" s="286"/>
      <c r="IM42" s="286"/>
      <c r="IN42" s="286"/>
      <c r="IO42" s="286"/>
      <c r="IP42" s="286"/>
      <c r="IQ42" s="286"/>
      <c r="IR42" s="286"/>
      <c r="IS42" s="286"/>
      <c r="IT42" s="286"/>
      <c r="IU42" s="286"/>
      <c r="IV42" s="286"/>
    </row>
    <row r="43" s="248" customFormat="1" customHeight="1" spans="1:256">
      <c r="A43" s="286"/>
      <c r="B43" s="286"/>
      <c r="C43" s="291"/>
      <c r="D43" s="283"/>
      <c r="E43" s="292"/>
      <c r="F43" s="283"/>
      <c r="G43" s="283"/>
      <c r="H43" s="277"/>
      <c r="I43" s="277"/>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c r="FT43" s="286"/>
      <c r="FU43" s="286"/>
      <c r="FV43" s="286"/>
      <c r="FW43" s="286"/>
      <c r="FX43" s="286"/>
      <c r="FY43" s="286"/>
      <c r="FZ43" s="286"/>
      <c r="GA43" s="286"/>
      <c r="GB43" s="286"/>
      <c r="GC43" s="286"/>
      <c r="GD43" s="286"/>
      <c r="GE43" s="286"/>
      <c r="GF43" s="286"/>
      <c r="GG43" s="286"/>
      <c r="GH43" s="286"/>
      <c r="GI43" s="286"/>
      <c r="GJ43" s="286"/>
      <c r="GK43" s="286"/>
      <c r="GL43" s="286"/>
      <c r="GM43" s="286"/>
      <c r="GN43" s="286"/>
      <c r="GO43" s="286"/>
      <c r="GP43" s="286"/>
      <c r="GQ43" s="286"/>
      <c r="GR43" s="286"/>
      <c r="GS43" s="286"/>
      <c r="GT43" s="286"/>
      <c r="GU43" s="286"/>
      <c r="GV43" s="286"/>
      <c r="GW43" s="286"/>
      <c r="GX43" s="286"/>
      <c r="GY43" s="286"/>
      <c r="GZ43" s="286"/>
      <c r="HA43" s="286"/>
      <c r="HB43" s="286"/>
      <c r="HC43" s="286"/>
      <c r="HD43" s="286"/>
      <c r="HE43" s="286"/>
      <c r="HF43" s="286"/>
      <c r="HG43" s="286"/>
      <c r="HH43" s="286"/>
      <c r="HI43" s="286"/>
      <c r="HJ43" s="286"/>
      <c r="HK43" s="286"/>
      <c r="HL43" s="286"/>
      <c r="HM43" s="286"/>
      <c r="HN43" s="286"/>
      <c r="HO43" s="286"/>
      <c r="HP43" s="286"/>
      <c r="HQ43" s="286"/>
      <c r="HR43" s="286"/>
      <c r="HS43" s="286"/>
      <c r="HT43" s="286"/>
      <c r="HU43" s="286"/>
      <c r="HV43" s="286"/>
      <c r="HW43" s="286"/>
      <c r="HX43" s="286"/>
      <c r="HY43" s="286"/>
      <c r="HZ43" s="286"/>
      <c r="IA43" s="286"/>
      <c r="IB43" s="286"/>
      <c r="IC43" s="286"/>
      <c r="ID43" s="286"/>
      <c r="IE43" s="286"/>
      <c r="IF43" s="286"/>
      <c r="IG43" s="286"/>
      <c r="IH43" s="286"/>
      <c r="II43" s="286"/>
      <c r="IJ43" s="286"/>
      <c r="IK43" s="286"/>
      <c r="IL43" s="286"/>
      <c r="IM43" s="286"/>
      <c r="IN43" s="286"/>
      <c r="IO43" s="286"/>
      <c r="IP43" s="286"/>
      <c r="IQ43" s="286"/>
      <c r="IR43" s="286"/>
      <c r="IS43" s="286"/>
      <c r="IT43" s="286"/>
      <c r="IU43" s="286"/>
      <c r="IV43" s="286"/>
    </row>
    <row r="44" s="248" customFormat="1" customHeight="1" spans="1:256">
      <c r="A44" s="286"/>
      <c r="B44" s="307" t="s">
        <v>1468</v>
      </c>
      <c r="C44" s="308"/>
      <c r="D44" s="308"/>
      <c r="E44" s="308"/>
      <c r="F44" s="308"/>
      <c r="G44" s="283"/>
      <c r="H44" s="277"/>
      <c r="I44" s="277"/>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6"/>
      <c r="EJ44" s="286"/>
      <c r="EK44" s="286"/>
      <c r="EL44" s="286"/>
      <c r="EM44" s="286"/>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286"/>
      <c r="FS44" s="286"/>
      <c r="FT44" s="286"/>
      <c r="FU44" s="286"/>
      <c r="FV44" s="286"/>
      <c r="FW44" s="286"/>
      <c r="FX44" s="286"/>
      <c r="FY44" s="286"/>
      <c r="FZ44" s="286"/>
      <c r="GA44" s="286"/>
      <c r="GB44" s="286"/>
      <c r="GC44" s="286"/>
      <c r="GD44" s="286"/>
      <c r="GE44" s="286"/>
      <c r="GF44" s="286"/>
      <c r="GG44" s="286"/>
      <c r="GH44" s="286"/>
      <c r="GI44" s="286"/>
      <c r="GJ44" s="286"/>
      <c r="GK44" s="286"/>
      <c r="GL44" s="286"/>
      <c r="GM44" s="286"/>
      <c r="GN44" s="286"/>
      <c r="GO44" s="286"/>
      <c r="GP44" s="286"/>
      <c r="GQ44" s="286"/>
      <c r="GR44" s="286"/>
      <c r="GS44" s="286"/>
      <c r="GT44" s="286"/>
      <c r="GU44" s="286"/>
      <c r="GV44" s="286"/>
      <c r="GW44" s="286"/>
      <c r="GX44" s="286"/>
      <c r="GY44" s="286"/>
      <c r="GZ44" s="286"/>
      <c r="HA44" s="286"/>
      <c r="HB44" s="286"/>
      <c r="HC44" s="286"/>
      <c r="HD44" s="286"/>
      <c r="HE44" s="286"/>
      <c r="HF44" s="286"/>
      <c r="HG44" s="286"/>
      <c r="HH44" s="286"/>
      <c r="HI44" s="286"/>
      <c r="HJ44" s="286"/>
      <c r="HK44" s="286"/>
      <c r="HL44" s="286"/>
      <c r="HM44" s="286"/>
      <c r="HN44" s="286"/>
      <c r="HO44" s="286"/>
      <c r="HP44" s="286"/>
      <c r="HQ44" s="286"/>
      <c r="HR44" s="286"/>
      <c r="HS44" s="286"/>
      <c r="HT44" s="286"/>
      <c r="HU44" s="286"/>
      <c r="HV44" s="286"/>
      <c r="HW44" s="286"/>
      <c r="HX44" s="286"/>
      <c r="HY44" s="286"/>
      <c r="HZ44" s="286"/>
      <c r="IA44" s="286"/>
      <c r="IB44" s="286"/>
      <c r="IC44" s="286"/>
      <c r="ID44" s="286"/>
      <c r="IE44" s="286"/>
      <c r="IF44" s="286"/>
      <c r="IG44" s="286"/>
      <c r="IH44" s="286"/>
      <c r="II44" s="286"/>
      <c r="IJ44" s="286"/>
      <c r="IK44" s="286"/>
      <c r="IL44" s="286"/>
      <c r="IM44" s="286"/>
      <c r="IN44" s="286"/>
      <c r="IO44" s="286"/>
      <c r="IP44" s="286"/>
      <c r="IQ44" s="286"/>
      <c r="IR44" s="286"/>
      <c r="IS44" s="286"/>
      <c r="IT44" s="286"/>
      <c r="IU44" s="286"/>
      <c r="IV44" s="286"/>
    </row>
    <row r="45" s="248" customFormat="1" customHeight="1" spans="1:256">
      <c r="A45" s="286"/>
      <c r="B45" s="309" t="s">
        <v>1469</v>
      </c>
      <c r="C45" s="309"/>
      <c r="D45" s="309"/>
      <c r="E45" s="309"/>
      <c r="F45" s="261" t="s">
        <v>1470</v>
      </c>
      <c r="G45" s="283"/>
      <c r="H45" s="277"/>
      <c r="I45" s="277"/>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c r="FT45" s="286"/>
      <c r="FU45" s="286"/>
      <c r="FV45" s="286"/>
      <c r="FW45" s="286"/>
      <c r="FX45" s="286"/>
      <c r="FY45" s="286"/>
      <c r="FZ45" s="286"/>
      <c r="GA45" s="286"/>
      <c r="GB45" s="286"/>
      <c r="GC45" s="286"/>
      <c r="GD45" s="286"/>
      <c r="GE45" s="286"/>
      <c r="GF45" s="286"/>
      <c r="GG45" s="286"/>
      <c r="GH45" s="286"/>
      <c r="GI45" s="286"/>
      <c r="GJ45" s="286"/>
      <c r="GK45" s="286"/>
      <c r="GL45" s="286"/>
      <c r="GM45" s="286"/>
      <c r="GN45" s="286"/>
      <c r="GO45" s="286"/>
      <c r="GP45" s="286"/>
      <c r="GQ45" s="286"/>
      <c r="GR45" s="286"/>
      <c r="GS45" s="286"/>
      <c r="GT45" s="286"/>
      <c r="GU45" s="286"/>
      <c r="GV45" s="286"/>
      <c r="GW45" s="286"/>
      <c r="GX45" s="286"/>
      <c r="GY45" s="286"/>
      <c r="GZ45" s="286"/>
      <c r="HA45" s="286"/>
      <c r="HB45" s="286"/>
      <c r="HC45" s="286"/>
      <c r="HD45" s="286"/>
      <c r="HE45" s="286"/>
      <c r="HF45" s="286"/>
      <c r="HG45" s="286"/>
      <c r="HH45" s="286"/>
      <c r="HI45" s="286"/>
      <c r="HJ45" s="286"/>
      <c r="HK45" s="286"/>
      <c r="HL45" s="286"/>
      <c r="HM45" s="286"/>
      <c r="HN45" s="286"/>
      <c r="HO45" s="286"/>
      <c r="HP45" s="286"/>
      <c r="HQ45" s="286"/>
      <c r="HR45" s="286"/>
      <c r="HS45" s="286"/>
      <c r="HT45" s="286"/>
      <c r="HU45" s="286"/>
      <c r="HV45" s="286"/>
      <c r="HW45" s="286"/>
      <c r="HX45" s="286"/>
      <c r="HY45" s="286"/>
      <c r="HZ45" s="286"/>
      <c r="IA45" s="286"/>
      <c r="IB45" s="286"/>
      <c r="IC45" s="286"/>
      <c r="ID45" s="286"/>
      <c r="IE45" s="286"/>
      <c r="IF45" s="286"/>
      <c r="IG45" s="286"/>
      <c r="IH45" s="286"/>
      <c r="II45" s="286"/>
      <c r="IJ45" s="286"/>
      <c r="IK45" s="286"/>
      <c r="IL45" s="286"/>
      <c r="IM45" s="286"/>
      <c r="IN45" s="286"/>
      <c r="IO45" s="286"/>
      <c r="IP45" s="286"/>
      <c r="IQ45" s="286"/>
      <c r="IR45" s="286"/>
      <c r="IS45" s="286"/>
      <c r="IT45" s="286"/>
      <c r="IU45" s="286"/>
      <c r="IV45" s="286"/>
    </row>
    <row r="46" s="248" customFormat="1" customHeight="1" spans="1:256">
      <c r="A46" s="286"/>
      <c r="B46" s="310" t="s">
        <v>1471</v>
      </c>
      <c r="C46" s="310"/>
      <c r="D46" s="310"/>
      <c r="E46" s="310"/>
      <c r="F46" s="261"/>
      <c r="G46" s="286"/>
      <c r="H46" s="277"/>
      <c r="I46" s="277"/>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c r="FT46" s="286"/>
      <c r="FU46" s="286"/>
      <c r="FV46" s="286"/>
      <c r="FW46" s="286"/>
      <c r="FX46" s="286"/>
      <c r="FY46" s="286"/>
      <c r="FZ46" s="286"/>
      <c r="GA46" s="286"/>
      <c r="GB46" s="286"/>
      <c r="GC46" s="286"/>
      <c r="GD46" s="286"/>
      <c r="GE46" s="286"/>
      <c r="GF46" s="286"/>
      <c r="GG46" s="286"/>
      <c r="GH46" s="286"/>
      <c r="GI46" s="286"/>
      <c r="GJ46" s="286"/>
      <c r="GK46" s="286"/>
      <c r="GL46" s="286"/>
      <c r="GM46" s="286"/>
      <c r="GN46" s="286"/>
      <c r="GO46" s="286"/>
      <c r="GP46" s="286"/>
      <c r="GQ46" s="286"/>
      <c r="GR46" s="286"/>
      <c r="GS46" s="286"/>
      <c r="GT46" s="286"/>
      <c r="GU46" s="286"/>
      <c r="GV46" s="286"/>
      <c r="GW46" s="286"/>
      <c r="GX46" s="286"/>
      <c r="GY46" s="286"/>
      <c r="GZ46" s="286"/>
      <c r="HA46" s="286"/>
      <c r="HB46" s="286"/>
      <c r="HC46" s="286"/>
      <c r="HD46" s="286"/>
      <c r="HE46" s="286"/>
      <c r="HF46" s="286"/>
      <c r="HG46" s="286"/>
      <c r="HH46" s="286"/>
      <c r="HI46" s="286"/>
      <c r="HJ46" s="286"/>
      <c r="HK46" s="286"/>
      <c r="HL46" s="286"/>
      <c r="HM46" s="286"/>
      <c r="HN46" s="286"/>
      <c r="HO46" s="286"/>
      <c r="HP46" s="286"/>
      <c r="HQ46" s="286"/>
      <c r="HR46" s="286"/>
      <c r="HS46" s="286"/>
      <c r="HT46" s="286"/>
      <c r="HU46" s="286"/>
      <c r="HV46" s="286"/>
      <c r="HW46" s="286"/>
      <c r="HX46" s="286"/>
      <c r="HY46" s="286"/>
      <c r="HZ46" s="286"/>
      <c r="IA46" s="286"/>
      <c r="IB46" s="286"/>
      <c r="IC46" s="286"/>
      <c r="ID46" s="286"/>
      <c r="IE46" s="286"/>
      <c r="IF46" s="286"/>
      <c r="IG46" s="286"/>
      <c r="IH46" s="286"/>
      <c r="II46" s="286"/>
      <c r="IJ46" s="286"/>
      <c r="IK46" s="286"/>
      <c r="IL46" s="286"/>
      <c r="IM46" s="286"/>
      <c r="IN46" s="286"/>
      <c r="IO46" s="286"/>
      <c r="IP46" s="286"/>
      <c r="IQ46" s="286"/>
      <c r="IR46" s="286"/>
      <c r="IS46" s="286"/>
      <c r="IT46" s="286"/>
      <c r="IU46" s="286"/>
      <c r="IV46" s="286"/>
    </row>
    <row r="47" s="248" customFormat="1" customHeight="1" spans="1:256">
      <c r="A47" s="286"/>
      <c r="B47" s="310" t="s">
        <v>1472</v>
      </c>
      <c r="C47" s="310"/>
      <c r="D47" s="310"/>
      <c r="E47" s="310"/>
      <c r="F47" s="261">
        <v>1.1</v>
      </c>
      <c r="G47" s="283"/>
      <c r="H47" s="277"/>
      <c r="I47" s="277"/>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c r="FT47" s="286"/>
      <c r="FU47" s="286"/>
      <c r="FV47" s="286"/>
      <c r="FW47" s="286"/>
      <c r="FX47" s="286"/>
      <c r="FY47" s="286"/>
      <c r="FZ47" s="286"/>
      <c r="GA47" s="286"/>
      <c r="GB47" s="286"/>
      <c r="GC47" s="286"/>
      <c r="GD47" s="286"/>
      <c r="GE47" s="286"/>
      <c r="GF47" s="286"/>
      <c r="GG47" s="286"/>
      <c r="GH47" s="286"/>
      <c r="GI47" s="286"/>
      <c r="GJ47" s="286"/>
      <c r="GK47" s="286"/>
      <c r="GL47" s="286"/>
      <c r="GM47" s="286"/>
      <c r="GN47" s="286"/>
      <c r="GO47" s="286"/>
      <c r="GP47" s="286"/>
      <c r="GQ47" s="286"/>
      <c r="GR47" s="286"/>
      <c r="GS47" s="286"/>
      <c r="GT47" s="286"/>
      <c r="GU47" s="286"/>
      <c r="GV47" s="286"/>
      <c r="GW47" s="286"/>
      <c r="GX47" s="286"/>
      <c r="GY47" s="286"/>
      <c r="GZ47" s="286"/>
      <c r="HA47" s="286"/>
      <c r="HB47" s="286"/>
      <c r="HC47" s="286"/>
      <c r="HD47" s="286"/>
      <c r="HE47" s="286"/>
      <c r="HF47" s="286"/>
      <c r="HG47" s="286"/>
      <c r="HH47" s="286"/>
      <c r="HI47" s="286"/>
      <c r="HJ47" s="286"/>
      <c r="HK47" s="286"/>
      <c r="HL47" s="286"/>
      <c r="HM47" s="286"/>
      <c r="HN47" s="286"/>
      <c r="HO47" s="286"/>
      <c r="HP47" s="286"/>
      <c r="HQ47" s="286"/>
      <c r="HR47" s="286"/>
      <c r="HS47" s="286"/>
      <c r="HT47" s="286"/>
      <c r="HU47" s="286"/>
      <c r="HV47" s="286"/>
      <c r="HW47" s="286"/>
      <c r="HX47" s="286"/>
      <c r="HY47" s="286"/>
      <c r="HZ47" s="286"/>
      <c r="IA47" s="286"/>
      <c r="IB47" s="286"/>
      <c r="IC47" s="286"/>
      <c r="ID47" s="286"/>
      <c r="IE47" s="286"/>
      <c r="IF47" s="286"/>
      <c r="IG47" s="286"/>
      <c r="IH47" s="286"/>
      <c r="II47" s="286"/>
      <c r="IJ47" s="286"/>
      <c r="IK47" s="286"/>
      <c r="IL47" s="286"/>
      <c r="IM47" s="286"/>
      <c r="IN47" s="286"/>
      <c r="IO47" s="286"/>
      <c r="IP47" s="286"/>
      <c r="IQ47" s="286"/>
      <c r="IR47" s="286"/>
      <c r="IS47" s="286"/>
      <c r="IT47" s="286"/>
      <c r="IU47" s="286"/>
      <c r="IV47" s="286"/>
    </row>
    <row r="48" s="248" customFormat="1" customHeight="1" spans="1:256">
      <c r="A48" s="286"/>
      <c r="B48" s="310" t="s">
        <v>1473</v>
      </c>
      <c r="C48" s="310"/>
      <c r="D48" s="310"/>
      <c r="E48" s="310"/>
      <c r="F48" s="261">
        <v>1.2</v>
      </c>
      <c r="G48" s="283"/>
      <c r="H48" s="277"/>
      <c r="I48" s="277"/>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c r="FT48" s="286"/>
      <c r="FU48" s="286"/>
      <c r="FV48" s="286"/>
      <c r="FW48" s="286"/>
      <c r="FX48" s="286"/>
      <c r="FY48" s="286"/>
      <c r="FZ48" s="286"/>
      <c r="GA48" s="286"/>
      <c r="GB48" s="286"/>
      <c r="GC48" s="286"/>
      <c r="GD48" s="286"/>
      <c r="GE48" s="286"/>
      <c r="GF48" s="286"/>
      <c r="GG48" s="286"/>
      <c r="GH48" s="286"/>
      <c r="GI48" s="286"/>
      <c r="GJ48" s="286"/>
      <c r="GK48" s="286"/>
      <c r="GL48" s="286"/>
      <c r="GM48" s="286"/>
      <c r="GN48" s="286"/>
      <c r="GO48" s="286"/>
      <c r="GP48" s="286"/>
      <c r="GQ48" s="286"/>
      <c r="GR48" s="286"/>
      <c r="GS48" s="286"/>
      <c r="GT48" s="286"/>
      <c r="GU48" s="286"/>
      <c r="GV48" s="286"/>
      <c r="GW48" s="286"/>
      <c r="GX48" s="286"/>
      <c r="GY48" s="286"/>
      <c r="GZ48" s="286"/>
      <c r="HA48" s="286"/>
      <c r="HB48" s="286"/>
      <c r="HC48" s="286"/>
      <c r="HD48" s="286"/>
      <c r="HE48" s="286"/>
      <c r="HF48" s="286"/>
      <c r="HG48" s="286"/>
      <c r="HH48" s="286"/>
      <c r="HI48" s="286"/>
      <c r="HJ48" s="286"/>
      <c r="HK48" s="286"/>
      <c r="HL48" s="286"/>
      <c r="HM48" s="286"/>
      <c r="HN48" s="286"/>
      <c r="HO48" s="286"/>
      <c r="HP48" s="286"/>
      <c r="HQ48" s="286"/>
      <c r="HR48" s="286"/>
      <c r="HS48" s="286"/>
      <c r="HT48" s="286"/>
      <c r="HU48" s="286"/>
      <c r="HV48" s="286"/>
      <c r="HW48" s="286"/>
      <c r="HX48" s="286"/>
      <c r="HY48" s="286"/>
      <c r="HZ48" s="286"/>
      <c r="IA48" s="286"/>
      <c r="IB48" s="286"/>
      <c r="IC48" s="286"/>
      <c r="ID48" s="286"/>
      <c r="IE48" s="286"/>
      <c r="IF48" s="286"/>
      <c r="IG48" s="286"/>
      <c r="IH48" s="286"/>
      <c r="II48" s="286"/>
      <c r="IJ48" s="286"/>
      <c r="IK48" s="286"/>
      <c r="IL48" s="286"/>
      <c r="IM48" s="286"/>
      <c r="IN48" s="286"/>
      <c r="IO48" s="286"/>
      <c r="IP48" s="286"/>
      <c r="IQ48" s="286"/>
      <c r="IR48" s="286"/>
      <c r="IS48" s="286"/>
      <c r="IT48" s="286"/>
      <c r="IU48" s="286"/>
      <c r="IV48" s="286"/>
    </row>
    <row r="49" s="248" customFormat="1" customHeight="1" spans="1:256">
      <c r="A49" s="286"/>
      <c r="B49" s="310" t="s">
        <v>1474</v>
      </c>
      <c r="C49" s="310"/>
      <c r="D49" s="310"/>
      <c r="E49" s="310"/>
      <c r="F49" s="261">
        <v>1.3</v>
      </c>
      <c r="G49" s="283"/>
      <c r="H49" s="277"/>
      <c r="I49" s="277"/>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c r="FT49" s="286"/>
      <c r="FU49" s="286"/>
      <c r="FV49" s="286"/>
      <c r="FW49" s="286"/>
      <c r="FX49" s="286"/>
      <c r="FY49" s="286"/>
      <c r="FZ49" s="286"/>
      <c r="GA49" s="286"/>
      <c r="GB49" s="286"/>
      <c r="GC49" s="286"/>
      <c r="GD49" s="286"/>
      <c r="GE49" s="286"/>
      <c r="GF49" s="286"/>
      <c r="GG49" s="286"/>
      <c r="GH49" s="286"/>
      <c r="GI49" s="286"/>
      <c r="GJ49" s="286"/>
      <c r="GK49" s="286"/>
      <c r="GL49" s="286"/>
      <c r="GM49" s="286"/>
      <c r="GN49" s="286"/>
      <c r="GO49" s="286"/>
      <c r="GP49" s="286"/>
      <c r="GQ49" s="286"/>
      <c r="GR49" s="286"/>
      <c r="GS49" s="286"/>
      <c r="GT49" s="286"/>
      <c r="GU49" s="286"/>
      <c r="GV49" s="286"/>
      <c r="GW49" s="286"/>
      <c r="GX49" s="286"/>
      <c r="GY49" s="286"/>
      <c r="GZ49" s="286"/>
      <c r="HA49" s="286"/>
      <c r="HB49" s="286"/>
      <c r="HC49" s="286"/>
      <c r="HD49" s="286"/>
      <c r="HE49" s="286"/>
      <c r="HF49" s="286"/>
      <c r="HG49" s="286"/>
      <c r="HH49" s="286"/>
      <c r="HI49" s="286"/>
      <c r="HJ49" s="286"/>
      <c r="HK49" s="286"/>
      <c r="HL49" s="286"/>
      <c r="HM49" s="286"/>
      <c r="HN49" s="286"/>
      <c r="HO49" s="286"/>
      <c r="HP49" s="286"/>
      <c r="HQ49" s="286"/>
      <c r="HR49" s="286"/>
      <c r="HS49" s="286"/>
      <c r="HT49" s="286"/>
      <c r="HU49" s="286"/>
      <c r="HV49" s="286"/>
      <c r="HW49" s="286"/>
      <c r="HX49" s="286"/>
      <c r="HY49" s="286"/>
      <c r="HZ49" s="286"/>
      <c r="IA49" s="286"/>
      <c r="IB49" s="286"/>
      <c r="IC49" s="286"/>
      <c r="ID49" s="286"/>
      <c r="IE49" s="286"/>
      <c r="IF49" s="286"/>
      <c r="IG49" s="286"/>
      <c r="IH49" s="286"/>
      <c r="II49" s="286"/>
      <c r="IJ49" s="286"/>
      <c r="IK49" s="286"/>
      <c r="IL49" s="286"/>
      <c r="IM49" s="286"/>
      <c r="IN49" s="286"/>
      <c r="IO49" s="286"/>
      <c r="IP49" s="286"/>
      <c r="IQ49" s="286"/>
      <c r="IR49" s="286"/>
      <c r="IS49" s="286"/>
      <c r="IT49" s="286"/>
      <c r="IU49" s="286"/>
      <c r="IV49" s="286"/>
    </row>
    <row r="50" s="248" customFormat="1" customHeight="1" spans="1:256">
      <c r="A50" s="286"/>
      <c r="B50" s="310" t="s">
        <v>1475</v>
      </c>
      <c r="C50" s="310"/>
      <c r="D50" s="310"/>
      <c r="E50" s="310"/>
      <c r="F50" s="261"/>
      <c r="G50" s="283"/>
      <c r="H50" s="277"/>
      <c r="I50" s="277"/>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c r="FT50" s="286"/>
      <c r="FU50" s="286"/>
      <c r="FV50" s="286"/>
      <c r="FW50" s="286"/>
      <c r="FX50" s="286"/>
      <c r="FY50" s="286"/>
      <c r="FZ50" s="286"/>
      <c r="GA50" s="286"/>
      <c r="GB50" s="286"/>
      <c r="GC50" s="286"/>
      <c r="GD50" s="286"/>
      <c r="GE50" s="286"/>
      <c r="GF50" s="286"/>
      <c r="GG50" s="286"/>
      <c r="GH50" s="286"/>
      <c r="GI50" s="286"/>
      <c r="GJ50" s="286"/>
      <c r="GK50" s="286"/>
      <c r="GL50" s="286"/>
      <c r="GM50" s="286"/>
      <c r="GN50" s="286"/>
      <c r="GO50" s="286"/>
      <c r="GP50" s="286"/>
      <c r="GQ50" s="286"/>
      <c r="GR50" s="286"/>
      <c r="GS50" s="286"/>
      <c r="GT50" s="286"/>
      <c r="GU50" s="286"/>
      <c r="GV50" s="286"/>
      <c r="GW50" s="286"/>
      <c r="GX50" s="286"/>
      <c r="GY50" s="286"/>
      <c r="GZ50" s="286"/>
      <c r="HA50" s="286"/>
      <c r="HB50" s="286"/>
      <c r="HC50" s="286"/>
      <c r="HD50" s="286"/>
      <c r="HE50" s="286"/>
      <c r="HF50" s="286"/>
      <c r="HG50" s="286"/>
      <c r="HH50" s="286"/>
      <c r="HI50" s="286"/>
      <c r="HJ50" s="286"/>
      <c r="HK50" s="286"/>
      <c r="HL50" s="286"/>
      <c r="HM50" s="286"/>
      <c r="HN50" s="286"/>
      <c r="HO50" s="286"/>
      <c r="HP50" s="286"/>
      <c r="HQ50" s="286"/>
      <c r="HR50" s="286"/>
      <c r="HS50" s="286"/>
      <c r="HT50" s="286"/>
      <c r="HU50" s="286"/>
      <c r="HV50" s="286"/>
      <c r="HW50" s="286"/>
      <c r="HX50" s="286"/>
      <c r="HY50" s="286"/>
      <c r="HZ50" s="286"/>
      <c r="IA50" s="286"/>
      <c r="IB50" s="286"/>
      <c r="IC50" s="286"/>
      <c r="ID50" s="286"/>
      <c r="IE50" s="286"/>
      <c r="IF50" s="286"/>
      <c r="IG50" s="286"/>
      <c r="IH50" s="286"/>
      <c r="II50" s="286"/>
      <c r="IJ50" s="286"/>
      <c r="IK50" s="286"/>
      <c r="IL50" s="286"/>
      <c r="IM50" s="286"/>
      <c r="IN50" s="286"/>
      <c r="IO50" s="286"/>
      <c r="IP50" s="286"/>
      <c r="IQ50" s="286"/>
      <c r="IR50" s="286"/>
      <c r="IS50" s="286"/>
      <c r="IT50" s="286"/>
      <c r="IU50" s="286"/>
      <c r="IV50" s="286"/>
    </row>
    <row r="51" s="248" customFormat="1" customHeight="1" spans="1:256">
      <c r="A51" s="286"/>
      <c r="B51" s="310" t="s">
        <v>1476</v>
      </c>
      <c r="C51" s="310"/>
      <c r="D51" s="310"/>
      <c r="E51" s="310"/>
      <c r="F51" s="261">
        <v>1</v>
      </c>
      <c r="G51" s="283"/>
      <c r="H51" s="277"/>
      <c r="I51" s="277"/>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c r="FT51" s="286"/>
      <c r="FU51" s="286"/>
      <c r="FV51" s="286"/>
      <c r="FW51" s="286"/>
      <c r="FX51" s="286"/>
      <c r="FY51" s="286"/>
      <c r="FZ51" s="286"/>
      <c r="GA51" s="286"/>
      <c r="GB51" s="286"/>
      <c r="GC51" s="286"/>
      <c r="GD51" s="286"/>
      <c r="GE51" s="286"/>
      <c r="GF51" s="286"/>
      <c r="GG51" s="286"/>
      <c r="GH51" s="286"/>
      <c r="GI51" s="286"/>
      <c r="GJ51" s="286"/>
      <c r="GK51" s="286"/>
      <c r="GL51" s="286"/>
      <c r="GM51" s="286"/>
      <c r="GN51" s="286"/>
      <c r="GO51" s="286"/>
      <c r="GP51" s="286"/>
      <c r="GQ51" s="286"/>
      <c r="GR51" s="286"/>
      <c r="GS51" s="286"/>
      <c r="GT51" s="286"/>
      <c r="GU51" s="286"/>
      <c r="GV51" s="286"/>
      <c r="GW51" s="286"/>
      <c r="GX51" s="286"/>
      <c r="GY51" s="286"/>
      <c r="GZ51" s="286"/>
      <c r="HA51" s="286"/>
      <c r="HB51" s="286"/>
      <c r="HC51" s="286"/>
      <c r="HD51" s="286"/>
      <c r="HE51" s="286"/>
      <c r="HF51" s="286"/>
      <c r="HG51" s="286"/>
      <c r="HH51" s="286"/>
      <c r="HI51" s="286"/>
      <c r="HJ51" s="286"/>
      <c r="HK51" s="286"/>
      <c r="HL51" s="286"/>
      <c r="HM51" s="286"/>
      <c r="HN51" s="286"/>
      <c r="HO51" s="286"/>
      <c r="HP51" s="286"/>
      <c r="HQ51" s="286"/>
      <c r="HR51" s="286"/>
      <c r="HS51" s="286"/>
      <c r="HT51" s="286"/>
      <c r="HU51" s="286"/>
      <c r="HV51" s="286"/>
      <c r="HW51" s="286"/>
      <c r="HX51" s="286"/>
      <c r="HY51" s="286"/>
      <c r="HZ51" s="286"/>
      <c r="IA51" s="286"/>
      <c r="IB51" s="286"/>
      <c r="IC51" s="286"/>
      <c r="ID51" s="286"/>
      <c r="IE51" s="286"/>
      <c r="IF51" s="286"/>
      <c r="IG51" s="286"/>
      <c r="IH51" s="286"/>
      <c r="II51" s="286"/>
      <c r="IJ51" s="286"/>
      <c r="IK51" s="286"/>
      <c r="IL51" s="286"/>
      <c r="IM51" s="286"/>
      <c r="IN51" s="286"/>
      <c r="IO51" s="286"/>
      <c r="IP51" s="286"/>
      <c r="IQ51" s="286"/>
      <c r="IR51" s="286"/>
      <c r="IS51" s="286"/>
      <c r="IT51" s="286"/>
      <c r="IU51" s="286"/>
      <c r="IV51" s="286"/>
    </row>
    <row r="52" s="248" customFormat="1" customHeight="1" spans="1:256">
      <c r="A52" s="286"/>
      <c r="B52" s="310" t="s">
        <v>1477</v>
      </c>
      <c r="C52" s="310"/>
      <c r="D52" s="310"/>
      <c r="E52" s="310"/>
      <c r="F52" s="261">
        <v>1.1</v>
      </c>
      <c r="G52" s="283"/>
      <c r="H52" s="277"/>
      <c r="I52" s="277"/>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6"/>
      <c r="GI52" s="286"/>
      <c r="GJ52" s="286"/>
      <c r="GK52" s="286"/>
      <c r="GL52" s="286"/>
      <c r="GM52" s="286"/>
      <c r="GN52" s="286"/>
      <c r="GO52" s="286"/>
      <c r="GP52" s="286"/>
      <c r="GQ52" s="286"/>
      <c r="GR52" s="286"/>
      <c r="GS52" s="286"/>
      <c r="GT52" s="286"/>
      <c r="GU52" s="286"/>
      <c r="GV52" s="286"/>
      <c r="GW52" s="286"/>
      <c r="GX52" s="286"/>
      <c r="GY52" s="286"/>
      <c r="GZ52" s="286"/>
      <c r="HA52" s="286"/>
      <c r="HB52" s="286"/>
      <c r="HC52" s="286"/>
      <c r="HD52" s="286"/>
      <c r="HE52" s="286"/>
      <c r="HF52" s="286"/>
      <c r="HG52" s="286"/>
      <c r="HH52" s="286"/>
      <c r="HI52" s="286"/>
      <c r="HJ52" s="286"/>
      <c r="HK52" s="286"/>
      <c r="HL52" s="286"/>
      <c r="HM52" s="286"/>
      <c r="HN52" s="286"/>
      <c r="HO52" s="286"/>
      <c r="HP52" s="286"/>
      <c r="HQ52" s="286"/>
      <c r="HR52" s="286"/>
      <c r="HS52" s="286"/>
      <c r="HT52" s="286"/>
      <c r="HU52" s="286"/>
      <c r="HV52" s="286"/>
      <c r="HW52" s="286"/>
      <c r="HX52" s="286"/>
      <c r="HY52" s="286"/>
      <c r="HZ52" s="286"/>
      <c r="IA52" s="286"/>
      <c r="IB52" s="286"/>
      <c r="IC52" s="286"/>
      <c r="ID52" s="286"/>
      <c r="IE52" s="286"/>
      <c r="IF52" s="286"/>
      <c r="IG52" s="286"/>
      <c r="IH52" s="286"/>
      <c r="II52" s="286"/>
      <c r="IJ52" s="286"/>
      <c r="IK52" s="286"/>
      <c r="IL52" s="286"/>
      <c r="IM52" s="286"/>
      <c r="IN52" s="286"/>
      <c r="IO52" s="286"/>
      <c r="IP52" s="286"/>
      <c r="IQ52" s="286"/>
      <c r="IR52" s="286"/>
      <c r="IS52" s="286"/>
      <c r="IT52" s="286"/>
      <c r="IU52" s="286"/>
      <c r="IV52" s="286"/>
    </row>
    <row r="53" s="248" customFormat="1" customHeight="1" spans="1:256">
      <c r="A53" s="286"/>
      <c r="B53" s="310" t="s">
        <v>1478</v>
      </c>
      <c r="C53" s="310"/>
      <c r="D53" s="310"/>
      <c r="E53" s="310"/>
      <c r="F53" s="261">
        <v>1.2</v>
      </c>
      <c r="G53" s="283"/>
      <c r="H53" s="277"/>
      <c r="I53" s="277"/>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6"/>
      <c r="GJ53" s="286"/>
      <c r="GK53" s="286"/>
      <c r="GL53" s="286"/>
      <c r="GM53" s="286"/>
      <c r="GN53" s="286"/>
      <c r="GO53" s="286"/>
      <c r="GP53" s="286"/>
      <c r="GQ53" s="286"/>
      <c r="GR53" s="286"/>
      <c r="GS53" s="286"/>
      <c r="GT53" s="286"/>
      <c r="GU53" s="286"/>
      <c r="GV53" s="286"/>
      <c r="GW53" s="286"/>
      <c r="GX53" s="286"/>
      <c r="GY53" s="286"/>
      <c r="GZ53" s="286"/>
      <c r="HA53" s="286"/>
      <c r="HB53" s="286"/>
      <c r="HC53" s="286"/>
      <c r="HD53" s="286"/>
      <c r="HE53" s="286"/>
      <c r="HF53" s="286"/>
      <c r="HG53" s="286"/>
      <c r="HH53" s="286"/>
      <c r="HI53" s="286"/>
      <c r="HJ53" s="286"/>
      <c r="HK53" s="286"/>
      <c r="HL53" s="286"/>
      <c r="HM53" s="286"/>
      <c r="HN53" s="286"/>
      <c r="HO53" s="286"/>
      <c r="HP53" s="286"/>
      <c r="HQ53" s="286"/>
      <c r="HR53" s="286"/>
      <c r="HS53" s="286"/>
      <c r="HT53" s="286"/>
      <c r="HU53" s="286"/>
      <c r="HV53" s="286"/>
      <c r="HW53" s="286"/>
      <c r="HX53" s="286"/>
      <c r="HY53" s="286"/>
      <c r="HZ53" s="286"/>
      <c r="IA53" s="286"/>
      <c r="IB53" s="286"/>
      <c r="IC53" s="286"/>
      <c r="ID53" s="286"/>
      <c r="IE53" s="286"/>
      <c r="IF53" s="286"/>
      <c r="IG53" s="286"/>
      <c r="IH53" s="286"/>
      <c r="II53" s="286"/>
      <c r="IJ53" s="286"/>
      <c r="IK53" s="286"/>
      <c r="IL53" s="286"/>
      <c r="IM53" s="286"/>
      <c r="IN53" s="286"/>
      <c r="IO53" s="286"/>
      <c r="IP53" s="286"/>
      <c r="IQ53" s="286"/>
      <c r="IR53" s="286"/>
      <c r="IS53" s="286"/>
      <c r="IT53" s="286"/>
      <c r="IU53" s="286"/>
      <c r="IV53" s="286"/>
    </row>
    <row r="54" s="248" customFormat="1" customHeight="1" spans="1:256">
      <c r="A54" s="311"/>
      <c r="B54" s="310" t="s">
        <v>1479</v>
      </c>
      <c r="C54" s="310"/>
      <c r="D54" s="310"/>
      <c r="E54" s="310"/>
      <c r="F54" s="261">
        <v>1.3</v>
      </c>
      <c r="G54" s="283"/>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1"/>
      <c r="BM54" s="311"/>
      <c r="BN54" s="311"/>
      <c r="BO54" s="311"/>
      <c r="BP54" s="311"/>
      <c r="BQ54" s="311"/>
      <c r="BR54" s="311"/>
      <c r="BS54" s="311"/>
      <c r="BT54" s="311"/>
      <c r="BU54" s="311"/>
      <c r="BV54" s="311"/>
      <c r="BW54" s="311"/>
      <c r="BX54" s="311"/>
      <c r="BY54" s="311"/>
      <c r="BZ54" s="311"/>
      <c r="CA54" s="311"/>
      <c r="CB54" s="311"/>
      <c r="CC54" s="311"/>
      <c r="CD54" s="311"/>
      <c r="CE54" s="311"/>
      <c r="CF54" s="311"/>
      <c r="CG54" s="311"/>
      <c r="CH54" s="311"/>
      <c r="CI54" s="311"/>
      <c r="CJ54" s="311"/>
      <c r="CK54" s="311"/>
      <c r="CL54" s="311"/>
      <c r="CM54" s="311"/>
      <c r="CN54" s="311"/>
      <c r="CO54" s="311"/>
      <c r="CP54" s="311"/>
      <c r="CQ54" s="311"/>
      <c r="CR54" s="311"/>
      <c r="CS54" s="311"/>
      <c r="CT54" s="311"/>
      <c r="CU54" s="311"/>
      <c r="CV54" s="311"/>
      <c r="CW54" s="311"/>
      <c r="CX54" s="311"/>
      <c r="CY54" s="311"/>
      <c r="CZ54" s="311"/>
      <c r="DA54" s="311"/>
      <c r="DB54" s="311"/>
      <c r="DC54" s="311"/>
      <c r="DD54" s="311"/>
      <c r="DE54" s="311"/>
      <c r="DF54" s="311"/>
      <c r="DG54" s="311"/>
      <c r="DH54" s="311"/>
      <c r="DI54" s="311"/>
      <c r="DJ54" s="311"/>
      <c r="DK54" s="311"/>
      <c r="DL54" s="311"/>
      <c r="DM54" s="311"/>
      <c r="DN54" s="311"/>
      <c r="DO54" s="311"/>
      <c r="DP54" s="311"/>
      <c r="DQ54" s="311"/>
      <c r="DR54" s="311"/>
      <c r="DS54" s="311"/>
      <c r="DT54" s="311"/>
      <c r="DU54" s="311"/>
      <c r="DV54" s="311"/>
      <c r="DW54" s="311"/>
      <c r="DX54" s="311"/>
      <c r="DY54" s="311"/>
      <c r="DZ54" s="311"/>
      <c r="EA54" s="311"/>
      <c r="EB54" s="311"/>
      <c r="EC54" s="311"/>
      <c r="ED54" s="311"/>
      <c r="EE54" s="311"/>
      <c r="EF54" s="311"/>
      <c r="EG54" s="311"/>
      <c r="EH54" s="311"/>
      <c r="EI54" s="311"/>
      <c r="EJ54" s="311"/>
      <c r="EK54" s="311"/>
      <c r="EL54" s="311"/>
      <c r="EM54" s="311"/>
      <c r="EN54" s="311"/>
      <c r="EO54" s="311"/>
      <c r="EP54" s="311"/>
      <c r="EQ54" s="311"/>
      <c r="ER54" s="311"/>
      <c r="ES54" s="311"/>
      <c r="ET54" s="311"/>
      <c r="EU54" s="311"/>
      <c r="EV54" s="311"/>
      <c r="EW54" s="311"/>
      <c r="EX54" s="311"/>
      <c r="EY54" s="311"/>
      <c r="EZ54" s="311"/>
      <c r="FA54" s="311"/>
      <c r="FB54" s="311"/>
      <c r="FC54" s="311"/>
      <c r="FD54" s="311"/>
      <c r="FE54" s="311"/>
      <c r="FF54" s="311"/>
      <c r="FG54" s="311"/>
      <c r="FH54" s="311"/>
      <c r="FI54" s="311"/>
      <c r="FJ54" s="311"/>
      <c r="FK54" s="311"/>
      <c r="FL54" s="311"/>
      <c r="FM54" s="311"/>
      <c r="FN54" s="311"/>
      <c r="FO54" s="311"/>
      <c r="FP54" s="311"/>
      <c r="FQ54" s="311"/>
      <c r="FR54" s="311"/>
      <c r="FS54" s="311"/>
      <c r="FT54" s="311"/>
      <c r="FU54" s="311"/>
      <c r="FV54" s="311"/>
      <c r="FW54" s="311"/>
      <c r="FX54" s="311"/>
      <c r="FY54" s="311"/>
      <c r="FZ54" s="311"/>
      <c r="GA54" s="311"/>
      <c r="GB54" s="311"/>
      <c r="GC54" s="311"/>
      <c r="GD54" s="311"/>
      <c r="GE54" s="311"/>
      <c r="GF54" s="311"/>
      <c r="GG54" s="311"/>
      <c r="GH54" s="311"/>
      <c r="GI54" s="311"/>
      <c r="GJ54" s="311"/>
      <c r="GK54" s="311"/>
      <c r="GL54" s="311"/>
      <c r="GM54" s="311"/>
      <c r="GN54" s="311"/>
      <c r="GO54" s="311"/>
      <c r="GP54" s="311"/>
      <c r="GQ54" s="311"/>
      <c r="GR54" s="311"/>
      <c r="GS54" s="311"/>
      <c r="GT54" s="311"/>
      <c r="GU54" s="311"/>
      <c r="GV54" s="311"/>
      <c r="GW54" s="311"/>
      <c r="GX54" s="311"/>
      <c r="GY54" s="311"/>
      <c r="GZ54" s="311"/>
      <c r="HA54" s="311"/>
      <c r="HB54" s="311"/>
      <c r="HC54" s="311"/>
      <c r="HD54" s="311"/>
      <c r="HE54" s="311"/>
      <c r="HF54" s="311"/>
      <c r="HG54" s="311"/>
      <c r="HH54" s="311"/>
      <c r="HI54" s="311"/>
      <c r="HJ54" s="311"/>
      <c r="HK54" s="311"/>
      <c r="HL54" s="311"/>
      <c r="HM54" s="311"/>
      <c r="HN54" s="311"/>
      <c r="HO54" s="311"/>
      <c r="HP54" s="311"/>
      <c r="HQ54" s="311"/>
      <c r="HR54" s="311"/>
      <c r="HS54" s="311"/>
      <c r="HT54" s="311"/>
      <c r="HU54" s="311"/>
      <c r="HV54" s="311"/>
      <c r="HW54" s="311"/>
      <c r="HX54" s="311"/>
      <c r="HY54" s="311"/>
      <c r="HZ54" s="311"/>
      <c r="IA54" s="311"/>
      <c r="IB54" s="311"/>
      <c r="IC54" s="311"/>
      <c r="ID54" s="311"/>
      <c r="IE54" s="311"/>
      <c r="IF54" s="311"/>
      <c r="IG54" s="311"/>
      <c r="IH54" s="311"/>
      <c r="II54" s="311"/>
      <c r="IJ54" s="311"/>
      <c r="IK54" s="311"/>
      <c r="IL54" s="311"/>
      <c r="IM54" s="311"/>
      <c r="IN54" s="311"/>
      <c r="IO54" s="311"/>
      <c r="IP54" s="311"/>
      <c r="IQ54" s="311"/>
      <c r="IR54" s="311"/>
      <c r="IS54" s="311"/>
      <c r="IT54" s="311"/>
      <c r="IU54" s="311"/>
      <c r="IV54" s="311"/>
    </row>
    <row r="55" s="248" customFormat="1" customHeight="1" spans="1:256">
      <c r="A55" s="312"/>
      <c r="B55" s="310" t="s">
        <v>1480</v>
      </c>
      <c r="C55" s="310"/>
      <c r="D55" s="310"/>
      <c r="E55" s="310"/>
      <c r="F55" s="261"/>
      <c r="G55" s="313"/>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2"/>
      <c r="BR55" s="312"/>
      <c r="BS55" s="312"/>
      <c r="BT55" s="312"/>
      <c r="BU55" s="312"/>
      <c r="BV55" s="312"/>
      <c r="BW55" s="312"/>
      <c r="BX55" s="312"/>
      <c r="BY55" s="312"/>
      <c r="BZ55" s="312"/>
      <c r="CA55" s="312"/>
      <c r="CB55" s="312"/>
      <c r="CC55" s="312"/>
      <c r="CD55" s="312"/>
      <c r="CE55" s="312"/>
      <c r="CF55" s="312"/>
      <c r="CG55" s="312"/>
      <c r="CH55" s="312"/>
      <c r="CI55" s="312"/>
      <c r="CJ55" s="312"/>
      <c r="CK55" s="312"/>
      <c r="CL55" s="312"/>
      <c r="CM55" s="312"/>
      <c r="CN55" s="312"/>
      <c r="CO55" s="312"/>
      <c r="CP55" s="312"/>
      <c r="CQ55" s="312"/>
      <c r="CR55" s="312"/>
      <c r="CS55" s="312"/>
      <c r="CT55" s="312"/>
      <c r="CU55" s="312"/>
      <c r="CV55" s="312"/>
      <c r="CW55" s="312"/>
      <c r="CX55" s="312"/>
      <c r="CY55" s="312"/>
      <c r="CZ55" s="312"/>
      <c r="DA55" s="312"/>
      <c r="DB55" s="312"/>
      <c r="DC55" s="312"/>
      <c r="DD55" s="312"/>
      <c r="DE55" s="312"/>
      <c r="DF55" s="312"/>
      <c r="DG55" s="312"/>
      <c r="DH55" s="312"/>
      <c r="DI55" s="312"/>
      <c r="DJ55" s="312"/>
      <c r="DK55" s="312"/>
      <c r="DL55" s="312"/>
      <c r="DM55" s="312"/>
      <c r="DN55" s="312"/>
      <c r="DO55" s="312"/>
      <c r="DP55" s="312"/>
      <c r="DQ55" s="312"/>
      <c r="DR55" s="312"/>
      <c r="DS55" s="312"/>
      <c r="DT55" s="312"/>
      <c r="DU55" s="312"/>
      <c r="DV55" s="312"/>
      <c r="DW55" s="312"/>
      <c r="DX55" s="312"/>
      <c r="DY55" s="312"/>
      <c r="DZ55" s="312"/>
      <c r="EA55" s="312"/>
      <c r="EB55" s="312"/>
      <c r="EC55" s="312"/>
      <c r="ED55" s="312"/>
      <c r="EE55" s="312"/>
      <c r="EF55" s="312"/>
      <c r="EG55" s="312"/>
      <c r="EH55" s="312"/>
      <c r="EI55" s="312"/>
      <c r="EJ55" s="312"/>
      <c r="EK55" s="312"/>
      <c r="EL55" s="312"/>
      <c r="EM55" s="312"/>
      <c r="EN55" s="312"/>
      <c r="EO55" s="312"/>
      <c r="EP55" s="312"/>
      <c r="EQ55" s="312"/>
      <c r="ER55" s="312"/>
      <c r="ES55" s="312"/>
      <c r="ET55" s="312"/>
      <c r="EU55" s="312"/>
      <c r="EV55" s="312"/>
      <c r="EW55" s="312"/>
      <c r="EX55" s="312"/>
      <c r="EY55" s="312"/>
      <c r="EZ55" s="312"/>
      <c r="FA55" s="312"/>
      <c r="FB55" s="312"/>
      <c r="FC55" s="312"/>
      <c r="FD55" s="312"/>
      <c r="FE55" s="312"/>
      <c r="FF55" s="312"/>
      <c r="FG55" s="312"/>
      <c r="FH55" s="312"/>
      <c r="FI55" s="312"/>
      <c r="FJ55" s="312"/>
      <c r="FK55" s="312"/>
      <c r="FL55" s="312"/>
      <c r="FM55" s="312"/>
      <c r="FN55" s="312"/>
      <c r="FO55" s="312"/>
      <c r="FP55" s="312"/>
      <c r="FQ55" s="312"/>
      <c r="FR55" s="312"/>
      <c r="FS55" s="312"/>
      <c r="FT55" s="312"/>
      <c r="FU55" s="312"/>
      <c r="FV55" s="312"/>
      <c r="FW55" s="312"/>
      <c r="FX55" s="312"/>
      <c r="FY55" s="312"/>
      <c r="FZ55" s="312"/>
      <c r="GA55" s="312"/>
      <c r="GB55" s="312"/>
      <c r="GC55" s="312"/>
      <c r="GD55" s="312"/>
      <c r="GE55" s="312"/>
      <c r="GF55" s="312"/>
      <c r="GG55" s="312"/>
      <c r="GH55" s="312"/>
      <c r="GI55" s="312"/>
      <c r="GJ55" s="312"/>
      <c r="GK55" s="312"/>
      <c r="GL55" s="312"/>
      <c r="GM55" s="312"/>
      <c r="GN55" s="312"/>
      <c r="GO55" s="312"/>
      <c r="GP55" s="312"/>
      <c r="GQ55" s="312"/>
      <c r="GR55" s="312"/>
      <c r="GS55" s="312"/>
      <c r="GT55" s="312"/>
      <c r="GU55" s="312"/>
      <c r="GV55" s="312"/>
      <c r="GW55" s="312"/>
      <c r="GX55" s="312"/>
      <c r="GY55" s="312"/>
      <c r="GZ55" s="312"/>
      <c r="HA55" s="312"/>
      <c r="HB55" s="312"/>
      <c r="HC55" s="312"/>
      <c r="HD55" s="312"/>
      <c r="HE55" s="312"/>
      <c r="HF55" s="312"/>
      <c r="HG55" s="312"/>
      <c r="HH55" s="312"/>
      <c r="HI55" s="312"/>
      <c r="HJ55" s="312"/>
      <c r="HK55" s="312"/>
      <c r="HL55" s="312"/>
      <c r="HM55" s="312"/>
      <c r="HN55" s="312"/>
      <c r="HO55" s="312"/>
      <c r="HP55" s="312"/>
      <c r="HQ55" s="312"/>
      <c r="HR55" s="312"/>
      <c r="HS55" s="312"/>
      <c r="HT55" s="312"/>
      <c r="HU55" s="312"/>
      <c r="HV55" s="312"/>
      <c r="HW55" s="312"/>
      <c r="HX55" s="312"/>
      <c r="HY55" s="312"/>
      <c r="HZ55" s="312"/>
      <c r="IA55" s="312"/>
      <c r="IB55" s="312"/>
      <c r="IC55" s="312"/>
      <c r="ID55" s="312"/>
      <c r="IE55" s="312"/>
      <c r="IF55" s="312"/>
      <c r="IG55" s="312"/>
      <c r="IH55" s="312"/>
      <c r="II55" s="312"/>
      <c r="IJ55" s="312"/>
      <c r="IK55" s="312"/>
      <c r="IL55" s="312"/>
      <c r="IM55" s="312"/>
      <c r="IN55" s="312"/>
      <c r="IO55" s="312"/>
      <c r="IP55" s="312"/>
      <c r="IQ55" s="312"/>
      <c r="IR55" s="312"/>
      <c r="IS55" s="312"/>
      <c r="IT55" s="312"/>
      <c r="IU55" s="312"/>
      <c r="IV55" s="312"/>
    </row>
    <row r="56" s="248" customFormat="1" customHeight="1" spans="1:256">
      <c r="A56" s="312"/>
      <c r="B56" s="310" t="s">
        <v>1481</v>
      </c>
      <c r="C56" s="310"/>
      <c r="D56" s="310"/>
      <c r="E56" s="310"/>
      <c r="F56" s="261">
        <v>1.2</v>
      </c>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312"/>
      <c r="BB56" s="312"/>
      <c r="BC56" s="312"/>
      <c r="BD56" s="312"/>
      <c r="BE56" s="312"/>
      <c r="BF56" s="312"/>
      <c r="BG56" s="312"/>
      <c r="BH56" s="312"/>
      <c r="BI56" s="312"/>
      <c r="BJ56" s="312"/>
      <c r="BK56" s="312"/>
      <c r="BL56" s="312"/>
      <c r="BM56" s="312"/>
      <c r="BN56" s="312"/>
      <c r="BO56" s="312"/>
      <c r="BP56" s="312"/>
      <c r="BQ56" s="312"/>
      <c r="BR56" s="312"/>
      <c r="BS56" s="312"/>
      <c r="BT56" s="312"/>
      <c r="BU56" s="312"/>
      <c r="BV56" s="312"/>
      <c r="BW56" s="312"/>
      <c r="BX56" s="312"/>
      <c r="BY56" s="312"/>
      <c r="BZ56" s="312"/>
      <c r="CA56" s="312"/>
      <c r="CB56" s="312"/>
      <c r="CC56" s="312"/>
      <c r="CD56" s="312"/>
      <c r="CE56" s="312"/>
      <c r="CF56" s="312"/>
      <c r="CG56" s="312"/>
      <c r="CH56" s="312"/>
      <c r="CI56" s="312"/>
      <c r="CJ56" s="312"/>
      <c r="CK56" s="312"/>
      <c r="CL56" s="312"/>
      <c r="CM56" s="312"/>
      <c r="CN56" s="312"/>
      <c r="CO56" s="312"/>
      <c r="CP56" s="312"/>
      <c r="CQ56" s="312"/>
      <c r="CR56" s="312"/>
      <c r="CS56" s="312"/>
      <c r="CT56" s="312"/>
      <c r="CU56" s="312"/>
      <c r="CV56" s="312"/>
      <c r="CW56" s="312"/>
      <c r="CX56" s="312"/>
      <c r="CY56" s="312"/>
      <c r="CZ56" s="312"/>
      <c r="DA56" s="312"/>
      <c r="DB56" s="312"/>
      <c r="DC56" s="312"/>
      <c r="DD56" s="312"/>
      <c r="DE56" s="312"/>
      <c r="DF56" s="312"/>
      <c r="DG56" s="312"/>
      <c r="DH56" s="312"/>
      <c r="DI56" s="312"/>
      <c r="DJ56" s="312"/>
      <c r="DK56" s="312"/>
      <c r="DL56" s="312"/>
      <c r="DM56" s="312"/>
      <c r="DN56" s="312"/>
      <c r="DO56" s="312"/>
      <c r="DP56" s="312"/>
      <c r="DQ56" s="312"/>
      <c r="DR56" s="312"/>
      <c r="DS56" s="312"/>
      <c r="DT56" s="312"/>
      <c r="DU56" s="312"/>
      <c r="DV56" s="312"/>
      <c r="DW56" s="312"/>
      <c r="DX56" s="312"/>
      <c r="DY56" s="312"/>
      <c r="DZ56" s="312"/>
      <c r="EA56" s="312"/>
      <c r="EB56" s="312"/>
      <c r="EC56" s="312"/>
      <c r="ED56" s="312"/>
      <c r="EE56" s="312"/>
      <c r="EF56" s="312"/>
      <c r="EG56" s="312"/>
      <c r="EH56" s="312"/>
      <c r="EI56" s="312"/>
      <c r="EJ56" s="312"/>
      <c r="EK56" s="312"/>
      <c r="EL56" s="312"/>
      <c r="EM56" s="312"/>
      <c r="EN56" s="312"/>
      <c r="EO56" s="312"/>
      <c r="EP56" s="312"/>
      <c r="EQ56" s="312"/>
      <c r="ER56" s="312"/>
      <c r="ES56" s="312"/>
      <c r="ET56" s="312"/>
      <c r="EU56" s="312"/>
      <c r="EV56" s="312"/>
      <c r="EW56" s="312"/>
      <c r="EX56" s="312"/>
      <c r="EY56" s="312"/>
      <c r="EZ56" s="312"/>
      <c r="FA56" s="312"/>
      <c r="FB56" s="312"/>
      <c r="FC56" s="312"/>
      <c r="FD56" s="312"/>
      <c r="FE56" s="312"/>
      <c r="FF56" s="312"/>
      <c r="FG56" s="312"/>
      <c r="FH56" s="312"/>
      <c r="FI56" s="312"/>
      <c r="FJ56" s="312"/>
      <c r="FK56" s="312"/>
      <c r="FL56" s="312"/>
      <c r="FM56" s="312"/>
      <c r="FN56" s="312"/>
      <c r="FO56" s="312"/>
      <c r="FP56" s="312"/>
      <c r="FQ56" s="312"/>
      <c r="FR56" s="312"/>
      <c r="FS56" s="312"/>
      <c r="FT56" s="312"/>
      <c r="FU56" s="312"/>
      <c r="FV56" s="312"/>
      <c r="FW56" s="312"/>
      <c r="FX56" s="312"/>
      <c r="FY56" s="312"/>
      <c r="FZ56" s="312"/>
      <c r="GA56" s="312"/>
      <c r="GB56" s="312"/>
      <c r="GC56" s="312"/>
      <c r="GD56" s="312"/>
      <c r="GE56" s="312"/>
      <c r="GF56" s="312"/>
      <c r="GG56" s="312"/>
      <c r="GH56" s="312"/>
      <c r="GI56" s="312"/>
      <c r="GJ56" s="312"/>
      <c r="GK56" s="312"/>
      <c r="GL56" s="312"/>
      <c r="GM56" s="312"/>
      <c r="GN56" s="312"/>
      <c r="GO56" s="312"/>
      <c r="GP56" s="312"/>
      <c r="GQ56" s="312"/>
      <c r="GR56" s="312"/>
      <c r="GS56" s="312"/>
      <c r="GT56" s="312"/>
      <c r="GU56" s="312"/>
      <c r="GV56" s="312"/>
      <c r="GW56" s="312"/>
      <c r="GX56" s="312"/>
      <c r="GY56" s="312"/>
      <c r="GZ56" s="312"/>
      <c r="HA56" s="312"/>
      <c r="HB56" s="312"/>
      <c r="HC56" s="312"/>
      <c r="HD56" s="312"/>
      <c r="HE56" s="312"/>
      <c r="HF56" s="312"/>
      <c r="HG56" s="312"/>
      <c r="HH56" s="312"/>
      <c r="HI56" s="312"/>
      <c r="HJ56" s="312"/>
      <c r="HK56" s="312"/>
      <c r="HL56" s="312"/>
      <c r="HM56" s="312"/>
      <c r="HN56" s="312"/>
      <c r="HO56" s="312"/>
      <c r="HP56" s="312"/>
      <c r="HQ56" s="312"/>
      <c r="HR56" s="312"/>
      <c r="HS56" s="312"/>
      <c r="HT56" s="312"/>
      <c r="HU56" s="312"/>
      <c r="HV56" s="312"/>
      <c r="HW56" s="312"/>
      <c r="HX56" s="312"/>
      <c r="HY56" s="312"/>
      <c r="HZ56" s="312"/>
      <c r="IA56" s="312"/>
      <c r="IB56" s="312"/>
      <c r="IC56" s="312"/>
      <c r="ID56" s="312"/>
      <c r="IE56" s="312"/>
      <c r="IF56" s="312"/>
      <c r="IG56" s="312"/>
      <c r="IH56" s="312"/>
      <c r="II56" s="312"/>
      <c r="IJ56" s="312"/>
      <c r="IK56" s="312"/>
      <c r="IL56" s="312"/>
      <c r="IM56" s="312"/>
      <c r="IN56" s="312"/>
      <c r="IO56" s="312"/>
      <c r="IP56" s="312"/>
      <c r="IQ56" s="312"/>
      <c r="IR56" s="312"/>
      <c r="IS56" s="312"/>
      <c r="IT56" s="312"/>
      <c r="IU56" s="312"/>
      <c r="IV56" s="312"/>
    </row>
    <row r="57" s="248" customFormat="1" customHeight="1" spans="1:256">
      <c r="A57" s="312"/>
      <c r="B57" s="310" t="s">
        <v>1482</v>
      </c>
      <c r="C57" s="310"/>
      <c r="D57" s="310"/>
      <c r="E57" s="310"/>
      <c r="F57" s="261">
        <v>1.6</v>
      </c>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2"/>
      <c r="AO57" s="312"/>
      <c r="AP57" s="312"/>
      <c r="AQ57" s="312"/>
      <c r="AR57" s="312"/>
      <c r="AS57" s="312"/>
      <c r="AT57" s="312"/>
      <c r="AU57" s="312"/>
      <c r="AV57" s="312"/>
      <c r="AW57" s="312"/>
      <c r="AX57" s="312"/>
      <c r="AY57" s="312"/>
      <c r="AZ57" s="312"/>
      <c r="BA57" s="312"/>
      <c r="BB57" s="312"/>
      <c r="BC57" s="312"/>
      <c r="BD57" s="312"/>
      <c r="BE57" s="312"/>
      <c r="BF57" s="312"/>
      <c r="BG57" s="312"/>
      <c r="BH57" s="312"/>
      <c r="BI57" s="312"/>
      <c r="BJ57" s="312"/>
      <c r="BK57" s="312"/>
      <c r="BL57" s="312"/>
      <c r="BM57" s="312"/>
      <c r="BN57" s="312"/>
      <c r="BO57" s="312"/>
      <c r="BP57" s="312"/>
      <c r="BQ57" s="312"/>
      <c r="BR57" s="312"/>
      <c r="BS57" s="312"/>
      <c r="BT57" s="312"/>
      <c r="BU57" s="312"/>
      <c r="BV57" s="312"/>
      <c r="BW57" s="312"/>
      <c r="BX57" s="312"/>
      <c r="BY57" s="312"/>
      <c r="BZ57" s="312"/>
      <c r="CA57" s="312"/>
      <c r="CB57" s="312"/>
      <c r="CC57" s="312"/>
      <c r="CD57" s="312"/>
      <c r="CE57" s="312"/>
      <c r="CF57" s="312"/>
      <c r="CG57" s="312"/>
      <c r="CH57" s="312"/>
      <c r="CI57" s="312"/>
      <c r="CJ57" s="312"/>
      <c r="CK57" s="312"/>
      <c r="CL57" s="312"/>
      <c r="CM57" s="312"/>
      <c r="CN57" s="312"/>
      <c r="CO57" s="312"/>
      <c r="CP57" s="312"/>
      <c r="CQ57" s="312"/>
      <c r="CR57" s="312"/>
      <c r="CS57" s="312"/>
      <c r="CT57" s="312"/>
      <c r="CU57" s="312"/>
      <c r="CV57" s="312"/>
      <c r="CW57" s="312"/>
      <c r="CX57" s="312"/>
      <c r="CY57" s="312"/>
      <c r="CZ57" s="312"/>
      <c r="DA57" s="312"/>
      <c r="DB57" s="312"/>
      <c r="DC57" s="312"/>
      <c r="DD57" s="312"/>
      <c r="DE57" s="312"/>
      <c r="DF57" s="312"/>
      <c r="DG57" s="312"/>
      <c r="DH57" s="312"/>
      <c r="DI57" s="312"/>
      <c r="DJ57" s="312"/>
      <c r="DK57" s="312"/>
      <c r="DL57" s="312"/>
      <c r="DM57" s="312"/>
      <c r="DN57" s="312"/>
      <c r="DO57" s="312"/>
      <c r="DP57" s="312"/>
      <c r="DQ57" s="312"/>
      <c r="DR57" s="312"/>
      <c r="DS57" s="312"/>
      <c r="DT57" s="312"/>
      <c r="DU57" s="312"/>
      <c r="DV57" s="312"/>
      <c r="DW57" s="312"/>
      <c r="DX57" s="312"/>
      <c r="DY57" s="312"/>
      <c r="DZ57" s="312"/>
      <c r="EA57" s="312"/>
      <c r="EB57" s="312"/>
      <c r="EC57" s="312"/>
      <c r="ED57" s="312"/>
      <c r="EE57" s="312"/>
      <c r="EF57" s="312"/>
      <c r="EG57" s="312"/>
      <c r="EH57" s="312"/>
      <c r="EI57" s="312"/>
      <c r="EJ57" s="312"/>
      <c r="EK57" s="312"/>
      <c r="EL57" s="312"/>
      <c r="EM57" s="312"/>
      <c r="EN57" s="312"/>
      <c r="EO57" s="312"/>
      <c r="EP57" s="312"/>
      <c r="EQ57" s="312"/>
      <c r="ER57" s="312"/>
      <c r="ES57" s="312"/>
      <c r="ET57" s="312"/>
      <c r="EU57" s="312"/>
      <c r="EV57" s="312"/>
      <c r="EW57" s="312"/>
      <c r="EX57" s="312"/>
      <c r="EY57" s="312"/>
      <c r="EZ57" s="312"/>
      <c r="FA57" s="312"/>
      <c r="FB57" s="312"/>
      <c r="FC57" s="312"/>
      <c r="FD57" s="312"/>
      <c r="FE57" s="312"/>
      <c r="FF57" s="312"/>
      <c r="FG57" s="312"/>
      <c r="FH57" s="312"/>
      <c r="FI57" s="312"/>
      <c r="FJ57" s="312"/>
      <c r="FK57" s="312"/>
      <c r="FL57" s="312"/>
      <c r="FM57" s="312"/>
      <c r="FN57" s="312"/>
      <c r="FO57" s="312"/>
      <c r="FP57" s="312"/>
      <c r="FQ57" s="312"/>
      <c r="FR57" s="312"/>
      <c r="FS57" s="312"/>
      <c r="FT57" s="312"/>
      <c r="FU57" s="312"/>
      <c r="FV57" s="312"/>
      <c r="FW57" s="312"/>
      <c r="FX57" s="312"/>
      <c r="FY57" s="312"/>
      <c r="FZ57" s="312"/>
      <c r="GA57" s="312"/>
      <c r="GB57" s="312"/>
      <c r="GC57" s="312"/>
      <c r="GD57" s="312"/>
      <c r="GE57" s="312"/>
      <c r="GF57" s="312"/>
      <c r="GG57" s="312"/>
      <c r="GH57" s="312"/>
      <c r="GI57" s="312"/>
      <c r="GJ57" s="312"/>
      <c r="GK57" s="312"/>
      <c r="GL57" s="312"/>
      <c r="GM57" s="312"/>
      <c r="GN57" s="312"/>
      <c r="GO57" s="312"/>
      <c r="GP57" s="312"/>
      <c r="GQ57" s="312"/>
      <c r="GR57" s="312"/>
      <c r="GS57" s="312"/>
      <c r="GT57" s="312"/>
      <c r="GU57" s="312"/>
      <c r="GV57" s="312"/>
      <c r="GW57" s="312"/>
      <c r="GX57" s="312"/>
      <c r="GY57" s="312"/>
      <c r="GZ57" s="312"/>
      <c r="HA57" s="312"/>
      <c r="HB57" s="312"/>
      <c r="HC57" s="312"/>
      <c r="HD57" s="312"/>
      <c r="HE57" s="312"/>
      <c r="HF57" s="312"/>
      <c r="HG57" s="312"/>
      <c r="HH57" s="312"/>
      <c r="HI57" s="312"/>
      <c r="HJ57" s="312"/>
      <c r="HK57" s="312"/>
      <c r="HL57" s="312"/>
      <c r="HM57" s="312"/>
      <c r="HN57" s="312"/>
      <c r="HO57" s="312"/>
      <c r="HP57" s="312"/>
      <c r="HQ57" s="312"/>
      <c r="HR57" s="312"/>
      <c r="HS57" s="312"/>
      <c r="HT57" s="312"/>
      <c r="HU57" s="312"/>
      <c r="HV57" s="312"/>
      <c r="HW57" s="312"/>
      <c r="HX57" s="312"/>
      <c r="HY57" s="312"/>
      <c r="HZ57" s="312"/>
      <c r="IA57" s="312"/>
      <c r="IB57" s="312"/>
      <c r="IC57" s="312"/>
      <c r="ID57" s="312"/>
      <c r="IE57" s="312"/>
      <c r="IF57" s="312"/>
      <c r="IG57" s="312"/>
      <c r="IH57" s="312"/>
      <c r="II57" s="312"/>
      <c r="IJ57" s="312"/>
      <c r="IK57" s="312"/>
      <c r="IL57" s="312"/>
      <c r="IM57" s="312"/>
      <c r="IN57" s="312"/>
      <c r="IO57" s="312"/>
      <c r="IP57" s="312"/>
      <c r="IQ57" s="312"/>
      <c r="IR57" s="312"/>
      <c r="IS57" s="312"/>
      <c r="IT57" s="312"/>
      <c r="IU57" s="312"/>
      <c r="IV57" s="312"/>
    </row>
    <row r="58" s="248" customFormat="1" customHeight="1" spans="1:256">
      <c r="A58" s="312"/>
      <c r="B58" s="310" t="s">
        <v>1483</v>
      </c>
      <c r="C58" s="310"/>
      <c r="D58" s="310"/>
      <c r="E58" s="310"/>
      <c r="F58" s="261"/>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c r="BU58" s="312"/>
      <c r="BV58" s="312"/>
      <c r="BW58" s="312"/>
      <c r="BX58" s="312"/>
      <c r="BY58" s="312"/>
      <c r="BZ58" s="312"/>
      <c r="CA58" s="312"/>
      <c r="CB58" s="312"/>
      <c r="CC58" s="312"/>
      <c r="CD58" s="312"/>
      <c r="CE58" s="312"/>
      <c r="CF58" s="312"/>
      <c r="CG58" s="312"/>
      <c r="CH58" s="312"/>
      <c r="CI58" s="312"/>
      <c r="CJ58" s="312"/>
      <c r="CK58" s="312"/>
      <c r="CL58" s="312"/>
      <c r="CM58" s="312"/>
      <c r="CN58" s="312"/>
      <c r="CO58" s="312"/>
      <c r="CP58" s="312"/>
      <c r="CQ58" s="312"/>
      <c r="CR58" s="312"/>
      <c r="CS58" s="312"/>
      <c r="CT58" s="312"/>
      <c r="CU58" s="312"/>
      <c r="CV58" s="312"/>
      <c r="CW58" s="312"/>
      <c r="CX58" s="312"/>
      <c r="CY58" s="312"/>
      <c r="CZ58" s="312"/>
      <c r="DA58" s="312"/>
      <c r="DB58" s="312"/>
      <c r="DC58" s="312"/>
      <c r="DD58" s="312"/>
      <c r="DE58" s="312"/>
      <c r="DF58" s="312"/>
      <c r="DG58" s="312"/>
      <c r="DH58" s="312"/>
      <c r="DI58" s="312"/>
      <c r="DJ58" s="312"/>
      <c r="DK58" s="312"/>
      <c r="DL58" s="312"/>
      <c r="DM58" s="312"/>
      <c r="DN58" s="312"/>
      <c r="DO58" s="312"/>
      <c r="DP58" s="312"/>
      <c r="DQ58" s="312"/>
      <c r="DR58" s="312"/>
      <c r="DS58" s="312"/>
      <c r="DT58" s="312"/>
      <c r="DU58" s="312"/>
      <c r="DV58" s="312"/>
      <c r="DW58" s="312"/>
      <c r="DX58" s="312"/>
      <c r="DY58" s="312"/>
      <c r="DZ58" s="312"/>
      <c r="EA58" s="312"/>
      <c r="EB58" s="312"/>
      <c r="EC58" s="312"/>
      <c r="ED58" s="312"/>
      <c r="EE58" s="312"/>
      <c r="EF58" s="312"/>
      <c r="EG58" s="312"/>
      <c r="EH58" s="312"/>
      <c r="EI58" s="312"/>
      <c r="EJ58" s="312"/>
      <c r="EK58" s="312"/>
      <c r="EL58" s="312"/>
      <c r="EM58" s="312"/>
      <c r="EN58" s="312"/>
      <c r="EO58" s="312"/>
      <c r="EP58" s="312"/>
      <c r="EQ58" s="312"/>
      <c r="ER58" s="312"/>
      <c r="ES58" s="312"/>
      <c r="ET58" s="312"/>
      <c r="EU58" s="312"/>
      <c r="EV58" s="312"/>
      <c r="EW58" s="312"/>
      <c r="EX58" s="312"/>
      <c r="EY58" s="312"/>
      <c r="EZ58" s="312"/>
      <c r="FA58" s="312"/>
      <c r="FB58" s="312"/>
      <c r="FC58" s="312"/>
      <c r="FD58" s="312"/>
      <c r="FE58" s="312"/>
      <c r="FF58" s="312"/>
      <c r="FG58" s="312"/>
      <c r="FH58" s="312"/>
      <c r="FI58" s="312"/>
      <c r="FJ58" s="312"/>
      <c r="FK58" s="312"/>
      <c r="FL58" s="312"/>
      <c r="FM58" s="312"/>
      <c r="FN58" s="312"/>
      <c r="FO58" s="312"/>
      <c r="FP58" s="312"/>
      <c r="FQ58" s="312"/>
      <c r="FR58" s="312"/>
      <c r="FS58" s="312"/>
      <c r="FT58" s="312"/>
      <c r="FU58" s="312"/>
      <c r="FV58" s="312"/>
      <c r="FW58" s="312"/>
      <c r="FX58" s="312"/>
      <c r="FY58" s="312"/>
      <c r="FZ58" s="312"/>
      <c r="GA58" s="312"/>
      <c r="GB58" s="312"/>
      <c r="GC58" s="312"/>
      <c r="GD58" s="312"/>
      <c r="GE58" s="312"/>
      <c r="GF58" s="312"/>
      <c r="GG58" s="312"/>
      <c r="GH58" s="312"/>
      <c r="GI58" s="312"/>
      <c r="GJ58" s="312"/>
      <c r="GK58" s="312"/>
      <c r="GL58" s="312"/>
      <c r="GM58" s="312"/>
      <c r="GN58" s="312"/>
      <c r="GO58" s="312"/>
      <c r="GP58" s="312"/>
      <c r="GQ58" s="312"/>
      <c r="GR58" s="312"/>
      <c r="GS58" s="312"/>
      <c r="GT58" s="312"/>
      <c r="GU58" s="312"/>
      <c r="GV58" s="312"/>
      <c r="GW58" s="312"/>
      <c r="GX58" s="312"/>
      <c r="GY58" s="312"/>
      <c r="GZ58" s="312"/>
      <c r="HA58" s="312"/>
      <c r="HB58" s="312"/>
      <c r="HC58" s="312"/>
      <c r="HD58" s="312"/>
      <c r="HE58" s="312"/>
      <c r="HF58" s="312"/>
      <c r="HG58" s="312"/>
      <c r="HH58" s="312"/>
      <c r="HI58" s="312"/>
      <c r="HJ58" s="312"/>
      <c r="HK58" s="312"/>
      <c r="HL58" s="312"/>
      <c r="HM58" s="312"/>
      <c r="HN58" s="312"/>
      <c r="HO58" s="312"/>
      <c r="HP58" s="312"/>
      <c r="HQ58" s="312"/>
      <c r="HR58" s="312"/>
      <c r="HS58" s="312"/>
      <c r="HT58" s="312"/>
      <c r="HU58" s="312"/>
      <c r="HV58" s="312"/>
      <c r="HW58" s="312"/>
      <c r="HX58" s="312"/>
      <c r="HY58" s="312"/>
      <c r="HZ58" s="312"/>
      <c r="IA58" s="312"/>
      <c r="IB58" s="312"/>
      <c r="IC58" s="312"/>
      <c r="ID58" s="312"/>
      <c r="IE58" s="312"/>
      <c r="IF58" s="312"/>
      <c r="IG58" s="312"/>
      <c r="IH58" s="312"/>
      <c r="II58" s="312"/>
      <c r="IJ58" s="312"/>
      <c r="IK58" s="312"/>
      <c r="IL58" s="312"/>
      <c r="IM58" s="312"/>
      <c r="IN58" s="312"/>
      <c r="IO58" s="312"/>
      <c r="IP58" s="312"/>
      <c r="IQ58" s="312"/>
      <c r="IR58" s="312"/>
      <c r="IS58" s="312"/>
      <c r="IT58" s="312"/>
      <c r="IU58" s="312"/>
      <c r="IV58" s="312"/>
    </row>
    <row r="59" s="248" customFormat="1" customHeight="1" spans="1:256">
      <c r="A59" s="312"/>
      <c r="B59" s="310" t="s">
        <v>1484</v>
      </c>
      <c r="C59" s="310"/>
      <c r="D59" s="310"/>
      <c r="E59" s="310"/>
      <c r="F59" s="261">
        <v>0.8</v>
      </c>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2"/>
      <c r="AY59" s="312"/>
      <c r="AZ59" s="312"/>
      <c r="BA59" s="312"/>
      <c r="BB59" s="312"/>
      <c r="BC59" s="312"/>
      <c r="BD59" s="312"/>
      <c r="BE59" s="312"/>
      <c r="BF59" s="312"/>
      <c r="BG59" s="312"/>
      <c r="BH59" s="312"/>
      <c r="BI59" s="312"/>
      <c r="BJ59" s="312"/>
      <c r="BK59" s="312"/>
      <c r="BL59" s="312"/>
      <c r="BM59" s="312"/>
      <c r="BN59" s="312"/>
      <c r="BO59" s="312"/>
      <c r="BP59" s="312"/>
      <c r="BQ59" s="312"/>
      <c r="BR59" s="312"/>
      <c r="BS59" s="312"/>
      <c r="BT59" s="312"/>
      <c r="BU59" s="312"/>
      <c r="BV59" s="312"/>
      <c r="BW59" s="312"/>
      <c r="BX59" s="312"/>
      <c r="BY59" s="312"/>
      <c r="BZ59" s="312"/>
      <c r="CA59" s="312"/>
      <c r="CB59" s="312"/>
      <c r="CC59" s="312"/>
      <c r="CD59" s="312"/>
      <c r="CE59" s="312"/>
      <c r="CF59" s="312"/>
      <c r="CG59" s="312"/>
      <c r="CH59" s="312"/>
      <c r="CI59" s="312"/>
      <c r="CJ59" s="312"/>
      <c r="CK59" s="312"/>
      <c r="CL59" s="312"/>
      <c r="CM59" s="312"/>
      <c r="CN59" s="312"/>
      <c r="CO59" s="312"/>
      <c r="CP59" s="312"/>
      <c r="CQ59" s="312"/>
      <c r="CR59" s="312"/>
      <c r="CS59" s="312"/>
      <c r="CT59" s="312"/>
      <c r="CU59" s="312"/>
      <c r="CV59" s="312"/>
      <c r="CW59" s="312"/>
      <c r="CX59" s="312"/>
      <c r="CY59" s="312"/>
      <c r="CZ59" s="312"/>
      <c r="DA59" s="312"/>
      <c r="DB59" s="312"/>
      <c r="DC59" s="312"/>
      <c r="DD59" s="312"/>
      <c r="DE59" s="312"/>
      <c r="DF59" s="312"/>
      <c r="DG59" s="312"/>
      <c r="DH59" s="312"/>
      <c r="DI59" s="312"/>
      <c r="DJ59" s="312"/>
      <c r="DK59" s="312"/>
      <c r="DL59" s="312"/>
      <c r="DM59" s="312"/>
      <c r="DN59" s="312"/>
      <c r="DO59" s="312"/>
      <c r="DP59" s="312"/>
      <c r="DQ59" s="312"/>
      <c r="DR59" s="312"/>
      <c r="DS59" s="312"/>
      <c r="DT59" s="312"/>
      <c r="DU59" s="312"/>
      <c r="DV59" s="312"/>
      <c r="DW59" s="312"/>
      <c r="DX59" s="312"/>
      <c r="DY59" s="312"/>
      <c r="DZ59" s="312"/>
      <c r="EA59" s="312"/>
      <c r="EB59" s="312"/>
      <c r="EC59" s="312"/>
      <c r="ED59" s="312"/>
      <c r="EE59" s="312"/>
      <c r="EF59" s="312"/>
      <c r="EG59" s="312"/>
      <c r="EH59" s="312"/>
      <c r="EI59" s="312"/>
      <c r="EJ59" s="312"/>
      <c r="EK59" s="312"/>
      <c r="EL59" s="312"/>
      <c r="EM59" s="312"/>
      <c r="EN59" s="312"/>
      <c r="EO59" s="312"/>
      <c r="EP59" s="312"/>
      <c r="EQ59" s="312"/>
      <c r="ER59" s="312"/>
      <c r="ES59" s="312"/>
      <c r="ET59" s="312"/>
      <c r="EU59" s="312"/>
      <c r="EV59" s="312"/>
      <c r="EW59" s="312"/>
      <c r="EX59" s="312"/>
      <c r="EY59" s="312"/>
      <c r="EZ59" s="312"/>
      <c r="FA59" s="312"/>
      <c r="FB59" s="312"/>
      <c r="FC59" s="312"/>
      <c r="FD59" s="312"/>
      <c r="FE59" s="312"/>
      <c r="FF59" s="312"/>
      <c r="FG59" s="312"/>
      <c r="FH59" s="312"/>
      <c r="FI59" s="312"/>
      <c r="FJ59" s="312"/>
      <c r="FK59" s="312"/>
      <c r="FL59" s="312"/>
      <c r="FM59" s="312"/>
      <c r="FN59" s="312"/>
      <c r="FO59" s="312"/>
      <c r="FP59" s="312"/>
      <c r="FQ59" s="312"/>
      <c r="FR59" s="312"/>
      <c r="FS59" s="312"/>
      <c r="FT59" s="312"/>
      <c r="FU59" s="312"/>
      <c r="FV59" s="312"/>
      <c r="FW59" s="312"/>
      <c r="FX59" s="312"/>
      <c r="FY59" s="312"/>
      <c r="FZ59" s="312"/>
      <c r="GA59" s="312"/>
      <c r="GB59" s="312"/>
      <c r="GC59" s="312"/>
      <c r="GD59" s="312"/>
      <c r="GE59" s="312"/>
      <c r="GF59" s="312"/>
      <c r="GG59" s="312"/>
      <c r="GH59" s="312"/>
      <c r="GI59" s="312"/>
      <c r="GJ59" s="312"/>
      <c r="GK59" s="312"/>
      <c r="GL59" s="312"/>
      <c r="GM59" s="312"/>
      <c r="GN59" s="312"/>
      <c r="GO59" s="312"/>
      <c r="GP59" s="312"/>
      <c r="GQ59" s="312"/>
      <c r="GR59" s="312"/>
      <c r="GS59" s="312"/>
      <c r="GT59" s="312"/>
      <c r="GU59" s="312"/>
      <c r="GV59" s="312"/>
      <c r="GW59" s="312"/>
      <c r="GX59" s="312"/>
      <c r="GY59" s="312"/>
      <c r="GZ59" s="312"/>
      <c r="HA59" s="312"/>
      <c r="HB59" s="312"/>
      <c r="HC59" s="312"/>
      <c r="HD59" s="312"/>
      <c r="HE59" s="312"/>
      <c r="HF59" s="312"/>
      <c r="HG59" s="312"/>
      <c r="HH59" s="312"/>
      <c r="HI59" s="312"/>
      <c r="HJ59" s="312"/>
      <c r="HK59" s="312"/>
      <c r="HL59" s="312"/>
      <c r="HM59" s="312"/>
      <c r="HN59" s="312"/>
      <c r="HO59" s="312"/>
      <c r="HP59" s="312"/>
      <c r="HQ59" s="312"/>
      <c r="HR59" s="312"/>
      <c r="HS59" s="312"/>
      <c r="HT59" s="312"/>
      <c r="HU59" s="312"/>
      <c r="HV59" s="312"/>
      <c r="HW59" s="312"/>
      <c r="HX59" s="312"/>
      <c r="HY59" s="312"/>
      <c r="HZ59" s="312"/>
      <c r="IA59" s="312"/>
      <c r="IB59" s="312"/>
      <c r="IC59" s="312"/>
      <c r="ID59" s="312"/>
      <c r="IE59" s="312"/>
      <c r="IF59" s="312"/>
      <c r="IG59" s="312"/>
      <c r="IH59" s="312"/>
      <c r="II59" s="312"/>
      <c r="IJ59" s="312"/>
      <c r="IK59" s="312"/>
      <c r="IL59" s="312"/>
      <c r="IM59" s="312"/>
      <c r="IN59" s="312"/>
      <c r="IO59" s="312"/>
      <c r="IP59" s="312"/>
      <c r="IQ59" s="312"/>
      <c r="IR59" s="312"/>
      <c r="IS59" s="312"/>
      <c r="IT59" s="312"/>
      <c r="IU59" s="312"/>
      <c r="IV59" s="312"/>
    </row>
    <row r="60" s="248" customFormat="1" customHeight="1" spans="1:256">
      <c r="A60" s="312"/>
      <c r="B60" s="310" t="s">
        <v>1485</v>
      </c>
      <c r="C60" s="310"/>
      <c r="D60" s="310"/>
      <c r="E60" s="310"/>
      <c r="F60" s="261">
        <v>1</v>
      </c>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D60" s="312"/>
      <c r="BE60" s="312"/>
      <c r="BF60" s="312"/>
      <c r="BG60" s="312"/>
      <c r="BH60" s="312"/>
      <c r="BI60" s="312"/>
      <c r="BJ60" s="312"/>
      <c r="BK60" s="312"/>
      <c r="BL60" s="312"/>
      <c r="BM60" s="312"/>
      <c r="BN60" s="312"/>
      <c r="BO60" s="312"/>
      <c r="BP60" s="312"/>
      <c r="BQ60" s="312"/>
      <c r="BR60" s="312"/>
      <c r="BS60" s="312"/>
      <c r="BT60" s="312"/>
      <c r="BU60" s="312"/>
      <c r="BV60" s="312"/>
      <c r="BW60" s="312"/>
      <c r="BX60" s="312"/>
      <c r="BY60" s="312"/>
      <c r="BZ60" s="312"/>
      <c r="CA60" s="312"/>
      <c r="CB60" s="312"/>
      <c r="CC60" s="312"/>
      <c r="CD60" s="312"/>
      <c r="CE60" s="312"/>
      <c r="CF60" s="312"/>
      <c r="CG60" s="312"/>
      <c r="CH60" s="312"/>
      <c r="CI60" s="312"/>
      <c r="CJ60" s="312"/>
      <c r="CK60" s="312"/>
      <c r="CL60" s="312"/>
      <c r="CM60" s="312"/>
      <c r="CN60" s="312"/>
      <c r="CO60" s="312"/>
      <c r="CP60" s="312"/>
      <c r="CQ60" s="312"/>
      <c r="CR60" s="312"/>
      <c r="CS60" s="312"/>
      <c r="CT60" s="312"/>
      <c r="CU60" s="312"/>
      <c r="CV60" s="312"/>
      <c r="CW60" s="312"/>
      <c r="CX60" s="312"/>
      <c r="CY60" s="312"/>
      <c r="CZ60" s="312"/>
      <c r="DA60" s="312"/>
      <c r="DB60" s="312"/>
      <c r="DC60" s="312"/>
      <c r="DD60" s="312"/>
      <c r="DE60" s="312"/>
      <c r="DF60" s="312"/>
      <c r="DG60" s="312"/>
      <c r="DH60" s="312"/>
      <c r="DI60" s="312"/>
      <c r="DJ60" s="312"/>
      <c r="DK60" s="312"/>
      <c r="DL60" s="312"/>
      <c r="DM60" s="312"/>
      <c r="DN60" s="312"/>
      <c r="DO60" s="312"/>
      <c r="DP60" s="312"/>
      <c r="DQ60" s="312"/>
      <c r="DR60" s="312"/>
      <c r="DS60" s="312"/>
      <c r="DT60" s="312"/>
      <c r="DU60" s="312"/>
      <c r="DV60" s="312"/>
      <c r="DW60" s="312"/>
      <c r="DX60" s="312"/>
      <c r="DY60" s="312"/>
      <c r="DZ60" s="312"/>
      <c r="EA60" s="312"/>
      <c r="EB60" s="312"/>
      <c r="EC60" s="312"/>
      <c r="ED60" s="312"/>
      <c r="EE60" s="312"/>
      <c r="EF60" s="312"/>
      <c r="EG60" s="312"/>
      <c r="EH60" s="312"/>
      <c r="EI60" s="312"/>
      <c r="EJ60" s="312"/>
      <c r="EK60" s="312"/>
      <c r="EL60" s="312"/>
      <c r="EM60" s="312"/>
      <c r="EN60" s="312"/>
      <c r="EO60" s="312"/>
      <c r="EP60" s="312"/>
      <c r="EQ60" s="312"/>
      <c r="ER60" s="312"/>
      <c r="ES60" s="312"/>
      <c r="ET60" s="312"/>
      <c r="EU60" s="312"/>
      <c r="EV60" s="312"/>
      <c r="EW60" s="312"/>
      <c r="EX60" s="312"/>
      <c r="EY60" s="312"/>
      <c r="EZ60" s="312"/>
      <c r="FA60" s="312"/>
      <c r="FB60" s="312"/>
      <c r="FC60" s="312"/>
      <c r="FD60" s="312"/>
      <c r="FE60" s="312"/>
      <c r="FF60" s="312"/>
      <c r="FG60" s="312"/>
      <c r="FH60" s="312"/>
      <c r="FI60" s="312"/>
      <c r="FJ60" s="312"/>
      <c r="FK60" s="312"/>
      <c r="FL60" s="312"/>
      <c r="FM60" s="312"/>
      <c r="FN60" s="312"/>
      <c r="FO60" s="312"/>
      <c r="FP60" s="312"/>
      <c r="FQ60" s="312"/>
      <c r="FR60" s="312"/>
      <c r="FS60" s="312"/>
      <c r="FT60" s="312"/>
      <c r="FU60" s="312"/>
      <c r="FV60" s="312"/>
      <c r="FW60" s="312"/>
      <c r="FX60" s="312"/>
      <c r="FY60" s="312"/>
      <c r="FZ60" s="312"/>
      <c r="GA60" s="312"/>
      <c r="GB60" s="312"/>
      <c r="GC60" s="312"/>
      <c r="GD60" s="312"/>
      <c r="GE60" s="312"/>
      <c r="GF60" s="312"/>
      <c r="GG60" s="312"/>
      <c r="GH60" s="312"/>
      <c r="GI60" s="312"/>
      <c r="GJ60" s="312"/>
      <c r="GK60" s="312"/>
      <c r="GL60" s="312"/>
      <c r="GM60" s="312"/>
      <c r="GN60" s="312"/>
      <c r="GO60" s="312"/>
      <c r="GP60" s="312"/>
      <c r="GQ60" s="312"/>
      <c r="GR60" s="312"/>
      <c r="GS60" s="312"/>
      <c r="GT60" s="312"/>
      <c r="GU60" s="312"/>
      <c r="GV60" s="312"/>
      <c r="GW60" s="312"/>
      <c r="GX60" s="312"/>
      <c r="GY60" s="312"/>
      <c r="GZ60" s="312"/>
      <c r="HA60" s="312"/>
      <c r="HB60" s="312"/>
      <c r="HC60" s="312"/>
      <c r="HD60" s="312"/>
      <c r="HE60" s="312"/>
      <c r="HF60" s="312"/>
      <c r="HG60" s="312"/>
      <c r="HH60" s="312"/>
      <c r="HI60" s="312"/>
      <c r="HJ60" s="312"/>
      <c r="HK60" s="312"/>
      <c r="HL60" s="312"/>
      <c r="HM60" s="312"/>
      <c r="HN60" s="312"/>
      <c r="HO60" s="312"/>
      <c r="HP60" s="312"/>
      <c r="HQ60" s="312"/>
      <c r="HR60" s="312"/>
      <c r="HS60" s="312"/>
      <c r="HT60" s="312"/>
      <c r="HU60" s="312"/>
      <c r="HV60" s="312"/>
      <c r="HW60" s="312"/>
      <c r="HX60" s="312"/>
      <c r="HY60" s="312"/>
      <c r="HZ60" s="312"/>
      <c r="IA60" s="312"/>
      <c r="IB60" s="312"/>
      <c r="IC60" s="312"/>
      <c r="ID60" s="312"/>
      <c r="IE60" s="312"/>
      <c r="IF60" s="312"/>
      <c r="IG60" s="312"/>
      <c r="IH60" s="312"/>
      <c r="II60" s="312"/>
      <c r="IJ60" s="312"/>
      <c r="IK60" s="312"/>
      <c r="IL60" s="312"/>
      <c r="IM60" s="312"/>
      <c r="IN60" s="312"/>
      <c r="IO60" s="312"/>
      <c r="IP60" s="312"/>
      <c r="IQ60" s="312"/>
      <c r="IR60" s="312"/>
      <c r="IS60" s="312"/>
      <c r="IT60" s="312"/>
      <c r="IU60" s="312"/>
      <c r="IV60" s="312"/>
    </row>
    <row r="61" s="248" customFormat="1" customHeight="1" spans="1:256">
      <c r="A61" s="312"/>
      <c r="B61" s="310" t="s">
        <v>1486</v>
      </c>
      <c r="C61" s="310"/>
      <c r="D61" s="310"/>
      <c r="E61" s="310"/>
      <c r="F61" s="261">
        <v>1.2</v>
      </c>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D61" s="312"/>
      <c r="BE61" s="312"/>
      <c r="BF61" s="312"/>
      <c r="BG61" s="312"/>
      <c r="BH61" s="312"/>
      <c r="BI61" s="312"/>
      <c r="BJ61" s="312"/>
      <c r="BK61" s="312"/>
      <c r="BL61" s="312"/>
      <c r="BM61" s="312"/>
      <c r="BN61" s="312"/>
      <c r="BO61" s="312"/>
      <c r="BP61" s="312"/>
      <c r="BQ61" s="312"/>
      <c r="BR61" s="312"/>
      <c r="BS61" s="312"/>
      <c r="BT61" s="312"/>
      <c r="BU61" s="312"/>
      <c r="BV61" s="312"/>
      <c r="BW61" s="312"/>
      <c r="BX61" s="312"/>
      <c r="BY61" s="312"/>
      <c r="BZ61" s="312"/>
      <c r="CA61" s="312"/>
      <c r="CB61" s="312"/>
      <c r="CC61" s="312"/>
      <c r="CD61" s="312"/>
      <c r="CE61" s="312"/>
      <c r="CF61" s="312"/>
      <c r="CG61" s="312"/>
      <c r="CH61" s="312"/>
      <c r="CI61" s="312"/>
      <c r="CJ61" s="312"/>
      <c r="CK61" s="312"/>
      <c r="CL61" s="312"/>
      <c r="CM61" s="312"/>
      <c r="CN61" s="312"/>
      <c r="CO61" s="312"/>
      <c r="CP61" s="312"/>
      <c r="CQ61" s="312"/>
      <c r="CR61" s="312"/>
      <c r="CS61" s="312"/>
      <c r="CT61" s="312"/>
      <c r="CU61" s="312"/>
      <c r="CV61" s="312"/>
      <c r="CW61" s="312"/>
      <c r="CX61" s="312"/>
      <c r="CY61" s="312"/>
      <c r="CZ61" s="312"/>
      <c r="DA61" s="312"/>
      <c r="DB61" s="312"/>
      <c r="DC61" s="312"/>
      <c r="DD61" s="312"/>
      <c r="DE61" s="312"/>
      <c r="DF61" s="312"/>
      <c r="DG61" s="312"/>
      <c r="DH61" s="312"/>
      <c r="DI61" s="312"/>
      <c r="DJ61" s="312"/>
      <c r="DK61" s="312"/>
      <c r="DL61" s="312"/>
      <c r="DM61" s="312"/>
      <c r="DN61" s="312"/>
      <c r="DO61" s="312"/>
      <c r="DP61" s="312"/>
      <c r="DQ61" s="312"/>
      <c r="DR61" s="312"/>
      <c r="DS61" s="312"/>
      <c r="DT61" s="312"/>
      <c r="DU61" s="312"/>
      <c r="DV61" s="312"/>
      <c r="DW61" s="312"/>
      <c r="DX61" s="312"/>
      <c r="DY61" s="312"/>
      <c r="DZ61" s="312"/>
      <c r="EA61" s="312"/>
      <c r="EB61" s="312"/>
      <c r="EC61" s="312"/>
      <c r="ED61" s="312"/>
      <c r="EE61" s="312"/>
      <c r="EF61" s="312"/>
      <c r="EG61" s="312"/>
      <c r="EH61" s="312"/>
      <c r="EI61" s="312"/>
      <c r="EJ61" s="312"/>
      <c r="EK61" s="312"/>
      <c r="EL61" s="312"/>
      <c r="EM61" s="312"/>
      <c r="EN61" s="312"/>
      <c r="EO61" s="312"/>
      <c r="EP61" s="312"/>
      <c r="EQ61" s="312"/>
      <c r="ER61" s="312"/>
      <c r="ES61" s="312"/>
      <c r="ET61" s="312"/>
      <c r="EU61" s="312"/>
      <c r="EV61" s="312"/>
      <c r="EW61" s="312"/>
      <c r="EX61" s="312"/>
      <c r="EY61" s="312"/>
      <c r="EZ61" s="312"/>
      <c r="FA61" s="312"/>
      <c r="FB61" s="312"/>
      <c r="FC61" s="312"/>
      <c r="FD61" s="312"/>
      <c r="FE61" s="312"/>
      <c r="FF61" s="312"/>
      <c r="FG61" s="312"/>
      <c r="FH61" s="312"/>
      <c r="FI61" s="312"/>
      <c r="FJ61" s="312"/>
      <c r="FK61" s="312"/>
      <c r="FL61" s="312"/>
      <c r="FM61" s="312"/>
      <c r="FN61" s="312"/>
      <c r="FO61" s="312"/>
      <c r="FP61" s="312"/>
      <c r="FQ61" s="312"/>
      <c r="FR61" s="312"/>
      <c r="FS61" s="312"/>
      <c r="FT61" s="312"/>
      <c r="FU61" s="312"/>
      <c r="FV61" s="312"/>
      <c r="FW61" s="312"/>
      <c r="FX61" s="312"/>
      <c r="FY61" s="312"/>
      <c r="FZ61" s="312"/>
      <c r="GA61" s="312"/>
      <c r="GB61" s="312"/>
      <c r="GC61" s="312"/>
      <c r="GD61" s="312"/>
      <c r="GE61" s="312"/>
      <c r="GF61" s="312"/>
      <c r="GG61" s="312"/>
      <c r="GH61" s="312"/>
      <c r="GI61" s="312"/>
      <c r="GJ61" s="312"/>
      <c r="GK61" s="312"/>
      <c r="GL61" s="312"/>
      <c r="GM61" s="312"/>
      <c r="GN61" s="312"/>
      <c r="GO61" s="312"/>
      <c r="GP61" s="312"/>
      <c r="GQ61" s="312"/>
      <c r="GR61" s="312"/>
      <c r="GS61" s="312"/>
      <c r="GT61" s="312"/>
      <c r="GU61" s="312"/>
      <c r="GV61" s="312"/>
      <c r="GW61" s="312"/>
      <c r="GX61" s="312"/>
      <c r="GY61" s="312"/>
      <c r="GZ61" s="312"/>
      <c r="HA61" s="312"/>
      <c r="HB61" s="312"/>
      <c r="HC61" s="312"/>
      <c r="HD61" s="312"/>
      <c r="HE61" s="312"/>
      <c r="HF61" s="312"/>
      <c r="HG61" s="312"/>
      <c r="HH61" s="312"/>
      <c r="HI61" s="312"/>
      <c r="HJ61" s="312"/>
      <c r="HK61" s="312"/>
      <c r="HL61" s="312"/>
      <c r="HM61" s="312"/>
      <c r="HN61" s="312"/>
      <c r="HO61" s="312"/>
      <c r="HP61" s="312"/>
      <c r="HQ61" s="312"/>
      <c r="HR61" s="312"/>
      <c r="HS61" s="312"/>
      <c r="HT61" s="312"/>
      <c r="HU61" s="312"/>
      <c r="HV61" s="312"/>
      <c r="HW61" s="312"/>
      <c r="HX61" s="312"/>
      <c r="HY61" s="312"/>
      <c r="HZ61" s="312"/>
      <c r="IA61" s="312"/>
      <c r="IB61" s="312"/>
      <c r="IC61" s="312"/>
      <c r="ID61" s="312"/>
      <c r="IE61" s="312"/>
      <c r="IF61" s="312"/>
      <c r="IG61" s="312"/>
      <c r="IH61" s="312"/>
      <c r="II61" s="312"/>
      <c r="IJ61" s="312"/>
      <c r="IK61" s="312"/>
      <c r="IL61" s="312"/>
      <c r="IM61" s="312"/>
      <c r="IN61" s="312"/>
      <c r="IO61" s="312"/>
      <c r="IP61" s="312"/>
      <c r="IQ61" s="312"/>
      <c r="IR61" s="312"/>
      <c r="IS61" s="312"/>
      <c r="IT61" s="312"/>
      <c r="IU61" s="312"/>
      <c r="IV61" s="312"/>
    </row>
    <row r="62" s="248" customFormat="1" customHeight="1" spans="1:256">
      <c r="A62" s="312"/>
      <c r="B62" s="310" t="s">
        <v>1487</v>
      </c>
      <c r="C62" s="310"/>
      <c r="D62" s="310"/>
      <c r="E62" s="310"/>
      <c r="F62" s="261">
        <v>1.6</v>
      </c>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D62" s="312"/>
      <c r="BE62" s="312"/>
      <c r="BF62" s="312"/>
      <c r="BG62" s="312"/>
      <c r="BH62" s="312"/>
      <c r="BI62" s="312"/>
      <c r="BJ62" s="312"/>
      <c r="BK62" s="312"/>
      <c r="BL62" s="312"/>
      <c r="BM62" s="312"/>
      <c r="BN62" s="312"/>
      <c r="BO62" s="312"/>
      <c r="BP62" s="312"/>
      <c r="BQ62" s="312"/>
      <c r="BR62" s="312"/>
      <c r="BS62" s="312"/>
      <c r="BT62" s="312"/>
      <c r="BU62" s="312"/>
      <c r="BV62" s="312"/>
      <c r="BW62" s="312"/>
      <c r="BX62" s="312"/>
      <c r="BY62" s="312"/>
      <c r="BZ62" s="312"/>
      <c r="CA62" s="312"/>
      <c r="CB62" s="312"/>
      <c r="CC62" s="312"/>
      <c r="CD62" s="312"/>
      <c r="CE62" s="312"/>
      <c r="CF62" s="312"/>
      <c r="CG62" s="312"/>
      <c r="CH62" s="312"/>
      <c r="CI62" s="312"/>
      <c r="CJ62" s="312"/>
      <c r="CK62" s="312"/>
      <c r="CL62" s="312"/>
      <c r="CM62" s="312"/>
      <c r="CN62" s="312"/>
      <c r="CO62" s="312"/>
      <c r="CP62" s="312"/>
      <c r="CQ62" s="312"/>
      <c r="CR62" s="312"/>
      <c r="CS62" s="312"/>
      <c r="CT62" s="312"/>
      <c r="CU62" s="312"/>
      <c r="CV62" s="312"/>
      <c r="CW62" s="312"/>
      <c r="CX62" s="312"/>
      <c r="CY62" s="312"/>
      <c r="CZ62" s="312"/>
      <c r="DA62" s="312"/>
      <c r="DB62" s="312"/>
      <c r="DC62" s="312"/>
      <c r="DD62" s="312"/>
      <c r="DE62" s="312"/>
      <c r="DF62" s="312"/>
      <c r="DG62" s="312"/>
      <c r="DH62" s="312"/>
      <c r="DI62" s="312"/>
      <c r="DJ62" s="312"/>
      <c r="DK62" s="312"/>
      <c r="DL62" s="312"/>
      <c r="DM62" s="312"/>
      <c r="DN62" s="312"/>
      <c r="DO62" s="312"/>
      <c r="DP62" s="312"/>
      <c r="DQ62" s="312"/>
      <c r="DR62" s="312"/>
      <c r="DS62" s="312"/>
      <c r="DT62" s="312"/>
      <c r="DU62" s="312"/>
      <c r="DV62" s="312"/>
      <c r="DW62" s="312"/>
      <c r="DX62" s="312"/>
      <c r="DY62" s="312"/>
      <c r="DZ62" s="312"/>
      <c r="EA62" s="312"/>
      <c r="EB62" s="312"/>
      <c r="EC62" s="312"/>
      <c r="ED62" s="312"/>
      <c r="EE62" s="312"/>
      <c r="EF62" s="312"/>
      <c r="EG62" s="312"/>
      <c r="EH62" s="312"/>
      <c r="EI62" s="312"/>
      <c r="EJ62" s="312"/>
      <c r="EK62" s="312"/>
      <c r="EL62" s="312"/>
      <c r="EM62" s="312"/>
      <c r="EN62" s="312"/>
      <c r="EO62" s="312"/>
      <c r="EP62" s="312"/>
      <c r="EQ62" s="312"/>
      <c r="ER62" s="312"/>
      <c r="ES62" s="312"/>
      <c r="ET62" s="312"/>
      <c r="EU62" s="312"/>
      <c r="EV62" s="312"/>
      <c r="EW62" s="312"/>
      <c r="EX62" s="312"/>
      <c r="EY62" s="312"/>
      <c r="EZ62" s="312"/>
      <c r="FA62" s="312"/>
      <c r="FB62" s="312"/>
      <c r="FC62" s="312"/>
      <c r="FD62" s="312"/>
      <c r="FE62" s="312"/>
      <c r="FF62" s="312"/>
      <c r="FG62" s="312"/>
      <c r="FH62" s="312"/>
      <c r="FI62" s="312"/>
      <c r="FJ62" s="312"/>
      <c r="FK62" s="312"/>
      <c r="FL62" s="312"/>
      <c r="FM62" s="312"/>
      <c r="FN62" s="312"/>
      <c r="FO62" s="312"/>
      <c r="FP62" s="312"/>
      <c r="FQ62" s="312"/>
      <c r="FR62" s="312"/>
      <c r="FS62" s="312"/>
      <c r="FT62" s="312"/>
      <c r="FU62" s="312"/>
      <c r="FV62" s="312"/>
      <c r="FW62" s="312"/>
      <c r="FX62" s="312"/>
      <c r="FY62" s="312"/>
      <c r="FZ62" s="312"/>
      <c r="GA62" s="312"/>
      <c r="GB62" s="312"/>
      <c r="GC62" s="312"/>
      <c r="GD62" s="312"/>
      <c r="GE62" s="312"/>
      <c r="GF62" s="312"/>
      <c r="GG62" s="312"/>
      <c r="GH62" s="312"/>
      <c r="GI62" s="312"/>
      <c r="GJ62" s="312"/>
      <c r="GK62" s="312"/>
      <c r="GL62" s="312"/>
      <c r="GM62" s="312"/>
      <c r="GN62" s="312"/>
      <c r="GO62" s="312"/>
      <c r="GP62" s="312"/>
      <c r="GQ62" s="312"/>
      <c r="GR62" s="312"/>
      <c r="GS62" s="312"/>
      <c r="GT62" s="312"/>
      <c r="GU62" s="312"/>
      <c r="GV62" s="312"/>
      <c r="GW62" s="312"/>
      <c r="GX62" s="312"/>
      <c r="GY62" s="312"/>
      <c r="GZ62" s="312"/>
      <c r="HA62" s="312"/>
      <c r="HB62" s="312"/>
      <c r="HC62" s="312"/>
      <c r="HD62" s="312"/>
      <c r="HE62" s="312"/>
      <c r="HF62" s="312"/>
      <c r="HG62" s="312"/>
      <c r="HH62" s="312"/>
      <c r="HI62" s="312"/>
      <c r="HJ62" s="312"/>
      <c r="HK62" s="312"/>
      <c r="HL62" s="312"/>
      <c r="HM62" s="312"/>
      <c r="HN62" s="312"/>
      <c r="HO62" s="312"/>
      <c r="HP62" s="312"/>
      <c r="HQ62" s="312"/>
      <c r="HR62" s="312"/>
      <c r="HS62" s="312"/>
      <c r="HT62" s="312"/>
      <c r="HU62" s="312"/>
      <c r="HV62" s="312"/>
      <c r="HW62" s="312"/>
      <c r="HX62" s="312"/>
      <c r="HY62" s="312"/>
      <c r="HZ62" s="312"/>
      <c r="IA62" s="312"/>
      <c r="IB62" s="312"/>
      <c r="IC62" s="312"/>
      <c r="ID62" s="312"/>
      <c r="IE62" s="312"/>
      <c r="IF62" s="312"/>
      <c r="IG62" s="312"/>
      <c r="IH62" s="312"/>
      <c r="II62" s="312"/>
      <c r="IJ62" s="312"/>
      <c r="IK62" s="312"/>
      <c r="IL62" s="312"/>
      <c r="IM62" s="312"/>
      <c r="IN62" s="312"/>
      <c r="IO62" s="312"/>
      <c r="IP62" s="312"/>
      <c r="IQ62" s="312"/>
      <c r="IR62" s="312"/>
      <c r="IS62" s="312"/>
      <c r="IT62" s="312"/>
      <c r="IU62" s="312"/>
      <c r="IV62" s="312"/>
    </row>
    <row r="63" s="248" customFormat="1" customHeight="1" spans="1:256">
      <c r="A63" s="312"/>
      <c r="B63" s="310" t="s">
        <v>1488</v>
      </c>
      <c r="C63" s="310"/>
      <c r="D63" s="310"/>
      <c r="E63" s="310"/>
      <c r="F63" s="261"/>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D63" s="312"/>
      <c r="BE63" s="312"/>
      <c r="BF63" s="312"/>
      <c r="BG63" s="312"/>
      <c r="BH63" s="312"/>
      <c r="BI63" s="312"/>
      <c r="BJ63" s="312"/>
      <c r="BK63" s="312"/>
      <c r="BL63" s="312"/>
      <c r="BM63" s="312"/>
      <c r="BN63" s="312"/>
      <c r="BO63" s="312"/>
      <c r="BP63" s="312"/>
      <c r="BQ63" s="312"/>
      <c r="BR63" s="312"/>
      <c r="BS63" s="312"/>
      <c r="BT63" s="312"/>
      <c r="BU63" s="312"/>
      <c r="BV63" s="312"/>
      <c r="BW63" s="312"/>
      <c r="BX63" s="312"/>
      <c r="BY63" s="312"/>
      <c r="BZ63" s="312"/>
      <c r="CA63" s="312"/>
      <c r="CB63" s="312"/>
      <c r="CC63" s="312"/>
      <c r="CD63" s="312"/>
      <c r="CE63" s="312"/>
      <c r="CF63" s="312"/>
      <c r="CG63" s="312"/>
      <c r="CH63" s="312"/>
      <c r="CI63" s="312"/>
      <c r="CJ63" s="312"/>
      <c r="CK63" s="312"/>
      <c r="CL63" s="312"/>
      <c r="CM63" s="312"/>
      <c r="CN63" s="312"/>
      <c r="CO63" s="312"/>
      <c r="CP63" s="312"/>
      <c r="CQ63" s="312"/>
      <c r="CR63" s="312"/>
      <c r="CS63" s="312"/>
      <c r="CT63" s="312"/>
      <c r="CU63" s="312"/>
      <c r="CV63" s="312"/>
      <c r="CW63" s="312"/>
      <c r="CX63" s="312"/>
      <c r="CY63" s="312"/>
      <c r="CZ63" s="312"/>
      <c r="DA63" s="312"/>
      <c r="DB63" s="312"/>
      <c r="DC63" s="312"/>
      <c r="DD63" s="312"/>
      <c r="DE63" s="312"/>
      <c r="DF63" s="312"/>
      <c r="DG63" s="312"/>
      <c r="DH63" s="312"/>
      <c r="DI63" s="312"/>
      <c r="DJ63" s="312"/>
      <c r="DK63" s="312"/>
      <c r="DL63" s="312"/>
      <c r="DM63" s="312"/>
      <c r="DN63" s="312"/>
      <c r="DO63" s="312"/>
      <c r="DP63" s="312"/>
      <c r="DQ63" s="312"/>
      <c r="DR63" s="312"/>
      <c r="DS63" s="312"/>
      <c r="DT63" s="312"/>
      <c r="DU63" s="312"/>
      <c r="DV63" s="312"/>
      <c r="DW63" s="312"/>
      <c r="DX63" s="312"/>
      <c r="DY63" s="312"/>
      <c r="DZ63" s="312"/>
      <c r="EA63" s="312"/>
      <c r="EB63" s="312"/>
      <c r="EC63" s="312"/>
      <c r="ED63" s="312"/>
      <c r="EE63" s="312"/>
      <c r="EF63" s="312"/>
      <c r="EG63" s="312"/>
      <c r="EH63" s="312"/>
      <c r="EI63" s="312"/>
      <c r="EJ63" s="312"/>
      <c r="EK63" s="312"/>
      <c r="EL63" s="312"/>
      <c r="EM63" s="312"/>
      <c r="EN63" s="312"/>
      <c r="EO63" s="312"/>
      <c r="EP63" s="312"/>
      <c r="EQ63" s="312"/>
      <c r="ER63" s="312"/>
      <c r="ES63" s="312"/>
      <c r="ET63" s="312"/>
      <c r="EU63" s="312"/>
      <c r="EV63" s="312"/>
      <c r="EW63" s="312"/>
      <c r="EX63" s="312"/>
      <c r="EY63" s="312"/>
      <c r="EZ63" s="312"/>
      <c r="FA63" s="312"/>
      <c r="FB63" s="312"/>
      <c r="FC63" s="312"/>
      <c r="FD63" s="312"/>
      <c r="FE63" s="312"/>
      <c r="FF63" s="312"/>
      <c r="FG63" s="312"/>
      <c r="FH63" s="312"/>
      <c r="FI63" s="312"/>
      <c r="FJ63" s="312"/>
      <c r="FK63" s="312"/>
      <c r="FL63" s="312"/>
      <c r="FM63" s="312"/>
      <c r="FN63" s="312"/>
      <c r="FO63" s="312"/>
      <c r="FP63" s="312"/>
      <c r="FQ63" s="312"/>
      <c r="FR63" s="312"/>
      <c r="FS63" s="312"/>
      <c r="FT63" s="312"/>
      <c r="FU63" s="312"/>
      <c r="FV63" s="312"/>
      <c r="FW63" s="312"/>
      <c r="FX63" s="312"/>
      <c r="FY63" s="312"/>
      <c r="FZ63" s="312"/>
      <c r="GA63" s="312"/>
      <c r="GB63" s="312"/>
      <c r="GC63" s="312"/>
      <c r="GD63" s="312"/>
      <c r="GE63" s="312"/>
      <c r="GF63" s="312"/>
      <c r="GG63" s="312"/>
      <c r="GH63" s="312"/>
      <c r="GI63" s="312"/>
      <c r="GJ63" s="312"/>
      <c r="GK63" s="312"/>
      <c r="GL63" s="312"/>
      <c r="GM63" s="312"/>
      <c r="GN63" s="312"/>
      <c r="GO63" s="312"/>
      <c r="GP63" s="312"/>
      <c r="GQ63" s="312"/>
      <c r="GR63" s="312"/>
      <c r="GS63" s="312"/>
      <c r="GT63" s="312"/>
      <c r="GU63" s="312"/>
      <c r="GV63" s="312"/>
      <c r="GW63" s="312"/>
      <c r="GX63" s="312"/>
      <c r="GY63" s="312"/>
      <c r="GZ63" s="312"/>
      <c r="HA63" s="312"/>
      <c r="HB63" s="312"/>
      <c r="HC63" s="312"/>
      <c r="HD63" s="312"/>
      <c r="HE63" s="312"/>
      <c r="HF63" s="312"/>
      <c r="HG63" s="312"/>
      <c r="HH63" s="312"/>
      <c r="HI63" s="312"/>
      <c r="HJ63" s="312"/>
      <c r="HK63" s="312"/>
      <c r="HL63" s="312"/>
      <c r="HM63" s="312"/>
      <c r="HN63" s="312"/>
      <c r="HO63" s="312"/>
      <c r="HP63" s="312"/>
      <c r="HQ63" s="312"/>
      <c r="HR63" s="312"/>
      <c r="HS63" s="312"/>
      <c r="HT63" s="312"/>
      <c r="HU63" s="312"/>
      <c r="HV63" s="312"/>
      <c r="HW63" s="312"/>
      <c r="HX63" s="312"/>
      <c r="HY63" s="312"/>
      <c r="HZ63" s="312"/>
      <c r="IA63" s="312"/>
      <c r="IB63" s="312"/>
      <c r="IC63" s="312"/>
      <c r="ID63" s="312"/>
      <c r="IE63" s="312"/>
      <c r="IF63" s="312"/>
      <c r="IG63" s="312"/>
      <c r="IH63" s="312"/>
      <c r="II63" s="312"/>
      <c r="IJ63" s="312"/>
      <c r="IK63" s="312"/>
      <c r="IL63" s="312"/>
      <c r="IM63" s="312"/>
      <c r="IN63" s="312"/>
      <c r="IO63" s="312"/>
      <c r="IP63" s="312"/>
      <c r="IQ63" s="312"/>
      <c r="IR63" s="312"/>
      <c r="IS63" s="312"/>
      <c r="IT63" s="312"/>
      <c r="IU63" s="312"/>
      <c r="IV63" s="312"/>
    </row>
    <row r="64" s="248" customFormat="1" customHeight="1" spans="1:256">
      <c r="A64" s="312"/>
      <c r="B64" s="310" t="s">
        <v>1489</v>
      </c>
      <c r="C64" s="310"/>
      <c r="D64" s="310"/>
      <c r="E64" s="310"/>
      <c r="F64" s="261">
        <v>0.8</v>
      </c>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c r="AM64" s="312"/>
      <c r="AN64" s="312"/>
      <c r="AO64" s="312"/>
      <c r="AP64" s="312"/>
      <c r="AQ64" s="312"/>
      <c r="AR64" s="312"/>
      <c r="AS64" s="312"/>
      <c r="AT64" s="312"/>
      <c r="AU64" s="312"/>
      <c r="AV64" s="312"/>
      <c r="AW64" s="312"/>
      <c r="AX64" s="312"/>
      <c r="AY64" s="312"/>
      <c r="AZ64" s="312"/>
      <c r="BA64" s="312"/>
      <c r="BB64" s="312"/>
      <c r="BC64" s="312"/>
      <c r="BD64" s="312"/>
      <c r="BE64" s="312"/>
      <c r="BF64" s="312"/>
      <c r="BG64" s="312"/>
      <c r="BH64" s="312"/>
      <c r="BI64" s="312"/>
      <c r="BJ64" s="312"/>
      <c r="BK64" s="312"/>
      <c r="BL64" s="312"/>
      <c r="BM64" s="312"/>
      <c r="BN64" s="312"/>
      <c r="BO64" s="312"/>
      <c r="BP64" s="312"/>
      <c r="BQ64" s="312"/>
      <c r="BR64" s="312"/>
      <c r="BS64" s="312"/>
      <c r="BT64" s="312"/>
      <c r="BU64" s="312"/>
      <c r="BV64" s="312"/>
      <c r="BW64" s="312"/>
      <c r="BX64" s="312"/>
      <c r="BY64" s="312"/>
      <c r="BZ64" s="312"/>
      <c r="CA64" s="312"/>
      <c r="CB64" s="312"/>
      <c r="CC64" s="312"/>
      <c r="CD64" s="312"/>
      <c r="CE64" s="312"/>
      <c r="CF64" s="312"/>
      <c r="CG64" s="312"/>
      <c r="CH64" s="312"/>
      <c r="CI64" s="312"/>
      <c r="CJ64" s="312"/>
      <c r="CK64" s="312"/>
      <c r="CL64" s="312"/>
      <c r="CM64" s="312"/>
      <c r="CN64" s="312"/>
      <c r="CO64" s="312"/>
      <c r="CP64" s="312"/>
      <c r="CQ64" s="312"/>
      <c r="CR64" s="312"/>
      <c r="CS64" s="312"/>
      <c r="CT64" s="312"/>
      <c r="CU64" s="312"/>
      <c r="CV64" s="312"/>
      <c r="CW64" s="312"/>
      <c r="CX64" s="312"/>
      <c r="CY64" s="312"/>
      <c r="CZ64" s="312"/>
      <c r="DA64" s="312"/>
      <c r="DB64" s="312"/>
      <c r="DC64" s="312"/>
      <c r="DD64" s="312"/>
      <c r="DE64" s="312"/>
      <c r="DF64" s="312"/>
      <c r="DG64" s="312"/>
      <c r="DH64" s="312"/>
      <c r="DI64" s="312"/>
      <c r="DJ64" s="312"/>
      <c r="DK64" s="312"/>
      <c r="DL64" s="312"/>
      <c r="DM64" s="312"/>
      <c r="DN64" s="312"/>
      <c r="DO64" s="312"/>
      <c r="DP64" s="312"/>
      <c r="DQ64" s="312"/>
      <c r="DR64" s="312"/>
      <c r="DS64" s="312"/>
      <c r="DT64" s="312"/>
      <c r="DU64" s="312"/>
      <c r="DV64" s="312"/>
      <c r="DW64" s="312"/>
      <c r="DX64" s="312"/>
      <c r="DY64" s="312"/>
      <c r="DZ64" s="312"/>
      <c r="EA64" s="312"/>
      <c r="EB64" s="312"/>
      <c r="EC64" s="312"/>
      <c r="ED64" s="312"/>
      <c r="EE64" s="312"/>
      <c r="EF64" s="312"/>
      <c r="EG64" s="312"/>
      <c r="EH64" s="312"/>
      <c r="EI64" s="312"/>
      <c r="EJ64" s="312"/>
      <c r="EK64" s="312"/>
      <c r="EL64" s="312"/>
      <c r="EM64" s="312"/>
      <c r="EN64" s="312"/>
      <c r="EO64" s="312"/>
      <c r="EP64" s="312"/>
      <c r="EQ64" s="312"/>
      <c r="ER64" s="312"/>
      <c r="ES64" s="312"/>
      <c r="ET64" s="312"/>
      <c r="EU64" s="312"/>
      <c r="EV64" s="312"/>
      <c r="EW64" s="312"/>
      <c r="EX64" s="312"/>
      <c r="EY64" s="312"/>
      <c r="EZ64" s="312"/>
      <c r="FA64" s="312"/>
      <c r="FB64" s="312"/>
      <c r="FC64" s="312"/>
      <c r="FD64" s="312"/>
      <c r="FE64" s="312"/>
      <c r="FF64" s="312"/>
      <c r="FG64" s="312"/>
      <c r="FH64" s="312"/>
      <c r="FI64" s="312"/>
      <c r="FJ64" s="312"/>
      <c r="FK64" s="312"/>
      <c r="FL64" s="312"/>
      <c r="FM64" s="312"/>
      <c r="FN64" s="312"/>
      <c r="FO64" s="312"/>
      <c r="FP64" s="312"/>
      <c r="FQ64" s="312"/>
      <c r="FR64" s="312"/>
      <c r="FS64" s="312"/>
      <c r="FT64" s="312"/>
      <c r="FU64" s="312"/>
      <c r="FV64" s="312"/>
      <c r="FW64" s="312"/>
      <c r="FX64" s="312"/>
      <c r="FY64" s="312"/>
      <c r="FZ64" s="312"/>
      <c r="GA64" s="312"/>
      <c r="GB64" s="312"/>
      <c r="GC64" s="312"/>
      <c r="GD64" s="312"/>
      <c r="GE64" s="312"/>
      <c r="GF64" s="312"/>
      <c r="GG64" s="312"/>
      <c r="GH64" s="312"/>
      <c r="GI64" s="312"/>
      <c r="GJ64" s="312"/>
      <c r="GK64" s="312"/>
      <c r="GL64" s="312"/>
      <c r="GM64" s="312"/>
      <c r="GN64" s="312"/>
      <c r="GO64" s="312"/>
      <c r="GP64" s="312"/>
      <c r="GQ64" s="312"/>
      <c r="GR64" s="312"/>
      <c r="GS64" s="312"/>
      <c r="GT64" s="312"/>
      <c r="GU64" s="312"/>
      <c r="GV64" s="312"/>
      <c r="GW64" s="312"/>
      <c r="GX64" s="312"/>
      <c r="GY64" s="312"/>
      <c r="GZ64" s="312"/>
      <c r="HA64" s="312"/>
      <c r="HB64" s="312"/>
      <c r="HC64" s="312"/>
      <c r="HD64" s="312"/>
      <c r="HE64" s="312"/>
      <c r="HF64" s="312"/>
      <c r="HG64" s="312"/>
      <c r="HH64" s="312"/>
      <c r="HI64" s="312"/>
      <c r="HJ64" s="312"/>
      <c r="HK64" s="312"/>
      <c r="HL64" s="312"/>
      <c r="HM64" s="312"/>
      <c r="HN64" s="312"/>
      <c r="HO64" s="312"/>
      <c r="HP64" s="312"/>
      <c r="HQ64" s="312"/>
      <c r="HR64" s="312"/>
      <c r="HS64" s="312"/>
      <c r="HT64" s="312"/>
      <c r="HU64" s="312"/>
      <c r="HV64" s="312"/>
      <c r="HW64" s="312"/>
      <c r="HX64" s="312"/>
      <c r="HY64" s="312"/>
      <c r="HZ64" s="312"/>
      <c r="IA64" s="312"/>
      <c r="IB64" s="312"/>
      <c r="IC64" s="312"/>
      <c r="ID64" s="312"/>
      <c r="IE64" s="312"/>
      <c r="IF64" s="312"/>
      <c r="IG64" s="312"/>
      <c r="IH64" s="312"/>
      <c r="II64" s="312"/>
      <c r="IJ64" s="312"/>
      <c r="IK64" s="312"/>
      <c r="IL64" s="312"/>
      <c r="IM64" s="312"/>
      <c r="IN64" s="312"/>
      <c r="IO64" s="312"/>
      <c r="IP64" s="312"/>
      <c r="IQ64" s="312"/>
      <c r="IR64" s="312"/>
      <c r="IS64" s="312"/>
      <c r="IT64" s="312"/>
      <c r="IU64" s="312"/>
      <c r="IV64" s="312"/>
    </row>
    <row r="65" s="248" customFormat="1" customHeight="1" spans="1:256">
      <c r="A65" s="312"/>
      <c r="B65" s="310" t="s">
        <v>1490</v>
      </c>
      <c r="C65" s="310"/>
      <c r="D65" s="310"/>
      <c r="E65" s="310"/>
      <c r="F65" s="261">
        <v>0.9</v>
      </c>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312"/>
      <c r="AO65" s="312"/>
      <c r="AP65" s="312"/>
      <c r="AQ65" s="312"/>
      <c r="AR65" s="312"/>
      <c r="AS65" s="312"/>
      <c r="AT65" s="312"/>
      <c r="AU65" s="312"/>
      <c r="AV65" s="312"/>
      <c r="AW65" s="312"/>
      <c r="AX65" s="312"/>
      <c r="AY65" s="312"/>
      <c r="AZ65" s="312"/>
      <c r="BA65" s="312"/>
      <c r="BB65" s="312"/>
      <c r="BC65" s="312"/>
      <c r="BD65" s="312"/>
      <c r="BE65" s="312"/>
      <c r="BF65" s="312"/>
      <c r="BG65" s="312"/>
      <c r="BH65" s="312"/>
      <c r="BI65" s="312"/>
      <c r="BJ65" s="312"/>
      <c r="BK65" s="312"/>
      <c r="BL65" s="312"/>
      <c r="BM65" s="312"/>
      <c r="BN65" s="312"/>
      <c r="BO65" s="312"/>
      <c r="BP65" s="312"/>
      <c r="BQ65" s="312"/>
      <c r="BR65" s="312"/>
      <c r="BS65" s="312"/>
      <c r="BT65" s="312"/>
      <c r="BU65" s="312"/>
      <c r="BV65" s="312"/>
      <c r="BW65" s="312"/>
      <c r="BX65" s="312"/>
      <c r="BY65" s="312"/>
      <c r="BZ65" s="312"/>
      <c r="CA65" s="312"/>
      <c r="CB65" s="312"/>
      <c r="CC65" s="312"/>
      <c r="CD65" s="312"/>
      <c r="CE65" s="312"/>
      <c r="CF65" s="312"/>
      <c r="CG65" s="312"/>
      <c r="CH65" s="312"/>
      <c r="CI65" s="312"/>
      <c r="CJ65" s="312"/>
      <c r="CK65" s="312"/>
      <c r="CL65" s="312"/>
      <c r="CM65" s="312"/>
      <c r="CN65" s="312"/>
      <c r="CO65" s="312"/>
      <c r="CP65" s="312"/>
      <c r="CQ65" s="312"/>
      <c r="CR65" s="312"/>
      <c r="CS65" s="312"/>
      <c r="CT65" s="312"/>
      <c r="CU65" s="312"/>
      <c r="CV65" s="312"/>
      <c r="CW65" s="312"/>
      <c r="CX65" s="312"/>
      <c r="CY65" s="312"/>
      <c r="CZ65" s="312"/>
      <c r="DA65" s="312"/>
      <c r="DB65" s="312"/>
      <c r="DC65" s="312"/>
      <c r="DD65" s="312"/>
      <c r="DE65" s="312"/>
      <c r="DF65" s="312"/>
      <c r="DG65" s="312"/>
      <c r="DH65" s="312"/>
      <c r="DI65" s="312"/>
      <c r="DJ65" s="312"/>
      <c r="DK65" s="312"/>
      <c r="DL65" s="312"/>
      <c r="DM65" s="312"/>
      <c r="DN65" s="312"/>
      <c r="DO65" s="312"/>
      <c r="DP65" s="312"/>
      <c r="DQ65" s="312"/>
      <c r="DR65" s="312"/>
      <c r="DS65" s="312"/>
      <c r="DT65" s="312"/>
      <c r="DU65" s="312"/>
      <c r="DV65" s="312"/>
      <c r="DW65" s="312"/>
      <c r="DX65" s="312"/>
      <c r="DY65" s="312"/>
      <c r="DZ65" s="312"/>
      <c r="EA65" s="312"/>
      <c r="EB65" s="312"/>
      <c r="EC65" s="312"/>
      <c r="ED65" s="312"/>
      <c r="EE65" s="312"/>
      <c r="EF65" s="312"/>
      <c r="EG65" s="312"/>
      <c r="EH65" s="312"/>
      <c r="EI65" s="312"/>
      <c r="EJ65" s="312"/>
      <c r="EK65" s="312"/>
      <c r="EL65" s="312"/>
      <c r="EM65" s="312"/>
      <c r="EN65" s="312"/>
      <c r="EO65" s="312"/>
      <c r="EP65" s="312"/>
      <c r="EQ65" s="312"/>
      <c r="ER65" s="312"/>
      <c r="ES65" s="312"/>
      <c r="ET65" s="312"/>
      <c r="EU65" s="312"/>
      <c r="EV65" s="312"/>
      <c r="EW65" s="312"/>
      <c r="EX65" s="312"/>
      <c r="EY65" s="312"/>
      <c r="EZ65" s="312"/>
      <c r="FA65" s="312"/>
      <c r="FB65" s="312"/>
      <c r="FC65" s="312"/>
      <c r="FD65" s="312"/>
      <c r="FE65" s="312"/>
      <c r="FF65" s="312"/>
      <c r="FG65" s="312"/>
      <c r="FH65" s="312"/>
      <c r="FI65" s="312"/>
      <c r="FJ65" s="312"/>
      <c r="FK65" s="312"/>
      <c r="FL65" s="312"/>
      <c r="FM65" s="312"/>
      <c r="FN65" s="312"/>
      <c r="FO65" s="312"/>
      <c r="FP65" s="312"/>
      <c r="FQ65" s="312"/>
      <c r="FR65" s="312"/>
      <c r="FS65" s="312"/>
      <c r="FT65" s="312"/>
      <c r="FU65" s="312"/>
      <c r="FV65" s="312"/>
      <c r="FW65" s="312"/>
      <c r="FX65" s="312"/>
      <c r="FY65" s="312"/>
      <c r="FZ65" s="312"/>
      <c r="GA65" s="312"/>
      <c r="GB65" s="312"/>
      <c r="GC65" s="312"/>
      <c r="GD65" s="312"/>
      <c r="GE65" s="312"/>
      <c r="GF65" s="312"/>
      <c r="GG65" s="312"/>
      <c r="GH65" s="312"/>
      <c r="GI65" s="312"/>
      <c r="GJ65" s="312"/>
      <c r="GK65" s="312"/>
      <c r="GL65" s="312"/>
      <c r="GM65" s="312"/>
      <c r="GN65" s="312"/>
      <c r="GO65" s="312"/>
      <c r="GP65" s="312"/>
      <c r="GQ65" s="312"/>
      <c r="GR65" s="312"/>
      <c r="GS65" s="312"/>
      <c r="GT65" s="312"/>
      <c r="GU65" s="312"/>
      <c r="GV65" s="312"/>
      <c r="GW65" s="312"/>
      <c r="GX65" s="312"/>
      <c r="GY65" s="312"/>
      <c r="GZ65" s="312"/>
      <c r="HA65" s="312"/>
      <c r="HB65" s="312"/>
      <c r="HC65" s="312"/>
      <c r="HD65" s="312"/>
      <c r="HE65" s="312"/>
      <c r="HF65" s="312"/>
      <c r="HG65" s="312"/>
      <c r="HH65" s="312"/>
      <c r="HI65" s="312"/>
      <c r="HJ65" s="312"/>
      <c r="HK65" s="312"/>
      <c r="HL65" s="312"/>
      <c r="HM65" s="312"/>
      <c r="HN65" s="312"/>
      <c r="HO65" s="312"/>
      <c r="HP65" s="312"/>
      <c r="HQ65" s="312"/>
      <c r="HR65" s="312"/>
      <c r="HS65" s="312"/>
      <c r="HT65" s="312"/>
      <c r="HU65" s="312"/>
      <c r="HV65" s="312"/>
      <c r="HW65" s="312"/>
      <c r="HX65" s="312"/>
      <c r="HY65" s="312"/>
      <c r="HZ65" s="312"/>
      <c r="IA65" s="312"/>
      <c r="IB65" s="312"/>
      <c r="IC65" s="312"/>
      <c r="ID65" s="312"/>
      <c r="IE65" s="312"/>
      <c r="IF65" s="312"/>
      <c r="IG65" s="312"/>
      <c r="IH65" s="312"/>
      <c r="II65" s="312"/>
      <c r="IJ65" s="312"/>
      <c r="IK65" s="312"/>
      <c r="IL65" s="312"/>
      <c r="IM65" s="312"/>
      <c r="IN65" s="312"/>
      <c r="IO65" s="312"/>
      <c r="IP65" s="312"/>
      <c r="IQ65" s="312"/>
      <c r="IR65" s="312"/>
      <c r="IS65" s="312"/>
      <c r="IT65" s="312"/>
      <c r="IU65" s="312"/>
      <c r="IV65" s="312"/>
    </row>
    <row r="66" s="248" customFormat="1" customHeight="1" spans="1:256">
      <c r="A66" s="312"/>
      <c r="B66" s="310" t="s">
        <v>1491</v>
      </c>
      <c r="C66" s="310"/>
      <c r="D66" s="310"/>
      <c r="E66" s="310"/>
      <c r="F66" s="261">
        <v>1</v>
      </c>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BI66" s="312"/>
      <c r="BJ66" s="312"/>
      <c r="BK66" s="312"/>
      <c r="BL66" s="312"/>
      <c r="BM66" s="312"/>
      <c r="BN66" s="312"/>
      <c r="BO66" s="312"/>
      <c r="BP66" s="312"/>
      <c r="BQ66" s="312"/>
      <c r="BR66" s="312"/>
      <c r="BS66" s="312"/>
      <c r="BT66" s="312"/>
      <c r="BU66" s="312"/>
      <c r="BV66" s="312"/>
      <c r="BW66" s="312"/>
      <c r="BX66" s="312"/>
      <c r="BY66" s="312"/>
      <c r="BZ66" s="312"/>
      <c r="CA66" s="312"/>
      <c r="CB66" s="312"/>
      <c r="CC66" s="312"/>
      <c r="CD66" s="312"/>
      <c r="CE66" s="312"/>
      <c r="CF66" s="312"/>
      <c r="CG66" s="312"/>
      <c r="CH66" s="312"/>
      <c r="CI66" s="312"/>
      <c r="CJ66" s="312"/>
      <c r="CK66" s="312"/>
      <c r="CL66" s="312"/>
      <c r="CM66" s="312"/>
      <c r="CN66" s="312"/>
      <c r="CO66" s="312"/>
      <c r="CP66" s="312"/>
      <c r="CQ66" s="312"/>
      <c r="CR66" s="312"/>
      <c r="CS66" s="312"/>
      <c r="CT66" s="312"/>
      <c r="CU66" s="312"/>
      <c r="CV66" s="312"/>
      <c r="CW66" s="312"/>
      <c r="CX66" s="312"/>
      <c r="CY66" s="312"/>
      <c r="CZ66" s="312"/>
      <c r="DA66" s="312"/>
      <c r="DB66" s="312"/>
      <c r="DC66" s="312"/>
      <c r="DD66" s="312"/>
      <c r="DE66" s="312"/>
      <c r="DF66" s="312"/>
      <c r="DG66" s="312"/>
      <c r="DH66" s="312"/>
      <c r="DI66" s="312"/>
      <c r="DJ66" s="312"/>
      <c r="DK66" s="312"/>
      <c r="DL66" s="312"/>
      <c r="DM66" s="312"/>
      <c r="DN66" s="312"/>
      <c r="DO66" s="312"/>
      <c r="DP66" s="312"/>
      <c r="DQ66" s="312"/>
      <c r="DR66" s="312"/>
      <c r="DS66" s="312"/>
      <c r="DT66" s="312"/>
      <c r="DU66" s="312"/>
      <c r="DV66" s="312"/>
      <c r="DW66" s="312"/>
      <c r="DX66" s="312"/>
      <c r="DY66" s="312"/>
      <c r="DZ66" s="312"/>
      <c r="EA66" s="312"/>
      <c r="EB66" s="312"/>
      <c r="EC66" s="312"/>
      <c r="ED66" s="312"/>
      <c r="EE66" s="312"/>
      <c r="EF66" s="312"/>
      <c r="EG66" s="312"/>
      <c r="EH66" s="312"/>
      <c r="EI66" s="312"/>
      <c r="EJ66" s="312"/>
      <c r="EK66" s="312"/>
      <c r="EL66" s="312"/>
      <c r="EM66" s="312"/>
      <c r="EN66" s="312"/>
      <c r="EO66" s="312"/>
      <c r="EP66" s="312"/>
      <c r="EQ66" s="312"/>
      <c r="ER66" s="312"/>
      <c r="ES66" s="312"/>
      <c r="ET66" s="312"/>
      <c r="EU66" s="312"/>
      <c r="EV66" s="312"/>
      <c r="EW66" s="312"/>
      <c r="EX66" s="312"/>
      <c r="EY66" s="312"/>
      <c r="EZ66" s="312"/>
      <c r="FA66" s="312"/>
      <c r="FB66" s="312"/>
      <c r="FC66" s="312"/>
      <c r="FD66" s="312"/>
      <c r="FE66" s="312"/>
      <c r="FF66" s="312"/>
      <c r="FG66" s="312"/>
      <c r="FH66" s="312"/>
      <c r="FI66" s="312"/>
      <c r="FJ66" s="312"/>
      <c r="FK66" s="312"/>
      <c r="FL66" s="312"/>
      <c r="FM66" s="312"/>
      <c r="FN66" s="312"/>
      <c r="FO66" s="312"/>
      <c r="FP66" s="312"/>
      <c r="FQ66" s="312"/>
      <c r="FR66" s="312"/>
      <c r="FS66" s="312"/>
      <c r="FT66" s="312"/>
      <c r="FU66" s="312"/>
      <c r="FV66" s="312"/>
      <c r="FW66" s="312"/>
      <c r="FX66" s="312"/>
      <c r="FY66" s="312"/>
      <c r="FZ66" s="312"/>
      <c r="GA66" s="312"/>
      <c r="GB66" s="312"/>
      <c r="GC66" s="312"/>
      <c r="GD66" s="312"/>
      <c r="GE66" s="312"/>
      <c r="GF66" s="312"/>
      <c r="GG66" s="312"/>
      <c r="GH66" s="312"/>
      <c r="GI66" s="312"/>
      <c r="GJ66" s="312"/>
      <c r="GK66" s="312"/>
      <c r="GL66" s="312"/>
      <c r="GM66" s="312"/>
      <c r="GN66" s="312"/>
      <c r="GO66" s="312"/>
      <c r="GP66" s="312"/>
      <c r="GQ66" s="312"/>
      <c r="GR66" s="312"/>
      <c r="GS66" s="312"/>
      <c r="GT66" s="312"/>
      <c r="GU66" s="312"/>
      <c r="GV66" s="312"/>
      <c r="GW66" s="312"/>
      <c r="GX66" s="312"/>
      <c r="GY66" s="312"/>
      <c r="GZ66" s="312"/>
      <c r="HA66" s="312"/>
      <c r="HB66" s="312"/>
      <c r="HC66" s="312"/>
      <c r="HD66" s="312"/>
      <c r="HE66" s="312"/>
      <c r="HF66" s="312"/>
      <c r="HG66" s="312"/>
      <c r="HH66" s="312"/>
      <c r="HI66" s="312"/>
      <c r="HJ66" s="312"/>
      <c r="HK66" s="312"/>
      <c r="HL66" s="312"/>
      <c r="HM66" s="312"/>
      <c r="HN66" s="312"/>
      <c r="HO66" s="312"/>
      <c r="HP66" s="312"/>
      <c r="HQ66" s="312"/>
      <c r="HR66" s="312"/>
      <c r="HS66" s="312"/>
      <c r="HT66" s="312"/>
      <c r="HU66" s="312"/>
      <c r="HV66" s="312"/>
      <c r="HW66" s="312"/>
      <c r="HX66" s="312"/>
      <c r="HY66" s="312"/>
      <c r="HZ66" s="312"/>
      <c r="IA66" s="312"/>
      <c r="IB66" s="312"/>
      <c r="IC66" s="312"/>
      <c r="ID66" s="312"/>
      <c r="IE66" s="312"/>
      <c r="IF66" s="312"/>
      <c r="IG66" s="312"/>
      <c r="IH66" s="312"/>
      <c r="II66" s="312"/>
      <c r="IJ66" s="312"/>
      <c r="IK66" s="312"/>
      <c r="IL66" s="312"/>
      <c r="IM66" s="312"/>
      <c r="IN66" s="312"/>
      <c r="IO66" s="312"/>
      <c r="IP66" s="312"/>
      <c r="IQ66" s="312"/>
      <c r="IR66" s="312"/>
      <c r="IS66" s="312"/>
      <c r="IT66" s="312"/>
      <c r="IU66" s="312"/>
      <c r="IV66" s="312"/>
    </row>
    <row r="67" s="248" customFormat="1" customHeight="1" spans="1:256">
      <c r="A67" s="312"/>
      <c r="B67" s="310" t="s">
        <v>1492</v>
      </c>
      <c r="C67" s="310"/>
      <c r="D67" s="310"/>
      <c r="E67" s="310"/>
      <c r="F67" s="261">
        <v>1.1</v>
      </c>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12"/>
      <c r="AN67" s="312"/>
      <c r="AO67" s="312"/>
      <c r="AP67" s="312"/>
      <c r="AQ67" s="312"/>
      <c r="AR67" s="312"/>
      <c r="AS67" s="312"/>
      <c r="AT67" s="312"/>
      <c r="AU67" s="312"/>
      <c r="AV67" s="312"/>
      <c r="AW67" s="312"/>
      <c r="AX67" s="312"/>
      <c r="AY67" s="312"/>
      <c r="AZ67" s="312"/>
      <c r="BA67" s="312"/>
      <c r="BB67" s="312"/>
      <c r="BC67" s="312"/>
      <c r="BD67" s="312"/>
      <c r="BE67" s="312"/>
      <c r="BF67" s="312"/>
      <c r="BG67" s="312"/>
      <c r="BH67" s="312"/>
      <c r="BI67" s="312"/>
      <c r="BJ67" s="312"/>
      <c r="BK67" s="312"/>
      <c r="BL67" s="312"/>
      <c r="BM67" s="312"/>
      <c r="BN67" s="312"/>
      <c r="BO67" s="312"/>
      <c r="BP67" s="312"/>
      <c r="BQ67" s="312"/>
      <c r="BR67" s="312"/>
      <c r="BS67" s="312"/>
      <c r="BT67" s="312"/>
      <c r="BU67" s="312"/>
      <c r="BV67" s="312"/>
      <c r="BW67" s="312"/>
      <c r="BX67" s="312"/>
      <c r="BY67" s="31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c r="DU67" s="312"/>
      <c r="DV67" s="312"/>
      <c r="DW67" s="312"/>
      <c r="DX67" s="312"/>
      <c r="DY67" s="312"/>
      <c r="DZ67" s="312"/>
      <c r="EA67" s="312"/>
      <c r="EB67" s="312"/>
      <c r="EC67" s="312"/>
      <c r="ED67" s="312"/>
      <c r="EE67" s="312"/>
      <c r="EF67" s="312"/>
      <c r="EG67" s="312"/>
      <c r="EH67" s="312"/>
      <c r="EI67" s="312"/>
      <c r="EJ67" s="312"/>
      <c r="EK67" s="312"/>
      <c r="EL67" s="312"/>
      <c r="EM67" s="312"/>
      <c r="EN67" s="312"/>
      <c r="EO67" s="312"/>
      <c r="EP67" s="312"/>
      <c r="EQ67" s="312"/>
      <c r="ER67" s="312"/>
      <c r="ES67" s="312"/>
      <c r="ET67" s="312"/>
      <c r="EU67" s="312"/>
      <c r="EV67" s="312"/>
      <c r="EW67" s="312"/>
      <c r="EX67" s="312"/>
      <c r="EY67" s="312"/>
      <c r="EZ67" s="312"/>
      <c r="FA67" s="312"/>
      <c r="FB67" s="312"/>
      <c r="FC67" s="312"/>
      <c r="FD67" s="312"/>
      <c r="FE67" s="312"/>
      <c r="FF67" s="312"/>
      <c r="FG67" s="312"/>
      <c r="FH67" s="312"/>
      <c r="FI67" s="312"/>
      <c r="FJ67" s="312"/>
      <c r="FK67" s="312"/>
      <c r="FL67" s="312"/>
      <c r="FM67" s="312"/>
      <c r="FN67" s="312"/>
      <c r="FO67" s="312"/>
      <c r="FP67" s="312"/>
      <c r="FQ67" s="312"/>
      <c r="FR67" s="312"/>
      <c r="FS67" s="312"/>
      <c r="FT67" s="312"/>
      <c r="FU67" s="312"/>
      <c r="FV67" s="312"/>
      <c r="FW67" s="312"/>
      <c r="FX67" s="312"/>
      <c r="FY67" s="312"/>
      <c r="FZ67" s="312"/>
      <c r="GA67" s="312"/>
      <c r="GB67" s="312"/>
      <c r="GC67" s="312"/>
      <c r="GD67" s="312"/>
      <c r="GE67" s="312"/>
      <c r="GF67" s="312"/>
      <c r="GG67" s="312"/>
      <c r="GH67" s="312"/>
      <c r="GI67" s="312"/>
      <c r="GJ67" s="312"/>
      <c r="GK67" s="312"/>
      <c r="GL67" s="312"/>
      <c r="GM67" s="312"/>
      <c r="GN67" s="312"/>
      <c r="GO67" s="312"/>
      <c r="GP67" s="312"/>
      <c r="GQ67" s="312"/>
      <c r="GR67" s="312"/>
      <c r="GS67" s="312"/>
      <c r="GT67" s="312"/>
      <c r="GU67" s="312"/>
      <c r="GV67" s="312"/>
      <c r="GW67" s="312"/>
      <c r="GX67" s="312"/>
      <c r="GY67" s="312"/>
      <c r="GZ67" s="312"/>
      <c r="HA67" s="312"/>
      <c r="HB67" s="312"/>
      <c r="HC67" s="312"/>
      <c r="HD67" s="312"/>
      <c r="HE67" s="312"/>
      <c r="HF67" s="312"/>
      <c r="HG67" s="312"/>
      <c r="HH67" s="312"/>
      <c r="HI67" s="312"/>
      <c r="HJ67" s="312"/>
      <c r="HK67" s="312"/>
      <c r="HL67" s="312"/>
      <c r="HM67" s="312"/>
      <c r="HN67" s="312"/>
      <c r="HO67" s="312"/>
      <c r="HP67" s="312"/>
      <c r="HQ67" s="312"/>
      <c r="HR67" s="312"/>
      <c r="HS67" s="312"/>
      <c r="HT67" s="312"/>
      <c r="HU67" s="312"/>
      <c r="HV67" s="312"/>
      <c r="HW67" s="312"/>
      <c r="HX67" s="312"/>
      <c r="HY67" s="312"/>
      <c r="HZ67" s="312"/>
      <c r="IA67" s="312"/>
      <c r="IB67" s="312"/>
      <c r="IC67" s="312"/>
      <c r="ID67" s="312"/>
      <c r="IE67" s="312"/>
      <c r="IF67" s="312"/>
      <c r="IG67" s="312"/>
      <c r="IH67" s="312"/>
      <c r="II67" s="312"/>
      <c r="IJ67" s="312"/>
      <c r="IK67" s="312"/>
      <c r="IL67" s="312"/>
      <c r="IM67" s="312"/>
      <c r="IN67" s="312"/>
      <c r="IO67" s="312"/>
      <c r="IP67" s="312"/>
      <c r="IQ67" s="312"/>
      <c r="IR67" s="312"/>
      <c r="IS67" s="312"/>
      <c r="IT67" s="312"/>
      <c r="IU67" s="312"/>
      <c r="IV67" s="312"/>
    </row>
    <row r="68" s="248" customFormat="1" customHeight="1" spans="1:256">
      <c r="A68" s="312"/>
      <c r="B68" s="310" t="s">
        <v>1493</v>
      </c>
      <c r="C68" s="310"/>
      <c r="D68" s="310"/>
      <c r="E68" s="310"/>
      <c r="F68" s="261">
        <v>1.3</v>
      </c>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312"/>
      <c r="AO68" s="312"/>
      <c r="AP68" s="312"/>
      <c r="AQ68" s="312"/>
      <c r="AR68" s="312"/>
      <c r="AS68" s="312"/>
      <c r="AT68" s="312"/>
      <c r="AU68" s="312"/>
      <c r="AV68" s="312"/>
      <c r="AW68" s="312"/>
      <c r="AX68" s="312"/>
      <c r="AY68" s="312"/>
      <c r="AZ68" s="312"/>
      <c r="BA68" s="312"/>
      <c r="BB68" s="312"/>
      <c r="BC68" s="312"/>
      <c r="BD68" s="312"/>
      <c r="BE68" s="312"/>
      <c r="BF68" s="312"/>
      <c r="BG68" s="312"/>
      <c r="BH68" s="312"/>
      <c r="BI68" s="312"/>
      <c r="BJ68" s="312"/>
      <c r="BK68" s="312"/>
      <c r="BL68" s="312"/>
      <c r="BM68" s="312"/>
      <c r="BN68" s="312"/>
      <c r="BO68" s="312"/>
      <c r="BP68" s="312"/>
      <c r="BQ68" s="312"/>
      <c r="BR68" s="312"/>
      <c r="BS68" s="312"/>
      <c r="BT68" s="312"/>
      <c r="BU68" s="312"/>
      <c r="BV68" s="312"/>
      <c r="BW68" s="312"/>
      <c r="BX68" s="312"/>
      <c r="BY68" s="312"/>
      <c r="BZ68" s="312"/>
      <c r="CA68" s="312"/>
      <c r="CB68" s="312"/>
      <c r="CC68" s="312"/>
      <c r="CD68" s="312"/>
      <c r="CE68" s="312"/>
      <c r="CF68" s="312"/>
      <c r="CG68" s="312"/>
      <c r="CH68" s="312"/>
      <c r="CI68" s="312"/>
      <c r="CJ68" s="312"/>
      <c r="CK68" s="312"/>
      <c r="CL68" s="312"/>
      <c r="CM68" s="312"/>
      <c r="CN68" s="312"/>
      <c r="CO68" s="312"/>
      <c r="CP68" s="312"/>
      <c r="CQ68" s="312"/>
      <c r="CR68" s="312"/>
      <c r="CS68" s="312"/>
      <c r="CT68" s="312"/>
      <c r="CU68" s="312"/>
      <c r="CV68" s="312"/>
      <c r="CW68" s="312"/>
      <c r="CX68" s="312"/>
      <c r="CY68" s="312"/>
      <c r="CZ68" s="312"/>
      <c r="DA68" s="312"/>
      <c r="DB68" s="312"/>
      <c r="DC68" s="312"/>
      <c r="DD68" s="312"/>
      <c r="DE68" s="312"/>
      <c r="DF68" s="312"/>
      <c r="DG68" s="312"/>
      <c r="DH68" s="312"/>
      <c r="DI68" s="312"/>
      <c r="DJ68" s="312"/>
      <c r="DK68" s="312"/>
      <c r="DL68" s="312"/>
      <c r="DM68" s="312"/>
      <c r="DN68" s="312"/>
      <c r="DO68" s="312"/>
      <c r="DP68" s="312"/>
      <c r="DQ68" s="312"/>
      <c r="DR68" s="312"/>
      <c r="DS68" s="312"/>
      <c r="DT68" s="312"/>
      <c r="DU68" s="312"/>
      <c r="DV68" s="312"/>
      <c r="DW68" s="312"/>
      <c r="DX68" s="312"/>
      <c r="DY68" s="312"/>
      <c r="DZ68" s="312"/>
      <c r="EA68" s="312"/>
      <c r="EB68" s="312"/>
      <c r="EC68" s="312"/>
      <c r="ED68" s="312"/>
      <c r="EE68" s="312"/>
      <c r="EF68" s="312"/>
      <c r="EG68" s="312"/>
      <c r="EH68" s="312"/>
      <c r="EI68" s="312"/>
      <c r="EJ68" s="312"/>
      <c r="EK68" s="312"/>
      <c r="EL68" s="312"/>
      <c r="EM68" s="312"/>
      <c r="EN68" s="312"/>
      <c r="EO68" s="312"/>
      <c r="EP68" s="312"/>
      <c r="EQ68" s="312"/>
      <c r="ER68" s="312"/>
      <c r="ES68" s="312"/>
      <c r="ET68" s="312"/>
      <c r="EU68" s="312"/>
      <c r="EV68" s="312"/>
      <c r="EW68" s="312"/>
      <c r="EX68" s="312"/>
      <c r="EY68" s="312"/>
      <c r="EZ68" s="312"/>
      <c r="FA68" s="312"/>
      <c r="FB68" s="312"/>
      <c r="FC68" s="312"/>
      <c r="FD68" s="312"/>
      <c r="FE68" s="312"/>
      <c r="FF68" s="312"/>
      <c r="FG68" s="312"/>
      <c r="FH68" s="312"/>
      <c r="FI68" s="312"/>
      <c r="FJ68" s="312"/>
      <c r="FK68" s="312"/>
      <c r="FL68" s="312"/>
      <c r="FM68" s="312"/>
      <c r="FN68" s="312"/>
      <c r="FO68" s="312"/>
      <c r="FP68" s="312"/>
      <c r="FQ68" s="312"/>
      <c r="FR68" s="312"/>
      <c r="FS68" s="312"/>
      <c r="FT68" s="312"/>
      <c r="FU68" s="312"/>
      <c r="FV68" s="312"/>
      <c r="FW68" s="312"/>
      <c r="FX68" s="312"/>
      <c r="FY68" s="312"/>
      <c r="FZ68" s="312"/>
      <c r="GA68" s="312"/>
      <c r="GB68" s="312"/>
      <c r="GC68" s="312"/>
      <c r="GD68" s="312"/>
      <c r="GE68" s="312"/>
      <c r="GF68" s="312"/>
      <c r="GG68" s="312"/>
      <c r="GH68" s="312"/>
      <c r="GI68" s="312"/>
      <c r="GJ68" s="312"/>
      <c r="GK68" s="312"/>
      <c r="GL68" s="312"/>
      <c r="GM68" s="312"/>
      <c r="GN68" s="312"/>
      <c r="GO68" s="312"/>
      <c r="GP68" s="312"/>
      <c r="GQ68" s="312"/>
      <c r="GR68" s="312"/>
      <c r="GS68" s="312"/>
      <c r="GT68" s="312"/>
      <c r="GU68" s="312"/>
      <c r="GV68" s="312"/>
      <c r="GW68" s="312"/>
      <c r="GX68" s="312"/>
      <c r="GY68" s="312"/>
      <c r="GZ68" s="312"/>
      <c r="HA68" s="312"/>
      <c r="HB68" s="312"/>
      <c r="HC68" s="312"/>
      <c r="HD68" s="312"/>
      <c r="HE68" s="312"/>
      <c r="HF68" s="312"/>
      <c r="HG68" s="312"/>
      <c r="HH68" s="312"/>
      <c r="HI68" s="312"/>
      <c r="HJ68" s="312"/>
      <c r="HK68" s="312"/>
      <c r="HL68" s="312"/>
      <c r="HM68" s="312"/>
      <c r="HN68" s="312"/>
      <c r="HO68" s="312"/>
      <c r="HP68" s="312"/>
      <c r="HQ68" s="312"/>
      <c r="HR68" s="312"/>
      <c r="HS68" s="312"/>
      <c r="HT68" s="312"/>
      <c r="HU68" s="312"/>
      <c r="HV68" s="312"/>
      <c r="HW68" s="312"/>
      <c r="HX68" s="312"/>
      <c r="HY68" s="312"/>
      <c r="HZ68" s="312"/>
      <c r="IA68" s="312"/>
      <c r="IB68" s="312"/>
      <c r="IC68" s="312"/>
      <c r="ID68" s="312"/>
      <c r="IE68" s="312"/>
      <c r="IF68" s="312"/>
      <c r="IG68" s="312"/>
      <c r="IH68" s="312"/>
      <c r="II68" s="312"/>
      <c r="IJ68" s="312"/>
      <c r="IK68" s="312"/>
      <c r="IL68" s="312"/>
      <c r="IM68" s="312"/>
      <c r="IN68" s="312"/>
      <c r="IO68" s="312"/>
      <c r="IP68" s="312"/>
      <c r="IQ68" s="312"/>
      <c r="IR68" s="312"/>
      <c r="IS68" s="312"/>
      <c r="IT68" s="312"/>
      <c r="IU68" s="312"/>
      <c r="IV68" s="312"/>
    </row>
    <row r="69" s="248" customFormat="1" customHeight="1" spans="1:256">
      <c r="A69" s="312"/>
      <c r="B69" s="310" t="s">
        <v>1494</v>
      </c>
      <c r="C69" s="310"/>
      <c r="D69" s="310"/>
      <c r="E69" s="310"/>
      <c r="F69" s="261"/>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312"/>
      <c r="AO69" s="312"/>
      <c r="AP69" s="312"/>
      <c r="AQ69" s="312"/>
      <c r="AR69" s="312"/>
      <c r="AS69" s="312"/>
      <c r="AT69" s="312"/>
      <c r="AU69" s="312"/>
      <c r="AV69" s="312"/>
      <c r="AW69" s="312"/>
      <c r="AX69" s="312"/>
      <c r="AY69" s="312"/>
      <c r="AZ69" s="312"/>
      <c r="BA69" s="312"/>
      <c r="BB69" s="312"/>
      <c r="BC69" s="312"/>
      <c r="BD69" s="312"/>
      <c r="BE69" s="312"/>
      <c r="BF69" s="312"/>
      <c r="BG69" s="312"/>
      <c r="BH69" s="312"/>
      <c r="BI69" s="312"/>
      <c r="BJ69" s="312"/>
      <c r="BK69" s="312"/>
      <c r="BL69" s="312"/>
      <c r="BM69" s="312"/>
      <c r="BN69" s="312"/>
      <c r="BO69" s="312"/>
      <c r="BP69" s="312"/>
      <c r="BQ69" s="312"/>
      <c r="BR69" s="312"/>
      <c r="BS69" s="312"/>
      <c r="BT69" s="312"/>
      <c r="BU69" s="312"/>
      <c r="BV69" s="312"/>
      <c r="BW69" s="312"/>
      <c r="BX69" s="312"/>
      <c r="BY69" s="312"/>
      <c r="BZ69" s="312"/>
      <c r="CA69" s="312"/>
      <c r="CB69" s="312"/>
      <c r="CC69" s="312"/>
      <c r="CD69" s="312"/>
      <c r="CE69" s="312"/>
      <c r="CF69" s="312"/>
      <c r="CG69" s="312"/>
      <c r="CH69" s="312"/>
      <c r="CI69" s="312"/>
      <c r="CJ69" s="312"/>
      <c r="CK69" s="312"/>
      <c r="CL69" s="312"/>
      <c r="CM69" s="312"/>
      <c r="CN69" s="312"/>
      <c r="CO69" s="312"/>
      <c r="CP69" s="312"/>
      <c r="CQ69" s="312"/>
      <c r="CR69" s="312"/>
      <c r="CS69" s="312"/>
      <c r="CT69" s="312"/>
      <c r="CU69" s="312"/>
      <c r="CV69" s="312"/>
      <c r="CW69" s="312"/>
      <c r="CX69" s="312"/>
      <c r="CY69" s="312"/>
      <c r="CZ69" s="312"/>
      <c r="DA69" s="312"/>
      <c r="DB69" s="312"/>
      <c r="DC69" s="312"/>
      <c r="DD69" s="312"/>
      <c r="DE69" s="312"/>
      <c r="DF69" s="312"/>
      <c r="DG69" s="312"/>
      <c r="DH69" s="312"/>
      <c r="DI69" s="312"/>
      <c r="DJ69" s="312"/>
      <c r="DK69" s="312"/>
      <c r="DL69" s="312"/>
      <c r="DM69" s="312"/>
      <c r="DN69" s="312"/>
      <c r="DO69" s="312"/>
      <c r="DP69" s="312"/>
      <c r="DQ69" s="312"/>
      <c r="DR69" s="312"/>
      <c r="DS69" s="312"/>
      <c r="DT69" s="312"/>
      <c r="DU69" s="312"/>
      <c r="DV69" s="312"/>
      <c r="DW69" s="312"/>
      <c r="DX69" s="312"/>
      <c r="DY69" s="312"/>
      <c r="DZ69" s="312"/>
      <c r="EA69" s="312"/>
      <c r="EB69" s="312"/>
      <c r="EC69" s="312"/>
      <c r="ED69" s="312"/>
      <c r="EE69" s="312"/>
      <c r="EF69" s="312"/>
      <c r="EG69" s="312"/>
      <c r="EH69" s="312"/>
      <c r="EI69" s="312"/>
      <c r="EJ69" s="312"/>
      <c r="EK69" s="312"/>
      <c r="EL69" s="312"/>
      <c r="EM69" s="312"/>
      <c r="EN69" s="312"/>
      <c r="EO69" s="312"/>
      <c r="EP69" s="312"/>
      <c r="EQ69" s="312"/>
      <c r="ER69" s="312"/>
      <c r="ES69" s="312"/>
      <c r="ET69" s="312"/>
      <c r="EU69" s="312"/>
      <c r="EV69" s="312"/>
      <c r="EW69" s="312"/>
      <c r="EX69" s="312"/>
      <c r="EY69" s="312"/>
      <c r="EZ69" s="312"/>
      <c r="FA69" s="312"/>
      <c r="FB69" s="312"/>
      <c r="FC69" s="312"/>
      <c r="FD69" s="312"/>
      <c r="FE69" s="312"/>
      <c r="FF69" s="312"/>
      <c r="FG69" s="312"/>
      <c r="FH69" s="312"/>
      <c r="FI69" s="312"/>
      <c r="FJ69" s="312"/>
      <c r="FK69" s="312"/>
      <c r="FL69" s="312"/>
      <c r="FM69" s="312"/>
      <c r="FN69" s="312"/>
      <c r="FO69" s="312"/>
      <c r="FP69" s="312"/>
      <c r="FQ69" s="312"/>
      <c r="FR69" s="312"/>
      <c r="FS69" s="312"/>
      <c r="FT69" s="312"/>
      <c r="FU69" s="312"/>
      <c r="FV69" s="312"/>
      <c r="FW69" s="312"/>
      <c r="FX69" s="312"/>
      <c r="FY69" s="312"/>
      <c r="FZ69" s="312"/>
      <c r="GA69" s="312"/>
      <c r="GB69" s="312"/>
      <c r="GC69" s="312"/>
      <c r="GD69" s="312"/>
      <c r="GE69" s="312"/>
      <c r="GF69" s="312"/>
      <c r="GG69" s="312"/>
      <c r="GH69" s="312"/>
      <c r="GI69" s="312"/>
      <c r="GJ69" s="312"/>
      <c r="GK69" s="312"/>
      <c r="GL69" s="312"/>
      <c r="GM69" s="312"/>
      <c r="GN69" s="312"/>
      <c r="GO69" s="312"/>
      <c r="GP69" s="312"/>
      <c r="GQ69" s="312"/>
      <c r="GR69" s="312"/>
      <c r="GS69" s="312"/>
      <c r="GT69" s="312"/>
      <c r="GU69" s="312"/>
      <c r="GV69" s="312"/>
      <c r="GW69" s="312"/>
      <c r="GX69" s="312"/>
      <c r="GY69" s="312"/>
      <c r="GZ69" s="312"/>
      <c r="HA69" s="312"/>
      <c r="HB69" s="312"/>
      <c r="HC69" s="312"/>
      <c r="HD69" s="312"/>
      <c r="HE69" s="312"/>
      <c r="HF69" s="312"/>
      <c r="HG69" s="312"/>
      <c r="HH69" s="312"/>
      <c r="HI69" s="312"/>
      <c r="HJ69" s="312"/>
      <c r="HK69" s="312"/>
      <c r="HL69" s="312"/>
      <c r="HM69" s="312"/>
      <c r="HN69" s="312"/>
      <c r="HO69" s="312"/>
      <c r="HP69" s="312"/>
      <c r="HQ69" s="312"/>
      <c r="HR69" s="312"/>
      <c r="HS69" s="312"/>
      <c r="HT69" s="312"/>
      <c r="HU69" s="312"/>
      <c r="HV69" s="312"/>
      <c r="HW69" s="312"/>
      <c r="HX69" s="312"/>
      <c r="HY69" s="312"/>
      <c r="HZ69" s="312"/>
      <c r="IA69" s="312"/>
      <c r="IB69" s="312"/>
      <c r="IC69" s="312"/>
      <c r="ID69" s="312"/>
      <c r="IE69" s="312"/>
      <c r="IF69" s="312"/>
      <c r="IG69" s="312"/>
      <c r="IH69" s="312"/>
      <c r="II69" s="312"/>
      <c r="IJ69" s="312"/>
      <c r="IK69" s="312"/>
      <c r="IL69" s="312"/>
      <c r="IM69" s="312"/>
      <c r="IN69" s="312"/>
      <c r="IO69" s="312"/>
      <c r="IP69" s="312"/>
      <c r="IQ69" s="312"/>
      <c r="IR69" s="312"/>
      <c r="IS69" s="312"/>
      <c r="IT69" s="312"/>
      <c r="IU69" s="312"/>
      <c r="IV69" s="312"/>
    </row>
    <row r="70" s="248" customFormat="1" customHeight="1" spans="1:256">
      <c r="A70" s="312"/>
      <c r="B70" s="310" t="s">
        <v>1495</v>
      </c>
      <c r="C70" s="310"/>
      <c r="D70" s="310"/>
      <c r="E70" s="310"/>
      <c r="F70" s="261">
        <v>0.8</v>
      </c>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2"/>
      <c r="AN70" s="312"/>
      <c r="AO70" s="312"/>
      <c r="AP70" s="312"/>
      <c r="AQ70" s="312"/>
      <c r="AR70" s="312"/>
      <c r="AS70" s="312"/>
      <c r="AT70" s="312"/>
      <c r="AU70" s="312"/>
      <c r="AV70" s="312"/>
      <c r="AW70" s="312"/>
      <c r="AX70" s="312"/>
      <c r="AY70" s="312"/>
      <c r="AZ70" s="312"/>
      <c r="BA70" s="312"/>
      <c r="BB70" s="312"/>
      <c r="BC70" s="312"/>
      <c r="BD70" s="312"/>
      <c r="BE70" s="312"/>
      <c r="BF70" s="312"/>
      <c r="BG70" s="312"/>
      <c r="BH70" s="312"/>
      <c r="BI70" s="312"/>
      <c r="BJ70" s="312"/>
      <c r="BK70" s="312"/>
      <c r="BL70" s="312"/>
      <c r="BM70" s="312"/>
      <c r="BN70" s="312"/>
      <c r="BO70" s="312"/>
      <c r="BP70" s="312"/>
      <c r="BQ70" s="312"/>
      <c r="BR70" s="312"/>
      <c r="BS70" s="312"/>
      <c r="BT70" s="312"/>
      <c r="BU70" s="312"/>
      <c r="BV70" s="312"/>
      <c r="BW70" s="312"/>
      <c r="BX70" s="312"/>
      <c r="BY70" s="312"/>
      <c r="BZ70" s="312"/>
      <c r="CA70" s="312"/>
      <c r="CB70" s="312"/>
      <c r="CC70" s="312"/>
      <c r="CD70" s="312"/>
      <c r="CE70" s="312"/>
      <c r="CF70" s="312"/>
      <c r="CG70" s="312"/>
      <c r="CH70" s="312"/>
      <c r="CI70" s="312"/>
      <c r="CJ70" s="312"/>
      <c r="CK70" s="312"/>
      <c r="CL70" s="312"/>
      <c r="CM70" s="312"/>
      <c r="CN70" s="312"/>
      <c r="CO70" s="312"/>
      <c r="CP70" s="312"/>
      <c r="CQ70" s="312"/>
      <c r="CR70" s="312"/>
      <c r="CS70" s="312"/>
      <c r="CT70" s="312"/>
      <c r="CU70" s="312"/>
      <c r="CV70" s="312"/>
      <c r="CW70" s="312"/>
      <c r="CX70" s="312"/>
      <c r="CY70" s="312"/>
      <c r="CZ70" s="312"/>
      <c r="DA70" s="312"/>
      <c r="DB70" s="312"/>
      <c r="DC70" s="312"/>
      <c r="DD70" s="312"/>
      <c r="DE70" s="312"/>
      <c r="DF70" s="312"/>
      <c r="DG70" s="312"/>
      <c r="DH70" s="312"/>
      <c r="DI70" s="312"/>
      <c r="DJ70" s="312"/>
      <c r="DK70" s="312"/>
      <c r="DL70" s="312"/>
      <c r="DM70" s="312"/>
      <c r="DN70" s="312"/>
      <c r="DO70" s="312"/>
      <c r="DP70" s="312"/>
      <c r="DQ70" s="312"/>
      <c r="DR70" s="312"/>
      <c r="DS70" s="312"/>
      <c r="DT70" s="312"/>
      <c r="DU70" s="312"/>
      <c r="DV70" s="312"/>
      <c r="DW70" s="312"/>
      <c r="DX70" s="312"/>
      <c r="DY70" s="312"/>
      <c r="DZ70" s="312"/>
      <c r="EA70" s="312"/>
      <c r="EB70" s="312"/>
      <c r="EC70" s="312"/>
      <c r="ED70" s="312"/>
      <c r="EE70" s="312"/>
      <c r="EF70" s="312"/>
      <c r="EG70" s="312"/>
      <c r="EH70" s="312"/>
      <c r="EI70" s="312"/>
      <c r="EJ70" s="312"/>
      <c r="EK70" s="312"/>
      <c r="EL70" s="312"/>
      <c r="EM70" s="312"/>
      <c r="EN70" s="312"/>
      <c r="EO70" s="312"/>
      <c r="EP70" s="312"/>
      <c r="EQ70" s="312"/>
      <c r="ER70" s="312"/>
      <c r="ES70" s="312"/>
      <c r="ET70" s="312"/>
      <c r="EU70" s="312"/>
      <c r="EV70" s="312"/>
      <c r="EW70" s="312"/>
      <c r="EX70" s="312"/>
      <c r="EY70" s="312"/>
      <c r="EZ70" s="312"/>
      <c r="FA70" s="312"/>
      <c r="FB70" s="312"/>
      <c r="FC70" s="312"/>
      <c r="FD70" s="312"/>
      <c r="FE70" s="312"/>
      <c r="FF70" s="312"/>
      <c r="FG70" s="312"/>
      <c r="FH70" s="312"/>
      <c r="FI70" s="312"/>
      <c r="FJ70" s="312"/>
      <c r="FK70" s="312"/>
      <c r="FL70" s="312"/>
      <c r="FM70" s="312"/>
      <c r="FN70" s="312"/>
      <c r="FO70" s="312"/>
      <c r="FP70" s="312"/>
      <c r="FQ70" s="312"/>
      <c r="FR70" s="312"/>
      <c r="FS70" s="312"/>
      <c r="FT70" s="312"/>
      <c r="FU70" s="312"/>
      <c r="FV70" s="312"/>
      <c r="FW70" s="312"/>
      <c r="FX70" s="312"/>
      <c r="FY70" s="312"/>
      <c r="FZ70" s="312"/>
      <c r="GA70" s="312"/>
      <c r="GB70" s="312"/>
      <c r="GC70" s="312"/>
      <c r="GD70" s="312"/>
      <c r="GE70" s="312"/>
      <c r="GF70" s="312"/>
      <c r="GG70" s="312"/>
      <c r="GH70" s="312"/>
      <c r="GI70" s="312"/>
      <c r="GJ70" s="312"/>
      <c r="GK70" s="312"/>
      <c r="GL70" s="312"/>
      <c r="GM70" s="312"/>
      <c r="GN70" s="312"/>
      <c r="GO70" s="312"/>
      <c r="GP70" s="312"/>
      <c r="GQ70" s="312"/>
      <c r="GR70" s="312"/>
      <c r="GS70" s="312"/>
      <c r="GT70" s="312"/>
      <c r="GU70" s="312"/>
      <c r="GV70" s="312"/>
      <c r="GW70" s="312"/>
      <c r="GX70" s="312"/>
      <c r="GY70" s="312"/>
      <c r="GZ70" s="312"/>
      <c r="HA70" s="312"/>
      <c r="HB70" s="312"/>
      <c r="HC70" s="312"/>
      <c r="HD70" s="312"/>
      <c r="HE70" s="312"/>
      <c r="HF70" s="312"/>
      <c r="HG70" s="312"/>
      <c r="HH70" s="312"/>
      <c r="HI70" s="312"/>
      <c r="HJ70" s="312"/>
      <c r="HK70" s="312"/>
      <c r="HL70" s="312"/>
      <c r="HM70" s="312"/>
      <c r="HN70" s="312"/>
      <c r="HO70" s="312"/>
      <c r="HP70" s="312"/>
      <c r="HQ70" s="312"/>
      <c r="HR70" s="312"/>
      <c r="HS70" s="312"/>
      <c r="HT70" s="312"/>
      <c r="HU70" s="312"/>
      <c r="HV70" s="312"/>
      <c r="HW70" s="312"/>
      <c r="HX70" s="312"/>
      <c r="HY70" s="312"/>
      <c r="HZ70" s="312"/>
      <c r="IA70" s="312"/>
      <c r="IB70" s="312"/>
      <c r="IC70" s="312"/>
      <c r="ID70" s="312"/>
      <c r="IE70" s="312"/>
      <c r="IF70" s="312"/>
      <c r="IG70" s="312"/>
      <c r="IH70" s="312"/>
      <c r="II70" s="312"/>
      <c r="IJ70" s="312"/>
      <c r="IK70" s="312"/>
      <c r="IL70" s="312"/>
      <c r="IM70" s="312"/>
      <c r="IN70" s="312"/>
      <c r="IO70" s="312"/>
      <c r="IP70" s="312"/>
      <c r="IQ70" s="312"/>
      <c r="IR70" s="312"/>
      <c r="IS70" s="312"/>
      <c r="IT70" s="312"/>
      <c r="IU70" s="312"/>
      <c r="IV70" s="312"/>
    </row>
    <row r="71" s="248" customFormat="1" customHeight="1" spans="1:256">
      <c r="A71" s="312"/>
      <c r="B71" s="310" t="s">
        <v>1496</v>
      </c>
      <c r="C71" s="310"/>
      <c r="D71" s="310"/>
      <c r="E71" s="310"/>
      <c r="F71" s="315">
        <v>1</v>
      </c>
      <c r="G71" s="302" t="s">
        <v>1464</v>
      </c>
      <c r="H71" s="312"/>
      <c r="I71" s="312"/>
      <c r="J71" s="312"/>
      <c r="K71" s="312"/>
      <c r="L71" s="312"/>
      <c r="M71" s="312"/>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12"/>
      <c r="AN71" s="312"/>
      <c r="AO71" s="312"/>
      <c r="AP71" s="312"/>
      <c r="AQ71" s="312"/>
      <c r="AR71" s="312"/>
      <c r="AS71" s="312"/>
      <c r="AT71" s="312"/>
      <c r="AU71" s="312"/>
      <c r="AV71" s="312"/>
      <c r="AW71" s="312"/>
      <c r="AX71" s="312"/>
      <c r="AY71" s="312"/>
      <c r="AZ71" s="312"/>
      <c r="BA71" s="312"/>
      <c r="BB71" s="312"/>
      <c r="BC71" s="312"/>
      <c r="BD71" s="312"/>
      <c r="BE71" s="312"/>
      <c r="BF71" s="312"/>
      <c r="BG71" s="312"/>
      <c r="BH71" s="312"/>
      <c r="BI71" s="312"/>
      <c r="BJ71" s="312"/>
      <c r="BK71" s="312"/>
      <c r="BL71" s="312"/>
      <c r="BM71" s="312"/>
      <c r="BN71" s="312"/>
      <c r="BO71" s="312"/>
      <c r="BP71" s="312"/>
      <c r="BQ71" s="312"/>
      <c r="BR71" s="312"/>
      <c r="BS71" s="312"/>
      <c r="BT71" s="312"/>
      <c r="BU71" s="312"/>
      <c r="BV71" s="312"/>
      <c r="BW71" s="312"/>
      <c r="BX71" s="312"/>
      <c r="BY71" s="312"/>
      <c r="BZ71" s="312"/>
      <c r="CA71" s="312"/>
      <c r="CB71" s="312"/>
      <c r="CC71" s="312"/>
      <c r="CD71" s="312"/>
      <c r="CE71" s="312"/>
      <c r="CF71" s="312"/>
      <c r="CG71" s="312"/>
      <c r="CH71" s="312"/>
      <c r="CI71" s="312"/>
      <c r="CJ71" s="312"/>
      <c r="CK71" s="312"/>
      <c r="CL71" s="312"/>
      <c r="CM71" s="312"/>
      <c r="CN71" s="312"/>
      <c r="CO71" s="312"/>
      <c r="CP71" s="312"/>
      <c r="CQ71" s="312"/>
      <c r="CR71" s="312"/>
      <c r="CS71" s="312"/>
      <c r="CT71" s="312"/>
      <c r="CU71" s="312"/>
      <c r="CV71" s="312"/>
      <c r="CW71" s="312"/>
      <c r="CX71" s="312"/>
      <c r="CY71" s="312"/>
      <c r="CZ71" s="312"/>
      <c r="DA71" s="312"/>
      <c r="DB71" s="312"/>
      <c r="DC71" s="312"/>
      <c r="DD71" s="312"/>
      <c r="DE71" s="312"/>
      <c r="DF71" s="312"/>
      <c r="DG71" s="312"/>
      <c r="DH71" s="312"/>
      <c r="DI71" s="312"/>
      <c r="DJ71" s="312"/>
      <c r="DK71" s="312"/>
      <c r="DL71" s="312"/>
      <c r="DM71" s="312"/>
      <c r="DN71" s="312"/>
      <c r="DO71" s="312"/>
      <c r="DP71" s="312"/>
      <c r="DQ71" s="312"/>
      <c r="DR71" s="312"/>
      <c r="DS71" s="312"/>
      <c r="DT71" s="312"/>
      <c r="DU71" s="312"/>
      <c r="DV71" s="312"/>
      <c r="DW71" s="312"/>
      <c r="DX71" s="312"/>
      <c r="DY71" s="312"/>
      <c r="DZ71" s="312"/>
      <c r="EA71" s="312"/>
      <c r="EB71" s="312"/>
      <c r="EC71" s="312"/>
      <c r="ED71" s="312"/>
      <c r="EE71" s="312"/>
      <c r="EF71" s="312"/>
      <c r="EG71" s="312"/>
      <c r="EH71" s="312"/>
      <c r="EI71" s="312"/>
      <c r="EJ71" s="312"/>
      <c r="EK71" s="312"/>
      <c r="EL71" s="312"/>
      <c r="EM71" s="312"/>
      <c r="EN71" s="312"/>
      <c r="EO71" s="312"/>
      <c r="EP71" s="312"/>
      <c r="EQ71" s="312"/>
      <c r="ER71" s="312"/>
      <c r="ES71" s="312"/>
      <c r="ET71" s="312"/>
      <c r="EU71" s="312"/>
      <c r="EV71" s="312"/>
      <c r="EW71" s="312"/>
      <c r="EX71" s="312"/>
      <c r="EY71" s="312"/>
      <c r="EZ71" s="312"/>
      <c r="FA71" s="312"/>
      <c r="FB71" s="312"/>
      <c r="FC71" s="312"/>
      <c r="FD71" s="312"/>
      <c r="FE71" s="312"/>
      <c r="FF71" s="312"/>
      <c r="FG71" s="312"/>
      <c r="FH71" s="312"/>
      <c r="FI71" s="312"/>
      <c r="FJ71" s="312"/>
      <c r="FK71" s="312"/>
      <c r="FL71" s="312"/>
      <c r="FM71" s="312"/>
      <c r="FN71" s="312"/>
      <c r="FO71" s="312"/>
      <c r="FP71" s="312"/>
      <c r="FQ71" s="312"/>
      <c r="FR71" s="312"/>
      <c r="FS71" s="312"/>
      <c r="FT71" s="312"/>
      <c r="FU71" s="312"/>
      <c r="FV71" s="312"/>
      <c r="FW71" s="312"/>
      <c r="FX71" s="312"/>
      <c r="FY71" s="312"/>
      <c r="FZ71" s="312"/>
      <c r="GA71" s="312"/>
      <c r="GB71" s="312"/>
      <c r="GC71" s="312"/>
      <c r="GD71" s="312"/>
      <c r="GE71" s="312"/>
      <c r="GF71" s="312"/>
      <c r="GG71" s="312"/>
      <c r="GH71" s="312"/>
      <c r="GI71" s="312"/>
      <c r="GJ71" s="312"/>
      <c r="GK71" s="312"/>
      <c r="GL71" s="312"/>
      <c r="GM71" s="312"/>
      <c r="GN71" s="312"/>
      <c r="GO71" s="312"/>
      <c r="GP71" s="312"/>
      <c r="GQ71" s="312"/>
      <c r="GR71" s="312"/>
      <c r="GS71" s="312"/>
      <c r="GT71" s="312"/>
      <c r="GU71" s="312"/>
      <c r="GV71" s="312"/>
      <c r="GW71" s="312"/>
      <c r="GX71" s="312"/>
      <c r="GY71" s="312"/>
      <c r="GZ71" s="312"/>
      <c r="HA71" s="312"/>
      <c r="HB71" s="312"/>
      <c r="HC71" s="312"/>
      <c r="HD71" s="312"/>
      <c r="HE71" s="312"/>
      <c r="HF71" s="312"/>
      <c r="HG71" s="312"/>
      <c r="HH71" s="312"/>
      <c r="HI71" s="312"/>
      <c r="HJ71" s="312"/>
      <c r="HK71" s="312"/>
      <c r="HL71" s="312"/>
      <c r="HM71" s="312"/>
      <c r="HN71" s="312"/>
      <c r="HO71" s="312"/>
      <c r="HP71" s="312"/>
      <c r="HQ71" s="312"/>
      <c r="HR71" s="312"/>
      <c r="HS71" s="312"/>
      <c r="HT71" s="312"/>
      <c r="HU71" s="312"/>
      <c r="HV71" s="312"/>
      <c r="HW71" s="312"/>
      <c r="HX71" s="312"/>
      <c r="HY71" s="312"/>
      <c r="HZ71" s="312"/>
      <c r="IA71" s="312"/>
      <c r="IB71" s="312"/>
      <c r="IC71" s="312"/>
      <c r="ID71" s="312"/>
      <c r="IE71" s="312"/>
      <c r="IF71" s="312"/>
      <c r="IG71" s="312"/>
      <c r="IH71" s="312"/>
      <c r="II71" s="312"/>
      <c r="IJ71" s="312"/>
      <c r="IK71" s="312"/>
      <c r="IL71" s="312"/>
      <c r="IM71" s="312"/>
      <c r="IN71" s="312"/>
      <c r="IO71" s="312"/>
      <c r="IP71" s="312"/>
      <c r="IQ71" s="312"/>
      <c r="IR71" s="312"/>
      <c r="IS71" s="312"/>
      <c r="IT71" s="312"/>
      <c r="IU71" s="312"/>
      <c r="IV71" s="312"/>
    </row>
    <row r="72" s="248" customFormat="1" customHeight="1" spans="1:256">
      <c r="A72" s="312"/>
      <c r="B72" s="310" t="s">
        <v>1497</v>
      </c>
      <c r="C72" s="310"/>
      <c r="D72" s="310"/>
      <c r="E72" s="310"/>
      <c r="F72" s="261">
        <v>1.1</v>
      </c>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c r="AM72" s="312"/>
      <c r="AN72" s="312"/>
      <c r="AO72" s="312"/>
      <c r="AP72" s="312"/>
      <c r="AQ72" s="312"/>
      <c r="AR72" s="312"/>
      <c r="AS72" s="312"/>
      <c r="AT72" s="312"/>
      <c r="AU72" s="312"/>
      <c r="AV72" s="312"/>
      <c r="AW72" s="312"/>
      <c r="AX72" s="312"/>
      <c r="AY72" s="312"/>
      <c r="AZ72" s="312"/>
      <c r="BA72" s="312"/>
      <c r="BB72" s="312"/>
      <c r="BC72" s="312"/>
      <c r="BD72" s="312"/>
      <c r="BE72" s="312"/>
      <c r="BF72" s="312"/>
      <c r="BG72" s="312"/>
      <c r="BH72" s="312"/>
      <c r="BI72" s="312"/>
      <c r="BJ72" s="312"/>
      <c r="BK72" s="312"/>
      <c r="BL72" s="312"/>
      <c r="BM72" s="312"/>
      <c r="BN72" s="312"/>
      <c r="BO72" s="312"/>
      <c r="BP72" s="312"/>
      <c r="BQ72" s="312"/>
      <c r="BR72" s="312"/>
      <c r="BS72" s="312"/>
      <c r="BT72" s="312"/>
      <c r="BU72" s="312"/>
      <c r="BV72" s="312"/>
      <c r="BW72" s="312"/>
      <c r="BX72" s="312"/>
      <c r="BY72" s="312"/>
      <c r="BZ72" s="312"/>
      <c r="CA72" s="312"/>
      <c r="CB72" s="312"/>
      <c r="CC72" s="312"/>
      <c r="CD72" s="312"/>
      <c r="CE72" s="312"/>
      <c r="CF72" s="312"/>
      <c r="CG72" s="312"/>
      <c r="CH72" s="312"/>
      <c r="CI72" s="312"/>
      <c r="CJ72" s="312"/>
      <c r="CK72" s="312"/>
      <c r="CL72" s="312"/>
      <c r="CM72" s="312"/>
      <c r="CN72" s="312"/>
      <c r="CO72" s="312"/>
      <c r="CP72" s="312"/>
      <c r="CQ72" s="312"/>
      <c r="CR72" s="312"/>
      <c r="CS72" s="312"/>
      <c r="CT72" s="312"/>
      <c r="CU72" s="312"/>
      <c r="CV72" s="312"/>
      <c r="CW72" s="312"/>
      <c r="CX72" s="312"/>
      <c r="CY72" s="312"/>
      <c r="CZ72" s="312"/>
      <c r="DA72" s="312"/>
      <c r="DB72" s="312"/>
      <c r="DC72" s="312"/>
      <c r="DD72" s="312"/>
      <c r="DE72" s="312"/>
      <c r="DF72" s="312"/>
      <c r="DG72" s="312"/>
      <c r="DH72" s="312"/>
      <c r="DI72" s="312"/>
      <c r="DJ72" s="312"/>
      <c r="DK72" s="312"/>
      <c r="DL72" s="312"/>
      <c r="DM72" s="312"/>
      <c r="DN72" s="312"/>
      <c r="DO72" s="312"/>
      <c r="DP72" s="312"/>
      <c r="DQ72" s="312"/>
      <c r="DR72" s="312"/>
      <c r="DS72" s="312"/>
      <c r="DT72" s="312"/>
      <c r="DU72" s="312"/>
      <c r="DV72" s="312"/>
      <c r="DW72" s="312"/>
      <c r="DX72" s="312"/>
      <c r="DY72" s="312"/>
      <c r="DZ72" s="312"/>
      <c r="EA72" s="312"/>
      <c r="EB72" s="312"/>
      <c r="EC72" s="312"/>
      <c r="ED72" s="312"/>
      <c r="EE72" s="312"/>
      <c r="EF72" s="312"/>
      <c r="EG72" s="312"/>
      <c r="EH72" s="312"/>
      <c r="EI72" s="312"/>
      <c r="EJ72" s="312"/>
      <c r="EK72" s="312"/>
      <c r="EL72" s="312"/>
      <c r="EM72" s="312"/>
      <c r="EN72" s="312"/>
      <c r="EO72" s="312"/>
      <c r="EP72" s="312"/>
      <c r="EQ72" s="312"/>
      <c r="ER72" s="312"/>
      <c r="ES72" s="312"/>
      <c r="ET72" s="312"/>
      <c r="EU72" s="312"/>
      <c r="EV72" s="312"/>
      <c r="EW72" s="312"/>
      <c r="EX72" s="312"/>
      <c r="EY72" s="312"/>
      <c r="EZ72" s="312"/>
      <c r="FA72" s="312"/>
      <c r="FB72" s="312"/>
      <c r="FC72" s="312"/>
      <c r="FD72" s="312"/>
      <c r="FE72" s="312"/>
      <c r="FF72" s="312"/>
      <c r="FG72" s="312"/>
      <c r="FH72" s="312"/>
      <c r="FI72" s="312"/>
      <c r="FJ72" s="312"/>
      <c r="FK72" s="312"/>
      <c r="FL72" s="312"/>
      <c r="FM72" s="312"/>
      <c r="FN72" s="312"/>
      <c r="FO72" s="312"/>
      <c r="FP72" s="312"/>
      <c r="FQ72" s="312"/>
      <c r="FR72" s="312"/>
      <c r="FS72" s="312"/>
      <c r="FT72" s="312"/>
      <c r="FU72" s="312"/>
      <c r="FV72" s="312"/>
      <c r="FW72" s="312"/>
      <c r="FX72" s="312"/>
      <c r="FY72" s="312"/>
      <c r="FZ72" s="312"/>
      <c r="GA72" s="312"/>
      <c r="GB72" s="312"/>
      <c r="GC72" s="312"/>
      <c r="GD72" s="312"/>
      <c r="GE72" s="312"/>
      <c r="GF72" s="312"/>
      <c r="GG72" s="312"/>
      <c r="GH72" s="312"/>
      <c r="GI72" s="312"/>
      <c r="GJ72" s="312"/>
      <c r="GK72" s="312"/>
      <c r="GL72" s="312"/>
      <c r="GM72" s="312"/>
      <c r="GN72" s="312"/>
      <c r="GO72" s="312"/>
      <c r="GP72" s="312"/>
      <c r="GQ72" s="312"/>
      <c r="GR72" s="312"/>
      <c r="GS72" s="312"/>
      <c r="GT72" s="312"/>
      <c r="GU72" s="312"/>
      <c r="GV72" s="312"/>
      <c r="GW72" s="312"/>
      <c r="GX72" s="312"/>
      <c r="GY72" s="312"/>
      <c r="GZ72" s="312"/>
      <c r="HA72" s="312"/>
      <c r="HB72" s="312"/>
      <c r="HC72" s="312"/>
      <c r="HD72" s="312"/>
      <c r="HE72" s="312"/>
      <c r="HF72" s="312"/>
      <c r="HG72" s="312"/>
      <c r="HH72" s="312"/>
      <c r="HI72" s="312"/>
      <c r="HJ72" s="312"/>
      <c r="HK72" s="312"/>
      <c r="HL72" s="312"/>
      <c r="HM72" s="312"/>
      <c r="HN72" s="312"/>
      <c r="HO72" s="312"/>
      <c r="HP72" s="312"/>
      <c r="HQ72" s="312"/>
      <c r="HR72" s="312"/>
      <c r="HS72" s="312"/>
      <c r="HT72" s="312"/>
      <c r="HU72" s="312"/>
      <c r="HV72" s="312"/>
      <c r="HW72" s="312"/>
      <c r="HX72" s="312"/>
      <c r="HY72" s="312"/>
      <c r="HZ72" s="312"/>
      <c r="IA72" s="312"/>
      <c r="IB72" s="312"/>
      <c r="IC72" s="312"/>
      <c r="ID72" s="312"/>
      <c r="IE72" s="312"/>
      <c r="IF72" s="312"/>
      <c r="IG72" s="312"/>
      <c r="IH72" s="312"/>
      <c r="II72" s="312"/>
      <c r="IJ72" s="312"/>
      <c r="IK72" s="312"/>
      <c r="IL72" s="312"/>
      <c r="IM72" s="312"/>
      <c r="IN72" s="312"/>
      <c r="IO72" s="312"/>
      <c r="IP72" s="312"/>
      <c r="IQ72" s="312"/>
      <c r="IR72" s="312"/>
      <c r="IS72" s="312"/>
      <c r="IT72" s="312"/>
      <c r="IU72" s="312"/>
      <c r="IV72" s="312"/>
    </row>
    <row r="73" s="248" customFormat="1" customHeight="1" spans="1:256">
      <c r="A73" s="312"/>
      <c r="B73" s="310" t="s">
        <v>1498</v>
      </c>
      <c r="C73" s="310"/>
      <c r="D73" s="310"/>
      <c r="E73" s="310"/>
      <c r="F73" s="261"/>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c r="AE73" s="312"/>
      <c r="AF73" s="312"/>
      <c r="AG73" s="312"/>
      <c r="AH73" s="312"/>
      <c r="AI73" s="312"/>
      <c r="AJ73" s="312"/>
      <c r="AK73" s="312"/>
      <c r="AL73" s="312"/>
      <c r="AM73" s="312"/>
      <c r="AN73" s="312"/>
      <c r="AO73" s="312"/>
      <c r="AP73" s="312"/>
      <c r="AQ73" s="312"/>
      <c r="AR73" s="312"/>
      <c r="AS73" s="312"/>
      <c r="AT73" s="312"/>
      <c r="AU73" s="312"/>
      <c r="AV73" s="312"/>
      <c r="AW73" s="312"/>
      <c r="AX73" s="312"/>
      <c r="AY73" s="312"/>
      <c r="AZ73" s="312"/>
      <c r="BA73" s="312"/>
      <c r="BB73" s="312"/>
      <c r="BC73" s="312"/>
      <c r="BD73" s="312"/>
      <c r="BE73" s="312"/>
      <c r="BF73" s="312"/>
      <c r="BG73" s="312"/>
      <c r="BH73" s="312"/>
      <c r="BI73" s="312"/>
      <c r="BJ73" s="312"/>
      <c r="BK73" s="312"/>
      <c r="BL73" s="312"/>
      <c r="BM73" s="312"/>
      <c r="BN73" s="312"/>
      <c r="BO73" s="312"/>
      <c r="BP73" s="312"/>
      <c r="BQ73" s="312"/>
      <c r="BR73" s="312"/>
      <c r="BS73" s="312"/>
      <c r="BT73" s="312"/>
      <c r="BU73" s="312"/>
      <c r="BV73" s="312"/>
      <c r="BW73" s="312"/>
      <c r="BX73" s="312"/>
      <c r="BY73" s="312"/>
      <c r="BZ73" s="312"/>
      <c r="CA73" s="312"/>
      <c r="CB73" s="312"/>
      <c r="CC73" s="312"/>
      <c r="CD73" s="312"/>
      <c r="CE73" s="312"/>
      <c r="CF73" s="312"/>
      <c r="CG73" s="312"/>
      <c r="CH73" s="312"/>
      <c r="CI73" s="312"/>
      <c r="CJ73" s="312"/>
      <c r="CK73" s="312"/>
      <c r="CL73" s="312"/>
      <c r="CM73" s="312"/>
      <c r="CN73" s="312"/>
      <c r="CO73" s="312"/>
      <c r="CP73" s="312"/>
      <c r="CQ73" s="312"/>
      <c r="CR73" s="312"/>
      <c r="CS73" s="312"/>
      <c r="CT73" s="312"/>
      <c r="CU73" s="312"/>
      <c r="CV73" s="312"/>
      <c r="CW73" s="312"/>
      <c r="CX73" s="312"/>
      <c r="CY73" s="312"/>
      <c r="CZ73" s="312"/>
      <c r="DA73" s="312"/>
      <c r="DB73" s="312"/>
      <c r="DC73" s="312"/>
      <c r="DD73" s="312"/>
      <c r="DE73" s="312"/>
      <c r="DF73" s="312"/>
      <c r="DG73" s="312"/>
      <c r="DH73" s="312"/>
      <c r="DI73" s="312"/>
      <c r="DJ73" s="312"/>
      <c r="DK73" s="312"/>
      <c r="DL73" s="312"/>
      <c r="DM73" s="312"/>
      <c r="DN73" s="312"/>
      <c r="DO73" s="312"/>
      <c r="DP73" s="312"/>
      <c r="DQ73" s="312"/>
      <c r="DR73" s="312"/>
      <c r="DS73" s="312"/>
      <c r="DT73" s="312"/>
      <c r="DU73" s="312"/>
      <c r="DV73" s="312"/>
      <c r="DW73" s="312"/>
      <c r="DX73" s="312"/>
      <c r="DY73" s="312"/>
      <c r="DZ73" s="312"/>
      <c r="EA73" s="312"/>
      <c r="EB73" s="312"/>
      <c r="EC73" s="312"/>
      <c r="ED73" s="312"/>
      <c r="EE73" s="312"/>
      <c r="EF73" s="312"/>
      <c r="EG73" s="312"/>
      <c r="EH73" s="312"/>
      <c r="EI73" s="312"/>
      <c r="EJ73" s="312"/>
      <c r="EK73" s="312"/>
      <c r="EL73" s="312"/>
      <c r="EM73" s="312"/>
      <c r="EN73" s="312"/>
      <c r="EO73" s="312"/>
      <c r="EP73" s="312"/>
      <c r="EQ73" s="312"/>
      <c r="ER73" s="312"/>
      <c r="ES73" s="312"/>
      <c r="ET73" s="312"/>
      <c r="EU73" s="312"/>
      <c r="EV73" s="312"/>
      <c r="EW73" s="312"/>
      <c r="EX73" s="312"/>
      <c r="EY73" s="312"/>
      <c r="EZ73" s="312"/>
      <c r="FA73" s="312"/>
      <c r="FB73" s="312"/>
      <c r="FC73" s="312"/>
      <c r="FD73" s="312"/>
      <c r="FE73" s="312"/>
      <c r="FF73" s="312"/>
      <c r="FG73" s="312"/>
      <c r="FH73" s="312"/>
      <c r="FI73" s="312"/>
      <c r="FJ73" s="312"/>
      <c r="FK73" s="312"/>
      <c r="FL73" s="312"/>
      <c r="FM73" s="312"/>
      <c r="FN73" s="312"/>
      <c r="FO73" s="312"/>
      <c r="FP73" s="312"/>
      <c r="FQ73" s="312"/>
      <c r="FR73" s="312"/>
      <c r="FS73" s="312"/>
      <c r="FT73" s="312"/>
      <c r="FU73" s="312"/>
      <c r="FV73" s="312"/>
      <c r="FW73" s="312"/>
      <c r="FX73" s="312"/>
      <c r="FY73" s="312"/>
      <c r="FZ73" s="312"/>
      <c r="GA73" s="312"/>
      <c r="GB73" s="312"/>
      <c r="GC73" s="312"/>
      <c r="GD73" s="312"/>
      <c r="GE73" s="312"/>
      <c r="GF73" s="312"/>
      <c r="GG73" s="312"/>
      <c r="GH73" s="312"/>
      <c r="GI73" s="312"/>
      <c r="GJ73" s="312"/>
      <c r="GK73" s="312"/>
      <c r="GL73" s="312"/>
      <c r="GM73" s="312"/>
      <c r="GN73" s="312"/>
      <c r="GO73" s="312"/>
      <c r="GP73" s="312"/>
      <c r="GQ73" s="312"/>
      <c r="GR73" s="312"/>
      <c r="GS73" s="312"/>
      <c r="GT73" s="312"/>
      <c r="GU73" s="312"/>
      <c r="GV73" s="312"/>
      <c r="GW73" s="312"/>
      <c r="GX73" s="312"/>
      <c r="GY73" s="312"/>
      <c r="GZ73" s="312"/>
      <c r="HA73" s="312"/>
      <c r="HB73" s="312"/>
      <c r="HC73" s="312"/>
      <c r="HD73" s="312"/>
      <c r="HE73" s="312"/>
      <c r="HF73" s="312"/>
      <c r="HG73" s="312"/>
      <c r="HH73" s="312"/>
      <c r="HI73" s="312"/>
      <c r="HJ73" s="312"/>
      <c r="HK73" s="312"/>
      <c r="HL73" s="312"/>
      <c r="HM73" s="312"/>
      <c r="HN73" s="312"/>
      <c r="HO73" s="312"/>
      <c r="HP73" s="312"/>
      <c r="HQ73" s="312"/>
      <c r="HR73" s="312"/>
      <c r="HS73" s="312"/>
      <c r="HT73" s="312"/>
      <c r="HU73" s="312"/>
      <c r="HV73" s="312"/>
      <c r="HW73" s="312"/>
      <c r="HX73" s="312"/>
      <c r="HY73" s="312"/>
      <c r="HZ73" s="312"/>
      <c r="IA73" s="312"/>
      <c r="IB73" s="312"/>
      <c r="IC73" s="312"/>
      <c r="ID73" s="312"/>
      <c r="IE73" s="312"/>
      <c r="IF73" s="312"/>
      <c r="IG73" s="312"/>
      <c r="IH73" s="312"/>
      <c r="II73" s="312"/>
      <c r="IJ73" s="312"/>
      <c r="IK73" s="312"/>
      <c r="IL73" s="312"/>
      <c r="IM73" s="312"/>
      <c r="IN73" s="312"/>
      <c r="IO73" s="312"/>
      <c r="IP73" s="312"/>
      <c r="IQ73" s="312"/>
      <c r="IR73" s="312"/>
      <c r="IS73" s="312"/>
      <c r="IT73" s="312"/>
      <c r="IU73" s="312"/>
      <c r="IV73" s="312"/>
    </row>
    <row r="74" s="248" customFormat="1" customHeight="1" spans="1:256">
      <c r="A74" s="312"/>
      <c r="B74" s="310" t="s">
        <v>1499</v>
      </c>
      <c r="C74" s="310"/>
      <c r="D74" s="310"/>
      <c r="E74" s="310"/>
      <c r="F74" s="261">
        <v>0.9</v>
      </c>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312"/>
      <c r="AE74" s="312"/>
      <c r="AF74" s="312"/>
      <c r="AG74" s="312"/>
      <c r="AH74" s="312"/>
      <c r="AI74" s="312"/>
      <c r="AJ74" s="312"/>
      <c r="AK74" s="312"/>
      <c r="AL74" s="312"/>
      <c r="AM74" s="312"/>
      <c r="AN74" s="312"/>
      <c r="AO74" s="312"/>
      <c r="AP74" s="312"/>
      <c r="AQ74" s="312"/>
      <c r="AR74" s="312"/>
      <c r="AS74" s="312"/>
      <c r="AT74" s="312"/>
      <c r="AU74" s="312"/>
      <c r="AV74" s="312"/>
      <c r="AW74" s="312"/>
      <c r="AX74" s="312"/>
      <c r="AY74" s="312"/>
      <c r="AZ74" s="312"/>
      <c r="BA74" s="312"/>
      <c r="BB74" s="312"/>
      <c r="BC74" s="312"/>
      <c r="BD74" s="312"/>
      <c r="BE74" s="312"/>
      <c r="BF74" s="312"/>
      <c r="BG74" s="312"/>
      <c r="BH74" s="312"/>
      <c r="BI74" s="312"/>
      <c r="BJ74" s="312"/>
      <c r="BK74" s="312"/>
      <c r="BL74" s="312"/>
      <c r="BM74" s="312"/>
      <c r="BN74" s="312"/>
      <c r="BO74" s="312"/>
      <c r="BP74" s="312"/>
      <c r="BQ74" s="312"/>
      <c r="BR74" s="312"/>
      <c r="BS74" s="312"/>
      <c r="BT74" s="312"/>
      <c r="BU74" s="312"/>
      <c r="BV74" s="312"/>
      <c r="BW74" s="312"/>
      <c r="BX74" s="312"/>
      <c r="BY74" s="312"/>
      <c r="BZ74" s="312"/>
      <c r="CA74" s="312"/>
      <c r="CB74" s="312"/>
      <c r="CC74" s="312"/>
      <c r="CD74" s="312"/>
      <c r="CE74" s="312"/>
      <c r="CF74" s="312"/>
      <c r="CG74" s="312"/>
      <c r="CH74" s="312"/>
      <c r="CI74" s="312"/>
      <c r="CJ74" s="312"/>
      <c r="CK74" s="312"/>
      <c r="CL74" s="312"/>
      <c r="CM74" s="312"/>
      <c r="CN74" s="312"/>
      <c r="CO74" s="312"/>
      <c r="CP74" s="312"/>
      <c r="CQ74" s="312"/>
      <c r="CR74" s="312"/>
      <c r="CS74" s="312"/>
      <c r="CT74" s="312"/>
      <c r="CU74" s="312"/>
      <c r="CV74" s="312"/>
      <c r="CW74" s="312"/>
      <c r="CX74" s="312"/>
      <c r="CY74" s="312"/>
      <c r="CZ74" s="312"/>
      <c r="DA74" s="312"/>
      <c r="DB74" s="312"/>
      <c r="DC74" s="312"/>
      <c r="DD74" s="312"/>
      <c r="DE74" s="312"/>
      <c r="DF74" s="312"/>
      <c r="DG74" s="312"/>
      <c r="DH74" s="312"/>
      <c r="DI74" s="312"/>
      <c r="DJ74" s="312"/>
      <c r="DK74" s="312"/>
      <c r="DL74" s="312"/>
      <c r="DM74" s="312"/>
      <c r="DN74" s="312"/>
      <c r="DO74" s="312"/>
      <c r="DP74" s="312"/>
      <c r="DQ74" s="312"/>
      <c r="DR74" s="312"/>
      <c r="DS74" s="312"/>
      <c r="DT74" s="312"/>
      <c r="DU74" s="312"/>
      <c r="DV74" s="312"/>
      <c r="DW74" s="312"/>
      <c r="DX74" s="312"/>
      <c r="DY74" s="312"/>
      <c r="DZ74" s="312"/>
      <c r="EA74" s="312"/>
      <c r="EB74" s="312"/>
      <c r="EC74" s="312"/>
      <c r="ED74" s="312"/>
      <c r="EE74" s="312"/>
      <c r="EF74" s="312"/>
      <c r="EG74" s="312"/>
      <c r="EH74" s="312"/>
      <c r="EI74" s="312"/>
      <c r="EJ74" s="312"/>
      <c r="EK74" s="312"/>
      <c r="EL74" s="312"/>
      <c r="EM74" s="312"/>
      <c r="EN74" s="312"/>
      <c r="EO74" s="312"/>
      <c r="EP74" s="312"/>
      <c r="EQ74" s="312"/>
      <c r="ER74" s="312"/>
      <c r="ES74" s="312"/>
      <c r="ET74" s="312"/>
      <c r="EU74" s="312"/>
      <c r="EV74" s="312"/>
      <c r="EW74" s="312"/>
      <c r="EX74" s="312"/>
      <c r="EY74" s="312"/>
      <c r="EZ74" s="312"/>
      <c r="FA74" s="312"/>
      <c r="FB74" s="312"/>
      <c r="FC74" s="312"/>
      <c r="FD74" s="312"/>
      <c r="FE74" s="312"/>
      <c r="FF74" s="312"/>
      <c r="FG74" s="312"/>
      <c r="FH74" s="312"/>
      <c r="FI74" s="312"/>
      <c r="FJ74" s="312"/>
      <c r="FK74" s="312"/>
      <c r="FL74" s="312"/>
      <c r="FM74" s="312"/>
      <c r="FN74" s="312"/>
      <c r="FO74" s="312"/>
      <c r="FP74" s="312"/>
      <c r="FQ74" s="312"/>
      <c r="FR74" s="312"/>
      <c r="FS74" s="312"/>
      <c r="FT74" s="312"/>
      <c r="FU74" s="312"/>
      <c r="FV74" s="312"/>
      <c r="FW74" s="312"/>
      <c r="FX74" s="312"/>
      <c r="FY74" s="312"/>
      <c r="FZ74" s="312"/>
      <c r="GA74" s="312"/>
      <c r="GB74" s="312"/>
      <c r="GC74" s="312"/>
      <c r="GD74" s="312"/>
      <c r="GE74" s="312"/>
      <c r="GF74" s="312"/>
      <c r="GG74" s="312"/>
      <c r="GH74" s="312"/>
      <c r="GI74" s="312"/>
      <c r="GJ74" s="312"/>
      <c r="GK74" s="312"/>
      <c r="GL74" s="312"/>
      <c r="GM74" s="312"/>
      <c r="GN74" s="312"/>
      <c r="GO74" s="312"/>
      <c r="GP74" s="312"/>
      <c r="GQ74" s="312"/>
      <c r="GR74" s="312"/>
      <c r="GS74" s="312"/>
      <c r="GT74" s="312"/>
      <c r="GU74" s="312"/>
      <c r="GV74" s="312"/>
      <c r="GW74" s="312"/>
      <c r="GX74" s="312"/>
      <c r="GY74" s="312"/>
      <c r="GZ74" s="312"/>
      <c r="HA74" s="312"/>
      <c r="HB74" s="312"/>
      <c r="HC74" s="312"/>
      <c r="HD74" s="312"/>
      <c r="HE74" s="312"/>
      <c r="HF74" s="312"/>
      <c r="HG74" s="312"/>
      <c r="HH74" s="312"/>
      <c r="HI74" s="312"/>
      <c r="HJ74" s="312"/>
      <c r="HK74" s="312"/>
      <c r="HL74" s="312"/>
      <c r="HM74" s="312"/>
      <c r="HN74" s="312"/>
      <c r="HO74" s="312"/>
      <c r="HP74" s="312"/>
      <c r="HQ74" s="312"/>
      <c r="HR74" s="312"/>
      <c r="HS74" s="312"/>
      <c r="HT74" s="312"/>
      <c r="HU74" s="312"/>
      <c r="HV74" s="312"/>
      <c r="HW74" s="312"/>
      <c r="HX74" s="312"/>
      <c r="HY74" s="312"/>
      <c r="HZ74" s="312"/>
      <c r="IA74" s="312"/>
      <c r="IB74" s="312"/>
      <c r="IC74" s="312"/>
      <c r="ID74" s="312"/>
      <c r="IE74" s="312"/>
      <c r="IF74" s="312"/>
      <c r="IG74" s="312"/>
      <c r="IH74" s="312"/>
      <c r="II74" s="312"/>
      <c r="IJ74" s="312"/>
      <c r="IK74" s="312"/>
      <c r="IL74" s="312"/>
      <c r="IM74" s="312"/>
      <c r="IN74" s="312"/>
      <c r="IO74" s="312"/>
      <c r="IP74" s="312"/>
      <c r="IQ74" s="312"/>
      <c r="IR74" s="312"/>
      <c r="IS74" s="312"/>
      <c r="IT74" s="312"/>
      <c r="IU74" s="312"/>
      <c r="IV74" s="312"/>
    </row>
    <row r="75" s="248" customFormat="1" customHeight="1" spans="1:256">
      <c r="A75" s="312"/>
      <c r="B75" s="310" t="s">
        <v>1500</v>
      </c>
      <c r="C75" s="310"/>
      <c r="D75" s="310"/>
      <c r="E75" s="310"/>
      <c r="F75" s="261">
        <v>0.8</v>
      </c>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312"/>
      <c r="AE75" s="312"/>
      <c r="AF75" s="312"/>
      <c r="AG75" s="312"/>
      <c r="AH75" s="312"/>
      <c r="AI75" s="312"/>
      <c r="AJ75" s="312"/>
      <c r="AK75" s="312"/>
      <c r="AL75" s="312"/>
      <c r="AM75" s="312"/>
      <c r="AN75" s="312"/>
      <c r="AO75" s="312"/>
      <c r="AP75" s="312"/>
      <c r="AQ75" s="312"/>
      <c r="AR75" s="312"/>
      <c r="AS75" s="312"/>
      <c r="AT75" s="312"/>
      <c r="AU75" s="312"/>
      <c r="AV75" s="312"/>
      <c r="AW75" s="312"/>
      <c r="AX75" s="312"/>
      <c r="AY75" s="312"/>
      <c r="AZ75" s="312"/>
      <c r="BA75" s="312"/>
      <c r="BB75" s="312"/>
      <c r="BC75" s="312"/>
      <c r="BD75" s="312"/>
      <c r="BE75" s="312"/>
      <c r="BF75" s="312"/>
      <c r="BG75" s="312"/>
      <c r="BH75" s="312"/>
      <c r="BI75" s="312"/>
      <c r="BJ75" s="312"/>
      <c r="BK75" s="312"/>
      <c r="BL75" s="312"/>
      <c r="BM75" s="312"/>
      <c r="BN75" s="312"/>
      <c r="BO75" s="312"/>
      <c r="BP75" s="312"/>
      <c r="BQ75" s="312"/>
      <c r="BR75" s="312"/>
      <c r="BS75" s="312"/>
      <c r="BT75" s="312"/>
      <c r="BU75" s="312"/>
      <c r="BV75" s="312"/>
      <c r="BW75" s="312"/>
      <c r="BX75" s="312"/>
      <c r="BY75" s="312"/>
      <c r="BZ75" s="312"/>
      <c r="CA75" s="312"/>
      <c r="CB75" s="312"/>
      <c r="CC75" s="312"/>
      <c r="CD75" s="312"/>
      <c r="CE75" s="312"/>
      <c r="CF75" s="312"/>
      <c r="CG75" s="312"/>
      <c r="CH75" s="312"/>
      <c r="CI75" s="312"/>
      <c r="CJ75" s="312"/>
      <c r="CK75" s="312"/>
      <c r="CL75" s="312"/>
      <c r="CM75" s="312"/>
      <c r="CN75" s="312"/>
      <c r="CO75" s="312"/>
      <c r="CP75" s="312"/>
      <c r="CQ75" s="312"/>
      <c r="CR75" s="312"/>
      <c r="CS75" s="312"/>
      <c r="CT75" s="312"/>
      <c r="CU75" s="312"/>
      <c r="CV75" s="312"/>
      <c r="CW75" s="312"/>
      <c r="CX75" s="312"/>
      <c r="CY75" s="312"/>
      <c r="CZ75" s="312"/>
      <c r="DA75" s="312"/>
      <c r="DB75" s="312"/>
      <c r="DC75" s="312"/>
      <c r="DD75" s="312"/>
      <c r="DE75" s="312"/>
      <c r="DF75" s="312"/>
      <c r="DG75" s="312"/>
      <c r="DH75" s="312"/>
      <c r="DI75" s="312"/>
      <c r="DJ75" s="312"/>
      <c r="DK75" s="312"/>
      <c r="DL75" s="312"/>
      <c r="DM75" s="312"/>
      <c r="DN75" s="312"/>
      <c r="DO75" s="312"/>
      <c r="DP75" s="312"/>
      <c r="DQ75" s="312"/>
      <c r="DR75" s="312"/>
      <c r="DS75" s="312"/>
      <c r="DT75" s="312"/>
      <c r="DU75" s="312"/>
      <c r="DV75" s="312"/>
      <c r="DW75" s="312"/>
      <c r="DX75" s="312"/>
      <c r="DY75" s="312"/>
      <c r="DZ75" s="312"/>
      <c r="EA75" s="312"/>
      <c r="EB75" s="312"/>
      <c r="EC75" s="312"/>
      <c r="ED75" s="312"/>
      <c r="EE75" s="312"/>
      <c r="EF75" s="312"/>
      <c r="EG75" s="312"/>
      <c r="EH75" s="312"/>
      <c r="EI75" s="312"/>
      <c r="EJ75" s="312"/>
      <c r="EK75" s="312"/>
      <c r="EL75" s="312"/>
      <c r="EM75" s="312"/>
      <c r="EN75" s="312"/>
      <c r="EO75" s="312"/>
      <c r="EP75" s="312"/>
      <c r="EQ75" s="312"/>
      <c r="ER75" s="312"/>
      <c r="ES75" s="312"/>
      <c r="ET75" s="312"/>
      <c r="EU75" s="312"/>
      <c r="EV75" s="312"/>
      <c r="EW75" s="312"/>
      <c r="EX75" s="312"/>
      <c r="EY75" s="312"/>
      <c r="EZ75" s="312"/>
      <c r="FA75" s="312"/>
      <c r="FB75" s="312"/>
      <c r="FC75" s="312"/>
      <c r="FD75" s="312"/>
      <c r="FE75" s="312"/>
      <c r="FF75" s="312"/>
      <c r="FG75" s="312"/>
      <c r="FH75" s="312"/>
      <c r="FI75" s="312"/>
      <c r="FJ75" s="312"/>
      <c r="FK75" s="312"/>
      <c r="FL75" s="312"/>
      <c r="FM75" s="312"/>
      <c r="FN75" s="312"/>
      <c r="FO75" s="312"/>
      <c r="FP75" s="312"/>
      <c r="FQ75" s="312"/>
      <c r="FR75" s="312"/>
      <c r="FS75" s="312"/>
      <c r="FT75" s="312"/>
      <c r="FU75" s="312"/>
      <c r="FV75" s="312"/>
      <c r="FW75" s="312"/>
      <c r="FX75" s="312"/>
      <c r="FY75" s="312"/>
      <c r="FZ75" s="312"/>
      <c r="GA75" s="312"/>
      <c r="GB75" s="312"/>
      <c r="GC75" s="312"/>
      <c r="GD75" s="312"/>
      <c r="GE75" s="312"/>
      <c r="GF75" s="312"/>
      <c r="GG75" s="312"/>
      <c r="GH75" s="312"/>
      <c r="GI75" s="312"/>
      <c r="GJ75" s="312"/>
      <c r="GK75" s="312"/>
      <c r="GL75" s="312"/>
      <c r="GM75" s="312"/>
      <c r="GN75" s="312"/>
      <c r="GO75" s="312"/>
      <c r="GP75" s="312"/>
      <c r="GQ75" s="312"/>
      <c r="GR75" s="312"/>
      <c r="GS75" s="312"/>
      <c r="GT75" s="312"/>
      <c r="GU75" s="312"/>
      <c r="GV75" s="312"/>
      <c r="GW75" s="312"/>
      <c r="GX75" s="312"/>
      <c r="GY75" s="312"/>
      <c r="GZ75" s="312"/>
      <c r="HA75" s="312"/>
      <c r="HB75" s="312"/>
      <c r="HC75" s="312"/>
      <c r="HD75" s="312"/>
      <c r="HE75" s="312"/>
      <c r="HF75" s="312"/>
      <c r="HG75" s="312"/>
      <c r="HH75" s="312"/>
      <c r="HI75" s="312"/>
      <c r="HJ75" s="312"/>
      <c r="HK75" s="312"/>
      <c r="HL75" s="312"/>
      <c r="HM75" s="312"/>
      <c r="HN75" s="312"/>
      <c r="HO75" s="312"/>
      <c r="HP75" s="312"/>
      <c r="HQ75" s="312"/>
      <c r="HR75" s="312"/>
      <c r="HS75" s="312"/>
      <c r="HT75" s="312"/>
      <c r="HU75" s="312"/>
      <c r="HV75" s="312"/>
      <c r="HW75" s="312"/>
      <c r="HX75" s="312"/>
      <c r="HY75" s="312"/>
      <c r="HZ75" s="312"/>
      <c r="IA75" s="312"/>
      <c r="IB75" s="312"/>
      <c r="IC75" s="312"/>
      <c r="ID75" s="312"/>
      <c r="IE75" s="312"/>
      <c r="IF75" s="312"/>
      <c r="IG75" s="312"/>
      <c r="IH75" s="312"/>
      <c r="II75" s="312"/>
      <c r="IJ75" s="312"/>
      <c r="IK75" s="312"/>
      <c r="IL75" s="312"/>
      <c r="IM75" s="312"/>
      <c r="IN75" s="312"/>
      <c r="IO75" s="312"/>
      <c r="IP75" s="312"/>
      <c r="IQ75" s="312"/>
      <c r="IR75" s="312"/>
      <c r="IS75" s="312"/>
      <c r="IT75" s="312"/>
      <c r="IU75" s="312"/>
      <c r="IV75" s="312"/>
    </row>
    <row r="76" s="248" customFormat="1" customHeight="1" spans="1:256">
      <c r="A76" s="312"/>
      <c r="B76" s="277"/>
      <c r="C76" s="291"/>
      <c r="D76" s="283"/>
      <c r="E76" s="292"/>
      <c r="F76" s="283"/>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c r="AM76" s="312"/>
      <c r="AN76" s="312"/>
      <c r="AO76" s="312"/>
      <c r="AP76" s="312"/>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312"/>
      <c r="BQ76" s="312"/>
      <c r="BR76" s="312"/>
      <c r="BS76" s="312"/>
      <c r="BT76" s="312"/>
      <c r="BU76" s="312"/>
      <c r="BV76" s="312"/>
      <c r="BW76" s="312"/>
      <c r="BX76" s="312"/>
      <c r="BY76" s="312"/>
      <c r="BZ76" s="312"/>
      <c r="CA76" s="312"/>
      <c r="CB76" s="312"/>
      <c r="CC76" s="312"/>
      <c r="CD76" s="312"/>
      <c r="CE76" s="312"/>
      <c r="CF76" s="312"/>
      <c r="CG76" s="312"/>
      <c r="CH76" s="312"/>
      <c r="CI76" s="312"/>
      <c r="CJ76" s="312"/>
      <c r="CK76" s="312"/>
      <c r="CL76" s="312"/>
      <c r="CM76" s="312"/>
      <c r="CN76" s="312"/>
      <c r="CO76" s="312"/>
      <c r="CP76" s="312"/>
      <c r="CQ76" s="312"/>
      <c r="CR76" s="312"/>
      <c r="CS76" s="312"/>
      <c r="CT76" s="312"/>
      <c r="CU76" s="312"/>
      <c r="CV76" s="312"/>
      <c r="CW76" s="312"/>
      <c r="CX76" s="312"/>
      <c r="CY76" s="312"/>
      <c r="CZ76" s="312"/>
      <c r="DA76" s="312"/>
      <c r="DB76" s="312"/>
      <c r="DC76" s="312"/>
      <c r="DD76" s="312"/>
      <c r="DE76" s="312"/>
      <c r="DF76" s="312"/>
      <c r="DG76" s="312"/>
      <c r="DH76" s="312"/>
      <c r="DI76" s="312"/>
      <c r="DJ76" s="312"/>
      <c r="DK76" s="312"/>
      <c r="DL76" s="312"/>
      <c r="DM76" s="312"/>
      <c r="DN76" s="312"/>
      <c r="DO76" s="312"/>
      <c r="DP76" s="312"/>
      <c r="DQ76" s="312"/>
      <c r="DR76" s="312"/>
      <c r="DS76" s="312"/>
      <c r="DT76" s="312"/>
      <c r="DU76" s="312"/>
      <c r="DV76" s="312"/>
      <c r="DW76" s="312"/>
      <c r="DX76" s="312"/>
      <c r="DY76" s="312"/>
      <c r="DZ76" s="312"/>
      <c r="EA76" s="312"/>
      <c r="EB76" s="312"/>
      <c r="EC76" s="312"/>
      <c r="ED76" s="312"/>
      <c r="EE76" s="312"/>
      <c r="EF76" s="312"/>
      <c r="EG76" s="312"/>
      <c r="EH76" s="312"/>
      <c r="EI76" s="312"/>
      <c r="EJ76" s="312"/>
      <c r="EK76" s="312"/>
      <c r="EL76" s="312"/>
      <c r="EM76" s="312"/>
      <c r="EN76" s="312"/>
      <c r="EO76" s="312"/>
      <c r="EP76" s="312"/>
      <c r="EQ76" s="312"/>
      <c r="ER76" s="312"/>
      <c r="ES76" s="312"/>
      <c r="ET76" s="312"/>
      <c r="EU76" s="312"/>
      <c r="EV76" s="312"/>
      <c r="EW76" s="312"/>
      <c r="EX76" s="312"/>
      <c r="EY76" s="312"/>
      <c r="EZ76" s="312"/>
      <c r="FA76" s="312"/>
      <c r="FB76" s="312"/>
      <c r="FC76" s="312"/>
      <c r="FD76" s="312"/>
      <c r="FE76" s="312"/>
      <c r="FF76" s="312"/>
      <c r="FG76" s="312"/>
      <c r="FH76" s="312"/>
      <c r="FI76" s="312"/>
      <c r="FJ76" s="312"/>
      <c r="FK76" s="312"/>
      <c r="FL76" s="312"/>
      <c r="FM76" s="312"/>
      <c r="FN76" s="312"/>
      <c r="FO76" s="312"/>
      <c r="FP76" s="312"/>
      <c r="FQ76" s="312"/>
      <c r="FR76" s="312"/>
      <c r="FS76" s="312"/>
      <c r="FT76" s="312"/>
      <c r="FU76" s="312"/>
      <c r="FV76" s="312"/>
      <c r="FW76" s="312"/>
      <c r="FX76" s="312"/>
      <c r="FY76" s="312"/>
      <c r="FZ76" s="312"/>
      <c r="GA76" s="312"/>
      <c r="GB76" s="312"/>
      <c r="GC76" s="312"/>
      <c r="GD76" s="312"/>
      <c r="GE76" s="312"/>
      <c r="GF76" s="312"/>
      <c r="GG76" s="312"/>
      <c r="GH76" s="312"/>
      <c r="GI76" s="312"/>
      <c r="GJ76" s="312"/>
      <c r="GK76" s="312"/>
      <c r="GL76" s="312"/>
      <c r="GM76" s="312"/>
      <c r="GN76" s="312"/>
      <c r="GO76" s="312"/>
      <c r="GP76" s="312"/>
      <c r="GQ76" s="312"/>
      <c r="GR76" s="312"/>
      <c r="GS76" s="312"/>
      <c r="GT76" s="312"/>
      <c r="GU76" s="312"/>
      <c r="GV76" s="312"/>
      <c r="GW76" s="312"/>
      <c r="GX76" s="312"/>
      <c r="GY76" s="312"/>
      <c r="GZ76" s="312"/>
      <c r="HA76" s="312"/>
      <c r="HB76" s="312"/>
      <c r="HC76" s="312"/>
      <c r="HD76" s="312"/>
      <c r="HE76" s="312"/>
      <c r="HF76" s="312"/>
      <c r="HG76" s="312"/>
      <c r="HH76" s="312"/>
      <c r="HI76" s="312"/>
      <c r="HJ76" s="312"/>
      <c r="HK76" s="312"/>
      <c r="HL76" s="312"/>
      <c r="HM76" s="312"/>
      <c r="HN76" s="312"/>
      <c r="HO76" s="312"/>
      <c r="HP76" s="312"/>
      <c r="HQ76" s="312"/>
      <c r="HR76" s="312"/>
      <c r="HS76" s="312"/>
      <c r="HT76" s="312"/>
      <c r="HU76" s="312"/>
      <c r="HV76" s="312"/>
      <c r="HW76" s="312"/>
      <c r="HX76" s="312"/>
      <c r="HY76" s="312"/>
      <c r="HZ76" s="312"/>
      <c r="IA76" s="312"/>
      <c r="IB76" s="312"/>
      <c r="IC76" s="312"/>
      <c r="ID76" s="312"/>
      <c r="IE76" s="312"/>
      <c r="IF76" s="312"/>
      <c r="IG76" s="312"/>
      <c r="IH76" s="312"/>
      <c r="II76" s="312"/>
      <c r="IJ76" s="312"/>
      <c r="IK76" s="312"/>
      <c r="IL76" s="312"/>
      <c r="IM76" s="312"/>
      <c r="IN76" s="312"/>
      <c r="IO76" s="312"/>
      <c r="IP76" s="312"/>
      <c r="IQ76" s="312"/>
      <c r="IR76" s="312"/>
      <c r="IS76" s="312"/>
      <c r="IT76" s="312"/>
      <c r="IU76" s="312"/>
      <c r="IV76" s="312"/>
    </row>
    <row r="77" s="248" customFormat="1" customHeight="1" spans="1:256">
      <c r="A77" s="286"/>
      <c r="B77" s="293" t="s">
        <v>1501</v>
      </c>
      <c r="C77" s="293"/>
      <c r="D77" s="293"/>
      <c r="E77" s="293"/>
      <c r="F77" s="293"/>
      <c r="G77" s="293"/>
      <c r="H77" s="277"/>
      <c r="I77" s="277"/>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c r="FT77" s="286"/>
      <c r="FU77" s="286"/>
      <c r="FV77" s="286"/>
      <c r="FW77" s="286"/>
      <c r="FX77" s="286"/>
      <c r="FY77" s="286"/>
      <c r="FZ77" s="286"/>
      <c r="GA77" s="286"/>
      <c r="GB77" s="286"/>
      <c r="GC77" s="286"/>
      <c r="GD77" s="286"/>
      <c r="GE77" s="286"/>
      <c r="GF77" s="286"/>
      <c r="GG77" s="286"/>
      <c r="GH77" s="286"/>
      <c r="GI77" s="286"/>
      <c r="GJ77" s="286"/>
      <c r="GK77" s="286"/>
      <c r="GL77" s="286"/>
      <c r="GM77" s="286"/>
      <c r="GN77" s="286"/>
      <c r="GO77" s="286"/>
      <c r="GP77" s="286"/>
      <c r="GQ77" s="286"/>
      <c r="GR77" s="286"/>
      <c r="GS77" s="286"/>
      <c r="GT77" s="286"/>
      <c r="GU77" s="286"/>
      <c r="GV77" s="286"/>
      <c r="GW77" s="286"/>
      <c r="GX77" s="286"/>
      <c r="GY77" s="286"/>
      <c r="GZ77" s="286"/>
      <c r="HA77" s="286"/>
      <c r="HB77" s="286"/>
      <c r="HC77" s="286"/>
      <c r="HD77" s="286"/>
      <c r="HE77" s="286"/>
      <c r="HF77" s="286"/>
      <c r="HG77" s="286"/>
      <c r="HH77" s="286"/>
      <c r="HI77" s="286"/>
      <c r="HJ77" s="286"/>
      <c r="HK77" s="286"/>
      <c r="HL77" s="286"/>
      <c r="HM77" s="286"/>
      <c r="HN77" s="286"/>
      <c r="HO77" s="286"/>
      <c r="HP77" s="286"/>
      <c r="HQ77" s="286"/>
      <c r="HR77" s="286"/>
      <c r="HS77" s="286"/>
      <c r="HT77" s="286"/>
      <c r="HU77" s="286"/>
      <c r="HV77" s="286"/>
      <c r="HW77" s="286"/>
      <c r="HX77" s="286"/>
      <c r="HY77" s="286"/>
      <c r="HZ77" s="286"/>
      <c r="IA77" s="286"/>
      <c r="IB77" s="286"/>
      <c r="IC77" s="286"/>
      <c r="ID77" s="286"/>
      <c r="IE77" s="286"/>
      <c r="IF77" s="286"/>
      <c r="IG77" s="286"/>
      <c r="IH77" s="286"/>
      <c r="II77" s="286"/>
      <c r="IJ77" s="286"/>
      <c r="IK77" s="286"/>
      <c r="IL77" s="286"/>
      <c r="IM77" s="286"/>
      <c r="IN77" s="286"/>
      <c r="IO77" s="286"/>
      <c r="IP77" s="286"/>
      <c r="IQ77" s="286"/>
      <c r="IR77" s="286"/>
      <c r="IS77" s="286"/>
      <c r="IT77" s="286"/>
      <c r="IU77" s="286"/>
      <c r="IV77" s="286"/>
    </row>
    <row r="78" s="248" customFormat="1" customHeight="1" spans="1:256">
      <c r="A78" s="286"/>
      <c r="B78" s="316" t="s">
        <v>1502</v>
      </c>
      <c r="C78" s="317"/>
      <c r="D78" s="317"/>
      <c r="E78" s="317"/>
      <c r="F78" s="317"/>
      <c r="G78" s="296" t="s">
        <v>1503</v>
      </c>
      <c r="H78" s="277"/>
      <c r="I78" s="277"/>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c r="FT78" s="286"/>
      <c r="FU78" s="286"/>
      <c r="FV78" s="286"/>
      <c r="FW78" s="286"/>
      <c r="FX78" s="286"/>
      <c r="FY78" s="286"/>
      <c r="FZ78" s="286"/>
      <c r="GA78" s="286"/>
      <c r="GB78" s="286"/>
      <c r="GC78" s="286"/>
      <c r="GD78" s="286"/>
      <c r="GE78" s="286"/>
      <c r="GF78" s="286"/>
      <c r="GG78" s="286"/>
      <c r="GH78" s="286"/>
      <c r="GI78" s="286"/>
      <c r="GJ78" s="286"/>
      <c r="GK78" s="286"/>
      <c r="GL78" s="286"/>
      <c r="GM78" s="286"/>
      <c r="GN78" s="286"/>
      <c r="GO78" s="286"/>
      <c r="GP78" s="286"/>
      <c r="GQ78" s="286"/>
      <c r="GR78" s="286"/>
      <c r="GS78" s="286"/>
      <c r="GT78" s="286"/>
      <c r="GU78" s="286"/>
      <c r="GV78" s="286"/>
      <c r="GW78" s="286"/>
      <c r="GX78" s="286"/>
      <c r="GY78" s="286"/>
      <c r="GZ78" s="286"/>
      <c r="HA78" s="286"/>
      <c r="HB78" s="286"/>
      <c r="HC78" s="286"/>
      <c r="HD78" s="286"/>
      <c r="HE78" s="286"/>
      <c r="HF78" s="286"/>
      <c r="HG78" s="286"/>
      <c r="HH78" s="286"/>
      <c r="HI78" s="286"/>
      <c r="HJ78" s="286"/>
      <c r="HK78" s="286"/>
      <c r="HL78" s="286"/>
      <c r="HM78" s="286"/>
      <c r="HN78" s="286"/>
      <c r="HO78" s="286"/>
      <c r="HP78" s="286"/>
      <c r="HQ78" s="286"/>
      <c r="HR78" s="286"/>
      <c r="HS78" s="286"/>
      <c r="HT78" s="286"/>
      <c r="HU78" s="286"/>
      <c r="HV78" s="286"/>
      <c r="HW78" s="286"/>
      <c r="HX78" s="286"/>
      <c r="HY78" s="286"/>
      <c r="HZ78" s="286"/>
      <c r="IA78" s="286"/>
      <c r="IB78" s="286"/>
      <c r="IC78" s="286"/>
      <c r="ID78" s="286"/>
      <c r="IE78" s="286"/>
      <c r="IF78" s="286"/>
      <c r="IG78" s="286"/>
      <c r="IH78" s="286"/>
      <c r="II78" s="286"/>
      <c r="IJ78" s="286"/>
      <c r="IK78" s="286"/>
      <c r="IL78" s="286"/>
      <c r="IM78" s="286"/>
      <c r="IN78" s="286"/>
      <c r="IO78" s="286"/>
      <c r="IP78" s="286"/>
      <c r="IQ78" s="286"/>
      <c r="IR78" s="286"/>
      <c r="IS78" s="286"/>
      <c r="IT78" s="286"/>
      <c r="IU78" s="286"/>
      <c r="IV78" s="286"/>
    </row>
    <row r="79" s="248" customFormat="1" customHeight="1" spans="1:256">
      <c r="A79" s="286"/>
      <c r="B79" s="318" t="s">
        <v>1504</v>
      </c>
      <c r="C79" s="290"/>
      <c r="D79" s="290"/>
      <c r="E79" s="290"/>
      <c r="F79" s="290"/>
      <c r="G79" s="299">
        <v>0</v>
      </c>
      <c r="H79" s="302" t="s">
        <v>1464</v>
      </c>
      <c r="I79" s="277"/>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c r="FT79" s="286"/>
      <c r="FU79" s="286"/>
      <c r="FV79" s="286"/>
      <c r="FW79" s="286"/>
      <c r="FX79" s="286"/>
      <c r="FY79" s="286"/>
      <c r="FZ79" s="286"/>
      <c r="GA79" s="286"/>
      <c r="GB79" s="286"/>
      <c r="GC79" s="286"/>
      <c r="GD79" s="286"/>
      <c r="GE79" s="286"/>
      <c r="GF79" s="286"/>
      <c r="GG79" s="286"/>
      <c r="GH79" s="286"/>
      <c r="GI79" s="286"/>
      <c r="GJ79" s="286"/>
      <c r="GK79" s="286"/>
      <c r="GL79" s="286"/>
      <c r="GM79" s="286"/>
      <c r="GN79" s="286"/>
      <c r="GO79" s="286"/>
      <c r="GP79" s="286"/>
      <c r="GQ79" s="286"/>
      <c r="GR79" s="286"/>
      <c r="GS79" s="286"/>
      <c r="GT79" s="286"/>
      <c r="GU79" s="286"/>
      <c r="GV79" s="286"/>
      <c r="GW79" s="286"/>
      <c r="GX79" s="286"/>
      <c r="GY79" s="286"/>
      <c r="GZ79" s="286"/>
      <c r="HA79" s="286"/>
      <c r="HB79" s="286"/>
      <c r="HC79" s="286"/>
      <c r="HD79" s="286"/>
      <c r="HE79" s="286"/>
      <c r="HF79" s="286"/>
      <c r="HG79" s="286"/>
      <c r="HH79" s="286"/>
      <c r="HI79" s="286"/>
      <c r="HJ79" s="286"/>
      <c r="HK79" s="286"/>
      <c r="HL79" s="286"/>
      <c r="HM79" s="286"/>
      <c r="HN79" s="286"/>
      <c r="HO79" s="286"/>
      <c r="HP79" s="286"/>
      <c r="HQ79" s="286"/>
      <c r="HR79" s="286"/>
      <c r="HS79" s="286"/>
      <c r="HT79" s="286"/>
      <c r="HU79" s="286"/>
      <c r="HV79" s="286"/>
      <c r="HW79" s="286"/>
      <c r="HX79" s="286"/>
      <c r="HY79" s="286"/>
      <c r="HZ79" s="286"/>
      <c r="IA79" s="286"/>
      <c r="IB79" s="286"/>
      <c r="IC79" s="286"/>
      <c r="ID79" s="286"/>
      <c r="IE79" s="286"/>
      <c r="IF79" s="286"/>
      <c r="IG79" s="286"/>
      <c r="IH79" s="286"/>
      <c r="II79" s="286"/>
      <c r="IJ79" s="286"/>
      <c r="IK79" s="286"/>
      <c r="IL79" s="286"/>
      <c r="IM79" s="286"/>
      <c r="IN79" s="286"/>
      <c r="IO79" s="286"/>
      <c r="IP79" s="286"/>
      <c r="IQ79" s="286"/>
      <c r="IR79" s="286"/>
      <c r="IS79" s="286"/>
      <c r="IT79" s="286"/>
      <c r="IU79" s="286"/>
      <c r="IV79" s="286"/>
    </row>
    <row r="80" s="248" customFormat="1" customHeight="1" spans="1:256">
      <c r="A80" s="286"/>
      <c r="B80" s="319" t="s">
        <v>1505</v>
      </c>
      <c r="C80" s="320"/>
      <c r="D80" s="320"/>
      <c r="E80" s="320"/>
      <c r="F80" s="320"/>
      <c r="G80" s="299">
        <v>0</v>
      </c>
      <c r="H80" s="277"/>
      <c r="I80" s="277"/>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c r="FT80" s="286"/>
      <c r="FU80" s="286"/>
      <c r="FV80" s="286"/>
      <c r="FW80" s="286"/>
      <c r="FX80" s="286"/>
      <c r="FY80" s="286"/>
      <c r="FZ80" s="286"/>
      <c r="GA80" s="286"/>
      <c r="GB80" s="286"/>
      <c r="GC80" s="286"/>
      <c r="GD80" s="286"/>
      <c r="GE80" s="286"/>
      <c r="GF80" s="286"/>
      <c r="GG80" s="286"/>
      <c r="GH80" s="286"/>
      <c r="GI80" s="286"/>
      <c r="GJ80" s="286"/>
      <c r="GK80" s="286"/>
      <c r="GL80" s="286"/>
      <c r="GM80" s="286"/>
      <c r="GN80" s="286"/>
      <c r="GO80" s="286"/>
      <c r="GP80" s="286"/>
      <c r="GQ80" s="286"/>
      <c r="GR80" s="286"/>
      <c r="GS80" s="286"/>
      <c r="GT80" s="286"/>
      <c r="GU80" s="286"/>
      <c r="GV80" s="286"/>
      <c r="GW80" s="286"/>
      <c r="GX80" s="286"/>
      <c r="GY80" s="286"/>
      <c r="GZ80" s="286"/>
      <c r="HA80" s="286"/>
      <c r="HB80" s="286"/>
      <c r="HC80" s="286"/>
      <c r="HD80" s="286"/>
      <c r="HE80" s="286"/>
      <c r="HF80" s="286"/>
      <c r="HG80" s="286"/>
      <c r="HH80" s="286"/>
      <c r="HI80" s="286"/>
      <c r="HJ80" s="286"/>
      <c r="HK80" s="286"/>
      <c r="HL80" s="286"/>
      <c r="HM80" s="286"/>
      <c r="HN80" s="286"/>
      <c r="HO80" s="286"/>
      <c r="HP80" s="286"/>
      <c r="HQ80" s="286"/>
      <c r="HR80" s="286"/>
      <c r="HS80" s="286"/>
      <c r="HT80" s="286"/>
      <c r="HU80" s="286"/>
      <c r="HV80" s="286"/>
      <c r="HW80" s="286"/>
      <c r="HX80" s="286"/>
      <c r="HY80" s="286"/>
      <c r="HZ80" s="286"/>
      <c r="IA80" s="286"/>
      <c r="IB80" s="286"/>
      <c r="IC80" s="286"/>
      <c r="ID80" s="286"/>
      <c r="IE80" s="286"/>
      <c r="IF80" s="286"/>
      <c r="IG80" s="286"/>
      <c r="IH80" s="286"/>
      <c r="II80" s="286"/>
      <c r="IJ80" s="286"/>
      <c r="IK80" s="286"/>
      <c r="IL80" s="286"/>
      <c r="IM80" s="286"/>
      <c r="IN80" s="286"/>
      <c r="IO80" s="286"/>
      <c r="IP80" s="286"/>
      <c r="IQ80" s="286"/>
      <c r="IR80" s="286"/>
      <c r="IS80" s="286"/>
      <c r="IT80" s="286"/>
      <c r="IU80" s="286"/>
      <c r="IV80" s="286"/>
    </row>
    <row r="81" s="248" customFormat="1" customHeight="1" spans="1:256">
      <c r="A81" s="286"/>
      <c r="B81" s="318" t="s">
        <v>1506</v>
      </c>
      <c r="C81" s="290"/>
      <c r="D81" s="290"/>
      <c r="E81" s="290"/>
      <c r="F81" s="290"/>
      <c r="G81" s="299">
        <v>0</v>
      </c>
      <c r="H81" s="277"/>
      <c r="I81" s="277"/>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c r="FT81" s="286"/>
      <c r="FU81" s="286"/>
      <c r="FV81" s="286"/>
      <c r="FW81" s="286"/>
      <c r="FX81" s="286"/>
      <c r="FY81" s="286"/>
      <c r="FZ81" s="286"/>
      <c r="GA81" s="286"/>
      <c r="GB81" s="286"/>
      <c r="GC81" s="286"/>
      <c r="GD81" s="286"/>
      <c r="GE81" s="286"/>
      <c r="GF81" s="286"/>
      <c r="GG81" s="286"/>
      <c r="GH81" s="286"/>
      <c r="GI81" s="286"/>
      <c r="GJ81" s="286"/>
      <c r="GK81" s="286"/>
      <c r="GL81" s="286"/>
      <c r="GM81" s="286"/>
      <c r="GN81" s="286"/>
      <c r="GO81" s="286"/>
      <c r="GP81" s="286"/>
      <c r="GQ81" s="286"/>
      <c r="GR81" s="286"/>
      <c r="GS81" s="286"/>
      <c r="GT81" s="286"/>
      <c r="GU81" s="286"/>
      <c r="GV81" s="286"/>
      <c r="GW81" s="286"/>
      <c r="GX81" s="286"/>
      <c r="GY81" s="286"/>
      <c r="GZ81" s="286"/>
      <c r="HA81" s="286"/>
      <c r="HB81" s="286"/>
      <c r="HC81" s="286"/>
      <c r="HD81" s="286"/>
      <c r="HE81" s="286"/>
      <c r="HF81" s="286"/>
      <c r="HG81" s="286"/>
      <c r="HH81" s="286"/>
      <c r="HI81" s="286"/>
      <c r="HJ81" s="286"/>
      <c r="HK81" s="286"/>
      <c r="HL81" s="286"/>
      <c r="HM81" s="286"/>
      <c r="HN81" s="286"/>
      <c r="HO81" s="286"/>
      <c r="HP81" s="286"/>
      <c r="HQ81" s="286"/>
      <c r="HR81" s="286"/>
      <c r="HS81" s="286"/>
      <c r="HT81" s="286"/>
      <c r="HU81" s="286"/>
      <c r="HV81" s="286"/>
      <c r="HW81" s="286"/>
      <c r="HX81" s="286"/>
      <c r="HY81" s="286"/>
      <c r="HZ81" s="286"/>
      <c r="IA81" s="286"/>
      <c r="IB81" s="286"/>
      <c r="IC81" s="286"/>
      <c r="ID81" s="286"/>
      <c r="IE81" s="286"/>
      <c r="IF81" s="286"/>
      <c r="IG81" s="286"/>
      <c r="IH81" s="286"/>
      <c r="II81" s="286"/>
      <c r="IJ81" s="286"/>
      <c r="IK81" s="286"/>
      <c r="IL81" s="286"/>
      <c r="IM81" s="286"/>
      <c r="IN81" s="286"/>
      <c r="IO81" s="286"/>
      <c r="IP81" s="286"/>
      <c r="IQ81" s="286"/>
      <c r="IR81" s="286"/>
      <c r="IS81" s="286"/>
      <c r="IT81" s="286"/>
      <c r="IU81" s="286"/>
      <c r="IV81" s="286"/>
    </row>
    <row r="82" s="248" customFormat="1" customHeight="1" spans="1:256">
      <c r="A82" s="286"/>
      <c r="B82" s="321" t="s">
        <v>1006</v>
      </c>
      <c r="C82" s="251"/>
      <c r="D82" s="251"/>
      <c r="E82" s="251"/>
      <c r="F82" s="251"/>
      <c r="G82" s="299">
        <f>SUM(G79:G81)-(ROUNDDOWN(G79,0)+ROUNDDOWN(G80,0)+ROUNDDOWN(G81,0))+1</f>
        <v>1</v>
      </c>
      <c r="H82" s="277"/>
      <c r="I82" s="277"/>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c r="FT82" s="286"/>
      <c r="FU82" s="286"/>
      <c r="FV82" s="286"/>
      <c r="FW82" s="286"/>
      <c r="FX82" s="286"/>
      <c r="FY82" s="286"/>
      <c r="FZ82" s="286"/>
      <c r="GA82" s="286"/>
      <c r="GB82" s="286"/>
      <c r="GC82" s="286"/>
      <c r="GD82" s="286"/>
      <c r="GE82" s="286"/>
      <c r="GF82" s="286"/>
      <c r="GG82" s="286"/>
      <c r="GH82" s="286"/>
      <c r="GI82" s="286"/>
      <c r="GJ82" s="286"/>
      <c r="GK82" s="286"/>
      <c r="GL82" s="286"/>
      <c r="GM82" s="286"/>
      <c r="GN82" s="286"/>
      <c r="GO82" s="286"/>
      <c r="GP82" s="286"/>
      <c r="GQ82" s="286"/>
      <c r="GR82" s="286"/>
      <c r="GS82" s="286"/>
      <c r="GT82" s="286"/>
      <c r="GU82" s="286"/>
      <c r="GV82" s="286"/>
      <c r="GW82" s="286"/>
      <c r="GX82" s="286"/>
      <c r="GY82" s="286"/>
      <c r="GZ82" s="286"/>
      <c r="HA82" s="286"/>
      <c r="HB82" s="286"/>
      <c r="HC82" s="286"/>
      <c r="HD82" s="286"/>
      <c r="HE82" s="286"/>
      <c r="HF82" s="286"/>
      <c r="HG82" s="286"/>
      <c r="HH82" s="286"/>
      <c r="HI82" s="286"/>
      <c r="HJ82" s="286"/>
      <c r="HK82" s="286"/>
      <c r="HL82" s="286"/>
      <c r="HM82" s="286"/>
      <c r="HN82" s="286"/>
      <c r="HO82" s="286"/>
      <c r="HP82" s="286"/>
      <c r="HQ82" s="286"/>
      <c r="HR82" s="286"/>
      <c r="HS82" s="286"/>
      <c r="HT82" s="286"/>
      <c r="HU82" s="286"/>
      <c r="HV82" s="286"/>
      <c r="HW82" s="286"/>
      <c r="HX82" s="286"/>
      <c r="HY82" s="286"/>
      <c r="HZ82" s="286"/>
      <c r="IA82" s="286"/>
      <c r="IB82" s="286"/>
      <c r="IC82" s="286"/>
      <c r="ID82" s="286"/>
      <c r="IE82" s="286"/>
      <c r="IF82" s="286"/>
      <c r="IG82" s="286"/>
      <c r="IH82" s="286"/>
      <c r="II82" s="286"/>
      <c r="IJ82" s="286"/>
      <c r="IK82" s="286"/>
      <c r="IL82" s="286"/>
      <c r="IM82" s="286"/>
      <c r="IN82" s="286"/>
      <c r="IO82" s="286"/>
      <c r="IP82" s="286"/>
      <c r="IQ82" s="286"/>
      <c r="IR82" s="286"/>
      <c r="IS82" s="286"/>
      <c r="IT82" s="286"/>
      <c r="IU82" s="286"/>
      <c r="IV82" s="286"/>
    </row>
    <row r="83" s="248" customFormat="1" ht="28.2" customHeight="1" spans="1:256">
      <c r="A83" s="286"/>
      <c r="B83" s="322" t="s">
        <v>1507</v>
      </c>
      <c r="C83" s="323" t="s">
        <v>1508</v>
      </c>
      <c r="D83" s="323"/>
      <c r="E83" s="323"/>
      <c r="F83" s="323"/>
      <c r="G83" s="324"/>
      <c r="H83" s="277"/>
      <c r="I83" s="277"/>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c r="FT83" s="286"/>
      <c r="FU83" s="286"/>
      <c r="FV83" s="286"/>
      <c r="FW83" s="286"/>
      <c r="FX83" s="286"/>
      <c r="FY83" s="286"/>
      <c r="FZ83" s="286"/>
      <c r="GA83" s="286"/>
      <c r="GB83" s="286"/>
      <c r="GC83" s="286"/>
      <c r="GD83" s="286"/>
      <c r="GE83" s="286"/>
      <c r="GF83" s="286"/>
      <c r="GG83" s="286"/>
      <c r="GH83" s="286"/>
      <c r="GI83" s="286"/>
      <c r="GJ83" s="286"/>
      <c r="GK83" s="286"/>
      <c r="GL83" s="286"/>
      <c r="GM83" s="286"/>
      <c r="GN83" s="286"/>
      <c r="GO83" s="286"/>
      <c r="GP83" s="286"/>
      <c r="GQ83" s="286"/>
      <c r="GR83" s="286"/>
      <c r="GS83" s="286"/>
      <c r="GT83" s="286"/>
      <c r="GU83" s="286"/>
      <c r="GV83" s="286"/>
      <c r="GW83" s="286"/>
      <c r="GX83" s="286"/>
      <c r="GY83" s="286"/>
      <c r="GZ83" s="286"/>
      <c r="HA83" s="286"/>
      <c r="HB83" s="286"/>
      <c r="HC83" s="286"/>
      <c r="HD83" s="286"/>
      <c r="HE83" s="286"/>
      <c r="HF83" s="286"/>
      <c r="HG83" s="286"/>
      <c r="HH83" s="286"/>
      <c r="HI83" s="286"/>
      <c r="HJ83" s="286"/>
      <c r="HK83" s="286"/>
      <c r="HL83" s="286"/>
      <c r="HM83" s="286"/>
      <c r="HN83" s="286"/>
      <c r="HO83" s="286"/>
      <c r="HP83" s="286"/>
      <c r="HQ83" s="286"/>
      <c r="HR83" s="286"/>
      <c r="HS83" s="286"/>
      <c r="HT83" s="286"/>
      <c r="HU83" s="286"/>
      <c r="HV83" s="286"/>
      <c r="HW83" s="286"/>
      <c r="HX83" s="286"/>
      <c r="HY83" s="286"/>
      <c r="HZ83" s="286"/>
      <c r="IA83" s="286"/>
      <c r="IB83" s="286"/>
      <c r="IC83" s="286"/>
      <c r="ID83" s="286"/>
      <c r="IE83" s="286"/>
      <c r="IF83" s="286"/>
      <c r="IG83" s="286"/>
      <c r="IH83" s="286"/>
      <c r="II83" s="286"/>
      <c r="IJ83" s="286"/>
      <c r="IK83" s="286"/>
      <c r="IL83" s="286"/>
      <c r="IM83" s="286"/>
      <c r="IN83" s="286"/>
      <c r="IO83" s="286"/>
      <c r="IP83" s="286"/>
      <c r="IQ83" s="286"/>
      <c r="IR83" s="286"/>
      <c r="IS83" s="286"/>
      <c r="IT83" s="286"/>
      <c r="IU83" s="286"/>
      <c r="IV83" s="286"/>
    </row>
    <row r="84" s="248" customFormat="1" customHeight="1" spans="1:256">
      <c r="A84" s="286"/>
      <c r="B84" s="325"/>
      <c r="C84" s="325"/>
      <c r="D84" s="325"/>
      <c r="E84" s="325"/>
      <c r="F84" s="325"/>
      <c r="G84" s="326"/>
      <c r="H84" s="277"/>
      <c r="I84" s="277"/>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c r="FT84" s="286"/>
      <c r="FU84" s="286"/>
      <c r="FV84" s="286"/>
      <c r="FW84" s="286"/>
      <c r="FX84" s="286"/>
      <c r="FY84" s="286"/>
      <c r="FZ84" s="286"/>
      <c r="GA84" s="286"/>
      <c r="GB84" s="286"/>
      <c r="GC84" s="286"/>
      <c r="GD84" s="286"/>
      <c r="GE84" s="286"/>
      <c r="GF84" s="286"/>
      <c r="GG84" s="286"/>
      <c r="GH84" s="286"/>
      <c r="GI84" s="286"/>
      <c r="GJ84" s="286"/>
      <c r="GK84" s="286"/>
      <c r="GL84" s="286"/>
      <c r="GM84" s="286"/>
      <c r="GN84" s="286"/>
      <c r="GO84" s="286"/>
      <c r="GP84" s="286"/>
      <c r="GQ84" s="286"/>
      <c r="GR84" s="286"/>
      <c r="GS84" s="286"/>
      <c r="GT84" s="286"/>
      <c r="GU84" s="286"/>
      <c r="GV84" s="286"/>
      <c r="GW84" s="286"/>
      <c r="GX84" s="286"/>
      <c r="GY84" s="286"/>
      <c r="GZ84" s="286"/>
      <c r="HA84" s="286"/>
      <c r="HB84" s="286"/>
      <c r="HC84" s="286"/>
      <c r="HD84" s="286"/>
      <c r="HE84" s="286"/>
      <c r="HF84" s="286"/>
      <c r="HG84" s="286"/>
      <c r="HH84" s="286"/>
      <c r="HI84" s="286"/>
      <c r="HJ84" s="286"/>
      <c r="HK84" s="286"/>
      <c r="HL84" s="286"/>
      <c r="HM84" s="286"/>
      <c r="HN84" s="286"/>
      <c r="HO84" s="286"/>
      <c r="HP84" s="286"/>
      <c r="HQ84" s="286"/>
      <c r="HR84" s="286"/>
      <c r="HS84" s="286"/>
      <c r="HT84" s="286"/>
      <c r="HU84" s="286"/>
      <c r="HV84" s="286"/>
      <c r="HW84" s="286"/>
      <c r="HX84" s="286"/>
      <c r="HY84" s="286"/>
      <c r="HZ84" s="286"/>
      <c r="IA84" s="286"/>
      <c r="IB84" s="286"/>
      <c r="IC84" s="286"/>
      <c r="ID84" s="286"/>
      <c r="IE84" s="286"/>
      <c r="IF84" s="286"/>
      <c r="IG84" s="286"/>
      <c r="IH84" s="286"/>
      <c r="II84" s="286"/>
      <c r="IJ84" s="286"/>
      <c r="IK84" s="286"/>
      <c r="IL84" s="286"/>
      <c r="IM84" s="286"/>
      <c r="IN84" s="286"/>
      <c r="IO84" s="286"/>
      <c r="IP84" s="286"/>
      <c r="IQ84" s="286"/>
      <c r="IR84" s="286"/>
      <c r="IS84" s="286"/>
      <c r="IT84" s="286"/>
      <c r="IU84" s="286"/>
      <c r="IV84" s="286"/>
    </row>
    <row r="85" s="248" customFormat="1" customHeight="1" spans="1:256">
      <c r="A85" s="312"/>
      <c r="B85" s="278" t="s">
        <v>1509</v>
      </c>
      <c r="C85" s="279">
        <f>E104/C1*G40*F131*G141</f>
        <v>0.0444914625922739</v>
      </c>
      <c r="D85" s="327" t="s">
        <v>1510</v>
      </c>
      <c r="E85" s="327"/>
      <c r="F85" s="281" t="s">
        <v>1431</v>
      </c>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2"/>
      <c r="AO85" s="312"/>
      <c r="AP85" s="312"/>
      <c r="AQ85" s="312"/>
      <c r="AR85" s="312"/>
      <c r="AS85" s="312"/>
      <c r="AT85" s="312"/>
      <c r="AU85" s="312"/>
      <c r="AV85" s="312"/>
      <c r="AW85" s="312"/>
      <c r="AX85" s="312"/>
      <c r="AY85" s="312"/>
      <c r="AZ85" s="312"/>
      <c r="BA85" s="312"/>
      <c r="BB85" s="312"/>
      <c r="BC85" s="312"/>
      <c r="BD85" s="312"/>
      <c r="BE85" s="312"/>
      <c r="BF85" s="312"/>
      <c r="BG85" s="312"/>
      <c r="BH85" s="312"/>
      <c r="BI85" s="312"/>
      <c r="BJ85" s="312"/>
      <c r="BK85" s="312"/>
      <c r="BL85" s="312"/>
      <c r="BM85" s="312"/>
      <c r="BN85" s="312"/>
      <c r="BO85" s="312"/>
      <c r="BP85" s="312"/>
      <c r="BQ85" s="312"/>
      <c r="BR85" s="312"/>
      <c r="BS85" s="312"/>
      <c r="BT85" s="312"/>
      <c r="BU85" s="312"/>
      <c r="BV85" s="312"/>
      <c r="BW85" s="312"/>
      <c r="BX85" s="312"/>
      <c r="BY85" s="312"/>
      <c r="BZ85" s="312"/>
      <c r="CA85" s="312"/>
      <c r="CB85" s="312"/>
      <c r="CC85" s="312"/>
      <c r="CD85" s="312"/>
      <c r="CE85" s="312"/>
      <c r="CF85" s="312"/>
      <c r="CG85" s="312"/>
      <c r="CH85" s="312"/>
      <c r="CI85" s="312"/>
      <c r="CJ85" s="312"/>
      <c r="CK85" s="312"/>
      <c r="CL85" s="312"/>
      <c r="CM85" s="312"/>
      <c r="CN85" s="312"/>
      <c r="CO85" s="312"/>
      <c r="CP85" s="312"/>
      <c r="CQ85" s="312"/>
      <c r="CR85" s="312"/>
      <c r="CS85" s="312"/>
      <c r="CT85" s="312"/>
      <c r="CU85" s="312"/>
      <c r="CV85" s="312"/>
      <c r="CW85" s="312"/>
      <c r="CX85" s="312"/>
      <c r="CY85" s="312"/>
      <c r="CZ85" s="312"/>
      <c r="DA85" s="312"/>
      <c r="DB85" s="312"/>
      <c r="DC85" s="312"/>
      <c r="DD85" s="312"/>
      <c r="DE85" s="312"/>
      <c r="DF85" s="312"/>
      <c r="DG85" s="312"/>
      <c r="DH85" s="312"/>
      <c r="DI85" s="312"/>
      <c r="DJ85" s="312"/>
      <c r="DK85" s="312"/>
      <c r="DL85" s="312"/>
      <c r="DM85" s="312"/>
      <c r="DN85" s="312"/>
      <c r="DO85" s="312"/>
      <c r="DP85" s="312"/>
      <c r="DQ85" s="312"/>
      <c r="DR85" s="312"/>
      <c r="DS85" s="312"/>
      <c r="DT85" s="312"/>
      <c r="DU85" s="312"/>
      <c r="DV85" s="312"/>
      <c r="DW85" s="312"/>
      <c r="DX85" s="312"/>
      <c r="DY85" s="312"/>
      <c r="DZ85" s="312"/>
      <c r="EA85" s="312"/>
      <c r="EB85" s="312"/>
      <c r="EC85" s="312"/>
      <c r="ED85" s="312"/>
      <c r="EE85" s="312"/>
      <c r="EF85" s="312"/>
      <c r="EG85" s="312"/>
      <c r="EH85" s="312"/>
      <c r="EI85" s="312"/>
      <c r="EJ85" s="312"/>
      <c r="EK85" s="312"/>
      <c r="EL85" s="312"/>
      <c r="EM85" s="312"/>
      <c r="EN85" s="312"/>
      <c r="EO85" s="312"/>
      <c r="EP85" s="312"/>
      <c r="EQ85" s="312"/>
      <c r="ER85" s="312"/>
      <c r="ES85" s="312"/>
      <c r="ET85" s="312"/>
      <c r="EU85" s="312"/>
      <c r="EV85" s="312"/>
      <c r="EW85" s="312"/>
      <c r="EX85" s="312"/>
      <c r="EY85" s="312"/>
      <c r="EZ85" s="312"/>
      <c r="FA85" s="312"/>
      <c r="FB85" s="312"/>
      <c r="FC85" s="312"/>
      <c r="FD85" s="312"/>
      <c r="FE85" s="312"/>
      <c r="FF85" s="312"/>
      <c r="FG85" s="312"/>
      <c r="FH85" s="312"/>
      <c r="FI85" s="312"/>
      <c r="FJ85" s="312"/>
      <c r="FK85" s="312"/>
      <c r="FL85" s="312"/>
      <c r="FM85" s="312"/>
      <c r="FN85" s="312"/>
      <c r="FO85" s="312"/>
      <c r="FP85" s="312"/>
      <c r="FQ85" s="312"/>
      <c r="FR85" s="312"/>
      <c r="FS85" s="312"/>
      <c r="FT85" s="312"/>
      <c r="FU85" s="312"/>
      <c r="FV85" s="312"/>
      <c r="FW85" s="312"/>
      <c r="FX85" s="312"/>
      <c r="FY85" s="312"/>
      <c r="FZ85" s="312"/>
      <c r="GA85" s="312"/>
      <c r="GB85" s="312"/>
      <c r="GC85" s="312"/>
      <c r="GD85" s="312"/>
      <c r="GE85" s="312"/>
      <c r="GF85" s="312"/>
      <c r="GG85" s="312"/>
      <c r="GH85" s="312"/>
      <c r="GI85" s="312"/>
      <c r="GJ85" s="312"/>
      <c r="GK85" s="312"/>
      <c r="GL85" s="312"/>
      <c r="GM85" s="312"/>
      <c r="GN85" s="312"/>
      <c r="GO85" s="312"/>
      <c r="GP85" s="312"/>
      <c r="GQ85" s="312"/>
      <c r="GR85" s="312"/>
      <c r="GS85" s="312"/>
      <c r="GT85" s="312"/>
      <c r="GU85" s="312"/>
      <c r="GV85" s="312"/>
      <c r="GW85" s="312"/>
      <c r="GX85" s="312"/>
      <c r="GY85" s="312"/>
      <c r="GZ85" s="312"/>
      <c r="HA85" s="312"/>
      <c r="HB85" s="312"/>
      <c r="HC85" s="312"/>
      <c r="HD85" s="312"/>
      <c r="HE85" s="312"/>
      <c r="HF85" s="312"/>
      <c r="HG85" s="312"/>
      <c r="HH85" s="312"/>
      <c r="HI85" s="312"/>
      <c r="HJ85" s="312"/>
      <c r="HK85" s="312"/>
      <c r="HL85" s="312"/>
      <c r="HM85" s="312"/>
      <c r="HN85" s="312"/>
      <c r="HO85" s="312"/>
      <c r="HP85" s="312"/>
      <c r="HQ85" s="312"/>
      <c r="HR85" s="312"/>
      <c r="HS85" s="312"/>
      <c r="HT85" s="312"/>
      <c r="HU85" s="312"/>
      <c r="HV85" s="312"/>
      <c r="HW85" s="312"/>
      <c r="HX85" s="312"/>
      <c r="HY85" s="312"/>
      <c r="HZ85" s="312"/>
      <c r="IA85" s="312"/>
      <c r="IB85" s="312"/>
      <c r="IC85" s="312"/>
      <c r="ID85" s="312"/>
      <c r="IE85" s="312"/>
      <c r="IF85" s="312"/>
      <c r="IG85" s="312"/>
      <c r="IH85" s="312"/>
      <c r="II85" s="312"/>
      <c r="IJ85" s="312"/>
      <c r="IK85" s="312"/>
      <c r="IL85" s="312"/>
      <c r="IM85" s="312"/>
      <c r="IN85" s="312"/>
      <c r="IO85" s="312"/>
      <c r="IP85" s="312"/>
      <c r="IQ85" s="312"/>
      <c r="IR85" s="312"/>
      <c r="IS85" s="312"/>
      <c r="IT85" s="312"/>
      <c r="IU85" s="312"/>
      <c r="IV85" s="312"/>
    </row>
    <row r="86" s="248" customFormat="1" customHeight="1" spans="1:256">
      <c r="A86" s="312"/>
      <c r="B86" s="328" t="s">
        <v>1511</v>
      </c>
      <c r="C86" s="328"/>
      <c r="D86" s="328"/>
      <c r="E86" s="328"/>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2"/>
      <c r="BN86" s="312"/>
      <c r="BO86" s="312"/>
      <c r="BP86" s="312"/>
      <c r="BQ86" s="312"/>
      <c r="BR86" s="312"/>
      <c r="BS86" s="312"/>
      <c r="BT86" s="312"/>
      <c r="BU86" s="312"/>
      <c r="BV86" s="312"/>
      <c r="BW86" s="312"/>
      <c r="BX86" s="312"/>
      <c r="BY86" s="312"/>
      <c r="BZ86" s="312"/>
      <c r="CA86" s="312"/>
      <c r="CB86" s="312"/>
      <c r="CC86" s="312"/>
      <c r="CD86" s="312"/>
      <c r="CE86" s="312"/>
      <c r="CF86" s="312"/>
      <c r="CG86" s="312"/>
      <c r="CH86" s="312"/>
      <c r="CI86" s="312"/>
      <c r="CJ86" s="312"/>
      <c r="CK86" s="312"/>
      <c r="CL86" s="312"/>
      <c r="CM86" s="312"/>
      <c r="CN86" s="312"/>
      <c r="CO86" s="312"/>
      <c r="CP86" s="312"/>
      <c r="CQ86" s="312"/>
      <c r="CR86" s="312"/>
      <c r="CS86" s="312"/>
      <c r="CT86" s="312"/>
      <c r="CU86" s="312"/>
      <c r="CV86" s="312"/>
      <c r="CW86" s="312"/>
      <c r="CX86" s="312"/>
      <c r="CY86" s="312"/>
      <c r="CZ86" s="312"/>
      <c r="DA86" s="312"/>
      <c r="DB86" s="312"/>
      <c r="DC86" s="312"/>
      <c r="DD86" s="312"/>
      <c r="DE86" s="312"/>
      <c r="DF86" s="312"/>
      <c r="DG86" s="312"/>
      <c r="DH86" s="312"/>
      <c r="DI86" s="312"/>
      <c r="DJ86" s="312"/>
      <c r="DK86" s="312"/>
      <c r="DL86" s="312"/>
      <c r="DM86" s="312"/>
      <c r="DN86" s="312"/>
      <c r="DO86" s="312"/>
      <c r="DP86" s="312"/>
      <c r="DQ86" s="312"/>
      <c r="DR86" s="312"/>
      <c r="DS86" s="312"/>
      <c r="DT86" s="312"/>
      <c r="DU86" s="312"/>
      <c r="DV86" s="312"/>
      <c r="DW86" s="312"/>
      <c r="DX86" s="312"/>
      <c r="DY86" s="312"/>
      <c r="DZ86" s="312"/>
      <c r="EA86" s="312"/>
      <c r="EB86" s="312"/>
      <c r="EC86" s="312"/>
      <c r="ED86" s="312"/>
      <c r="EE86" s="312"/>
      <c r="EF86" s="312"/>
      <c r="EG86" s="312"/>
      <c r="EH86" s="312"/>
      <c r="EI86" s="312"/>
      <c r="EJ86" s="312"/>
      <c r="EK86" s="312"/>
      <c r="EL86" s="312"/>
      <c r="EM86" s="312"/>
      <c r="EN86" s="312"/>
      <c r="EO86" s="312"/>
      <c r="EP86" s="312"/>
      <c r="EQ86" s="312"/>
      <c r="ER86" s="312"/>
      <c r="ES86" s="312"/>
      <c r="ET86" s="312"/>
      <c r="EU86" s="312"/>
      <c r="EV86" s="312"/>
      <c r="EW86" s="312"/>
      <c r="EX86" s="312"/>
      <c r="EY86" s="312"/>
      <c r="EZ86" s="312"/>
      <c r="FA86" s="312"/>
      <c r="FB86" s="312"/>
      <c r="FC86" s="312"/>
      <c r="FD86" s="312"/>
      <c r="FE86" s="312"/>
      <c r="FF86" s="312"/>
      <c r="FG86" s="312"/>
      <c r="FH86" s="312"/>
      <c r="FI86" s="312"/>
      <c r="FJ86" s="312"/>
      <c r="FK86" s="312"/>
      <c r="FL86" s="312"/>
      <c r="FM86" s="312"/>
      <c r="FN86" s="312"/>
      <c r="FO86" s="312"/>
      <c r="FP86" s="312"/>
      <c r="FQ86" s="312"/>
      <c r="FR86" s="312"/>
      <c r="FS86" s="312"/>
      <c r="FT86" s="312"/>
      <c r="FU86" s="312"/>
      <c r="FV86" s="312"/>
      <c r="FW86" s="312"/>
      <c r="FX86" s="312"/>
      <c r="FY86" s="312"/>
      <c r="FZ86" s="312"/>
      <c r="GA86" s="312"/>
      <c r="GB86" s="312"/>
      <c r="GC86" s="312"/>
      <c r="GD86" s="312"/>
      <c r="GE86" s="312"/>
      <c r="GF86" s="312"/>
      <c r="GG86" s="312"/>
      <c r="GH86" s="312"/>
      <c r="GI86" s="312"/>
      <c r="GJ86" s="312"/>
      <c r="GK86" s="312"/>
      <c r="GL86" s="312"/>
      <c r="GM86" s="312"/>
      <c r="GN86" s="312"/>
      <c r="GO86" s="312"/>
      <c r="GP86" s="312"/>
      <c r="GQ86" s="312"/>
      <c r="GR86" s="312"/>
      <c r="GS86" s="312"/>
      <c r="GT86" s="312"/>
      <c r="GU86" s="312"/>
      <c r="GV86" s="312"/>
      <c r="GW86" s="312"/>
      <c r="GX86" s="312"/>
      <c r="GY86" s="312"/>
      <c r="GZ86" s="312"/>
      <c r="HA86" s="312"/>
      <c r="HB86" s="312"/>
      <c r="HC86" s="312"/>
      <c r="HD86" s="312"/>
      <c r="HE86" s="312"/>
      <c r="HF86" s="312"/>
      <c r="HG86" s="312"/>
      <c r="HH86" s="312"/>
      <c r="HI86" s="312"/>
      <c r="HJ86" s="312"/>
      <c r="HK86" s="312"/>
      <c r="HL86" s="312"/>
      <c r="HM86" s="312"/>
      <c r="HN86" s="312"/>
      <c r="HO86" s="312"/>
      <c r="HP86" s="312"/>
      <c r="HQ86" s="312"/>
      <c r="HR86" s="312"/>
      <c r="HS86" s="312"/>
      <c r="HT86" s="312"/>
      <c r="HU86" s="312"/>
      <c r="HV86" s="312"/>
      <c r="HW86" s="312"/>
      <c r="HX86" s="312"/>
      <c r="HY86" s="312"/>
      <c r="HZ86" s="312"/>
      <c r="IA86" s="312"/>
      <c r="IB86" s="312"/>
      <c r="IC86" s="312"/>
      <c r="ID86" s="312"/>
      <c r="IE86" s="312"/>
      <c r="IF86" s="312"/>
      <c r="IG86" s="312"/>
      <c r="IH86" s="312"/>
      <c r="II86" s="312"/>
      <c r="IJ86" s="312"/>
      <c r="IK86" s="312"/>
      <c r="IL86" s="312"/>
      <c r="IM86" s="312"/>
      <c r="IN86" s="312"/>
      <c r="IO86" s="312"/>
      <c r="IP86" s="312"/>
      <c r="IQ86" s="312"/>
      <c r="IR86" s="312"/>
      <c r="IS86" s="312"/>
      <c r="IT86" s="312"/>
      <c r="IU86" s="312"/>
      <c r="IV86" s="312"/>
    </row>
    <row r="87" s="248" customFormat="1" customHeight="1" spans="1:256">
      <c r="A87" s="312"/>
      <c r="B87" s="329" t="s">
        <v>183</v>
      </c>
      <c r="C87" s="329" t="s">
        <v>1512</v>
      </c>
      <c r="D87" s="329" t="s">
        <v>1513</v>
      </c>
      <c r="E87" s="275" t="s">
        <v>1453</v>
      </c>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2"/>
      <c r="AO87" s="312"/>
      <c r="AP87" s="312"/>
      <c r="AQ87" s="312"/>
      <c r="AR87" s="312"/>
      <c r="AS87" s="312"/>
      <c r="AT87" s="312"/>
      <c r="AU87" s="312"/>
      <c r="AV87" s="312"/>
      <c r="AW87" s="312"/>
      <c r="AX87" s="312"/>
      <c r="AY87" s="312"/>
      <c r="AZ87" s="312"/>
      <c r="BA87" s="312"/>
      <c r="BB87" s="312"/>
      <c r="BC87" s="312"/>
      <c r="BD87" s="312"/>
      <c r="BE87" s="312"/>
      <c r="BF87" s="312"/>
      <c r="BG87" s="312"/>
      <c r="BH87" s="312"/>
      <c r="BI87" s="312"/>
      <c r="BJ87" s="312"/>
      <c r="BK87" s="312"/>
      <c r="BL87" s="312"/>
      <c r="BM87" s="312"/>
      <c r="BN87" s="312"/>
      <c r="BO87" s="312"/>
      <c r="BP87" s="312"/>
      <c r="BQ87" s="312"/>
      <c r="BR87" s="312"/>
      <c r="BS87" s="312"/>
      <c r="BT87" s="312"/>
      <c r="BU87" s="312"/>
      <c r="BV87" s="312"/>
      <c r="BW87" s="312"/>
      <c r="BX87" s="312"/>
      <c r="BY87" s="312"/>
      <c r="BZ87" s="312"/>
      <c r="CA87" s="312"/>
      <c r="CB87" s="312"/>
      <c r="CC87" s="312"/>
      <c r="CD87" s="312"/>
      <c r="CE87" s="312"/>
      <c r="CF87" s="312"/>
      <c r="CG87" s="312"/>
      <c r="CH87" s="312"/>
      <c r="CI87" s="312"/>
      <c r="CJ87" s="312"/>
      <c r="CK87" s="312"/>
      <c r="CL87" s="312"/>
      <c r="CM87" s="312"/>
      <c r="CN87" s="312"/>
      <c r="CO87" s="312"/>
      <c r="CP87" s="312"/>
      <c r="CQ87" s="312"/>
      <c r="CR87" s="312"/>
      <c r="CS87" s="312"/>
      <c r="CT87" s="312"/>
      <c r="CU87" s="312"/>
      <c r="CV87" s="312"/>
      <c r="CW87" s="312"/>
      <c r="CX87" s="312"/>
      <c r="CY87" s="312"/>
      <c r="CZ87" s="312"/>
      <c r="DA87" s="312"/>
      <c r="DB87" s="312"/>
      <c r="DC87" s="312"/>
      <c r="DD87" s="312"/>
      <c r="DE87" s="312"/>
      <c r="DF87" s="312"/>
      <c r="DG87" s="312"/>
      <c r="DH87" s="312"/>
      <c r="DI87" s="312"/>
      <c r="DJ87" s="312"/>
      <c r="DK87" s="312"/>
      <c r="DL87" s="312"/>
      <c r="DM87" s="312"/>
      <c r="DN87" s="312"/>
      <c r="DO87" s="312"/>
      <c r="DP87" s="312"/>
      <c r="DQ87" s="312"/>
      <c r="DR87" s="312"/>
      <c r="DS87" s="312"/>
      <c r="DT87" s="312"/>
      <c r="DU87" s="312"/>
      <c r="DV87" s="312"/>
      <c r="DW87" s="312"/>
      <c r="DX87" s="312"/>
      <c r="DY87" s="312"/>
      <c r="DZ87" s="312"/>
      <c r="EA87" s="312"/>
      <c r="EB87" s="312"/>
      <c r="EC87" s="312"/>
      <c r="ED87" s="312"/>
      <c r="EE87" s="312"/>
      <c r="EF87" s="312"/>
      <c r="EG87" s="312"/>
      <c r="EH87" s="312"/>
      <c r="EI87" s="312"/>
      <c r="EJ87" s="312"/>
      <c r="EK87" s="312"/>
      <c r="EL87" s="312"/>
      <c r="EM87" s="312"/>
      <c r="EN87" s="312"/>
      <c r="EO87" s="312"/>
      <c r="EP87" s="312"/>
      <c r="EQ87" s="312"/>
      <c r="ER87" s="312"/>
      <c r="ES87" s="312"/>
      <c r="ET87" s="312"/>
      <c r="EU87" s="312"/>
      <c r="EV87" s="312"/>
      <c r="EW87" s="312"/>
      <c r="EX87" s="312"/>
      <c r="EY87" s="312"/>
      <c r="EZ87" s="312"/>
      <c r="FA87" s="312"/>
      <c r="FB87" s="312"/>
      <c r="FC87" s="312"/>
      <c r="FD87" s="312"/>
      <c r="FE87" s="312"/>
      <c r="FF87" s="312"/>
      <c r="FG87" s="312"/>
      <c r="FH87" s="312"/>
      <c r="FI87" s="312"/>
      <c r="FJ87" s="312"/>
      <c r="FK87" s="312"/>
      <c r="FL87" s="312"/>
      <c r="FM87" s="312"/>
      <c r="FN87" s="312"/>
      <c r="FO87" s="312"/>
      <c r="FP87" s="312"/>
      <c r="FQ87" s="312"/>
      <c r="FR87" s="312"/>
      <c r="FS87" s="312"/>
      <c r="FT87" s="312"/>
      <c r="FU87" s="312"/>
      <c r="FV87" s="312"/>
      <c r="FW87" s="312"/>
      <c r="FX87" s="312"/>
      <c r="FY87" s="312"/>
      <c r="FZ87" s="312"/>
      <c r="GA87" s="312"/>
      <c r="GB87" s="312"/>
      <c r="GC87" s="312"/>
      <c r="GD87" s="312"/>
      <c r="GE87" s="312"/>
      <c r="GF87" s="312"/>
      <c r="GG87" s="312"/>
      <c r="GH87" s="312"/>
      <c r="GI87" s="312"/>
      <c r="GJ87" s="312"/>
      <c r="GK87" s="312"/>
      <c r="GL87" s="312"/>
      <c r="GM87" s="312"/>
      <c r="GN87" s="312"/>
      <c r="GO87" s="312"/>
      <c r="GP87" s="312"/>
      <c r="GQ87" s="312"/>
      <c r="GR87" s="312"/>
      <c r="GS87" s="312"/>
      <c r="GT87" s="312"/>
      <c r="GU87" s="312"/>
      <c r="GV87" s="312"/>
      <c r="GW87" s="312"/>
      <c r="GX87" s="312"/>
      <c r="GY87" s="312"/>
      <c r="GZ87" s="312"/>
      <c r="HA87" s="312"/>
      <c r="HB87" s="312"/>
      <c r="HC87" s="312"/>
      <c r="HD87" s="312"/>
      <c r="HE87" s="312"/>
      <c r="HF87" s="312"/>
      <c r="HG87" s="312"/>
      <c r="HH87" s="312"/>
      <c r="HI87" s="312"/>
      <c r="HJ87" s="312"/>
      <c r="HK87" s="312"/>
      <c r="HL87" s="312"/>
      <c r="HM87" s="312"/>
      <c r="HN87" s="312"/>
      <c r="HO87" s="312"/>
      <c r="HP87" s="312"/>
      <c r="HQ87" s="312"/>
      <c r="HR87" s="312"/>
      <c r="HS87" s="312"/>
      <c r="HT87" s="312"/>
      <c r="HU87" s="312"/>
      <c r="HV87" s="312"/>
      <c r="HW87" s="312"/>
      <c r="HX87" s="312"/>
      <c r="HY87" s="312"/>
      <c r="HZ87" s="312"/>
      <c r="IA87" s="312"/>
      <c r="IB87" s="312"/>
      <c r="IC87" s="312"/>
      <c r="ID87" s="312"/>
      <c r="IE87" s="312"/>
      <c r="IF87" s="312"/>
      <c r="IG87" s="312"/>
      <c r="IH87" s="312"/>
      <c r="II87" s="312"/>
      <c r="IJ87" s="312"/>
      <c r="IK87" s="312"/>
      <c r="IL87" s="312"/>
      <c r="IM87" s="312"/>
      <c r="IN87" s="312"/>
      <c r="IO87" s="312"/>
      <c r="IP87" s="312"/>
      <c r="IQ87" s="312"/>
      <c r="IR87" s="312"/>
      <c r="IS87" s="312"/>
      <c r="IT87" s="312"/>
      <c r="IU87" s="312"/>
      <c r="IV87" s="312"/>
    </row>
    <row r="88" s="248" customFormat="1" customHeight="1" spans="1:256">
      <c r="A88" s="312"/>
      <c r="B88" s="329">
        <v>1</v>
      </c>
      <c r="C88" s="329">
        <v>500</v>
      </c>
      <c r="D88" s="330">
        <v>19</v>
      </c>
      <c r="E88" s="284">
        <f>IF($C$1&lt;=C88,D88/C88*$C$1,0)</f>
        <v>0</v>
      </c>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2"/>
      <c r="BL88" s="312"/>
      <c r="BM88" s="312"/>
      <c r="BN88" s="312"/>
      <c r="BO88" s="312"/>
      <c r="BP88" s="312"/>
      <c r="BQ88" s="312"/>
      <c r="BR88" s="312"/>
      <c r="BS88" s="312"/>
      <c r="BT88" s="312"/>
      <c r="BU88" s="312"/>
      <c r="BV88" s="312"/>
      <c r="BW88" s="312"/>
      <c r="BX88" s="312"/>
      <c r="BY88" s="312"/>
      <c r="BZ88" s="312"/>
      <c r="CA88" s="312"/>
      <c r="CB88" s="312"/>
      <c r="CC88" s="312"/>
      <c r="CD88" s="312"/>
      <c r="CE88" s="312"/>
      <c r="CF88" s="312"/>
      <c r="CG88" s="312"/>
      <c r="CH88" s="312"/>
      <c r="CI88" s="312"/>
      <c r="CJ88" s="312"/>
      <c r="CK88" s="312"/>
      <c r="CL88" s="312"/>
      <c r="CM88" s="312"/>
      <c r="CN88" s="312"/>
      <c r="CO88" s="312"/>
      <c r="CP88" s="312"/>
      <c r="CQ88" s="312"/>
      <c r="CR88" s="312"/>
      <c r="CS88" s="312"/>
      <c r="CT88" s="312"/>
      <c r="CU88" s="312"/>
      <c r="CV88" s="312"/>
      <c r="CW88" s="312"/>
      <c r="CX88" s="312"/>
      <c r="CY88" s="312"/>
      <c r="CZ88" s="312"/>
      <c r="DA88" s="312"/>
      <c r="DB88" s="312"/>
      <c r="DC88" s="312"/>
      <c r="DD88" s="312"/>
      <c r="DE88" s="312"/>
      <c r="DF88" s="312"/>
      <c r="DG88" s="312"/>
      <c r="DH88" s="312"/>
      <c r="DI88" s="312"/>
      <c r="DJ88" s="312"/>
      <c r="DK88" s="312"/>
      <c r="DL88" s="312"/>
      <c r="DM88" s="312"/>
      <c r="DN88" s="312"/>
      <c r="DO88" s="312"/>
      <c r="DP88" s="312"/>
      <c r="DQ88" s="312"/>
      <c r="DR88" s="312"/>
      <c r="DS88" s="312"/>
      <c r="DT88" s="312"/>
      <c r="DU88" s="312"/>
      <c r="DV88" s="312"/>
      <c r="DW88" s="312"/>
      <c r="DX88" s="312"/>
      <c r="DY88" s="312"/>
      <c r="DZ88" s="312"/>
      <c r="EA88" s="312"/>
      <c r="EB88" s="312"/>
      <c r="EC88" s="312"/>
      <c r="ED88" s="312"/>
      <c r="EE88" s="312"/>
      <c r="EF88" s="312"/>
      <c r="EG88" s="312"/>
      <c r="EH88" s="312"/>
      <c r="EI88" s="312"/>
      <c r="EJ88" s="312"/>
      <c r="EK88" s="312"/>
      <c r="EL88" s="312"/>
      <c r="EM88" s="312"/>
      <c r="EN88" s="312"/>
      <c r="EO88" s="312"/>
      <c r="EP88" s="312"/>
      <c r="EQ88" s="312"/>
      <c r="ER88" s="312"/>
      <c r="ES88" s="312"/>
      <c r="ET88" s="312"/>
      <c r="EU88" s="312"/>
      <c r="EV88" s="312"/>
      <c r="EW88" s="312"/>
      <c r="EX88" s="312"/>
      <c r="EY88" s="312"/>
      <c r="EZ88" s="312"/>
      <c r="FA88" s="312"/>
      <c r="FB88" s="312"/>
      <c r="FC88" s="312"/>
      <c r="FD88" s="312"/>
      <c r="FE88" s="312"/>
      <c r="FF88" s="312"/>
      <c r="FG88" s="312"/>
      <c r="FH88" s="312"/>
      <c r="FI88" s="312"/>
      <c r="FJ88" s="312"/>
      <c r="FK88" s="312"/>
      <c r="FL88" s="312"/>
      <c r="FM88" s="312"/>
      <c r="FN88" s="312"/>
      <c r="FO88" s="312"/>
      <c r="FP88" s="312"/>
      <c r="FQ88" s="312"/>
      <c r="FR88" s="312"/>
      <c r="FS88" s="312"/>
      <c r="FT88" s="312"/>
      <c r="FU88" s="312"/>
      <c r="FV88" s="312"/>
      <c r="FW88" s="312"/>
      <c r="FX88" s="312"/>
      <c r="FY88" s="312"/>
      <c r="FZ88" s="312"/>
      <c r="GA88" s="312"/>
      <c r="GB88" s="312"/>
      <c r="GC88" s="312"/>
      <c r="GD88" s="312"/>
      <c r="GE88" s="312"/>
      <c r="GF88" s="312"/>
      <c r="GG88" s="312"/>
      <c r="GH88" s="312"/>
      <c r="GI88" s="312"/>
      <c r="GJ88" s="312"/>
      <c r="GK88" s="312"/>
      <c r="GL88" s="312"/>
      <c r="GM88" s="312"/>
      <c r="GN88" s="312"/>
      <c r="GO88" s="312"/>
      <c r="GP88" s="312"/>
      <c r="GQ88" s="312"/>
      <c r="GR88" s="312"/>
      <c r="GS88" s="312"/>
      <c r="GT88" s="312"/>
      <c r="GU88" s="312"/>
      <c r="GV88" s="312"/>
      <c r="GW88" s="312"/>
      <c r="GX88" s="312"/>
      <c r="GY88" s="312"/>
      <c r="GZ88" s="312"/>
      <c r="HA88" s="312"/>
      <c r="HB88" s="312"/>
      <c r="HC88" s="312"/>
      <c r="HD88" s="312"/>
      <c r="HE88" s="312"/>
      <c r="HF88" s="312"/>
      <c r="HG88" s="312"/>
      <c r="HH88" s="312"/>
      <c r="HI88" s="312"/>
      <c r="HJ88" s="312"/>
      <c r="HK88" s="312"/>
      <c r="HL88" s="312"/>
      <c r="HM88" s="312"/>
      <c r="HN88" s="312"/>
      <c r="HO88" s="312"/>
      <c r="HP88" s="312"/>
      <c r="HQ88" s="312"/>
      <c r="HR88" s="312"/>
      <c r="HS88" s="312"/>
      <c r="HT88" s="312"/>
      <c r="HU88" s="312"/>
      <c r="HV88" s="312"/>
      <c r="HW88" s="312"/>
      <c r="HX88" s="312"/>
      <c r="HY88" s="312"/>
      <c r="HZ88" s="312"/>
      <c r="IA88" s="312"/>
      <c r="IB88" s="312"/>
      <c r="IC88" s="312"/>
      <c r="ID88" s="312"/>
      <c r="IE88" s="312"/>
      <c r="IF88" s="312"/>
      <c r="IG88" s="312"/>
      <c r="IH88" s="312"/>
      <c r="II88" s="312"/>
      <c r="IJ88" s="312"/>
      <c r="IK88" s="312"/>
      <c r="IL88" s="312"/>
      <c r="IM88" s="312"/>
      <c r="IN88" s="312"/>
      <c r="IO88" s="312"/>
      <c r="IP88" s="312"/>
      <c r="IQ88" s="312"/>
      <c r="IR88" s="312"/>
      <c r="IS88" s="312"/>
      <c r="IT88" s="312"/>
      <c r="IU88" s="312"/>
      <c r="IV88" s="312"/>
    </row>
    <row r="89" s="248" customFormat="1" customHeight="1" spans="1:256">
      <c r="A89" s="312"/>
      <c r="B89" s="329">
        <v>2</v>
      </c>
      <c r="C89" s="329">
        <v>1000</v>
      </c>
      <c r="D89" s="330">
        <v>36.1</v>
      </c>
      <c r="E89" s="284">
        <f>IF($C$1&lt;=C89,IF($C$1&gt;C88,D88+($C$1-C88)/(C89-C88)*(D89-D88),0),0)</f>
        <v>0</v>
      </c>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c r="AP89" s="312"/>
      <c r="AQ89" s="312"/>
      <c r="AR89" s="312"/>
      <c r="AS89" s="312"/>
      <c r="AT89" s="312"/>
      <c r="AU89" s="312"/>
      <c r="AV89" s="312"/>
      <c r="AW89" s="312"/>
      <c r="AX89" s="312"/>
      <c r="AY89" s="312"/>
      <c r="AZ89" s="312"/>
      <c r="BA89" s="312"/>
      <c r="BB89" s="312"/>
      <c r="BC89" s="312"/>
      <c r="BD89" s="312"/>
      <c r="BE89" s="312"/>
      <c r="BF89" s="312"/>
      <c r="BG89" s="312"/>
      <c r="BH89" s="312"/>
      <c r="BI89" s="312"/>
      <c r="BJ89" s="312"/>
      <c r="BK89" s="312"/>
      <c r="BL89" s="312"/>
      <c r="BM89" s="312"/>
      <c r="BN89" s="312"/>
      <c r="BO89" s="312"/>
      <c r="BP89" s="312"/>
      <c r="BQ89" s="312"/>
      <c r="BR89" s="312"/>
      <c r="BS89" s="312"/>
      <c r="BT89" s="312"/>
      <c r="BU89" s="312"/>
      <c r="BV89" s="312"/>
      <c r="BW89" s="312"/>
      <c r="BX89" s="312"/>
      <c r="BY89" s="312"/>
      <c r="BZ89" s="312"/>
      <c r="CA89" s="312"/>
      <c r="CB89" s="312"/>
      <c r="CC89" s="312"/>
      <c r="CD89" s="312"/>
      <c r="CE89" s="312"/>
      <c r="CF89" s="312"/>
      <c r="CG89" s="312"/>
      <c r="CH89" s="312"/>
      <c r="CI89" s="312"/>
      <c r="CJ89" s="312"/>
      <c r="CK89" s="312"/>
      <c r="CL89" s="312"/>
      <c r="CM89" s="312"/>
      <c r="CN89" s="312"/>
      <c r="CO89" s="312"/>
      <c r="CP89" s="312"/>
      <c r="CQ89" s="312"/>
      <c r="CR89" s="312"/>
      <c r="CS89" s="312"/>
      <c r="CT89" s="312"/>
      <c r="CU89" s="312"/>
      <c r="CV89" s="312"/>
      <c r="CW89" s="312"/>
      <c r="CX89" s="312"/>
      <c r="CY89" s="312"/>
      <c r="CZ89" s="312"/>
      <c r="DA89" s="312"/>
      <c r="DB89" s="312"/>
      <c r="DC89" s="312"/>
      <c r="DD89" s="312"/>
      <c r="DE89" s="312"/>
      <c r="DF89" s="312"/>
      <c r="DG89" s="312"/>
      <c r="DH89" s="312"/>
      <c r="DI89" s="312"/>
      <c r="DJ89" s="312"/>
      <c r="DK89" s="312"/>
      <c r="DL89" s="312"/>
      <c r="DM89" s="312"/>
      <c r="DN89" s="312"/>
      <c r="DO89" s="312"/>
      <c r="DP89" s="312"/>
      <c r="DQ89" s="312"/>
      <c r="DR89" s="312"/>
      <c r="DS89" s="312"/>
      <c r="DT89" s="312"/>
      <c r="DU89" s="312"/>
      <c r="DV89" s="312"/>
      <c r="DW89" s="312"/>
      <c r="DX89" s="312"/>
      <c r="DY89" s="312"/>
      <c r="DZ89" s="312"/>
      <c r="EA89" s="312"/>
      <c r="EB89" s="312"/>
      <c r="EC89" s="312"/>
      <c r="ED89" s="312"/>
      <c r="EE89" s="312"/>
      <c r="EF89" s="312"/>
      <c r="EG89" s="312"/>
      <c r="EH89" s="312"/>
      <c r="EI89" s="312"/>
      <c r="EJ89" s="312"/>
      <c r="EK89" s="312"/>
      <c r="EL89" s="312"/>
      <c r="EM89" s="312"/>
      <c r="EN89" s="312"/>
      <c r="EO89" s="312"/>
      <c r="EP89" s="312"/>
      <c r="EQ89" s="312"/>
      <c r="ER89" s="312"/>
      <c r="ES89" s="312"/>
      <c r="ET89" s="312"/>
      <c r="EU89" s="312"/>
      <c r="EV89" s="312"/>
      <c r="EW89" s="312"/>
      <c r="EX89" s="312"/>
      <c r="EY89" s="312"/>
      <c r="EZ89" s="312"/>
      <c r="FA89" s="312"/>
      <c r="FB89" s="312"/>
      <c r="FC89" s="312"/>
      <c r="FD89" s="312"/>
      <c r="FE89" s="312"/>
      <c r="FF89" s="312"/>
      <c r="FG89" s="312"/>
      <c r="FH89" s="312"/>
      <c r="FI89" s="312"/>
      <c r="FJ89" s="312"/>
      <c r="FK89" s="312"/>
      <c r="FL89" s="312"/>
      <c r="FM89" s="312"/>
      <c r="FN89" s="312"/>
      <c r="FO89" s="312"/>
      <c r="FP89" s="312"/>
      <c r="FQ89" s="312"/>
      <c r="FR89" s="312"/>
      <c r="FS89" s="312"/>
      <c r="FT89" s="312"/>
      <c r="FU89" s="312"/>
      <c r="FV89" s="312"/>
      <c r="FW89" s="312"/>
      <c r="FX89" s="312"/>
      <c r="FY89" s="312"/>
      <c r="FZ89" s="312"/>
      <c r="GA89" s="312"/>
      <c r="GB89" s="312"/>
      <c r="GC89" s="312"/>
      <c r="GD89" s="312"/>
      <c r="GE89" s="312"/>
      <c r="GF89" s="312"/>
      <c r="GG89" s="312"/>
      <c r="GH89" s="312"/>
      <c r="GI89" s="312"/>
      <c r="GJ89" s="312"/>
      <c r="GK89" s="312"/>
      <c r="GL89" s="312"/>
      <c r="GM89" s="312"/>
      <c r="GN89" s="312"/>
      <c r="GO89" s="312"/>
      <c r="GP89" s="312"/>
      <c r="GQ89" s="312"/>
      <c r="GR89" s="312"/>
      <c r="GS89" s="312"/>
      <c r="GT89" s="312"/>
      <c r="GU89" s="312"/>
      <c r="GV89" s="312"/>
      <c r="GW89" s="312"/>
      <c r="GX89" s="312"/>
      <c r="GY89" s="312"/>
      <c r="GZ89" s="312"/>
      <c r="HA89" s="312"/>
      <c r="HB89" s="312"/>
      <c r="HC89" s="312"/>
      <c r="HD89" s="312"/>
      <c r="HE89" s="312"/>
      <c r="HF89" s="312"/>
      <c r="HG89" s="312"/>
      <c r="HH89" s="312"/>
      <c r="HI89" s="312"/>
      <c r="HJ89" s="312"/>
      <c r="HK89" s="312"/>
      <c r="HL89" s="312"/>
      <c r="HM89" s="312"/>
      <c r="HN89" s="312"/>
      <c r="HO89" s="312"/>
      <c r="HP89" s="312"/>
      <c r="HQ89" s="312"/>
      <c r="HR89" s="312"/>
      <c r="HS89" s="312"/>
      <c r="HT89" s="312"/>
      <c r="HU89" s="312"/>
      <c r="HV89" s="312"/>
      <c r="HW89" s="312"/>
      <c r="HX89" s="312"/>
      <c r="HY89" s="312"/>
      <c r="HZ89" s="312"/>
      <c r="IA89" s="312"/>
      <c r="IB89" s="312"/>
      <c r="IC89" s="312"/>
      <c r="ID89" s="312"/>
      <c r="IE89" s="312"/>
      <c r="IF89" s="312"/>
      <c r="IG89" s="312"/>
      <c r="IH89" s="312"/>
      <c r="II89" s="312"/>
      <c r="IJ89" s="312"/>
      <c r="IK89" s="312"/>
      <c r="IL89" s="312"/>
      <c r="IM89" s="312"/>
      <c r="IN89" s="312"/>
      <c r="IO89" s="312"/>
      <c r="IP89" s="312"/>
      <c r="IQ89" s="312"/>
      <c r="IR89" s="312"/>
      <c r="IS89" s="312"/>
      <c r="IT89" s="312"/>
      <c r="IU89" s="312"/>
      <c r="IV89" s="312"/>
    </row>
    <row r="90" s="248" customFormat="1" customHeight="1" spans="1:256">
      <c r="A90" s="312"/>
      <c r="B90" s="329">
        <v>3</v>
      </c>
      <c r="C90" s="329">
        <v>3000</v>
      </c>
      <c r="D90" s="330">
        <v>101.1</v>
      </c>
      <c r="E90" s="284">
        <f>IF($C$1&lt;=C90,IF($C$1&gt;C89,D89+($C$1-C89)/(C90-C89)*(D90-D89),0),0)</f>
        <v>71.45747865</v>
      </c>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c r="AF90" s="312"/>
      <c r="AG90" s="312"/>
      <c r="AH90" s="312"/>
      <c r="AI90" s="312"/>
      <c r="AJ90" s="312"/>
      <c r="AK90" s="312"/>
      <c r="AL90" s="312"/>
      <c r="AM90" s="312"/>
      <c r="AN90" s="312"/>
      <c r="AO90" s="312"/>
      <c r="AP90" s="312"/>
      <c r="AQ90" s="312"/>
      <c r="AR90" s="312"/>
      <c r="AS90" s="312"/>
      <c r="AT90" s="312"/>
      <c r="AU90" s="312"/>
      <c r="AV90" s="312"/>
      <c r="AW90" s="312"/>
      <c r="AX90" s="312"/>
      <c r="AY90" s="312"/>
      <c r="AZ90" s="312"/>
      <c r="BA90" s="312"/>
      <c r="BB90" s="312"/>
      <c r="BC90" s="312"/>
      <c r="BD90" s="312"/>
      <c r="BE90" s="312"/>
      <c r="BF90" s="312"/>
      <c r="BG90" s="312"/>
      <c r="BH90" s="312"/>
      <c r="BI90" s="312"/>
      <c r="BJ90" s="312"/>
      <c r="BK90" s="312"/>
      <c r="BL90" s="312"/>
      <c r="BM90" s="312"/>
      <c r="BN90" s="312"/>
      <c r="BO90" s="312"/>
      <c r="BP90" s="312"/>
      <c r="BQ90" s="312"/>
      <c r="BR90" s="312"/>
      <c r="BS90" s="312"/>
      <c r="BT90" s="312"/>
      <c r="BU90" s="312"/>
      <c r="BV90" s="312"/>
      <c r="BW90" s="312"/>
      <c r="BX90" s="312"/>
      <c r="BY90" s="312"/>
      <c r="BZ90" s="312"/>
      <c r="CA90" s="312"/>
      <c r="CB90" s="312"/>
      <c r="CC90" s="312"/>
      <c r="CD90" s="312"/>
      <c r="CE90" s="312"/>
      <c r="CF90" s="312"/>
      <c r="CG90" s="312"/>
      <c r="CH90" s="312"/>
      <c r="CI90" s="312"/>
      <c r="CJ90" s="312"/>
      <c r="CK90" s="312"/>
      <c r="CL90" s="312"/>
      <c r="CM90" s="312"/>
      <c r="CN90" s="312"/>
      <c r="CO90" s="312"/>
      <c r="CP90" s="312"/>
      <c r="CQ90" s="312"/>
      <c r="CR90" s="312"/>
      <c r="CS90" s="312"/>
      <c r="CT90" s="312"/>
      <c r="CU90" s="312"/>
      <c r="CV90" s="312"/>
      <c r="CW90" s="312"/>
      <c r="CX90" s="312"/>
      <c r="CY90" s="312"/>
      <c r="CZ90" s="312"/>
      <c r="DA90" s="312"/>
      <c r="DB90" s="312"/>
      <c r="DC90" s="312"/>
      <c r="DD90" s="312"/>
      <c r="DE90" s="312"/>
      <c r="DF90" s="312"/>
      <c r="DG90" s="312"/>
      <c r="DH90" s="312"/>
      <c r="DI90" s="312"/>
      <c r="DJ90" s="312"/>
      <c r="DK90" s="312"/>
      <c r="DL90" s="312"/>
      <c r="DM90" s="312"/>
      <c r="DN90" s="312"/>
      <c r="DO90" s="312"/>
      <c r="DP90" s="312"/>
      <c r="DQ90" s="312"/>
      <c r="DR90" s="312"/>
      <c r="DS90" s="312"/>
      <c r="DT90" s="312"/>
      <c r="DU90" s="312"/>
      <c r="DV90" s="312"/>
      <c r="DW90" s="312"/>
      <c r="DX90" s="312"/>
      <c r="DY90" s="312"/>
      <c r="DZ90" s="312"/>
      <c r="EA90" s="312"/>
      <c r="EB90" s="312"/>
      <c r="EC90" s="312"/>
      <c r="ED90" s="312"/>
      <c r="EE90" s="312"/>
      <c r="EF90" s="312"/>
      <c r="EG90" s="312"/>
      <c r="EH90" s="312"/>
      <c r="EI90" s="312"/>
      <c r="EJ90" s="312"/>
      <c r="EK90" s="312"/>
      <c r="EL90" s="312"/>
      <c r="EM90" s="312"/>
      <c r="EN90" s="312"/>
      <c r="EO90" s="312"/>
      <c r="EP90" s="312"/>
      <c r="EQ90" s="312"/>
      <c r="ER90" s="312"/>
      <c r="ES90" s="312"/>
      <c r="ET90" s="312"/>
      <c r="EU90" s="312"/>
      <c r="EV90" s="312"/>
      <c r="EW90" s="312"/>
      <c r="EX90" s="312"/>
      <c r="EY90" s="312"/>
      <c r="EZ90" s="312"/>
      <c r="FA90" s="312"/>
      <c r="FB90" s="312"/>
      <c r="FC90" s="312"/>
      <c r="FD90" s="312"/>
      <c r="FE90" s="312"/>
      <c r="FF90" s="312"/>
      <c r="FG90" s="312"/>
      <c r="FH90" s="312"/>
      <c r="FI90" s="312"/>
      <c r="FJ90" s="312"/>
      <c r="FK90" s="312"/>
      <c r="FL90" s="312"/>
      <c r="FM90" s="312"/>
      <c r="FN90" s="312"/>
      <c r="FO90" s="312"/>
      <c r="FP90" s="312"/>
      <c r="FQ90" s="312"/>
      <c r="FR90" s="312"/>
      <c r="FS90" s="312"/>
      <c r="FT90" s="312"/>
      <c r="FU90" s="312"/>
      <c r="FV90" s="312"/>
      <c r="FW90" s="312"/>
      <c r="FX90" s="312"/>
      <c r="FY90" s="312"/>
      <c r="FZ90" s="312"/>
      <c r="GA90" s="312"/>
      <c r="GB90" s="312"/>
      <c r="GC90" s="312"/>
      <c r="GD90" s="312"/>
      <c r="GE90" s="312"/>
      <c r="GF90" s="312"/>
      <c r="GG90" s="312"/>
      <c r="GH90" s="312"/>
      <c r="GI90" s="312"/>
      <c r="GJ90" s="312"/>
      <c r="GK90" s="312"/>
      <c r="GL90" s="312"/>
      <c r="GM90" s="312"/>
      <c r="GN90" s="312"/>
      <c r="GO90" s="312"/>
      <c r="GP90" s="312"/>
      <c r="GQ90" s="312"/>
      <c r="GR90" s="312"/>
      <c r="GS90" s="312"/>
      <c r="GT90" s="312"/>
      <c r="GU90" s="312"/>
      <c r="GV90" s="312"/>
      <c r="GW90" s="312"/>
      <c r="GX90" s="312"/>
      <c r="GY90" s="312"/>
      <c r="GZ90" s="312"/>
      <c r="HA90" s="312"/>
      <c r="HB90" s="312"/>
      <c r="HC90" s="312"/>
      <c r="HD90" s="312"/>
      <c r="HE90" s="312"/>
      <c r="HF90" s="312"/>
      <c r="HG90" s="312"/>
      <c r="HH90" s="312"/>
      <c r="HI90" s="312"/>
      <c r="HJ90" s="312"/>
      <c r="HK90" s="312"/>
      <c r="HL90" s="312"/>
      <c r="HM90" s="312"/>
      <c r="HN90" s="312"/>
      <c r="HO90" s="312"/>
      <c r="HP90" s="312"/>
      <c r="HQ90" s="312"/>
      <c r="HR90" s="312"/>
      <c r="HS90" s="312"/>
      <c r="HT90" s="312"/>
      <c r="HU90" s="312"/>
      <c r="HV90" s="312"/>
      <c r="HW90" s="312"/>
      <c r="HX90" s="312"/>
      <c r="HY90" s="312"/>
      <c r="HZ90" s="312"/>
      <c r="IA90" s="312"/>
      <c r="IB90" s="312"/>
      <c r="IC90" s="312"/>
      <c r="ID90" s="312"/>
      <c r="IE90" s="312"/>
      <c r="IF90" s="312"/>
      <c r="IG90" s="312"/>
      <c r="IH90" s="312"/>
      <c r="II90" s="312"/>
      <c r="IJ90" s="312"/>
      <c r="IK90" s="312"/>
      <c r="IL90" s="312"/>
      <c r="IM90" s="312"/>
      <c r="IN90" s="312"/>
      <c r="IO90" s="312"/>
      <c r="IP90" s="312"/>
      <c r="IQ90" s="312"/>
      <c r="IR90" s="312"/>
      <c r="IS90" s="312"/>
      <c r="IT90" s="312"/>
      <c r="IU90" s="312"/>
      <c r="IV90" s="312"/>
    </row>
    <row r="91" s="248" customFormat="1" customHeight="1" spans="1:256">
      <c r="A91" s="312"/>
      <c r="B91" s="329">
        <v>4</v>
      </c>
      <c r="C91" s="329">
        <v>5000</v>
      </c>
      <c r="D91" s="330">
        <v>158.4</v>
      </c>
      <c r="E91" s="284">
        <f>IF($C$1&lt;=C91,IF($C$1&gt;C90,D90+($C$1-C90)/(C91-C90)*(D91-D90),0),0)</f>
        <v>0</v>
      </c>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312"/>
      <c r="AE91" s="312"/>
      <c r="AF91" s="312"/>
      <c r="AG91" s="312"/>
      <c r="AH91" s="312"/>
      <c r="AI91" s="312"/>
      <c r="AJ91" s="312"/>
      <c r="AK91" s="312"/>
      <c r="AL91" s="312"/>
      <c r="AM91" s="312"/>
      <c r="AN91" s="312"/>
      <c r="AO91" s="312"/>
      <c r="AP91" s="312"/>
      <c r="AQ91" s="312"/>
      <c r="AR91" s="312"/>
      <c r="AS91" s="312"/>
      <c r="AT91" s="312"/>
      <c r="AU91" s="312"/>
      <c r="AV91" s="312"/>
      <c r="AW91" s="312"/>
      <c r="AX91" s="312"/>
      <c r="AY91" s="312"/>
      <c r="AZ91" s="312"/>
      <c r="BA91" s="312"/>
      <c r="BB91" s="312"/>
      <c r="BC91" s="312"/>
      <c r="BD91" s="312"/>
      <c r="BE91" s="312"/>
      <c r="BF91" s="312"/>
      <c r="BG91" s="312"/>
      <c r="BH91" s="312"/>
      <c r="BI91" s="312"/>
      <c r="BJ91" s="312"/>
      <c r="BK91" s="312"/>
      <c r="BL91" s="312"/>
      <c r="BM91" s="312"/>
      <c r="BN91" s="312"/>
      <c r="BO91" s="312"/>
      <c r="BP91" s="312"/>
      <c r="BQ91" s="312"/>
      <c r="BR91" s="312"/>
      <c r="BS91" s="312"/>
      <c r="BT91" s="312"/>
      <c r="BU91" s="312"/>
      <c r="BV91" s="312"/>
      <c r="BW91" s="312"/>
      <c r="BX91" s="312"/>
      <c r="BY91" s="312"/>
      <c r="BZ91" s="312"/>
      <c r="CA91" s="312"/>
      <c r="CB91" s="312"/>
      <c r="CC91" s="312"/>
      <c r="CD91" s="312"/>
      <c r="CE91" s="312"/>
      <c r="CF91" s="312"/>
      <c r="CG91" s="312"/>
      <c r="CH91" s="312"/>
      <c r="CI91" s="312"/>
      <c r="CJ91" s="312"/>
      <c r="CK91" s="312"/>
      <c r="CL91" s="312"/>
      <c r="CM91" s="312"/>
      <c r="CN91" s="312"/>
      <c r="CO91" s="312"/>
      <c r="CP91" s="312"/>
      <c r="CQ91" s="312"/>
      <c r="CR91" s="312"/>
      <c r="CS91" s="312"/>
      <c r="CT91" s="312"/>
      <c r="CU91" s="312"/>
      <c r="CV91" s="312"/>
      <c r="CW91" s="312"/>
      <c r="CX91" s="312"/>
      <c r="CY91" s="312"/>
      <c r="CZ91" s="312"/>
      <c r="DA91" s="312"/>
      <c r="DB91" s="312"/>
      <c r="DC91" s="312"/>
      <c r="DD91" s="312"/>
      <c r="DE91" s="312"/>
      <c r="DF91" s="312"/>
      <c r="DG91" s="312"/>
      <c r="DH91" s="312"/>
      <c r="DI91" s="312"/>
      <c r="DJ91" s="312"/>
      <c r="DK91" s="312"/>
      <c r="DL91" s="312"/>
      <c r="DM91" s="312"/>
      <c r="DN91" s="312"/>
      <c r="DO91" s="312"/>
      <c r="DP91" s="312"/>
      <c r="DQ91" s="312"/>
      <c r="DR91" s="312"/>
      <c r="DS91" s="312"/>
      <c r="DT91" s="312"/>
      <c r="DU91" s="312"/>
      <c r="DV91" s="312"/>
      <c r="DW91" s="312"/>
      <c r="DX91" s="312"/>
      <c r="DY91" s="312"/>
      <c r="DZ91" s="312"/>
      <c r="EA91" s="312"/>
      <c r="EB91" s="312"/>
      <c r="EC91" s="312"/>
      <c r="ED91" s="312"/>
      <c r="EE91" s="312"/>
      <c r="EF91" s="312"/>
      <c r="EG91" s="312"/>
      <c r="EH91" s="312"/>
      <c r="EI91" s="312"/>
      <c r="EJ91" s="312"/>
      <c r="EK91" s="312"/>
      <c r="EL91" s="312"/>
      <c r="EM91" s="312"/>
      <c r="EN91" s="312"/>
      <c r="EO91" s="312"/>
      <c r="EP91" s="312"/>
      <c r="EQ91" s="312"/>
      <c r="ER91" s="312"/>
      <c r="ES91" s="312"/>
      <c r="ET91" s="312"/>
      <c r="EU91" s="312"/>
      <c r="EV91" s="312"/>
      <c r="EW91" s="312"/>
      <c r="EX91" s="312"/>
      <c r="EY91" s="312"/>
      <c r="EZ91" s="312"/>
      <c r="FA91" s="312"/>
      <c r="FB91" s="312"/>
      <c r="FC91" s="312"/>
      <c r="FD91" s="312"/>
      <c r="FE91" s="312"/>
      <c r="FF91" s="312"/>
      <c r="FG91" s="312"/>
      <c r="FH91" s="312"/>
      <c r="FI91" s="312"/>
      <c r="FJ91" s="312"/>
      <c r="FK91" s="312"/>
      <c r="FL91" s="312"/>
      <c r="FM91" s="312"/>
      <c r="FN91" s="312"/>
      <c r="FO91" s="312"/>
      <c r="FP91" s="312"/>
      <c r="FQ91" s="312"/>
      <c r="FR91" s="312"/>
      <c r="FS91" s="312"/>
      <c r="FT91" s="312"/>
      <c r="FU91" s="312"/>
      <c r="FV91" s="312"/>
      <c r="FW91" s="312"/>
      <c r="FX91" s="312"/>
      <c r="FY91" s="312"/>
      <c r="FZ91" s="312"/>
      <c r="GA91" s="312"/>
      <c r="GB91" s="312"/>
      <c r="GC91" s="312"/>
      <c r="GD91" s="312"/>
      <c r="GE91" s="312"/>
      <c r="GF91" s="312"/>
      <c r="GG91" s="312"/>
      <c r="GH91" s="312"/>
      <c r="GI91" s="312"/>
      <c r="GJ91" s="312"/>
      <c r="GK91" s="312"/>
      <c r="GL91" s="312"/>
      <c r="GM91" s="312"/>
      <c r="GN91" s="312"/>
      <c r="GO91" s="312"/>
      <c r="GP91" s="312"/>
      <c r="GQ91" s="312"/>
      <c r="GR91" s="312"/>
      <c r="GS91" s="312"/>
      <c r="GT91" s="312"/>
      <c r="GU91" s="312"/>
      <c r="GV91" s="312"/>
      <c r="GW91" s="312"/>
      <c r="GX91" s="312"/>
      <c r="GY91" s="312"/>
      <c r="GZ91" s="312"/>
      <c r="HA91" s="312"/>
      <c r="HB91" s="312"/>
      <c r="HC91" s="312"/>
      <c r="HD91" s="312"/>
      <c r="HE91" s="312"/>
      <c r="HF91" s="312"/>
      <c r="HG91" s="312"/>
      <c r="HH91" s="312"/>
      <c r="HI91" s="312"/>
      <c r="HJ91" s="312"/>
      <c r="HK91" s="312"/>
      <c r="HL91" s="312"/>
      <c r="HM91" s="312"/>
      <c r="HN91" s="312"/>
      <c r="HO91" s="312"/>
      <c r="HP91" s="312"/>
      <c r="HQ91" s="312"/>
      <c r="HR91" s="312"/>
      <c r="HS91" s="312"/>
      <c r="HT91" s="312"/>
      <c r="HU91" s="312"/>
      <c r="HV91" s="312"/>
      <c r="HW91" s="312"/>
      <c r="HX91" s="312"/>
      <c r="HY91" s="312"/>
      <c r="HZ91" s="312"/>
      <c r="IA91" s="312"/>
      <c r="IB91" s="312"/>
      <c r="IC91" s="312"/>
      <c r="ID91" s="312"/>
      <c r="IE91" s="312"/>
      <c r="IF91" s="312"/>
      <c r="IG91" s="312"/>
      <c r="IH91" s="312"/>
      <c r="II91" s="312"/>
      <c r="IJ91" s="312"/>
      <c r="IK91" s="312"/>
      <c r="IL91" s="312"/>
      <c r="IM91" s="312"/>
      <c r="IN91" s="312"/>
      <c r="IO91" s="312"/>
      <c r="IP91" s="312"/>
      <c r="IQ91" s="312"/>
      <c r="IR91" s="312"/>
      <c r="IS91" s="312"/>
      <c r="IT91" s="312"/>
      <c r="IU91" s="312"/>
      <c r="IV91" s="312"/>
    </row>
    <row r="92" s="248" customFormat="1" customHeight="1" spans="1:256">
      <c r="A92" s="312"/>
      <c r="B92" s="329">
        <v>5</v>
      </c>
      <c r="C92" s="329">
        <v>8000</v>
      </c>
      <c r="D92" s="330">
        <v>239.1</v>
      </c>
      <c r="E92" s="284">
        <f>IF($C$1&lt;=C92,IF($C$1&gt;C91,D91+($C$1-C91)/(C92-C91)*(D92-D91),0),0)</f>
        <v>0</v>
      </c>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312"/>
      <c r="AE92" s="312"/>
      <c r="AF92" s="312"/>
      <c r="AG92" s="312"/>
      <c r="AH92" s="312"/>
      <c r="AI92" s="312"/>
      <c r="AJ92" s="312"/>
      <c r="AK92" s="312"/>
      <c r="AL92" s="312"/>
      <c r="AM92" s="312"/>
      <c r="AN92" s="312"/>
      <c r="AO92" s="312"/>
      <c r="AP92" s="312"/>
      <c r="AQ92" s="312"/>
      <c r="AR92" s="312"/>
      <c r="AS92" s="312"/>
      <c r="AT92" s="312"/>
      <c r="AU92" s="312"/>
      <c r="AV92" s="312"/>
      <c r="AW92" s="312"/>
      <c r="AX92" s="312"/>
      <c r="AY92" s="312"/>
      <c r="AZ92" s="312"/>
      <c r="BA92" s="312"/>
      <c r="BB92" s="312"/>
      <c r="BC92" s="312"/>
      <c r="BD92" s="312"/>
      <c r="BE92" s="312"/>
      <c r="BF92" s="312"/>
      <c r="BG92" s="312"/>
      <c r="BH92" s="312"/>
      <c r="BI92" s="312"/>
      <c r="BJ92" s="312"/>
      <c r="BK92" s="312"/>
      <c r="BL92" s="312"/>
      <c r="BM92" s="312"/>
      <c r="BN92" s="312"/>
      <c r="BO92" s="312"/>
      <c r="BP92" s="312"/>
      <c r="BQ92" s="312"/>
      <c r="BR92" s="312"/>
      <c r="BS92" s="312"/>
      <c r="BT92" s="312"/>
      <c r="BU92" s="312"/>
      <c r="BV92" s="312"/>
      <c r="BW92" s="312"/>
      <c r="BX92" s="312"/>
      <c r="BY92" s="312"/>
      <c r="BZ92" s="312"/>
      <c r="CA92" s="312"/>
      <c r="CB92" s="312"/>
      <c r="CC92" s="312"/>
      <c r="CD92" s="312"/>
      <c r="CE92" s="312"/>
      <c r="CF92" s="312"/>
      <c r="CG92" s="312"/>
      <c r="CH92" s="312"/>
      <c r="CI92" s="312"/>
      <c r="CJ92" s="312"/>
      <c r="CK92" s="312"/>
      <c r="CL92" s="312"/>
      <c r="CM92" s="312"/>
      <c r="CN92" s="312"/>
      <c r="CO92" s="312"/>
      <c r="CP92" s="312"/>
      <c r="CQ92" s="312"/>
      <c r="CR92" s="312"/>
      <c r="CS92" s="312"/>
      <c r="CT92" s="312"/>
      <c r="CU92" s="312"/>
      <c r="CV92" s="312"/>
      <c r="CW92" s="312"/>
      <c r="CX92" s="312"/>
      <c r="CY92" s="312"/>
      <c r="CZ92" s="312"/>
      <c r="DA92" s="312"/>
      <c r="DB92" s="312"/>
      <c r="DC92" s="312"/>
      <c r="DD92" s="312"/>
      <c r="DE92" s="312"/>
      <c r="DF92" s="312"/>
      <c r="DG92" s="312"/>
      <c r="DH92" s="312"/>
      <c r="DI92" s="312"/>
      <c r="DJ92" s="312"/>
      <c r="DK92" s="312"/>
      <c r="DL92" s="312"/>
      <c r="DM92" s="312"/>
      <c r="DN92" s="312"/>
      <c r="DO92" s="312"/>
      <c r="DP92" s="312"/>
      <c r="DQ92" s="312"/>
      <c r="DR92" s="312"/>
      <c r="DS92" s="312"/>
      <c r="DT92" s="312"/>
      <c r="DU92" s="312"/>
      <c r="DV92" s="312"/>
      <c r="DW92" s="312"/>
      <c r="DX92" s="312"/>
      <c r="DY92" s="312"/>
      <c r="DZ92" s="312"/>
      <c r="EA92" s="312"/>
      <c r="EB92" s="312"/>
      <c r="EC92" s="312"/>
      <c r="ED92" s="312"/>
      <c r="EE92" s="312"/>
      <c r="EF92" s="312"/>
      <c r="EG92" s="312"/>
      <c r="EH92" s="312"/>
      <c r="EI92" s="312"/>
      <c r="EJ92" s="312"/>
      <c r="EK92" s="312"/>
      <c r="EL92" s="312"/>
      <c r="EM92" s="312"/>
      <c r="EN92" s="312"/>
      <c r="EO92" s="312"/>
      <c r="EP92" s="312"/>
      <c r="EQ92" s="312"/>
      <c r="ER92" s="312"/>
      <c r="ES92" s="312"/>
      <c r="ET92" s="312"/>
      <c r="EU92" s="312"/>
      <c r="EV92" s="312"/>
      <c r="EW92" s="312"/>
      <c r="EX92" s="312"/>
      <c r="EY92" s="312"/>
      <c r="EZ92" s="312"/>
      <c r="FA92" s="312"/>
      <c r="FB92" s="312"/>
      <c r="FC92" s="312"/>
      <c r="FD92" s="312"/>
      <c r="FE92" s="312"/>
      <c r="FF92" s="312"/>
      <c r="FG92" s="312"/>
      <c r="FH92" s="312"/>
      <c r="FI92" s="312"/>
      <c r="FJ92" s="312"/>
      <c r="FK92" s="312"/>
      <c r="FL92" s="312"/>
      <c r="FM92" s="312"/>
      <c r="FN92" s="312"/>
      <c r="FO92" s="312"/>
      <c r="FP92" s="312"/>
      <c r="FQ92" s="312"/>
      <c r="FR92" s="312"/>
      <c r="FS92" s="312"/>
      <c r="FT92" s="312"/>
      <c r="FU92" s="312"/>
      <c r="FV92" s="312"/>
      <c r="FW92" s="312"/>
      <c r="FX92" s="312"/>
      <c r="FY92" s="312"/>
      <c r="FZ92" s="312"/>
      <c r="GA92" s="312"/>
      <c r="GB92" s="312"/>
      <c r="GC92" s="312"/>
      <c r="GD92" s="312"/>
      <c r="GE92" s="312"/>
      <c r="GF92" s="312"/>
      <c r="GG92" s="312"/>
      <c r="GH92" s="312"/>
      <c r="GI92" s="312"/>
      <c r="GJ92" s="312"/>
      <c r="GK92" s="312"/>
      <c r="GL92" s="312"/>
      <c r="GM92" s="312"/>
      <c r="GN92" s="312"/>
      <c r="GO92" s="312"/>
      <c r="GP92" s="312"/>
      <c r="GQ92" s="312"/>
      <c r="GR92" s="312"/>
      <c r="GS92" s="312"/>
      <c r="GT92" s="312"/>
      <c r="GU92" s="312"/>
      <c r="GV92" s="312"/>
      <c r="GW92" s="312"/>
      <c r="GX92" s="312"/>
      <c r="GY92" s="312"/>
      <c r="GZ92" s="312"/>
      <c r="HA92" s="312"/>
      <c r="HB92" s="312"/>
      <c r="HC92" s="312"/>
      <c r="HD92" s="312"/>
      <c r="HE92" s="312"/>
      <c r="HF92" s="312"/>
      <c r="HG92" s="312"/>
      <c r="HH92" s="312"/>
      <c r="HI92" s="312"/>
      <c r="HJ92" s="312"/>
      <c r="HK92" s="312"/>
      <c r="HL92" s="312"/>
      <c r="HM92" s="312"/>
      <c r="HN92" s="312"/>
      <c r="HO92" s="312"/>
      <c r="HP92" s="312"/>
      <c r="HQ92" s="312"/>
      <c r="HR92" s="312"/>
      <c r="HS92" s="312"/>
      <c r="HT92" s="312"/>
      <c r="HU92" s="312"/>
      <c r="HV92" s="312"/>
      <c r="HW92" s="312"/>
      <c r="HX92" s="312"/>
      <c r="HY92" s="312"/>
      <c r="HZ92" s="312"/>
      <c r="IA92" s="312"/>
      <c r="IB92" s="312"/>
      <c r="IC92" s="312"/>
      <c r="ID92" s="312"/>
      <c r="IE92" s="312"/>
      <c r="IF92" s="312"/>
      <c r="IG92" s="312"/>
      <c r="IH92" s="312"/>
      <c r="II92" s="312"/>
      <c r="IJ92" s="312"/>
      <c r="IK92" s="312"/>
      <c r="IL92" s="312"/>
      <c r="IM92" s="312"/>
      <c r="IN92" s="312"/>
      <c r="IO92" s="312"/>
      <c r="IP92" s="312"/>
      <c r="IQ92" s="312"/>
      <c r="IR92" s="312"/>
      <c r="IS92" s="312"/>
      <c r="IT92" s="312"/>
      <c r="IU92" s="312"/>
      <c r="IV92" s="312"/>
    </row>
    <row r="93" s="248" customFormat="1" customHeight="1" spans="1:256">
      <c r="A93" s="312"/>
      <c r="B93" s="329">
        <v>6</v>
      </c>
      <c r="C93" s="329">
        <v>10000</v>
      </c>
      <c r="D93" s="330">
        <v>285.8</v>
      </c>
      <c r="E93" s="284">
        <f>IF($C$1&lt;=C93,IF($C$1&gt;C92,D92+($C$1-C92)/(C93-C92)*(D93-D92),0),0)</f>
        <v>0</v>
      </c>
      <c r="F93" s="283"/>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312"/>
      <c r="AE93" s="312"/>
      <c r="AF93" s="312"/>
      <c r="AG93" s="312"/>
      <c r="AH93" s="312"/>
      <c r="AI93" s="312"/>
      <c r="AJ93" s="312"/>
      <c r="AK93" s="312"/>
      <c r="AL93" s="312"/>
      <c r="AM93" s="312"/>
      <c r="AN93" s="312"/>
      <c r="AO93" s="312"/>
      <c r="AP93" s="312"/>
      <c r="AQ93" s="312"/>
      <c r="AR93" s="312"/>
      <c r="AS93" s="312"/>
      <c r="AT93" s="312"/>
      <c r="AU93" s="312"/>
      <c r="AV93" s="312"/>
      <c r="AW93" s="312"/>
      <c r="AX93" s="312"/>
      <c r="AY93" s="312"/>
      <c r="AZ93" s="312"/>
      <c r="BA93" s="312"/>
      <c r="BB93" s="312"/>
      <c r="BC93" s="312"/>
      <c r="BD93" s="312"/>
      <c r="BE93" s="312"/>
      <c r="BF93" s="312"/>
      <c r="BG93" s="312"/>
      <c r="BH93" s="312"/>
      <c r="BI93" s="312"/>
      <c r="BJ93" s="312"/>
      <c r="BK93" s="312"/>
      <c r="BL93" s="312"/>
      <c r="BM93" s="312"/>
      <c r="BN93" s="312"/>
      <c r="BO93" s="312"/>
      <c r="BP93" s="312"/>
      <c r="BQ93" s="312"/>
      <c r="BR93" s="312"/>
      <c r="BS93" s="312"/>
      <c r="BT93" s="312"/>
      <c r="BU93" s="312"/>
      <c r="BV93" s="312"/>
      <c r="BW93" s="312"/>
      <c r="BX93" s="312"/>
      <c r="BY93" s="312"/>
      <c r="BZ93" s="312"/>
      <c r="CA93" s="312"/>
      <c r="CB93" s="312"/>
      <c r="CC93" s="312"/>
      <c r="CD93" s="312"/>
      <c r="CE93" s="312"/>
      <c r="CF93" s="312"/>
      <c r="CG93" s="312"/>
      <c r="CH93" s="312"/>
      <c r="CI93" s="312"/>
      <c r="CJ93" s="312"/>
      <c r="CK93" s="312"/>
      <c r="CL93" s="312"/>
      <c r="CM93" s="312"/>
      <c r="CN93" s="312"/>
      <c r="CO93" s="312"/>
      <c r="CP93" s="312"/>
      <c r="CQ93" s="312"/>
      <c r="CR93" s="312"/>
      <c r="CS93" s="312"/>
      <c r="CT93" s="312"/>
      <c r="CU93" s="312"/>
      <c r="CV93" s="312"/>
      <c r="CW93" s="312"/>
      <c r="CX93" s="312"/>
      <c r="CY93" s="312"/>
      <c r="CZ93" s="312"/>
      <c r="DA93" s="312"/>
      <c r="DB93" s="312"/>
      <c r="DC93" s="312"/>
      <c r="DD93" s="312"/>
      <c r="DE93" s="312"/>
      <c r="DF93" s="312"/>
      <c r="DG93" s="312"/>
      <c r="DH93" s="312"/>
      <c r="DI93" s="312"/>
      <c r="DJ93" s="312"/>
      <c r="DK93" s="312"/>
      <c r="DL93" s="312"/>
      <c r="DM93" s="312"/>
      <c r="DN93" s="312"/>
      <c r="DO93" s="312"/>
      <c r="DP93" s="312"/>
      <c r="DQ93" s="312"/>
      <c r="DR93" s="312"/>
      <c r="DS93" s="312"/>
      <c r="DT93" s="312"/>
      <c r="DU93" s="312"/>
      <c r="DV93" s="312"/>
      <c r="DW93" s="312"/>
      <c r="DX93" s="312"/>
      <c r="DY93" s="312"/>
      <c r="DZ93" s="312"/>
      <c r="EA93" s="312"/>
      <c r="EB93" s="312"/>
      <c r="EC93" s="312"/>
      <c r="ED93" s="312"/>
      <c r="EE93" s="312"/>
      <c r="EF93" s="312"/>
      <c r="EG93" s="312"/>
      <c r="EH93" s="312"/>
      <c r="EI93" s="312"/>
      <c r="EJ93" s="312"/>
      <c r="EK93" s="312"/>
      <c r="EL93" s="312"/>
      <c r="EM93" s="312"/>
      <c r="EN93" s="312"/>
      <c r="EO93" s="312"/>
      <c r="EP93" s="312"/>
      <c r="EQ93" s="312"/>
      <c r="ER93" s="312"/>
      <c r="ES93" s="312"/>
      <c r="ET93" s="312"/>
      <c r="EU93" s="312"/>
      <c r="EV93" s="312"/>
      <c r="EW93" s="312"/>
      <c r="EX93" s="312"/>
      <c r="EY93" s="312"/>
      <c r="EZ93" s="312"/>
      <c r="FA93" s="312"/>
      <c r="FB93" s="312"/>
      <c r="FC93" s="312"/>
      <c r="FD93" s="312"/>
      <c r="FE93" s="312"/>
      <c r="FF93" s="312"/>
      <c r="FG93" s="312"/>
      <c r="FH93" s="312"/>
      <c r="FI93" s="312"/>
      <c r="FJ93" s="312"/>
      <c r="FK93" s="312"/>
      <c r="FL93" s="312"/>
      <c r="FM93" s="312"/>
      <c r="FN93" s="312"/>
      <c r="FO93" s="312"/>
      <c r="FP93" s="312"/>
      <c r="FQ93" s="312"/>
      <c r="FR93" s="312"/>
      <c r="FS93" s="312"/>
      <c r="FT93" s="312"/>
      <c r="FU93" s="312"/>
      <c r="FV93" s="312"/>
      <c r="FW93" s="312"/>
      <c r="FX93" s="312"/>
      <c r="FY93" s="312"/>
      <c r="FZ93" s="312"/>
      <c r="GA93" s="312"/>
      <c r="GB93" s="312"/>
      <c r="GC93" s="312"/>
      <c r="GD93" s="312"/>
      <c r="GE93" s="312"/>
      <c r="GF93" s="312"/>
      <c r="GG93" s="312"/>
      <c r="GH93" s="312"/>
      <c r="GI93" s="312"/>
      <c r="GJ93" s="312"/>
      <c r="GK93" s="312"/>
      <c r="GL93" s="312"/>
      <c r="GM93" s="312"/>
      <c r="GN93" s="312"/>
      <c r="GO93" s="312"/>
      <c r="GP93" s="312"/>
      <c r="GQ93" s="312"/>
      <c r="GR93" s="312"/>
      <c r="GS93" s="312"/>
      <c r="GT93" s="312"/>
      <c r="GU93" s="312"/>
      <c r="GV93" s="312"/>
      <c r="GW93" s="312"/>
      <c r="GX93" s="312"/>
      <c r="GY93" s="312"/>
      <c r="GZ93" s="312"/>
      <c r="HA93" s="312"/>
      <c r="HB93" s="312"/>
      <c r="HC93" s="312"/>
      <c r="HD93" s="312"/>
      <c r="HE93" s="312"/>
      <c r="HF93" s="312"/>
      <c r="HG93" s="312"/>
      <c r="HH93" s="312"/>
      <c r="HI93" s="312"/>
      <c r="HJ93" s="312"/>
      <c r="HK93" s="312"/>
      <c r="HL93" s="312"/>
      <c r="HM93" s="312"/>
      <c r="HN93" s="312"/>
      <c r="HO93" s="312"/>
      <c r="HP93" s="312"/>
      <c r="HQ93" s="312"/>
      <c r="HR93" s="312"/>
      <c r="HS93" s="312"/>
      <c r="HT93" s="312"/>
      <c r="HU93" s="312"/>
      <c r="HV93" s="312"/>
      <c r="HW93" s="312"/>
      <c r="HX93" s="312"/>
      <c r="HY93" s="312"/>
      <c r="HZ93" s="312"/>
      <c r="IA93" s="312"/>
      <c r="IB93" s="312"/>
      <c r="IC93" s="312"/>
      <c r="ID93" s="312"/>
      <c r="IE93" s="312"/>
      <c r="IF93" s="312"/>
      <c r="IG93" s="312"/>
      <c r="IH93" s="312"/>
      <c r="II93" s="312"/>
      <c r="IJ93" s="312"/>
      <c r="IK93" s="312"/>
      <c r="IL93" s="312"/>
      <c r="IM93" s="312"/>
      <c r="IN93" s="312"/>
      <c r="IO93" s="312"/>
      <c r="IP93" s="312"/>
      <c r="IQ93" s="312"/>
      <c r="IR93" s="312"/>
      <c r="IS93" s="312"/>
      <c r="IT93" s="312"/>
      <c r="IU93" s="312"/>
      <c r="IV93" s="312"/>
    </row>
    <row r="94" s="248" customFormat="1" customHeight="1" spans="1:256">
      <c r="A94" s="312"/>
      <c r="B94" s="329">
        <v>7</v>
      </c>
      <c r="C94" s="329">
        <v>20000</v>
      </c>
      <c r="D94" s="330">
        <v>508.6</v>
      </c>
      <c r="E94" s="284">
        <f>IF($C$1&lt;=C94,IF($C$1&gt;C93,D93+($C$1-C93)/(C94-C93)*(D94-D93),0),0)</f>
        <v>0</v>
      </c>
      <c r="F94" s="288"/>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312"/>
      <c r="AE94" s="312"/>
      <c r="AF94" s="312"/>
      <c r="AG94" s="312"/>
      <c r="AH94" s="312"/>
      <c r="AI94" s="312"/>
      <c r="AJ94" s="312"/>
      <c r="AK94" s="312"/>
      <c r="AL94" s="312"/>
      <c r="AM94" s="312"/>
      <c r="AN94" s="312"/>
      <c r="AO94" s="312"/>
      <c r="AP94" s="312"/>
      <c r="AQ94" s="312"/>
      <c r="AR94" s="312"/>
      <c r="AS94" s="312"/>
      <c r="AT94" s="312"/>
      <c r="AU94" s="312"/>
      <c r="AV94" s="312"/>
      <c r="AW94" s="312"/>
      <c r="AX94" s="312"/>
      <c r="AY94" s="312"/>
      <c r="AZ94" s="312"/>
      <c r="BA94" s="312"/>
      <c r="BB94" s="312"/>
      <c r="BC94" s="312"/>
      <c r="BD94" s="312"/>
      <c r="BE94" s="312"/>
      <c r="BF94" s="312"/>
      <c r="BG94" s="312"/>
      <c r="BH94" s="312"/>
      <c r="BI94" s="312"/>
      <c r="BJ94" s="312"/>
      <c r="BK94" s="312"/>
      <c r="BL94" s="312"/>
      <c r="BM94" s="312"/>
      <c r="BN94" s="312"/>
      <c r="BO94" s="312"/>
      <c r="BP94" s="312"/>
      <c r="BQ94" s="312"/>
      <c r="BR94" s="312"/>
      <c r="BS94" s="312"/>
      <c r="BT94" s="312"/>
      <c r="BU94" s="312"/>
      <c r="BV94" s="312"/>
      <c r="BW94" s="312"/>
      <c r="BX94" s="312"/>
      <c r="BY94" s="312"/>
      <c r="BZ94" s="312"/>
      <c r="CA94" s="312"/>
      <c r="CB94" s="312"/>
      <c r="CC94" s="312"/>
      <c r="CD94" s="312"/>
      <c r="CE94" s="312"/>
      <c r="CF94" s="312"/>
      <c r="CG94" s="312"/>
      <c r="CH94" s="312"/>
      <c r="CI94" s="312"/>
      <c r="CJ94" s="312"/>
      <c r="CK94" s="312"/>
      <c r="CL94" s="312"/>
      <c r="CM94" s="312"/>
      <c r="CN94" s="312"/>
      <c r="CO94" s="312"/>
      <c r="CP94" s="312"/>
      <c r="CQ94" s="312"/>
      <c r="CR94" s="312"/>
      <c r="CS94" s="312"/>
      <c r="CT94" s="312"/>
      <c r="CU94" s="312"/>
      <c r="CV94" s="312"/>
      <c r="CW94" s="312"/>
      <c r="CX94" s="312"/>
      <c r="CY94" s="312"/>
      <c r="CZ94" s="312"/>
      <c r="DA94" s="312"/>
      <c r="DB94" s="312"/>
      <c r="DC94" s="312"/>
      <c r="DD94" s="312"/>
      <c r="DE94" s="312"/>
      <c r="DF94" s="312"/>
      <c r="DG94" s="312"/>
      <c r="DH94" s="312"/>
      <c r="DI94" s="312"/>
      <c r="DJ94" s="312"/>
      <c r="DK94" s="312"/>
      <c r="DL94" s="312"/>
      <c r="DM94" s="312"/>
      <c r="DN94" s="312"/>
      <c r="DO94" s="312"/>
      <c r="DP94" s="312"/>
      <c r="DQ94" s="312"/>
      <c r="DR94" s="312"/>
      <c r="DS94" s="312"/>
      <c r="DT94" s="312"/>
      <c r="DU94" s="312"/>
      <c r="DV94" s="312"/>
      <c r="DW94" s="312"/>
      <c r="DX94" s="312"/>
      <c r="DY94" s="312"/>
      <c r="DZ94" s="312"/>
      <c r="EA94" s="312"/>
      <c r="EB94" s="312"/>
      <c r="EC94" s="312"/>
      <c r="ED94" s="312"/>
      <c r="EE94" s="312"/>
      <c r="EF94" s="312"/>
      <c r="EG94" s="312"/>
      <c r="EH94" s="312"/>
      <c r="EI94" s="312"/>
      <c r="EJ94" s="312"/>
      <c r="EK94" s="312"/>
      <c r="EL94" s="312"/>
      <c r="EM94" s="312"/>
      <c r="EN94" s="312"/>
      <c r="EO94" s="312"/>
      <c r="EP94" s="312"/>
      <c r="EQ94" s="312"/>
      <c r="ER94" s="312"/>
      <c r="ES94" s="312"/>
      <c r="ET94" s="312"/>
      <c r="EU94" s="312"/>
      <c r="EV94" s="312"/>
      <c r="EW94" s="312"/>
      <c r="EX94" s="312"/>
      <c r="EY94" s="312"/>
      <c r="EZ94" s="312"/>
      <c r="FA94" s="312"/>
      <c r="FB94" s="312"/>
      <c r="FC94" s="312"/>
      <c r="FD94" s="312"/>
      <c r="FE94" s="312"/>
      <c r="FF94" s="312"/>
      <c r="FG94" s="312"/>
      <c r="FH94" s="312"/>
      <c r="FI94" s="312"/>
      <c r="FJ94" s="312"/>
      <c r="FK94" s="312"/>
      <c r="FL94" s="312"/>
      <c r="FM94" s="312"/>
      <c r="FN94" s="312"/>
      <c r="FO94" s="312"/>
      <c r="FP94" s="312"/>
      <c r="FQ94" s="312"/>
      <c r="FR94" s="312"/>
      <c r="FS94" s="312"/>
      <c r="FT94" s="312"/>
      <c r="FU94" s="312"/>
      <c r="FV94" s="312"/>
      <c r="FW94" s="312"/>
      <c r="FX94" s="312"/>
      <c r="FY94" s="312"/>
      <c r="FZ94" s="312"/>
      <c r="GA94" s="312"/>
      <c r="GB94" s="312"/>
      <c r="GC94" s="312"/>
      <c r="GD94" s="312"/>
      <c r="GE94" s="312"/>
      <c r="GF94" s="312"/>
      <c r="GG94" s="312"/>
      <c r="GH94" s="312"/>
      <c r="GI94" s="312"/>
      <c r="GJ94" s="312"/>
      <c r="GK94" s="312"/>
      <c r="GL94" s="312"/>
      <c r="GM94" s="312"/>
      <c r="GN94" s="312"/>
      <c r="GO94" s="312"/>
      <c r="GP94" s="312"/>
      <c r="GQ94" s="312"/>
      <c r="GR94" s="312"/>
      <c r="GS94" s="312"/>
      <c r="GT94" s="312"/>
      <c r="GU94" s="312"/>
      <c r="GV94" s="312"/>
      <c r="GW94" s="312"/>
      <c r="GX94" s="312"/>
      <c r="GY94" s="312"/>
      <c r="GZ94" s="312"/>
      <c r="HA94" s="312"/>
      <c r="HB94" s="312"/>
      <c r="HC94" s="312"/>
      <c r="HD94" s="312"/>
      <c r="HE94" s="312"/>
      <c r="HF94" s="312"/>
      <c r="HG94" s="312"/>
      <c r="HH94" s="312"/>
      <c r="HI94" s="312"/>
      <c r="HJ94" s="312"/>
      <c r="HK94" s="312"/>
      <c r="HL94" s="312"/>
      <c r="HM94" s="312"/>
      <c r="HN94" s="312"/>
      <c r="HO94" s="312"/>
      <c r="HP94" s="312"/>
      <c r="HQ94" s="312"/>
      <c r="HR94" s="312"/>
      <c r="HS94" s="312"/>
      <c r="HT94" s="312"/>
      <c r="HU94" s="312"/>
      <c r="HV94" s="312"/>
      <c r="HW94" s="312"/>
      <c r="HX94" s="312"/>
      <c r="HY94" s="312"/>
      <c r="HZ94" s="312"/>
      <c r="IA94" s="312"/>
      <c r="IB94" s="312"/>
      <c r="IC94" s="312"/>
      <c r="ID94" s="312"/>
      <c r="IE94" s="312"/>
      <c r="IF94" s="312"/>
      <c r="IG94" s="312"/>
      <c r="IH94" s="312"/>
      <c r="II94" s="312"/>
      <c r="IJ94" s="312"/>
      <c r="IK94" s="312"/>
      <c r="IL94" s="312"/>
      <c r="IM94" s="312"/>
      <c r="IN94" s="312"/>
      <c r="IO94" s="312"/>
      <c r="IP94" s="312"/>
      <c r="IQ94" s="312"/>
      <c r="IR94" s="312"/>
      <c r="IS94" s="312"/>
      <c r="IT94" s="312"/>
      <c r="IU94" s="312"/>
      <c r="IV94" s="312"/>
    </row>
    <row r="95" s="248" customFormat="1" customHeight="1" spans="1:256">
      <c r="A95" s="312"/>
      <c r="B95" s="329">
        <v>8</v>
      </c>
      <c r="C95" s="329">
        <v>40000</v>
      </c>
      <c r="D95" s="330">
        <v>905.4</v>
      </c>
      <c r="E95" s="284">
        <f>IF($C$1&lt;=C95,IF($C$1&gt;C94,D94+($C$1-C94)/(C95-C94)*(D95-D94),0),0)</f>
        <v>0</v>
      </c>
      <c r="F95" s="283"/>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312"/>
      <c r="AV95" s="312"/>
      <c r="AW95" s="312"/>
      <c r="AX95" s="312"/>
      <c r="AY95" s="312"/>
      <c r="AZ95" s="312"/>
      <c r="BA95" s="312"/>
      <c r="BB95" s="312"/>
      <c r="BC95" s="312"/>
      <c r="BD95" s="312"/>
      <c r="BE95" s="312"/>
      <c r="BF95" s="312"/>
      <c r="BG95" s="312"/>
      <c r="BH95" s="312"/>
      <c r="BI95" s="312"/>
      <c r="BJ95" s="312"/>
      <c r="BK95" s="312"/>
      <c r="BL95" s="312"/>
      <c r="BM95" s="312"/>
      <c r="BN95" s="312"/>
      <c r="BO95" s="312"/>
      <c r="BP95" s="312"/>
      <c r="BQ95" s="312"/>
      <c r="BR95" s="312"/>
      <c r="BS95" s="312"/>
      <c r="BT95" s="312"/>
      <c r="BU95" s="312"/>
      <c r="BV95" s="312"/>
      <c r="BW95" s="312"/>
      <c r="BX95" s="312"/>
      <c r="BY95" s="312"/>
      <c r="BZ95" s="312"/>
      <c r="CA95" s="312"/>
      <c r="CB95" s="312"/>
      <c r="CC95" s="312"/>
      <c r="CD95" s="312"/>
      <c r="CE95" s="312"/>
      <c r="CF95" s="312"/>
      <c r="CG95" s="312"/>
      <c r="CH95" s="312"/>
      <c r="CI95" s="312"/>
      <c r="CJ95" s="312"/>
      <c r="CK95" s="312"/>
      <c r="CL95" s="312"/>
      <c r="CM95" s="312"/>
      <c r="CN95" s="312"/>
      <c r="CO95" s="312"/>
      <c r="CP95" s="312"/>
      <c r="CQ95" s="312"/>
      <c r="CR95" s="312"/>
      <c r="CS95" s="312"/>
      <c r="CT95" s="312"/>
      <c r="CU95" s="312"/>
      <c r="CV95" s="312"/>
      <c r="CW95" s="312"/>
      <c r="CX95" s="312"/>
      <c r="CY95" s="312"/>
      <c r="CZ95" s="312"/>
      <c r="DA95" s="312"/>
      <c r="DB95" s="312"/>
      <c r="DC95" s="312"/>
      <c r="DD95" s="312"/>
      <c r="DE95" s="312"/>
      <c r="DF95" s="312"/>
      <c r="DG95" s="312"/>
      <c r="DH95" s="312"/>
      <c r="DI95" s="312"/>
      <c r="DJ95" s="312"/>
      <c r="DK95" s="312"/>
      <c r="DL95" s="312"/>
      <c r="DM95" s="312"/>
      <c r="DN95" s="312"/>
      <c r="DO95" s="312"/>
      <c r="DP95" s="312"/>
      <c r="DQ95" s="312"/>
      <c r="DR95" s="312"/>
      <c r="DS95" s="312"/>
      <c r="DT95" s="312"/>
      <c r="DU95" s="312"/>
      <c r="DV95" s="312"/>
      <c r="DW95" s="312"/>
      <c r="DX95" s="312"/>
      <c r="DY95" s="312"/>
      <c r="DZ95" s="312"/>
      <c r="EA95" s="312"/>
      <c r="EB95" s="312"/>
      <c r="EC95" s="312"/>
      <c r="ED95" s="312"/>
      <c r="EE95" s="312"/>
      <c r="EF95" s="312"/>
      <c r="EG95" s="312"/>
      <c r="EH95" s="312"/>
      <c r="EI95" s="312"/>
      <c r="EJ95" s="312"/>
      <c r="EK95" s="312"/>
      <c r="EL95" s="312"/>
      <c r="EM95" s="312"/>
      <c r="EN95" s="312"/>
      <c r="EO95" s="312"/>
      <c r="EP95" s="312"/>
      <c r="EQ95" s="312"/>
      <c r="ER95" s="312"/>
      <c r="ES95" s="312"/>
      <c r="ET95" s="312"/>
      <c r="EU95" s="312"/>
      <c r="EV95" s="312"/>
      <c r="EW95" s="312"/>
      <c r="EX95" s="312"/>
      <c r="EY95" s="312"/>
      <c r="EZ95" s="312"/>
      <c r="FA95" s="312"/>
      <c r="FB95" s="312"/>
      <c r="FC95" s="312"/>
      <c r="FD95" s="312"/>
      <c r="FE95" s="312"/>
      <c r="FF95" s="312"/>
      <c r="FG95" s="312"/>
      <c r="FH95" s="312"/>
      <c r="FI95" s="312"/>
      <c r="FJ95" s="312"/>
      <c r="FK95" s="312"/>
      <c r="FL95" s="312"/>
      <c r="FM95" s="312"/>
      <c r="FN95" s="312"/>
      <c r="FO95" s="312"/>
      <c r="FP95" s="312"/>
      <c r="FQ95" s="312"/>
      <c r="FR95" s="312"/>
      <c r="FS95" s="312"/>
      <c r="FT95" s="312"/>
      <c r="FU95" s="312"/>
      <c r="FV95" s="312"/>
      <c r="FW95" s="312"/>
      <c r="FX95" s="312"/>
      <c r="FY95" s="312"/>
      <c r="FZ95" s="312"/>
      <c r="GA95" s="312"/>
      <c r="GB95" s="312"/>
      <c r="GC95" s="312"/>
      <c r="GD95" s="312"/>
      <c r="GE95" s="312"/>
      <c r="GF95" s="312"/>
      <c r="GG95" s="312"/>
      <c r="GH95" s="312"/>
      <c r="GI95" s="312"/>
      <c r="GJ95" s="312"/>
      <c r="GK95" s="312"/>
      <c r="GL95" s="312"/>
      <c r="GM95" s="312"/>
      <c r="GN95" s="312"/>
      <c r="GO95" s="312"/>
      <c r="GP95" s="312"/>
      <c r="GQ95" s="312"/>
      <c r="GR95" s="312"/>
      <c r="GS95" s="312"/>
      <c r="GT95" s="312"/>
      <c r="GU95" s="312"/>
      <c r="GV95" s="312"/>
      <c r="GW95" s="312"/>
      <c r="GX95" s="312"/>
      <c r="GY95" s="312"/>
      <c r="GZ95" s="312"/>
      <c r="HA95" s="312"/>
      <c r="HB95" s="312"/>
      <c r="HC95" s="312"/>
      <c r="HD95" s="312"/>
      <c r="HE95" s="312"/>
      <c r="HF95" s="312"/>
      <c r="HG95" s="312"/>
      <c r="HH95" s="312"/>
      <c r="HI95" s="312"/>
      <c r="HJ95" s="312"/>
      <c r="HK95" s="312"/>
      <c r="HL95" s="312"/>
      <c r="HM95" s="312"/>
      <c r="HN95" s="312"/>
      <c r="HO95" s="312"/>
      <c r="HP95" s="312"/>
      <c r="HQ95" s="312"/>
      <c r="HR95" s="312"/>
      <c r="HS95" s="312"/>
      <c r="HT95" s="312"/>
      <c r="HU95" s="312"/>
      <c r="HV95" s="312"/>
      <c r="HW95" s="312"/>
      <c r="HX95" s="312"/>
      <c r="HY95" s="312"/>
      <c r="HZ95" s="312"/>
      <c r="IA95" s="312"/>
      <c r="IB95" s="312"/>
      <c r="IC95" s="312"/>
      <c r="ID95" s="312"/>
      <c r="IE95" s="312"/>
      <c r="IF95" s="312"/>
      <c r="IG95" s="312"/>
      <c r="IH95" s="312"/>
      <c r="II95" s="312"/>
      <c r="IJ95" s="312"/>
      <c r="IK95" s="312"/>
      <c r="IL95" s="312"/>
      <c r="IM95" s="312"/>
      <c r="IN95" s="312"/>
      <c r="IO95" s="312"/>
      <c r="IP95" s="312"/>
      <c r="IQ95" s="312"/>
      <c r="IR95" s="312"/>
      <c r="IS95" s="312"/>
      <c r="IT95" s="312"/>
      <c r="IU95" s="312"/>
      <c r="IV95" s="312"/>
    </row>
    <row r="96" s="248" customFormat="1" customHeight="1" spans="1:256">
      <c r="A96" s="312"/>
      <c r="B96" s="329">
        <v>9</v>
      </c>
      <c r="C96" s="329">
        <v>60000</v>
      </c>
      <c r="D96" s="330">
        <v>1258.5</v>
      </c>
      <c r="E96" s="284">
        <f>IF($C$1&lt;=C96,IF($C$1&gt;C95,D95+($C$1-C95)/(C96-C95)*(D96-D95),0),0)</f>
        <v>0</v>
      </c>
      <c r="F96" s="283"/>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312"/>
      <c r="AE96" s="312"/>
      <c r="AF96" s="312"/>
      <c r="AG96" s="312"/>
      <c r="AH96" s="312"/>
      <c r="AI96" s="312"/>
      <c r="AJ96" s="312"/>
      <c r="AK96" s="312"/>
      <c r="AL96" s="312"/>
      <c r="AM96" s="312"/>
      <c r="AN96" s="312"/>
      <c r="AO96" s="312"/>
      <c r="AP96" s="312"/>
      <c r="AQ96" s="312"/>
      <c r="AR96" s="312"/>
      <c r="AS96" s="312"/>
      <c r="AT96" s="312"/>
      <c r="AU96" s="312"/>
      <c r="AV96" s="312"/>
      <c r="AW96" s="312"/>
      <c r="AX96" s="312"/>
      <c r="AY96" s="312"/>
      <c r="AZ96" s="312"/>
      <c r="BA96" s="312"/>
      <c r="BB96" s="312"/>
      <c r="BC96" s="312"/>
      <c r="BD96" s="312"/>
      <c r="BE96" s="312"/>
      <c r="BF96" s="312"/>
      <c r="BG96" s="312"/>
      <c r="BH96" s="312"/>
      <c r="BI96" s="312"/>
      <c r="BJ96" s="312"/>
      <c r="BK96" s="312"/>
      <c r="BL96" s="312"/>
      <c r="BM96" s="312"/>
      <c r="BN96" s="312"/>
      <c r="BO96" s="312"/>
      <c r="BP96" s="312"/>
      <c r="BQ96" s="312"/>
      <c r="BR96" s="312"/>
      <c r="BS96" s="312"/>
      <c r="BT96" s="312"/>
      <c r="BU96" s="312"/>
      <c r="BV96" s="312"/>
      <c r="BW96" s="312"/>
      <c r="BX96" s="312"/>
      <c r="BY96" s="312"/>
      <c r="BZ96" s="312"/>
      <c r="CA96" s="312"/>
      <c r="CB96" s="312"/>
      <c r="CC96" s="312"/>
      <c r="CD96" s="312"/>
      <c r="CE96" s="312"/>
      <c r="CF96" s="312"/>
      <c r="CG96" s="312"/>
      <c r="CH96" s="312"/>
      <c r="CI96" s="312"/>
      <c r="CJ96" s="312"/>
      <c r="CK96" s="312"/>
      <c r="CL96" s="312"/>
      <c r="CM96" s="312"/>
      <c r="CN96" s="312"/>
      <c r="CO96" s="312"/>
      <c r="CP96" s="312"/>
      <c r="CQ96" s="312"/>
      <c r="CR96" s="312"/>
      <c r="CS96" s="312"/>
      <c r="CT96" s="312"/>
      <c r="CU96" s="312"/>
      <c r="CV96" s="312"/>
      <c r="CW96" s="312"/>
      <c r="CX96" s="312"/>
      <c r="CY96" s="312"/>
      <c r="CZ96" s="312"/>
      <c r="DA96" s="312"/>
      <c r="DB96" s="312"/>
      <c r="DC96" s="312"/>
      <c r="DD96" s="312"/>
      <c r="DE96" s="312"/>
      <c r="DF96" s="312"/>
      <c r="DG96" s="312"/>
      <c r="DH96" s="312"/>
      <c r="DI96" s="312"/>
      <c r="DJ96" s="312"/>
      <c r="DK96" s="312"/>
      <c r="DL96" s="312"/>
      <c r="DM96" s="312"/>
      <c r="DN96" s="312"/>
      <c r="DO96" s="312"/>
      <c r="DP96" s="312"/>
      <c r="DQ96" s="312"/>
      <c r="DR96" s="312"/>
      <c r="DS96" s="312"/>
      <c r="DT96" s="312"/>
      <c r="DU96" s="312"/>
      <c r="DV96" s="312"/>
      <c r="DW96" s="312"/>
      <c r="DX96" s="312"/>
      <c r="DY96" s="312"/>
      <c r="DZ96" s="312"/>
      <c r="EA96" s="312"/>
      <c r="EB96" s="312"/>
      <c r="EC96" s="312"/>
      <c r="ED96" s="312"/>
      <c r="EE96" s="312"/>
      <c r="EF96" s="312"/>
      <c r="EG96" s="312"/>
      <c r="EH96" s="312"/>
      <c r="EI96" s="312"/>
      <c r="EJ96" s="312"/>
      <c r="EK96" s="312"/>
      <c r="EL96" s="312"/>
      <c r="EM96" s="312"/>
      <c r="EN96" s="312"/>
      <c r="EO96" s="312"/>
      <c r="EP96" s="312"/>
      <c r="EQ96" s="312"/>
      <c r="ER96" s="312"/>
      <c r="ES96" s="312"/>
      <c r="ET96" s="312"/>
      <c r="EU96" s="312"/>
      <c r="EV96" s="312"/>
      <c r="EW96" s="312"/>
      <c r="EX96" s="312"/>
      <c r="EY96" s="312"/>
      <c r="EZ96" s="312"/>
      <c r="FA96" s="312"/>
      <c r="FB96" s="312"/>
      <c r="FC96" s="312"/>
      <c r="FD96" s="312"/>
      <c r="FE96" s="312"/>
      <c r="FF96" s="312"/>
      <c r="FG96" s="312"/>
      <c r="FH96" s="312"/>
      <c r="FI96" s="312"/>
      <c r="FJ96" s="312"/>
      <c r="FK96" s="312"/>
      <c r="FL96" s="312"/>
      <c r="FM96" s="312"/>
      <c r="FN96" s="312"/>
      <c r="FO96" s="312"/>
      <c r="FP96" s="312"/>
      <c r="FQ96" s="312"/>
      <c r="FR96" s="312"/>
      <c r="FS96" s="312"/>
      <c r="FT96" s="312"/>
      <c r="FU96" s="312"/>
      <c r="FV96" s="312"/>
      <c r="FW96" s="312"/>
      <c r="FX96" s="312"/>
      <c r="FY96" s="312"/>
      <c r="FZ96" s="312"/>
      <c r="GA96" s="312"/>
      <c r="GB96" s="312"/>
      <c r="GC96" s="312"/>
      <c r="GD96" s="312"/>
      <c r="GE96" s="312"/>
      <c r="GF96" s="312"/>
      <c r="GG96" s="312"/>
      <c r="GH96" s="312"/>
      <c r="GI96" s="312"/>
      <c r="GJ96" s="312"/>
      <c r="GK96" s="312"/>
      <c r="GL96" s="312"/>
      <c r="GM96" s="312"/>
      <c r="GN96" s="312"/>
      <c r="GO96" s="312"/>
      <c r="GP96" s="312"/>
      <c r="GQ96" s="312"/>
      <c r="GR96" s="312"/>
      <c r="GS96" s="312"/>
      <c r="GT96" s="312"/>
      <c r="GU96" s="312"/>
      <c r="GV96" s="312"/>
      <c r="GW96" s="312"/>
      <c r="GX96" s="312"/>
      <c r="GY96" s="312"/>
      <c r="GZ96" s="312"/>
      <c r="HA96" s="312"/>
      <c r="HB96" s="312"/>
      <c r="HC96" s="312"/>
      <c r="HD96" s="312"/>
      <c r="HE96" s="312"/>
      <c r="HF96" s="312"/>
      <c r="HG96" s="312"/>
      <c r="HH96" s="312"/>
      <c r="HI96" s="312"/>
      <c r="HJ96" s="312"/>
      <c r="HK96" s="312"/>
      <c r="HL96" s="312"/>
      <c r="HM96" s="312"/>
      <c r="HN96" s="312"/>
      <c r="HO96" s="312"/>
      <c r="HP96" s="312"/>
      <c r="HQ96" s="312"/>
      <c r="HR96" s="312"/>
      <c r="HS96" s="312"/>
      <c r="HT96" s="312"/>
      <c r="HU96" s="312"/>
      <c r="HV96" s="312"/>
      <c r="HW96" s="312"/>
      <c r="HX96" s="312"/>
      <c r="HY96" s="312"/>
      <c r="HZ96" s="312"/>
      <c r="IA96" s="312"/>
      <c r="IB96" s="312"/>
      <c r="IC96" s="312"/>
      <c r="ID96" s="312"/>
      <c r="IE96" s="312"/>
      <c r="IF96" s="312"/>
      <c r="IG96" s="312"/>
      <c r="IH96" s="312"/>
      <c r="II96" s="312"/>
      <c r="IJ96" s="312"/>
      <c r="IK96" s="312"/>
      <c r="IL96" s="312"/>
      <c r="IM96" s="312"/>
      <c r="IN96" s="312"/>
      <c r="IO96" s="312"/>
      <c r="IP96" s="312"/>
      <c r="IQ96" s="312"/>
      <c r="IR96" s="312"/>
      <c r="IS96" s="312"/>
      <c r="IT96" s="312"/>
      <c r="IU96" s="312"/>
      <c r="IV96" s="312"/>
    </row>
    <row r="97" s="248" customFormat="1" customHeight="1" spans="1:256">
      <c r="A97" s="312"/>
      <c r="B97" s="329">
        <v>10</v>
      </c>
      <c r="C97" s="329">
        <v>80000</v>
      </c>
      <c r="D97" s="330">
        <v>1585.7</v>
      </c>
      <c r="E97" s="284">
        <f>IF($C$1&lt;=C97,IF($C$1&gt;C96,D96+($C$1-C96)/(C97-C96)*(D97-D96),0),0)</f>
        <v>0</v>
      </c>
      <c r="F97" s="283"/>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312"/>
      <c r="AE97" s="312"/>
      <c r="AF97" s="312"/>
      <c r="AG97" s="312"/>
      <c r="AH97" s="312"/>
      <c r="AI97" s="312"/>
      <c r="AJ97" s="312"/>
      <c r="AK97" s="312"/>
      <c r="AL97" s="312"/>
      <c r="AM97" s="312"/>
      <c r="AN97" s="312"/>
      <c r="AO97" s="312"/>
      <c r="AP97" s="312"/>
      <c r="AQ97" s="312"/>
      <c r="AR97" s="312"/>
      <c r="AS97" s="312"/>
      <c r="AT97" s="312"/>
      <c r="AU97" s="312"/>
      <c r="AV97" s="312"/>
      <c r="AW97" s="312"/>
      <c r="AX97" s="312"/>
      <c r="AY97" s="312"/>
      <c r="AZ97" s="312"/>
      <c r="BA97" s="312"/>
      <c r="BB97" s="312"/>
      <c r="BC97" s="312"/>
      <c r="BD97" s="312"/>
      <c r="BE97" s="312"/>
      <c r="BF97" s="312"/>
      <c r="BG97" s="312"/>
      <c r="BH97" s="312"/>
      <c r="BI97" s="312"/>
      <c r="BJ97" s="312"/>
      <c r="BK97" s="312"/>
      <c r="BL97" s="312"/>
      <c r="BM97" s="312"/>
      <c r="BN97" s="312"/>
      <c r="BO97" s="312"/>
      <c r="BP97" s="312"/>
      <c r="BQ97" s="312"/>
      <c r="BR97" s="312"/>
      <c r="BS97" s="312"/>
      <c r="BT97" s="312"/>
      <c r="BU97" s="312"/>
      <c r="BV97" s="312"/>
      <c r="BW97" s="312"/>
      <c r="BX97" s="312"/>
      <c r="BY97" s="312"/>
      <c r="BZ97" s="312"/>
      <c r="CA97" s="312"/>
      <c r="CB97" s="312"/>
      <c r="CC97" s="312"/>
      <c r="CD97" s="312"/>
      <c r="CE97" s="312"/>
      <c r="CF97" s="312"/>
      <c r="CG97" s="312"/>
      <c r="CH97" s="312"/>
      <c r="CI97" s="312"/>
      <c r="CJ97" s="312"/>
      <c r="CK97" s="312"/>
      <c r="CL97" s="312"/>
      <c r="CM97" s="312"/>
      <c r="CN97" s="312"/>
      <c r="CO97" s="312"/>
      <c r="CP97" s="312"/>
      <c r="CQ97" s="312"/>
      <c r="CR97" s="312"/>
      <c r="CS97" s="312"/>
      <c r="CT97" s="312"/>
      <c r="CU97" s="312"/>
      <c r="CV97" s="312"/>
      <c r="CW97" s="312"/>
      <c r="CX97" s="312"/>
      <c r="CY97" s="312"/>
      <c r="CZ97" s="312"/>
      <c r="DA97" s="312"/>
      <c r="DB97" s="312"/>
      <c r="DC97" s="312"/>
      <c r="DD97" s="312"/>
      <c r="DE97" s="312"/>
      <c r="DF97" s="312"/>
      <c r="DG97" s="312"/>
      <c r="DH97" s="312"/>
      <c r="DI97" s="312"/>
      <c r="DJ97" s="312"/>
      <c r="DK97" s="312"/>
      <c r="DL97" s="312"/>
      <c r="DM97" s="312"/>
      <c r="DN97" s="312"/>
      <c r="DO97" s="312"/>
      <c r="DP97" s="312"/>
      <c r="DQ97" s="312"/>
      <c r="DR97" s="312"/>
      <c r="DS97" s="312"/>
      <c r="DT97" s="312"/>
      <c r="DU97" s="312"/>
      <c r="DV97" s="312"/>
      <c r="DW97" s="312"/>
      <c r="DX97" s="312"/>
      <c r="DY97" s="312"/>
      <c r="DZ97" s="312"/>
      <c r="EA97" s="312"/>
      <c r="EB97" s="312"/>
      <c r="EC97" s="312"/>
      <c r="ED97" s="312"/>
      <c r="EE97" s="312"/>
      <c r="EF97" s="312"/>
      <c r="EG97" s="312"/>
      <c r="EH97" s="312"/>
      <c r="EI97" s="312"/>
      <c r="EJ97" s="312"/>
      <c r="EK97" s="312"/>
      <c r="EL97" s="312"/>
      <c r="EM97" s="312"/>
      <c r="EN97" s="312"/>
      <c r="EO97" s="312"/>
      <c r="EP97" s="312"/>
      <c r="EQ97" s="312"/>
      <c r="ER97" s="312"/>
      <c r="ES97" s="312"/>
      <c r="ET97" s="312"/>
      <c r="EU97" s="312"/>
      <c r="EV97" s="312"/>
      <c r="EW97" s="312"/>
      <c r="EX97" s="312"/>
      <c r="EY97" s="312"/>
      <c r="EZ97" s="312"/>
      <c r="FA97" s="312"/>
      <c r="FB97" s="312"/>
      <c r="FC97" s="312"/>
      <c r="FD97" s="312"/>
      <c r="FE97" s="312"/>
      <c r="FF97" s="312"/>
      <c r="FG97" s="312"/>
      <c r="FH97" s="312"/>
      <c r="FI97" s="312"/>
      <c r="FJ97" s="312"/>
      <c r="FK97" s="312"/>
      <c r="FL97" s="312"/>
      <c r="FM97" s="312"/>
      <c r="FN97" s="312"/>
      <c r="FO97" s="312"/>
      <c r="FP97" s="312"/>
      <c r="FQ97" s="312"/>
      <c r="FR97" s="312"/>
      <c r="FS97" s="312"/>
      <c r="FT97" s="312"/>
      <c r="FU97" s="312"/>
      <c r="FV97" s="312"/>
      <c r="FW97" s="312"/>
      <c r="FX97" s="312"/>
      <c r="FY97" s="312"/>
      <c r="FZ97" s="312"/>
      <c r="GA97" s="312"/>
      <c r="GB97" s="312"/>
      <c r="GC97" s="312"/>
      <c r="GD97" s="312"/>
      <c r="GE97" s="312"/>
      <c r="GF97" s="312"/>
      <c r="GG97" s="312"/>
      <c r="GH97" s="312"/>
      <c r="GI97" s="312"/>
      <c r="GJ97" s="312"/>
      <c r="GK97" s="312"/>
      <c r="GL97" s="312"/>
      <c r="GM97" s="312"/>
      <c r="GN97" s="312"/>
      <c r="GO97" s="312"/>
      <c r="GP97" s="312"/>
      <c r="GQ97" s="312"/>
      <c r="GR97" s="312"/>
      <c r="GS97" s="312"/>
      <c r="GT97" s="312"/>
      <c r="GU97" s="312"/>
      <c r="GV97" s="312"/>
      <c r="GW97" s="312"/>
      <c r="GX97" s="312"/>
      <c r="GY97" s="312"/>
      <c r="GZ97" s="312"/>
      <c r="HA97" s="312"/>
      <c r="HB97" s="312"/>
      <c r="HC97" s="312"/>
      <c r="HD97" s="312"/>
      <c r="HE97" s="312"/>
      <c r="HF97" s="312"/>
      <c r="HG97" s="312"/>
      <c r="HH97" s="312"/>
      <c r="HI97" s="312"/>
      <c r="HJ97" s="312"/>
      <c r="HK97" s="312"/>
      <c r="HL97" s="312"/>
      <c r="HM97" s="312"/>
      <c r="HN97" s="312"/>
      <c r="HO97" s="312"/>
      <c r="HP97" s="312"/>
      <c r="HQ97" s="312"/>
      <c r="HR97" s="312"/>
      <c r="HS97" s="312"/>
      <c r="HT97" s="312"/>
      <c r="HU97" s="312"/>
      <c r="HV97" s="312"/>
      <c r="HW97" s="312"/>
      <c r="HX97" s="312"/>
      <c r="HY97" s="312"/>
      <c r="HZ97" s="312"/>
      <c r="IA97" s="312"/>
      <c r="IB97" s="312"/>
      <c r="IC97" s="312"/>
      <c r="ID97" s="312"/>
      <c r="IE97" s="312"/>
      <c r="IF97" s="312"/>
      <c r="IG97" s="312"/>
      <c r="IH97" s="312"/>
      <c r="II97" s="312"/>
      <c r="IJ97" s="312"/>
      <c r="IK97" s="312"/>
      <c r="IL97" s="312"/>
      <c r="IM97" s="312"/>
      <c r="IN97" s="312"/>
      <c r="IO97" s="312"/>
      <c r="IP97" s="312"/>
      <c r="IQ97" s="312"/>
      <c r="IR97" s="312"/>
      <c r="IS97" s="312"/>
      <c r="IT97" s="312"/>
      <c r="IU97" s="312"/>
      <c r="IV97" s="312"/>
    </row>
    <row r="98" s="248" customFormat="1" customHeight="1" spans="1:256">
      <c r="A98" s="312"/>
      <c r="B98" s="329">
        <v>11</v>
      </c>
      <c r="C98" s="329">
        <v>100000</v>
      </c>
      <c r="D98" s="330">
        <v>1886.9</v>
      </c>
      <c r="E98" s="284">
        <f>IF($C$1&lt;=C98,IF($C$1&gt;C97,D97+($C$1-C97)/(C98-C97)*(D98-D97),0),0)</f>
        <v>0</v>
      </c>
      <c r="F98" s="283"/>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312"/>
      <c r="AE98" s="312"/>
      <c r="AF98" s="312"/>
      <c r="AG98" s="312"/>
      <c r="AH98" s="312"/>
      <c r="AI98" s="312"/>
      <c r="AJ98" s="312"/>
      <c r="AK98" s="312"/>
      <c r="AL98" s="312"/>
      <c r="AM98" s="312"/>
      <c r="AN98" s="312"/>
      <c r="AO98" s="312"/>
      <c r="AP98" s="312"/>
      <c r="AQ98" s="312"/>
      <c r="AR98" s="312"/>
      <c r="AS98" s="312"/>
      <c r="AT98" s="312"/>
      <c r="AU98" s="312"/>
      <c r="AV98" s="312"/>
      <c r="AW98" s="312"/>
      <c r="AX98" s="312"/>
      <c r="AY98" s="312"/>
      <c r="AZ98" s="312"/>
      <c r="BA98" s="312"/>
      <c r="BB98" s="312"/>
      <c r="BC98" s="312"/>
      <c r="BD98" s="312"/>
      <c r="BE98" s="312"/>
      <c r="BF98" s="312"/>
      <c r="BG98" s="312"/>
      <c r="BH98" s="312"/>
      <c r="BI98" s="312"/>
      <c r="BJ98" s="312"/>
      <c r="BK98" s="312"/>
      <c r="BL98" s="312"/>
      <c r="BM98" s="312"/>
      <c r="BN98" s="312"/>
      <c r="BO98" s="312"/>
      <c r="BP98" s="312"/>
      <c r="BQ98" s="312"/>
      <c r="BR98" s="312"/>
      <c r="BS98" s="312"/>
      <c r="BT98" s="312"/>
      <c r="BU98" s="312"/>
      <c r="BV98" s="312"/>
      <c r="BW98" s="312"/>
      <c r="BX98" s="312"/>
      <c r="BY98" s="312"/>
      <c r="BZ98" s="312"/>
      <c r="CA98" s="312"/>
      <c r="CB98" s="312"/>
      <c r="CC98" s="312"/>
      <c r="CD98" s="312"/>
      <c r="CE98" s="312"/>
      <c r="CF98" s="312"/>
      <c r="CG98" s="312"/>
      <c r="CH98" s="312"/>
      <c r="CI98" s="312"/>
      <c r="CJ98" s="312"/>
      <c r="CK98" s="312"/>
      <c r="CL98" s="312"/>
      <c r="CM98" s="312"/>
      <c r="CN98" s="312"/>
      <c r="CO98" s="312"/>
      <c r="CP98" s="312"/>
      <c r="CQ98" s="312"/>
      <c r="CR98" s="312"/>
      <c r="CS98" s="312"/>
      <c r="CT98" s="312"/>
      <c r="CU98" s="312"/>
      <c r="CV98" s="312"/>
      <c r="CW98" s="312"/>
      <c r="CX98" s="312"/>
      <c r="CY98" s="312"/>
      <c r="CZ98" s="312"/>
      <c r="DA98" s="312"/>
      <c r="DB98" s="312"/>
      <c r="DC98" s="312"/>
      <c r="DD98" s="312"/>
      <c r="DE98" s="312"/>
      <c r="DF98" s="312"/>
      <c r="DG98" s="312"/>
      <c r="DH98" s="312"/>
      <c r="DI98" s="312"/>
      <c r="DJ98" s="312"/>
      <c r="DK98" s="312"/>
      <c r="DL98" s="312"/>
      <c r="DM98" s="312"/>
      <c r="DN98" s="312"/>
      <c r="DO98" s="312"/>
      <c r="DP98" s="312"/>
      <c r="DQ98" s="312"/>
      <c r="DR98" s="312"/>
      <c r="DS98" s="312"/>
      <c r="DT98" s="312"/>
      <c r="DU98" s="312"/>
      <c r="DV98" s="312"/>
      <c r="DW98" s="312"/>
      <c r="DX98" s="312"/>
      <c r="DY98" s="312"/>
      <c r="DZ98" s="312"/>
      <c r="EA98" s="312"/>
      <c r="EB98" s="312"/>
      <c r="EC98" s="312"/>
      <c r="ED98" s="312"/>
      <c r="EE98" s="312"/>
      <c r="EF98" s="312"/>
      <c r="EG98" s="312"/>
      <c r="EH98" s="312"/>
      <c r="EI98" s="312"/>
      <c r="EJ98" s="312"/>
      <c r="EK98" s="312"/>
      <c r="EL98" s="312"/>
      <c r="EM98" s="312"/>
      <c r="EN98" s="312"/>
      <c r="EO98" s="312"/>
      <c r="EP98" s="312"/>
      <c r="EQ98" s="312"/>
      <c r="ER98" s="312"/>
      <c r="ES98" s="312"/>
      <c r="ET98" s="312"/>
      <c r="EU98" s="312"/>
      <c r="EV98" s="312"/>
      <c r="EW98" s="312"/>
      <c r="EX98" s="312"/>
      <c r="EY98" s="312"/>
      <c r="EZ98" s="312"/>
      <c r="FA98" s="312"/>
      <c r="FB98" s="312"/>
      <c r="FC98" s="312"/>
      <c r="FD98" s="312"/>
      <c r="FE98" s="312"/>
      <c r="FF98" s="312"/>
      <c r="FG98" s="312"/>
      <c r="FH98" s="312"/>
      <c r="FI98" s="312"/>
      <c r="FJ98" s="312"/>
      <c r="FK98" s="312"/>
      <c r="FL98" s="312"/>
      <c r="FM98" s="312"/>
      <c r="FN98" s="312"/>
      <c r="FO98" s="312"/>
      <c r="FP98" s="312"/>
      <c r="FQ98" s="312"/>
      <c r="FR98" s="312"/>
      <c r="FS98" s="312"/>
      <c r="FT98" s="312"/>
      <c r="FU98" s="312"/>
      <c r="FV98" s="312"/>
      <c r="FW98" s="312"/>
      <c r="FX98" s="312"/>
      <c r="FY98" s="312"/>
      <c r="FZ98" s="312"/>
      <c r="GA98" s="312"/>
      <c r="GB98" s="312"/>
      <c r="GC98" s="312"/>
      <c r="GD98" s="312"/>
      <c r="GE98" s="312"/>
      <c r="GF98" s="312"/>
      <c r="GG98" s="312"/>
      <c r="GH98" s="312"/>
      <c r="GI98" s="312"/>
      <c r="GJ98" s="312"/>
      <c r="GK98" s="312"/>
      <c r="GL98" s="312"/>
      <c r="GM98" s="312"/>
      <c r="GN98" s="312"/>
      <c r="GO98" s="312"/>
      <c r="GP98" s="312"/>
      <c r="GQ98" s="312"/>
      <c r="GR98" s="312"/>
      <c r="GS98" s="312"/>
      <c r="GT98" s="312"/>
      <c r="GU98" s="312"/>
      <c r="GV98" s="312"/>
      <c r="GW98" s="312"/>
      <c r="GX98" s="312"/>
      <c r="GY98" s="312"/>
      <c r="GZ98" s="312"/>
      <c r="HA98" s="312"/>
      <c r="HB98" s="312"/>
      <c r="HC98" s="312"/>
      <c r="HD98" s="312"/>
      <c r="HE98" s="312"/>
      <c r="HF98" s="312"/>
      <c r="HG98" s="312"/>
      <c r="HH98" s="312"/>
      <c r="HI98" s="312"/>
      <c r="HJ98" s="312"/>
      <c r="HK98" s="312"/>
      <c r="HL98" s="312"/>
      <c r="HM98" s="312"/>
      <c r="HN98" s="312"/>
      <c r="HO98" s="312"/>
      <c r="HP98" s="312"/>
      <c r="HQ98" s="312"/>
      <c r="HR98" s="312"/>
      <c r="HS98" s="312"/>
      <c r="HT98" s="312"/>
      <c r="HU98" s="312"/>
      <c r="HV98" s="312"/>
      <c r="HW98" s="312"/>
      <c r="HX98" s="312"/>
      <c r="HY98" s="312"/>
      <c r="HZ98" s="312"/>
      <c r="IA98" s="312"/>
      <c r="IB98" s="312"/>
      <c r="IC98" s="312"/>
      <c r="ID98" s="312"/>
      <c r="IE98" s="312"/>
      <c r="IF98" s="312"/>
      <c r="IG98" s="312"/>
      <c r="IH98" s="312"/>
      <c r="II98" s="312"/>
      <c r="IJ98" s="312"/>
      <c r="IK98" s="312"/>
      <c r="IL98" s="312"/>
      <c r="IM98" s="312"/>
      <c r="IN98" s="312"/>
      <c r="IO98" s="312"/>
      <c r="IP98" s="312"/>
      <c r="IQ98" s="312"/>
      <c r="IR98" s="312"/>
      <c r="IS98" s="312"/>
      <c r="IT98" s="312"/>
      <c r="IU98" s="312"/>
      <c r="IV98" s="312"/>
    </row>
    <row r="99" s="248" customFormat="1" customHeight="1" spans="1:256">
      <c r="A99" s="312"/>
      <c r="B99" s="329">
        <v>12</v>
      </c>
      <c r="C99" s="329">
        <v>200000</v>
      </c>
      <c r="D99" s="330">
        <v>3321</v>
      </c>
      <c r="E99" s="284">
        <f>IF($C$1&lt;=C99,IF($C$1&gt;C98,D98+($C$1-C98)/(C99-C98)*(D99-D98),0),0)</f>
        <v>0</v>
      </c>
      <c r="F99" s="283"/>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312"/>
      <c r="AF99" s="312"/>
      <c r="AG99" s="312"/>
      <c r="AH99" s="312"/>
      <c r="AI99" s="312"/>
      <c r="AJ99" s="312"/>
      <c r="AK99" s="312"/>
      <c r="AL99" s="312"/>
      <c r="AM99" s="312"/>
      <c r="AN99" s="312"/>
      <c r="AO99" s="312"/>
      <c r="AP99" s="312"/>
      <c r="AQ99" s="312"/>
      <c r="AR99" s="312"/>
      <c r="AS99" s="312"/>
      <c r="AT99" s="312"/>
      <c r="AU99" s="312"/>
      <c r="AV99" s="312"/>
      <c r="AW99" s="312"/>
      <c r="AX99" s="312"/>
      <c r="AY99" s="312"/>
      <c r="AZ99" s="312"/>
      <c r="BA99" s="312"/>
      <c r="BB99" s="312"/>
      <c r="BC99" s="312"/>
      <c r="BD99" s="312"/>
      <c r="BE99" s="312"/>
      <c r="BF99" s="312"/>
      <c r="BG99" s="312"/>
      <c r="BH99" s="312"/>
      <c r="BI99" s="312"/>
      <c r="BJ99" s="312"/>
      <c r="BK99" s="312"/>
      <c r="BL99" s="312"/>
      <c r="BM99" s="312"/>
      <c r="BN99" s="312"/>
      <c r="BO99" s="312"/>
      <c r="BP99" s="312"/>
      <c r="BQ99" s="312"/>
      <c r="BR99" s="312"/>
      <c r="BS99" s="312"/>
      <c r="BT99" s="312"/>
      <c r="BU99" s="312"/>
      <c r="BV99" s="312"/>
      <c r="BW99" s="312"/>
      <c r="BX99" s="312"/>
      <c r="BY99" s="312"/>
      <c r="BZ99" s="312"/>
      <c r="CA99" s="312"/>
      <c r="CB99" s="312"/>
      <c r="CC99" s="312"/>
      <c r="CD99" s="312"/>
      <c r="CE99" s="312"/>
      <c r="CF99" s="312"/>
      <c r="CG99" s="312"/>
      <c r="CH99" s="312"/>
      <c r="CI99" s="312"/>
      <c r="CJ99" s="312"/>
      <c r="CK99" s="312"/>
      <c r="CL99" s="312"/>
      <c r="CM99" s="312"/>
      <c r="CN99" s="312"/>
      <c r="CO99" s="312"/>
      <c r="CP99" s="312"/>
      <c r="CQ99" s="312"/>
      <c r="CR99" s="312"/>
      <c r="CS99" s="312"/>
      <c r="CT99" s="312"/>
      <c r="CU99" s="312"/>
      <c r="CV99" s="312"/>
      <c r="CW99" s="312"/>
      <c r="CX99" s="312"/>
      <c r="CY99" s="312"/>
      <c r="CZ99" s="312"/>
      <c r="DA99" s="312"/>
      <c r="DB99" s="312"/>
      <c r="DC99" s="312"/>
      <c r="DD99" s="312"/>
      <c r="DE99" s="312"/>
      <c r="DF99" s="312"/>
      <c r="DG99" s="312"/>
      <c r="DH99" s="312"/>
      <c r="DI99" s="312"/>
      <c r="DJ99" s="312"/>
      <c r="DK99" s="312"/>
      <c r="DL99" s="312"/>
      <c r="DM99" s="312"/>
      <c r="DN99" s="312"/>
      <c r="DO99" s="312"/>
      <c r="DP99" s="312"/>
      <c r="DQ99" s="312"/>
      <c r="DR99" s="312"/>
      <c r="DS99" s="312"/>
      <c r="DT99" s="312"/>
      <c r="DU99" s="312"/>
      <c r="DV99" s="312"/>
      <c r="DW99" s="312"/>
      <c r="DX99" s="312"/>
      <c r="DY99" s="312"/>
      <c r="DZ99" s="312"/>
      <c r="EA99" s="312"/>
      <c r="EB99" s="312"/>
      <c r="EC99" s="312"/>
      <c r="ED99" s="312"/>
      <c r="EE99" s="312"/>
      <c r="EF99" s="312"/>
      <c r="EG99" s="312"/>
      <c r="EH99" s="312"/>
      <c r="EI99" s="312"/>
      <c r="EJ99" s="312"/>
      <c r="EK99" s="312"/>
      <c r="EL99" s="312"/>
      <c r="EM99" s="312"/>
      <c r="EN99" s="312"/>
      <c r="EO99" s="312"/>
      <c r="EP99" s="312"/>
      <c r="EQ99" s="312"/>
      <c r="ER99" s="312"/>
      <c r="ES99" s="312"/>
      <c r="ET99" s="312"/>
      <c r="EU99" s="312"/>
      <c r="EV99" s="312"/>
      <c r="EW99" s="312"/>
      <c r="EX99" s="312"/>
      <c r="EY99" s="312"/>
      <c r="EZ99" s="312"/>
      <c r="FA99" s="312"/>
      <c r="FB99" s="312"/>
      <c r="FC99" s="312"/>
      <c r="FD99" s="312"/>
      <c r="FE99" s="312"/>
      <c r="FF99" s="312"/>
      <c r="FG99" s="312"/>
      <c r="FH99" s="312"/>
      <c r="FI99" s="312"/>
      <c r="FJ99" s="312"/>
      <c r="FK99" s="312"/>
      <c r="FL99" s="312"/>
      <c r="FM99" s="312"/>
      <c r="FN99" s="312"/>
      <c r="FO99" s="312"/>
      <c r="FP99" s="312"/>
      <c r="FQ99" s="312"/>
      <c r="FR99" s="312"/>
      <c r="FS99" s="312"/>
      <c r="FT99" s="312"/>
      <c r="FU99" s="312"/>
      <c r="FV99" s="312"/>
      <c r="FW99" s="312"/>
      <c r="FX99" s="312"/>
      <c r="FY99" s="312"/>
      <c r="FZ99" s="312"/>
      <c r="GA99" s="312"/>
      <c r="GB99" s="312"/>
      <c r="GC99" s="312"/>
      <c r="GD99" s="312"/>
      <c r="GE99" s="312"/>
      <c r="GF99" s="312"/>
      <c r="GG99" s="312"/>
      <c r="GH99" s="312"/>
      <c r="GI99" s="312"/>
      <c r="GJ99" s="312"/>
      <c r="GK99" s="312"/>
      <c r="GL99" s="312"/>
      <c r="GM99" s="312"/>
      <c r="GN99" s="312"/>
      <c r="GO99" s="312"/>
      <c r="GP99" s="312"/>
      <c r="GQ99" s="312"/>
      <c r="GR99" s="312"/>
      <c r="GS99" s="312"/>
      <c r="GT99" s="312"/>
      <c r="GU99" s="312"/>
      <c r="GV99" s="312"/>
      <c r="GW99" s="312"/>
      <c r="GX99" s="312"/>
      <c r="GY99" s="312"/>
      <c r="GZ99" s="312"/>
      <c r="HA99" s="312"/>
      <c r="HB99" s="312"/>
      <c r="HC99" s="312"/>
      <c r="HD99" s="312"/>
      <c r="HE99" s="312"/>
      <c r="HF99" s="312"/>
      <c r="HG99" s="312"/>
      <c r="HH99" s="312"/>
      <c r="HI99" s="312"/>
      <c r="HJ99" s="312"/>
      <c r="HK99" s="312"/>
      <c r="HL99" s="312"/>
      <c r="HM99" s="312"/>
      <c r="HN99" s="312"/>
      <c r="HO99" s="312"/>
      <c r="HP99" s="312"/>
      <c r="HQ99" s="312"/>
      <c r="HR99" s="312"/>
      <c r="HS99" s="312"/>
      <c r="HT99" s="312"/>
      <c r="HU99" s="312"/>
      <c r="HV99" s="312"/>
      <c r="HW99" s="312"/>
      <c r="HX99" s="312"/>
      <c r="HY99" s="312"/>
      <c r="HZ99" s="312"/>
      <c r="IA99" s="312"/>
      <c r="IB99" s="312"/>
      <c r="IC99" s="312"/>
      <c r="ID99" s="312"/>
      <c r="IE99" s="312"/>
      <c r="IF99" s="312"/>
      <c r="IG99" s="312"/>
      <c r="IH99" s="312"/>
      <c r="II99" s="312"/>
      <c r="IJ99" s="312"/>
      <c r="IK99" s="312"/>
      <c r="IL99" s="312"/>
      <c r="IM99" s="312"/>
      <c r="IN99" s="312"/>
      <c r="IO99" s="312"/>
      <c r="IP99" s="312"/>
      <c r="IQ99" s="312"/>
      <c r="IR99" s="312"/>
      <c r="IS99" s="312"/>
      <c r="IT99" s="312"/>
      <c r="IU99" s="312"/>
      <c r="IV99" s="312"/>
    </row>
    <row r="100" s="248" customFormat="1" customHeight="1" spans="1:256">
      <c r="A100" s="312"/>
      <c r="B100" s="329">
        <v>13</v>
      </c>
      <c r="C100" s="329">
        <v>400000</v>
      </c>
      <c r="D100" s="330">
        <v>5778.6</v>
      </c>
      <c r="E100" s="284">
        <f>IF($C$1&lt;=C100,IF($C$1&gt;C99,D99+($C$1-C99)/(C100-C99)*(D100-D99),0),0)</f>
        <v>0</v>
      </c>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312"/>
      <c r="AE100" s="312"/>
      <c r="AF100" s="312"/>
      <c r="AG100" s="312"/>
      <c r="AH100" s="312"/>
      <c r="AI100" s="312"/>
      <c r="AJ100" s="312"/>
      <c r="AK100" s="312"/>
      <c r="AL100" s="312"/>
      <c r="AM100" s="312"/>
      <c r="AN100" s="312"/>
      <c r="AO100" s="312"/>
      <c r="AP100" s="312"/>
      <c r="AQ100" s="312"/>
      <c r="AR100" s="312"/>
      <c r="AS100" s="312"/>
      <c r="AT100" s="312"/>
      <c r="AU100" s="312"/>
      <c r="AV100" s="312"/>
      <c r="AW100" s="312"/>
      <c r="AX100" s="312"/>
      <c r="AY100" s="312"/>
      <c r="AZ100" s="312"/>
      <c r="BA100" s="312"/>
      <c r="BB100" s="312"/>
      <c r="BC100" s="312"/>
      <c r="BD100" s="312"/>
      <c r="BE100" s="312"/>
      <c r="BF100" s="312"/>
      <c r="BG100" s="312"/>
      <c r="BH100" s="312"/>
      <c r="BI100" s="312"/>
      <c r="BJ100" s="312"/>
      <c r="BK100" s="312"/>
      <c r="BL100" s="312"/>
      <c r="BM100" s="312"/>
      <c r="BN100" s="312"/>
      <c r="BO100" s="312"/>
      <c r="BP100" s="312"/>
      <c r="BQ100" s="312"/>
      <c r="BR100" s="312"/>
      <c r="BS100" s="312"/>
      <c r="BT100" s="312"/>
      <c r="BU100" s="312"/>
      <c r="BV100" s="312"/>
      <c r="BW100" s="312"/>
      <c r="BX100" s="312"/>
      <c r="BY100" s="312"/>
      <c r="BZ100" s="312"/>
      <c r="CA100" s="312"/>
      <c r="CB100" s="312"/>
      <c r="CC100" s="312"/>
      <c r="CD100" s="312"/>
      <c r="CE100" s="312"/>
      <c r="CF100" s="312"/>
      <c r="CG100" s="312"/>
      <c r="CH100" s="312"/>
      <c r="CI100" s="312"/>
      <c r="CJ100" s="312"/>
      <c r="CK100" s="312"/>
      <c r="CL100" s="312"/>
      <c r="CM100" s="312"/>
      <c r="CN100" s="312"/>
      <c r="CO100" s="312"/>
      <c r="CP100" s="312"/>
      <c r="CQ100" s="312"/>
      <c r="CR100" s="312"/>
      <c r="CS100" s="312"/>
      <c r="CT100" s="312"/>
      <c r="CU100" s="312"/>
      <c r="CV100" s="312"/>
      <c r="CW100" s="312"/>
      <c r="CX100" s="312"/>
      <c r="CY100" s="312"/>
      <c r="CZ100" s="312"/>
      <c r="DA100" s="312"/>
      <c r="DB100" s="312"/>
      <c r="DC100" s="312"/>
      <c r="DD100" s="312"/>
      <c r="DE100" s="312"/>
      <c r="DF100" s="312"/>
      <c r="DG100" s="312"/>
      <c r="DH100" s="312"/>
      <c r="DI100" s="312"/>
      <c r="DJ100" s="312"/>
      <c r="DK100" s="312"/>
      <c r="DL100" s="312"/>
      <c r="DM100" s="312"/>
      <c r="DN100" s="312"/>
      <c r="DO100" s="312"/>
      <c r="DP100" s="312"/>
      <c r="DQ100" s="312"/>
      <c r="DR100" s="312"/>
      <c r="DS100" s="312"/>
      <c r="DT100" s="312"/>
      <c r="DU100" s="312"/>
      <c r="DV100" s="312"/>
      <c r="DW100" s="312"/>
      <c r="DX100" s="312"/>
      <c r="DY100" s="312"/>
      <c r="DZ100" s="312"/>
      <c r="EA100" s="312"/>
      <c r="EB100" s="312"/>
      <c r="EC100" s="312"/>
      <c r="ED100" s="312"/>
      <c r="EE100" s="312"/>
      <c r="EF100" s="312"/>
      <c r="EG100" s="312"/>
      <c r="EH100" s="312"/>
      <c r="EI100" s="312"/>
      <c r="EJ100" s="312"/>
      <c r="EK100" s="312"/>
      <c r="EL100" s="312"/>
      <c r="EM100" s="312"/>
      <c r="EN100" s="312"/>
      <c r="EO100" s="312"/>
      <c r="EP100" s="312"/>
      <c r="EQ100" s="312"/>
      <c r="ER100" s="312"/>
      <c r="ES100" s="312"/>
      <c r="ET100" s="312"/>
      <c r="EU100" s="312"/>
      <c r="EV100" s="312"/>
      <c r="EW100" s="312"/>
      <c r="EX100" s="312"/>
      <c r="EY100" s="312"/>
      <c r="EZ100" s="312"/>
      <c r="FA100" s="312"/>
      <c r="FB100" s="312"/>
      <c r="FC100" s="312"/>
      <c r="FD100" s="312"/>
      <c r="FE100" s="312"/>
      <c r="FF100" s="312"/>
      <c r="FG100" s="312"/>
      <c r="FH100" s="312"/>
      <c r="FI100" s="312"/>
      <c r="FJ100" s="312"/>
      <c r="FK100" s="312"/>
      <c r="FL100" s="312"/>
      <c r="FM100" s="312"/>
      <c r="FN100" s="312"/>
      <c r="FO100" s="312"/>
      <c r="FP100" s="312"/>
      <c r="FQ100" s="312"/>
      <c r="FR100" s="312"/>
      <c r="FS100" s="312"/>
      <c r="FT100" s="312"/>
      <c r="FU100" s="312"/>
      <c r="FV100" s="312"/>
      <c r="FW100" s="312"/>
      <c r="FX100" s="312"/>
      <c r="FY100" s="312"/>
      <c r="FZ100" s="312"/>
      <c r="GA100" s="312"/>
      <c r="GB100" s="312"/>
      <c r="GC100" s="312"/>
      <c r="GD100" s="312"/>
      <c r="GE100" s="312"/>
      <c r="GF100" s="312"/>
      <c r="GG100" s="312"/>
      <c r="GH100" s="312"/>
      <c r="GI100" s="312"/>
      <c r="GJ100" s="312"/>
      <c r="GK100" s="312"/>
      <c r="GL100" s="312"/>
      <c r="GM100" s="312"/>
      <c r="GN100" s="312"/>
      <c r="GO100" s="312"/>
      <c r="GP100" s="312"/>
      <c r="GQ100" s="312"/>
      <c r="GR100" s="312"/>
      <c r="GS100" s="312"/>
      <c r="GT100" s="312"/>
      <c r="GU100" s="312"/>
      <c r="GV100" s="312"/>
      <c r="GW100" s="312"/>
      <c r="GX100" s="312"/>
      <c r="GY100" s="312"/>
      <c r="GZ100" s="312"/>
      <c r="HA100" s="312"/>
      <c r="HB100" s="312"/>
      <c r="HC100" s="312"/>
      <c r="HD100" s="312"/>
      <c r="HE100" s="312"/>
      <c r="HF100" s="312"/>
      <c r="HG100" s="312"/>
      <c r="HH100" s="312"/>
      <c r="HI100" s="312"/>
      <c r="HJ100" s="312"/>
      <c r="HK100" s="312"/>
      <c r="HL100" s="312"/>
      <c r="HM100" s="312"/>
      <c r="HN100" s="312"/>
      <c r="HO100" s="312"/>
      <c r="HP100" s="312"/>
      <c r="HQ100" s="312"/>
      <c r="HR100" s="312"/>
      <c r="HS100" s="312"/>
      <c r="HT100" s="312"/>
      <c r="HU100" s="312"/>
      <c r="HV100" s="312"/>
      <c r="HW100" s="312"/>
      <c r="HX100" s="312"/>
      <c r="HY100" s="312"/>
      <c r="HZ100" s="312"/>
      <c r="IA100" s="312"/>
      <c r="IB100" s="312"/>
      <c r="IC100" s="312"/>
      <c r="ID100" s="312"/>
      <c r="IE100" s="312"/>
      <c r="IF100" s="312"/>
      <c r="IG100" s="312"/>
      <c r="IH100" s="312"/>
      <c r="II100" s="312"/>
      <c r="IJ100" s="312"/>
      <c r="IK100" s="312"/>
      <c r="IL100" s="312"/>
      <c r="IM100" s="312"/>
      <c r="IN100" s="312"/>
      <c r="IO100" s="312"/>
      <c r="IP100" s="312"/>
      <c r="IQ100" s="312"/>
      <c r="IR100" s="312"/>
      <c r="IS100" s="312"/>
      <c r="IT100" s="312"/>
      <c r="IU100" s="312"/>
      <c r="IV100" s="312"/>
    </row>
    <row r="101" s="248" customFormat="1" customHeight="1" spans="1:256">
      <c r="A101" s="312"/>
      <c r="B101" s="329">
        <v>14</v>
      </c>
      <c r="C101" s="329">
        <v>600000</v>
      </c>
      <c r="D101" s="330">
        <v>7916.7</v>
      </c>
      <c r="E101" s="284">
        <f>IF($C$1&lt;=C101,IF($C$1&gt;C100,D100+($C$1-C100)/(C101-C100)*(D101-D100),0),0)</f>
        <v>0</v>
      </c>
      <c r="F101" s="331"/>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312"/>
      <c r="AE101" s="312"/>
      <c r="AF101" s="312"/>
      <c r="AG101" s="312"/>
      <c r="AH101" s="312"/>
      <c r="AI101" s="312"/>
      <c r="AJ101" s="312"/>
      <c r="AK101" s="312"/>
      <c r="AL101" s="312"/>
      <c r="AM101" s="312"/>
      <c r="AN101" s="312"/>
      <c r="AO101" s="312"/>
      <c r="AP101" s="312"/>
      <c r="AQ101" s="312"/>
      <c r="AR101" s="312"/>
      <c r="AS101" s="312"/>
      <c r="AT101" s="312"/>
      <c r="AU101" s="312"/>
      <c r="AV101" s="312"/>
      <c r="AW101" s="312"/>
      <c r="AX101" s="312"/>
      <c r="AY101" s="312"/>
      <c r="AZ101" s="312"/>
      <c r="BA101" s="312"/>
      <c r="BB101" s="312"/>
      <c r="BC101" s="312"/>
      <c r="BD101" s="312"/>
      <c r="BE101" s="312"/>
      <c r="BF101" s="312"/>
      <c r="BG101" s="312"/>
      <c r="BH101" s="312"/>
      <c r="BI101" s="312"/>
      <c r="BJ101" s="312"/>
      <c r="BK101" s="312"/>
      <c r="BL101" s="312"/>
      <c r="BM101" s="312"/>
      <c r="BN101" s="312"/>
      <c r="BO101" s="312"/>
      <c r="BP101" s="312"/>
      <c r="BQ101" s="312"/>
      <c r="BR101" s="312"/>
      <c r="BS101" s="312"/>
      <c r="BT101" s="312"/>
      <c r="BU101" s="312"/>
      <c r="BV101" s="312"/>
      <c r="BW101" s="312"/>
      <c r="BX101" s="312"/>
      <c r="BY101" s="312"/>
      <c r="BZ101" s="312"/>
      <c r="CA101" s="312"/>
      <c r="CB101" s="312"/>
      <c r="CC101" s="312"/>
      <c r="CD101" s="312"/>
      <c r="CE101" s="312"/>
      <c r="CF101" s="312"/>
      <c r="CG101" s="312"/>
      <c r="CH101" s="312"/>
      <c r="CI101" s="312"/>
      <c r="CJ101" s="312"/>
      <c r="CK101" s="312"/>
      <c r="CL101" s="312"/>
      <c r="CM101" s="312"/>
      <c r="CN101" s="312"/>
      <c r="CO101" s="312"/>
      <c r="CP101" s="312"/>
      <c r="CQ101" s="312"/>
      <c r="CR101" s="312"/>
      <c r="CS101" s="312"/>
      <c r="CT101" s="312"/>
      <c r="CU101" s="312"/>
      <c r="CV101" s="312"/>
      <c r="CW101" s="312"/>
      <c r="CX101" s="312"/>
      <c r="CY101" s="312"/>
      <c r="CZ101" s="312"/>
      <c r="DA101" s="312"/>
      <c r="DB101" s="312"/>
      <c r="DC101" s="312"/>
      <c r="DD101" s="312"/>
      <c r="DE101" s="312"/>
      <c r="DF101" s="312"/>
      <c r="DG101" s="312"/>
      <c r="DH101" s="312"/>
      <c r="DI101" s="312"/>
      <c r="DJ101" s="312"/>
      <c r="DK101" s="312"/>
      <c r="DL101" s="312"/>
      <c r="DM101" s="312"/>
      <c r="DN101" s="312"/>
      <c r="DO101" s="312"/>
      <c r="DP101" s="312"/>
      <c r="DQ101" s="312"/>
      <c r="DR101" s="312"/>
      <c r="DS101" s="312"/>
      <c r="DT101" s="312"/>
      <c r="DU101" s="312"/>
      <c r="DV101" s="312"/>
      <c r="DW101" s="312"/>
      <c r="DX101" s="312"/>
      <c r="DY101" s="312"/>
      <c r="DZ101" s="312"/>
      <c r="EA101" s="312"/>
      <c r="EB101" s="312"/>
      <c r="EC101" s="312"/>
      <c r="ED101" s="312"/>
      <c r="EE101" s="312"/>
      <c r="EF101" s="312"/>
      <c r="EG101" s="312"/>
      <c r="EH101" s="312"/>
      <c r="EI101" s="312"/>
      <c r="EJ101" s="312"/>
      <c r="EK101" s="312"/>
      <c r="EL101" s="312"/>
      <c r="EM101" s="312"/>
      <c r="EN101" s="312"/>
      <c r="EO101" s="312"/>
      <c r="EP101" s="312"/>
      <c r="EQ101" s="312"/>
      <c r="ER101" s="312"/>
      <c r="ES101" s="312"/>
      <c r="ET101" s="312"/>
      <c r="EU101" s="312"/>
      <c r="EV101" s="312"/>
      <c r="EW101" s="312"/>
      <c r="EX101" s="312"/>
      <c r="EY101" s="312"/>
      <c r="EZ101" s="312"/>
      <c r="FA101" s="312"/>
      <c r="FB101" s="312"/>
      <c r="FC101" s="312"/>
      <c r="FD101" s="312"/>
      <c r="FE101" s="312"/>
      <c r="FF101" s="312"/>
      <c r="FG101" s="312"/>
      <c r="FH101" s="312"/>
      <c r="FI101" s="312"/>
      <c r="FJ101" s="312"/>
      <c r="FK101" s="312"/>
      <c r="FL101" s="312"/>
      <c r="FM101" s="312"/>
      <c r="FN101" s="312"/>
      <c r="FO101" s="312"/>
      <c r="FP101" s="312"/>
      <c r="FQ101" s="312"/>
      <c r="FR101" s="312"/>
      <c r="FS101" s="312"/>
      <c r="FT101" s="312"/>
      <c r="FU101" s="312"/>
      <c r="FV101" s="312"/>
      <c r="FW101" s="312"/>
      <c r="FX101" s="312"/>
      <c r="FY101" s="312"/>
      <c r="FZ101" s="312"/>
      <c r="GA101" s="312"/>
      <c r="GB101" s="312"/>
      <c r="GC101" s="312"/>
      <c r="GD101" s="312"/>
      <c r="GE101" s="312"/>
      <c r="GF101" s="312"/>
      <c r="GG101" s="312"/>
      <c r="GH101" s="312"/>
      <c r="GI101" s="312"/>
      <c r="GJ101" s="312"/>
      <c r="GK101" s="312"/>
      <c r="GL101" s="312"/>
      <c r="GM101" s="312"/>
      <c r="GN101" s="312"/>
      <c r="GO101" s="312"/>
      <c r="GP101" s="312"/>
      <c r="GQ101" s="312"/>
      <c r="GR101" s="312"/>
      <c r="GS101" s="312"/>
      <c r="GT101" s="312"/>
      <c r="GU101" s="312"/>
      <c r="GV101" s="312"/>
      <c r="GW101" s="312"/>
      <c r="GX101" s="312"/>
      <c r="GY101" s="312"/>
      <c r="GZ101" s="312"/>
      <c r="HA101" s="312"/>
      <c r="HB101" s="312"/>
      <c r="HC101" s="312"/>
      <c r="HD101" s="312"/>
      <c r="HE101" s="312"/>
      <c r="HF101" s="312"/>
      <c r="HG101" s="312"/>
      <c r="HH101" s="312"/>
      <c r="HI101" s="312"/>
      <c r="HJ101" s="312"/>
      <c r="HK101" s="312"/>
      <c r="HL101" s="312"/>
      <c r="HM101" s="312"/>
      <c r="HN101" s="312"/>
      <c r="HO101" s="312"/>
      <c r="HP101" s="312"/>
      <c r="HQ101" s="312"/>
      <c r="HR101" s="312"/>
      <c r="HS101" s="312"/>
      <c r="HT101" s="312"/>
      <c r="HU101" s="312"/>
      <c r="HV101" s="312"/>
      <c r="HW101" s="312"/>
      <c r="HX101" s="312"/>
      <c r="HY101" s="312"/>
      <c r="HZ101" s="312"/>
      <c r="IA101" s="312"/>
      <c r="IB101" s="312"/>
      <c r="IC101" s="312"/>
      <c r="ID101" s="312"/>
      <c r="IE101" s="312"/>
      <c r="IF101" s="312"/>
      <c r="IG101" s="312"/>
      <c r="IH101" s="312"/>
      <c r="II101" s="312"/>
      <c r="IJ101" s="312"/>
      <c r="IK101" s="312"/>
      <c r="IL101" s="312"/>
      <c r="IM101" s="312"/>
      <c r="IN101" s="312"/>
      <c r="IO101" s="312"/>
      <c r="IP101" s="312"/>
      <c r="IQ101" s="312"/>
      <c r="IR101" s="312"/>
      <c r="IS101" s="312"/>
      <c r="IT101" s="312"/>
      <c r="IU101" s="312"/>
      <c r="IV101" s="312"/>
    </row>
    <row r="102" s="248" customFormat="1" customHeight="1" spans="1:256">
      <c r="A102" s="312"/>
      <c r="B102" s="329">
        <v>15</v>
      </c>
      <c r="C102" s="329">
        <v>800000</v>
      </c>
      <c r="D102" s="330">
        <v>9869.4</v>
      </c>
      <c r="E102" s="284">
        <f>IF($C$1&lt;=C102,IF($C$1&gt;C101,D101+($C$1-C101)/(C102-C101)*(D102-D101),0),0)</f>
        <v>0</v>
      </c>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312"/>
      <c r="AE102" s="312"/>
      <c r="AF102" s="312"/>
      <c r="AG102" s="312"/>
      <c r="AH102" s="312"/>
      <c r="AI102" s="312"/>
      <c r="AJ102" s="312"/>
      <c r="AK102" s="312"/>
      <c r="AL102" s="312"/>
      <c r="AM102" s="312"/>
      <c r="AN102" s="312"/>
      <c r="AO102" s="312"/>
      <c r="AP102" s="312"/>
      <c r="AQ102" s="312"/>
      <c r="AR102" s="312"/>
      <c r="AS102" s="312"/>
      <c r="AT102" s="312"/>
      <c r="AU102" s="312"/>
      <c r="AV102" s="312"/>
      <c r="AW102" s="312"/>
      <c r="AX102" s="312"/>
      <c r="AY102" s="312"/>
      <c r="AZ102" s="312"/>
      <c r="BA102" s="312"/>
      <c r="BB102" s="312"/>
      <c r="BC102" s="312"/>
      <c r="BD102" s="312"/>
      <c r="BE102" s="312"/>
      <c r="BF102" s="312"/>
      <c r="BG102" s="312"/>
      <c r="BH102" s="312"/>
      <c r="BI102" s="312"/>
      <c r="BJ102" s="312"/>
      <c r="BK102" s="312"/>
      <c r="BL102" s="312"/>
      <c r="BM102" s="312"/>
      <c r="BN102" s="312"/>
      <c r="BO102" s="312"/>
      <c r="BP102" s="312"/>
      <c r="BQ102" s="312"/>
      <c r="BR102" s="312"/>
      <c r="BS102" s="312"/>
      <c r="BT102" s="312"/>
      <c r="BU102" s="312"/>
      <c r="BV102" s="312"/>
      <c r="BW102" s="312"/>
      <c r="BX102" s="312"/>
      <c r="BY102" s="312"/>
      <c r="BZ102" s="312"/>
      <c r="CA102" s="312"/>
      <c r="CB102" s="312"/>
      <c r="CC102" s="312"/>
      <c r="CD102" s="312"/>
      <c r="CE102" s="312"/>
      <c r="CF102" s="312"/>
      <c r="CG102" s="312"/>
      <c r="CH102" s="312"/>
      <c r="CI102" s="312"/>
      <c r="CJ102" s="312"/>
      <c r="CK102" s="312"/>
      <c r="CL102" s="312"/>
      <c r="CM102" s="312"/>
      <c r="CN102" s="312"/>
      <c r="CO102" s="312"/>
      <c r="CP102" s="312"/>
      <c r="CQ102" s="312"/>
      <c r="CR102" s="312"/>
      <c r="CS102" s="312"/>
      <c r="CT102" s="312"/>
      <c r="CU102" s="312"/>
      <c r="CV102" s="312"/>
      <c r="CW102" s="312"/>
      <c r="CX102" s="312"/>
      <c r="CY102" s="312"/>
      <c r="CZ102" s="312"/>
      <c r="DA102" s="312"/>
      <c r="DB102" s="312"/>
      <c r="DC102" s="312"/>
      <c r="DD102" s="312"/>
      <c r="DE102" s="312"/>
      <c r="DF102" s="312"/>
      <c r="DG102" s="312"/>
      <c r="DH102" s="312"/>
      <c r="DI102" s="312"/>
      <c r="DJ102" s="312"/>
      <c r="DK102" s="312"/>
      <c r="DL102" s="312"/>
      <c r="DM102" s="312"/>
      <c r="DN102" s="312"/>
      <c r="DO102" s="312"/>
      <c r="DP102" s="312"/>
      <c r="DQ102" s="312"/>
      <c r="DR102" s="312"/>
      <c r="DS102" s="312"/>
      <c r="DT102" s="312"/>
      <c r="DU102" s="312"/>
      <c r="DV102" s="312"/>
      <c r="DW102" s="312"/>
      <c r="DX102" s="312"/>
      <c r="DY102" s="312"/>
      <c r="DZ102" s="312"/>
      <c r="EA102" s="312"/>
      <c r="EB102" s="312"/>
      <c r="EC102" s="312"/>
      <c r="ED102" s="312"/>
      <c r="EE102" s="312"/>
      <c r="EF102" s="312"/>
      <c r="EG102" s="312"/>
      <c r="EH102" s="312"/>
      <c r="EI102" s="312"/>
      <c r="EJ102" s="312"/>
      <c r="EK102" s="312"/>
      <c r="EL102" s="312"/>
      <c r="EM102" s="312"/>
      <c r="EN102" s="312"/>
      <c r="EO102" s="312"/>
      <c r="EP102" s="312"/>
      <c r="EQ102" s="312"/>
      <c r="ER102" s="312"/>
      <c r="ES102" s="312"/>
      <c r="ET102" s="312"/>
      <c r="EU102" s="312"/>
      <c r="EV102" s="312"/>
      <c r="EW102" s="312"/>
      <c r="EX102" s="312"/>
      <c r="EY102" s="312"/>
      <c r="EZ102" s="312"/>
      <c r="FA102" s="312"/>
      <c r="FB102" s="312"/>
      <c r="FC102" s="312"/>
      <c r="FD102" s="312"/>
      <c r="FE102" s="312"/>
      <c r="FF102" s="312"/>
      <c r="FG102" s="312"/>
      <c r="FH102" s="312"/>
      <c r="FI102" s="312"/>
      <c r="FJ102" s="312"/>
      <c r="FK102" s="312"/>
      <c r="FL102" s="312"/>
      <c r="FM102" s="312"/>
      <c r="FN102" s="312"/>
      <c r="FO102" s="312"/>
      <c r="FP102" s="312"/>
      <c r="FQ102" s="312"/>
      <c r="FR102" s="312"/>
      <c r="FS102" s="312"/>
      <c r="FT102" s="312"/>
      <c r="FU102" s="312"/>
      <c r="FV102" s="312"/>
      <c r="FW102" s="312"/>
      <c r="FX102" s="312"/>
      <c r="FY102" s="312"/>
      <c r="FZ102" s="312"/>
      <c r="GA102" s="312"/>
      <c r="GB102" s="312"/>
      <c r="GC102" s="312"/>
      <c r="GD102" s="312"/>
      <c r="GE102" s="312"/>
      <c r="GF102" s="312"/>
      <c r="GG102" s="312"/>
      <c r="GH102" s="312"/>
      <c r="GI102" s="312"/>
      <c r="GJ102" s="312"/>
      <c r="GK102" s="312"/>
      <c r="GL102" s="312"/>
      <c r="GM102" s="312"/>
      <c r="GN102" s="312"/>
      <c r="GO102" s="312"/>
      <c r="GP102" s="312"/>
      <c r="GQ102" s="312"/>
      <c r="GR102" s="312"/>
      <c r="GS102" s="312"/>
      <c r="GT102" s="312"/>
      <c r="GU102" s="312"/>
      <c r="GV102" s="312"/>
      <c r="GW102" s="312"/>
      <c r="GX102" s="312"/>
      <c r="GY102" s="312"/>
      <c r="GZ102" s="312"/>
      <c r="HA102" s="312"/>
      <c r="HB102" s="312"/>
      <c r="HC102" s="312"/>
      <c r="HD102" s="312"/>
      <c r="HE102" s="312"/>
      <c r="HF102" s="312"/>
      <c r="HG102" s="312"/>
      <c r="HH102" s="312"/>
      <c r="HI102" s="312"/>
      <c r="HJ102" s="312"/>
      <c r="HK102" s="312"/>
      <c r="HL102" s="312"/>
      <c r="HM102" s="312"/>
      <c r="HN102" s="312"/>
      <c r="HO102" s="312"/>
      <c r="HP102" s="312"/>
      <c r="HQ102" s="312"/>
      <c r="HR102" s="312"/>
      <c r="HS102" s="312"/>
      <c r="HT102" s="312"/>
      <c r="HU102" s="312"/>
      <c r="HV102" s="312"/>
      <c r="HW102" s="312"/>
      <c r="HX102" s="312"/>
      <c r="HY102" s="312"/>
      <c r="HZ102" s="312"/>
      <c r="IA102" s="312"/>
      <c r="IB102" s="312"/>
      <c r="IC102" s="312"/>
      <c r="ID102" s="312"/>
      <c r="IE102" s="312"/>
      <c r="IF102" s="312"/>
      <c r="IG102" s="312"/>
      <c r="IH102" s="312"/>
      <c r="II102" s="312"/>
      <c r="IJ102" s="312"/>
      <c r="IK102" s="312"/>
      <c r="IL102" s="312"/>
      <c r="IM102" s="312"/>
      <c r="IN102" s="312"/>
      <c r="IO102" s="312"/>
      <c r="IP102" s="312"/>
      <c r="IQ102" s="312"/>
      <c r="IR102" s="312"/>
      <c r="IS102" s="312"/>
      <c r="IT102" s="312"/>
      <c r="IU102" s="312"/>
      <c r="IV102" s="312"/>
    </row>
    <row r="103" s="248" customFormat="1" customHeight="1" spans="1:256">
      <c r="A103" s="312"/>
      <c r="B103" s="329">
        <v>16</v>
      </c>
      <c r="C103" s="329">
        <v>1000000</v>
      </c>
      <c r="D103" s="330">
        <v>11695.3</v>
      </c>
      <c r="E103" s="284">
        <f>IF($C$1&lt;=C103,IF($C$1&gt;C102,D102+($C$1-C102)/(C103-C102)*(D103-D102),0),0)</f>
        <v>0</v>
      </c>
      <c r="F103" s="283"/>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c r="AF103" s="312"/>
      <c r="AG103" s="312"/>
      <c r="AH103" s="312"/>
      <c r="AI103" s="312"/>
      <c r="AJ103" s="312"/>
      <c r="AK103" s="312"/>
      <c r="AL103" s="312"/>
      <c r="AM103" s="312"/>
      <c r="AN103" s="312"/>
      <c r="AO103" s="312"/>
      <c r="AP103" s="312"/>
      <c r="AQ103" s="312"/>
      <c r="AR103" s="312"/>
      <c r="AS103" s="312"/>
      <c r="AT103" s="312"/>
      <c r="AU103" s="312"/>
      <c r="AV103" s="312"/>
      <c r="AW103" s="312"/>
      <c r="AX103" s="312"/>
      <c r="AY103" s="312"/>
      <c r="AZ103" s="312"/>
      <c r="BA103" s="312"/>
      <c r="BB103" s="312"/>
      <c r="BC103" s="312"/>
      <c r="BD103" s="312"/>
      <c r="BE103" s="312"/>
      <c r="BF103" s="312"/>
      <c r="BG103" s="312"/>
      <c r="BH103" s="312"/>
      <c r="BI103" s="312"/>
      <c r="BJ103" s="312"/>
      <c r="BK103" s="312"/>
      <c r="BL103" s="312"/>
      <c r="BM103" s="312"/>
      <c r="BN103" s="312"/>
      <c r="BO103" s="312"/>
      <c r="BP103" s="312"/>
      <c r="BQ103" s="312"/>
      <c r="BR103" s="312"/>
      <c r="BS103" s="312"/>
      <c r="BT103" s="312"/>
      <c r="BU103" s="312"/>
      <c r="BV103" s="312"/>
      <c r="BW103" s="312"/>
      <c r="BX103" s="312"/>
      <c r="BY103" s="312"/>
      <c r="BZ103" s="312"/>
      <c r="CA103" s="312"/>
      <c r="CB103" s="312"/>
      <c r="CC103" s="312"/>
      <c r="CD103" s="312"/>
      <c r="CE103" s="312"/>
      <c r="CF103" s="312"/>
      <c r="CG103" s="312"/>
      <c r="CH103" s="312"/>
      <c r="CI103" s="312"/>
      <c r="CJ103" s="312"/>
      <c r="CK103" s="312"/>
      <c r="CL103" s="312"/>
      <c r="CM103" s="312"/>
      <c r="CN103" s="312"/>
      <c r="CO103" s="312"/>
      <c r="CP103" s="312"/>
      <c r="CQ103" s="312"/>
      <c r="CR103" s="312"/>
      <c r="CS103" s="312"/>
      <c r="CT103" s="312"/>
      <c r="CU103" s="312"/>
      <c r="CV103" s="312"/>
      <c r="CW103" s="312"/>
      <c r="CX103" s="312"/>
      <c r="CY103" s="312"/>
      <c r="CZ103" s="312"/>
      <c r="DA103" s="312"/>
      <c r="DB103" s="312"/>
      <c r="DC103" s="312"/>
      <c r="DD103" s="312"/>
      <c r="DE103" s="312"/>
      <c r="DF103" s="312"/>
      <c r="DG103" s="312"/>
      <c r="DH103" s="312"/>
      <c r="DI103" s="312"/>
      <c r="DJ103" s="312"/>
      <c r="DK103" s="312"/>
      <c r="DL103" s="312"/>
      <c r="DM103" s="312"/>
      <c r="DN103" s="312"/>
      <c r="DO103" s="312"/>
      <c r="DP103" s="312"/>
      <c r="DQ103" s="312"/>
      <c r="DR103" s="312"/>
      <c r="DS103" s="312"/>
      <c r="DT103" s="312"/>
      <c r="DU103" s="312"/>
      <c r="DV103" s="312"/>
      <c r="DW103" s="312"/>
      <c r="DX103" s="312"/>
      <c r="DY103" s="312"/>
      <c r="DZ103" s="312"/>
      <c r="EA103" s="312"/>
      <c r="EB103" s="312"/>
      <c r="EC103" s="312"/>
      <c r="ED103" s="312"/>
      <c r="EE103" s="312"/>
      <c r="EF103" s="312"/>
      <c r="EG103" s="312"/>
      <c r="EH103" s="312"/>
      <c r="EI103" s="312"/>
      <c r="EJ103" s="312"/>
      <c r="EK103" s="312"/>
      <c r="EL103" s="312"/>
      <c r="EM103" s="312"/>
      <c r="EN103" s="312"/>
      <c r="EO103" s="312"/>
      <c r="EP103" s="312"/>
      <c r="EQ103" s="312"/>
      <c r="ER103" s="312"/>
      <c r="ES103" s="312"/>
      <c r="ET103" s="312"/>
      <c r="EU103" s="312"/>
      <c r="EV103" s="312"/>
      <c r="EW103" s="312"/>
      <c r="EX103" s="312"/>
      <c r="EY103" s="312"/>
      <c r="EZ103" s="312"/>
      <c r="FA103" s="312"/>
      <c r="FB103" s="312"/>
      <c r="FC103" s="312"/>
      <c r="FD103" s="312"/>
      <c r="FE103" s="312"/>
      <c r="FF103" s="312"/>
      <c r="FG103" s="312"/>
      <c r="FH103" s="312"/>
      <c r="FI103" s="312"/>
      <c r="FJ103" s="312"/>
      <c r="FK103" s="312"/>
      <c r="FL103" s="312"/>
      <c r="FM103" s="312"/>
      <c r="FN103" s="312"/>
      <c r="FO103" s="312"/>
      <c r="FP103" s="312"/>
      <c r="FQ103" s="312"/>
      <c r="FR103" s="312"/>
      <c r="FS103" s="312"/>
      <c r="FT103" s="312"/>
      <c r="FU103" s="312"/>
      <c r="FV103" s="312"/>
      <c r="FW103" s="312"/>
      <c r="FX103" s="312"/>
      <c r="FY103" s="312"/>
      <c r="FZ103" s="312"/>
      <c r="GA103" s="312"/>
      <c r="GB103" s="312"/>
      <c r="GC103" s="312"/>
      <c r="GD103" s="312"/>
      <c r="GE103" s="312"/>
      <c r="GF103" s="312"/>
      <c r="GG103" s="312"/>
      <c r="GH103" s="312"/>
      <c r="GI103" s="312"/>
      <c r="GJ103" s="312"/>
      <c r="GK103" s="312"/>
      <c r="GL103" s="312"/>
      <c r="GM103" s="312"/>
      <c r="GN103" s="312"/>
      <c r="GO103" s="312"/>
      <c r="GP103" s="312"/>
      <c r="GQ103" s="312"/>
      <c r="GR103" s="312"/>
      <c r="GS103" s="312"/>
      <c r="GT103" s="312"/>
      <c r="GU103" s="312"/>
      <c r="GV103" s="312"/>
      <c r="GW103" s="312"/>
      <c r="GX103" s="312"/>
      <c r="GY103" s="312"/>
      <c r="GZ103" s="312"/>
      <c r="HA103" s="312"/>
      <c r="HB103" s="312"/>
      <c r="HC103" s="312"/>
      <c r="HD103" s="312"/>
      <c r="HE103" s="312"/>
      <c r="HF103" s="312"/>
      <c r="HG103" s="312"/>
      <c r="HH103" s="312"/>
      <c r="HI103" s="312"/>
      <c r="HJ103" s="312"/>
      <c r="HK103" s="312"/>
      <c r="HL103" s="312"/>
      <c r="HM103" s="312"/>
      <c r="HN103" s="312"/>
      <c r="HO103" s="312"/>
      <c r="HP103" s="312"/>
      <c r="HQ103" s="312"/>
      <c r="HR103" s="312"/>
      <c r="HS103" s="312"/>
      <c r="HT103" s="312"/>
      <c r="HU103" s="312"/>
      <c r="HV103" s="312"/>
      <c r="HW103" s="312"/>
      <c r="HX103" s="312"/>
      <c r="HY103" s="312"/>
      <c r="HZ103" s="312"/>
      <c r="IA103" s="312"/>
      <c r="IB103" s="312"/>
      <c r="IC103" s="312"/>
      <c r="ID103" s="312"/>
      <c r="IE103" s="312"/>
      <c r="IF103" s="312"/>
      <c r="IG103" s="312"/>
      <c r="IH103" s="312"/>
      <c r="II103" s="312"/>
      <c r="IJ103" s="312"/>
      <c r="IK103" s="312"/>
      <c r="IL103" s="312"/>
      <c r="IM103" s="312"/>
      <c r="IN103" s="312"/>
      <c r="IO103" s="312"/>
      <c r="IP103" s="312"/>
      <c r="IQ103" s="312"/>
      <c r="IR103" s="312"/>
      <c r="IS103" s="312"/>
      <c r="IT103" s="312"/>
      <c r="IU103" s="312"/>
      <c r="IV103" s="312"/>
    </row>
    <row r="104" s="248" customFormat="1" customHeight="1" spans="1:256">
      <c r="A104" s="312"/>
      <c r="B104" s="332" t="s">
        <v>1514</v>
      </c>
      <c r="C104" s="333"/>
      <c r="D104" s="334"/>
      <c r="E104" s="284">
        <f>SUM(E87:E103)</f>
        <v>71.45747865</v>
      </c>
      <c r="F104" s="283"/>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312"/>
      <c r="AE104" s="312"/>
      <c r="AF104" s="312"/>
      <c r="AG104" s="312"/>
      <c r="AH104" s="312"/>
      <c r="AI104" s="312"/>
      <c r="AJ104" s="312"/>
      <c r="AK104" s="312"/>
      <c r="AL104" s="312"/>
      <c r="AM104" s="312"/>
      <c r="AN104" s="312"/>
      <c r="AO104" s="312"/>
      <c r="AP104" s="312"/>
      <c r="AQ104" s="312"/>
      <c r="AR104" s="312"/>
      <c r="AS104" s="312"/>
      <c r="AT104" s="312"/>
      <c r="AU104" s="312"/>
      <c r="AV104" s="312"/>
      <c r="AW104" s="312"/>
      <c r="AX104" s="312"/>
      <c r="AY104" s="312"/>
      <c r="AZ104" s="312"/>
      <c r="BA104" s="312"/>
      <c r="BB104" s="312"/>
      <c r="BC104" s="312"/>
      <c r="BD104" s="312"/>
      <c r="BE104" s="312"/>
      <c r="BF104" s="312"/>
      <c r="BG104" s="312"/>
      <c r="BH104" s="312"/>
      <c r="BI104" s="312"/>
      <c r="BJ104" s="312"/>
      <c r="BK104" s="312"/>
      <c r="BL104" s="312"/>
      <c r="BM104" s="312"/>
      <c r="BN104" s="312"/>
      <c r="BO104" s="312"/>
      <c r="BP104" s="312"/>
      <c r="BQ104" s="312"/>
      <c r="BR104" s="312"/>
      <c r="BS104" s="312"/>
      <c r="BT104" s="312"/>
      <c r="BU104" s="312"/>
      <c r="BV104" s="312"/>
      <c r="BW104" s="312"/>
      <c r="BX104" s="312"/>
      <c r="BY104" s="312"/>
      <c r="BZ104" s="312"/>
      <c r="CA104" s="312"/>
      <c r="CB104" s="312"/>
      <c r="CC104" s="312"/>
      <c r="CD104" s="312"/>
      <c r="CE104" s="312"/>
      <c r="CF104" s="312"/>
      <c r="CG104" s="312"/>
      <c r="CH104" s="312"/>
      <c r="CI104" s="312"/>
      <c r="CJ104" s="312"/>
      <c r="CK104" s="312"/>
      <c r="CL104" s="312"/>
      <c r="CM104" s="312"/>
      <c r="CN104" s="312"/>
      <c r="CO104" s="312"/>
      <c r="CP104" s="312"/>
      <c r="CQ104" s="312"/>
      <c r="CR104" s="312"/>
      <c r="CS104" s="312"/>
      <c r="CT104" s="312"/>
      <c r="CU104" s="312"/>
      <c r="CV104" s="312"/>
      <c r="CW104" s="312"/>
      <c r="CX104" s="312"/>
      <c r="CY104" s="312"/>
      <c r="CZ104" s="312"/>
      <c r="DA104" s="312"/>
      <c r="DB104" s="312"/>
      <c r="DC104" s="312"/>
      <c r="DD104" s="312"/>
      <c r="DE104" s="312"/>
      <c r="DF104" s="312"/>
      <c r="DG104" s="312"/>
      <c r="DH104" s="312"/>
      <c r="DI104" s="312"/>
      <c r="DJ104" s="312"/>
      <c r="DK104" s="312"/>
      <c r="DL104" s="312"/>
      <c r="DM104" s="312"/>
      <c r="DN104" s="312"/>
      <c r="DO104" s="312"/>
      <c r="DP104" s="312"/>
      <c r="DQ104" s="312"/>
      <c r="DR104" s="312"/>
      <c r="DS104" s="312"/>
      <c r="DT104" s="312"/>
      <c r="DU104" s="312"/>
      <c r="DV104" s="312"/>
      <c r="DW104" s="312"/>
      <c r="DX104" s="312"/>
      <c r="DY104" s="312"/>
      <c r="DZ104" s="312"/>
      <c r="EA104" s="312"/>
      <c r="EB104" s="312"/>
      <c r="EC104" s="312"/>
      <c r="ED104" s="312"/>
      <c r="EE104" s="312"/>
      <c r="EF104" s="312"/>
      <c r="EG104" s="312"/>
      <c r="EH104" s="312"/>
      <c r="EI104" s="312"/>
      <c r="EJ104" s="312"/>
      <c r="EK104" s="312"/>
      <c r="EL104" s="312"/>
      <c r="EM104" s="312"/>
      <c r="EN104" s="312"/>
      <c r="EO104" s="312"/>
      <c r="EP104" s="312"/>
      <c r="EQ104" s="312"/>
      <c r="ER104" s="312"/>
      <c r="ES104" s="312"/>
      <c r="ET104" s="312"/>
      <c r="EU104" s="312"/>
      <c r="EV104" s="312"/>
      <c r="EW104" s="312"/>
      <c r="EX104" s="312"/>
      <c r="EY104" s="312"/>
      <c r="EZ104" s="312"/>
      <c r="FA104" s="312"/>
      <c r="FB104" s="312"/>
      <c r="FC104" s="312"/>
      <c r="FD104" s="312"/>
      <c r="FE104" s="312"/>
      <c r="FF104" s="312"/>
      <c r="FG104" s="312"/>
      <c r="FH104" s="312"/>
      <c r="FI104" s="312"/>
      <c r="FJ104" s="312"/>
      <c r="FK104" s="312"/>
      <c r="FL104" s="312"/>
      <c r="FM104" s="312"/>
      <c r="FN104" s="312"/>
      <c r="FO104" s="312"/>
      <c r="FP104" s="312"/>
      <c r="FQ104" s="312"/>
      <c r="FR104" s="312"/>
      <c r="FS104" s="312"/>
      <c r="FT104" s="312"/>
      <c r="FU104" s="312"/>
      <c r="FV104" s="312"/>
      <c r="FW104" s="312"/>
      <c r="FX104" s="312"/>
      <c r="FY104" s="312"/>
      <c r="FZ104" s="312"/>
      <c r="GA104" s="312"/>
      <c r="GB104" s="312"/>
      <c r="GC104" s="312"/>
      <c r="GD104" s="312"/>
      <c r="GE104" s="312"/>
      <c r="GF104" s="312"/>
      <c r="GG104" s="312"/>
      <c r="GH104" s="312"/>
      <c r="GI104" s="312"/>
      <c r="GJ104" s="312"/>
      <c r="GK104" s="312"/>
      <c r="GL104" s="312"/>
      <c r="GM104" s="312"/>
      <c r="GN104" s="312"/>
      <c r="GO104" s="312"/>
      <c r="GP104" s="312"/>
      <c r="GQ104" s="312"/>
      <c r="GR104" s="312"/>
      <c r="GS104" s="312"/>
      <c r="GT104" s="312"/>
      <c r="GU104" s="312"/>
      <c r="GV104" s="312"/>
      <c r="GW104" s="312"/>
      <c r="GX104" s="312"/>
      <c r="GY104" s="312"/>
      <c r="GZ104" s="312"/>
      <c r="HA104" s="312"/>
      <c r="HB104" s="312"/>
      <c r="HC104" s="312"/>
      <c r="HD104" s="312"/>
      <c r="HE104" s="312"/>
      <c r="HF104" s="312"/>
      <c r="HG104" s="312"/>
      <c r="HH104" s="312"/>
      <c r="HI104" s="312"/>
      <c r="HJ104" s="312"/>
      <c r="HK104" s="312"/>
      <c r="HL104" s="312"/>
      <c r="HM104" s="312"/>
      <c r="HN104" s="312"/>
      <c r="HO104" s="312"/>
      <c r="HP104" s="312"/>
      <c r="HQ104" s="312"/>
      <c r="HR104" s="312"/>
      <c r="HS104" s="312"/>
      <c r="HT104" s="312"/>
      <c r="HU104" s="312"/>
      <c r="HV104" s="312"/>
      <c r="HW104" s="312"/>
      <c r="HX104" s="312"/>
      <c r="HY104" s="312"/>
      <c r="HZ104" s="312"/>
      <c r="IA104" s="312"/>
      <c r="IB104" s="312"/>
      <c r="IC104" s="312"/>
      <c r="ID104" s="312"/>
      <c r="IE104" s="312"/>
      <c r="IF104" s="312"/>
      <c r="IG104" s="312"/>
      <c r="IH104" s="312"/>
      <c r="II104" s="312"/>
      <c r="IJ104" s="312"/>
      <c r="IK104" s="312"/>
      <c r="IL104" s="312"/>
      <c r="IM104" s="312"/>
      <c r="IN104" s="312"/>
      <c r="IO104" s="312"/>
      <c r="IP104" s="312"/>
      <c r="IQ104" s="312"/>
      <c r="IR104" s="312"/>
      <c r="IS104" s="312"/>
      <c r="IT104" s="312"/>
      <c r="IU104" s="312"/>
      <c r="IV104" s="312"/>
    </row>
    <row r="105" s="248" customFormat="1" customHeight="1" spans="1:256">
      <c r="A105" s="312"/>
      <c r="B105" s="312"/>
      <c r="C105" s="312"/>
      <c r="D105" s="312"/>
      <c r="E105" s="283"/>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312"/>
      <c r="AE105" s="312"/>
      <c r="AF105" s="312"/>
      <c r="AG105" s="312"/>
      <c r="AH105" s="312"/>
      <c r="AI105" s="312"/>
      <c r="AJ105" s="312"/>
      <c r="AK105" s="312"/>
      <c r="AL105" s="312"/>
      <c r="AM105" s="312"/>
      <c r="AN105" s="312"/>
      <c r="AO105" s="312"/>
      <c r="AP105" s="312"/>
      <c r="AQ105" s="312"/>
      <c r="AR105" s="312"/>
      <c r="AS105" s="312"/>
      <c r="AT105" s="312"/>
      <c r="AU105" s="312"/>
      <c r="AV105" s="312"/>
      <c r="AW105" s="312"/>
      <c r="AX105" s="312"/>
      <c r="AY105" s="312"/>
      <c r="AZ105" s="312"/>
      <c r="BA105" s="312"/>
      <c r="BB105" s="312"/>
      <c r="BC105" s="312"/>
      <c r="BD105" s="312"/>
      <c r="BE105" s="312"/>
      <c r="BF105" s="312"/>
      <c r="BG105" s="312"/>
      <c r="BH105" s="312"/>
      <c r="BI105" s="312"/>
      <c r="BJ105" s="312"/>
      <c r="BK105" s="312"/>
      <c r="BL105" s="312"/>
      <c r="BM105" s="312"/>
      <c r="BN105" s="312"/>
      <c r="BO105" s="312"/>
      <c r="BP105" s="312"/>
      <c r="BQ105" s="312"/>
      <c r="BR105" s="312"/>
      <c r="BS105" s="312"/>
      <c r="BT105" s="312"/>
      <c r="BU105" s="312"/>
      <c r="BV105" s="312"/>
      <c r="BW105" s="312"/>
      <c r="BX105" s="312"/>
      <c r="BY105" s="312"/>
      <c r="BZ105" s="312"/>
      <c r="CA105" s="312"/>
      <c r="CB105" s="312"/>
      <c r="CC105" s="312"/>
      <c r="CD105" s="312"/>
      <c r="CE105" s="312"/>
      <c r="CF105" s="312"/>
      <c r="CG105" s="312"/>
      <c r="CH105" s="312"/>
      <c r="CI105" s="312"/>
      <c r="CJ105" s="312"/>
      <c r="CK105" s="312"/>
      <c r="CL105" s="312"/>
      <c r="CM105" s="312"/>
      <c r="CN105" s="312"/>
      <c r="CO105" s="312"/>
      <c r="CP105" s="312"/>
      <c r="CQ105" s="312"/>
      <c r="CR105" s="312"/>
      <c r="CS105" s="312"/>
      <c r="CT105" s="312"/>
      <c r="CU105" s="312"/>
      <c r="CV105" s="312"/>
      <c r="CW105" s="312"/>
      <c r="CX105" s="312"/>
      <c r="CY105" s="312"/>
      <c r="CZ105" s="312"/>
      <c r="DA105" s="312"/>
      <c r="DB105" s="312"/>
      <c r="DC105" s="312"/>
      <c r="DD105" s="312"/>
      <c r="DE105" s="312"/>
      <c r="DF105" s="312"/>
      <c r="DG105" s="312"/>
      <c r="DH105" s="312"/>
      <c r="DI105" s="312"/>
      <c r="DJ105" s="312"/>
      <c r="DK105" s="312"/>
      <c r="DL105" s="312"/>
      <c r="DM105" s="312"/>
      <c r="DN105" s="312"/>
      <c r="DO105" s="312"/>
      <c r="DP105" s="312"/>
      <c r="DQ105" s="312"/>
      <c r="DR105" s="312"/>
      <c r="DS105" s="312"/>
      <c r="DT105" s="312"/>
      <c r="DU105" s="312"/>
      <c r="DV105" s="312"/>
      <c r="DW105" s="312"/>
      <c r="DX105" s="312"/>
      <c r="DY105" s="312"/>
      <c r="DZ105" s="312"/>
      <c r="EA105" s="312"/>
      <c r="EB105" s="312"/>
      <c r="EC105" s="312"/>
      <c r="ED105" s="312"/>
      <c r="EE105" s="312"/>
      <c r="EF105" s="312"/>
      <c r="EG105" s="312"/>
      <c r="EH105" s="312"/>
      <c r="EI105" s="312"/>
      <c r="EJ105" s="312"/>
      <c r="EK105" s="312"/>
      <c r="EL105" s="312"/>
      <c r="EM105" s="312"/>
      <c r="EN105" s="312"/>
      <c r="EO105" s="312"/>
      <c r="EP105" s="312"/>
      <c r="EQ105" s="312"/>
      <c r="ER105" s="312"/>
      <c r="ES105" s="312"/>
      <c r="ET105" s="312"/>
      <c r="EU105" s="312"/>
      <c r="EV105" s="312"/>
      <c r="EW105" s="312"/>
      <c r="EX105" s="312"/>
      <c r="EY105" s="312"/>
      <c r="EZ105" s="312"/>
      <c r="FA105" s="312"/>
      <c r="FB105" s="312"/>
      <c r="FC105" s="312"/>
      <c r="FD105" s="312"/>
      <c r="FE105" s="312"/>
      <c r="FF105" s="312"/>
      <c r="FG105" s="312"/>
      <c r="FH105" s="312"/>
      <c r="FI105" s="312"/>
      <c r="FJ105" s="312"/>
      <c r="FK105" s="312"/>
      <c r="FL105" s="312"/>
      <c r="FM105" s="312"/>
      <c r="FN105" s="312"/>
      <c r="FO105" s="312"/>
      <c r="FP105" s="312"/>
      <c r="FQ105" s="312"/>
      <c r="FR105" s="312"/>
      <c r="FS105" s="312"/>
      <c r="FT105" s="312"/>
      <c r="FU105" s="312"/>
      <c r="FV105" s="312"/>
      <c r="FW105" s="312"/>
      <c r="FX105" s="312"/>
      <c r="FY105" s="312"/>
      <c r="FZ105" s="312"/>
      <c r="GA105" s="312"/>
      <c r="GB105" s="312"/>
      <c r="GC105" s="312"/>
      <c r="GD105" s="312"/>
      <c r="GE105" s="312"/>
      <c r="GF105" s="312"/>
      <c r="GG105" s="312"/>
      <c r="GH105" s="312"/>
      <c r="GI105" s="312"/>
      <c r="GJ105" s="312"/>
      <c r="GK105" s="312"/>
      <c r="GL105" s="312"/>
      <c r="GM105" s="312"/>
      <c r="GN105" s="312"/>
      <c r="GO105" s="312"/>
      <c r="GP105" s="312"/>
      <c r="GQ105" s="312"/>
      <c r="GR105" s="312"/>
      <c r="GS105" s="312"/>
      <c r="GT105" s="312"/>
      <c r="GU105" s="312"/>
      <c r="GV105" s="312"/>
      <c r="GW105" s="312"/>
      <c r="GX105" s="312"/>
      <c r="GY105" s="312"/>
      <c r="GZ105" s="312"/>
      <c r="HA105" s="312"/>
      <c r="HB105" s="312"/>
      <c r="HC105" s="312"/>
      <c r="HD105" s="312"/>
      <c r="HE105" s="312"/>
      <c r="HF105" s="312"/>
      <c r="HG105" s="312"/>
      <c r="HH105" s="312"/>
      <c r="HI105" s="312"/>
      <c r="HJ105" s="312"/>
      <c r="HK105" s="312"/>
      <c r="HL105" s="312"/>
      <c r="HM105" s="312"/>
      <c r="HN105" s="312"/>
      <c r="HO105" s="312"/>
      <c r="HP105" s="312"/>
      <c r="HQ105" s="312"/>
      <c r="HR105" s="312"/>
      <c r="HS105" s="312"/>
      <c r="HT105" s="312"/>
      <c r="HU105" s="312"/>
      <c r="HV105" s="312"/>
      <c r="HW105" s="312"/>
      <c r="HX105" s="312"/>
      <c r="HY105" s="312"/>
      <c r="HZ105" s="312"/>
      <c r="IA105" s="312"/>
      <c r="IB105" s="312"/>
      <c r="IC105" s="312"/>
      <c r="ID105" s="312"/>
      <c r="IE105" s="312"/>
      <c r="IF105" s="312"/>
      <c r="IG105" s="312"/>
      <c r="IH105" s="312"/>
      <c r="II105" s="312"/>
      <c r="IJ105" s="312"/>
      <c r="IK105" s="312"/>
      <c r="IL105" s="312"/>
      <c r="IM105" s="312"/>
      <c r="IN105" s="312"/>
      <c r="IO105" s="312"/>
      <c r="IP105" s="312"/>
      <c r="IQ105" s="312"/>
      <c r="IR105" s="312"/>
      <c r="IS105" s="312"/>
      <c r="IT105" s="312"/>
      <c r="IU105" s="312"/>
      <c r="IV105" s="312"/>
    </row>
    <row r="106" s="248" customFormat="1" customHeight="1" spans="1:256">
      <c r="A106" s="312"/>
      <c r="B106" s="335" t="s">
        <v>1515</v>
      </c>
      <c r="C106" s="336"/>
      <c r="D106" s="336"/>
      <c r="E106" s="336"/>
      <c r="F106" s="336"/>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312"/>
      <c r="AE106" s="312"/>
      <c r="AF106" s="312"/>
      <c r="AG106" s="312"/>
      <c r="AH106" s="312"/>
      <c r="AI106" s="312"/>
      <c r="AJ106" s="312"/>
      <c r="AK106" s="312"/>
      <c r="AL106" s="312"/>
      <c r="AM106" s="312"/>
      <c r="AN106" s="312"/>
      <c r="AO106" s="312"/>
      <c r="AP106" s="312"/>
      <c r="AQ106" s="312"/>
      <c r="AR106" s="312"/>
      <c r="AS106" s="312"/>
      <c r="AT106" s="312"/>
      <c r="AU106" s="312"/>
      <c r="AV106" s="312"/>
      <c r="AW106" s="312"/>
      <c r="AX106" s="312"/>
      <c r="AY106" s="312"/>
      <c r="AZ106" s="312"/>
      <c r="BA106" s="312"/>
      <c r="BB106" s="312"/>
      <c r="BC106" s="312"/>
      <c r="BD106" s="312"/>
      <c r="BE106" s="312"/>
      <c r="BF106" s="312"/>
      <c r="BG106" s="312"/>
      <c r="BH106" s="312"/>
      <c r="BI106" s="312"/>
      <c r="BJ106" s="312"/>
      <c r="BK106" s="312"/>
      <c r="BL106" s="312"/>
      <c r="BM106" s="312"/>
      <c r="BN106" s="312"/>
      <c r="BO106" s="312"/>
      <c r="BP106" s="312"/>
      <c r="BQ106" s="312"/>
      <c r="BR106" s="312"/>
      <c r="BS106" s="312"/>
      <c r="BT106" s="312"/>
      <c r="BU106" s="312"/>
      <c r="BV106" s="312"/>
      <c r="BW106" s="312"/>
      <c r="BX106" s="312"/>
      <c r="BY106" s="312"/>
      <c r="BZ106" s="312"/>
      <c r="CA106" s="312"/>
      <c r="CB106" s="312"/>
      <c r="CC106" s="312"/>
      <c r="CD106" s="312"/>
      <c r="CE106" s="312"/>
      <c r="CF106" s="312"/>
      <c r="CG106" s="312"/>
      <c r="CH106" s="312"/>
      <c r="CI106" s="312"/>
      <c r="CJ106" s="312"/>
      <c r="CK106" s="312"/>
      <c r="CL106" s="312"/>
      <c r="CM106" s="312"/>
      <c r="CN106" s="312"/>
      <c r="CO106" s="312"/>
      <c r="CP106" s="312"/>
      <c r="CQ106" s="312"/>
      <c r="CR106" s="312"/>
      <c r="CS106" s="312"/>
      <c r="CT106" s="312"/>
      <c r="CU106" s="312"/>
      <c r="CV106" s="312"/>
      <c r="CW106" s="312"/>
      <c r="CX106" s="312"/>
      <c r="CY106" s="312"/>
      <c r="CZ106" s="312"/>
      <c r="DA106" s="312"/>
      <c r="DB106" s="312"/>
      <c r="DC106" s="312"/>
      <c r="DD106" s="312"/>
      <c r="DE106" s="312"/>
      <c r="DF106" s="312"/>
      <c r="DG106" s="312"/>
      <c r="DH106" s="312"/>
      <c r="DI106" s="312"/>
      <c r="DJ106" s="312"/>
      <c r="DK106" s="312"/>
      <c r="DL106" s="312"/>
      <c r="DM106" s="312"/>
      <c r="DN106" s="312"/>
      <c r="DO106" s="312"/>
      <c r="DP106" s="312"/>
      <c r="DQ106" s="312"/>
      <c r="DR106" s="312"/>
      <c r="DS106" s="312"/>
      <c r="DT106" s="312"/>
      <c r="DU106" s="312"/>
      <c r="DV106" s="312"/>
      <c r="DW106" s="312"/>
      <c r="DX106" s="312"/>
      <c r="DY106" s="312"/>
      <c r="DZ106" s="312"/>
      <c r="EA106" s="312"/>
      <c r="EB106" s="312"/>
      <c r="EC106" s="312"/>
      <c r="ED106" s="312"/>
      <c r="EE106" s="312"/>
      <c r="EF106" s="312"/>
      <c r="EG106" s="312"/>
      <c r="EH106" s="312"/>
      <c r="EI106" s="312"/>
      <c r="EJ106" s="312"/>
      <c r="EK106" s="312"/>
      <c r="EL106" s="312"/>
      <c r="EM106" s="312"/>
      <c r="EN106" s="312"/>
      <c r="EO106" s="312"/>
      <c r="EP106" s="312"/>
      <c r="EQ106" s="312"/>
      <c r="ER106" s="312"/>
      <c r="ES106" s="312"/>
      <c r="ET106" s="312"/>
      <c r="EU106" s="312"/>
      <c r="EV106" s="312"/>
      <c r="EW106" s="312"/>
      <c r="EX106" s="312"/>
      <c r="EY106" s="312"/>
      <c r="EZ106" s="312"/>
      <c r="FA106" s="312"/>
      <c r="FB106" s="312"/>
      <c r="FC106" s="312"/>
      <c r="FD106" s="312"/>
      <c r="FE106" s="312"/>
      <c r="FF106" s="312"/>
      <c r="FG106" s="312"/>
      <c r="FH106" s="312"/>
      <c r="FI106" s="312"/>
      <c r="FJ106" s="312"/>
      <c r="FK106" s="312"/>
      <c r="FL106" s="312"/>
      <c r="FM106" s="312"/>
      <c r="FN106" s="312"/>
      <c r="FO106" s="312"/>
      <c r="FP106" s="312"/>
      <c r="FQ106" s="312"/>
      <c r="FR106" s="312"/>
      <c r="FS106" s="312"/>
      <c r="FT106" s="312"/>
      <c r="FU106" s="312"/>
      <c r="FV106" s="312"/>
      <c r="FW106" s="312"/>
      <c r="FX106" s="312"/>
      <c r="FY106" s="312"/>
      <c r="FZ106" s="312"/>
      <c r="GA106" s="312"/>
      <c r="GB106" s="312"/>
      <c r="GC106" s="312"/>
      <c r="GD106" s="312"/>
      <c r="GE106" s="312"/>
      <c r="GF106" s="312"/>
      <c r="GG106" s="312"/>
      <c r="GH106" s="312"/>
      <c r="GI106" s="312"/>
      <c r="GJ106" s="312"/>
      <c r="GK106" s="312"/>
      <c r="GL106" s="312"/>
      <c r="GM106" s="312"/>
      <c r="GN106" s="312"/>
      <c r="GO106" s="312"/>
      <c r="GP106" s="312"/>
      <c r="GQ106" s="312"/>
      <c r="GR106" s="312"/>
      <c r="GS106" s="312"/>
      <c r="GT106" s="312"/>
      <c r="GU106" s="312"/>
      <c r="GV106" s="312"/>
      <c r="GW106" s="312"/>
      <c r="GX106" s="312"/>
      <c r="GY106" s="312"/>
      <c r="GZ106" s="312"/>
      <c r="HA106" s="312"/>
      <c r="HB106" s="312"/>
      <c r="HC106" s="312"/>
      <c r="HD106" s="312"/>
      <c r="HE106" s="312"/>
      <c r="HF106" s="312"/>
      <c r="HG106" s="312"/>
      <c r="HH106" s="312"/>
      <c r="HI106" s="312"/>
      <c r="HJ106" s="312"/>
      <c r="HK106" s="312"/>
      <c r="HL106" s="312"/>
      <c r="HM106" s="312"/>
      <c r="HN106" s="312"/>
      <c r="HO106" s="312"/>
      <c r="HP106" s="312"/>
      <c r="HQ106" s="312"/>
      <c r="HR106" s="312"/>
      <c r="HS106" s="312"/>
      <c r="HT106" s="312"/>
      <c r="HU106" s="312"/>
      <c r="HV106" s="312"/>
      <c r="HW106" s="312"/>
      <c r="HX106" s="312"/>
      <c r="HY106" s="312"/>
      <c r="HZ106" s="312"/>
      <c r="IA106" s="312"/>
      <c r="IB106" s="312"/>
      <c r="IC106" s="312"/>
      <c r="ID106" s="312"/>
      <c r="IE106" s="312"/>
      <c r="IF106" s="312"/>
      <c r="IG106" s="312"/>
      <c r="IH106" s="312"/>
      <c r="II106" s="312"/>
      <c r="IJ106" s="312"/>
      <c r="IK106" s="312"/>
      <c r="IL106" s="312"/>
      <c r="IM106" s="312"/>
      <c r="IN106" s="312"/>
      <c r="IO106" s="312"/>
      <c r="IP106" s="312"/>
      <c r="IQ106" s="312"/>
      <c r="IR106" s="312"/>
      <c r="IS106" s="312"/>
      <c r="IT106" s="312"/>
      <c r="IU106" s="312"/>
      <c r="IV106" s="312"/>
    </row>
    <row r="107" s="248" customFormat="1" customHeight="1" spans="1:256">
      <c r="A107" s="312"/>
      <c r="B107" s="309" t="s">
        <v>1469</v>
      </c>
      <c r="C107" s="309"/>
      <c r="D107" s="309"/>
      <c r="E107" s="309"/>
      <c r="F107" s="261" t="s">
        <v>1470</v>
      </c>
      <c r="G107" s="283"/>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312"/>
      <c r="AE107" s="312"/>
      <c r="AF107" s="312"/>
      <c r="AG107" s="312"/>
      <c r="AH107" s="312"/>
      <c r="AI107" s="312"/>
      <c r="AJ107" s="312"/>
      <c r="AK107" s="312"/>
      <c r="AL107" s="312"/>
      <c r="AM107" s="312"/>
      <c r="AN107" s="312"/>
      <c r="AO107" s="312"/>
      <c r="AP107" s="312"/>
      <c r="AQ107" s="312"/>
      <c r="AR107" s="312"/>
      <c r="AS107" s="312"/>
      <c r="AT107" s="312"/>
      <c r="AU107" s="312"/>
      <c r="AV107" s="312"/>
      <c r="AW107" s="312"/>
      <c r="AX107" s="312"/>
      <c r="AY107" s="312"/>
      <c r="AZ107" s="312"/>
      <c r="BA107" s="312"/>
      <c r="BB107" s="312"/>
      <c r="BC107" s="312"/>
      <c r="BD107" s="312"/>
      <c r="BE107" s="312"/>
      <c r="BF107" s="312"/>
      <c r="BG107" s="312"/>
      <c r="BH107" s="312"/>
      <c r="BI107" s="312"/>
      <c r="BJ107" s="312"/>
      <c r="BK107" s="312"/>
      <c r="BL107" s="312"/>
      <c r="BM107" s="312"/>
      <c r="BN107" s="312"/>
      <c r="BO107" s="312"/>
      <c r="BP107" s="312"/>
      <c r="BQ107" s="312"/>
      <c r="BR107" s="312"/>
      <c r="BS107" s="312"/>
      <c r="BT107" s="312"/>
      <c r="BU107" s="312"/>
      <c r="BV107" s="312"/>
      <c r="BW107" s="312"/>
      <c r="BX107" s="312"/>
      <c r="BY107" s="312"/>
      <c r="BZ107" s="312"/>
      <c r="CA107" s="312"/>
      <c r="CB107" s="312"/>
      <c r="CC107" s="312"/>
      <c r="CD107" s="312"/>
      <c r="CE107" s="312"/>
      <c r="CF107" s="312"/>
      <c r="CG107" s="312"/>
      <c r="CH107" s="312"/>
      <c r="CI107" s="312"/>
      <c r="CJ107" s="312"/>
      <c r="CK107" s="312"/>
      <c r="CL107" s="312"/>
      <c r="CM107" s="312"/>
      <c r="CN107" s="312"/>
      <c r="CO107" s="312"/>
      <c r="CP107" s="312"/>
      <c r="CQ107" s="312"/>
      <c r="CR107" s="312"/>
      <c r="CS107" s="312"/>
      <c r="CT107" s="312"/>
      <c r="CU107" s="312"/>
      <c r="CV107" s="312"/>
      <c r="CW107" s="312"/>
      <c r="CX107" s="312"/>
      <c r="CY107" s="312"/>
      <c r="CZ107" s="312"/>
      <c r="DA107" s="312"/>
      <c r="DB107" s="312"/>
      <c r="DC107" s="312"/>
      <c r="DD107" s="312"/>
      <c r="DE107" s="312"/>
      <c r="DF107" s="312"/>
      <c r="DG107" s="312"/>
      <c r="DH107" s="312"/>
      <c r="DI107" s="312"/>
      <c r="DJ107" s="312"/>
      <c r="DK107" s="312"/>
      <c r="DL107" s="312"/>
      <c r="DM107" s="312"/>
      <c r="DN107" s="312"/>
      <c r="DO107" s="312"/>
      <c r="DP107" s="312"/>
      <c r="DQ107" s="312"/>
      <c r="DR107" s="312"/>
      <c r="DS107" s="312"/>
      <c r="DT107" s="312"/>
      <c r="DU107" s="312"/>
      <c r="DV107" s="312"/>
      <c r="DW107" s="312"/>
      <c r="DX107" s="312"/>
      <c r="DY107" s="312"/>
      <c r="DZ107" s="312"/>
      <c r="EA107" s="312"/>
      <c r="EB107" s="312"/>
      <c r="EC107" s="312"/>
      <c r="ED107" s="312"/>
      <c r="EE107" s="312"/>
      <c r="EF107" s="312"/>
      <c r="EG107" s="312"/>
      <c r="EH107" s="312"/>
      <c r="EI107" s="312"/>
      <c r="EJ107" s="312"/>
      <c r="EK107" s="312"/>
      <c r="EL107" s="312"/>
      <c r="EM107" s="312"/>
      <c r="EN107" s="312"/>
      <c r="EO107" s="312"/>
      <c r="EP107" s="312"/>
      <c r="EQ107" s="312"/>
      <c r="ER107" s="312"/>
      <c r="ES107" s="312"/>
      <c r="ET107" s="312"/>
      <c r="EU107" s="312"/>
      <c r="EV107" s="312"/>
      <c r="EW107" s="312"/>
      <c r="EX107" s="312"/>
      <c r="EY107" s="312"/>
      <c r="EZ107" s="312"/>
      <c r="FA107" s="312"/>
      <c r="FB107" s="312"/>
      <c r="FC107" s="312"/>
      <c r="FD107" s="312"/>
      <c r="FE107" s="312"/>
      <c r="FF107" s="312"/>
      <c r="FG107" s="312"/>
      <c r="FH107" s="312"/>
      <c r="FI107" s="312"/>
      <c r="FJ107" s="312"/>
      <c r="FK107" s="312"/>
      <c r="FL107" s="312"/>
      <c r="FM107" s="312"/>
      <c r="FN107" s="312"/>
      <c r="FO107" s="312"/>
      <c r="FP107" s="312"/>
      <c r="FQ107" s="312"/>
      <c r="FR107" s="312"/>
      <c r="FS107" s="312"/>
      <c r="FT107" s="312"/>
      <c r="FU107" s="312"/>
      <c r="FV107" s="312"/>
      <c r="FW107" s="312"/>
      <c r="FX107" s="312"/>
      <c r="FY107" s="312"/>
      <c r="FZ107" s="312"/>
      <c r="GA107" s="312"/>
      <c r="GB107" s="312"/>
      <c r="GC107" s="312"/>
      <c r="GD107" s="312"/>
      <c r="GE107" s="312"/>
      <c r="GF107" s="312"/>
      <c r="GG107" s="312"/>
      <c r="GH107" s="312"/>
      <c r="GI107" s="312"/>
      <c r="GJ107" s="312"/>
      <c r="GK107" s="312"/>
      <c r="GL107" s="312"/>
      <c r="GM107" s="312"/>
      <c r="GN107" s="312"/>
      <c r="GO107" s="312"/>
      <c r="GP107" s="312"/>
      <c r="GQ107" s="312"/>
      <c r="GR107" s="312"/>
      <c r="GS107" s="312"/>
      <c r="GT107" s="312"/>
      <c r="GU107" s="312"/>
      <c r="GV107" s="312"/>
      <c r="GW107" s="312"/>
      <c r="GX107" s="312"/>
      <c r="GY107" s="312"/>
      <c r="GZ107" s="312"/>
      <c r="HA107" s="312"/>
      <c r="HB107" s="312"/>
      <c r="HC107" s="312"/>
      <c r="HD107" s="312"/>
      <c r="HE107" s="312"/>
      <c r="HF107" s="312"/>
      <c r="HG107" s="312"/>
      <c r="HH107" s="312"/>
      <c r="HI107" s="312"/>
      <c r="HJ107" s="312"/>
      <c r="HK107" s="312"/>
      <c r="HL107" s="312"/>
      <c r="HM107" s="312"/>
      <c r="HN107" s="312"/>
      <c r="HO107" s="312"/>
      <c r="HP107" s="312"/>
      <c r="HQ107" s="312"/>
      <c r="HR107" s="312"/>
      <c r="HS107" s="312"/>
      <c r="HT107" s="312"/>
      <c r="HU107" s="312"/>
      <c r="HV107" s="312"/>
      <c r="HW107" s="312"/>
      <c r="HX107" s="312"/>
      <c r="HY107" s="312"/>
      <c r="HZ107" s="312"/>
      <c r="IA107" s="312"/>
      <c r="IB107" s="312"/>
      <c r="IC107" s="312"/>
      <c r="ID107" s="312"/>
      <c r="IE107" s="312"/>
      <c r="IF107" s="312"/>
      <c r="IG107" s="312"/>
      <c r="IH107" s="312"/>
      <c r="II107" s="312"/>
      <c r="IJ107" s="312"/>
      <c r="IK107" s="312"/>
      <c r="IL107" s="312"/>
      <c r="IM107" s="312"/>
      <c r="IN107" s="312"/>
      <c r="IO107" s="312"/>
      <c r="IP107" s="312"/>
      <c r="IQ107" s="312"/>
      <c r="IR107" s="312"/>
      <c r="IS107" s="312"/>
      <c r="IT107" s="312"/>
      <c r="IU107" s="312"/>
      <c r="IV107" s="312"/>
    </row>
    <row r="108" s="248" customFormat="1" customHeight="1" spans="1:256">
      <c r="A108" s="312"/>
      <c r="B108" s="310" t="s">
        <v>1471</v>
      </c>
      <c r="C108" s="310"/>
      <c r="D108" s="310"/>
      <c r="E108" s="310"/>
      <c r="F108" s="261"/>
      <c r="G108" s="283"/>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312"/>
      <c r="AE108" s="312"/>
      <c r="AF108" s="312"/>
      <c r="AG108" s="312"/>
      <c r="AH108" s="312"/>
      <c r="AI108" s="312"/>
      <c r="AJ108" s="312"/>
      <c r="AK108" s="312"/>
      <c r="AL108" s="312"/>
      <c r="AM108" s="312"/>
      <c r="AN108" s="312"/>
      <c r="AO108" s="312"/>
      <c r="AP108" s="312"/>
      <c r="AQ108" s="312"/>
      <c r="AR108" s="312"/>
      <c r="AS108" s="312"/>
      <c r="AT108" s="312"/>
      <c r="AU108" s="312"/>
      <c r="AV108" s="312"/>
      <c r="AW108" s="312"/>
      <c r="AX108" s="312"/>
      <c r="AY108" s="312"/>
      <c r="AZ108" s="312"/>
      <c r="BA108" s="312"/>
      <c r="BB108" s="312"/>
      <c r="BC108" s="312"/>
      <c r="BD108" s="312"/>
      <c r="BE108" s="312"/>
      <c r="BF108" s="312"/>
      <c r="BG108" s="312"/>
      <c r="BH108" s="312"/>
      <c r="BI108" s="312"/>
      <c r="BJ108" s="312"/>
      <c r="BK108" s="312"/>
      <c r="BL108" s="312"/>
      <c r="BM108" s="312"/>
      <c r="BN108" s="312"/>
      <c r="BO108" s="312"/>
      <c r="BP108" s="312"/>
      <c r="BQ108" s="312"/>
      <c r="BR108" s="312"/>
      <c r="BS108" s="312"/>
      <c r="BT108" s="312"/>
      <c r="BU108" s="312"/>
      <c r="BV108" s="312"/>
      <c r="BW108" s="312"/>
      <c r="BX108" s="312"/>
      <c r="BY108" s="312"/>
      <c r="BZ108" s="312"/>
      <c r="CA108" s="312"/>
      <c r="CB108" s="312"/>
      <c r="CC108" s="312"/>
      <c r="CD108" s="312"/>
      <c r="CE108" s="312"/>
      <c r="CF108" s="312"/>
      <c r="CG108" s="312"/>
      <c r="CH108" s="312"/>
      <c r="CI108" s="312"/>
      <c r="CJ108" s="312"/>
      <c r="CK108" s="312"/>
      <c r="CL108" s="312"/>
      <c r="CM108" s="312"/>
      <c r="CN108" s="312"/>
      <c r="CO108" s="312"/>
      <c r="CP108" s="312"/>
      <c r="CQ108" s="312"/>
      <c r="CR108" s="312"/>
      <c r="CS108" s="312"/>
      <c r="CT108" s="312"/>
      <c r="CU108" s="312"/>
      <c r="CV108" s="312"/>
      <c r="CW108" s="312"/>
      <c r="CX108" s="312"/>
      <c r="CY108" s="312"/>
      <c r="CZ108" s="312"/>
      <c r="DA108" s="312"/>
      <c r="DB108" s="312"/>
      <c r="DC108" s="312"/>
      <c r="DD108" s="312"/>
      <c r="DE108" s="312"/>
      <c r="DF108" s="312"/>
      <c r="DG108" s="312"/>
      <c r="DH108" s="312"/>
      <c r="DI108" s="312"/>
      <c r="DJ108" s="312"/>
      <c r="DK108" s="312"/>
      <c r="DL108" s="312"/>
      <c r="DM108" s="312"/>
      <c r="DN108" s="312"/>
      <c r="DO108" s="312"/>
      <c r="DP108" s="312"/>
      <c r="DQ108" s="312"/>
      <c r="DR108" s="312"/>
      <c r="DS108" s="312"/>
      <c r="DT108" s="312"/>
      <c r="DU108" s="312"/>
      <c r="DV108" s="312"/>
      <c r="DW108" s="312"/>
      <c r="DX108" s="312"/>
      <c r="DY108" s="312"/>
      <c r="DZ108" s="312"/>
      <c r="EA108" s="312"/>
      <c r="EB108" s="312"/>
      <c r="EC108" s="312"/>
      <c r="ED108" s="312"/>
      <c r="EE108" s="312"/>
      <c r="EF108" s="312"/>
      <c r="EG108" s="312"/>
      <c r="EH108" s="312"/>
      <c r="EI108" s="312"/>
      <c r="EJ108" s="312"/>
      <c r="EK108" s="312"/>
      <c r="EL108" s="312"/>
      <c r="EM108" s="312"/>
      <c r="EN108" s="312"/>
      <c r="EO108" s="312"/>
      <c r="EP108" s="312"/>
      <c r="EQ108" s="312"/>
      <c r="ER108" s="312"/>
      <c r="ES108" s="312"/>
      <c r="ET108" s="312"/>
      <c r="EU108" s="312"/>
      <c r="EV108" s="312"/>
      <c r="EW108" s="312"/>
      <c r="EX108" s="312"/>
      <c r="EY108" s="312"/>
      <c r="EZ108" s="312"/>
      <c r="FA108" s="312"/>
      <c r="FB108" s="312"/>
      <c r="FC108" s="312"/>
      <c r="FD108" s="312"/>
      <c r="FE108" s="312"/>
      <c r="FF108" s="312"/>
      <c r="FG108" s="312"/>
      <c r="FH108" s="312"/>
      <c r="FI108" s="312"/>
      <c r="FJ108" s="312"/>
      <c r="FK108" s="312"/>
      <c r="FL108" s="312"/>
      <c r="FM108" s="312"/>
      <c r="FN108" s="312"/>
      <c r="FO108" s="312"/>
      <c r="FP108" s="312"/>
      <c r="FQ108" s="312"/>
      <c r="FR108" s="312"/>
      <c r="FS108" s="312"/>
      <c r="FT108" s="312"/>
      <c r="FU108" s="312"/>
      <c r="FV108" s="312"/>
      <c r="FW108" s="312"/>
      <c r="FX108" s="312"/>
      <c r="FY108" s="312"/>
      <c r="FZ108" s="312"/>
      <c r="GA108" s="312"/>
      <c r="GB108" s="312"/>
      <c r="GC108" s="312"/>
      <c r="GD108" s="312"/>
      <c r="GE108" s="312"/>
      <c r="GF108" s="312"/>
      <c r="GG108" s="312"/>
      <c r="GH108" s="312"/>
      <c r="GI108" s="312"/>
      <c r="GJ108" s="312"/>
      <c r="GK108" s="312"/>
      <c r="GL108" s="312"/>
      <c r="GM108" s="312"/>
      <c r="GN108" s="312"/>
      <c r="GO108" s="312"/>
      <c r="GP108" s="312"/>
      <c r="GQ108" s="312"/>
      <c r="GR108" s="312"/>
      <c r="GS108" s="312"/>
      <c r="GT108" s="312"/>
      <c r="GU108" s="312"/>
      <c r="GV108" s="312"/>
      <c r="GW108" s="312"/>
      <c r="GX108" s="312"/>
      <c r="GY108" s="312"/>
      <c r="GZ108" s="312"/>
      <c r="HA108" s="312"/>
      <c r="HB108" s="312"/>
      <c r="HC108" s="312"/>
      <c r="HD108" s="312"/>
      <c r="HE108" s="312"/>
      <c r="HF108" s="312"/>
      <c r="HG108" s="312"/>
      <c r="HH108" s="312"/>
      <c r="HI108" s="312"/>
      <c r="HJ108" s="312"/>
      <c r="HK108" s="312"/>
      <c r="HL108" s="312"/>
      <c r="HM108" s="312"/>
      <c r="HN108" s="312"/>
      <c r="HO108" s="312"/>
      <c r="HP108" s="312"/>
      <c r="HQ108" s="312"/>
      <c r="HR108" s="312"/>
      <c r="HS108" s="312"/>
      <c r="HT108" s="312"/>
      <c r="HU108" s="312"/>
      <c r="HV108" s="312"/>
      <c r="HW108" s="312"/>
      <c r="HX108" s="312"/>
      <c r="HY108" s="312"/>
      <c r="HZ108" s="312"/>
      <c r="IA108" s="312"/>
      <c r="IB108" s="312"/>
      <c r="IC108" s="312"/>
      <c r="ID108" s="312"/>
      <c r="IE108" s="312"/>
      <c r="IF108" s="312"/>
      <c r="IG108" s="312"/>
      <c r="IH108" s="312"/>
      <c r="II108" s="312"/>
      <c r="IJ108" s="312"/>
      <c r="IK108" s="312"/>
      <c r="IL108" s="312"/>
      <c r="IM108" s="312"/>
      <c r="IN108" s="312"/>
      <c r="IO108" s="312"/>
      <c r="IP108" s="312"/>
      <c r="IQ108" s="312"/>
      <c r="IR108" s="312"/>
      <c r="IS108" s="312"/>
      <c r="IT108" s="312"/>
      <c r="IU108" s="312"/>
      <c r="IV108" s="312"/>
    </row>
    <row r="109" s="248" customFormat="1" customHeight="1" spans="1:256">
      <c r="A109" s="312"/>
      <c r="B109" s="310" t="s">
        <v>1472</v>
      </c>
      <c r="C109" s="310"/>
      <c r="D109" s="310"/>
      <c r="E109" s="310"/>
      <c r="F109" s="261">
        <v>0.9</v>
      </c>
      <c r="G109" s="337"/>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312"/>
      <c r="AE109" s="312"/>
      <c r="AF109" s="312"/>
      <c r="AG109" s="312"/>
      <c r="AH109" s="312"/>
      <c r="AI109" s="312"/>
      <c r="AJ109" s="312"/>
      <c r="AK109" s="312"/>
      <c r="AL109" s="312"/>
      <c r="AM109" s="312"/>
      <c r="AN109" s="312"/>
      <c r="AO109" s="312"/>
      <c r="AP109" s="312"/>
      <c r="AQ109" s="312"/>
      <c r="AR109" s="312"/>
      <c r="AS109" s="312"/>
      <c r="AT109" s="312"/>
      <c r="AU109" s="312"/>
      <c r="AV109" s="312"/>
      <c r="AW109" s="312"/>
      <c r="AX109" s="312"/>
      <c r="AY109" s="312"/>
      <c r="AZ109" s="312"/>
      <c r="BA109" s="312"/>
      <c r="BB109" s="312"/>
      <c r="BC109" s="312"/>
      <c r="BD109" s="312"/>
      <c r="BE109" s="312"/>
      <c r="BF109" s="312"/>
      <c r="BG109" s="312"/>
      <c r="BH109" s="312"/>
      <c r="BI109" s="312"/>
      <c r="BJ109" s="312"/>
      <c r="BK109" s="312"/>
      <c r="BL109" s="312"/>
      <c r="BM109" s="312"/>
      <c r="BN109" s="312"/>
      <c r="BO109" s="312"/>
      <c r="BP109" s="312"/>
      <c r="BQ109" s="312"/>
      <c r="BR109" s="312"/>
      <c r="BS109" s="312"/>
      <c r="BT109" s="312"/>
      <c r="BU109" s="312"/>
      <c r="BV109" s="312"/>
      <c r="BW109" s="312"/>
      <c r="BX109" s="312"/>
      <c r="BY109" s="312"/>
      <c r="BZ109" s="312"/>
      <c r="CA109" s="312"/>
      <c r="CB109" s="312"/>
      <c r="CC109" s="312"/>
      <c r="CD109" s="312"/>
      <c r="CE109" s="312"/>
      <c r="CF109" s="312"/>
      <c r="CG109" s="312"/>
      <c r="CH109" s="312"/>
      <c r="CI109" s="312"/>
      <c r="CJ109" s="312"/>
      <c r="CK109" s="312"/>
      <c r="CL109" s="312"/>
      <c r="CM109" s="312"/>
      <c r="CN109" s="312"/>
      <c r="CO109" s="312"/>
      <c r="CP109" s="312"/>
      <c r="CQ109" s="312"/>
      <c r="CR109" s="312"/>
      <c r="CS109" s="312"/>
      <c r="CT109" s="312"/>
      <c r="CU109" s="312"/>
      <c r="CV109" s="312"/>
      <c r="CW109" s="312"/>
      <c r="CX109" s="312"/>
      <c r="CY109" s="312"/>
      <c r="CZ109" s="312"/>
      <c r="DA109" s="312"/>
      <c r="DB109" s="312"/>
      <c r="DC109" s="312"/>
      <c r="DD109" s="312"/>
      <c r="DE109" s="312"/>
      <c r="DF109" s="312"/>
      <c r="DG109" s="312"/>
      <c r="DH109" s="312"/>
      <c r="DI109" s="312"/>
      <c r="DJ109" s="312"/>
      <c r="DK109" s="312"/>
      <c r="DL109" s="312"/>
      <c r="DM109" s="312"/>
      <c r="DN109" s="312"/>
      <c r="DO109" s="312"/>
      <c r="DP109" s="312"/>
      <c r="DQ109" s="312"/>
      <c r="DR109" s="312"/>
      <c r="DS109" s="312"/>
      <c r="DT109" s="312"/>
      <c r="DU109" s="312"/>
      <c r="DV109" s="312"/>
      <c r="DW109" s="312"/>
      <c r="DX109" s="312"/>
      <c r="DY109" s="312"/>
      <c r="DZ109" s="312"/>
      <c r="EA109" s="312"/>
      <c r="EB109" s="312"/>
      <c r="EC109" s="312"/>
      <c r="ED109" s="312"/>
      <c r="EE109" s="312"/>
      <c r="EF109" s="312"/>
      <c r="EG109" s="312"/>
      <c r="EH109" s="312"/>
      <c r="EI109" s="312"/>
      <c r="EJ109" s="312"/>
      <c r="EK109" s="312"/>
      <c r="EL109" s="312"/>
      <c r="EM109" s="312"/>
      <c r="EN109" s="312"/>
      <c r="EO109" s="312"/>
      <c r="EP109" s="312"/>
      <c r="EQ109" s="312"/>
      <c r="ER109" s="312"/>
      <c r="ES109" s="312"/>
      <c r="ET109" s="312"/>
      <c r="EU109" s="312"/>
      <c r="EV109" s="312"/>
      <c r="EW109" s="312"/>
      <c r="EX109" s="312"/>
      <c r="EY109" s="312"/>
      <c r="EZ109" s="312"/>
      <c r="FA109" s="312"/>
      <c r="FB109" s="312"/>
      <c r="FC109" s="312"/>
      <c r="FD109" s="312"/>
      <c r="FE109" s="312"/>
      <c r="FF109" s="312"/>
      <c r="FG109" s="312"/>
      <c r="FH109" s="312"/>
      <c r="FI109" s="312"/>
      <c r="FJ109" s="312"/>
      <c r="FK109" s="312"/>
      <c r="FL109" s="312"/>
      <c r="FM109" s="312"/>
      <c r="FN109" s="312"/>
      <c r="FO109" s="312"/>
      <c r="FP109" s="312"/>
      <c r="FQ109" s="312"/>
      <c r="FR109" s="312"/>
      <c r="FS109" s="312"/>
      <c r="FT109" s="312"/>
      <c r="FU109" s="312"/>
      <c r="FV109" s="312"/>
      <c r="FW109" s="312"/>
      <c r="FX109" s="312"/>
      <c r="FY109" s="312"/>
      <c r="FZ109" s="312"/>
      <c r="GA109" s="312"/>
      <c r="GB109" s="312"/>
      <c r="GC109" s="312"/>
      <c r="GD109" s="312"/>
      <c r="GE109" s="312"/>
      <c r="GF109" s="312"/>
      <c r="GG109" s="312"/>
      <c r="GH109" s="312"/>
      <c r="GI109" s="312"/>
      <c r="GJ109" s="312"/>
      <c r="GK109" s="312"/>
      <c r="GL109" s="312"/>
      <c r="GM109" s="312"/>
      <c r="GN109" s="312"/>
      <c r="GO109" s="312"/>
      <c r="GP109" s="312"/>
      <c r="GQ109" s="312"/>
      <c r="GR109" s="312"/>
      <c r="GS109" s="312"/>
      <c r="GT109" s="312"/>
      <c r="GU109" s="312"/>
      <c r="GV109" s="312"/>
      <c r="GW109" s="312"/>
      <c r="GX109" s="312"/>
      <c r="GY109" s="312"/>
      <c r="GZ109" s="312"/>
      <c r="HA109" s="312"/>
      <c r="HB109" s="312"/>
      <c r="HC109" s="312"/>
      <c r="HD109" s="312"/>
      <c r="HE109" s="312"/>
      <c r="HF109" s="312"/>
      <c r="HG109" s="312"/>
      <c r="HH109" s="312"/>
      <c r="HI109" s="312"/>
      <c r="HJ109" s="312"/>
      <c r="HK109" s="312"/>
      <c r="HL109" s="312"/>
      <c r="HM109" s="312"/>
      <c r="HN109" s="312"/>
      <c r="HO109" s="312"/>
      <c r="HP109" s="312"/>
      <c r="HQ109" s="312"/>
      <c r="HR109" s="312"/>
      <c r="HS109" s="312"/>
      <c r="HT109" s="312"/>
      <c r="HU109" s="312"/>
      <c r="HV109" s="312"/>
      <c r="HW109" s="312"/>
      <c r="HX109" s="312"/>
      <c r="HY109" s="312"/>
      <c r="HZ109" s="312"/>
      <c r="IA109" s="312"/>
      <c r="IB109" s="312"/>
      <c r="IC109" s="312"/>
      <c r="ID109" s="312"/>
      <c r="IE109" s="312"/>
      <c r="IF109" s="312"/>
      <c r="IG109" s="312"/>
      <c r="IH109" s="312"/>
      <c r="II109" s="312"/>
      <c r="IJ109" s="312"/>
      <c r="IK109" s="312"/>
      <c r="IL109" s="312"/>
      <c r="IM109" s="312"/>
      <c r="IN109" s="312"/>
      <c r="IO109" s="312"/>
      <c r="IP109" s="312"/>
      <c r="IQ109" s="312"/>
      <c r="IR109" s="312"/>
      <c r="IS109" s="312"/>
      <c r="IT109" s="312"/>
      <c r="IU109" s="312"/>
      <c r="IV109" s="312"/>
    </row>
    <row r="110" s="248" customFormat="1" customHeight="1" spans="1:256">
      <c r="A110" s="312"/>
      <c r="B110" s="310" t="s">
        <v>1516</v>
      </c>
      <c r="C110" s="310"/>
      <c r="D110" s="310"/>
      <c r="E110" s="310"/>
      <c r="F110" s="261">
        <v>1</v>
      </c>
      <c r="G110" s="337"/>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312"/>
      <c r="AE110" s="312"/>
      <c r="AF110" s="312"/>
      <c r="AG110" s="312"/>
      <c r="AH110" s="312"/>
      <c r="AI110" s="312"/>
      <c r="AJ110" s="312"/>
      <c r="AK110" s="312"/>
      <c r="AL110" s="312"/>
      <c r="AM110" s="312"/>
      <c r="AN110" s="312"/>
      <c r="AO110" s="312"/>
      <c r="AP110" s="312"/>
      <c r="AQ110" s="312"/>
      <c r="AR110" s="312"/>
      <c r="AS110" s="312"/>
      <c r="AT110" s="312"/>
      <c r="AU110" s="312"/>
      <c r="AV110" s="312"/>
      <c r="AW110" s="312"/>
      <c r="AX110" s="312"/>
      <c r="AY110" s="312"/>
      <c r="AZ110" s="312"/>
      <c r="BA110" s="312"/>
      <c r="BB110" s="312"/>
      <c r="BC110" s="312"/>
      <c r="BD110" s="312"/>
      <c r="BE110" s="312"/>
      <c r="BF110" s="312"/>
      <c r="BG110" s="312"/>
      <c r="BH110" s="312"/>
      <c r="BI110" s="312"/>
      <c r="BJ110" s="312"/>
      <c r="BK110" s="312"/>
      <c r="BL110" s="312"/>
      <c r="BM110" s="312"/>
      <c r="BN110" s="312"/>
      <c r="BO110" s="312"/>
      <c r="BP110" s="312"/>
      <c r="BQ110" s="312"/>
      <c r="BR110" s="312"/>
      <c r="BS110" s="312"/>
      <c r="BT110" s="312"/>
      <c r="BU110" s="312"/>
      <c r="BV110" s="312"/>
      <c r="BW110" s="312"/>
      <c r="BX110" s="312"/>
      <c r="BY110" s="312"/>
      <c r="BZ110" s="312"/>
      <c r="CA110" s="312"/>
      <c r="CB110" s="312"/>
      <c r="CC110" s="312"/>
      <c r="CD110" s="312"/>
      <c r="CE110" s="312"/>
      <c r="CF110" s="312"/>
      <c r="CG110" s="312"/>
      <c r="CH110" s="312"/>
      <c r="CI110" s="312"/>
      <c r="CJ110" s="312"/>
      <c r="CK110" s="312"/>
      <c r="CL110" s="312"/>
      <c r="CM110" s="312"/>
      <c r="CN110" s="312"/>
      <c r="CO110" s="312"/>
      <c r="CP110" s="312"/>
      <c r="CQ110" s="312"/>
      <c r="CR110" s="312"/>
      <c r="CS110" s="312"/>
      <c r="CT110" s="312"/>
      <c r="CU110" s="312"/>
      <c r="CV110" s="312"/>
      <c r="CW110" s="312"/>
      <c r="CX110" s="312"/>
      <c r="CY110" s="312"/>
      <c r="CZ110" s="312"/>
      <c r="DA110" s="312"/>
      <c r="DB110" s="312"/>
      <c r="DC110" s="312"/>
      <c r="DD110" s="312"/>
      <c r="DE110" s="312"/>
      <c r="DF110" s="312"/>
      <c r="DG110" s="312"/>
      <c r="DH110" s="312"/>
      <c r="DI110" s="312"/>
      <c r="DJ110" s="312"/>
      <c r="DK110" s="312"/>
      <c r="DL110" s="312"/>
      <c r="DM110" s="312"/>
      <c r="DN110" s="312"/>
      <c r="DO110" s="312"/>
      <c r="DP110" s="312"/>
      <c r="DQ110" s="312"/>
      <c r="DR110" s="312"/>
      <c r="DS110" s="312"/>
      <c r="DT110" s="312"/>
      <c r="DU110" s="312"/>
      <c r="DV110" s="312"/>
      <c r="DW110" s="312"/>
      <c r="DX110" s="312"/>
      <c r="DY110" s="312"/>
      <c r="DZ110" s="312"/>
      <c r="EA110" s="312"/>
      <c r="EB110" s="312"/>
      <c r="EC110" s="312"/>
      <c r="ED110" s="312"/>
      <c r="EE110" s="312"/>
      <c r="EF110" s="312"/>
      <c r="EG110" s="312"/>
      <c r="EH110" s="312"/>
      <c r="EI110" s="312"/>
      <c r="EJ110" s="312"/>
      <c r="EK110" s="312"/>
      <c r="EL110" s="312"/>
      <c r="EM110" s="312"/>
      <c r="EN110" s="312"/>
      <c r="EO110" s="312"/>
      <c r="EP110" s="312"/>
      <c r="EQ110" s="312"/>
      <c r="ER110" s="312"/>
      <c r="ES110" s="312"/>
      <c r="ET110" s="312"/>
      <c r="EU110" s="312"/>
      <c r="EV110" s="312"/>
      <c r="EW110" s="312"/>
      <c r="EX110" s="312"/>
      <c r="EY110" s="312"/>
      <c r="EZ110" s="312"/>
      <c r="FA110" s="312"/>
      <c r="FB110" s="312"/>
      <c r="FC110" s="312"/>
      <c r="FD110" s="312"/>
      <c r="FE110" s="312"/>
      <c r="FF110" s="312"/>
      <c r="FG110" s="312"/>
      <c r="FH110" s="312"/>
      <c r="FI110" s="312"/>
      <c r="FJ110" s="312"/>
      <c r="FK110" s="312"/>
      <c r="FL110" s="312"/>
      <c r="FM110" s="312"/>
      <c r="FN110" s="312"/>
      <c r="FO110" s="312"/>
      <c r="FP110" s="312"/>
      <c r="FQ110" s="312"/>
      <c r="FR110" s="312"/>
      <c r="FS110" s="312"/>
      <c r="FT110" s="312"/>
      <c r="FU110" s="312"/>
      <c r="FV110" s="312"/>
      <c r="FW110" s="312"/>
      <c r="FX110" s="312"/>
      <c r="FY110" s="312"/>
      <c r="FZ110" s="312"/>
      <c r="GA110" s="312"/>
      <c r="GB110" s="312"/>
      <c r="GC110" s="312"/>
      <c r="GD110" s="312"/>
      <c r="GE110" s="312"/>
      <c r="GF110" s="312"/>
      <c r="GG110" s="312"/>
      <c r="GH110" s="312"/>
      <c r="GI110" s="312"/>
      <c r="GJ110" s="312"/>
      <c r="GK110" s="312"/>
      <c r="GL110" s="312"/>
      <c r="GM110" s="312"/>
      <c r="GN110" s="312"/>
      <c r="GO110" s="312"/>
      <c r="GP110" s="312"/>
      <c r="GQ110" s="312"/>
      <c r="GR110" s="312"/>
      <c r="GS110" s="312"/>
      <c r="GT110" s="312"/>
      <c r="GU110" s="312"/>
      <c r="GV110" s="312"/>
      <c r="GW110" s="312"/>
      <c r="GX110" s="312"/>
      <c r="GY110" s="312"/>
      <c r="GZ110" s="312"/>
      <c r="HA110" s="312"/>
      <c r="HB110" s="312"/>
      <c r="HC110" s="312"/>
      <c r="HD110" s="312"/>
      <c r="HE110" s="312"/>
      <c r="HF110" s="312"/>
      <c r="HG110" s="312"/>
      <c r="HH110" s="312"/>
      <c r="HI110" s="312"/>
      <c r="HJ110" s="312"/>
      <c r="HK110" s="312"/>
      <c r="HL110" s="312"/>
      <c r="HM110" s="312"/>
      <c r="HN110" s="312"/>
      <c r="HO110" s="312"/>
      <c r="HP110" s="312"/>
      <c r="HQ110" s="312"/>
      <c r="HR110" s="312"/>
      <c r="HS110" s="312"/>
      <c r="HT110" s="312"/>
      <c r="HU110" s="312"/>
      <c r="HV110" s="312"/>
      <c r="HW110" s="312"/>
      <c r="HX110" s="312"/>
      <c r="HY110" s="312"/>
      <c r="HZ110" s="312"/>
      <c r="IA110" s="312"/>
      <c r="IB110" s="312"/>
      <c r="IC110" s="312"/>
      <c r="ID110" s="312"/>
      <c r="IE110" s="312"/>
      <c r="IF110" s="312"/>
      <c r="IG110" s="312"/>
      <c r="IH110" s="312"/>
      <c r="II110" s="312"/>
      <c r="IJ110" s="312"/>
      <c r="IK110" s="312"/>
      <c r="IL110" s="312"/>
      <c r="IM110" s="312"/>
      <c r="IN110" s="312"/>
      <c r="IO110" s="312"/>
      <c r="IP110" s="312"/>
      <c r="IQ110" s="312"/>
      <c r="IR110" s="312"/>
      <c r="IS110" s="312"/>
      <c r="IT110" s="312"/>
      <c r="IU110" s="312"/>
      <c r="IV110" s="312"/>
    </row>
    <row r="111" s="248" customFormat="1" customHeight="1" spans="1:256">
      <c r="A111" s="312"/>
      <c r="B111" s="310" t="s">
        <v>1517</v>
      </c>
      <c r="C111" s="310"/>
      <c r="D111" s="310"/>
      <c r="E111" s="310"/>
      <c r="F111" s="261">
        <v>1.1</v>
      </c>
      <c r="G111" s="337"/>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312"/>
      <c r="AE111" s="312"/>
      <c r="AF111" s="312"/>
      <c r="AG111" s="312"/>
      <c r="AH111" s="312"/>
      <c r="AI111" s="312"/>
      <c r="AJ111" s="312"/>
      <c r="AK111" s="312"/>
      <c r="AL111" s="312"/>
      <c r="AM111" s="312"/>
      <c r="AN111" s="312"/>
      <c r="AO111" s="312"/>
      <c r="AP111" s="312"/>
      <c r="AQ111" s="312"/>
      <c r="AR111" s="312"/>
      <c r="AS111" s="312"/>
      <c r="AT111" s="312"/>
      <c r="AU111" s="312"/>
      <c r="AV111" s="312"/>
      <c r="AW111" s="312"/>
      <c r="AX111" s="312"/>
      <c r="AY111" s="312"/>
      <c r="AZ111" s="312"/>
      <c r="BA111" s="312"/>
      <c r="BB111" s="312"/>
      <c r="BC111" s="312"/>
      <c r="BD111" s="312"/>
      <c r="BE111" s="312"/>
      <c r="BF111" s="312"/>
      <c r="BG111" s="312"/>
      <c r="BH111" s="312"/>
      <c r="BI111" s="312"/>
      <c r="BJ111" s="312"/>
      <c r="BK111" s="312"/>
      <c r="BL111" s="312"/>
      <c r="BM111" s="312"/>
      <c r="BN111" s="312"/>
      <c r="BO111" s="312"/>
      <c r="BP111" s="312"/>
      <c r="BQ111" s="312"/>
      <c r="BR111" s="312"/>
      <c r="BS111" s="312"/>
      <c r="BT111" s="312"/>
      <c r="BU111" s="312"/>
      <c r="BV111" s="312"/>
      <c r="BW111" s="312"/>
      <c r="BX111" s="312"/>
      <c r="BY111" s="312"/>
      <c r="BZ111" s="312"/>
      <c r="CA111" s="312"/>
      <c r="CB111" s="312"/>
      <c r="CC111" s="312"/>
      <c r="CD111" s="312"/>
      <c r="CE111" s="312"/>
      <c r="CF111" s="312"/>
      <c r="CG111" s="312"/>
      <c r="CH111" s="312"/>
      <c r="CI111" s="312"/>
      <c r="CJ111" s="312"/>
      <c r="CK111" s="312"/>
      <c r="CL111" s="312"/>
      <c r="CM111" s="312"/>
      <c r="CN111" s="312"/>
      <c r="CO111" s="312"/>
      <c r="CP111" s="312"/>
      <c r="CQ111" s="312"/>
      <c r="CR111" s="312"/>
      <c r="CS111" s="312"/>
      <c r="CT111" s="312"/>
      <c r="CU111" s="312"/>
      <c r="CV111" s="312"/>
      <c r="CW111" s="312"/>
      <c r="CX111" s="312"/>
      <c r="CY111" s="312"/>
      <c r="CZ111" s="312"/>
      <c r="DA111" s="312"/>
      <c r="DB111" s="312"/>
      <c r="DC111" s="312"/>
      <c r="DD111" s="312"/>
      <c r="DE111" s="312"/>
      <c r="DF111" s="312"/>
      <c r="DG111" s="312"/>
      <c r="DH111" s="312"/>
      <c r="DI111" s="312"/>
      <c r="DJ111" s="312"/>
      <c r="DK111" s="312"/>
      <c r="DL111" s="312"/>
      <c r="DM111" s="312"/>
      <c r="DN111" s="312"/>
      <c r="DO111" s="312"/>
      <c r="DP111" s="312"/>
      <c r="DQ111" s="312"/>
      <c r="DR111" s="312"/>
      <c r="DS111" s="312"/>
      <c r="DT111" s="312"/>
      <c r="DU111" s="312"/>
      <c r="DV111" s="312"/>
      <c r="DW111" s="312"/>
      <c r="DX111" s="312"/>
      <c r="DY111" s="312"/>
      <c r="DZ111" s="312"/>
      <c r="EA111" s="312"/>
      <c r="EB111" s="312"/>
      <c r="EC111" s="312"/>
      <c r="ED111" s="312"/>
      <c r="EE111" s="312"/>
      <c r="EF111" s="312"/>
      <c r="EG111" s="312"/>
      <c r="EH111" s="312"/>
      <c r="EI111" s="312"/>
      <c r="EJ111" s="312"/>
      <c r="EK111" s="312"/>
      <c r="EL111" s="312"/>
      <c r="EM111" s="312"/>
      <c r="EN111" s="312"/>
      <c r="EO111" s="312"/>
      <c r="EP111" s="312"/>
      <c r="EQ111" s="312"/>
      <c r="ER111" s="312"/>
      <c r="ES111" s="312"/>
      <c r="ET111" s="312"/>
      <c r="EU111" s="312"/>
      <c r="EV111" s="312"/>
      <c r="EW111" s="312"/>
      <c r="EX111" s="312"/>
      <c r="EY111" s="312"/>
      <c r="EZ111" s="312"/>
      <c r="FA111" s="312"/>
      <c r="FB111" s="312"/>
      <c r="FC111" s="312"/>
      <c r="FD111" s="312"/>
      <c r="FE111" s="312"/>
      <c r="FF111" s="312"/>
      <c r="FG111" s="312"/>
      <c r="FH111" s="312"/>
      <c r="FI111" s="312"/>
      <c r="FJ111" s="312"/>
      <c r="FK111" s="312"/>
      <c r="FL111" s="312"/>
      <c r="FM111" s="312"/>
      <c r="FN111" s="312"/>
      <c r="FO111" s="312"/>
      <c r="FP111" s="312"/>
      <c r="FQ111" s="312"/>
      <c r="FR111" s="312"/>
      <c r="FS111" s="312"/>
      <c r="FT111" s="312"/>
      <c r="FU111" s="312"/>
      <c r="FV111" s="312"/>
      <c r="FW111" s="312"/>
      <c r="FX111" s="312"/>
      <c r="FY111" s="312"/>
      <c r="FZ111" s="312"/>
      <c r="GA111" s="312"/>
      <c r="GB111" s="312"/>
      <c r="GC111" s="312"/>
      <c r="GD111" s="312"/>
      <c r="GE111" s="312"/>
      <c r="GF111" s="312"/>
      <c r="GG111" s="312"/>
      <c r="GH111" s="312"/>
      <c r="GI111" s="312"/>
      <c r="GJ111" s="312"/>
      <c r="GK111" s="312"/>
      <c r="GL111" s="312"/>
      <c r="GM111" s="312"/>
      <c r="GN111" s="312"/>
      <c r="GO111" s="312"/>
      <c r="GP111" s="312"/>
      <c r="GQ111" s="312"/>
      <c r="GR111" s="312"/>
      <c r="GS111" s="312"/>
      <c r="GT111" s="312"/>
      <c r="GU111" s="312"/>
      <c r="GV111" s="312"/>
      <c r="GW111" s="312"/>
      <c r="GX111" s="312"/>
      <c r="GY111" s="312"/>
      <c r="GZ111" s="312"/>
      <c r="HA111" s="312"/>
      <c r="HB111" s="312"/>
      <c r="HC111" s="312"/>
      <c r="HD111" s="312"/>
      <c r="HE111" s="312"/>
      <c r="HF111" s="312"/>
      <c r="HG111" s="312"/>
      <c r="HH111" s="312"/>
      <c r="HI111" s="312"/>
      <c r="HJ111" s="312"/>
      <c r="HK111" s="312"/>
      <c r="HL111" s="312"/>
      <c r="HM111" s="312"/>
      <c r="HN111" s="312"/>
      <c r="HO111" s="312"/>
      <c r="HP111" s="312"/>
      <c r="HQ111" s="312"/>
      <c r="HR111" s="312"/>
      <c r="HS111" s="312"/>
      <c r="HT111" s="312"/>
      <c r="HU111" s="312"/>
      <c r="HV111" s="312"/>
      <c r="HW111" s="312"/>
      <c r="HX111" s="312"/>
      <c r="HY111" s="312"/>
      <c r="HZ111" s="312"/>
      <c r="IA111" s="312"/>
      <c r="IB111" s="312"/>
      <c r="IC111" s="312"/>
      <c r="ID111" s="312"/>
      <c r="IE111" s="312"/>
      <c r="IF111" s="312"/>
      <c r="IG111" s="312"/>
      <c r="IH111" s="312"/>
      <c r="II111" s="312"/>
      <c r="IJ111" s="312"/>
      <c r="IK111" s="312"/>
      <c r="IL111" s="312"/>
      <c r="IM111" s="312"/>
      <c r="IN111" s="312"/>
      <c r="IO111" s="312"/>
      <c r="IP111" s="312"/>
      <c r="IQ111" s="312"/>
      <c r="IR111" s="312"/>
      <c r="IS111" s="312"/>
      <c r="IT111" s="312"/>
      <c r="IU111" s="312"/>
      <c r="IV111" s="312"/>
    </row>
    <row r="112" s="248" customFormat="1" customHeight="1" spans="1:256">
      <c r="A112" s="312"/>
      <c r="B112" s="310" t="s">
        <v>1475</v>
      </c>
      <c r="C112" s="310"/>
      <c r="D112" s="310"/>
      <c r="E112" s="310"/>
      <c r="F112" s="261"/>
      <c r="G112" s="337"/>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312"/>
      <c r="AF112" s="312"/>
      <c r="AG112" s="312"/>
      <c r="AH112" s="312"/>
      <c r="AI112" s="312"/>
      <c r="AJ112" s="312"/>
      <c r="AK112" s="312"/>
      <c r="AL112" s="312"/>
      <c r="AM112" s="312"/>
      <c r="AN112" s="312"/>
      <c r="AO112" s="312"/>
      <c r="AP112" s="312"/>
      <c r="AQ112" s="312"/>
      <c r="AR112" s="312"/>
      <c r="AS112" s="312"/>
      <c r="AT112" s="312"/>
      <c r="AU112" s="312"/>
      <c r="AV112" s="312"/>
      <c r="AW112" s="312"/>
      <c r="AX112" s="312"/>
      <c r="AY112" s="312"/>
      <c r="AZ112" s="312"/>
      <c r="BA112" s="312"/>
      <c r="BB112" s="312"/>
      <c r="BC112" s="312"/>
      <c r="BD112" s="312"/>
      <c r="BE112" s="312"/>
      <c r="BF112" s="312"/>
      <c r="BG112" s="312"/>
      <c r="BH112" s="312"/>
      <c r="BI112" s="312"/>
      <c r="BJ112" s="312"/>
      <c r="BK112" s="312"/>
      <c r="BL112" s="312"/>
      <c r="BM112" s="312"/>
      <c r="BN112" s="312"/>
      <c r="BO112" s="312"/>
      <c r="BP112" s="312"/>
      <c r="BQ112" s="312"/>
      <c r="BR112" s="312"/>
      <c r="BS112" s="312"/>
      <c r="BT112" s="312"/>
      <c r="BU112" s="312"/>
      <c r="BV112" s="312"/>
      <c r="BW112" s="312"/>
      <c r="BX112" s="312"/>
      <c r="BY112" s="312"/>
      <c r="BZ112" s="312"/>
      <c r="CA112" s="312"/>
      <c r="CB112" s="312"/>
      <c r="CC112" s="312"/>
      <c r="CD112" s="312"/>
      <c r="CE112" s="312"/>
      <c r="CF112" s="312"/>
      <c r="CG112" s="312"/>
      <c r="CH112" s="312"/>
      <c r="CI112" s="312"/>
      <c r="CJ112" s="312"/>
      <c r="CK112" s="312"/>
      <c r="CL112" s="312"/>
      <c r="CM112" s="312"/>
      <c r="CN112" s="312"/>
      <c r="CO112" s="312"/>
      <c r="CP112" s="312"/>
      <c r="CQ112" s="312"/>
      <c r="CR112" s="312"/>
      <c r="CS112" s="312"/>
      <c r="CT112" s="312"/>
      <c r="CU112" s="312"/>
      <c r="CV112" s="312"/>
      <c r="CW112" s="312"/>
      <c r="CX112" s="312"/>
      <c r="CY112" s="312"/>
      <c r="CZ112" s="312"/>
      <c r="DA112" s="312"/>
      <c r="DB112" s="312"/>
      <c r="DC112" s="312"/>
      <c r="DD112" s="312"/>
      <c r="DE112" s="312"/>
      <c r="DF112" s="312"/>
      <c r="DG112" s="312"/>
      <c r="DH112" s="312"/>
      <c r="DI112" s="312"/>
      <c r="DJ112" s="312"/>
      <c r="DK112" s="312"/>
      <c r="DL112" s="312"/>
      <c r="DM112" s="312"/>
      <c r="DN112" s="312"/>
      <c r="DO112" s="312"/>
      <c r="DP112" s="312"/>
      <c r="DQ112" s="312"/>
      <c r="DR112" s="312"/>
      <c r="DS112" s="312"/>
      <c r="DT112" s="312"/>
      <c r="DU112" s="312"/>
      <c r="DV112" s="312"/>
      <c r="DW112" s="312"/>
      <c r="DX112" s="312"/>
      <c r="DY112" s="312"/>
      <c r="DZ112" s="312"/>
      <c r="EA112" s="312"/>
      <c r="EB112" s="312"/>
      <c r="EC112" s="312"/>
      <c r="ED112" s="312"/>
      <c r="EE112" s="312"/>
      <c r="EF112" s="312"/>
      <c r="EG112" s="312"/>
      <c r="EH112" s="312"/>
      <c r="EI112" s="312"/>
      <c r="EJ112" s="312"/>
      <c r="EK112" s="312"/>
      <c r="EL112" s="312"/>
      <c r="EM112" s="312"/>
      <c r="EN112" s="312"/>
      <c r="EO112" s="312"/>
      <c r="EP112" s="312"/>
      <c r="EQ112" s="312"/>
      <c r="ER112" s="312"/>
      <c r="ES112" s="312"/>
      <c r="ET112" s="312"/>
      <c r="EU112" s="312"/>
      <c r="EV112" s="312"/>
      <c r="EW112" s="312"/>
      <c r="EX112" s="312"/>
      <c r="EY112" s="312"/>
      <c r="EZ112" s="312"/>
      <c r="FA112" s="312"/>
      <c r="FB112" s="312"/>
      <c r="FC112" s="312"/>
      <c r="FD112" s="312"/>
      <c r="FE112" s="312"/>
      <c r="FF112" s="312"/>
      <c r="FG112" s="312"/>
      <c r="FH112" s="312"/>
      <c r="FI112" s="312"/>
      <c r="FJ112" s="312"/>
      <c r="FK112" s="312"/>
      <c r="FL112" s="312"/>
      <c r="FM112" s="312"/>
      <c r="FN112" s="312"/>
      <c r="FO112" s="312"/>
      <c r="FP112" s="312"/>
      <c r="FQ112" s="312"/>
      <c r="FR112" s="312"/>
      <c r="FS112" s="312"/>
      <c r="FT112" s="312"/>
      <c r="FU112" s="312"/>
      <c r="FV112" s="312"/>
      <c r="FW112" s="312"/>
      <c r="FX112" s="312"/>
      <c r="FY112" s="312"/>
      <c r="FZ112" s="312"/>
      <c r="GA112" s="312"/>
      <c r="GB112" s="312"/>
      <c r="GC112" s="312"/>
      <c r="GD112" s="312"/>
      <c r="GE112" s="312"/>
      <c r="GF112" s="312"/>
      <c r="GG112" s="312"/>
      <c r="GH112" s="312"/>
      <c r="GI112" s="312"/>
      <c r="GJ112" s="312"/>
      <c r="GK112" s="312"/>
      <c r="GL112" s="312"/>
      <c r="GM112" s="312"/>
      <c r="GN112" s="312"/>
      <c r="GO112" s="312"/>
      <c r="GP112" s="312"/>
      <c r="GQ112" s="312"/>
      <c r="GR112" s="312"/>
      <c r="GS112" s="312"/>
      <c r="GT112" s="312"/>
      <c r="GU112" s="312"/>
      <c r="GV112" s="312"/>
      <c r="GW112" s="312"/>
      <c r="GX112" s="312"/>
      <c r="GY112" s="312"/>
      <c r="GZ112" s="312"/>
      <c r="HA112" s="312"/>
      <c r="HB112" s="312"/>
      <c r="HC112" s="312"/>
      <c r="HD112" s="312"/>
      <c r="HE112" s="312"/>
      <c r="HF112" s="312"/>
      <c r="HG112" s="312"/>
      <c r="HH112" s="312"/>
      <c r="HI112" s="312"/>
      <c r="HJ112" s="312"/>
      <c r="HK112" s="312"/>
      <c r="HL112" s="312"/>
      <c r="HM112" s="312"/>
      <c r="HN112" s="312"/>
      <c r="HO112" s="312"/>
      <c r="HP112" s="312"/>
      <c r="HQ112" s="312"/>
      <c r="HR112" s="312"/>
      <c r="HS112" s="312"/>
      <c r="HT112" s="312"/>
      <c r="HU112" s="312"/>
      <c r="HV112" s="312"/>
      <c r="HW112" s="312"/>
      <c r="HX112" s="312"/>
      <c r="HY112" s="312"/>
      <c r="HZ112" s="312"/>
      <c r="IA112" s="312"/>
      <c r="IB112" s="312"/>
      <c r="IC112" s="312"/>
      <c r="ID112" s="312"/>
      <c r="IE112" s="312"/>
      <c r="IF112" s="312"/>
      <c r="IG112" s="312"/>
      <c r="IH112" s="312"/>
      <c r="II112" s="312"/>
      <c r="IJ112" s="312"/>
      <c r="IK112" s="312"/>
      <c r="IL112" s="312"/>
      <c r="IM112" s="312"/>
      <c r="IN112" s="312"/>
      <c r="IO112" s="312"/>
      <c r="IP112" s="312"/>
      <c r="IQ112" s="312"/>
      <c r="IR112" s="312"/>
      <c r="IS112" s="312"/>
      <c r="IT112" s="312"/>
      <c r="IU112" s="312"/>
      <c r="IV112" s="312"/>
    </row>
    <row r="113" s="248" customFormat="1" customHeight="1" spans="1:256">
      <c r="A113" s="312"/>
      <c r="B113" s="310" t="s">
        <v>1518</v>
      </c>
      <c r="C113" s="310"/>
      <c r="D113" s="310"/>
      <c r="E113" s="310"/>
      <c r="F113" s="261">
        <v>1</v>
      </c>
      <c r="G113" s="337"/>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312"/>
      <c r="AE113" s="312"/>
      <c r="AF113" s="312"/>
      <c r="AG113" s="312"/>
      <c r="AH113" s="312"/>
      <c r="AI113" s="312"/>
      <c r="AJ113" s="312"/>
      <c r="AK113" s="312"/>
      <c r="AL113" s="312"/>
      <c r="AM113" s="312"/>
      <c r="AN113" s="312"/>
      <c r="AO113" s="312"/>
      <c r="AP113" s="312"/>
      <c r="AQ113" s="312"/>
      <c r="AR113" s="312"/>
      <c r="AS113" s="312"/>
      <c r="AT113" s="312"/>
      <c r="AU113" s="312"/>
      <c r="AV113" s="312"/>
      <c r="AW113" s="312"/>
      <c r="AX113" s="312"/>
      <c r="AY113" s="312"/>
      <c r="AZ113" s="312"/>
      <c r="BA113" s="312"/>
      <c r="BB113" s="312"/>
      <c r="BC113" s="312"/>
      <c r="BD113" s="312"/>
      <c r="BE113" s="312"/>
      <c r="BF113" s="312"/>
      <c r="BG113" s="312"/>
      <c r="BH113" s="312"/>
      <c r="BI113" s="312"/>
      <c r="BJ113" s="312"/>
      <c r="BK113" s="312"/>
      <c r="BL113" s="312"/>
      <c r="BM113" s="312"/>
      <c r="BN113" s="312"/>
      <c r="BO113" s="312"/>
      <c r="BP113" s="312"/>
      <c r="BQ113" s="312"/>
      <c r="BR113" s="312"/>
      <c r="BS113" s="312"/>
      <c r="BT113" s="312"/>
      <c r="BU113" s="312"/>
      <c r="BV113" s="312"/>
      <c r="BW113" s="312"/>
      <c r="BX113" s="312"/>
      <c r="BY113" s="312"/>
      <c r="BZ113" s="312"/>
      <c r="CA113" s="312"/>
      <c r="CB113" s="312"/>
      <c r="CC113" s="312"/>
      <c r="CD113" s="312"/>
      <c r="CE113" s="312"/>
      <c r="CF113" s="312"/>
      <c r="CG113" s="312"/>
      <c r="CH113" s="312"/>
      <c r="CI113" s="312"/>
      <c r="CJ113" s="312"/>
      <c r="CK113" s="312"/>
      <c r="CL113" s="312"/>
      <c r="CM113" s="312"/>
      <c r="CN113" s="312"/>
      <c r="CO113" s="312"/>
      <c r="CP113" s="312"/>
      <c r="CQ113" s="312"/>
      <c r="CR113" s="312"/>
      <c r="CS113" s="312"/>
      <c r="CT113" s="312"/>
      <c r="CU113" s="312"/>
      <c r="CV113" s="312"/>
      <c r="CW113" s="312"/>
      <c r="CX113" s="312"/>
      <c r="CY113" s="312"/>
      <c r="CZ113" s="312"/>
      <c r="DA113" s="312"/>
      <c r="DB113" s="312"/>
      <c r="DC113" s="312"/>
      <c r="DD113" s="312"/>
      <c r="DE113" s="312"/>
      <c r="DF113" s="312"/>
      <c r="DG113" s="312"/>
      <c r="DH113" s="312"/>
      <c r="DI113" s="312"/>
      <c r="DJ113" s="312"/>
      <c r="DK113" s="312"/>
      <c r="DL113" s="312"/>
      <c r="DM113" s="312"/>
      <c r="DN113" s="312"/>
      <c r="DO113" s="312"/>
      <c r="DP113" s="312"/>
      <c r="DQ113" s="312"/>
      <c r="DR113" s="312"/>
      <c r="DS113" s="312"/>
      <c r="DT113" s="312"/>
      <c r="DU113" s="312"/>
      <c r="DV113" s="312"/>
      <c r="DW113" s="312"/>
      <c r="DX113" s="312"/>
      <c r="DY113" s="312"/>
      <c r="DZ113" s="312"/>
      <c r="EA113" s="312"/>
      <c r="EB113" s="312"/>
      <c r="EC113" s="312"/>
      <c r="ED113" s="312"/>
      <c r="EE113" s="312"/>
      <c r="EF113" s="312"/>
      <c r="EG113" s="312"/>
      <c r="EH113" s="312"/>
      <c r="EI113" s="312"/>
      <c r="EJ113" s="312"/>
      <c r="EK113" s="312"/>
      <c r="EL113" s="312"/>
      <c r="EM113" s="312"/>
      <c r="EN113" s="312"/>
      <c r="EO113" s="312"/>
      <c r="EP113" s="312"/>
      <c r="EQ113" s="312"/>
      <c r="ER113" s="312"/>
      <c r="ES113" s="312"/>
      <c r="ET113" s="312"/>
      <c r="EU113" s="312"/>
      <c r="EV113" s="312"/>
      <c r="EW113" s="312"/>
      <c r="EX113" s="312"/>
      <c r="EY113" s="312"/>
      <c r="EZ113" s="312"/>
      <c r="FA113" s="312"/>
      <c r="FB113" s="312"/>
      <c r="FC113" s="312"/>
      <c r="FD113" s="312"/>
      <c r="FE113" s="312"/>
      <c r="FF113" s="312"/>
      <c r="FG113" s="312"/>
      <c r="FH113" s="312"/>
      <c r="FI113" s="312"/>
      <c r="FJ113" s="312"/>
      <c r="FK113" s="312"/>
      <c r="FL113" s="312"/>
      <c r="FM113" s="312"/>
      <c r="FN113" s="312"/>
      <c r="FO113" s="312"/>
      <c r="FP113" s="312"/>
      <c r="FQ113" s="312"/>
      <c r="FR113" s="312"/>
      <c r="FS113" s="312"/>
      <c r="FT113" s="312"/>
      <c r="FU113" s="312"/>
      <c r="FV113" s="312"/>
      <c r="FW113" s="312"/>
      <c r="FX113" s="312"/>
      <c r="FY113" s="312"/>
      <c r="FZ113" s="312"/>
      <c r="GA113" s="312"/>
      <c r="GB113" s="312"/>
      <c r="GC113" s="312"/>
      <c r="GD113" s="312"/>
      <c r="GE113" s="312"/>
      <c r="GF113" s="312"/>
      <c r="GG113" s="312"/>
      <c r="GH113" s="312"/>
      <c r="GI113" s="312"/>
      <c r="GJ113" s="312"/>
      <c r="GK113" s="312"/>
      <c r="GL113" s="312"/>
      <c r="GM113" s="312"/>
      <c r="GN113" s="312"/>
      <c r="GO113" s="312"/>
      <c r="GP113" s="312"/>
      <c r="GQ113" s="312"/>
      <c r="GR113" s="312"/>
      <c r="GS113" s="312"/>
      <c r="GT113" s="312"/>
      <c r="GU113" s="312"/>
      <c r="GV113" s="312"/>
      <c r="GW113" s="312"/>
      <c r="GX113" s="312"/>
      <c r="GY113" s="312"/>
      <c r="GZ113" s="312"/>
      <c r="HA113" s="312"/>
      <c r="HB113" s="312"/>
      <c r="HC113" s="312"/>
      <c r="HD113" s="312"/>
      <c r="HE113" s="312"/>
      <c r="HF113" s="312"/>
      <c r="HG113" s="312"/>
      <c r="HH113" s="312"/>
      <c r="HI113" s="312"/>
      <c r="HJ113" s="312"/>
      <c r="HK113" s="312"/>
      <c r="HL113" s="312"/>
      <c r="HM113" s="312"/>
      <c r="HN113" s="312"/>
      <c r="HO113" s="312"/>
      <c r="HP113" s="312"/>
      <c r="HQ113" s="312"/>
      <c r="HR113" s="312"/>
      <c r="HS113" s="312"/>
      <c r="HT113" s="312"/>
      <c r="HU113" s="312"/>
      <c r="HV113" s="312"/>
      <c r="HW113" s="312"/>
      <c r="HX113" s="312"/>
      <c r="HY113" s="312"/>
      <c r="HZ113" s="312"/>
      <c r="IA113" s="312"/>
      <c r="IB113" s="312"/>
      <c r="IC113" s="312"/>
      <c r="ID113" s="312"/>
      <c r="IE113" s="312"/>
      <c r="IF113" s="312"/>
      <c r="IG113" s="312"/>
      <c r="IH113" s="312"/>
      <c r="II113" s="312"/>
      <c r="IJ113" s="312"/>
      <c r="IK113" s="312"/>
      <c r="IL113" s="312"/>
      <c r="IM113" s="312"/>
      <c r="IN113" s="312"/>
      <c r="IO113" s="312"/>
      <c r="IP113" s="312"/>
      <c r="IQ113" s="312"/>
      <c r="IR113" s="312"/>
      <c r="IS113" s="312"/>
      <c r="IT113" s="312"/>
      <c r="IU113" s="312"/>
      <c r="IV113" s="312"/>
    </row>
    <row r="114" s="248" customFormat="1" customHeight="1" spans="1:256">
      <c r="A114" s="312"/>
      <c r="B114" s="310" t="s">
        <v>1519</v>
      </c>
      <c r="C114" s="310"/>
      <c r="D114" s="310"/>
      <c r="E114" s="310"/>
      <c r="F114" s="261">
        <v>1</v>
      </c>
      <c r="G114" s="337"/>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312"/>
      <c r="AF114" s="312"/>
      <c r="AG114" s="312"/>
      <c r="AH114" s="312"/>
      <c r="AI114" s="312"/>
      <c r="AJ114" s="312"/>
      <c r="AK114" s="312"/>
      <c r="AL114" s="312"/>
      <c r="AM114" s="312"/>
      <c r="AN114" s="312"/>
      <c r="AO114" s="312"/>
      <c r="AP114" s="312"/>
      <c r="AQ114" s="312"/>
      <c r="AR114" s="312"/>
      <c r="AS114" s="312"/>
      <c r="AT114" s="312"/>
      <c r="AU114" s="312"/>
      <c r="AV114" s="312"/>
      <c r="AW114" s="312"/>
      <c r="AX114" s="312"/>
      <c r="AY114" s="312"/>
      <c r="AZ114" s="312"/>
      <c r="BA114" s="312"/>
      <c r="BB114" s="312"/>
      <c r="BC114" s="312"/>
      <c r="BD114" s="312"/>
      <c r="BE114" s="312"/>
      <c r="BF114" s="312"/>
      <c r="BG114" s="312"/>
      <c r="BH114" s="312"/>
      <c r="BI114" s="312"/>
      <c r="BJ114" s="312"/>
      <c r="BK114" s="312"/>
      <c r="BL114" s="312"/>
      <c r="BM114" s="312"/>
      <c r="BN114" s="312"/>
      <c r="BO114" s="312"/>
      <c r="BP114" s="312"/>
      <c r="BQ114" s="312"/>
      <c r="BR114" s="312"/>
      <c r="BS114" s="312"/>
      <c r="BT114" s="312"/>
      <c r="BU114" s="312"/>
      <c r="BV114" s="312"/>
      <c r="BW114" s="312"/>
      <c r="BX114" s="312"/>
      <c r="BY114" s="312"/>
      <c r="BZ114" s="312"/>
      <c r="CA114" s="312"/>
      <c r="CB114" s="312"/>
      <c r="CC114" s="312"/>
      <c r="CD114" s="312"/>
      <c r="CE114" s="312"/>
      <c r="CF114" s="312"/>
      <c r="CG114" s="312"/>
      <c r="CH114" s="312"/>
      <c r="CI114" s="312"/>
      <c r="CJ114" s="312"/>
      <c r="CK114" s="312"/>
      <c r="CL114" s="312"/>
      <c r="CM114" s="312"/>
      <c r="CN114" s="312"/>
      <c r="CO114" s="312"/>
      <c r="CP114" s="312"/>
      <c r="CQ114" s="312"/>
      <c r="CR114" s="312"/>
      <c r="CS114" s="312"/>
      <c r="CT114" s="312"/>
      <c r="CU114" s="312"/>
      <c r="CV114" s="312"/>
      <c r="CW114" s="312"/>
      <c r="CX114" s="312"/>
      <c r="CY114" s="312"/>
      <c r="CZ114" s="312"/>
      <c r="DA114" s="312"/>
      <c r="DB114" s="312"/>
      <c r="DC114" s="312"/>
      <c r="DD114" s="312"/>
      <c r="DE114" s="312"/>
      <c r="DF114" s="312"/>
      <c r="DG114" s="312"/>
      <c r="DH114" s="312"/>
      <c r="DI114" s="312"/>
      <c r="DJ114" s="312"/>
      <c r="DK114" s="312"/>
      <c r="DL114" s="312"/>
      <c r="DM114" s="312"/>
      <c r="DN114" s="312"/>
      <c r="DO114" s="312"/>
      <c r="DP114" s="312"/>
      <c r="DQ114" s="312"/>
      <c r="DR114" s="312"/>
      <c r="DS114" s="312"/>
      <c r="DT114" s="312"/>
      <c r="DU114" s="312"/>
      <c r="DV114" s="312"/>
      <c r="DW114" s="312"/>
      <c r="DX114" s="312"/>
      <c r="DY114" s="312"/>
      <c r="DZ114" s="312"/>
      <c r="EA114" s="312"/>
      <c r="EB114" s="312"/>
      <c r="EC114" s="312"/>
      <c r="ED114" s="312"/>
      <c r="EE114" s="312"/>
      <c r="EF114" s="312"/>
      <c r="EG114" s="312"/>
      <c r="EH114" s="312"/>
      <c r="EI114" s="312"/>
      <c r="EJ114" s="312"/>
      <c r="EK114" s="312"/>
      <c r="EL114" s="312"/>
      <c r="EM114" s="312"/>
      <c r="EN114" s="312"/>
      <c r="EO114" s="312"/>
      <c r="EP114" s="312"/>
      <c r="EQ114" s="312"/>
      <c r="ER114" s="312"/>
      <c r="ES114" s="312"/>
      <c r="ET114" s="312"/>
      <c r="EU114" s="312"/>
      <c r="EV114" s="312"/>
      <c r="EW114" s="312"/>
      <c r="EX114" s="312"/>
      <c r="EY114" s="312"/>
      <c r="EZ114" s="312"/>
      <c r="FA114" s="312"/>
      <c r="FB114" s="312"/>
      <c r="FC114" s="312"/>
      <c r="FD114" s="312"/>
      <c r="FE114" s="312"/>
      <c r="FF114" s="312"/>
      <c r="FG114" s="312"/>
      <c r="FH114" s="312"/>
      <c r="FI114" s="312"/>
      <c r="FJ114" s="312"/>
      <c r="FK114" s="312"/>
      <c r="FL114" s="312"/>
      <c r="FM114" s="312"/>
      <c r="FN114" s="312"/>
      <c r="FO114" s="312"/>
      <c r="FP114" s="312"/>
      <c r="FQ114" s="312"/>
      <c r="FR114" s="312"/>
      <c r="FS114" s="312"/>
      <c r="FT114" s="312"/>
      <c r="FU114" s="312"/>
      <c r="FV114" s="312"/>
      <c r="FW114" s="312"/>
      <c r="FX114" s="312"/>
      <c r="FY114" s="312"/>
      <c r="FZ114" s="312"/>
      <c r="GA114" s="312"/>
      <c r="GB114" s="312"/>
      <c r="GC114" s="312"/>
      <c r="GD114" s="312"/>
      <c r="GE114" s="312"/>
      <c r="GF114" s="312"/>
      <c r="GG114" s="312"/>
      <c r="GH114" s="312"/>
      <c r="GI114" s="312"/>
      <c r="GJ114" s="312"/>
      <c r="GK114" s="312"/>
      <c r="GL114" s="312"/>
      <c r="GM114" s="312"/>
      <c r="GN114" s="312"/>
      <c r="GO114" s="312"/>
      <c r="GP114" s="312"/>
      <c r="GQ114" s="312"/>
      <c r="GR114" s="312"/>
      <c r="GS114" s="312"/>
      <c r="GT114" s="312"/>
      <c r="GU114" s="312"/>
      <c r="GV114" s="312"/>
      <c r="GW114" s="312"/>
      <c r="GX114" s="312"/>
      <c r="GY114" s="312"/>
      <c r="GZ114" s="312"/>
      <c r="HA114" s="312"/>
      <c r="HB114" s="312"/>
      <c r="HC114" s="312"/>
      <c r="HD114" s="312"/>
      <c r="HE114" s="312"/>
      <c r="HF114" s="312"/>
      <c r="HG114" s="312"/>
      <c r="HH114" s="312"/>
      <c r="HI114" s="312"/>
      <c r="HJ114" s="312"/>
      <c r="HK114" s="312"/>
      <c r="HL114" s="312"/>
      <c r="HM114" s="312"/>
      <c r="HN114" s="312"/>
      <c r="HO114" s="312"/>
      <c r="HP114" s="312"/>
      <c r="HQ114" s="312"/>
      <c r="HR114" s="312"/>
      <c r="HS114" s="312"/>
      <c r="HT114" s="312"/>
      <c r="HU114" s="312"/>
      <c r="HV114" s="312"/>
      <c r="HW114" s="312"/>
      <c r="HX114" s="312"/>
      <c r="HY114" s="312"/>
      <c r="HZ114" s="312"/>
      <c r="IA114" s="312"/>
      <c r="IB114" s="312"/>
      <c r="IC114" s="312"/>
      <c r="ID114" s="312"/>
      <c r="IE114" s="312"/>
      <c r="IF114" s="312"/>
      <c r="IG114" s="312"/>
      <c r="IH114" s="312"/>
      <c r="II114" s="312"/>
      <c r="IJ114" s="312"/>
      <c r="IK114" s="312"/>
      <c r="IL114" s="312"/>
      <c r="IM114" s="312"/>
      <c r="IN114" s="312"/>
      <c r="IO114" s="312"/>
      <c r="IP114" s="312"/>
      <c r="IQ114" s="312"/>
      <c r="IR114" s="312"/>
      <c r="IS114" s="312"/>
      <c r="IT114" s="312"/>
      <c r="IU114" s="312"/>
      <c r="IV114" s="312"/>
    </row>
    <row r="115" s="248" customFormat="1" customHeight="1" spans="1:256">
      <c r="A115" s="312"/>
      <c r="B115" s="310" t="s">
        <v>1479</v>
      </c>
      <c r="C115" s="310"/>
      <c r="D115" s="310"/>
      <c r="E115" s="310"/>
      <c r="F115" s="261">
        <v>1.2</v>
      </c>
      <c r="G115" s="337"/>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312"/>
      <c r="AF115" s="312"/>
      <c r="AG115" s="312"/>
      <c r="AH115" s="312"/>
      <c r="AI115" s="312"/>
      <c r="AJ115" s="312"/>
      <c r="AK115" s="312"/>
      <c r="AL115" s="312"/>
      <c r="AM115" s="312"/>
      <c r="AN115" s="312"/>
      <c r="AO115" s="312"/>
      <c r="AP115" s="312"/>
      <c r="AQ115" s="312"/>
      <c r="AR115" s="312"/>
      <c r="AS115" s="312"/>
      <c r="AT115" s="312"/>
      <c r="AU115" s="312"/>
      <c r="AV115" s="312"/>
      <c r="AW115" s="312"/>
      <c r="AX115" s="312"/>
      <c r="AY115" s="312"/>
      <c r="AZ115" s="312"/>
      <c r="BA115" s="312"/>
      <c r="BB115" s="312"/>
      <c r="BC115" s="312"/>
      <c r="BD115" s="312"/>
      <c r="BE115" s="312"/>
      <c r="BF115" s="312"/>
      <c r="BG115" s="312"/>
      <c r="BH115" s="312"/>
      <c r="BI115" s="312"/>
      <c r="BJ115" s="312"/>
      <c r="BK115" s="312"/>
      <c r="BL115" s="312"/>
      <c r="BM115" s="312"/>
      <c r="BN115" s="312"/>
      <c r="BO115" s="312"/>
      <c r="BP115" s="312"/>
      <c r="BQ115" s="312"/>
      <c r="BR115" s="312"/>
      <c r="BS115" s="312"/>
      <c r="BT115" s="312"/>
      <c r="BU115" s="312"/>
      <c r="BV115" s="312"/>
      <c r="BW115" s="312"/>
      <c r="BX115" s="312"/>
      <c r="BY115" s="312"/>
      <c r="BZ115" s="312"/>
      <c r="CA115" s="312"/>
      <c r="CB115" s="312"/>
      <c r="CC115" s="312"/>
      <c r="CD115" s="312"/>
      <c r="CE115" s="312"/>
      <c r="CF115" s="312"/>
      <c r="CG115" s="312"/>
      <c r="CH115" s="312"/>
      <c r="CI115" s="312"/>
      <c r="CJ115" s="312"/>
      <c r="CK115" s="312"/>
      <c r="CL115" s="312"/>
      <c r="CM115" s="312"/>
      <c r="CN115" s="312"/>
      <c r="CO115" s="312"/>
      <c r="CP115" s="312"/>
      <c r="CQ115" s="312"/>
      <c r="CR115" s="312"/>
      <c r="CS115" s="312"/>
      <c r="CT115" s="312"/>
      <c r="CU115" s="312"/>
      <c r="CV115" s="312"/>
      <c r="CW115" s="312"/>
      <c r="CX115" s="312"/>
      <c r="CY115" s="312"/>
      <c r="CZ115" s="312"/>
      <c r="DA115" s="312"/>
      <c r="DB115" s="312"/>
      <c r="DC115" s="312"/>
      <c r="DD115" s="312"/>
      <c r="DE115" s="312"/>
      <c r="DF115" s="312"/>
      <c r="DG115" s="312"/>
      <c r="DH115" s="312"/>
      <c r="DI115" s="312"/>
      <c r="DJ115" s="312"/>
      <c r="DK115" s="312"/>
      <c r="DL115" s="312"/>
      <c r="DM115" s="312"/>
      <c r="DN115" s="312"/>
      <c r="DO115" s="312"/>
      <c r="DP115" s="312"/>
      <c r="DQ115" s="312"/>
      <c r="DR115" s="312"/>
      <c r="DS115" s="312"/>
      <c r="DT115" s="312"/>
      <c r="DU115" s="312"/>
      <c r="DV115" s="312"/>
      <c r="DW115" s="312"/>
      <c r="DX115" s="312"/>
      <c r="DY115" s="312"/>
      <c r="DZ115" s="312"/>
      <c r="EA115" s="312"/>
      <c r="EB115" s="312"/>
      <c r="EC115" s="312"/>
      <c r="ED115" s="312"/>
      <c r="EE115" s="312"/>
      <c r="EF115" s="312"/>
      <c r="EG115" s="312"/>
      <c r="EH115" s="312"/>
      <c r="EI115" s="312"/>
      <c r="EJ115" s="312"/>
      <c r="EK115" s="312"/>
      <c r="EL115" s="312"/>
      <c r="EM115" s="312"/>
      <c r="EN115" s="312"/>
      <c r="EO115" s="312"/>
      <c r="EP115" s="312"/>
      <c r="EQ115" s="312"/>
      <c r="ER115" s="312"/>
      <c r="ES115" s="312"/>
      <c r="ET115" s="312"/>
      <c r="EU115" s="312"/>
      <c r="EV115" s="312"/>
      <c r="EW115" s="312"/>
      <c r="EX115" s="312"/>
      <c r="EY115" s="312"/>
      <c r="EZ115" s="312"/>
      <c r="FA115" s="312"/>
      <c r="FB115" s="312"/>
      <c r="FC115" s="312"/>
      <c r="FD115" s="312"/>
      <c r="FE115" s="312"/>
      <c r="FF115" s="312"/>
      <c r="FG115" s="312"/>
      <c r="FH115" s="312"/>
      <c r="FI115" s="312"/>
      <c r="FJ115" s="312"/>
      <c r="FK115" s="312"/>
      <c r="FL115" s="312"/>
      <c r="FM115" s="312"/>
      <c r="FN115" s="312"/>
      <c r="FO115" s="312"/>
      <c r="FP115" s="312"/>
      <c r="FQ115" s="312"/>
      <c r="FR115" s="312"/>
      <c r="FS115" s="312"/>
      <c r="FT115" s="312"/>
      <c r="FU115" s="312"/>
      <c r="FV115" s="312"/>
      <c r="FW115" s="312"/>
      <c r="FX115" s="312"/>
      <c r="FY115" s="312"/>
      <c r="FZ115" s="312"/>
      <c r="GA115" s="312"/>
      <c r="GB115" s="312"/>
      <c r="GC115" s="312"/>
      <c r="GD115" s="312"/>
      <c r="GE115" s="312"/>
      <c r="GF115" s="312"/>
      <c r="GG115" s="312"/>
      <c r="GH115" s="312"/>
      <c r="GI115" s="312"/>
      <c r="GJ115" s="312"/>
      <c r="GK115" s="312"/>
      <c r="GL115" s="312"/>
      <c r="GM115" s="312"/>
      <c r="GN115" s="312"/>
      <c r="GO115" s="312"/>
      <c r="GP115" s="312"/>
      <c r="GQ115" s="312"/>
      <c r="GR115" s="312"/>
      <c r="GS115" s="312"/>
      <c r="GT115" s="312"/>
      <c r="GU115" s="312"/>
      <c r="GV115" s="312"/>
      <c r="GW115" s="312"/>
      <c r="GX115" s="312"/>
      <c r="GY115" s="312"/>
      <c r="GZ115" s="312"/>
      <c r="HA115" s="312"/>
      <c r="HB115" s="312"/>
      <c r="HC115" s="312"/>
      <c r="HD115" s="312"/>
      <c r="HE115" s="312"/>
      <c r="HF115" s="312"/>
      <c r="HG115" s="312"/>
      <c r="HH115" s="312"/>
      <c r="HI115" s="312"/>
      <c r="HJ115" s="312"/>
      <c r="HK115" s="312"/>
      <c r="HL115" s="312"/>
      <c r="HM115" s="312"/>
      <c r="HN115" s="312"/>
      <c r="HO115" s="312"/>
      <c r="HP115" s="312"/>
      <c r="HQ115" s="312"/>
      <c r="HR115" s="312"/>
      <c r="HS115" s="312"/>
      <c r="HT115" s="312"/>
      <c r="HU115" s="312"/>
      <c r="HV115" s="312"/>
      <c r="HW115" s="312"/>
      <c r="HX115" s="312"/>
      <c r="HY115" s="312"/>
      <c r="HZ115" s="312"/>
      <c r="IA115" s="312"/>
      <c r="IB115" s="312"/>
      <c r="IC115" s="312"/>
      <c r="ID115" s="312"/>
      <c r="IE115" s="312"/>
      <c r="IF115" s="312"/>
      <c r="IG115" s="312"/>
      <c r="IH115" s="312"/>
      <c r="II115" s="312"/>
      <c r="IJ115" s="312"/>
      <c r="IK115" s="312"/>
      <c r="IL115" s="312"/>
      <c r="IM115" s="312"/>
      <c r="IN115" s="312"/>
      <c r="IO115" s="312"/>
      <c r="IP115" s="312"/>
      <c r="IQ115" s="312"/>
      <c r="IR115" s="312"/>
      <c r="IS115" s="312"/>
      <c r="IT115" s="312"/>
      <c r="IU115" s="312"/>
      <c r="IV115" s="312"/>
    </row>
    <row r="116" s="248" customFormat="1" customHeight="1" spans="1:256">
      <c r="A116" s="312"/>
      <c r="B116" s="310" t="s">
        <v>1480</v>
      </c>
      <c r="C116" s="310"/>
      <c r="D116" s="310"/>
      <c r="E116" s="310"/>
      <c r="F116" s="261"/>
      <c r="G116" s="337"/>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312"/>
      <c r="AE116" s="312"/>
      <c r="AF116" s="312"/>
      <c r="AG116" s="312"/>
      <c r="AH116" s="312"/>
      <c r="AI116" s="312"/>
      <c r="AJ116" s="312"/>
      <c r="AK116" s="312"/>
      <c r="AL116" s="312"/>
      <c r="AM116" s="312"/>
      <c r="AN116" s="312"/>
      <c r="AO116" s="312"/>
      <c r="AP116" s="312"/>
      <c r="AQ116" s="312"/>
      <c r="AR116" s="312"/>
      <c r="AS116" s="312"/>
      <c r="AT116" s="312"/>
      <c r="AU116" s="312"/>
      <c r="AV116" s="312"/>
      <c r="AW116" s="312"/>
      <c r="AX116" s="312"/>
      <c r="AY116" s="312"/>
      <c r="AZ116" s="312"/>
      <c r="BA116" s="312"/>
      <c r="BB116" s="312"/>
      <c r="BC116" s="312"/>
      <c r="BD116" s="312"/>
      <c r="BE116" s="312"/>
      <c r="BF116" s="312"/>
      <c r="BG116" s="312"/>
      <c r="BH116" s="312"/>
      <c r="BI116" s="312"/>
      <c r="BJ116" s="312"/>
      <c r="BK116" s="312"/>
      <c r="BL116" s="312"/>
      <c r="BM116" s="312"/>
      <c r="BN116" s="312"/>
      <c r="BO116" s="312"/>
      <c r="BP116" s="312"/>
      <c r="BQ116" s="312"/>
      <c r="BR116" s="312"/>
      <c r="BS116" s="312"/>
      <c r="BT116" s="312"/>
      <c r="BU116" s="312"/>
      <c r="BV116" s="312"/>
      <c r="BW116" s="312"/>
      <c r="BX116" s="312"/>
      <c r="BY116" s="312"/>
      <c r="BZ116" s="312"/>
      <c r="CA116" s="312"/>
      <c r="CB116" s="312"/>
      <c r="CC116" s="312"/>
      <c r="CD116" s="312"/>
      <c r="CE116" s="312"/>
      <c r="CF116" s="312"/>
      <c r="CG116" s="312"/>
      <c r="CH116" s="312"/>
      <c r="CI116" s="312"/>
      <c r="CJ116" s="312"/>
      <c r="CK116" s="312"/>
      <c r="CL116" s="312"/>
      <c r="CM116" s="312"/>
      <c r="CN116" s="312"/>
      <c r="CO116" s="312"/>
      <c r="CP116" s="312"/>
      <c r="CQ116" s="312"/>
      <c r="CR116" s="312"/>
      <c r="CS116" s="312"/>
      <c r="CT116" s="312"/>
      <c r="CU116" s="312"/>
      <c r="CV116" s="312"/>
      <c r="CW116" s="312"/>
      <c r="CX116" s="312"/>
      <c r="CY116" s="312"/>
      <c r="CZ116" s="312"/>
      <c r="DA116" s="312"/>
      <c r="DB116" s="312"/>
      <c r="DC116" s="312"/>
      <c r="DD116" s="312"/>
      <c r="DE116" s="312"/>
      <c r="DF116" s="312"/>
      <c r="DG116" s="312"/>
      <c r="DH116" s="312"/>
      <c r="DI116" s="312"/>
      <c r="DJ116" s="312"/>
      <c r="DK116" s="312"/>
      <c r="DL116" s="312"/>
      <c r="DM116" s="312"/>
      <c r="DN116" s="312"/>
      <c r="DO116" s="312"/>
      <c r="DP116" s="312"/>
      <c r="DQ116" s="312"/>
      <c r="DR116" s="312"/>
      <c r="DS116" s="312"/>
      <c r="DT116" s="312"/>
      <c r="DU116" s="312"/>
      <c r="DV116" s="312"/>
      <c r="DW116" s="312"/>
      <c r="DX116" s="312"/>
      <c r="DY116" s="312"/>
      <c r="DZ116" s="312"/>
      <c r="EA116" s="312"/>
      <c r="EB116" s="312"/>
      <c r="EC116" s="312"/>
      <c r="ED116" s="312"/>
      <c r="EE116" s="312"/>
      <c r="EF116" s="312"/>
      <c r="EG116" s="312"/>
      <c r="EH116" s="312"/>
      <c r="EI116" s="312"/>
      <c r="EJ116" s="312"/>
      <c r="EK116" s="312"/>
      <c r="EL116" s="312"/>
      <c r="EM116" s="312"/>
      <c r="EN116" s="312"/>
      <c r="EO116" s="312"/>
      <c r="EP116" s="312"/>
      <c r="EQ116" s="312"/>
      <c r="ER116" s="312"/>
      <c r="ES116" s="312"/>
      <c r="ET116" s="312"/>
      <c r="EU116" s="312"/>
      <c r="EV116" s="312"/>
      <c r="EW116" s="312"/>
      <c r="EX116" s="312"/>
      <c r="EY116" s="312"/>
      <c r="EZ116" s="312"/>
      <c r="FA116" s="312"/>
      <c r="FB116" s="312"/>
      <c r="FC116" s="312"/>
      <c r="FD116" s="312"/>
      <c r="FE116" s="312"/>
      <c r="FF116" s="312"/>
      <c r="FG116" s="312"/>
      <c r="FH116" s="312"/>
      <c r="FI116" s="312"/>
      <c r="FJ116" s="312"/>
      <c r="FK116" s="312"/>
      <c r="FL116" s="312"/>
      <c r="FM116" s="312"/>
      <c r="FN116" s="312"/>
      <c r="FO116" s="312"/>
      <c r="FP116" s="312"/>
      <c r="FQ116" s="312"/>
      <c r="FR116" s="312"/>
      <c r="FS116" s="312"/>
      <c r="FT116" s="312"/>
      <c r="FU116" s="312"/>
      <c r="FV116" s="312"/>
      <c r="FW116" s="312"/>
      <c r="FX116" s="312"/>
      <c r="FY116" s="312"/>
      <c r="FZ116" s="312"/>
      <c r="GA116" s="312"/>
      <c r="GB116" s="312"/>
      <c r="GC116" s="312"/>
      <c r="GD116" s="312"/>
      <c r="GE116" s="312"/>
      <c r="GF116" s="312"/>
      <c r="GG116" s="312"/>
      <c r="GH116" s="312"/>
      <c r="GI116" s="312"/>
      <c r="GJ116" s="312"/>
      <c r="GK116" s="312"/>
      <c r="GL116" s="312"/>
      <c r="GM116" s="312"/>
      <c r="GN116" s="312"/>
      <c r="GO116" s="312"/>
      <c r="GP116" s="312"/>
      <c r="GQ116" s="312"/>
      <c r="GR116" s="312"/>
      <c r="GS116" s="312"/>
      <c r="GT116" s="312"/>
      <c r="GU116" s="312"/>
      <c r="GV116" s="312"/>
      <c r="GW116" s="312"/>
      <c r="GX116" s="312"/>
      <c r="GY116" s="312"/>
      <c r="GZ116" s="312"/>
      <c r="HA116" s="312"/>
      <c r="HB116" s="312"/>
      <c r="HC116" s="312"/>
      <c r="HD116" s="312"/>
      <c r="HE116" s="312"/>
      <c r="HF116" s="312"/>
      <c r="HG116" s="312"/>
      <c r="HH116" s="312"/>
      <c r="HI116" s="312"/>
      <c r="HJ116" s="312"/>
      <c r="HK116" s="312"/>
      <c r="HL116" s="312"/>
      <c r="HM116" s="312"/>
      <c r="HN116" s="312"/>
      <c r="HO116" s="312"/>
      <c r="HP116" s="312"/>
      <c r="HQ116" s="312"/>
      <c r="HR116" s="312"/>
      <c r="HS116" s="312"/>
      <c r="HT116" s="312"/>
      <c r="HU116" s="312"/>
      <c r="HV116" s="312"/>
      <c r="HW116" s="312"/>
      <c r="HX116" s="312"/>
      <c r="HY116" s="312"/>
      <c r="HZ116" s="312"/>
      <c r="IA116" s="312"/>
      <c r="IB116" s="312"/>
      <c r="IC116" s="312"/>
      <c r="ID116" s="312"/>
      <c r="IE116" s="312"/>
      <c r="IF116" s="312"/>
      <c r="IG116" s="312"/>
      <c r="IH116" s="312"/>
      <c r="II116" s="312"/>
      <c r="IJ116" s="312"/>
      <c r="IK116" s="312"/>
      <c r="IL116" s="312"/>
      <c r="IM116" s="312"/>
      <c r="IN116" s="312"/>
      <c r="IO116" s="312"/>
      <c r="IP116" s="312"/>
      <c r="IQ116" s="312"/>
      <c r="IR116" s="312"/>
      <c r="IS116" s="312"/>
      <c r="IT116" s="312"/>
      <c r="IU116" s="312"/>
      <c r="IV116" s="312"/>
    </row>
    <row r="117" s="248" customFormat="1" customHeight="1" spans="1:256">
      <c r="A117" s="312"/>
      <c r="B117" s="310" t="s">
        <v>1520</v>
      </c>
      <c r="C117" s="310"/>
      <c r="D117" s="310"/>
      <c r="E117" s="310"/>
      <c r="F117" s="261">
        <v>0.9</v>
      </c>
      <c r="G117" s="283"/>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312"/>
      <c r="AE117" s="312"/>
      <c r="AF117" s="312"/>
      <c r="AG117" s="312"/>
      <c r="AH117" s="312"/>
      <c r="AI117" s="312"/>
      <c r="AJ117" s="312"/>
      <c r="AK117" s="312"/>
      <c r="AL117" s="312"/>
      <c r="AM117" s="312"/>
      <c r="AN117" s="312"/>
      <c r="AO117" s="312"/>
      <c r="AP117" s="312"/>
      <c r="AQ117" s="312"/>
      <c r="AR117" s="312"/>
      <c r="AS117" s="312"/>
      <c r="AT117" s="312"/>
      <c r="AU117" s="312"/>
      <c r="AV117" s="312"/>
      <c r="AW117" s="312"/>
      <c r="AX117" s="312"/>
      <c r="AY117" s="312"/>
      <c r="AZ117" s="312"/>
      <c r="BA117" s="312"/>
      <c r="BB117" s="312"/>
      <c r="BC117" s="312"/>
      <c r="BD117" s="312"/>
      <c r="BE117" s="312"/>
      <c r="BF117" s="312"/>
      <c r="BG117" s="312"/>
      <c r="BH117" s="312"/>
      <c r="BI117" s="312"/>
      <c r="BJ117" s="312"/>
      <c r="BK117" s="312"/>
      <c r="BL117" s="312"/>
      <c r="BM117" s="312"/>
      <c r="BN117" s="312"/>
      <c r="BO117" s="312"/>
      <c r="BP117" s="312"/>
      <c r="BQ117" s="312"/>
      <c r="BR117" s="312"/>
      <c r="BS117" s="312"/>
      <c r="BT117" s="312"/>
      <c r="BU117" s="312"/>
      <c r="BV117" s="312"/>
      <c r="BW117" s="312"/>
      <c r="BX117" s="312"/>
      <c r="BY117" s="312"/>
      <c r="BZ117" s="312"/>
      <c r="CA117" s="312"/>
      <c r="CB117" s="312"/>
      <c r="CC117" s="312"/>
      <c r="CD117" s="312"/>
      <c r="CE117" s="312"/>
      <c r="CF117" s="312"/>
      <c r="CG117" s="312"/>
      <c r="CH117" s="312"/>
      <c r="CI117" s="312"/>
      <c r="CJ117" s="312"/>
      <c r="CK117" s="312"/>
      <c r="CL117" s="312"/>
      <c r="CM117" s="312"/>
      <c r="CN117" s="312"/>
      <c r="CO117" s="312"/>
      <c r="CP117" s="312"/>
      <c r="CQ117" s="312"/>
      <c r="CR117" s="312"/>
      <c r="CS117" s="312"/>
      <c r="CT117" s="312"/>
      <c r="CU117" s="312"/>
      <c r="CV117" s="312"/>
      <c r="CW117" s="312"/>
      <c r="CX117" s="312"/>
      <c r="CY117" s="312"/>
      <c r="CZ117" s="312"/>
      <c r="DA117" s="312"/>
      <c r="DB117" s="312"/>
      <c r="DC117" s="312"/>
      <c r="DD117" s="312"/>
      <c r="DE117" s="312"/>
      <c r="DF117" s="312"/>
      <c r="DG117" s="312"/>
      <c r="DH117" s="312"/>
      <c r="DI117" s="312"/>
      <c r="DJ117" s="312"/>
      <c r="DK117" s="312"/>
      <c r="DL117" s="312"/>
      <c r="DM117" s="312"/>
      <c r="DN117" s="312"/>
      <c r="DO117" s="312"/>
      <c r="DP117" s="312"/>
      <c r="DQ117" s="312"/>
      <c r="DR117" s="312"/>
      <c r="DS117" s="312"/>
      <c r="DT117" s="312"/>
      <c r="DU117" s="312"/>
      <c r="DV117" s="312"/>
      <c r="DW117" s="312"/>
      <c r="DX117" s="312"/>
      <c r="DY117" s="312"/>
      <c r="DZ117" s="312"/>
      <c r="EA117" s="312"/>
      <c r="EB117" s="312"/>
      <c r="EC117" s="312"/>
      <c r="ED117" s="312"/>
      <c r="EE117" s="312"/>
      <c r="EF117" s="312"/>
      <c r="EG117" s="312"/>
      <c r="EH117" s="312"/>
      <c r="EI117" s="312"/>
      <c r="EJ117" s="312"/>
      <c r="EK117" s="312"/>
      <c r="EL117" s="312"/>
      <c r="EM117" s="312"/>
      <c r="EN117" s="312"/>
      <c r="EO117" s="312"/>
      <c r="EP117" s="312"/>
      <c r="EQ117" s="312"/>
      <c r="ER117" s="312"/>
      <c r="ES117" s="312"/>
      <c r="ET117" s="312"/>
      <c r="EU117" s="312"/>
      <c r="EV117" s="312"/>
      <c r="EW117" s="312"/>
      <c r="EX117" s="312"/>
      <c r="EY117" s="312"/>
      <c r="EZ117" s="312"/>
      <c r="FA117" s="312"/>
      <c r="FB117" s="312"/>
      <c r="FC117" s="312"/>
      <c r="FD117" s="312"/>
      <c r="FE117" s="312"/>
      <c r="FF117" s="312"/>
      <c r="FG117" s="312"/>
      <c r="FH117" s="312"/>
      <c r="FI117" s="312"/>
      <c r="FJ117" s="312"/>
      <c r="FK117" s="312"/>
      <c r="FL117" s="312"/>
      <c r="FM117" s="312"/>
      <c r="FN117" s="312"/>
      <c r="FO117" s="312"/>
      <c r="FP117" s="312"/>
      <c r="FQ117" s="312"/>
      <c r="FR117" s="312"/>
      <c r="FS117" s="312"/>
      <c r="FT117" s="312"/>
      <c r="FU117" s="312"/>
      <c r="FV117" s="312"/>
      <c r="FW117" s="312"/>
      <c r="FX117" s="312"/>
      <c r="FY117" s="312"/>
      <c r="FZ117" s="312"/>
      <c r="GA117" s="312"/>
      <c r="GB117" s="312"/>
      <c r="GC117" s="312"/>
      <c r="GD117" s="312"/>
      <c r="GE117" s="312"/>
      <c r="GF117" s="312"/>
      <c r="GG117" s="312"/>
      <c r="GH117" s="312"/>
      <c r="GI117" s="312"/>
      <c r="GJ117" s="312"/>
      <c r="GK117" s="312"/>
      <c r="GL117" s="312"/>
      <c r="GM117" s="312"/>
      <c r="GN117" s="312"/>
      <c r="GO117" s="312"/>
      <c r="GP117" s="312"/>
      <c r="GQ117" s="312"/>
      <c r="GR117" s="312"/>
      <c r="GS117" s="312"/>
      <c r="GT117" s="312"/>
      <c r="GU117" s="312"/>
      <c r="GV117" s="312"/>
      <c r="GW117" s="312"/>
      <c r="GX117" s="312"/>
      <c r="GY117" s="312"/>
      <c r="GZ117" s="312"/>
      <c r="HA117" s="312"/>
      <c r="HB117" s="312"/>
      <c r="HC117" s="312"/>
      <c r="HD117" s="312"/>
      <c r="HE117" s="312"/>
      <c r="HF117" s="312"/>
      <c r="HG117" s="312"/>
      <c r="HH117" s="312"/>
      <c r="HI117" s="312"/>
      <c r="HJ117" s="312"/>
      <c r="HK117" s="312"/>
      <c r="HL117" s="312"/>
      <c r="HM117" s="312"/>
      <c r="HN117" s="312"/>
      <c r="HO117" s="312"/>
      <c r="HP117" s="312"/>
      <c r="HQ117" s="312"/>
      <c r="HR117" s="312"/>
      <c r="HS117" s="312"/>
      <c r="HT117" s="312"/>
      <c r="HU117" s="312"/>
      <c r="HV117" s="312"/>
      <c r="HW117" s="312"/>
      <c r="HX117" s="312"/>
      <c r="HY117" s="312"/>
      <c r="HZ117" s="312"/>
      <c r="IA117" s="312"/>
      <c r="IB117" s="312"/>
      <c r="IC117" s="312"/>
      <c r="ID117" s="312"/>
      <c r="IE117" s="312"/>
      <c r="IF117" s="312"/>
      <c r="IG117" s="312"/>
      <c r="IH117" s="312"/>
      <c r="II117" s="312"/>
      <c r="IJ117" s="312"/>
      <c r="IK117" s="312"/>
      <c r="IL117" s="312"/>
      <c r="IM117" s="312"/>
      <c r="IN117" s="312"/>
      <c r="IO117" s="312"/>
      <c r="IP117" s="312"/>
      <c r="IQ117" s="312"/>
      <c r="IR117" s="312"/>
      <c r="IS117" s="312"/>
      <c r="IT117" s="312"/>
      <c r="IU117" s="312"/>
      <c r="IV117" s="312"/>
    </row>
    <row r="118" s="248" customFormat="1" customHeight="1" spans="1:256">
      <c r="A118" s="312"/>
      <c r="B118" s="310" t="s">
        <v>1481</v>
      </c>
      <c r="C118" s="310"/>
      <c r="D118" s="310"/>
      <c r="E118" s="310"/>
      <c r="F118" s="261">
        <v>1</v>
      </c>
      <c r="G118" s="283"/>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312"/>
      <c r="AE118" s="312"/>
      <c r="AF118" s="312"/>
      <c r="AG118" s="312"/>
      <c r="AH118" s="312"/>
      <c r="AI118" s="312"/>
      <c r="AJ118" s="312"/>
      <c r="AK118" s="312"/>
      <c r="AL118" s="312"/>
      <c r="AM118" s="312"/>
      <c r="AN118" s="312"/>
      <c r="AO118" s="312"/>
      <c r="AP118" s="312"/>
      <c r="AQ118" s="312"/>
      <c r="AR118" s="312"/>
      <c r="AS118" s="312"/>
      <c r="AT118" s="312"/>
      <c r="AU118" s="312"/>
      <c r="AV118" s="312"/>
      <c r="AW118" s="312"/>
      <c r="AX118" s="312"/>
      <c r="AY118" s="312"/>
      <c r="AZ118" s="312"/>
      <c r="BA118" s="312"/>
      <c r="BB118" s="312"/>
      <c r="BC118" s="312"/>
      <c r="BD118" s="312"/>
      <c r="BE118" s="312"/>
      <c r="BF118" s="312"/>
      <c r="BG118" s="312"/>
      <c r="BH118" s="312"/>
      <c r="BI118" s="312"/>
      <c r="BJ118" s="312"/>
      <c r="BK118" s="312"/>
      <c r="BL118" s="312"/>
      <c r="BM118" s="312"/>
      <c r="BN118" s="312"/>
      <c r="BO118" s="312"/>
      <c r="BP118" s="312"/>
      <c r="BQ118" s="312"/>
      <c r="BR118" s="312"/>
      <c r="BS118" s="312"/>
      <c r="BT118" s="312"/>
      <c r="BU118" s="312"/>
      <c r="BV118" s="312"/>
      <c r="BW118" s="312"/>
      <c r="BX118" s="312"/>
      <c r="BY118" s="312"/>
      <c r="BZ118" s="312"/>
      <c r="CA118" s="312"/>
      <c r="CB118" s="312"/>
      <c r="CC118" s="312"/>
      <c r="CD118" s="312"/>
      <c r="CE118" s="312"/>
      <c r="CF118" s="312"/>
      <c r="CG118" s="312"/>
      <c r="CH118" s="312"/>
      <c r="CI118" s="312"/>
      <c r="CJ118" s="312"/>
      <c r="CK118" s="312"/>
      <c r="CL118" s="312"/>
      <c r="CM118" s="312"/>
      <c r="CN118" s="312"/>
      <c r="CO118" s="312"/>
      <c r="CP118" s="312"/>
      <c r="CQ118" s="312"/>
      <c r="CR118" s="312"/>
      <c r="CS118" s="312"/>
      <c r="CT118" s="312"/>
      <c r="CU118" s="312"/>
      <c r="CV118" s="312"/>
      <c r="CW118" s="312"/>
      <c r="CX118" s="312"/>
      <c r="CY118" s="312"/>
      <c r="CZ118" s="312"/>
      <c r="DA118" s="312"/>
      <c r="DB118" s="312"/>
      <c r="DC118" s="312"/>
      <c r="DD118" s="312"/>
      <c r="DE118" s="312"/>
      <c r="DF118" s="312"/>
      <c r="DG118" s="312"/>
      <c r="DH118" s="312"/>
      <c r="DI118" s="312"/>
      <c r="DJ118" s="312"/>
      <c r="DK118" s="312"/>
      <c r="DL118" s="312"/>
      <c r="DM118" s="312"/>
      <c r="DN118" s="312"/>
      <c r="DO118" s="312"/>
      <c r="DP118" s="312"/>
      <c r="DQ118" s="312"/>
      <c r="DR118" s="312"/>
      <c r="DS118" s="312"/>
      <c r="DT118" s="312"/>
      <c r="DU118" s="312"/>
      <c r="DV118" s="312"/>
      <c r="DW118" s="312"/>
      <c r="DX118" s="312"/>
      <c r="DY118" s="312"/>
      <c r="DZ118" s="312"/>
      <c r="EA118" s="312"/>
      <c r="EB118" s="312"/>
      <c r="EC118" s="312"/>
      <c r="ED118" s="312"/>
      <c r="EE118" s="312"/>
      <c r="EF118" s="312"/>
      <c r="EG118" s="312"/>
      <c r="EH118" s="312"/>
      <c r="EI118" s="312"/>
      <c r="EJ118" s="312"/>
      <c r="EK118" s="312"/>
      <c r="EL118" s="312"/>
      <c r="EM118" s="312"/>
      <c r="EN118" s="312"/>
      <c r="EO118" s="312"/>
      <c r="EP118" s="312"/>
      <c r="EQ118" s="312"/>
      <c r="ER118" s="312"/>
      <c r="ES118" s="312"/>
      <c r="ET118" s="312"/>
      <c r="EU118" s="312"/>
      <c r="EV118" s="312"/>
      <c r="EW118" s="312"/>
      <c r="EX118" s="312"/>
      <c r="EY118" s="312"/>
      <c r="EZ118" s="312"/>
      <c r="FA118" s="312"/>
      <c r="FB118" s="312"/>
      <c r="FC118" s="312"/>
      <c r="FD118" s="312"/>
      <c r="FE118" s="312"/>
      <c r="FF118" s="312"/>
      <c r="FG118" s="312"/>
      <c r="FH118" s="312"/>
      <c r="FI118" s="312"/>
      <c r="FJ118" s="312"/>
      <c r="FK118" s="312"/>
      <c r="FL118" s="312"/>
      <c r="FM118" s="312"/>
      <c r="FN118" s="312"/>
      <c r="FO118" s="312"/>
      <c r="FP118" s="312"/>
      <c r="FQ118" s="312"/>
      <c r="FR118" s="312"/>
      <c r="FS118" s="312"/>
      <c r="FT118" s="312"/>
      <c r="FU118" s="312"/>
      <c r="FV118" s="312"/>
      <c r="FW118" s="312"/>
      <c r="FX118" s="312"/>
      <c r="FY118" s="312"/>
      <c r="FZ118" s="312"/>
      <c r="GA118" s="312"/>
      <c r="GB118" s="312"/>
      <c r="GC118" s="312"/>
      <c r="GD118" s="312"/>
      <c r="GE118" s="312"/>
      <c r="GF118" s="312"/>
      <c r="GG118" s="312"/>
      <c r="GH118" s="312"/>
      <c r="GI118" s="312"/>
      <c r="GJ118" s="312"/>
      <c r="GK118" s="312"/>
      <c r="GL118" s="312"/>
      <c r="GM118" s="312"/>
      <c r="GN118" s="312"/>
      <c r="GO118" s="312"/>
      <c r="GP118" s="312"/>
      <c r="GQ118" s="312"/>
      <c r="GR118" s="312"/>
      <c r="GS118" s="312"/>
      <c r="GT118" s="312"/>
      <c r="GU118" s="312"/>
      <c r="GV118" s="312"/>
      <c r="GW118" s="312"/>
      <c r="GX118" s="312"/>
      <c r="GY118" s="312"/>
      <c r="GZ118" s="312"/>
      <c r="HA118" s="312"/>
      <c r="HB118" s="312"/>
      <c r="HC118" s="312"/>
      <c r="HD118" s="312"/>
      <c r="HE118" s="312"/>
      <c r="HF118" s="312"/>
      <c r="HG118" s="312"/>
      <c r="HH118" s="312"/>
      <c r="HI118" s="312"/>
      <c r="HJ118" s="312"/>
      <c r="HK118" s="312"/>
      <c r="HL118" s="312"/>
      <c r="HM118" s="312"/>
      <c r="HN118" s="312"/>
      <c r="HO118" s="312"/>
      <c r="HP118" s="312"/>
      <c r="HQ118" s="312"/>
      <c r="HR118" s="312"/>
      <c r="HS118" s="312"/>
      <c r="HT118" s="312"/>
      <c r="HU118" s="312"/>
      <c r="HV118" s="312"/>
      <c r="HW118" s="312"/>
      <c r="HX118" s="312"/>
      <c r="HY118" s="312"/>
      <c r="HZ118" s="312"/>
      <c r="IA118" s="312"/>
      <c r="IB118" s="312"/>
      <c r="IC118" s="312"/>
      <c r="ID118" s="312"/>
      <c r="IE118" s="312"/>
      <c r="IF118" s="312"/>
      <c r="IG118" s="312"/>
      <c r="IH118" s="312"/>
      <c r="II118" s="312"/>
      <c r="IJ118" s="312"/>
      <c r="IK118" s="312"/>
      <c r="IL118" s="312"/>
      <c r="IM118" s="312"/>
      <c r="IN118" s="312"/>
      <c r="IO118" s="312"/>
      <c r="IP118" s="312"/>
      <c r="IQ118" s="312"/>
      <c r="IR118" s="312"/>
      <c r="IS118" s="312"/>
      <c r="IT118" s="312"/>
      <c r="IU118" s="312"/>
      <c r="IV118" s="312"/>
    </row>
    <row r="119" s="248" customFormat="1" customHeight="1" spans="1:256">
      <c r="A119" s="312"/>
      <c r="B119" s="310" t="s">
        <v>1482</v>
      </c>
      <c r="C119" s="310"/>
      <c r="D119" s="310"/>
      <c r="E119" s="310"/>
      <c r="F119" s="261">
        <v>1.3</v>
      </c>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312"/>
      <c r="AU119" s="312"/>
      <c r="AV119" s="312"/>
      <c r="AW119" s="312"/>
      <c r="AX119" s="312"/>
      <c r="AY119" s="312"/>
      <c r="AZ119" s="312"/>
      <c r="BA119" s="312"/>
      <c r="BB119" s="312"/>
      <c r="BC119" s="312"/>
      <c r="BD119" s="312"/>
      <c r="BE119" s="312"/>
      <c r="BF119" s="312"/>
      <c r="BG119" s="312"/>
      <c r="BH119" s="312"/>
      <c r="BI119" s="312"/>
      <c r="BJ119" s="312"/>
      <c r="BK119" s="312"/>
      <c r="BL119" s="312"/>
      <c r="BM119" s="312"/>
      <c r="BN119" s="312"/>
      <c r="BO119" s="312"/>
      <c r="BP119" s="312"/>
      <c r="BQ119" s="312"/>
      <c r="BR119" s="312"/>
      <c r="BS119" s="312"/>
      <c r="BT119" s="312"/>
      <c r="BU119" s="312"/>
      <c r="BV119" s="312"/>
      <c r="BW119" s="312"/>
      <c r="BX119" s="312"/>
      <c r="BY119" s="312"/>
      <c r="BZ119" s="312"/>
      <c r="CA119" s="312"/>
      <c r="CB119" s="312"/>
      <c r="CC119" s="312"/>
      <c r="CD119" s="312"/>
      <c r="CE119" s="312"/>
      <c r="CF119" s="312"/>
      <c r="CG119" s="312"/>
      <c r="CH119" s="312"/>
      <c r="CI119" s="312"/>
      <c r="CJ119" s="312"/>
      <c r="CK119" s="312"/>
      <c r="CL119" s="312"/>
      <c r="CM119" s="312"/>
      <c r="CN119" s="312"/>
      <c r="CO119" s="312"/>
      <c r="CP119" s="312"/>
      <c r="CQ119" s="312"/>
      <c r="CR119" s="312"/>
      <c r="CS119" s="312"/>
      <c r="CT119" s="312"/>
      <c r="CU119" s="312"/>
      <c r="CV119" s="312"/>
      <c r="CW119" s="312"/>
      <c r="CX119" s="312"/>
      <c r="CY119" s="312"/>
      <c r="CZ119" s="312"/>
      <c r="DA119" s="312"/>
      <c r="DB119" s="312"/>
      <c r="DC119" s="312"/>
      <c r="DD119" s="312"/>
      <c r="DE119" s="312"/>
      <c r="DF119" s="312"/>
      <c r="DG119" s="312"/>
      <c r="DH119" s="312"/>
      <c r="DI119" s="312"/>
      <c r="DJ119" s="312"/>
      <c r="DK119" s="312"/>
      <c r="DL119" s="312"/>
      <c r="DM119" s="312"/>
      <c r="DN119" s="312"/>
      <c r="DO119" s="312"/>
      <c r="DP119" s="312"/>
      <c r="DQ119" s="312"/>
      <c r="DR119" s="312"/>
      <c r="DS119" s="312"/>
      <c r="DT119" s="312"/>
      <c r="DU119" s="312"/>
      <c r="DV119" s="312"/>
      <c r="DW119" s="312"/>
      <c r="DX119" s="312"/>
      <c r="DY119" s="312"/>
      <c r="DZ119" s="312"/>
      <c r="EA119" s="312"/>
      <c r="EB119" s="312"/>
      <c r="EC119" s="312"/>
      <c r="ED119" s="312"/>
      <c r="EE119" s="312"/>
      <c r="EF119" s="312"/>
      <c r="EG119" s="312"/>
      <c r="EH119" s="312"/>
      <c r="EI119" s="312"/>
      <c r="EJ119" s="312"/>
      <c r="EK119" s="312"/>
      <c r="EL119" s="312"/>
      <c r="EM119" s="312"/>
      <c r="EN119" s="312"/>
      <c r="EO119" s="312"/>
      <c r="EP119" s="312"/>
      <c r="EQ119" s="312"/>
      <c r="ER119" s="312"/>
      <c r="ES119" s="312"/>
      <c r="ET119" s="312"/>
      <c r="EU119" s="312"/>
      <c r="EV119" s="312"/>
      <c r="EW119" s="312"/>
      <c r="EX119" s="312"/>
      <c r="EY119" s="312"/>
      <c r="EZ119" s="312"/>
      <c r="FA119" s="312"/>
      <c r="FB119" s="312"/>
      <c r="FC119" s="312"/>
      <c r="FD119" s="312"/>
      <c r="FE119" s="312"/>
      <c r="FF119" s="312"/>
      <c r="FG119" s="312"/>
      <c r="FH119" s="312"/>
      <c r="FI119" s="312"/>
      <c r="FJ119" s="312"/>
      <c r="FK119" s="312"/>
      <c r="FL119" s="312"/>
      <c r="FM119" s="312"/>
      <c r="FN119" s="312"/>
      <c r="FO119" s="312"/>
      <c r="FP119" s="312"/>
      <c r="FQ119" s="312"/>
      <c r="FR119" s="312"/>
      <c r="FS119" s="312"/>
      <c r="FT119" s="312"/>
      <c r="FU119" s="312"/>
      <c r="FV119" s="312"/>
      <c r="FW119" s="312"/>
      <c r="FX119" s="312"/>
      <c r="FY119" s="312"/>
      <c r="FZ119" s="312"/>
      <c r="GA119" s="312"/>
      <c r="GB119" s="312"/>
      <c r="GC119" s="312"/>
      <c r="GD119" s="312"/>
      <c r="GE119" s="312"/>
      <c r="GF119" s="312"/>
      <c r="GG119" s="312"/>
      <c r="GH119" s="312"/>
      <c r="GI119" s="312"/>
      <c r="GJ119" s="312"/>
      <c r="GK119" s="312"/>
      <c r="GL119" s="312"/>
      <c r="GM119" s="312"/>
      <c r="GN119" s="312"/>
      <c r="GO119" s="312"/>
      <c r="GP119" s="312"/>
      <c r="GQ119" s="312"/>
      <c r="GR119" s="312"/>
      <c r="GS119" s="312"/>
      <c r="GT119" s="312"/>
      <c r="GU119" s="312"/>
      <c r="GV119" s="312"/>
      <c r="GW119" s="312"/>
      <c r="GX119" s="312"/>
      <c r="GY119" s="312"/>
      <c r="GZ119" s="312"/>
      <c r="HA119" s="312"/>
      <c r="HB119" s="312"/>
      <c r="HC119" s="312"/>
      <c r="HD119" s="312"/>
      <c r="HE119" s="312"/>
      <c r="HF119" s="312"/>
      <c r="HG119" s="312"/>
      <c r="HH119" s="312"/>
      <c r="HI119" s="312"/>
      <c r="HJ119" s="312"/>
      <c r="HK119" s="312"/>
      <c r="HL119" s="312"/>
      <c r="HM119" s="312"/>
      <c r="HN119" s="312"/>
      <c r="HO119" s="312"/>
      <c r="HP119" s="312"/>
      <c r="HQ119" s="312"/>
      <c r="HR119" s="312"/>
      <c r="HS119" s="312"/>
      <c r="HT119" s="312"/>
      <c r="HU119" s="312"/>
      <c r="HV119" s="312"/>
      <c r="HW119" s="312"/>
      <c r="HX119" s="312"/>
      <c r="HY119" s="312"/>
      <c r="HZ119" s="312"/>
      <c r="IA119" s="312"/>
      <c r="IB119" s="312"/>
      <c r="IC119" s="312"/>
      <c r="ID119" s="312"/>
      <c r="IE119" s="312"/>
      <c r="IF119" s="312"/>
      <c r="IG119" s="312"/>
      <c r="IH119" s="312"/>
      <c r="II119" s="312"/>
      <c r="IJ119" s="312"/>
      <c r="IK119" s="312"/>
      <c r="IL119" s="312"/>
      <c r="IM119" s="312"/>
      <c r="IN119" s="312"/>
      <c r="IO119" s="312"/>
      <c r="IP119" s="312"/>
      <c r="IQ119" s="312"/>
      <c r="IR119" s="312"/>
      <c r="IS119" s="312"/>
      <c r="IT119" s="312"/>
      <c r="IU119" s="312"/>
      <c r="IV119" s="312"/>
    </row>
    <row r="120" s="248" customFormat="1" customHeight="1" spans="1:256">
      <c r="A120" s="312"/>
      <c r="B120" s="310" t="s">
        <v>1483</v>
      </c>
      <c r="C120" s="310"/>
      <c r="D120" s="310"/>
      <c r="E120" s="310"/>
      <c r="F120" s="261"/>
      <c r="G120" s="338"/>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2"/>
      <c r="BK120" s="312"/>
      <c r="BL120" s="312"/>
      <c r="BM120" s="312"/>
      <c r="BN120" s="312"/>
      <c r="BO120" s="312"/>
      <c r="BP120" s="312"/>
      <c r="BQ120" s="312"/>
      <c r="BR120" s="312"/>
      <c r="BS120" s="312"/>
      <c r="BT120" s="312"/>
      <c r="BU120" s="312"/>
      <c r="BV120" s="312"/>
      <c r="BW120" s="312"/>
      <c r="BX120" s="312"/>
      <c r="BY120" s="312"/>
      <c r="BZ120" s="312"/>
      <c r="CA120" s="312"/>
      <c r="CB120" s="312"/>
      <c r="CC120" s="312"/>
      <c r="CD120" s="312"/>
      <c r="CE120" s="312"/>
      <c r="CF120" s="312"/>
      <c r="CG120" s="312"/>
      <c r="CH120" s="312"/>
      <c r="CI120" s="312"/>
      <c r="CJ120" s="312"/>
      <c r="CK120" s="312"/>
      <c r="CL120" s="312"/>
      <c r="CM120" s="312"/>
      <c r="CN120" s="312"/>
      <c r="CO120" s="312"/>
      <c r="CP120" s="312"/>
      <c r="CQ120" s="312"/>
      <c r="CR120" s="312"/>
      <c r="CS120" s="312"/>
      <c r="CT120" s="312"/>
      <c r="CU120" s="312"/>
      <c r="CV120" s="312"/>
      <c r="CW120" s="312"/>
      <c r="CX120" s="312"/>
      <c r="CY120" s="312"/>
      <c r="CZ120" s="312"/>
      <c r="DA120" s="312"/>
      <c r="DB120" s="312"/>
      <c r="DC120" s="312"/>
      <c r="DD120" s="312"/>
      <c r="DE120" s="312"/>
      <c r="DF120" s="312"/>
      <c r="DG120" s="312"/>
      <c r="DH120" s="312"/>
      <c r="DI120" s="312"/>
      <c r="DJ120" s="312"/>
      <c r="DK120" s="312"/>
      <c r="DL120" s="312"/>
      <c r="DM120" s="312"/>
      <c r="DN120" s="312"/>
      <c r="DO120" s="312"/>
      <c r="DP120" s="312"/>
      <c r="DQ120" s="312"/>
      <c r="DR120" s="312"/>
      <c r="DS120" s="312"/>
      <c r="DT120" s="312"/>
      <c r="DU120" s="312"/>
      <c r="DV120" s="312"/>
      <c r="DW120" s="312"/>
      <c r="DX120" s="312"/>
      <c r="DY120" s="312"/>
      <c r="DZ120" s="312"/>
      <c r="EA120" s="312"/>
      <c r="EB120" s="312"/>
      <c r="EC120" s="312"/>
      <c r="ED120" s="312"/>
      <c r="EE120" s="312"/>
      <c r="EF120" s="312"/>
      <c r="EG120" s="312"/>
      <c r="EH120" s="312"/>
      <c r="EI120" s="312"/>
      <c r="EJ120" s="312"/>
      <c r="EK120" s="312"/>
      <c r="EL120" s="312"/>
      <c r="EM120" s="312"/>
      <c r="EN120" s="312"/>
      <c r="EO120" s="312"/>
      <c r="EP120" s="312"/>
      <c r="EQ120" s="312"/>
      <c r="ER120" s="312"/>
      <c r="ES120" s="312"/>
      <c r="ET120" s="312"/>
      <c r="EU120" s="312"/>
      <c r="EV120" s="312"/>
      <c r="EW120" s="312"/>
      <c r="EX120" s="312"/>
      <c r="EY120" s="312"/>
      <c r="EZ120" s="312"/>
      <c r="FA120" s="312"/>
      <c r="FB120" s="312"/>
      <c r="FC120" s="312"/>
      <c r="FD120" s="312"/>
      <c r="FE120" s="312"/>
      <c r="FF120" s="312"/>
      <c r="FG120" s="312"/>
      <c r="FH120" s="312"/>
      <c r="FI120" s="312"/>
      <c r="FJ120" s="312"/>
      <c r="FK120" s="312"/>
      <c r="FL120" s="312"/>
      <c r="FM120" s="312"/>
      <c r="FN120" s="312"/>
      <c r="FO120" s="312"/>
      <c r="FP120" s="312"/>
      <c r="FQ120" s="312"/>
      <c r="FR120" s="312"/>
      <c r="FS120" s="312"/>
      <c r="FT120" s="312"/>
      <c r="FU120" s="312"/>
      <c r="FV120" s="312"/>
      <c r="FW120" s="312"/>
      <c r="FX120" s="312"/>
      <c r="FY120" s="312"/>
      <c r="FZ120" s="312"/>
      <c r="GA120" s="312"/>
      <c r="GB120" s="312"/>
      <c r="GC120" s="312"/>
      <c r="GD120" s="312"/>
      <c r="GE120" s="312"/>
      <c r="GF120" s="312"/>
      <c r="GG120" s="312"/>
      <c r="GH120" s="312"/>
      <c r="GI120" s="312"/>
      <c r="GJ120" s="312"/>
      <c r="GK120" s="312"/>
      <c r="GL120" s="312"/>
      <c r="GM120" s="312"/>
      <c r="GN120" s="312"/>
      <c r="GO120" s="312"/>
      <c r="GP120" s="312"/>
      <c r="GQ120" s="312"/>
      <c r="GR120" s="312"/>
      <c r="GS120" s="312"/>
      <c r="GT120" s="312"/>
      <c r="GU120" s="312"/>
      <c r="GV120" s="312"/>
      <c r="GW120" s="312"/>
      <c r="GX120" s="312"/>
      <c r="GY120" s="312"/>
      <c r="GZ120" s="312"/>
      <c r="HA120" s="312"/>
      <c r="HB120" s="312"/>
      <c r="HC120" s="312"/>
      <c r="HD120" s="312"/>
      <c r="HE120" s="312"/>
      <c r="HF120" s="312"/>
      <c r="HG120" s="312"/>
      <c r="HH120" s="312"/>
      <c r="HI120" s="312"/>
      <c r="HJ120" s="312"/>
      <c r="HK120" s="312"/>
      <c r="HL120" s="312"/>
      <c r="HM120" s="312"/>
      <c r="HN120" s="312"/>
      <c r="HO120" s="312"/>
      <c r="HP120" s="312"/>
      <c r="HQ120" s="312"/>
      <c r="HR120" s="312"/>
      <c r="HS120" s="312"/>
      <c r="HT120" s="312"/>
      <c r="HU120" s="312"/>
      <c r="HV120" s="312"/>
      <c r="HW120" s="312"/>
      <c r="HX120" s="312"/>
      <c r="HY120" s="312"/>
      <c r="HZ120" s="312"/>
      <c r="IA120" s="312"/>
      <c r="IB120" s="312"/>
      <c r="IC120" s="312"/>
      <c r="ID120" s="312"/>
      <c r="IE120" s="312"/>
      <c r="IF120" s="312"/>
      <c r="IG120" s="312"/>
      <c r="IH120" s="312"/>
      <c r="II120" s="312"/>
      <c r="IJ120" s="312"/>
      <c r="IK120" s="312"/>
      <c r="IL120" s="312"/>
      <c r="IM120" s="312"/>
      <c r="IN120" s="312"/>
      <c r="IO120" s="312"/>
      <c r="IP120" s="312"/>
      <c r="IQ120" s="312"/>
      <c r="IR120" s="312"/>
      <c r="IS120" s="312"/>
      <c r="IT120" s="312"/>
      <c r="IU120" s="312"/>
      <c r="IV120" s="312"/>
    </row>
    <row r="121" s="248" customFormat="1" customHeight="1" spans="1:256">
      <c r="A121" s="312"/>
      <c r="B121" s="310" t="s">
        <v>1484</v>
      </c>
      <c r="C121" s="310"/>
      <c r="D121" s="310"/>
      <c r="E121" s="310"/>
      <c r="F121" s="332">
        <v>0.9</v>
      </c>
      <c r="G121" s="339"/>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312"/>
      <c r="AF121" s="312"/>
      <c r="AG121" s="312"/>
      <c r="AH121" s="312"/>
      <c r="AI121" s="312"/>
      <c r="AJ121" s="312"/>
      <c r="AK121" s="312"/>
      <c r="AL121" s="312"/>
      <c r="AM121" s="312"/>
      <c r="AN121" s="312"/>
      <c r="AO121" s="312"/>
      <c r="AP121" s="312"/>
      <c r="AQ121" s="312"/>
      <c r="AR121" s="312"/>
      <c r="AS121" s="312"/>
      <c r="AT121" s="312"/>
      <c r="AU121" s="312"/>
      <c r="AV121" s="312"/>
      <c r="AW121" s="312"/>
      <c r="AX121" s="312"/>
      <c r="AY121" s="312"/>
      <c r="AZ121" s="312"/>
      <c r="BA121" s="312"/>
      <c r="BB121" s="312"/>
      <c r="BC121" s="312"/>
      <c r="BD121" s="312"/>
      <c r="BE121" s="312"/>
      <c r="BF121" s="312"/>
      <c r="BG121" s="312"/>
      <c r="BH121" s="312"/>
      <c r="BI121" s="312"/>
      <c r="BJ121" s="312"/>
      <c r="BK121" s="312"/>
      <c r="BL121" s="312"/>
      <c r="BM121" s="312"/>
      <c r="BN121" s="312"/>
      <c r="BO121" s="312"/>
      <c r="BP121" s="312"/>
      <c r="BQ121" s="312"/>
      <c r="BR121" s="312"/>
      <c r="BS121" s="312"/>
      <c r="BT121" s="312"/>
      <c r="BU121" s="312"/>
      <c r="BV121" s="312"/>
      <c r="BW121" s="312"/>
      <c r="BX121" s="312"/>
      <c r="BY121" s="312"/>
      <c r="BZ121" s="312"/>
      <c r="CA121" s="312"/>
      <c r="CB121" s="312"/>
      <c r="CC121" s="312"/>
      <c r="CD121" s="312"/>
      <c r="CE121" s="312"/>
      <c r="CF121" s="312"/>
      <c r="CG121" s="312"/>
      <c r="CH121" s="312"/>
      <c r="CI121" s="312"/>
      <c r="CJ121" s="312"/>
      <c r="CK121" s="312"/>
      <c r="CL121" s="312"/>
      <c r="CM121" s="312"/>
      <c r="CN121" s="312"/>
      <c r="CO121" s="312"/>
      <c r="CP121" s="312"/>
      <c r="CQ121" s="312"/>
      <c r="CR121" s="312"/>
      <c r="CS121" s="312"/>
      <c r="CT121" s="312"/>
      <c r="CU121" s="312"/>
      <c r="CV121" s="312"/>
      <c r="CW121" s="312"/>
      <c r="CX121" s="312"/>
      <c r="CY121" s="312"/>
      <c r="CZ121" s="312"/>
      <c r="DA121" s="312"/>
      <c r="DB121" s="312"/>
      <c r="DC121" s="312"/>
      <c r="DD121" s="312"/>
      <c r="DE121" s="312"/>
      <c r="DF121" s="312"/>
      <c r="DG121" s="312"/>
      <c r="DH121" s="312"/>
      <c r="DI121" s="312"/>
      <c r="DJ121" s="312"/>
      <c r="DK121" s="312"/>
      <c r="DL121" s="312"/>
      <c r="DM121" s="312"/>
      <c r="DN121" s="312"/>
      <c r="DO121" s="312"/>
      <c r="DP121" s="312"/>
      <c r="DQ121" s="312"/>
      <c r="DR121" s="312"/>
      <c r="DS121" s="312"/>
      <c r="DT121" s="312"/>
      <c r="DU121" s="312"/>
      <c r="DV121" s="312"/>
      <c r="DW121" s="312"/>
      <c r="DX121" s="312"/>
      <c r="DY121" s="312"/>
      <c r="DZ121" s="312"/>
      <c r="EA121" s="312"/>
      <c r="EB121" s="312"/>
      <c r="EC121" s="312"/>
      <c r="ED121" s="312"/>
      <c r="EE121" s="312"/>
      <c r="EF121" s="312"/>
      <c r="EG121" s="312"/>
      <c r="EH121" s="312"/>
      <c r="EI121" s="312"/>
      <c r="EJ121" s="312"/>
      <c r="EK121" s="312"/>
      <c r="EL121" s="312"/>
      <c r="EM121" s="312"/>
      <c r="EN121" s="312"/>
      <c r="EO121" s="312"/>
      <c r="EP121" s="312"/>
      <c r="EQ121" s="312"/>
      <c r="ER121" s="312"/>
      <c r="ES121" s="312"/>
      <c r="ET121" s="312"/>
      <c r="EU121" s="312"/>
      <c r="EV121" s="312"/>
      <c r="EW121" s="312"/>
      <c r="EX121" s="312"/>
      <c r="EY121" s="312"/>
      <c r="EZ121" s="312"/>
      <c r="FA121" s="312"/>
      <c r="FB121" s="312"/>
      <c r="FC121" s="312"/>
      <c r="FD121" s="312"/>
      <c r="FE121" s="312"/>
      <c r="FF121" s="312"/>
      <c r="FG121" s="312"/>
      <c r="FH121" s="312"/>
      <c r="FI121" s="312"/>
      <c r="FJ121" s="312"/>
      <c r="FK121" s="312"/>
      <c r="FL121" s="312"/>
      <c r="FM121" s="312"/>
      <c r="FN121" s="312"/>
      <c r="FO121" s="312"/>
      <c r="FP121" s="312"/>
      <c r="FQ121" s="312"/>
      <c r="FR121" s="312"/>
      <c r="FS121" s="312"/>
      <c r="FT121" s="312"/>
      <c r="FU121" s="312"/>
      <c r="FV121" s="312"/>
      <c r="FW121" s="312"/>
      <c r="FX121" s="312"/>
      <c r="FY121" s="312"/>
      <c r="FZ121" s="312"/>
      <c r="GA121" s="312"/>
      <c r="GB121" s="312"/>
      <c r="GC121" s="312"/>
      <c r="GD121" s="312"/>
      <c r="GE121" s="312"/>
      <c r="GF121" s="312"/>
      <c r="GG121" s="312"/>
      <c r="GH121" s="312"/>
      <c r="GI121" s="312"/>
      <c r="GJ121" s="312"/>
      <c r="GK121" s="312"/>
      <c r="GL121" s="312"/>
      <c r="GM121" s="312"/>
      <c r="GN121" s="312"/>
      <c r="GO121" s="312"/>
      <c r="GP121" s="312"/>
      <c r="GQ121" s="312"/>
      <c r="GR121" s="312"/>
      <c r="GS121" s="312"/>
      <c r="GT121" s="312"/>
      <c r="GU121" s="312"/>
      <c r="GV121" s="312"/>
      <c r="GW121" s="312"/>
      <c r="GX121" s="312"/>
      <c r="GY121" s="312"/>
      <c r="GZ121" s="312"/>
      <c r="HA121" s="312"/>
      <c r="HB121" s="312"/>
      <c r="HC121" s="312"/>
      <c r="HD121" s="312"/>
      <c r="HE121" s="312"/>
      <c r="HF121" s="312"/>
      <c r="HG121" s="312"/>
      <c r="HH121" s="312"/>
      <c r="HI121" s="312"/>
      <c r="HJ121" s="312"/>
      <c r="HK121" s="312"/>
      <c r="HL121" s="312"/>
      <c r="HM121" s="312"/>
      <c r="HN121" s="312"/>
      <c r="HO121" s="312"/>
      <c r="HP121" s="312"/>
      <c r="HQ121" s="312"/>
      <c r="HR121" s="312"/>
      <c r="HS121" s="312"/>
      <c r="HT121" s="312"/>
      <c r="HU121" s="312"/>
      <c r="HV121" s="312"/>
      <c r="HW121" s="312"/>
      <c r="HX121" s="312"/>
      <c r="HY121" s="312"/>
      <c r="HZ121" s="312"/>
      <c r="IA121" s="312"/>
      <c r="IB121" s="312"/>
      <c r="IC121" s="312"/>
      <c r="ID121" s="312"/>
      <c r="IE121" s="312"/>
      <c r="IF121" s="312"/>
      <c r="IG121" s="312"/>
      <c r="IH121" s="312"/>
      <c r="II121" s="312"/>
      <c r="IJ121" s="312"/>
      <c r="IK121" s="312"/>
      <c r="IL121" s="312"/>
      <c r="IM121" s="312"/>
      <c r="IN121" s="312"/>
      <c r="IO121" s="312"/>
      <c r="IP121" s="312"/>
      <c r="IQ121" s="312"/>
      <c r="IR121" s="312"/>
      <c r="IS121" s="312"/>
      <c r="IT121" s="312"/>
      <c r="IU121" s="312"/>
      <c r="IV121" s="312"/>
    </row>
    <row r="122" s="248" customFormat="1" customHeight="1" spans="1:256">
      <c r="A122" s="312"/>
      <c r="B122" s="310" t="s">
        <v>1521</v>
      </c>
      <c r="C122" s="310"/>
      <c r="D122" s="310"/>
      <c r="E122" s="310"/>
      <c r="F122" s="332">
        <v>1</v>
      </c>
      <c r="G122" s="339"/>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312"/>
      <c r="AF122" s="312"/>
      <c r="AG122" s="312"/>
      <c r="AH122" s="312"/>
      <c r="AI122" s="312"/>
      <c r="AJ122" s="312"/>
      <c r="AK122" s="312"/>
      <c r="AL122" s="312"/>
      <c r="AM122" s="312"/>
      <c r="AN122" s="312"/>
      <c r="AO122" s="312"/>
      <c r="AP122" s="312"/>
      <c r="AQ122" s="312"/>
      <c r="AR122" s="312"/>
      <c r="AS122" s="312"/>
      <c r="AT122" s="312"/>
      <c r="AU122" s="312"/>
      <c r="AV122" s="312"/>
      <c r="AW122" s="312"/>
      <c r="AX122" s="312"/>
      <c r="AY122" s="312"/>
      <c r="AZ122" s="312"/>
      <c r="BA122" s="312"/>
      <c r="BB122" s="312"/>
      <c r="BC122" s="312"/>
      <c r="BD122" s="312"/>
      <c r="BE122" s="312"/>
      <c r="BF122" s="312"/>
      <c r="BG122" s="312"/>
      <c r="BH122" s="312"/>
      <c r="BI122" s="312"/>
      <c r="BJ122" s="312"/>
      <c r="BK122" s="312"/>
      <c r="BL122" s="312"/>
      <c r="BM122" s="312"/>
      <c r="BN122" s="312"/>
      <c r="BO122" s="312"/>
      <c r="BP122" s="312"/>
      <c r="BQ122" s="312"/>
      <c r="BR122" s="312"/>
      <c r="BS122" s="312"/>
      <c r="BT122" s="312"/>
      <c r="BU122" s="312"/>
      <c r="BV122" s="312"/>
      <c r="BW122" s="312"/>
      <c r="BX122" s="312"/>
      <c r="BY122" s="312"/>
      <c r="BZ122" s="312"/>
      <c r="CA122" s="312"/>
      <c r="CB122" s="312"/>
      <c r="CC122" s="312"/>
      <c r="CD122" s="312"/>
      <c r="CE122" s="312"/>
      <c r="CF122" s="312"/>
      <c r="CG122" s="312"/>
      <c r="CH122" s="312"/>
      <c r="CI122" s="312"/>
      <c r="CJ122" s="312"/>
      <c r="CK122" s="312"/>
      <c r="CL122" s="312"/>
      <c r="CM122" s="312"/>
      <c r="CN122" s="312"/>
      <c r="CO122" s="312"/>
      <c r="CP122" s="312"/>
      <c r="CQ122" s="312"/>
      <c r="CR122" s="312"/>
      <c r="CS122" s="312"/>
      <c r="CT122" s="312"/>
      <c r="CU122" s="312"/>
      <c r="CV122" s="312"/>
      <c r="CW122" s="312"/>
      <c r="CX122" s="312"/>
      <c r="CY122" s="312"/>
      <c r="CZ122" s="312"/>
      <c r="DA122" s="312"/>
      <c r="DB122" s="312"/>
      <c r="DC122" s="312"/>
      <c r="DD122" s="312"/>
      <c r="DE122" s="312"/>
      <c r="DF122" s="312"/>
      <c r="DG122" s="312"/>
      <c r="DH122" s="312"/>
      <c r="DI122" s="312"/>
      <c r="DJ122" s="312"/>
      <c r="DK122" s="312"/>
      <c r="DL122" s="312"/>
      <c r="DM122" s="312"/>
      <c r="DN122" s="312"/>
      <c r="DO122" s="312"/>
      <c r="DP122" s="312"/>
      <c r="DQ122" s="312"/>
      <c r="DR122" s="312"/>
      <c r="DS122" s="312"/>
      <c r="DT122" s="312"/>
      <c r="DU122" s="312"/>
      <c r="DV122" s="312"/>
      <c r="DW122" s="312"/>
      <c r="DX122" s="312"/>
      <c r="DY122" s="312"/>
      <c r="DZ122" s="312"/>
      <c r="EA122" s="312"/>
      <c r="EB122" s="312"/>
      <c r="EC122" s="312"/>
      <c r="ED122" s="312"/>
      <c r="EE122" s="312"/>
      <c r="EF122" s="312"/>
      <c r="EG122" s="312"/>
      <c r="EH122" s="312"/>
      <c r="EI122" s="312"/>
      <c r="EJ122" s="312"/>
      <c r="EK122" s="312"/>
      <c r="EL122" s="312"/>
      <c r="EM122" s="312"/>
      <c r="EN122" s="312"/>
      <c r="EO122" s="312"/>
      <c r="EP122" s="312"/>
      <c r="EQ122" s="312"/>
      <c r="ER122" s="312"/>
      <c r="ES122" s="312"/>
      <c r="ET122" s="312"/>
      <c r="EU122" s="312"/>
      <c r="EV122" s="312"/>
      <c r="EW122" s="312"/>
      <c r="EX122" s="312"/>
      <c r="EY122" s="312"/>
      <c r="EZ122" s="312"/>
      <c r="FA122" s="312"/>
      <c r="FB122" s="312"/>
      <c r="FC122" s="312"/>
      <c r="FD122" s="312"/>
      <c r="FE122" s="312"/>
      <c r="FF122" s="312"/>
      <c r="FG122" s="312"/>
      <c r="FH122" s="312"/>
      <c r="FI122" s="312"/>
      <c r="FJ122" s="312"/>
      <c r="FK122" s="312"/>
      <c r="FL122" s="312"/>
      <c r="FM122" s="312"/>
      <c r="FN122" s="312"/>
      <c r="FO122" s="312"/>
      <c r="FP122" s="312"/>
      <c r="FQ122" s="312"/>
      <c r="FR122" s="312"/>
      <c r="FS122" s="312"/>
      <c r="FT122" s="312"/>
      <c r="FU122" s="312"/>
      <c r="FV122" s="312"/>
      <c r="FW122" s="312"/>
      <c r="FX122" s="312"/>
      <c r="FY122" s="312"/>
      <c r="FZ122" s="312"/>
      <c r="GA122" s="312"/>
      <c r="GB122" s="312"/>
      <c r="GC122" s="312"/>
      <c r="GD122" s="312"/>
      <c r="GE122" s="312"/>
      <c r="GF122" s="312"/>
      <c r="GG122" s="312"/>
      <c r="GH122" s="312"/>
      <c r="GI122" s="312"/>
      <c r="GJ122" s="312"/>
      <c r="GK122" s="312"/>
      <c r="GL122" s="312"/>
      <c r="GM122" s="312"/>
      <c r="GN122" s="312"/>
      <c r="GO122" s="312"/>
      <c r="GP122" s="312"/>
      <c r="GQ122" s="312"/>
      <c r="GR122" s="312"/>
      <c r="GS122" s="312"/>
      <c r="GT122" s="312"/>
      <c r="GU122" s="312"/>
      <c r="GV122" s="312"/>
      <c r="GW122" s="312"/>
      <c r="GX122" s="312"/>
      <c r="GY122" s="312"/>
      <c r="GZ122" s="312"/>
      <c r="HA122" s="312"/>
      <c r="HB122" s="312"/>
      <c r="HC122" s="312"/>
      <c r="HD122" s="312"/>
      <c r="HE122" s="312"/>
      <c r="HF122" s="312"/>
      <c r="HG122" s="312"/>
      <c r="HH122" s="312"/>
      <c r="HI122" s="312"/>
      <c r="HJ122" s="312"/>
      <c r="HK122" s="312"/>
      <c r="HL122" s="312"/>
      <c r="HM122" s="312"/>
      <c r="HN122" s="312"/>
      <c r="HO122" s="312"/>
      <c r="HP122" s="312"/>
      <c r="HQ122" s="312"/>
      <c r="HR122" s="312"/>
      <c r="HS122" s="312"/>
      <c r="HT122" s="312"/>
      <c r="HU122" s="312"/>
      <c r="HV122" s="312"/>
      <c r="HW122" s="312"/>
      <c r="HX122" s="312"/>
      <c r="HY122" s="312"/>
      <c r="HZ122" s="312"/>
      <c r="IA122" s="312"/>
      <c r="IB122" s="312"/>
      <c r="IC122" s="312"/>
      <c r="ID122" s="312"/>
      <c r="IE122" s="312"/>
      <c r="IF122" s="312"/>
      <c r="IG122" s="312"/>
      <c r="IH122" s="312"/>
      <c r="II122" s="312"/>
      <c r="IJ122" s="312"/>
      <c r="IK122" s="312"/>
      <c r="IL122" s="312"/>
      <c r="IM122" s="312"/>
      <c r="IN122" s="312"/>
      <c r="IO122" s="312"/>
      <c r="IP122" s="312"/>
      <c r="IQ122" s="312"/>
      <c r="IR122" s="312"/>
      <c r="IS122" s="312"/>
      <c r="IT122" s="312"/>
      <c r="IU122" s="312"/>
      <c r="IV122" s="312"/>
    </row>
    <row r="123" s="248" customFormat="1" customHeight="1" spans="1:256">
      <c r="A123" s="312"/>
      <c r="B123" s="310" t="s">
        <v>1522</v>
      </c>
      <c r="C123" s="310"/>
      <c r="D123" s="310"/>
      <c r="E123" s="310"/>
      <c r="F123" s="332">
        <v>1.2</v>
      </c>
      <c r="G123" s="339"/>
      <c r="H123" s="312"/>
      <c r="I123" s="312"/>
      <c r="J123" s="312"/>
      <c r="K123" s="312"/>
      <c r="L123" s="312"/>
      <c r="M123" s="312"/>
      <c r="N123" s="312"/>
      <c r="O123" s="312"/>
      <c r="P123" s="312"/>
      <c r="Q123" s="312"/>
      <c r="R123" s="312"/>
      <c r="S123" s="312"/>
      <c r="T123" s="312"/>
      <c r="U123" s="312"/>
      <c r="V123" s="312"/>
      <c r="W123" s="312"/>
      <c r="X123" s="312"/>
      <c r="Y123" s="312"/>
      <c r="Z123" s="312"/>
      <c r="AA123" s="312"/>
      <c r="AB123" s="312"/>
      <c r="AC123" s="312"/>
      <c r="AD123" s="312"/>
      <c r="AE123" s="312"/>
      <c r="AF123" s="312"/>
      <c r="AG123" s="312"/>
      <c r="AH123" s="312"/>
      <c r="AI123" s="312"/>
      <c r="AJ123" s="312"/>
      <c r="AK123" s="312"/>
      <c r="AL123" s="312"/>
      <c r="AM123" s="312"/>
      <c r="AN123" s="312"/>
      <c r="AO123" s="312"/>
      <c r="AP123" s="312"/>
      <c r="AQ123" s="312"/>
      <c r="AR123" s="312"/>
      <c r="AS123" s="312"/>
      <c r="AT123" s="312"/>
      <c r="AU123" s="312"/>
      <c r="AV123" s="312"/>
      <c r="AW123" s="312"/>
      <c r="AX123" s="312"/>
      <c r="AY123" s="312"/>
      <c r="AZ123" s="312"/>
      <c r="BA123" s="312"/>
      <c r="BB123" s="312"/>
      <c r="BC123" s="312"/>
      <c r="BD123" s="312"/>
      <c r="BE123" s="312"/>
      <c r="BF123" s="312"/>
      <c r="BG123" s="312"/>
      <c r="BH123" s="312"/>
      <c r="BI123" s="312"/>
      <c r="BJ123" s="312"/>
      <c r="BK123" s="312"/>
      <c r="BL123" s="312"/>
      <c r="BM123" s="312"/>
      <c r="BN123" s="312"/>
      <c r="BO123" s="312"/>
      <c r="BP123" s="312"/>
      <c r="BQ123" s="312"/>
      <c r="BR123" s="312"/>
      <c r="BS123" s="312"/>
      <c r="BT123" s="312"/>
      <c r="BU123" s="312"/>
      <c r="BV123" s="312"/>
      <c r="BW123" s="312"/>
      <c r="BX123" s="312"/>
      <c r="BY123" s="312"/>
      <c r="BZ123" s="312"/>
      <c r="CA123" s="312"/>
      <c r="CB123" s="312"/>
      <c r="CC123" s="312"/>
      <c r="CD123" s="312"/>
      <c r="CE123" s="312"/>
      <c r="CF123" s="312"/>
      <c r="CG123" s="312"/>
      <c r="CH123" s="312"/>
      <c r="CI123" s="312"/>
      <c r="CJ123" s="312"/>
      <c r="CK123" s="312"/>
      <c r="CL123" s="312"/>
      <c r="CM123" s="312"/>
      <c r="CN123" s="312"/>
      <c r="CO123" s="312"/>
      <c r="CP123" s="312"/>
      <c r="CQ123" s="312"/>
      <c r="CR123" s="312"/>
      <c r="CS123" s="312"/>
      <c r="CT123" s="312"/>
      <c r="CU123" s="312"/>
      <c r="CV123" s="312"/>
      <c r="CW123" s="312"/>
      <c r="CX123" s="312"/>
      <c r="CY123" s="312"/>
      <c r="CZ123" s="312"/>
      <c r="DA123" s="312"/>
      <c r="DB123" s="312"/>
      <c r="DC123" s="312"/>
      <c r="DD123" s="312"/>
      <c r="DE123" s="312"/>
      <c r="DF123" s="312"/>
      <c r="DG123" s="312"/>
      <c r="DH123" s="312"/>
      <c r="DI123" s="312"/>
      <c r="DJ123" s="312"/>
      <c r="DK123" s="312"/>
      <c r="DL123" s="312"/>
      <c r="DM123" s="312"/>
      <c r="DN123" s="312"/>
      <c r="DO123" s="312"/>
      <c r="DP123" s="312"/>
      <c r="DQ123" s="312"/>
      <c r="DR123" s="312"/>
      <c r="DS123" s="312"/>
      <c r="DT123" s="312"/>
      <c r="DU123" s="312"/>
      <c r="DV123" s="312"/>
      <c r="DW123" s="312"/>
      <c r="DX123" s="312"/>
      <c r="DY123" s="312"/>
      <c r="DZ123" s="312"/>
      <c r="EA123" s="312"/>
      <c r="EB123" s="312"/>
      <c r="EC123" s="312"/>
      <c r="ED123" s="312"/>
      <c r="EE123" s="312"/>
      <c r="EF123" s="312"/>
      <c r="EG123" s="312"/>
      <c r="EH123" s="312"/>
      <c r="EI123" s="312"/>
      <c r="EJ123" s="312"/>
      <c r="EK123" s="312"/>
      <c r="EL123" s="312"/>
      <c r="EM123" s="312"/>
      <c r="EN123" s="312"/>
      <c r="EO123" s="312"/>
      <c r="EP123" s="312"/>
      <c r="EQ123" s="312"/>
      <c r="ER123" s="312"/>
      <c r="ES123" s="312"/>
      <c r="ET123" s="312"/>
      <c r="EU123" s="312"/>
      <c r="EV123" s="312"/>
      <c r="EW123" s="312"/>
      <c r="EX123" s="312"/>
      <c r="EY123" s="312"/>
      <c r="EZ123" s="312"/>
      <c r="FA123" s="312"/>
      <c r="FB123" s="312"/>
      <c r="FC123" s="312"/>
      <c r="FD123" s="312"/>
      <c r="FE123" s="312"/>
      <c r="FF123" s="312"/>
      <c r="FG123" s="312"/>
      <c r="FH123" s="312"/>
      <c r="FI123" s="312"/>
      <c r="FJ123" s="312"/>
      <c r="FK123" s="312"/>
      <c r="FL123" s="312"/>
      <c r="FM123" s="312"/>
      <c r="FN123" s="312"/>
      <c r="FO123" s="312"/>
      <c r="FP123" s="312"/>
      <c r="FQ123" s="312"/>
      <c r="FR123" s="312"/>
      <c r="FS123" s="312"/>
      <c r="FT123" s="312"/>
      <c r="FU123" s="312"/>
      <c r="FV123" s="312"/>
      <c r="FW123" s="312"/>
      <c r="FX123" s="312"/>
      <c r="FY123" s="312"/>
      <c r="FZ123" s="312"/>
      <c r="GA123" s="312"/>
      <c r="GB123" s="312"/>
      <c r="GC123" s="312"/>
      <c r="GD123" s="312"/>
      <c r="GE123" s="312"/>
      <c r="GF123" s="312"/>
      <c r="GG123" s="312"/>
      <c r="GH123" s="312"/>
      <c r="GI123" s="312"/>
      <c r="GJ123" s="312"/>
      <c r="GK123" s="312"/>
      <c r="GL123" s="312"/>
      <c r="GM123" s="312"/>
      <c r="GN123" s="312"/>
      <c r="GO123" s="312"/>
      <c r="GP123" s="312"/>
      <c r="GQ123" s="312"/>
      <c r="GR123" s="312"/>
      <c r="GS123" s="312"/>
      <c r="GT123" s="312"/>
      <c r="GU123" s="312"/>
      <c r="GV123" s="312"/>
      <c r="GW123" s="312"/>
      <c r="GX123" s="312"/>
      <c r="GY123" s="312"/>
      <c r="GZ123" s="312"/>
      <c r="HA123" s="312"/>
      <c r="HB123" s="312"/>
      <c r="HC123" s="312"/>
      <c r="HD123" s="312"/>
      <c r="HE123" s="312"/>
      <c r="HF123" s="312"/>
      <c r="HG123" s="312"/>
      <c r="HH123" s="312"/>
      <c r="HI123" s="312"/>
      <c r="HJ123" s="312"/>
      <c r="HK123" s="312"/>
      <c r="HL123" s="312"/>
      <c r="HM123" s="312"/>
      <c r="HN123" s="312"/>
      <c r="HO123" s="312"/>
      <c r="HP123" s="312"/>
      <c r="HQ123" s="312"/>
      <c r="HR123" s="312"/>
      <c r="HS123" s="312"/>
      <c r="HT123" s="312"/>
      <c r="HU123" s="312"/>
      <c r="HV123" s="312"/>
      <c r="HW123" s="312"/>
      <c r="HX123" s="312"/>
      <c r="HY123" s="312"/>
      <c r="HZ123" s="312"/>
      <c r="IA123" s="312"/>
      <c r="IB123" s="312"/>
      <c r="IC123" s="312"/>
      <c r="ID123" s="312"/>
      <c r="IE123" s="312"/>
      <c r="IF123" s="312"/>
      <c r="IG123" s="312"/>
      <c r="IH123" s="312"/>
      <c r="II123" s="312"/>
      <c r="IJ123" s="312"/>
      <c r="IK123" s="312"/>
      <c r="IL123" s="312"/>
      <c r="IM123" s="312"/>
      <c r="IN123" s="312"/>
      <c r="IO123" s="312"/>
      <c r="IP123" s="312"/>
      <c r="IQ123" s="312"/>
      <c r="IR123" s="312"/>
      <c r="IS123" s="312"/>
      <c r="IT123" s="312"/>
      <c r="IU123" s="312"/>
      <c r="IV123" s="312"/>
    </row>
    <row r="124" s="248" customFormat="1" customHeight="1" spans="1:256">
      <c r="A124" s="312"/>
      <c r="B124" s="310" t="s">
        <v>1487</v>
      </c>
      <c r="C124" s="310"/>
      <c r="D124" s="310"/>
      <c r="E124" s="310"/>
      <c r="F124" s="332">
        <v>1.3</v>
      </c>
      <c r="G124" s="339"/>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312"/>
      <c r="AF124" s="312"/>
      <c r="AG124" s="312"/>
      <c r="AH124" s="312"/>
      <c r="AI124" s="312"/>
      <c r="AJ124" s="312"/>
      <c r="AK124" s="312"/>
      <c r="AL124" s="312"/>
      <c r="AM124" s="312"/>
      <c r="AN124" s="312"/>
      <c r="AO124" s="312"/>
      <c r="AP124" s="312"/>
      <c r="AQ124" s="312"/>
      <c r="AR124" s="312"/>
      <c r="AS124" s="312"/>
      <c r="AT124" s="312"/>
      <c r="AU124" s="312"/>
      <c r="AV124" s="312"/>
      <c r="AW124" s="312"/>
      <c r="AX124" s="312"/>
      <c r="AY124" s="312"/>
      <c r="AZ124" s="312"/>
      <c r="BA124" s="312"/>
      <c r="BB124" s="312"/>
      <c r="BC124" s="312"/>
      <c r="BD124" s="312"/>
      <c r="BE124" s="312"/>
      <c r="BF124" s="312"/>
      <c r="BG124" s="312"/>
      <c r="BH124" s="312"/>
      <c r="BI124" s="312"/>
      <c r="BJ124" s="312"/>
      <c r="BK124" s="312"/>
      <c r="BL124" s="312"/>
      <c r="BM124" s="312"/>
      <c r="BN124" s="312"/>
      <c r="BO124" s="312"/>
      <c r="BP124" s="312"/>
      <c r="BQ124" s="312"/>
      <c r="BR124" s="312"/>
      <c r="BS124" s="312"/>
      <c r="BT124" s="312"/>
      <c r="BU124" s="312"/>
      <c r="BV124" s="312"/>
      <c r="BW124" s="312"/>
      <c r="BX124" s="312"/>
      <c r="BY124" s="312"/>
      <c r="BZ124" s="312"/>
      <c r="CA124" s="312"/>
      <c r="CB124" s="312"/>
      <c r="CC124" s="312"/>
      <c r="CD124" s="312"/>
      <c r="CE124" s="312"/>
      <c r="CF124" s="312"/>
      <c r="CG124" s="312"/>
      <c r="CH124" s="312"/>
      <c r="CI124" s="312"/>
      <c r="CJ124" s="312"/>
      <c r="CK124" s="312"/>
      <c r="CL124" s="312"/>
      <c r="CM124" s="312"/>
      <c r="CN124" s="312"/>
      <c r="CO124" s="312"/>
      <c r="CP124" s="312"/>
      <c r="CQ124" s="312"/>
      <c r="CR124" s="312"/>
      <c r="CS124" s="312"/>
      <c r="CT124" s="312"/>
      <c r="CU124" s="312"/>
      <c r="CV124" s="312"/>
      <c r="CW124" s="312"/>
      <c r="CX124" s="312"/>
      <c r="CY124" s="312"/>
      <c r="CZ124" s="312"/>
      <c r="DA124" s="312"/>
      <c r="DB124" s="312"/>
      <c r="DC124" s="312"/>
      <c r="DD124" s="312"/>
      <c r="DE124" s="312"/>
      <c r="DF124" s="312"/>
      <c r="DG124" s="312"/>
      <c r="DH124" s="312"/>
      <c r="DI124" s="312"/>
      <c r="DJ124" s="312"/>
      <c r="DK124" s="312"/>
      <c r="DL124" s="312"/>
      <c r="DM124" s="312"/>
      <c r="DN124" s="312"/>
      <c r="DO124" s="312"/>
      <c r="DP124" s="312"/>
      <c r="DQ124" s="312"/>
      <c r="DR124" s="312"/>
      <c r="DS124" s="312"/>
      <c r="DT124" s="312"/>
      <c r="DU124" s="312"/>
      <c r="DV124" s="312"/>
      <c r="DW124" s="312"/>
      <c r="DX124" s="312"/>
      <c r="DY124" s="312"/>
      <c r="DZ124" s="312"/>
      <c r="EA124" s="312"/>
      <c r="EB124" s="312"/>
      <c r="EC124" s="312"/>
      <c r="ED124" s="312"/>
      <c r="EE124" s="312"/>
      <c r="EF124" s="312"/>
      <c r="EG124" s="312"/>
      <c r="EH124" s="312"/>
      <c r="EI124" s="312"/>
      <c r="EJ124" s="312"/>
      <c r="EK124" s="312"/>
      <c r="EL124" s="312"/>
      <c r="EM124" s="312"/>
      <c r="EN124" s="312"/>
      <c r="EO124" s="312"/>
      <c r="EP124" s="312"/>
      <c r="EQ124" s="312"/>
      <c r="ER124" s="312"/>
      <c r="ES124" s="312"/>
      <c r="ET124" s="312"/>
      <c r="EU124" s="312"/>
      <c r="EV124" s="312"/>
      <c r="EW124" s="312"/>
      <c r="EX124" s="312"/>
      <c r="EY124" s="312"/>
      <c r="EZ124" s="312"/>
      <c r="FA124" s="312"/>
      <c r="FB124" s="312"/>
      <c r="FC124" s="312"/>
      <c r="FD124" s="312"/>
      <c r="FE124" s="312"/>
      <c r="FF124" s="312"/>
      <c r="FG124" s="312"/>
      <c r="FH124" s="312"/>
      <c r="FI124" s="312"/>
      <c r="FJ124" s="312"/>
      <c r="FK124" s="312"/>
      <c r="FL124" s="312"/>
      <c r="FM124" s="312"/>
      <c r="FN124" s="312"/>
      <c r="FO124" s="312"/>
      <c r="FP124" s="312"/>
      <c r="FQ124" s="312"/>
      <c r="FR124" s="312"/>
      <c r="FS124" s="312"/>
      <c r="FT124" s="312"/>
      <c r="FU124" s="312"/>
      <c r="FV124" s="312"/>
      <c r="FW124" s="312"/>
      <c r="FX124" s="312"/>
      <c r="FY124" s="312"/>
      <c r="FZ124" s="312"/>
      <c r="GA124" s="312"/>
      <c r="GB124" s="312"/>
      <c r="GC124" s="312"/>
      <c r="GD124" s="312"/>
      <c r="GE124" s="312"/>
      <c r="GF124" s="312"/>
      <c r="GG124" s="312"/>
      <c r="GH124" s="312"/>
      <c r="GI124" s="312"/>
      <c r="GJ124" s="312"/>
      <c r="GK124" s="312"/>
      <c r="GL124" s="312"/>
      <c r="GM124" s="312"/>
      <c r="GN124" s="312"/>
      <c r="GO124" s="312"/>
      <c r="GP124" s="312"/>
      <c r="GQ124" s="312"/>
      <c r="GR124" s="312"/>
      <c r="GS124" s="312"/>
      <c r="GT124" s="312"/>
      <c r="GU124" s="312"/>
      <c r="GV124" s="312"/>
      <c r="GW124" s="312"/>
      <c r="GX124" s="312"/>
      <c r="GY124" s="312"/>
      <c r="GZ124" s="312"/>
      <c r="HA124" s="312"/>
      <c r="HB124" s="312"/>
      <c r="HC124" s="312"/>
      <c r="HD124" s="312"/>
      <c r="HE124" s="312"/>
      <c r="HF124" s="312"/>
      <c r="HG124" s="312"/>
      <c r="HH124" s="312"/>
      <c r="HI124" s="312"/>
      <c r="HJ124" s="312"/>
      <c r="HK124" s="312"/>
      <c r="HL124" s="312"/>
      <c r="HM124" s="312"/>
      <c r="HN124" s="312"/>
      <c r="HO124" s="312"/>
      <c r="HP124" s="312"/>
      <c r="HQ124" s="312"/>
      <c r="HR124" s="312"/>
      <c r="HS124" s="312"/>
      <c r="HT124" s="312"/>
      <c r="HU124" s="312"/>
      <c r="HV124" s="312"/>
      <c r="HW124" s="312"/>
      <c r="HX124" s="312"/>
      <c r="HY124" s="312"/>
      <c r="HZ124" s="312"/>
      <c r="IA124" s="312"/>
      <c r="IB124" s="312"/>
      <c r="IC124" s="312"/>
      <c r="ID124" s="312"/>
      <c r="IE124" s="312"/>
      <c r="IF124" s="312"/>
      <c r="IG124" s="312"/>
      <c r="IH124" s="312"/>
      <c r="II124" s="312"/>
      <c r="IJ124" s="312"/>
      <c r="IK124" s="312"/>
      <c r="IL124" s="312"/>
      <c r="IM124" s="312"/>
      <c r="IN124" s="312"/>
      <c r="IO124" s="312"/>
      <c r="IP124" s="312"/>
      <c r="IQ124" s="312"/>
      <c r="IR124" s="312"/>
      <c r="IS124" s="312"/>
      <c r="IT124" s="312"/>
      <c r="IU124" s="312"/>
      <c r="IV124" s="312"/>
    </row>
    <row r="125" s="248" customFormat="1" customHeight="1" spans="1:256">
      <c r="A125" s="312"/>
      <c r="B125" s="310" t="s">
        <v>1488</v>
      </c>
      <c r="C125" s="310"/>
      <c r="D125" s="310"/>
      <c r="E125" s="310"/>
      <c r="F125" s="332"/>
      <c r="G125" s="339"/>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2"/>
      <c r="AD125" s="312"/>
      <c r="AE125" s="312"/>
      <c r="AF125" s="312"/>
      <c r="AG125" s="312"/>
      <c r="AH125" s="312"/>
      <c r="AI125" s="312"/>
      <c r="AJ125" s="312"/>
      <c r="AK125" s="312"/>
      <c r="AL125" s="312"/>
      <c r="AM125" s="312"/>
      <c r="AN125" s="312"/>
      <c r="AO125" s="312"/>
      <c r="AP125" s="312"/>
      <c r="AQ125" s="312"/>
      <c r="AR125" s="312"/>
      <c r="AS125" s="312"/>
      <c r="AT125" s="312"/>
      <c r="AU125" s="312"/>
      <c r="AV125" s="312"/>
      <c r="AW125" s="312"/>
      <c r="AX125" s="312"/>
      <c r="AY125" s="312"/>
      <c r="AZ125" s="312"/>
      <c r="BA125" s="312"/>
      <c r="BB125" s="312"/>
      <c r="BC125" s="312"/>
      <c r="BD125" s="312"/>
      <c r="BE125" s="312"/>
      <c r="BF125" s="312"/>
      <c r="BG125" s="312"/>
      <c r="BH125" s="312"/>
      <c r="BI125" s="312"/>
      <c r="BJ125" s="312"/>
      <c r="BK125" s="312"/>
      <c r="BL125" s="312"/>
      <c r="BM125" s="312"/>
      <c r="BN125" s="312"/>
      <c r="BO125" s="312"/>
      <c r="BP125" s="312"/>
      <c r="BQ125" s="312"/>
      <c r="BR125" s="312"/>
      <c r="BS125" s="312"/>
      <c r="BT125" s="312"/>
      <c r="BU125" s="312"/>
      <c r="BV125" s="312"/>
      <c r="BW125" s="312"/>
      <c r="BX125" s="312"/>
      <c r="BY125" s="312"/>
      <c r="BZ125" s="312"/>
      <c r="CA125" s="312"/>
      <c r="CB125" s="312"/>
      <c r="CC125" s="312"/>
      <c r="CD125" s="312"/>
      <c r="CE125" s="312"/>
      <c r="CF125" s="312"/>
      <c r="CG125" s="312"/>
      <c r="CH125" s="312"/>
      <c r="CI125" s="312"/>
      <c r="CJ125" s="312"/>
      <c r="CK125" s="312"/>
      <c r="CL125" s="312"/>
      <c r="CM125" s="312"/>
      <c r="CN125" s="312"/>
      <c r="CO125" s="312"/>
      <c r="CP125" s="312"/>
      <c r="CQ125" s="312"/>
      <c r="CR125" s="312"/>
      <c r="CS125" s="312"/>
      <c r="CT125" s="312"/>
      <c r="CU125" s="312"/>
      <c r="CV125" s="312"/>
      <c r="CW125" s="312"/>
      <c r="CX125" s="312"/>
      <c r="CY125" s="312"/>
      <c r="CZ125" s="312"/>
      <c r="DA125" s="312"/>
      <c r="DB125" s="312"/>
      <c r="DC125" s="312"/>
      <c r="DD125" s="312"/>
      <c r="DE125" s="312"/>
      <c r="DF125" s="312"/>
      <c r="DG125" s="312"/>
      <c r="DH125" s="312"/>
      <c r="DI125" s="312"/>
      <c r="DJ125" s="312"/>
      <c r="DK125" s="312"/>
      <c r="DL125" s="312"/>
      <c r="DM125" s="312"/>
      <c r="DN125" s="312"/>
      <c r="DO125" s="312"/>
      <c r="DP125" s="312"/>
      <c r="DQ125" s="312"/>
      <c r="DR125" s="312"/>
      <c r="DS125" s="312"/>
      <c r="DT125" s="312"/>
      <c r="DU125" s="312"/>
      <c r="DV125" s="312"/>
      <c r="DW125" s="312"/>
      <c r="DX125" s="312"/>
      <c r="DY125" s="312"/>
      <c r="DZ125" s="312"/>
      <c r="EA125" s="312"/>
      <c r="EB125" s="312"/>
      <c r="EC125" s="312"/>
      <c r="ED125" s="312"/>
      <c r="EE125" s="312"/>
      <c r="EF125" s="312"/>
      <c r="EG125" s="312"/>
      <c r="EH125" s="312"/>
      <c r="EI125" s="312"/>
      <c r="EJ125" s="312"/>
      <c r="EK125" s="312"/>
      <c r="EL125" s="312"/>
      <c r="EM125" s="312"/>
      <c r="EN125" s="312"/>
      <c r="EO125" s="312"/>
      <c r="EP125" s="312"/>
      <c r="EQ125" s="312"/>
      <c r="ER125" s="312"/>
      <c r="ES125" s="312"/>
      <c r="ET125" s="312"/>
      <c r="EU125" s="312"/>
      <c r="EV125" s="312"/>
      <c r="EW125" s="312"/>
      <c r="EX125" s="312"/>
      <c r="EY125" s="312"/>
      <c r="EZ125" s="312"/>
      <c r="FA125" s="312"/>
      <c r="FB125" s="312"/>
      <c r="FC125" s="312"/>
      <c r="FD125" s="312"/>
      <c r="FE125" s="312"/>
      <c r="FF125" s="312"/>
      <c r="FG125" s="312"/>
      <c r="FH125" s="312"/>
      <c r="FI125" s="312"/>
      <c r="FJ125" s="312"/>
      <c r="FK125" s="312"/>
      <c r="FL125" s="312"/>
      <c r="FM125" s="312"/>
      <c r="FN125" s="312"/>
      <c r="FO125" s="312"/>
      <c r="FP125" s="312"/>
      <c r="FQ125" s="312"/>
      <c r="FR125" s="312"/>
      <c r="FS125" s="312"/>
      <c r="FT125" s="312"/>
      <c r="FU125" s="312"/>
      <c r="FV125" s="312"/>
      <c r="FW125" s="312"/>
      <c r="FX125" s="312"/>
      <c r="FY125" s="312"/>
      <c r="FZ125" s="312"/>
      <c r="GA125" s="312"/>
      <c r="GB125" s="312"/>
      <c r="GC125" s="312"/>
      <c r="GD125" s="312"/>
      <c r="GE125" s="312"/>
      <c r="GF125" s="312"/>
      <c r="GG125" s="312"/>
      <c r="GH125" s="312"/>
      <c r="GI125" s="312"/>
      <c r="GJ125" s="312"/>
      <c r="GK125" s="312"/>
      <c r="GL125" s="312"/>
      <c r="GM125" s="312"/>
      <c r="GN125" s="312"/>
      <c r="GO125" s="312"/>
      <c r="GP125" s="312"/>
      <c r="GQ125" s="312"/>
      <c r="GR125" s="312"/>
      <c r="GS125" s="312"/>
      <c r="GT125" s="312"/>
      <c r="GU125" s="312"/>
      <c r="GV125" s="312"/>
      <c r="GW125" s="312"/>
      <c r="GX125" s="312"/>
      <c r="GY125" s="312"/>
      <c r="GZ125" s="312"/>
      <c r="HA125" s="312"/>
      <c r="HB125" s="312"/>
      <c r="HC125" s="312"/>
      <c r="HD125" s="312"/>
      <c r="HE125" s="312"/>
      <c r="HF125" s="312"/>
      <c r="HG125" s="312"/>
      <c r="HH125" s="312"/>
      <c r="HI125" s="312"/>
      <c r="HJ125" s="312"/>
      <c r="HK125" s="312"/>
      <c r="HL125" s="312"/>
      <c r="HM125" s="312"/>
      <c r="HN125" s="312"/>
      <c r="HO125" s="312"/>
      <c r="HP125" s="312"/>
      <c r="HQ125" s="312"/>
      <c r="HR125" s="312"/>
      <c r="HS125" s="312"/>
      <c r="HT125" s="312"/>
      <c r="HU125" s="312"/>
      <c r="HV125" s="312"/>
      <c r="HW125" s="312"/>
      <c r="HX125" s="312"/>
      <c r="HY125" s="312"/>
      <c r="HZ125" s="312"/>
      <c r="IA125" s="312"/>
      <c r="IB125" s="312"/>
      <c r="IC125" s="312"/>
      <c r="ID125" s="312"/>
      <c r="IE125" s="312"/>
      <c r="IF125" s="312"/>
      <c r="IG125" s="312"/>
      <c r="IH125" s="312"/>
      <c r="II125" s="312"/>
      <c r="IJ125" s="312"/>
      <c r="IK125" s="312"/>
      <c r="IL125" s="312"/>
      <c r="IM125" s="312"/>
      <c r="IN125" s="312"/>
      <c r="IO125" s="312"/>
      <c r="IP125" s="312"/>
      <c r="IQ125" s="312"/>
      <c r="IR125" s="312"/>
      <c r="IS125" s="312"/>
      <c r="IT125" s="312"/>
      <c r="IU125" s="312"/>
      <c r="IV125" s="312"/>
    </row>
    <row r="126" s="248" customFormat="1" customHeight="1" spans="1:256">
      <c r="A126" s="340"/>
      <c r="B126" s="310" t="s">
        <v>1523</v>
      </c>
      <c r="C126" s="310"/>
      <c r="D126" s="310"/>
      <c r="E126" s="310"/>
      <c r="F126" s="332">
        <v>0.9</v>
      </c>
      <c r="G126" s="341"/>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c r="AS126" s="340"/>
      <c r="AT126" s="340"/>
      <c r="AU126" s="340"/>
      <c r="AV126" s="340"/>
      <c r="AW126" s="340"/>
      <c r="AX126" s="340"/>
      <c r="AY126" s="340"/>
      <c r="AZ126" s="340"/>
      <c r="BA126" s="340"/>
      <c r="BB126" s="340"/>
      <c r="BC126" s="340"/>
      <c r="BD126" s="340"/>
      <c r="BE126" s="340"/>
      <c r="BF126" s="340"/>
      <c r="BG126" s="340"/>
      <c r="BH126" s="340"/>
      <c r="BI126" s="340"/>
      <c r="BJ126" s="340"/>
      <c r="BK126" s="340"/>
      <c r="BL126" s="340"/>
      <c r="BM126" s="340"/>
      <c r="BN126" s="340"/>
      <c r="BO126" s="340"/>
      <c r="BP126" s="340"/>
      <c r="BQ126" s="340"/>
      <c r="BR126" s="340"/>
      <c r="BS126" s="340"/>
      <c r="BT126" s="340"/>
      <c r="BU126" s="340"/>
      <c r="BV126" s="340"/>
      <c r="BW126" s="340"/>
      <c r="BX126" s="340"/>
      <c r="BY126" s="340"/>
      <c r="BZ126" s="340"/>
      <c r="CA126" s="340"/>
      <c r="CB126" s="340"/>
      <c r="CC126" s="340"/>
      <c r="CD126" s="340"/>
      <c r="CE126" s="340"/>
      <c r="CF126" s="340"/>
      <c r="CG126" s="340"/>
      <c r="CH126" s="340"/>
      <c r="CI126" s="340"/>
      <c r="CJ126" s="340"/>
      <c r="CK126" s="340"/>
      <c r="CL126" s="340"/>
      <c r="CM126" s="340"/>
      <c r="CN126" s="340"/>
      <c r="CO126" s="340"/>
      <c r="CP126" s="340"/>
      <c r="CQ126" s="340"/>
      <c r="CR126" s="340"/>
      <c r="CS126" s="340"/>
      <c r="CT126" s="340"/>
      <c r="CU126" s="340"/>
      <c r="CV126" s="340"/>
      <c r="CW126" s="340"/>
      <c r="CX126" s="340"/>
      <c r="CY126" s="340"/>
      <c r="CZ126" s="340"/>
      <c r="DA126" s="340"/>
      <c r="DB126" s="340"/>
      <c r="DC126" s="340"/>
      <c r="DD126" s="340"/>
      <c r="DE126" s="340"/>
      <c r="DF126" s="340"/>
      <c r="DG126" s="340"/>
      <c r="DH126" s="340"/>
      <c r="DI126" s="340"/>
      <c r="DJ126" s="340"/>
      <c r="DK126" s="340"/>
      <c r="DL126" s="340"/>
      <c r="DM126" s="340"/>
      <c r="DN126" s="340"/>
      <c r="DO126" s="340"/>
      <c r="DP126" s="340"/>
      <c r="DQ126" s="340"/>
      <c r="DR126" s="340"/>
      <c r="DS126" s="340"/>
      <c r="DT126" s="340"/>
      <c r="DU126" s="340"/>
      <c r="DV126" s="340"/>
      <c r="DW126" s="340"/>
      <c r="DX126" s="340"/>
      <c r="DY126" s="340"/>
      <c r="DZ126" s="340"/>
      <c r="EA126" s="340"/>
      <c r="EB126" s="340"/>
      <c r="EC126" s="340"/>
      <c r="ED126" s="340"/>
      <c r="EE126" s="340"/>
      <c r="EF126" s="340"/>
      <c r="EG126" s="340"/>
      <c r="EH126" s="340"/>
      <c r="EI126" s="340"/>
      <c r="EJ126" s="340"/>
      <c r="EK126" s="340"/>
      <c r="EL126" s="340"/>
      <c r="EM126" s="340"/>
      <c r="EN126" s="340"/>
      <c r="EO126" s="340"/>
      <c r="EP126" s="340"/>
      <c r="EQ126" s="340"/>
      <c r="ER126" s="340"/>
      <c r="ES126" s="340"/>
      <c r="ET126" s="340"/>
      <c r="EU126" s="340"/>
      <c r="EV126" s="340"/>
      <c r="EW126" s="340"/>
      <c r="EX126" s="340"/>
      <c r="EY126" s="340"/>
      <c r="EZ126" s="340"/>
      <c r="FA126" s="340"/>
      <c r="FB126" s="340"/>
      <c r="FC126" s="340"/>
      <c r="FD126" s="340"/>
      <c r="FE126" s="340"/>
      <c r="FF126" s="340"/>
      <c r="FG126" s="340"/>
      <c r="FH126" s="340"/>
      <c r="FI126" s="340"/>
      <c r="FJ126" s="340"/>
      <c r="FK126" s="340"/>
      <c r="FL126" s="340"/>
      <c r="FM126" s="340"/>
      <c r="FN126" s="340"/>
      <c r="FO126" s="340"/>
      <c r="FP126" s="340"/>
      <c r="FQ126" s="340"/>
      <c r="FR126" s="340"/>
      <c r="FS126" s="340"/>
      <c r="FT126" s="340"/>
      <c r="FU126" s="340"/>
      <c r="FV126" s="340"/>
      <c r="FW126" s="340"/>
      <c r="FX126" s="340"/>
      <c r="FY126" s="340"/>
      <c r="FZ126" s="340"/>
      <c r="GA126" s="340"/>
      <c r="GB126" s="340"/>
      <c r="GC126" s="340"/>
      <c r="GD126" s="340"/>
      <c r="GE126" s="340"/>
      <c r="GF126" s="340"/>
      <c r="GG126" s="340"/>
      <c r="GH126" s="340"/>
      <c r="GI126" s="340"/>
      <c r="GJ126" s="340"/>
      <c r="GK126" s="340"/>
      <c r="GL126" s="340"/>
      <c r="GM126" s="340"/>
      <c r="GN126" s="340"/>
      <c r="GO126" s="340"/>
      <c r="GP126" s="340"/>
      <c r="GQ126" s="340"/>
      <c r="GR126" s="340"/>
      <c r="GS126" s="340"/>
      <c r="GT126" s="340"/>
      <c r="GU126" s="340"/>
      <c r="GV126" s="340"/>
      <c r="GW126" s="340"/>
      <c r="GX126" s="340"/>
      <c r="GY126" s="340"/>
      <c r="GZ126" s="340"/>
      <c r="HA126" s="340"/>
      <c r="HB126" s="340"/>
      <c r="HC126" s="340"/>
      <c r="HD126" s="340"/>
      <c r="HE126" s="340"/>
      <c r="HF126" s="340"/>
      <c r="HG126" s="340"/>
      <c r="HH126" s="340"/>
      <c r="HI126" s="340"/>
      <c r="HJ126" s="340"/>
      <c r="HK126" s="340"/>
      <c r="HL126" s="340"/>
      <c r="HM126" s="340"/>
      <c r="HN126" s="340"/>
      <c r="HO126" s="340"/>
      <c r="HP126" s="340"/>
      <c r="HQ126" s="340"/>
      <c r="HR126" s="340"/>
      <c r="HS126" s="340"/>
      <c r="HT126" s="340"/>
      <c r="HU126" s="340"/>
      <c r="HV126" s="340"/>
      <c r="HW126" s="340"/>
      <c r="HX126" s="340"/>
      <c r="HY126" s="340"/>
      <c r="HZ126" s="340"/>
      <c r="IA126" s="340"/>
      <c r="IB126" s="340"/>
      <c r="IC126" s="340"/>
      <c r="ID126" s="340"/>
      <c r="IE126" s="340"/>
      <c r="IF126" s="340"/>
      <c r="IG126" s="340"/>
      <c r="IH126" s="340"/>
      <c r="II126" s="340"/>
      <c r="IJ126" s="340"/>
      <c r="IK126" s="340"/>
      <c r="IL126" s="340"/>
      <c r="IM126" s="340"/>
      <c r="IN126" s="340"/>
      <c r="IO126" s="340"/>
      <c r="IP126" s="340"/>
      <c r="IQ126" s="340"/>
      <c r="IR126" s="340"/>
      <c r="IS126" s="340"/>
      <c r="IT126" s="340"/>
      <c r="IU126" s="340"/>
      <c r="IV126" s="340"/>
    </row>
    <row r="127" s="248" customFormat="1" customHeight="1" spans="1:256">
      <c r="A127" s="312"/>
      <c r="B127" s="310" t="s">
        <v>1524</v>
      </c>
      <c r="C127" s="310"/>
      <c r="D127" s="310"/>
      <c r="E127" s="310"/>
      <c r="F127" s="332">
        <v>1</v>
      </c>
      <c r="G127" s="341"/>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c r="AF127" s="312"/>
      <c r="AG127" s="312"/>
      <c r="AH127" s="312"/>
      <c r="AI127" s="312"/>
      <c r="AJ127" s="312"/>
      <c r="AK127" s="312"/>
      <c r="AL127" s="312"/>
      <c r="AM127" s="312"/>
      <c r="AN127" s="312"/>
      <c r="AO127" s="312"/>
      <c r="AP127" s="312"/>
      <c r="AQ127" s="312"/>
      <c r="AR127" s="312"/>
      <c r="AS127" s="312"/>
      <c r="AT127" s="312"/>
      <c r="AU127" s="312"/>
      <c r="AV127" s="312"/>
      <c r="AW127" s="312"/>
      <c r="AX127" s="312"/>
      <c r="AY127" s="312"/>
      <c r="AZ127" s="312"/>
      <c r="BA127" s="312"/>
      <c r="BB127" s="312"/>
      <c r="BC127" s="312"/>
      <c r="BD127" s="312"/>
      <c r="BE127" s="312"/>
      <c r="BF127" s="312"/>
      <c r="BG127" s="312"/>
      <c r="BH127" s="312"/>
      <c r="BI127" s="312"/>
      <c r="BJ127" s="312"/>
      <c r="BK127" s="312"/>
      <c r="BL127" s="312"/>
      <c r="BM127" s="312"/>
      <c r="BN127" s="312"/>
      <c r="BO127" s="312"/>
      <c r="BP127" s="312"/>
      <c r="BQ127" s="312"/>
      <c r="BR127" s="312"/>
      <c r="BS127" s="312"/>
      <c r="BT127" s="312"/>
      <c r="BU127" s="312"/>
      <c r="BV127" s="312"/>
      <c r="BW127" s="312"/>
      <c r="BX127" s="312"/>
      <c r="BY127" s="312"/>
      <c r="BZ127" s="312"/>
      <c r="CA127" s="312"/>
      <c r="CB127" s="312"/>
      <c r="CC127" s="312"/>
      <c r="CD127" s="312"/>
      <c r="CE127" s="312"/>
      <c r="CF127" s="312"/>
      <c r="CG127" s="312"/>
      <c r="CH127" s="312"/>
      <c r="CI127" s="312"/>
      <c r="CJ127" s="312"/>
      <c r="CK127" s="312"/>
      <c r="CL127" s="312"/>
      <c r="CM127" s="312"/>
      <c r="CN127" s="312"/>
      <c r="CO127" s="312"/>
      <c r="CP127" s="312"/>
      <c r="CQ127" s="312"/>
      <c r="CR127" s="312"/>
      <c r="CS127" s="312"/>
      <c r="CT127" s="312"/>
      <c r="CU127" s="312"/>
      <c r="CV127" s="312"/>
      <c r="CW127" s="312"/>
      <c r="CX127" s="312"/>
      <c r="CY127" s="312"/>
      <c r="CZ127" s="312"/>
      <c r="DA127" s="312"/>
      <c r="DB127" s="312"/>
      <c r="DC127" s="312"/>
      <c r="DD127" s="312"/>
      <c r="DE127" s="312"/>
      <c r="DF127" s="312"/>
      <c r="DG127" s="312"/>
      <c r="DH127" s="312"/>
      <c r="DI127" s="312"/>
      <c r="DJ127" s="312"/>
      <c r="DK127" s="312"/>
      <c r="DL127" s="312"/>
      <c r="DM127" s="312"/>
      <c r="DN127" s="312"/>
      <c r="DO127" s="312"/>
      <c r="DP127" s="312"/>
      <c r="DQ127" s="312"/>
      <c r="DR127" s="312"/>
      <c r="DS127" s="312"/>
      <c r="DT127" s="312"/>
      <c r="DU127" s="312"/>
      <c r="DV127" s="312"/>
      <c r="DW127" s="312"/>
      <c r="DX127" s="312"/>
      <c r="DY127" s="312"/>
      <c r="DZ127" s="312"/>
      <c r="EA127" s="312"/>
      <c r="EB127" s="312"/>
      <c r="EC127" s="312"/>
      <c r="ED127" s="312"/>
      <c r="EE127" s="312"/>
      <c r="EF127" s="312"/>
      <c r="EG127" s="312"/>
      <c r="EH127" s="312"/>
      <c r="EI127" s="312"/>
      <c r="EJ127" s="312"/>
      <c r="EK127" s="312"/>
      <c r="EL127" s="312"/>
      <c r="EM127" s="312"/>
      <c r="EN127" s="312"/>
      <c r="EO127" s="312"/>
      <c r="EP127" s="312"/>
      <c r="EQ127" s="312"/>
      <c r="ER127" s="312"/>
      <c r="ES127" s="312"/>
      <c r="ET127" s="312"/>
      <c r="EU127" s="312"/>
      <c r="EV127" s="312"/>
      <c r="EW127" s="312"/>
      <c r="EX127" s="312"/>
      <c r="EY127" s="312"/>
      <c r="EZ127" s="312"/>
      <c r="FA127" s="312"/>
      <c r="FB127" s="312"/>
      <c r="FC127" s="312"/>
      <c r="FD127" s="312"/>
      <c r="FE127" s="312"/>
      <c r="FF127" s="312"/>
      <c r="FG127" s="312"/>
      <c r="FH127" s="312"/>
      <c r="FI127" s="312"/>
      <c r="FJ127" s="312"/>
      <c r="FK127" s="312"/>
      <c r="FL127" s="312"/>
      <c r="FM127" s="312"/>
      <c r="FN127" s="312"/>
      <c r="FO127" s="312"/>
      <c r="FP127" s="312"/>
      <c r="FQ127" s="312"/>
      <c r="FR127" s="312"/>
      <c r="FS127" s="312"/>
      <c r="FT127" s="312"/>
      <c r="FU127" s="312"/>
      <c r="FV127" s="312"/>
      <c r="FW127" s="312"/>
      <c r="FX127" s="312"/>
      <c r="FY127" s="312"/>
      <c r="FZ127" s="312"/>
      <c r="GA127" s="312"/>
      <c r="GB127" s="312"/>
      <c r="GC127" s="312"/>
      <c r="GD127" s="312"/>
      <c r="GE127" s="312"/>
      <c r="GF127" s="312"/>
      <c r="GG127" s="312"/>
      <c r="GH127" s="312"/>
      <c r="GI127" s="312"/>
      <c r="GJ127" s="312"/>
      <c r="GK127" s="312"/>
      <c r="GL127" s="312"/>
      <c r="GM127" s="312"/>
      <c r="GN127" s="312"/>
      <c r="GO127" s="312"/>
      <c r="GP127" s="312"/>
      <c r="GQ127" s="312"/>
      <c r="GR127" s="312"/>
      <c r="GS127" s="312"/>
      <c r="GT127" s="312"/>
      <c r="GU127" s="312"/>
      <c r="GV127" s="312"/>
      <c r="GW127" s="312"/>
      <c r="GX127" s="312"/>
      <c r="GY127" s="312"/>
      <c r="GZ127" s="312"/>
      <c r="HA127" s="312"/>
      <c r="HB127" s="312"/>
      <c r="HC127" s="312"/>
      <c r="HD127" s="312"/>
      <c r="HE127" s="312"/>
      <c r="HF127" s="312"/>
      <c r="HG127" s="312"/>
      <c r="HH127" s="312"/>
      <c r="HI127" s="312"/>
      <c r="HJ127" s="312"/>
      <c r="HK127" s="312"/>
      <c r="HL127" s="312"/>
      <c r="HM127" s="312"/>
      <c r="HN127" s="312"/>
      <c r="HO127" s="312"/>
      <c r="HP127" s="312"/>
      <c r="HQ127" s="312"/>
      <c r="HR127" s="312"/>
      <c r="HS127" s="312"/>
      <c r="HT127" s="312"/>
      <c r="HU127" s="312"/>
      <c r="HV127" s="312"/>
      <c r="HW127" s="312"/>
      <c r="HX127" s="312"/>
      <c r="HY127" s="312"/>
      <c r="HZ127" s="312"/>
      <c r="IA127" s="312"/>
      <c r="IB127" s="312"/>
      <c r="IC127" s="312"/>
      <c r="ID127" s="312"/>
      <c r="IE127" s="312"/>
      <c r="IF127" s="312"/>
      <c r="IG127" s="312"/>
      <c r="IH127" s="312"/>
      <c r="II127" s="312"/>
      <c r="IJ127" s="312"/>
      <c r="IK127" s="312"/>
      <c r="IL127" s="312"/>
      <c r="IM127" s="312"/>
      <c r="IN127" s="312"/>
      <c r="IO127" s="312"/>
      <c r="IP127" s="312"/>
      <c r="IQ127" s="312"/>
      <c r="IR127" s="312"/>
      <c r="IS127" s="312"/>
      <c r="IT127" s="312"/>
      <c r="IU127" s="312"/>
      <c r="IV127" s="312"/>
    </row>
    <row r="128" s="248" customFormat="1" customHeight="1" spans="1:256">
      <c r="A128" s="312"/>
      <c r="B128" s="310" t="s">
        <v>1525</v>
      </c>
      <c r="C128" s="310"/>
      <c r="D128" s="310"/>
      <c r="E128" s="310"/>
      <c r="F128" s="332">
        <v>1.1</v>
      </c>
      <c r="G128" s="34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312"/>
      <c r="AF128" s="312"/>
      <c r="AG128" s="312"/>
      <c r="AH128" s="312"/>
      <c r="AI128" s="312"/>
      <c r="AJ128" s="312"/>
      <c r="AK128" s="312"/>
      <c r="AL128" s="312"/>
      <c r="AM128" s="312"/>
      <c r="AN128" s="312"/>
      <c r="AO128" s="312"/>
      <c r="AP128" s="312"/>
      <c r="AQ128" s="312"/>
      <c r="AR128" s="312"/>
      <c r="AS128" s="312"/>
      <c r="AT128" s="312"/>
      <c r="AU128" s="312"/>
      <c r="AV128" s="312"/>
      <c r="AW128" s="312"/>
      <c r="AX128" s="312"/>
      <c r="AY128" s="312"/>
      <c r="AZ128" s="312"/>
      <c r="BA128" s="312"/>
      <c r="BB128" s="312"/>
      <c r="BC128" s="312"/>
      <c r="BD128" s="312"/>
      <c r="BE128" s="312"/>
      <c r="BF128" s="312"/>
      <c r="BG128" s="312"/>
      <c r="BH128" s="312"/>
      <c r="BI128" s="312"/>
      <c r="BJ128" s="312"/>
      <c r="BK128" s="312"/>
      <c r="BL128" s="312"/>
      <c r="BM128" s="312"/>
      <c r="BN128" s="312"/>
      <c r="BO128" s="312"/>
      <c r="BP128" s="312"/>
      <c r="BQ128" s="312"/>
      <c r="BR128" s="312"/>
      <c r="BS128" s="312"/>
      <c r="BT128" s="312"/>
      <c r="BU128" s="312"/>
      <c r="BV128" s="312"/>
      <c r="BW128" s="312"/>
      <c r="BX128" s="312"/>
      <c r="BY128" s="312"/>
      <c r="BZ128" s="312"/>
      <c r="CA128" s="312"/>
      <c r="CB128" s="312"/>
      <c r="CC128" s="312"/>
      <c r="CD128" s="312"/>
      <c r="CE128" s="312"/>
      <c r="CF128" s="312"/>
      <c r="CG128" s="312"/>
      <c r="CH128" s="312"/>
      <c r="CI128" s="312"/>
      <c r="CJ128" s="312"/>
      <c r="CK128" s="312"/>
      <c r="CL128" s="312"/>
      <c r="CM128" s="312"/>
      <c r="CN128" s="312"/>
      <c r="CO128" s="312"/>
      <c r="CP128" s="312"/>
      <c r="CQ128" s="312"/>
      <c r="CR128" s="312"/>
      <c r="CS128" s="312"/>
      <c r="CT128" s="312"/>
      <c r="CU128" s="312"/>
      <c r="CV128" s="312"/>
      <c r="CW128" s="312"/>
      <c r="CX128" s="312"/>
      <c r="CY128" s="312"/>
      <c r="CZ128" s="312"/>
      <c r="DA128" s="312"/>
      <c r="DB128" s="312"/>
      <c r="DC128" s="312"/>
      <c r="DD128" s="312"/>
      <c r="DE128" s="312"/>
      <c r="DF128" s="312"/>
      <c r="DG128" s="312"/>
      <c r="DH128" s="312"/>
      <c r="DI128" s="312"/>
      <c r="DJ128" s="312"/>
      <c r="DK128" s="312"/>
      <c r="DL128" s="312"/>
      <c r="DM128" s="312"/>
      <c r="DN128" s="312"/>
      <c r="DO128" s="312"/>
      <c r="DP128" s="312"/>
      <c r="DQ128" s="312"/>
      <c r="DR128" s="312"/>
      <c r="DS128" s="312"/>
      <c r="DT128" s="312"/>
      <c r="DU128" s="312"/>
      <c r="DV128" s="312"/>
      <c r="DW128" s="312"/>
      <c r="DX128" s="312"/>
      <c r="DY128" s="312"/>
      <c r="DZ128" s="312"/>
      <c r="EA128" s="312"/>
      <c r="EB128" s="312"/>
      <c r="EC128" s="312"/>
      <c r="ED128" s="312"/>
      <c r="EE128" s="312"/>
      <c r="EF128" s="312"/>
      <c r="EG128" s="312"/>
      <c r="EH128" s="312"/>
      <c r="EI128" s="312"/>
      <c r="EJ128" s="312"/>
      <c r="EK128" s="312"/>
      <c r="EL128" s="312"/>
      <c r="EM128" s="312"/>
      <c r="EN128" s="312"/>
      <c r="EO128" s="312"/>
      <c r="EP128" s="312"/>
      <c r="EQ128" s="312"/>
      <c r="ER128" s="312"/>
      <c r="ES128" s="312"/>
      <c r="ET128" s="312"/>
      <c r="EU128" s="312"/>
      <c r="EV128" s="312"/>
      <c r="EW128" s="312"/>
      <c r="EX128" s="312"/>
      <c r="EY128" s="312"/>
      <c r="EZ128" s="312"/>
      <c r="FA128" s="312"/>
      <c r="FB128" s="312"/>
      <c r="FC128" s="312"/>
      <c r="FD128" s="312"/>
      <c r="FE128" s="312"/>
      <c r="FF128" s="312"/>
      <c r="FG128" s="312"/>
      <c r="FH128" s="312"/>
      <c r="FI128" s="312"/>
      <c r="FJ128" s="312"/>
      <c r="FK128" s="312"/>
      <c r="FL128" s="312"/>
      <c r="FM128" s="312"/>
      <c r="FN128" s="312"/>
      <c r="FO128" s="312"/>
      <c r="FP128" s="312"/>
      <c r="FQ128" s="312"/>
      <c r="FR128" s="312"/>
      <c r="FS128" s="312"/>
      <c r="FT128" s="312"/>
      <c r="FU128" s="312"/>
      <c r="FV128" s="312"/>
      <c r="FW128" s="312"/>
      <c r="FX128" s="312"/>
      <c r="FY128" s="312"/>
      <c r="FZ128" s="312"/>
      <c r="GA128" s="312"/>
      <c r="GB128" s="312"/>
      <c r="GC128" s="312"/>
      <c r="GD128" s="312"/>
      <c r="GE128" s="312"/>
      <c r="GF128" s="312"/>
      <c r="GG128" s="312"/>
      <c r="GH128" s="312"/>
      <c r="GI128" s="312"/>
      <c r="GJ128" s="312"/>
      <c r="GK128" s="312"/>
      <c r="GL128" s="312"/>
      <c r="GM128" s="312"/>
      <c r="GN128" s="312"/>
      <c r="GO128" s="312"/>
      <c r="GP128" s="312"/>
      <c r="GQ128" s="312"/>
      <c r="GR128" s="312"/>
      <c r="GS128" s="312"/>
      <c r="GT128" s="312"/>
      <c r="GU128" s="312"/>
      <c r="GV128" s="312"/>
      <c r="GW128" s="312"/>
      <c r="GX128" s="312"/>
      <c r="GY128" s="312"/>
      <c r="GZ128" s="312"/>
      <c r="HA128" s="312"/>
      <c r="HB128" s="312"/>
      <c r="HC128" s="312"/>
      <c r="HD128" s="312"/>
      <c r="HE128" s="312"/>
      <c r="HF128" s="312"/>
      <c r="HG128" s="312"/>
      <c r="HH128" s="312"/>
      <c r="HI128" s="312"/>
      <c r="HJ128" s="312"/>
      <c r="HK128" s="312"/>
      <c r="HL128" s="312"/>
      <c r="HM128" s="312"/>
      <c r="HN128" s="312"/>
      <c r="HO128" s="312"/>
      <c r="HP128" s="312"/>
      <c r="HQ128" s="312"/>
      <c r="HR128" s="312"/>
      <c r="HS128" s="312"/>
      <c r="HT128" s="312"/>
      <c r="HU128" s="312"/>
      <c r="HV128" s="312"/>
      <c r="HW128" s="312"/>
      <c r="HX128" s="312"/>
      <c r="HY128" s="312"/>
      <c r="HZ128" s="312"/>
      <c r="IA128" s="312"/>
      <c r="IB128" s="312"/>
      <c r="IC128" s="312"/>
      <c r="ID128" s="312"/>
      <c r="IE128" s="312"/>
      <c r="IF128" s="312"/>
      <c r="IG128" s="312"/>
      <c r="IH128" s="312"/>
      <c r="II128" s="312"/>
      <c r="IJ128" s="312"/>
      <c r="IK128" s="312"/>
      <c r="IL128" s="312"/>
      <c r="IM128" s="312"/>
      <c r="IN128" s="312"/>
      <c r="IO128" s="312"/>
      <c r="IP128" s="312"/>
      <c r="IQ128" s="312"/>
      <c r="IR128" s="312"/>
      <c r="IS128" s="312"/>
      <c r="IT128" s="312"/>
      <c r="IU128" s="312"/>
      <c r="IV128" s="312"/>
    </row>
    <row r="129" s="248" customFormat="1" customHeight="1" spans="1:256">
      <c r="A129" s="312"/>
      <c r="B129" s="310" t="s">
        <v>1494</v>
      </c>
      <c r="C129" s="310"/>
      <c r="D129" s="310"/>
      <c r="E129" s="310"/>
      <c r="F129" s="332"/>
      <c r="G129" s="343"/>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2"/>
      <c r="AD129" s="312"/>
      <c r="AE129" s="312"/>
      <c r="AF129" s="312"/>
      <c r="AG129" s="312"/>
      <c r="AH129" s="312"/>
      <c r="AI129" s="312"/>
      <c r="AJ129" s="312"/>
      <c r="AK129" s="312"/>
      <c r="AL129" s="312"/>
      <c r="AM129" s="312"/>
      <c r="AN129" s="312"/>
      <c r="AO129" s="312"/>
      <c r="AP129" s="312"/>
      <c r="AQ129" s="312"/>
      <c r="AR129" s="312"/>
      <c r="AS129" s="312"/>
      <c r="AT129" s="312"/>
      <c r="AU129" s="312"/>
      <c r="AV129" s="312"/>
      <c r="AW129" s="312"/>
      <c r="AX129" s="312"/>
      <c r="AY129" s="312"/>
      <c r="AZ129" s="312"/>
      <c r="BA129" s="312"/>
      <c r="BB129" s="312"/>
      <c r="BC129" s="312"/>
      <c r="BD129" s="312"/>
      <c r="BE129" s="312"/>
      <c r="BF129" s="312"/>
      <c r="BG129" s="312"/>
      <c r="BH129" s="312"/>
      <c r="BI129" s="312"/>
      <c r="BJ129" s="312"/>
      <c r="BK129" s="312"/>
      <c r="BL129" s="312"/>
      <c r="BM129" s="312"/>
      <c r="BN129" s="312"/>
      <c r="BO129" s="312"/>
      <c r="BP129" s="312"/>
      <c r="BQ129" s="312"/>
      <c r="BR129" s="312"/>
      <c r="BS129" s="312"/>
      <c r="BT129" s="312"/>
      <c r="BU129" s="312"/>
      <c r="BV129" s="312"/>
      <c r="BW129" s="312"/>
      <c r="BX129" s="312"/>
      <c r="BY129" s="312"/>
      <c r="BZ129" s="312"/>
      <c r="CA129" s="312"/>
      <c r="CB129" s="312"/>
      <c r="CC129" s="312"/>
      <c r="CD129" s="312"/>
      <c r="CE129" s="312"/>
      <c r="CF129" s="312"/>
      <c r="CG129" s="312"/>
      <c r="CH129" s="312"/>
      <c r="CI129" s="312"/>
      <c r="CJ129" s="312"/>
      <c r="CK129" s="312"/>
      <c r="CL129" s="312"/>
      <c r="CM129" s="312"/>
      <c r="CN129" s="312"/>
      <c r="CO129" s="312"/>
      <c r="CP129" s="312"/>
      <c r="CQ129" s="312"/>
      <c r="CR129" s="312"/>
      <c r="CS129" s="312"/>
      <c r="CT129" s="312"/>
      <c r="CU129" s="312"/>
      <c r="CV129" s="312"/>
      <c r="CW129" s="312"/>
      <c r="CX129" s="312"/>
      <c r="CY129" s="312"/>
      <c r="CZ129" s="312"/>
      <c r="DA129" s="312"/>
      <c r="DB129" s="312"/>
      <c r="DC129" s="312"/>
      <c r="DD129" s="312"/>
      <c r="DE129" s="312"/>
      <c r="DF129" s="312"/>
      <c r="DG129" s="312"/>
      <c r="DH129" s="312"/>
      <c r="DI129" s="312"/>
      <c r="DJ129" s="312"/>
      <c r="DK129" s="312"/>
      <c r="DL129" s="312"/>
      <c r="DM129" s="312"/>
      <c r="DN129" s="312"/>
      <c r="DO129" s="312"/>
      <c r="DP129" s="312"/>
      <c r="DQ129" s="312"/>
      <c r="DR129" s="312"/>
      <c r="DS129" s="312"/>
      <c r="DT129" s="312"/>
      <c r="DU129" s="312"/>
      <c r="DV129" s="312"/>
      <c r="DW129" s="312"/>
      <c r="DX129" s="312"/>
      <c r="DY129" s="312"/>
      <c r="DZ129" s="312"/>
      <c r="EA129" s="312"/>
      <c r="EB129" s="312"/>
      <c r="EC129" s="312"/>
      <c r="ED129" s="312"/>
      <c r="EE129" s="312"/>
      <c r="EF129" s="312"/>
      <c r="EG129" s="312"/>
      <c r="EH129" s="312"/>
      <c r="EI129" s="312"/>
      <c r="EJ129" s="312"/>
      <c r="EK129" s="312"/>
      <c r="EL129" s="312"/>
      <c r="EM129" s="312"/>
      <c r="EN129" s="312"/>
      <c r="EO129" s="312"/>
      <c r="EP129" s="312"/>
      <c r="EQ129" s="312"/>
      <c r="ER129" s="312"/>
      <c r="ES129" s="312"/>
      <c r="ET129" s="312"/>
      <c r="EU129" s="312"/>
      <c r="EV129" s="312"/>
      <c r="EW129" s="312"/>
      <c r="EX129" s="312"/>
      <c r="EY129" s="312"/>
      <c r="EZ129" s="312"/>
      <c r="FA129" s="312"/>
      <c r="FB129" s="312"/>
      <c r="FC129" s="312"/>
      <c r="FD129" s="312"/>
      <c r="FE129" s="312"/>
      <c r="FF129" s="312"/>
      <c r="FG129" s="312"/>
      <c r="FH129" s="312"/>
      <c r="FI129" s="312"/>
      <c r="FJ129" s="312"/>
      <c r="FK129" s="312"/>
      <c r="FL129" s="312"/>
      <c r="FM129" s="312"/>
      <c r="FN129" s="312"/>
      <c r="FO129" s="312"/>
      <c r="FP129" s="312"/>
      <c r="FQ129" s="312"/>
      <c r="FR129" s="312"/>
      <c r="FS129" s="312"/>
      <c r="FT129" s="312"/>
      <c r="FU129" s="312"/>
      <c r="FV129" s="312"/>
      <c r="FW129" s="312"/>
      <c r="FX129" s="312"/>
      <c r="FY129" s="312"/>
      <c r="FZ129" s="312"/>
      <c r="GA129" s="312"/>
      <c r="GB129" s="312"/>
      <c r="GC129" s="312"/>
      <c r="GD129" s="312"/>
      <c r="GE129" s="312"/>
      <c r="GF129" s="312"/>
      <c r="GG129" s="312"/>
      <c r="GH129" s="312"/>
      <c r="GI129" s="312"/>
      <c r="GJ129" s="312"/>
      <c r="GK129" s="312"/>
      <c r="GL129" s="312"/>
      <c r="GM129" s="312"/>
      <c r="GN129" s="312"/>
      <c r="GO129" s="312"/>
      <c r="GP129" s="312"/>
      <c r="GQ129" s="312"/>
      <c r="GR129" s="312"/>
      <c r="GS129" s="312"/>
      <c r="GT129" s="312"/>
      <c r="GU129" s="312"/>
      <c r="GV129" s="312"/>
      <c r="GW129" s="312"/>
      <c r="GX129" s="312"/>
      <c r="GY129" s="312"/>
      <c r="GZ129" s="312"/>
      <c r="HA129" s="312"/>
      <c r="HB129" s="312"/>
      <c r="HC129" s="312"/>
      <c r="HD129" s="312"/>
      <c r="HE129" s="312"/>
      <c r="HF129" s="312"/>
      <c r="HG129" s="312"/>
      <c r="HH129" s="312"/>
      <c r="HI129" s="312"/>
      <c r="HJ129" s="312"/>
      <c r="HK129" s="312"/>
      <c r="HL129" s="312"/>
      <c r="HM129" s="312"/>
      <c r="HN129" s="312"/>
      <c r="HO129" s="312"/>
      <c r="HP129" s="312"/>
      <c r="HQ129" s="312"/>
      <c r="HR129" s="312"/>
      <c r="HS129" s="312"/>
      <c r="HT129" s="312"/>
      <c r="HU129" s="312"/>
      <c r="HV129" s="312"/>
      <c r="HW129" s="312"/>
      <c r="HX129" s="312"/>
      <c r="HY129" s="312"/>
      <c r="HZ129" s="312"/>
      <c r="IA129" s="312"/>
      <c r="IB129" s="312"/>
      <c r="IC129" s="312"/>
      <c r="ID129" s="312"/>
      <c r="IE129" s="312"/>
      <c r="IF129" s="312"/>
      <c r="IG129" s="312"/>
      <c r="IH129" s="312"/>
      <c r="II129" s="312"/>
      <c r="IJ129" s="312"/>
      <c r="IK129" s="312"/>
      <c r="IL129" s="312"/>
      <c r="IM129" s="312"/>
      <c r="IN129" s="312"/>
      <c r="IO129" s="312"/>
      <c r="IP129" s="312"/>
      <c r="IQ129" s="312"/>
      <c r="IR129" s="312"/>
      <c r="IS129" s="312"/>
      <c r="IT129" s="312"/>
      <c r="IU129" s="312"/>
      <c r="IV129" s="312"/>
    </row>
    <row r="130" s="248" customFormat="1" customHeight="1" spans="1:256">
      <c r="A130" s="312"/>
      <c r="B130" s="310" t="s">
        <v>1526</v>
      </c>
      <c r="C130" s="310"/>
      <c r="D130" s="310"/>
      <c r="E130" s="310"/>
      <c r="F130" s="261">
        <v>0.9</v>
      </c>
      <c r="G130" s="344"/>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2"/>
      <c r="AY130" s="312"/>
      <c r="AZ130" s="312"/>
      <c r="BA130" s="312"/>
      <c r="BB130" s="312"/>
      <c r="BC130" s="312"/>
      <c r="BD130" s="312"/>
      <c r="BE130" s="312"/>
      <c r="BF130" s="312"/>
      <c r="BG130" s="312"/>
      <c r="BH130" s="312"/>
      <c r="BI130" s="312"/>
      <c r="BJ130" s="312"/>
      <c r="BK130" s="312"/>
      <c r="BL130" s="312"/>
      <c r="BM130" s="312"/>
      <c r="BN130" s="312"/>
      <c r="BO130" s="312"/>
      <c r="BP130" s="312"/>
      <c r="BQ130" s="312"/>
      <c r="BR130" s="312"/>
      <c r="BS130" s="312"/>
      <c r="BT130" s="312"/>
      <c r="BU130" s="312"/>
      <c r="BV130" s="312"/>
      <c r="BW130" s="312"/>
      <c r="BX130" s="312"/>
      <c r="BY130" s="312"/>
      <c r="BZ130" s="312"/>
      <c r="CA130" s="312"/>
      <c r="CB130" s="312"/>
      <c r="CC130" s="312"/>
      <c r="CD130" s="312"/>
      <c r="CE130" s="312"/>
      <c r="CF130" s="312"/>
      <c r="CG130" s="312"/>
      <c r="CH130" s="312"/>
      <c r="CI130" s="312"/>
      <c r="CJ130" s="312"/>
      <c r="CK130" s="312"/>
      <c r="CL130" s="312"/>
      <c r="CM130" s="312"/>
      <c r="CN130" s="312"/>
      <c r="CO130" s="312"/>
      <c r="CP130" s="312"/>
      <c r="CQ130" s="312"/>
      <c r="CR130" s="312"/>
      <c r="CS130" s="312"/>
      <c r="CT130" s="312"/>
      <c r="CU130" s="312"/>
      <c r="CV130" s="312"/>
      <c r="CW130" s="312"/>
      <c r="CX130" s="312"/>
      <c r="CY130" s="312"/>
      <c r="CZ130" s="312"/>
      <c r="DA130" s="312"/>
      <c r="DB130" s="312"/>
      <c r="DC130" s="312"/>
      <c r="DD130" s="312"/>
      <c r="DE130" s="312"/>
      <c r="DF130" s="312"/>
      <c r="DG130" s="312"/>
      <c r="DH130" s="312"/>
      <c r="DI130" s="312"/>
      <c r="DJ130" s="312"/>
      <c r="DK130" s="312"/>
      <c r="DL130" s="312"/>
      <c r="DM130" s="312"/>
      <c r="DN130" s="312"/>
      <c r="DO130" s="312"/>
      <c r="DP130" s="312"/>
      <c r="DQ130" s="312"/>
      <c r="DR130" s="312"/>
      <c r="DS130" s="312"/>
      <c r="DT130" s="312"/>
      <c r="DU130" s="312"/>
      <c r="DV130" s="312"/>
      <c r="DW130" s="312"/>
      <c r="DX130" s="312"/>
      <c r="DY130" s="312"/>
      <c r="DZ130" s="312"/>
      <c r="EA130" s="312"/>
      <c r="EB130" s="312"/>
      <c r="EC130" s="312"/>
      <c r="ED130" s="312"/>
      <c r="EE130" s="312"/>
      <c r="EF130" s="312"/>
      <c r="EG130" s="312"/>
      <c r="EH130" s="312"/>
      <c r="EI130" s="312"/>
      <c r="EJ130" s="312"/>
      <c r="EK130" s="312"/>
      <c r="EL130" s="312"/>
      <c r="EM130" s="312"/>
      <c r="EN130" s="312"/>
      <c r="EO130" s="312"/>
      <c r="EP130" s="312"/>
      <c r="EQ130" s="312"/>
      <c r="ER130" s="312"/>
      <c r="ES130" s="312"/>
      <c r="ET130" s="312"/>
      <c r="EU130" s="312"/>
      <c r="EV130" s="312"/>
      <c r="EW130" s="312"/>
      <c r="EX130" s="312"/>
      <c r="EY130" s="312"/>
      <c r="EZ130" s="312"/>
      <c r="FA130" s="312"/>
      <c r="FB130" s="312"/>
      <c r="FC130" s="312"/>
      <c r="FD130" s="312"/>
      <c r="FE130" s="312"/>
      <c r="FF130" s="312"/>
      <c r="FG130" s="312"/>
      <c r="FH130" s="312"/>
      <c r="FI130" s="312"/>
      <c r="FJ130" s="312"/>
      <c r="FK130" s="312"/>
      <c r="FL130" s="312"/>
      <c r="FM130" s="312"/>
      <c r="FN130" s="312"/>
      <c r="FO130" s="312"/>
      <c r="FP130" s="312"/>
      <c r="FQ130" s="312"/>
      <c r="FR130" s="312"/>
      <c r="FS130" s="312"/>
      <c r="FT130" s="312"/>
      <c r="FU130" s="312"/>
      <c r="FV130" s="312"/>
      <c r="FW130" s="312"/>
      <c r="FX130" s="312"/>
      <c r="FY130" s="312"/>
      <c r="FZ130" s="312"/>
      <c r="GA130" s="312"/>
      <c r="GB130" s="312"/>
      <c r="GC130" s="312"/>
      <c r="GD130" s="312"/>
      <c r="GE130" s="312"/>
      <c r="GF130" s="312"/>
      <c r="GG130" s="312"/>
      <c r="GH130" s="312"/>
      <c r="GI130" s="312"/>
      <c r="GJ130" s="312"/>
      <c r="GK130" s="312"/>
      <c r="GL130" s="312"/>
      <c r="GM130" s="312"/>
      <c r="GN130" s="312"/>
      <c r="GO130" s="312"/>
      <c r="GP130" s="312"/>
      <c r="GQ130" s="312"/>
      <c r="GR130" s="312"/>
      <c r="GS130" s="312"/>
      <c r="GT130" s="312"/>
      <c r="GU130" s="312"/>
      <c r="GV130" s="312"/>
      <c r="GW130" s="312"/>
      <c r="GX130" s="312"/>
      <c r="GY130" s="312"/>
      <c r="GZ130" s="312"/>
      <c r="HA130" s="312"/>
      <c r="HB130" s="312"/>
      <c r="HC130" s="312"/>
      <c r="HD130" s="312"/>
      <c r="HE130" s="312"/>
      <c r="HF130" s="312"/>
      <c r="HG130" s="312"/>
      <c r="HH130" s="312"/>
      <c r="HI130" s="312"/>
      <c r="HJ130" s="312"/>
      <c r="HK130" s="312"/>
      <c r="HL130" s="312"/>
      <c r="HM130" s="312"/>
      <c r="HN130" s="312"/>
      <c r="HO130" s="312"/>
      <c r="HP130" s="312"/>
      <c r="HQ130" s="312"/>
      <c r="HR130" s="312"/>
      <c r="HS130" s="312"/>
      <c r="HT130" s="312"/>
      <c r="HU130" s="312"/>
      <c r="HV130" s="312"/>
      <c r="HW130" s="312"/>
      <c r="HX130" s="312"/>
      <c r="HY130" s="312"/>
      <c r="HZ130" s="312"/>
      <c r="IA130" s="312"/>
      <c r="IB130" s="312"/>
      <c r="IC130" s="312"/>
      <c r="ID130" s="312"/>
      <c r="IE130" s="312"/>
      <c r="IF130" s="312"/>
      <c r="IG130" s="312"/>
      <c r="IH130" s="312"/>
      <c r="II130" s="312"/>
      <c r="IJ130" s="312"/>
      <c r="IK130" s="312"/>
      <c r="IL130" s="312"/>
      <c r="IM130" s="312"/>
      <c r="IN130" s="312"/>
      <c r="IO130" s="312"/>
      <c r="IP130" s="312"/>
      <c r="IQ130" s="312"/>
      <c r="IR130" s="312"/>
      <c r="IS130" s="312"/>
      <c r="IT130" s="312"/>
      <c r="IU130" s="312"/>
      <c r="IV130" s="312"/>
    </row>
    <row r="131" s="248" customFormat="1" customHeight="1" spans="1:256">
      <c r="A131" s="312"/>
      <c r="B131" s="310" t="s">
        <v>1527</v>
      </c>
      <c r="C131" s="310"/>
      <c r="D131" s="310"/>
      <c r="E131" s="310"/>
      <c r="F131" s="315">
        <v>1</v>
      </c>
      <c r="G131" s="302" t="s">
        <v>1464</v>
      </c>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c r="AE131" s="312"/>
      <c r="AF131" s="312"/>
      <c r="AG131" s="312"/>
      <c r="AH131" s="312"/>
      <c r="AI131" s="312"/>
      <c r="AJ131" s="312"/>
      <c r="AK131" s="312"/>
      <c r="AL131" s="312"/>
      <c r="AM131" s="312"/>
      <c r="AN131" s="312"/>
      <c r="AO131" s="312"/>
      <c r="AP131" s="312"/>
      <c r="AQ131" s="312"/>
      <c r="AR131" s="312"/>
      <c r="AS131" s="312"/>
      <c r="AT131" s="312"/>
      <c r="AU131" s="312"/>
      <c r="AV131" s="312"/>
      <c r="AW131" s="312"/>
      <c r="AX131" s="312"/>
      <c r="AY131" s="312"/>
      <c r="AZ131" s="312"/>
      <c r="BA131" s="312"/>
      <c r="BB131" s="312"/>
      <c r="BC131" s="312"/>
      <c r="BD131" s="312"/>
      <c r="BE131" s="312"/>
      <c r="BF131" s="312"/>
      <c r="BG131" s="312"/>
      <c r="BH131" s="312"/>
      <c r="BI131" s="312"/>
      <c r="BJ131" s="312"/>
      <c r="BK131" s="312"/>
      <c r="BL131" s="312"/>
      <c r="BM131" s="312"/>
      <c r="BN131" s="312"/>
      <c r="BO131" s="312"/>
      <c r="BP131" s="312"/>
      <c r="BQ131" s="312"/>
      <c r="BR131" s="312"/>
      <c r="BS131" s="312"/>
      <c r="BT131" s="312"/>
      <c r="BU131" s="312"/>
      <c r="BV131" s="312"/>
      <c r="BW131" s="312"/>
      <c r="BX131" s="312"/>
      <c r="BY131" s="312"/>
      <c r="BZ131" s="312"/>
      <c r="CA131" s="312"/>
      <c r="CB131" s="312"/>
      <c r="CC131" s="312"/>
      <c r="CD131" s="312"/>
      <c r="CE131" s="312"/>
      <c r="CF131" s="312"/>
      <c r="CG131" s="312"/>
      <c r="CH131" s="312"/>
      <c r="CI131" s="312"/>
      <c r="CJ131" s="312"/>
      <c r="CK131" s="312"/>
      <c r="CL131" s="312"/>
      <c r="CM131" s="312"/>
      <c r="CN131" s="312"/>
      <c r="CO131" s="312"/>
      <c r="CP131" s="312"/>
      <c r="CQ131" s="312"/>
      <c r="CR131" s="312"/>
      <c r="CS131" s="312"/>
      <c r="CT131" s="312"/>
      <c r="CU131" s="312"/>
      <c r="CV131" s="312"/>
      <c r="CW131" s="312"/>
      <c r="CX131" s="312"/>
      <c r="CY131" s="312"/>
      <c r="CZ131" s="312"/>
      <c r="DA131" s="312"/>
      <c r="DB131" s="312"/>
      <c r="DC131" s="312"/>
      <c r="DD131" s="312"/>
      <c r="DE131" s="312"/>
      <c r="DF131" s="312"/>
      <c r="DG131" s="312"/>
      <c r="DH131" s="312"/>
      <c r="DI131" s="312"/>
      <c r="DJ131" s="312"/>
      <c r="DK131" s="312"/>
      <c r="DL131" s="312"/>
      <c r="DM131" s="312"/>
      <c r="DN131" s="312"/>
      <c r="DO131" s="312"/>
      <c r="DP131" s="312"/>
      <c r="DQ131" s="312"/>
      <c r="DR131" s="312"/>
      <c r="DS131" s="312"/>
      <c r="DT131" s="312"/>
      <c r="DU131" s="312"/>
      <c r="DV131" s="312"/>
      <c r="DW131" s="312"/>
      <c r="DX131" s="312"/>
      <c r="DY131" s="312"/>
      <c r="DZ131" s="312"/>
      <c r="EA131" s="312"/>
      <c r="EB131" s="312"/>
      <c r="EC131" s="312"/>
      <c r="ED131" s="312"/>
      <c r="EE131" s="312"/>
      <c r="EF131" s="312"/>
      <c r="EG131" s="312"/>
      <c r="EH131" s="312"/>
      <c r="EI131" s="312"/>
      <c r="EJ131" s="312"/>
      <c r="EK131" s="312"/>
      <c r="EL131" s="312"/>
      <c r="EM131" s="312"/>
      <c r="EN131" s="312"/>
      <c r="EO131" s="312"/>
      <c r="EP131" s="312"/>
      <c r="EQ131" s="312"/>
      <c r="ER131" s="312"/>
      <c r="ES131" s="312"/>
      <c r="ET131" s="312"/>
      <c r="EU131" s="312"/>
      <c r="EV131" s="312"/>
      <c r="EW131" s="312"/>
      <c r="EX131" s="312"/>
      <c r="EY131" s="312"/>
      <c r="EZ131" s="312"/>
      <c r="FA131" s="312"/>
      <c r="FB131" s="312"/>
      <c r="FC131" s="312"/>
      <c r="FD131" s="312"/>
      <c r="FE131" s="312"/>
      <c r="FF131" s="312"/>
      <c r="FG131" s="312"/>
      <c r="FH131" s="312"/>
      <c r="FI131" s="312"/>
      <c r="FJ131" s="312"/>
      <c r="FK131" s="312"/>
      <c r="FL131" s="312"/>
      <c r="FM131" s="312"/>
      <c r="FN131" s="312"/>
      <c r="FO131" s="312"/>
      <c r="FP131" s="312"/>
      <c r="FQ131" s="312"/>
      <c r="FR131" s="312"/>
      <c r="FS131" s="312"/>
      <c r="FT131" s="312"/>
      <c r="FU131" s="312"/>
      <c r="FV131" s="312"/>
      <c r="FW131" s="312"/>
      <c r="FX131" s="312"/>
      <c r="FY131" s="312"/>
      <c r="FZ131" s="312"/>
      <c r="GA131" s="312"/>
      <c r="GB131" s="312"/>
      <c r="GC131" s="312"/>
      <c r="GD131" s="312"/>
      <c r="GE131" s="312"/>
      <c r="GF131" s="312"/>
      <c r="GG131" s="312"/>
      <c r="GH131" s="312"/>
      <c r="GI131" s="312"/>
      <c r="GJ131" s="312"/>
      <c r="GK131" s="312"/>
      <c r="GL131" s="312"/>
      <c r="GM131" s="312"/>
      <c r="GN131" s="312"/>
      <c r="GO131" s="312"/>
      <c r="GP131" s="312"/>
      <c r="GQ131" s="312"/>
      <c r="GR131" s="312"/>
      <c r="GS131" s="312"/>
      <c r="GT131" s="312"/>
      <c r="GU131" s="312"/>
      <c r="GV131" s="312"/>
      <c r="GW131" s="312"/>
      <c r="GX131" s="312"/>
      <c r="GY131" s="312"/>
      <c r="GZ131" s="312"/>
      <c r="HA131" s="312"/>
      <c r="HB131" s="312"/>
      <c r="HC131" s="312"/>
      <c r="HD131" s="312"/>
      <c r="HE131" s="312"/>
      <c r="HF131" s="312"/>
      <c r="HG131" s="312"/>
      <c r="HH131" s="312"/>
      <c r="HI131" s="312"/>
      <c r="HJ131" s="312"/>
      <c r="HK131" s="312"/>
      <c r="HL131" s="312"/>
      <c r="HM131" s="312"/>
      <c r="HN131" s="312"/>
      <c r="HO131" s="312"/>
      <c r="HP131" s="312"/>
      <c r="HQ131" s="312"/>
      <c r="HR131" s="312"/>
      <c r="HS131" s="312"/>
      <c r="HT131" s="312"/>
      <c r="HU131" s="312"/>
      <c r="HV131" s="312"/>
      <c r="HW131" s="312"/>
      <c r="HX131" s="312"/>
      <c r="HY131" s="312"/>
      <c r="HZ131" s="312"/>
      <c r="IA131" s="312"/>
      <c r="IB131" s="312"/>
      <c r="IC131" s="312"/>
      <c r="ID131" s="312"/>
      <c r="IE131" s="312"/>
      <c r="IF131" s="312"/>
      <c r="IG131" s="312"/>
      <c r="IH131" s="312"/>
      <c r="II131" s="312"/>
      <c r="IJ131" s="312"/>
      <c r="IK131" s="312"/>
      <c r="IL131" s="312"/>
      <c r="IM131" s="312"/>
      <c r="IN131" s="312"/>
      <c r="IO131" s="312"/>
      <c r="IP131" s="312"/>
      <c r="IQ131" s="312"/>
      <c r="IR131" s="312"/>
      <c r="IS131" s="312"/>
      <c r="IT131" s="312"/>
      <c r="IU131" s="312"/>
      <c r="IV131" s="312"/>
    </row>
    <row r="132" s="248" customFormat="1" customHeight="1" spans="1:256">
      <c r="A132" s="312"/>
      <c r="B132" s="310" t="s">
        <v>1528</v>
      </c>
      <c r="C132" s="310"/>
      <c r="D132" s="310"/>
      <c r="E132" s="310"/>
      <c r="F132" s="261">
        <v>0.8</v>
      </c>
      <c r="G132" s="344"/>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312"/>
      <c r="AE132" s="312"/>
      <c r="AF132" s="312"/>
      <c r="AG132" s="312"/>
      <c r="AH132" s="312"/>
      <c r="AI132" s="312"/>
      <c r="AJ132" s="312"/>
      <c r="AK132" s="312"/>
      <c r="AL132" s="312"/>
      <c r="AM132" s="312"/>
      <c r="AN132" s="312"/>
      <c r="AO132" s="312"/>
      <c r="AP132" s="312"/>
      <c r="AQ132" s="312"/>
      <c r="AR132" s="312"/>
      <c r="AS132" s="312"/>
      <c r="AT132" s="312"/>
      <c r="AU132" s="312"/>
      <c r="AV132" s="312"/>
      <c r="AW132" s="312"/>
      <c r="AX132" s="312"/>
      <c r="AY132" s="312"/>
      <c r="AZ132" s="312"/>
      <c r="BA132" s="312"/>
      <c r="BB132" s="312"/>
      <c r="BC132" s="312"/>
      <c r="BD132" s="312"/>
      <c r="BE132" s="312"/>
      <c r="BF132" s="312"/>
      <c r="BG132" s="312"/>
      <c r="BH132" s="312"/>
      <c r="BI132" s="312"/>
      <c r="BJ132" s="312"/>
      <c r="BK132" s="312"/>
      <c r="BL132" s="312"/>
      <c r="BM132" s="312"/>
      <c r="BN132" s="312"/>
      <c r="BO132" s="312"/>
      <c r="BP132" s="312"/>
      <c r="BQ132" s="312"/>
      <c r="BR132" s="312"/>
      <c r="BS132" s="312"/>
      <c r="BT132" s="312"/>
      <c r="BU132" s="312"/>
      <c r="BV132" s="312"/>
      <c r="BW132" s="312"/>
      <c r="BX132" s="312"/>
      <c r="BY132" s="312"/>
      <c r="BZ132" s="312"/>
      <c r="CA132" s="312"/>
      <c r="CB132" s="312"/>
      <c r="CC132" s="312"/>
      <c r="CD132" s="312"/>
      <c r="CE132" s="312"/>
      <c r="CF132" s="312"/>
      <c r="CG132" s="312"/>
      <c r="CH132" s="312"/>
      <c r="CI132" s="312"/>
      <c r="CJ132" s="312"/>
      <c r="CK132" s="312"/>
      <c r="CL132" s="312"/>
      <c r="CM132" s="312"/>
      <c r="CN132" s="312"/>
      <c r="CO132" s="312"/>
      <c r="CP132" s="312"/>
      <c r="CQ132" s="312"/>
      <c r="CR132" s="312"/>
      <c r="CS132" s="312"/>
      <c r="CT132" s="312"/>
      <c r="CU132" s="312"/>
      <c r="CV132" s="312"/>
      <c r="CW132" s="312"/>
      <c r="CX132" s="312"/>
      <c r="CY132" s="312"/>
      <c r="CZ132" s="312"/>
      <c r="DA132" s="312"/>
      <c r="DB132" s="312"/>
      <c r="DC132" s="312"/>
      <c r="DD132" s="312"/>
      <c r="DE132" s="312"/>
      <c r="DF132" s="312"/>
      <c r="DG132" s="312"/>
      <c r="DH132" s="312"/>
      <c r="DI132" s="312"/>
      <c r="DJ132" s="312"/>
      <c r="DK132" s="312"/>
      <c r="DL132" s="312"/>
      <c r="DM132" s="312"/>
      <c r="DN132" s="312"/>
      <c r="DO132" s="312"/>
      <c r="DP132" s="312"/>
      <c r="DQ132" s="312"/>
      <c r="DR132" s="312"/>
      <c r="DS132" s="312"/>
      <c r="DT132" s="312"/>
      <c r="DU132" s="312"/>
      <c r="DV132" s="312"/>
      <c r="DW132" s="312"/>
      <c r="DX132" s="312"/>
      <c r="DY132" s="312"/>
      <c r="DZ132" s="312"/>
      <c r="EA132" s="312"/>
      <c r="EB132" s="312"/>
      <c r="EC132" s="312"/>
      <c r="ED132" s="312"/>
      <c r="EE132" s="312"/>
      <c r="EF132" s="312"/>
      <c r="EG132" s="312"/>
      <c r="EH132" s="312"/>
      <c r="EI132" s="312"/>
      <c r="EJ132" s="312"/>
      <c r="EK132" s="312"/>
      <c r="EL132" s="312"/>
      <c r="EM132" s="312"/>
      <c r="EN132" s="312"/>
      <c r="EO132" s="312"/>
      <c r="EP132" s="312"/>
      <c r="EQ132" s="312"/>
      <c r="ER132" s="312"/>
      <c r="ES132" s="312"/>
      <c r="ET132" s="312"/>
      <c r="EU132" s="312"/>
      <c r="EV132" s="312"/>
      <c r="EW132" s="312"/>
      <c r="EX132" s="312"/>
      <c r="EY132" s="312"/>
      <c r="EZ132" s="312"/>
      <c r="FA132" s="312"/>
      <c r="FB132" s="312"/>
      <c r="FC132" s="312"/>
      <c r="FD132" s="312"/>
      <c r="FE132" s="312"/>
      <c r="FF132" s="312"/>
      <c r="FG132" s="312"/>
      <c r="FH132" s="312"/>
      <c r="FI132" s="312"/>
      <c r="FJ132" s="312"/>
      <c r="FK132" s="312"/>
      <c r="FL132" s="312"/>
      <c r="FM132" s="312"/>
      <c r="FN132" s="312"/>
      <c r="FO132" s="312"/>
      <c r="FP132" s="312"/>
      <c r="FQ132" s="312"/>
      <c r="FR132" s="312"/>
      <c r="FS132" s="312"/>
      <c r="FT132" s="312"/>
      <c r="FU132" s="312"/>
      <c r="FV132" s="312"/>
      <c r="FW132" s="312"/>
      <c r="FX132" s="312"/>
      <c r="FY132" s="312"/>
      <c r="FZ132" s="312"/>
      <c r="GA132" s="312"/>
      <c r="GB132" s="312"/>
      <c r="GC132" s="312"/>
      <c r="GD132" s="312"/>
      <c r="GE132" s="312"/>
      <c r="GF132" s="312"/>
      <c r="GG132" s="312"/>
      <c r="GH132" s="312"/>
      <c r="GI132" s="312"/>
      <c r="GJ132" s="312"/>
      <c r="GK132" s="312"/>
      <c r="GL132" s="312"/>
      <c r="GM132" s="312"/>
      <c r="GN132" s="312"/>
      <c r="GO132" s="312"/>
      <c r="GP132" s="312"/>
      <c r="GQ132" s="312"/>
      <c r="GR132" s="312"/>
      <c r="GS132" s="312"/>
      <c r="GT132" s="312"/>
      <c r="GU132" s="312"/>
      <c r="GV132" s="312"/>
      <c r="GW132" s="312"/>
      <c r="GX132" s="312"/>
      <c r="GY132" s="312"/>
      <c r="GZ132" s="312"/>
      <c r="HA132" s="312"/>
      <c r="HB132" s="312"/>
      <c r="HC132" s="312"/>
      <c r="HD132" s="312"/>
      <c r="HE132" s="312"/>
      <c r="HF132" s="312"/>
      <c r="HG132" s="312"/>
      <c r="HH132" s="312"/>
      <c r="HI132" s="312"/>
      <c r="HJ132" s="312"/>
      <c r="HK132" s="312"/>
      <c r="HL132" s="312"/>
      <c r="HM132" s="312"/>
      <c r="HN132" s="312"/>
      <c r="HO132" s="312"/>
      <c r="HP132" s="312"/>
      <c r="HQ132" s="312"/>
      <c r="HR132" s="312"/>
      <c r="HS132" s="312"/>
      <c r="HT132" s="312"/>
      <c r="HU132" s="312"/>
      <c r="HV132" s="312"/>
      <c r="HW132" s="312"/>
      <c r="HX132" s="312"/>
      <c r="HY132" s="312"/>
      <c r="HZ132" s="312"/>
      <c r="IA132" s="312"/>
      <c r="IB132" s="312"/>
      <c r="IC132" s="312"/>
      <c r="ID132" s="312"/>
      <c r="IE132" s="312"/>
      <c r="IF132" s="312"/>
      <c r="IG132" s="312"/>
      <c r="IH132" s="312"/>
      <c r="II132" s="312"/>
      <c r="IJ132" s="312"/>
      <c r="IK132" s="312"/>
      <c r="IL132" s="312"/>
      <c r="IM132" s="312"/>
      <c r="IN132" s="312"/>
      <c r="IO132" s="312"/>
      <c r="IP132" s="312"/>
      <c r="IQ132" s="312"/>
      <c r="IR132" s="312"/>
      <c r="IS132" s="312"/>
      <c r="IT132" s="312"/>
      <c r="IU132" s="312"/>
      <c r="IV132" s="312"/>
    </row>
    <row r="133" s="248" customFormat="1" customHeight="1" spans="1:256">
      <c r="A133" s="312"/>
      <c r="B133" s="310" t="s">
        <v>1498</v>
      </c>
      <c r="C133" s="310"/>
      <c r="D133" s="310"/>
      <c r="E133" s="310"/>
      <c r="F133" s="332"/>
      <c r="G133" s="343"/>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312"/>
      <c r="AE133" s="312"/>
      <c r="AF133" s="312"/>
      <c r="AG133" s="312"/>
      <c r="AH133" s="312"/>
      <c r="AI133" s="312"/>
      <c r="AJ133" s="312"/>
      <c r="AK133" s="312"/>
      <c r="AL133" s="312"/>
      <c r="AM133" s="312"/>
      <c r="AN133" s="312"/>
      <c r="AO133" s="312"/>
      <c r="AP133" s="312"/>
      <c r="AQ133" s="312"/>
      <c r="AR133" s="312"/>
      <c r="AS133" s="312"/>
      <c r="AT133" s="312"/>
      <c r="AU133" s="312"/>
      <c r="AV133" s="312"/>
      <c r="AW133" s="312"/>
      <c r="AX133" s="312"/>
      <c r="AY133" s="312"/>
      <c r="AZ133" s="312"/>
      <c r="BA133" s="312"/>
      <c r="BB133" s="312"/>
      <c r="BC133" s="312"/>
      <c r="BD133" s="312"/>
      <c r="BE133" s="312"/>
      <c r="BF133" s="312"/>
      <c r="BG133" s="312"/>
      <c r="BH133" s="312"/>
      <c r="BI133" s="312"/>
      <c r="BJ133" s="312"/>
      <c r="BK133" s="312"/>
      <c r="BL133" s="312"/>
      <c r="BM133" s="312"/>
      <c r="BN133" s="312"/>
      <c r="BO133" s="312"/>
      <c r="BP133" s="312"/>
      <c r="BQ133" s="312"/>
      <c r="BR133" s="312"/>
      <c r="BS133" s="312"/>
      <c r="BT133" s="312"/>
      <c r="BU133" s="312"/>
      <c r="BV133" s="312"/>
      <c r="BW133" s="312"/>
      <c r="BX133" s="312"/>
      <c r="BY133" s="312"/>
      <c r="BZ133" s="312"/>
      <c r="CA133" s="312"/>
      <c r="CB133" s="312"/>
      <c r="CC133" s="312"/>
      <c r="CD133" s="312"/>
      <c r="CE133" s="312"/>
      <c r="CF133" s="312"/>
      <c r="CG133" s="312"/>
      <c r="CH133" s="312"/>
      <c r="CI133" s="312"/>
      <c r="CJ133" s="312"/>
      <c r="CK133" s="312"/>
      <c r="CL133" s="312"/>
      <c r="CM133" s="312"/>
      <c r="CN133" s="312"/>
      <c r="CO133" s="312"/>
      <c r="CP133" s="312"/>
      <c r="CQ133" s="312"/>
      <c r="CR133" s="312"/>
      <c r="CS133" s="312"/>
      <c r="CT133" s="312"/>
      <c r="CU133" s="312"/>
      <c r="CV133" s="312"/>
      <c r="CW133" s="312"/>
      <c r="CX133" s="312"/>
      <c r="CY133" s="312"/>
      <c r="CZ133" s="312"/>
      <c r="DA133" s="312"/>
      <c r="DB133" s="312"/>
      <c r="DC133" s="312"/>
      <c r="DD133" s="312"/>
      <c r="DE133" s="312"/>
      <c r="DF133" s="312"/>
      <c r="DG133" s="312"/>
      <c r="DH133" s="312"/>
      <c r="DI133" s="312"/>
      <c r="DJ133" s="312"/>
      <c r="DK133" s="312"/>
      <c r="DL133" s="312"/>
      <c r="DM133" s="312"/>
      <c r="DN133" s="312"/>
      <c r="DO133" s="312"/>
      <c r="DP133" s="312"/>
      <c r="DQ133" s="312"/>
      <c r="DR133" s="312"/>
      <c r="DS133" s="312"/>
      <c r="DT133" s="312"/>
      <c r="DU133" s="312"/>
      <c r="DV133" s="312"/>
      <c r="DW133" s="312"/>
      <c r="DX133" s="312"/>
      <c r="DY133" s="312"/>
      <c r="DZ133" s="312"/>
      <c r="EA133" s="312"/>
      <c r="EB133" s="312"/>
      <c r="EC133" s="312"/>
      <c r="ED133" s="312"/>
      <c r="EE133" s="312"/>
      <c r="EF133" s="312"/>
      <c r="EG133" s="312"/>
      <c r="EH133" s="312"/>
      <c r="EI133" s="312"/>
      <c r="EJ133" s="312"/>
      <c r="EK133" s="312"/>
      <c r="EL133" s="312"/>
      <c r="EM133" s="312"/>
      <c r="EN133" s="312"/>
      <c r="EO133" s="312"/>
      <c r="EP133" s="312"/>
      <c r="EQ133" s="312"/>
      <c r="ER133" s="312"/>
      <c r="ES133" s="312"/>
      <c r="ET133" s="312"/>
      <c r="EU133" s="312"/>
      <c r="EV133" s="312"/>
      <c r="EW133" s="312"/>
      <c r="EX133" s="312"/>
      <c r="EY133" s="312"/>
      <c r="EZ133" s="312"/>
      <c r="FA133" s="312"/>
      <c r="FB133" s="312"/>
      <c r="FC133" s="312"/>
      <c r="FD133" s="312"/>
      <c r="FE133" s="312"/>
      <c r="FF133" s="312"/>
      <c r="FG133" s="312"/>
      <c r="FH133" s="312"/>
      <c r="FI133" s="312"/>
      <c r="FJ133" s="312"/>
      <c r="FK133" s="312"/>
      <c r="FL133" s="312"/>
      <c r="FM133" s="312"/>
      <c r="FN133" s="312"/>
      <c r="FO133" s="312"/>
      <c r="FP133" s="312"/>
      <c r="FQ133" s="312"/>
      <c r="FR133" s="312"/>
      <c r="FS133" s="312"/>
      <c r="FT133" s="312"/>
      <c r="FU133" s="312"/>
      <c r="FV133" s="312"/>
      <c r="FW133" s="312"/>
      <c r="FX133" s="312"/>
      <c r="FY133" s="312"/>
      <c r="FZ133" s="312"/>
      <c r="GA133" s="312"/>
      <c r="GB133" s="312"/>
      <c r="GC133" s="312"/>
      <c r="GD133" s="312"/>
      <c r="GE133" s="312"/>
      <c r="GF133" s="312"/>
      <c r="GG133" s="312"/>
      <c r="GH133" s="312"/>
      <c r="GI133" s="312"/>
      <c r="GJ133" s="312"/>
      <c r="GK133" s="312"/>
      <c r="GL133" s="312"/>
      <c r="GM133" s="312"/>
      <c r="GN133" s="312"/>
      <c r="GO133" s="312"/>
      <c r="GP133" s="312"/>
      <c r="GQ133" s="312"/>
      <c r="GR133" s="312"/>
      <c r="GS133" s="312"/>
      <c r="GT133" s="312"/>
      <c r="GU133" s="312"/>
      <c r="GV133" s="312"/>
      <c r="GW133" s="312"/>
      <c r="GX133" s="312"/>
      <c r="GY133" s="312"/>
      <c r="GZ133" s="312"/>
      <c r="HA133" s="312"/>
      <c r="HB133" s="312"/>
      <c r="HC133" s="312"/>
      <c r="HD133" s="312"/>
      <c r="HE133" s="312"/>
      <c r="HF133" s="312"/>
      <c r="HG133" s="312"/>
      <c r="HH133" s="312"/>
      <c r="HI133" s="312"/>
      <c r="HJ133" s="312"/>
      <c r="HK133" s="312"/>
      <c r="HL133" s="312"/>
      <c r="HM133" s="312"/>
      <c r="HN133" s="312"/>
      <c r="HO133" s="312"/>
      <c r="HP133" s="312"/>
      <c r="HQ133" s="312"/>
      <c r="HR133" s="312"/>
      <c r="HS133" s="312"/>
      <c r="HT133" s="312"/>
      <c r="HU133" s="312"/>
      <c r="HV133" s="312"/>
      <c r="HW133" s="312"/>
      <c r="HX133" s="312"/>
      <c r="HY133" s="312"/>
      <c r="HZ133" s="312"/>
      <c r="IA133" s="312"/>
      <c r="IB133" s="312"/>
      <c r="IC133" s="312"/>
      <c r="ID133" s="312"/>
      <c r="IE133" s="312"/>
      <c r="IF133" s="312"/>
      <c r="IG133" s="312"/>
      <c r="IH133" s="312"/>
      <c r="II133" s="312"/>
      <c r="IJ133" s="312"/>
      <c r="IK133" s="312"/>
      <c r="IL133" s="312"/>
      <c r="IM133" s="312"/>
      <c r="IN133" s="312"/>
      <c r="IO133" s="312"/>
      <c r="IP133" s="312"/>
      <c r="IQ133" s="312"/>
      <c r="IR133" s="312"/>
      <c r="IS133" s="312"/>
      <c r="IT133" s="312"/>
      <c r="IU133" s="312"/>
      <c r="IV133" s="312"/>
    </row>
    <row r="134" s="248" customFormat="1" customHeight="1" spans="1:256">
      <c r="A134" s="312"/>
      <c r="B134" s="310" t="s">
        <v>1499</v>
      </c>
      <c r="C134" s="310"/>
      <c r="D134" s="310"/>
      <c r="E134" s="310"/>
      <c r="F134" s="332">
        <v>0.9</v>
      </c>
      <c r="G134" s="343"/>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312"/>
      <c r="AE134" s="312"/>
      <c r="AF134" s="312"/>
      <c r="AG134" s="312"/>
      <c r="AH134" s="312"/>
      <c r="AI134" s="312"/>
      <c r="AJ134" s="312"/>
      <c r="AK134" s="312"/>
      <c r="AL134" s="312"/>
      <c r="AM134" s="312"/>
      <c r="AN134" s="312"/>
      <c r="AO134" s="312"/>
      <c r="AP134" s="312"/>
      <c r="AQ134" s="312"/>
      <c r="AR134" s="312"/>
      <c r="AS134" s="312"/>
      <c r="AT134" s="312"/>
      <c r="AU134" s="312"/>
      <c r="AV134" s="312"/>
      <c r="AW134" s="312"/>
      <c r="AX134" s="312"/>
      <c r="AY134" s="312"/>
      <c r="AZ134" s="312"/>
      <c r="BA134" s="312"/>
      <c r="BB134" s="312"/>
      <c r="BC134" s="312"/>
      <c r="BD134" s="312"/>
      <c r="BE134" s="312"/>
      <c r="BF134" s="312"/>
      <c r="BG134" s="312"/>
      <c r="BH134" s="312"/>
      <c r="BI134" s="312"/>
      <c r="BJ134" s="312"/>
      <c r="BK134" s="312"/>
      <c r="BL134" s="312"/>
      <c r="BM134" s="312"/>
      <c r="BN134" s="312"/>
      <c r="BO134" s="312"/>
      <c r="BP134" s="312"/>
      <c r="BQ134" s="312"/>
      <c r="BR134" s="312"/>
      <c r="BS134" s="312"/>
      <c r="BT134" s="312"/>
      <c r="BU134" s="312"/>
      <c r="BV134" s="312"/>
      <c r="BW134" s="312"/>
      <c r="BX134" s="312"/>
      <c r="BY134" s="312"/>
      <c r="BZ134" s="312"/>
      <c r="CA134" s="312"/>
      <c r="CB134" s="312"/>
      <c r="CC134" s="312"/>
      <c r="CD134" s="312"/>
      <c r="CE134" s="312"/>
      <c r="CF134" s="312"/>
      <c r="CG134" s="312"/>
      <c r="CH134" s="312"/>
      <c r="CI134" s="312"/>
      <c r="CJ134" s="312"/>
      <c r="CK134" s="312"/>
      <c r="CL134" s="312"/>
      <c r="CM134" s="312"/>
      <c r="CN134" s="312"/>
      <c r="CO134" s="312"/>
      <c r="CP134" s="312"/>
      <c r="CQ134" s="312"/>
      <c r="CR134" s="312"/>
      <c r="CS134" s="312"/>
      <c r="CT134" s="312"/>
      <c r="CU134" s="312"/>
      <c r="CV134" s="312"/>
      <c r="CW134" s="312"/>
      <c r="CX134" s="312"/>
      <c r="CY134" s="312"/>
      <c r="CZ134" s="312"/>
      <c r="DA134" s="312"/>
      <c r="DB134" s="312"/>
      <c r="DC134" s="312"/>
      <c r="DD134" s="312"/>
      <c r="DE134" s="312"/>
      <c r="DF134" s="312"/>
      <c r="DG134" s="312"/>
      <c r="DH134" s="312"/>
      <c r="DI134" s="312"/>
      <c r="DJ134" s="312"/>
      <c r="DK134" s="312"/>
      <c r="DL134" s="312"/>
      <c r="DM134" s="312"/>
      <c r="DN134" s="312"/>
      <c r="DO134" s="312"/>
      <c r="DP134" s="312"/>
      <c r="DQ134" s="312"/>
      <c r="DR134" s="312"/>
      <c r="DS134" s="312"/>
      <c r="DT134" s="312"/>
      <c r="DU134" s="312"/>
      <c r="DV134" s="312"/>
      <c r="DW134" s="312"/>
      <c r="DX134" s="312"/>
      <c r="DY134" s="312"/>
      <c r="DZ134" s="312"/>
      <c r="EA134" s="312"/>
      <c r="EB134" s="312"/>
      <c r="EC134" s="312"/>
      <c r="ED134" s="312"/>
      <c r="EE134" s="312"/>
      <c r="EF134" s="312"/>
      <c r="EG134" s="312"/>
      <c r="EH134" s="312"/>
      <c r="EI134" s="312"/>
      <c r="EJ134" s="312"/>
      <c r="EK134" s="312"/>
      <c r="EL134" s="312"/>
      <c r="EM134" s="312"/>
      <c r="EN134" s="312"/>
      <c r="EO134" s="312"/>
      <c r="EP134" s="312"/>
      <c r="EQ134" s="312"/>
      <c r="ER134" s="312"/>
      <c r="ES134" s="312"/>
      <c r="ET134" s="312"/>
      <c r="EU134" s="312"/>
      <c r="EV134" s="312"/>
      <c r="EW134" s="312"/>
      <c r="EX134" s="312"/>
      <c r="EY134" s="312"/>
      <c r="EZ134" s="312"/>
      <c r="FA134" s="312"/>
      <c r="FB134" s="312"/>
      <c r="FC134" s="312"/>
      <c r="FD134" s="312"/>
      <c r="FE134" s="312"/>
      <c r="FF134" s="312"/>
      <c r="FG134" s="312"/>
      <c r="FH134" s="312"/>
      <c r="FI134" s="312"/>
      <c r="FJ134" s="312"/>
      <c r="FK134" s="312"/>
      <c r="FL134" s="312"/>
      <c r="FM134" s="312"/>
      <c r="FN134" s="312"/>
      <c r="FO134" s="312"/>
      <c r="FP134" s="312"/>
      <c r="FQ134" s="312"/>
      <c r="FR134" s="312"/>
      <c r="FS134" s="312"/>
      <c r="FT134" s="312"/>
      <c r="FU134" s="312"/>
      <c r="FV134" s="312"/>
      <c r="FW134" s="312"/>
      <c r="FX134" s="312"/>
      <c r="FY134" s="312"/>
      <c r="FZ134" s="312"/>
      <c r="GA134" s="312"/>
      <c r="GB134" s="312"/>
      <c r="GC134" s="312"/>
      <c r="GD134" s="312"/>
      <c r="GE134" s="312"/>
      <c r="GF134" s="312"/>
      <c r="GG134" s="312"/>
      <c r="GH134" s="312"/>
      <c r="GI134" s="312"/>
      <c r="GJ134" s="312"/>
      <c r="GK134" s="312"/>
      <c r="GL134" s="312"/>
      <c r="GM134" s="312"/>
      <c r="GN134" s="312"/>
      <c r="GO134" s="312"/>
      <c r="GP134" s="312"/>
      <c r="GQ134" s="312"/>
      <c r="GR134" s="312"/>
      <c r="GS134" s="312"/>
      <c r="GT134" s="312"/>
      <c r="GU134" s="312"/>
      <c r="GV134" s="312"/>
      <c r="GW134" s="312"/>
      <c r="GX134" s="312"/>
      <c r="GY134" s="312"/>
      <c r="GZ134" s="312"/>
      <c r="HA134" s="312"/>
      <c r="HB134" s="312"/>
      <c r="HC134" s="312"/>
      <c r="HD134" s="312"/>
      <c r="HE134" s="312"/>
      <c r="HF134" s="312"/>
      <c r="HG134" s="312"/>
      <c r="HH134" s="312"/>
      <c r="HI134" s="312"/>
      <c r="HJ134" s="312"/>
      <c r="HK134" s="312"/>
      <c r="HL134" s="312"/>
      <c r="HM134" s="312"/>
      <c r="HN134" s="312"/>
      <c r="HO134" s="312"/>
      <c r="HP134" s="312"/>
      <c r="HQ134" s="312"/>
      <c r="HR134" s="312"/>
      <c r="HS134" s="312"/>
      <c r="HT134" s="312"/>
      <c r="HU134" s="312"/>
      <c r="HV134" s="312"/>
      <c r="HW134" s="312"/>
      <c r="HX134" s="312"/>
      <c r="HY134" s="312"/>
      <c r="HZ134" s="312"/>
      <c r="IA134" s="312"/>
      <c r="IB134" s="312"/>
      <c r="IC134" s="312"/>
      <c r="ID134" s="312"/>
      <c r="IE134" s="312"/>
      <c r="IF134" s="312"/>
      <c r="IG134" s="312"/>
      <c r="IH134" s="312"/>
      <c r="II134" s="312"/>
      <c r="IJ134" s="312"/>
      <c r="IK134" s="312"/>
      <c r="IL134" s="312"/>
      <c r="IM134" s="312"/>
      <c r="IN134" s="312"/>
      <c r="IO134" s="312"/>
      <c r="IP134" s="312"/>
      <c r="IQ134" s="312"/>
      <c r="IR134" s="312"/>
      <c r="IS134" s="312"/>
      <c r="IT134" s="312"/>
      <c r="IU134" s="312"/>
      <c r="IV134" s="312"/>
    </row>
    <row r="135" s="248" customFormat="1" customHeight="1" spans="1:256">
      <c r="A135" s="311"/>
      <c r="B135" s="310" t="s">
        <v>1500</v>
      </c>
      <c r="C135" s="310"/>
      <c r="D135" s="310"/>
      <c r="E135" s="310"/>
      <c r="F135" s="261">
        <v>0.9</v>
      </c>
      <c r="G135" s="312"/>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1"/>
      <c r="AD135" s="311"/>
      <c r="AE135" s="311"/>
      <c r="AF135" s="311"/>
      <c r="AG135" s="311"/>
      <c r="AH135" s="311"/>
      <c r="AI135" s="311"/>
      <c r="AJ135" s="311"/>
      <c r="AK135" s="311"/>
      <c r="AL135" s="311"/>
      <c r="AM135" s="311"/>
      <c r="AN135" s="311"/>
      <c r="AO135" s="311"/>
      <c r="AP135" s="311"/>
      <c r="AQ135" s="311"/>
      <c r="AR135" s="311"/>
      <c r="AS135" s="311"/>
      <c r="AT135" s="311"/>
      <c r="AU135" s="311"/>
      <c r="AV135" s="311"/>
      <c r="AW135" s="311"/>
      <c r="AX135" s="311"/>
      <c r="AY135" s="311"/>
      <c r="AZ135" s="311"/>
      <c r="BA135" s="311"/>
      <c r="BB135" s="311"/>
      <c r="BC135" s="311"/>
      <c r="BD135" s="311"/>
      <c r="BE135" s="311"/>
      <c r="BF135" s="311"/>
      <c r="BG135" s="311"/>
      <c r="BH135" s="311"/>
      <c r="BI135" s="311"/>
      <c r="BJ135" s="311"/>
      <c r="BK135" s="311"/>
      <c r="BL135" s="311"/>
      <c r="BM135" s="311"/>
      <c r="BN135" s="311"/>
      <c r="BO135" s="311"/>
      <c r="BP135" s="311"/>
      <c r="BQ135" s="311"/>
      <c r="BR135" s="311"/>
      <c r="BS135" s="311"/>
      <c r="BT135" s="311"/>
      <c r="BU135" s="311"/>
      <c r="BV135" s="311"/>
      <c r="BW135" s="311"/>
      <c r="BX135" s="311"/>
      <c r="BY135" s="311"/>
      <c r="BZ135" s="311"/>
      <c r="CA135" s="311"/>
      <c r="CB135" s="311"/>
      <c r="CC135" s="311"/>
      <c r="CD135" s="311"/>
      <c r="CE135" s="311"/>
      <c r="CF135" s="311"/>
      <c r="CG135" s="311"/>
      <c r="CH135" s="311"/>
      <c r="CI135" s="311"/>
      <c r="CJ135" s="311"/>
      <c r="CK135" s="311"/>
      <c r="CL135" s="311"/>
      <c r="CM135" s="311"/>
      <c r="CN135" s="311"/>
      <c r="CO135" s="311"/>
      <c r="CP135" s="311"/>
      <c r="CQ135" s="311"/>
      <c r="CR135" s="311"/>
      <c r="CS135" s="311"/>
      <c r="CT135" s="311"/>
      <c r="CU135" s="311"/>
      <c r="CV135" s="311"/>
      <c r="CW135" s="311"/>
      <c r="CX135" s="311"/>
      <c r="CY135" s="311"/>
      <c r="CZ135" s="311"/>
      <c r="DA135" s="311"/>
      <c r="DB135" s="311"/>
      <c r="DC135" s="311"/>
      <c r="DD135" s="311"/>
      <c r="DE135" s="311"/>
      <c r="DF135" s="311"/>
      <c r="DG135" s="311"/>
      <c r="DH135" s="311"/>
      <c r="DI135" s="311"/>
      <c r="DJ135" s="311"/>
      <c r="DK135" s="311"/>
      <c r="DL135" s="311"/>
      <c r="DM135" s="311"/>
      <c r="DN135" s="311"/>
      <c r="DO135" s="311"/>
      <c r="DP135" s="311"/>
      <c r="DQ135" s="311"/>
      <c r="DR135" s="311"/>
      <c r="DS135" s="311"/>
      <c r="DT135" s="311"/>
      <c r="DU135" s="311"/>
      <c r="DV135" s="311"/>
      <c r="DW135" s="311"/>
      <c r="DX135" s="311"/>
      <c r="DY135" s="311"/>
      <c r="DZ135" s="311"/>
      <c r="EA135" s="311"/>
      <c r="EB135" s="311"/>
      <c r="EC135" s="311"/>
      <c r="ED135" s="311"/>
      <c r="EE135" s="311"/>
      <c r="EF135" s="311"/>
      <c r="EG135" s="311"/>
      <c r="EH135" s="311"/>
      <c r="EI135" s="311"/>
      <c r="EJ135" s="311"/>
      <c r="EK135" s="311"/>
      <c r="EL135" s="311"/>
      <c r="EM135" s="311"/>
      <c r="EN135" s="311"/>
      <c r="EO135" s="311"/>
      <c r="EP135" s="311"/>
      <c r="EQ135" s="311"/>
      <c r="ER135" s="311"/>
      <c r="ES135" s="311"/>
      <c r="ET135" s="311"/>
      <c r="EU135" s="311"/>
      <c r="EV135" s="311"/>
      <c r="EW135" s="311"/>
      <c r="EX135" s="311"/>
      <c r="EY135" s="311"/>
      <c r="EZ135" s="311"/>
      <c r="FA135" s="311"/>
      <c r="FB135" s="311"/>
      <c r="FC135" s="311"/>
      <c r="FD135" s="311"/>
      <c r="FE135" s="311"/>
      <c r="FF135" s="311"/>
      <c r="FG135" s="311"/>
      <c r="FH135" s="311"/>
      <c r="FI135" s="311"/>
      <c r="FJ135" s="311"/>
      <c r="FK135" s="311"/>
      <c r="FL135" s="311"/>
      <c r="FM135" s="311"/>
      <c r="FN135" s="311"/>
      <c r="FO135" s="311"/>
      <c r="FP135" s="311"/>
      <c r="FQ135" s="311"/>
      <c r="FR135" s="311"/>
      <c r="FS135" s="311"/>
      <c r="FT135" s="311"/>
      <c r="FU135" s="311"/>
      <c r="FV135" s="311"/>
      <c r="FW135" s="311"/>
      <c r="FX135" s="311"/>
      <c r="FY135" s="311"/>
      <c r="FZ135" s="311"/>
      <c r="GA135" s="311"/>
      <c r="GB135" s="311"/>
      <c r="GC135" s="311"/>
      <c r="GD135" s="311"/>
      <c r="GE135" s="311"/>
      <c r="GF135" s="311"/>
      <c r="GG135" s="311"/>
      <c r="GH135" s="311"/>
      <c r="GI135" s="311"/>
      <c r="GJ135" s="311"/>
      <c r="GK135" s="311"/>
      <c r="GL135" s="311"/>
      <c r="GM135" s="311"/>
      <c r="GN135" s="311"/>
      <c r="GO135" s="311"/>
      <c r="GP135" s="311"/>
      <c r="GQ135" s="311"/>
      <c r="GR135" s="311"/>
      <c r="GS135" s="311"/>
      <c r="GT135" s="311"/>
      <c r="GU135" s="311"/>
      <c r="GV135" s="311"/>
      <c r="GW135" s="311"/>
      <c r="GX135" s="311"/>
      <c r="GY135" s="311"/>
      <c r="GZ135" s="311"/>
      <c r="HA135" s="311"/>
      <c r="HB135" s="311"/>
      <c r="HC135" s="311"/>
      <c r="HD135" s="311"/>
      <c r="HE135" s="311"/>
      <c r="HF135" s="311"/>
      <c r="HG135" s="311"/>
      <c r="HH135" s="311"/>
      <c r="HI135" s="311"/>
      <c r="HJ135" s="311"/>
      <c r="HK135" s="311"/>
      <c r="HL135" s="311"/>
      <c r="HM135" s="311"/>
      <c r="HN135" s="311"/>
      <c r="HO135" s="311"/>
      <c r="HP135" s="311"/>
      <c r="HQ135" s="311"/>
      <c r="HR135" s="311"/>
      <c r="HS135" s="311"/>
      <c r="HT135" s="311"/>
      <c r="HU135" s="311"/>
      <c r="HV135" s="311"/>
      <c r="HW135" s="311"/>
      <c r="HX135" s="311"/>
      <c r="HY135" s="311"/>
      <c r="HZ135" s="311"/>
      <c r="IA135" s="311"/>
      <c r="IB135" s="311"/>
      <c r="IC135" s="311"/>
      <c r="ID135" s="311"/>
      <c r="IE135" s="311"/>
      <c r="IF135" s="311"/>
      <c r="IG135" s="311"/>
      <c r="IH135" s="311"/>
      <c r="II135" s="311"/>
      <c r="IJ135" s="311"/>
      <c r="IK135" s="311"/>
      <c r="IL135" s="311"/>
      <c r="IM135" s="311"/>
      <c r="IN135" s="311"/>
      <c r="IO135" s="311"/>
      <c r="IP135" s="311"/>
      <c r="IQ135" s="311"/>
      <c r="IR135" s="311"/>
      <c r="IS135" s="311"/>
      <c r="IT135" s="311"/>
      <c r="IU135" s="311"/>
      <c r="IV135" s="311"/>
    </row>
    <row r="136" s="248" customFormat="1" customHeight="1" spans="1:256">
      <c r="A136" s="312"/>
      <c r="B136" s="345"/>
      <c r="C136" s="345"/>
      <c r="D136" s="345"/>
      <c r="E136" s="345"/>
      <c r="F136" s="312"/>
      <c r="G136" s="327"/>
      <c r="H136" s="312"/>
      <c r="I136" s="312"/>
      <c r="J136" s="312"/>
      <c r="K136" s="312"/>
      <c r="L136" s="312"/>
      <c r="M136" s="312"/>
      <c r="N136" s="312"/>
      <c r="O136" s="312"/>
      <c r="P136" s="312"/>
      <c r="Q136" s="312"/>
      <c r="R136" s="312"/>
      <c r="S136" s="312"/>
      <c r="T136" s="312"/>
      <c r="U136" s="312"/>
      <c r="V136" s="312"/>
      <c r="W136" s="312"/>
      <c r="X136" s="312"/>
      <c r="Y136" s="312"/>
      <c r="Z136" s="312"/>
      <c r="AA136" s="312"/>
      <c r="AB136" s="312"/>
      <c r="AC136" s="312"/>
      <c r="AD136" s="312"/>
      <c r="AE136" s="312"/>
      <c r="AF136" s="312"/>
      <c r="AG136" s="312"/>
      <c r="AH136" s="312"/>
      <c r="AI136" s="312"/>
      <c r="AJ136" s="312"/>
      <c r="AK136" s="312"/>
      <c r="AL136" s="312"/>
      <c r="AM136" s="312"/>
      <c r="AN136" s="312"/>
      <c r="AO136" s="312"/>
      <c r="AP136" s="312"/>
      <c r="AQ136" s="312"/>
      <c r="AR136" s="312"/>
      <c r="AS136" s="312"/>
      <c r="AT136" s="312"/>
      <c r="AU136" s="312"/>
      <c r="AV136" s="312"/>
      <c r="AW136" s="312"/>
      <c r="AX136" s="312"/>
      <c r="AY136" s="312"/>
      <c r="AZ136" s="312"/>
      <c r="BA136" s="312"/>
      <c r="BB136" s="312"/>
      <c r="BC136" s="312"/>
      <c r="BD136" s="312"/>
      <c r="BE136" s="312"/>
      <c r="BF136" s="312"/>
      <c r="BG136" s="312"/>
      <c r="BH136" s="312"/>
      <c r="BI136" s="312"/>
      <c r="BJ136" s="312"/>
      <c r="BK136" s="312"/>
      <c r="BL136" s="312"/>
      <c r="BM136" s="312"/>
      <c r="BN136" s="312"/>
      <c r="BO136" s="312"/>
      <c r="BP136" s="312"/>
      <c r="BQ136" s="312"/>
      <c r="BR136" s="312"/>
      <c r="BS136" s="312"/>
      <c r="BT136" s="312"/>
      <c r="BU136" s="312"/>
      <c r="BV136" s="312"/>
      <c r="BW136" s="312"/>
      <c r="BX136" s="312"/>
      <c r="BY136" s="312"/>
      <c r="BZ136" s="312"/>
      <c r="CA136" s="312"/>
      <c r="CB136" s="312"/>
      <c r="CC136" s="312"/>
      <c r="CD136" s="312"/>
      <c r="CE136" s="312"/>
      <c r="CF136" s="312"/>
      <c r="CG136" s="312"/>
      <c r="CH136" s="312"/>
      <c r="CI136" s="312"/>
      <c r="CJ136" s="312"/>
      <c r="CK136" s="312"/>
      <c r="CL136" s="312"/>
      <c r="CM136" s="312"/>
      <c r="CN136" s="312"/>
      <c r="CO136" s="312"/>
      <c r="CP136" s="312"/>
      <c r="CQ136" s="312"/>
      <c r="CR136" s="312"/>
      <c r="CS136" s="312"/>
      <c r="CT136" s="312"/>
      <c r="CU136" s="312"/>
      <c r="CV136" s="312"/>
      <c r="CW136" s="312"/>
      <c r="CX136" s="312"/>
      <c r="CY136" s="312"/>
      <c r="CZ136" s="312"/>
      <c r="DA136" s="312"/>
      <c r="DB136" s="312"/>
      <c r="DC136" s="312"/>
      <c r="DD136" s="312"/>
      <c r="DE136" s="312"/>
      <c r="DF136" s="312"/>
      <c r="DG136" s="312"/>
      <c r="DH136" s="312"/>
      <c r="DI136" s="312"/>
      <c r="DJ136" s="312"/>
      <c r="DK136" s="312"/>
      <c r="DL136" s="312"/>
      <c r="DM136" s="312"/>
      <c r="DN136" s="312"/>
      <c r="DO136" s="312"/>
      <c r="DP136" s="312"/>
      <c r="DQ136" s="312"/>
      <c r="DR136" s="312"/>
      <c r="DS136" s="312"/>
      <c r="DT136" s="312"/>
      <c r="DU136" s="312"/>
      <c r="DV136" s="312"/>
      <c r="DW136" s="312"/>
      <c r="DX136" s="312"/>
      <c r="DY136" s="312"/>
      <c r="DZ136" s="312"/>
      <c r="EA136" s="312"/>
      <c r="EB136" s="312"/>
      <c r="EC136" s="312"/>
      <c r="ED136" s="312"/>
      <c r="EE136" s="312"/>
      <c r="EF136" s="312"/>
      <c r="EG136" s="312"/>
      <c r="EH136" s="312"/>
      <c r="EI136" s="312"/>
      <c r="EJ136" s="312"/>
      <c r="EK136" s="312"/>
      <c r="EL136" s="312"/>
      <c r="EM136" s="312"/>
      <c r="EN136" s="312"/>
      <c r="EO136" s="312"/>
      <c r="EP136" s="312"/>
      <c r="EQ136" s="312"/>
      <c r="ER136" s="312"/>
      <c r="ES136" s="312"/>
      <c r="ET136" s="312"/>
      <c r="EU136" s="312"/>
      <c r="EV136" s="312"/>
      <c r="EW136" s="312"/>
      <c r="EX136" s="312"/>
      <c r="EY136" s="312"/>
      <c r="EZ136" s="312"/>
      <c r="FA136" s="312"/>
      <c r="FB136" s="312"/>
      <c r="FC136" s="312"/>
      <c r="FD136" s="312"/>
      <c r="FE136" s="312"/>
      <c r="FF136" s="312"/>
      <c r="FG136" s="312"/>
      <c r="FH136" s="312"/>
      <c r="FI136" s="312"/>
      <c r="FJ136" s="312"/>
      <c r="FK136" s="312"/>
      <c r="FL136" s="312"/>
      <c r="FM136" s="312"/>
      <c r="FN136" s="312"/>
      <c r="FO136" s="312"/>
      <c r="FP136" s="312"/>
      <c r="FQ136" s="312"/>
      <c r="FR136" s="312"/>
      <c r="FS136" s="312"/>
      <c r="FT136" s="312"/>
      <c r="FU136" s="312"/>
      <c r="FV136" s="312"/>
      <c r="FW136" s="312"/>
      <c r="FX136" s="312"/>
      <c r="FY136" s="312"/>
      <c r="FZ136" s="312"/>
      <c r="GA136" s="312"/>
      <c r="GB136" s="312"/>
      <c r="GC136" s="312"/>
      <c r="GD136" s="312"/>
      <c r="GE136" s="312"/>
      <c r="GF136" s="312"/>
      <c r="GG136" s="312"/>
      <c r="GH136" s="312"/>
      <c r="GI136" s="312"/>
      <c r="GJ136" s="312"/>
      <c r="GK136" s="312"/>
      <c r="GL136" s="312"/>
      <c r="GM136" s="312"/>
      <c r="GN136" s="312"/>
      <c r="GO136" s="312"/>
      <c r="GP136" s="312"/>
      <c r="GQ136" s="312"/>
      <c r="GR136" s="312"/>
      <c r="GS136" s="312"/>
      <c r="GT136" s="312"/>
      <c r="GU136" s="312"/>
      <c r="GV136" s="312"/>
      <c r="GW136" s="312"/>
      <c r="GX136" s="312"/>
      <c r="GY136" s="312"/>
      <c r="GZ136" s="312"/>
      <c r="HA136" s="312"/>
      <c r="HB136" s="312"/>
      <c r="HC136" s="312"/>
      <c r="HD136" s="312"/>
      <c r="HE136" s="312"/>
      <c r="HF136" s="312"/>
      <c r="HG136" s="312"/>
      <c r="HH136" s="312"/>
      <c r="HI136" s="312"/>
      <c r="HJ136" s="312"/>
      <c r="HK136" s="312"/>
      <c r="HL136" s="312"/>
      <c r="HM136" s="312"/>
      <c r="HN136" s="312"/>
      <c r="HO136" s="312"/>
      <c r="HP136" s="312"/>
      <c r="HQ136" s="312"/>
      <c r="HR136" s="312"/>
      <c r="HS136" s="312"/>
      <c r="HT136" s="312"/>
      <c r="HU136" s="312"/>
      <c r="HV136" s="312"/>
      <c r="HW136" s="312"/>
      <c r="HX136" s="312"/>
      <c r="HY136" s="312"/>
      <c r="HZ136" s="312"/>
      <c r="IA136" s="312"/>
      <c r="IB136" s="312"/>
      <c r="IC136" s="312"/>
      <c r="ID136" s="312"/>
      <c r="IE136" s="312"/>
      <c r="IF136" s="312"/>
      <c r="IG136" s="312"/>
      <c r="IH136" s="312"/>
      <c r="II136" s="312"/>
      <c r="IJ136" s="312"/>
      <c r="IK136" s="312"/>
      <c r="IL136" s="312"/>
      <c r="IM136" s="312"/>
      <c r="IN136" s="312"/>
      <c r="IO136" s="312"/>
      <c r="IP136" s="312"/>
      <c r="IQ136" s="312"/>
      <c r="IR136" s="312"/>
      <c r="IS136" s="312"/>
      <c r="IT136" s="312"/>
      <c r="IU136" s="312"/>
      <c r="IV136" s="312"/>
    </row>
    <row r="137" s="248" customFormat="1" customHeight="1" spans="1:256">
      <c r="A137" s="286"/>
      <c r="B137" s="293" t="s">
        <v>1529</v>
      </c>
      <c r="C137" s="293"/>
      <c r="D137" s="293"/>
      <c r="E137" s="293"/>
      <c r="F137" s="293"/>
      <c r="G137" s="293"/>
      <c r="H137" s="277"/>
      <c r="I137" s="277"/>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c r="CG137" s="286"/>
      <c r="CH137" s="286"/>
      <c r="CI137" s="286"/>
      <c r="CJ137" s="286"/>
      <c r="CK137" s="286"/>
      <c r="CL137" s="286"/>
      <c r="CM137" s="286"/>
      <c r="CN137" s="286"/>
      <c r="CO137" s="286"/>
      <c r="CP137" s="286"/>
      <c r="CQ137" s="286"/>
      <c r="CR137" s="286"/>
      <c r="CS137" s="286"/>
      <c r="CT137" s="286"/>
      <c r="CU137" s="286"/>
      <c r="CV137" s="286"/>
      <c r="CW137" s="286"/>
      <c r="CX137" s="286"/>
      <c r="CY137" s="286"/>
      <c r="CZ137" s="286"/>
      <c r="DA137" s="286"/>
      <c r="DB137" s="286"/>
      <c r="DC137" s="286"/>
      <c r="DD137" s="286"/>
      <c r="DE137" s="286"/>
      <c r="DF137" s="286"/>
      <c r="DG137" s="286"/>
      <c r="DH137" s="286"/>
      <c r="DI137" s="286"/>
      <c r="DJ137" s="286"/>
      <c r="DK137" s="286"/>
      <c r="DL137" s="286"/>
      <c r="DM137" s="286"/>
      <c r="DN137" s="286"/>
      <c r="DO137" s="286"/>
      <c r="DP137" s="286"/>
      <c r="DQ137" s="286"/>
      <c r="DR137" s="286"/>
      <c r="DS137" s="286"/>
      <c r="DT137" s="286"/>
      <c r="DU137" s="286"/>
      <c r="DV137" s="286"/>
      <c r="DW137" s="286"/>
      <c r="DX137" s="286"/>
      <c r="DY137" s="286"/>
      <c r="DZ137" s="286"/>
      <c r="EA137" s="286"/>
      <c r="EB137" s="286"/>
      <c r="EC137" s="286"/>
      <c r="ED137" s="286"/>
      <c r="EE137" s="286"/>
      <c r="EF137" s="286"/>
      <c r="EG137" s="286"/>
      <c r="EH137" s="286"/>
      <c r="EI137" s="286"/>
      <c r="EJ137" s="286"/>
      <c r="EK137" s="286"/>
      <c r="EL137" s="286"/>
      <c r="EM137" s="286"/>
      <c r="EN137" s="286"/>
      <c r="EO137" s="286"/>
      <c r="EP137" s="286"/>
      <c r="EQ137" s="286"/>
      <c r="ER137" s="286"/>
      <c r="ES137" s="286"/>
      <c r="ET137" s="286"/>
      <c r="EU137" s="286"/>
      <c r="EV137" s="286"/>
      <c r="EW137" s="286"/>
      <c r="EX137" s="286"/>
      <c r="EY137" s="286"/>
      <c r="EZ137" s="286"/>
      <c r="FA137" s="286"/>
      <c r="FB137" s="286"/>
      <c r="FC137" s="286"/>
      <c r="FD137" s="286"/>
      <c r="FE137" s="286"/>
      <c r="FF137" s="286"/>
      <c r="FG137" s="286"/>
      <c r="FH137" s="286"/>
      <c r="FI137" s="286"/>
      <c r="FJ137" s="286"/>
      <c r="FK137" s="286"/>
      <c r="FL137" s="286"/>
      <c r="FM137" s="286"/>
      <c r="FN137" s="286"/>
      <c r="FO137" s="286"/>
      <c r="FP137" s="286"/>
      <c r="FQ137" s="286"/>
      <c r="FR137" s="286"/>
      <c r="FS137" s="286"/>
      <c r="FT137" s="286"/>
      <c r="FU137" s="286"/>
      <c r="FV137" s="286"/>
      <c r="FW137" s="286"/>
      <c r="FX137" s="286"/>
      <c r="FY137" s="286"/>
      <c r="FZ137" s="286"/>
      <c r="GA137" s="286"/>
      <c r="GB137" s="286"/>
      <c r="GC137" s="286"/>
      <c r="GD137" s="286"/>
      <c r="GE137" s="286"/>
      <c r="GF137" s="286"/>
      <c r="GG137" s="286"/>
      <c r="GH137" s="286"/>
      <c r="GI137" s="286"/>
      <c r="GJ137" s="286"/>
      <c r="GK137" s="286"/>
      <c r="GL137" s="286"/>
      <c r="GM137" s="286"/>
      <c r="GN137" s="286"/>
      <c r="GO137" s="286"/>
      <c r="GP137" s="286"/>
      <c r="GQ137" s="286"/>
      <c r="GR137" s="286"/>
      <c r="GS137" s="286"/>
      <c r="GT137" s="286"/>
      <c r="GU137" s="286"/>
      <c r="GV137" s="286"/>
      <c r="GW137" s="286"/>
      <c r="GX137" s="286"/>
      <c r="GY137" s="286"/>
      <c r="GZ137" s="286"/>
      <c r="HA137" s="286"/>
      <c r="HB137" s="286"/>
      <c r="HC137" s="286"/>
      <c r="HD137" s="286"/>
      <c r="HE137" s="286"/>
      <c r="HF137" s="286"/>
      <c r="HG137" s="286"/>
      <c r="HH137" s="286"/>
      <c r="HI137" s="286"/>
      <c r="HJ137" s="286"/>
      <c r="HK137" s="286"/>
      <c r="HL137" s="286"/>
      <c r="HM137" s="286"/>
      <c r="HN137" s="286"/>
      <c r="HO137" s="286"/>
      <c r="HP137" s="286"/>
      <c r="HQ137" s="286"/>
      <c r="HR137" s="286"/>
      <c r="HS137" s="286"/>
      <c r="HT137" s="286"/>
      <c r="HU137" s="286"/>
      <c r="HV137" s="286"/>
      <c r="HW137" s="286"/>
      <c r="HX137" s="286"/>
      <c r="HY137" s="286"/>
      <c r="HZ137" s="286"/>
      <c r="IA137" s="286"/>
      <c r="IB137" s="286"/>
      <c r="IC137" s="286"/>
      <c r="ID137" s="286"/>
      <c r="IE137" s="286"/>
      <c r="IF137" s="286"/>
      <c r="IG137" s="286"/>
      <c r="IH137" s="286"/>
      <c r="II137" s="286"/>
      <c r="IJ137" s="286"/>
      <c r="IK137" s="286"/>
      <c r="IL137" s="286"/>
      <c r="IM137" s="286"/>
      <c r="IN137" s="286"/>
      <c r="IO137" s="286"/>
      <c r="IP137" s="286"/>
      <c r="IQ137" s="286"/>
      <c r="IR137" s="286"/>
      <c r="IS137" s="286"/>
      <c r="IT137" s="286"/>
      <c r="IU137" s="286"/>
      <c r="IV137" s="286"/>
    </row>
    <row r="138" s="248" customFormat="1" customHeight="1" spans="1:256">
      <c r="A138" s="286"/>
      <c r="B138" s="316" t="s">
        <v>1502</v>
      </c>
      <c r="C138" s="317"/>
      <c r="D138" s="317"/>
      <c r="E138" s="317"/>
      <c r="F138" s="317"/>
      <c r="G138" s="296" t="s">
        <v>1503</v>
      </c>
      <c r="H138" s="277"/>
      <c r="I138" s="277"/>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c r="CG138" s="286"/>
      <c r="CH138" s="286"/>
      <c r="CI138" s="286"/>
      <c r="CJ138" s="286"/>
      <c r="CK138" s="286"/>
      <c r="CL138" s="286"/>
      <c r="CM138" s="286"/>
      <c r="CN138" s="286"/>
      <c r="CO138" s="286"/>
      <c r="CP138" s="286"/>
      <c r="CQ138" s="286"/>
      <c r="CR138" s="286"/>
      <c r="CS138" s="286"/>
      <c r="CT138" s="286"/>
      <c r="CU138" s="286"/>
      <c r="CV138" s="286"/>
      <c r="CW138" s="286"/>
      <c r="CX138" s="286"/>
      <c r="CY138" s="286"/>
      <c r="CZ138" s="286"/>
      <c r="DA138" s="286"/>
      <c r="DB138" s="286"/>
      <c r="DC138" s="286"/>
      <c r="DD138" s="286"/>
      <c r="DE138" s="286"/>
      <c r="DF138" s="286"/>
      <c r="DG138" s="286"/>
      <c r="DH138" s="286"/>
      <c r="DI138" s="286"/>
      <c r="DJ138" s="286"/>
      <c r="DK138" s="286"/>
      <c r="DL138" s="286"/>
      <c r="DM138" s="286"/>
      <c r="DN138" s="286"/>
      <c r="DO138" s="286"/>
      <c r="DP138" s="286"/>
      <c r="DQ138" s="286"/>
      <c r="DR138" s="286"/>
      <c r="DS138" s="286"/>
      <c r="DT138" s="286"/>
      <c r="DU138" s="286"/>
      <c r="DV138" s="286"/>
      <c r="DW138" s="286"/>
      <c r="DX138" s="286"/>
      <c r="DY138" s="286"/>
      <c r="DZ138" s="286"/>
      <c r="EA138" s="286"/>
      <c r="EB138" s="286"/>
      <c r="EC138" s="286"/>
      <c r="ED138" s="286"/>
      <c r="EE138" s="286"/>
      <c r="EF138" s="286"/>
      <c r="EG138" s="286"/>
      <c r="EH138" s="286"/>
      <c r="EI138" s="286"/>
      <c r="EJ138" s="286"/>
      <c r="EK138" s="286"/>
      <c r="EL138" s="286"/>
      <c r="EM138" s="286"/>
      <c r="EN138" s="286"/>
      <c r="EO138" s="286"/>
      <c r="EP138" s="286"/>
      <c r="EQ138" s="286"/>
      <c r="ER138" s="286"/>
      <c r="ES138" s="286"/>
      <c r="ET138" s="286"/>
      <c r="EU138" s="286"/>
      <c r="EV138" s="286"/>
      <c r="EW138" s="286"/>
      <c r="EX138" s="286"/>
      <c r="EY138" s="286"/>
      <c r="EZ138" s="286"/>
      <c r="FA138" s="286"/>
      <c r="FB138" s="286"/>
      <c r="FC138" s="286"/>
      <c r="FD138" s="286"/>
      <c r="FE138" s="286"/>
      <c r="FF138" s="286"/>
      <c r="FG138" s="286"/>
      <c r="FH138" s="286"/>
      <c r="FI138" s="286"/>
      <c r="FJ138" s="286"/>
      <c r="FK138" s="286"/>
      <c r="FL138" s="286"/>
      <c r="FM138" s="286"/>
      <c r="FN138" s="286"/>
      <c r="FO138" s="286"/>
      <c r="FP138" s="286"/>
      <c r="FQ138" s="286"/>
      <c r="FR138" s="286"/>
      <c r="FS138" s="286"/>
      <c r="FT138" s="286"/>
      <c r="FU138" s="286"/>
      <c r="FV138" s="286"/>
      <c r="FW138" s="286"/>
      <c r="FX138" s="286"/>
      <c r="FY138" s="286"/>
      <c r="FZ138" s="286"/>
      <c r="GA138" s="286"/>
      <c r="GB138" s="286"/>
      <c r="GC138" s="286"/>
      <c r="GD138" s="286"/>
      <c r="GE138" s="286"/>
      <c r="GF138" s="286"/>
      <c r="GG138" s="286"/>
      <c r="GH138" s="286"/>
      <c r="GI138" s="286"/>
      <c r="GJ138" s="286"/>
      <c r="GK138" s="286"/>
      <c r="GL138" s="286"/>
      <c r="GM138" s="286"/>
      <c r="GN138" s="286"/>
      <c r="GO138" s="286"/>
      <c r="GP138" s="286"/>
      <c r="GQ138" s="286"/>
      <c r="GR138" s="286"/>
      <c r="GS138" s="286"/>
      <c r="GT138" s="286"/>
      <c r="GU138" s="286"/>
      <c r="GV138" s="286"/>
      <c r="GW138" s="286"/>
      <c r="GX138" s="286"/>
      <c r="GY138" s="286"/>
      <c r="GZ138" s="286"/>
      <c r="HA138" s="286"/>
      <c r="HB138" s="286"/>
      <c r="HC138" s="286"/>
      <c r="HD138" s="286"/>
      <c r="HE138" s="286"/>
      <c r="HF138" s="286"/>
      <c r="HG138" s="286"/>
      <c r="HH138" s="286"/>
      <c r="HI138" s="286"/>
      <c r="HJ138" s="286"/>
      <c r="HK138" s="286"/>
      <c r="HL138" s="286"/>
      <c r="HM138" s="286"/>
      <c r="HN138" s="286"/>
      <c r="HO138" s="286"/>
      <c r="HP138" s="286"/>
      <c r="HQ138" s="286"/>
      <c r="HR138" s="286"/>
      <c r="HS138" s="286"/>
      <c r="HT138" s="286"/>
      <c r="HU138" s="286"/>
      <c r="HV138" s="286"/>
      <c r="HW138" s="286"/>
      <c r="HX138" s="286"/>
      <c r="HY138" s="286"/>
      <c r="HZ138" s="286"/>
      <c r="IA138" s="286"/>
      <c r="IB138" s="286"/>
      <c r="IC138" s="286"/>
      <c r="ID138" s="286"/>
      <c r="IE138" s="286"/>
      <c r="IF138" s="286"/>
      <c r="IG138" s="286"/>
      <c r="IH138" s="286"/>
      <c r="II138" s="286"/>
      <c r="IJ138" s="286"/>
      <c r="IK138" s="286"/>
      <c r="IL138" s="286"/>
      <c r="IM138" s="286"/>
      <c r="IN138" s="286"/>
      <c r="IO138" s="286"/>
      <c r="IP138" s="286"/>
      <c r="IQ138" s="286"/>
      <c r="IR138" s="286"/>
      <c r="IS138" s="286"/>
      <c r="IT138" s="286"/>
      <c r="IU138" s="286"/>
      <c r="IV138" s="286"/>
    </row>
    <row r="139" s="248" customFormat="1" customHeight="1" spans="1:256">
      <c r="A139" s="286"/>
      <c r="B139" s="321" t="s">
        <v>1530</v>
      </c>
      <c r="C139" s="290"/>
      <c r="D139" s="290"/>
      <c r="E139" s="290"/>
      <c r="F139" s="290"/>
      <c r="G139" s="299">
        <v>1.3</v>
      </c>
      <c r="H139" s="302" t="s">
        <v>1464</v>
      </c>
      <c r="I139" s="277"/>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c r="CG139" s="286"/>
      <c r="CH139" s="286"/>
      <c r="CI139" s="286"/>
      <c r="CJ139" s="286"/>
      <c r="CK139" s="286"/>
      <c r="CL139" s="286"/>
      <c r="CM139" s="286"/>
      <c r="CN139" s="286"/>
      <c r="CO139" s="286"/>
      <c r="CP139" s="286"/>
      <c r="CQ139" s="286"/>
      <c r="CR139" s="286"/>
      <c r="CS139" s="286"/>
      <c r="CT139" s="286"/>
      <c r="CU139" s="286"/>
      <c r="CV139" s="286"/>
      <c r="CW139" s="286"/>
      <c r="CX139" s="286"/>
      <c r="CY139" s="286"/>
      <c r="CZ139" s="286"/>
      <c r="DA139" s="286"/>
      <c r="DB139" s="286"/>
      <c r="DC139" s="286"/>
      <c r="DD139" s="286"/>
      <c r="DE139" s="286"/>
      <c r="DF139" s="286"/>
      <c r="DG139" s="286"/>
      <c r="DH139" s="286"/>
      <c r="DI139" s="286"/>
      <c r="DJ139" s="286"/>
      <c r="DK139" s="286"/>
      <c r="DL139" s="286"/>
      <c r="DM139" s="286"/>
      <c r="DN139" s="286"/>
      <c r="DO139" s="286"/>
      <c r="DP139" s="286"/>
      <c r="DQ139" s="286"/>
      <c r="DR139" s="286"/>
      <c r="DS139" s="286"/>
      <c r="DT139" s="286"/>
      <c r="DU139" s="286"/>
      <c r="DV139" s="286"/>
      <c r="DW139" s="286"/>
      <c r="DX139" s="286"/>
      <c r="DY139" s="286"/>
      <c r="DZ139" s="286"/>
      <c r="EA139" s="286"/>
      <c r="EB139" s="286"/>
      <c r="EC139" s="286"/>
      <c r="ED139" s="286"/>
      <c r="EE139" s="286"/>
      <c r="EF139" s="286"/>
      <c r="EG139" s="286"/>
      <c r="EH139" s="286"/>
      <c r="EI139" s="286"/>
      <c r="EJ139" s="286"/>
      <c r="EK139" s="286"/>
      <c r="EL139" s="286"/>
      <c r="EM139" s="286"/>
      <c r="EN139" s="286"/>
      <c r="EO139" s="286"/>
      <c r="EP139" s="286"/>
      <c r="EQ139" s="286"/>
      <c r="ER139" s="286"/>
      <c r="ES139" s="286"/>
      <c r="ET139" s="286"/>
      <c r="EU139" s="286"/>
      <c r="EV139" s="286"/>
      <c r="EW139" s="286"/>
      <c r="EX139" s="286"/>
      <c r="EY139" s="286"/>
      <c r="EZ139" s="286"/>
      <c r="FA139" s="286"/>
      <c r="FB139" s="286"/>
      <c r="FC139" s="286"/>
      <c r="FD139" s="286"/>
      <c r="FE139" s="286"/>
      <c r="FF139" s="286"/>
      <c r="FG139" s="286"/>
      <c r="FH139" s="286"/>
      <c r="FI139" s="286"/>
      <c r="FJ139" s="286"/>
      <c r="FK139" s="286"/>
      <c r="FL139" s="286"/>
      <c r="FM139" s="286"/>
      <c r="FN139" s="286"/>
      <c r="FO139" s="286"/>
      <c r="FP139" s="286"/>
      <c r="FQ139" s="286"/>
      <c r="FR139" s="286"/>
      <c r="FS139" s="286"/>
      <c r="FT139" s="286"/>
      <c r="FU139" s="286"/>
      <c r="FV139" s="286"/>
      <c r="FW139" s="286"/>
      <c r="FX139" s="286"/>
      <c r="FY139" s="286"/>
      <c r="FZ139" s="286"/>
      <c r="GA139" s="286"/>
      <c r="GB139" s="286"/>
      <c r="GC139" s="286"/>
      <c r="GD139" s="286"/>
      <c r="GE139" s="286"/>
      <c r="GF139" s="286"/>
      <c r="GG139" s="286"/>
      <c r="GH139" s="286"/>
      <c r="GI139" s="286"/>
      <c r="GJ139" s="286"/>
      <c r="GK139" s="286"/>
      <c r="GL139" s="286"/>
      <c r="GM139" s="286"/>
      <c r="GN139" s="286"/>
      <c r="GO139" s="286"/>
      <c r="GP139" s="286"/>
      <c r="GQ139" s="286"/>
      <c r="GR139" s="286"/>
      <c r="GS139" s="286"/>
      <c r="GT139" s="286"/>
      <c r="GU139" s="286"/>
      <c r="GV139" s="286"/>
      <c r="GW139" s="286"/>
      <c r="GX139" s="286"/>
      <c r="GY139" s="286"/>
      <c r="GZ139" s="286"/>
      <c r="HA139" s="286"/>
      <c r="HB139" s="286"/>
      <c r="HC139" s="286"/>
      <c r="HD139" s="286"/>
      <c r="HE139" s="286"/>
      <c r="HF139" s="286"/>
      <c r="HG139" s="286"/>
      <c r="HH139" s="286"/>
      <c r="HI139" s="286"/>
      <c r="HJ139" s="286"/>
      <c r="HK139" s="286"/>
      <c r="HL139" s="286"/>
      <c r="HM139" s="286"/>
      <c r="HN139" s="286"/>
      <c r="HO139" s="286"/>
      <c r="HP139" s="286"/>
      <c r="HQ139" s="286"/>
      <c r="HR139" s="286"/>
      <c r="HS139" s="286"/>
      <c r="HT139" s="286"/>
      <c r="HU139" s="286"/>
      <c r="HV139" s="286"/>
      <c r="HW139" s="286"/>
      <c r="HX139" s="286"/>
      <c r="HY139" s="286"/>
      <c r="HZ139" s="286"/>
      <c r="IA139" s="286"/>
      <c r="IB139" s="286"/>
      <c r="IC139" s="286"/>
      <c r="ID139" s="286"/>
      <c r="IE139" s="286"/>
      <c r="IF139" s="286"/>
      <c r="IG139" s="286"/>
      <c r="IH139" s="286"/>
      <c r="II139" s="286"/>
      <c r="IJ139" s="286"/>
      <c r="IK139" s="286"/>
      <c r="IL139" s="286"/>
      <c r="IM139" s="286"/>
      <c r="IN139" s="286"/>
      <c r="IO139" s="286"/>
      <c r="IP139" s="286"/>
      <c r="IQ139" s="286"/>
      <c r="IR139" s="286"/>
      <c r="IS139" s="286"/>
      <c r="IT139" s="286"/>
      <c r="IU139" s="286"/>
      <c r="IV139" s="286"/>
    </row>
    <row r="140" s="248" customFormat="1" customHeight="1" spans="1:256">
      <c r="A140" s="286"/>
      <c r="B140" s="346" t="s">
        <v>1531</v>
      </c>
      <c r="C140" s="347"/>
      <c r="D140" s="347"/>
      <c r="E140" s="347"/>
      <c r="F140" s="347"/>
      <c r="G140" s="299">
        <v>0</v>
      </c>
      <c r="H140" s="277"/>
      <c r="I140" s="277"/>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c r="CG140" s="286"/>
      <c r="CH140" s="286"/>
      <c r="CI140" s="286"/>
      <c r="CJ140" s="286"/>
      <c r="CK140" s="286"/>
      <c r="CL140" s="286"/>
      <c r="CM140" s="286"/>
      <c r="CN140" s="286"/>
      <c r="CO140" s="286"/>
      <c r="CP140" s="286"/>
      <c r="CQ140" s="286"/>
      <c r="CR140" s="286"/>
      <c r="CS140" s="286"/>
      <c r="CT140" s="286"/>
      <c r="CU140" s="286"/>
      <c r="CV140" s="286"/>
      <c r="CW140" s="286"/>
      <c r="CX140" s="286"/>
      <c r="CY140" s="286"/>
      <c r="CZ140" s="286"/>
      <c r="DA140" s="286"/>
      <c r="DB140" s="286"/>
      <c r="DC140" s="286"/>
      <c r="DD140" s="286"/>
      <c r="DE140" s="286"/>
      <c r="DF140" s="286"/>
      <c r="DG140" s="286"/>
      <c r="DH140" s="286"/>
      <c r="DI140" s="286"/>
      <c r="DJ140" s="286"/>
      <c r="DK140" s="286"/>
      <c r="DL140" s="286"/>
      <c r="DM140" s="286"/>
      <c r="DN140" s="286"/>
      <c r="DO140" s="286"/>
      <c r="DP140" s="286"/>
      <c r="DQ140" s="286"/>
      <c r="DR140" s="286"/>
      <c r="DS140" s="286"/>
      <c r="DT140" s="286"/>
      <c r="DU140" s="286"/>
      <c r="DV140" s="286"/>
      <c r="DW140" s="286"/>
      <c r="DX140" s="286"/>
      <c r="DY140" s="286"/>
      <c r="DZ140" s="286"/>
      <c r="EA140" s="286"/>
      <c r="EB140" s="286"/>
      <c r="EC140" s="286"/>
      <c r="ED140" s="286"/>
      <c r="EE140" s="286"/>
      <c r="EF140" s="286"/>
      <c r="EG140" s="286"/>
      <c r="EH140" s="286"/>
      <c r="EI140" s="286"/>
      <c r="EJ140" s="286"/>
      <c r="EK140" s="286"/>
      <c r="EL140" s="286"/>
      <c r="EM140" s="286"/>
      <c r="EN140" s="286"/>
      <c r="EO140" s="286"/>
      <c r="EP140" s="286"/>
      <c r="EQ140" s="286"/>
      <c r="ER140" s="286"/>
      <c r="ES140" s="286"/>
      <c r="ET140" s="286"/>
      <c r="EU140" s="286"/>
      <c r="EV140" s="286"/>
      <c r="EW140" s="286"/>
      <c r="EX140" s="286"/>
      <c r="EY140" s="286"/>
      <c r="EZ140" s="286"/>
      <c r="FA140" s="286"/>
      <c r="FB140" s="286"/>
      <c r="FC140" s="286"/>
      <c r="FD140" s="286"/>
      <c r="FE140" s="286"/>
      <c r="FF140" s="286"/>
      <c r="FG140" s="286"/>
      <c r="FH140" s="286"/>
      <c r="FI140" s="286"/>
      <c r="FJ140" s="286"/>
      <c r="FK140" s="286"/>
      <c r="FL140" s="286"/>
      <c r="FM140" s="286"/>
      <c r="FN140" s="286"/>
      <c r="FO140" s="286"/>
      <c r="FP140" s="286"/>
      <c r="FQ140" s="286"/>
      <c r="FR140" s="286"/>
      <c r="FS140" s="286"/>
      <c r="FT140" s="286"/>
      <c r="FU140" s="286"/>
      <c r="FV140" s="286"/>
      <c r="FW140" s="286"/>
      <c r="FX140" s="286"/>
      <c r="FY140" s="286"/>
      <c r="FZ140" s="286"/>
      <c r="GA140" s="286"/>
      <c r="GB140" s="286"/>
      <c r="GC140" s="286"/>
      <c r="GD140" s="286"/>
      <c r="GE140" s="286"/>
      <c r="GF140" s="286"/>
      <c r="GG140" s="286"/>
      <c r="GH140" s="286"/>
      <c r="GI140" s="286"/>
      <c r="GJ140" s="286"/>
      <c r="GK140" s="286"/>
      <c r="GL140" s="286"/>
      <c r="GM140" s="286"/>
      <c r="GN140" s="286"/>
      <c r="GO140" s="286"/>
      <c r="GP140" s="286"/>
      <c r="GQ140" s="286"/>
      <c r="GR140" s="286"/>
      <c r="GS140" s="286"/>
      <c r="GT140" s="286"/>
      <c r="GU140" s="286"/>
      <c r="GV140" s="286"/>
      <c r="GW140" s="286"/>
      <c r="GX140" s="286"/>
      <c r="GY140" s="286"/>
      <c r="GZ140" s="286"/>
      <c r="HA140" s="286"/>
      <c r="HB140" s="286"/>
      <c r="HC140" s="286"/>
      <c r="HD140" s="286"/>
      <c r="HE140" s="286"/>
      <c r="HF140" s="286"/>
      <c r="HG140" s="286"/>
      <c r="HH140" s="286"/>
      <c r="HI140" s="286"/>
      <c r="HJ140" s="286"/>
      <c r="HK140" s="286"/>
      <c r="HL140" s="286"/>
      <c r="HM140" s="286"/>
      <c r="HN140" s="286"/>
      <c r="HO140" s="286"/>
      <c r="HP140" s="286"/>
      <c r="HQ140" s="286"/>
      <c r="HR140" s="286"/>
      <c r="HS140" s="286"/>
      <c r="HT140" s="286"/>
      <c r="HU140" s="286"/>
      <c r="HV140" s="286"/>
      <c r="HW140" s="286"/>
      <c r="HX140" s="286"/>
      <c r="HY140" s="286"/>
      <c r="HZ140" s="286"/>
      <c r="IA140" s="286"/>
      <c r="IB140" s="286"/>
      <c r="IC140" s="286"/>
      <c r="ID140" s="286"/>
      <c r="IE140" s="286"/>
      <c r="IF140" s="286"/>
      <c r="IG140" s="286"/>
      <c r="IH140" s="286"/>
      <c r="II140" s="286"/>
      <c r="IJ140" s="286"/>
      <c r="IK140" s="286"/>
      <c r="IL140" s="286"/>
      <c r="IM140" s="286"/>
      <c r="IN140" s="286"/>
      <c r="IO140" s="286"/>
      <c r="IP140" s="286"/>
      <c r="IQ140" s="286"/>
      <c r="IR140" s="286"/>
      <c r="IS140" s="286"/>
      <c r="IT140" s="286"/>
      <c r="IU140" s="286"/>
      <c r="IV140" s="286"/>
    </row>
    <row r="141" s="248" customFormat="1" customHeight="1" spans="1:256">
      <c r="A141" s="286"/>
      <c r="B141" s="321" t="s">
        <v>1006</v>
      </c>
      <c r="C141" s="251"/>
      <c r="D141" s="251"/>
      <c r="E141" s="251"/>
      <c r="F141" s="251"/>
      <c r="G141" s="299">
        <f>SUM(G139:G140)-(ROUNDDOWN(G139,0)+ROUNDDOWN(G140,0))+1</f>
        <v>1.3</v>
      </c>
      <c r="H141" s="277"/>
      <c r="I141" s="277"/>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c r="CG141" s="286"/>
      <c r="CH141" s="286"/>
      <c r="CI141" s="286"/>
      <c r="CJ141" s="286"/>
      <c r="CK141" s="286"/>
      <c r="CL141" s="286"/>
      <c r="CM141" s="286"/>
      <c r="CN141" s="286"/>
      <c r="CO141" s="286"/>
      <c r="CP141" s="286"/>
      <c r="CQ141" s="286"/>
      <c r="CR141" s="286"/>
      <c r="CS141" s="286"/>
      <c r="CT141" s="286"/>
      <c r="CU141" s="286"/>
      <c r="CV141" s="286"/>
      <c r="CW141" s="286"/>
      <c r="CX141" s="286"/>
      <c r="CY141" s="286"/>
      <c r="CZ141" s="286"/>
      <c r="DA141" s="286"/>
      <c r="DB141" s="286"/>
      <c r="DC141" s="286"/>
      <c r="DD141" s="286"/>
      <c r="DE141" s="286"/>
      <c r="DF141" s="286"/>
      <c r="DG141" s="286"/>
      <c r="DH141" s="286"/>
      <c r="DI141" s="286"/>
      <c r="DJ141" s="286"/>
      <c r="DK141" s="286"/>
      <c r="DL141" s="286"/>
      <c r="DM141" s="286"/>
      <c r="DN141" s="286"/>
      <c r="DO141" s="286"/>
      <c r="DP141" s="286"/>
      <c r="DQ141" s="286"/>
      <c r="DR141" s="286"/>
      <c r="DS141" s="286"/>
      <c r="DT141" s="286"/>
      <c r="DU141" s="286"/>
      <c r="DV141" s="286"/>
      <c r="DW141" s="286"/>
      <c r="DX141" s="286"/>
      <c r="DY141" s="286"/>
      <c r="DZ141" s="286"/>
      <c r="EA141" s="286"/>
      <c r="EB141" s="286"/>
      <c r="EC141" s="286"/>
      <c r="ED141" s="286"/>
      <c r="EE141" s="286"/>
      <c r="EF141" s="286"/>
      <c r="EG141" s="286"/>
      <c r="EH141" s="286"/>
      <c r="EI141" s="286"/>
      <c r="EJ141" s="286"/>
      <c r="EK141" s="286"/>
      <c r="EL141" s="286"/>
      <c r="EM141" s="286"/>
      <c r="EN141" s="286"/>
      <c r="EO141" s="286"/>
      <c r="EP141" s="286"/>
      <c r="EQ141" s="286"/>
      <c r="ER141" s="286"/>
      <c r="ES141" s="286"/>
      <c r="ET141" s="286"/>
      <c r="EU141" s="286"/>
      <c r="EV141" s="286"/>
      <c r="EW141" s="286"/>
      <c r="EX141" s="286"/>
      <c r="EY141" s="286"/>
      <c r="EZ141" s="286"/>
      <c r="FA141" s="286"/>
      <c r="FB141" s="286"/>
      <c r="FC141" s="286"/>
      <c r="FD141" s="286"/>
      <c r="FE141" s="286"/>
      <c r="FF141" s="286"/>
      <c r="FG141" s="286"/>
      <c r="FH141" s="286"/>
      <c r="FI141" s="286"/>
      <c r="FJ141" s="286"/>
      <c r="FK141" s="286"/>
      <c r="FL141" s="286"/>
      <c r="FM141" s="286"/>
      <c r="FN141" s="286"/>
      <c r="FO141" s="286"/>
      <c r="FP141" s="286"/>
      <c r="FQ141" s="286"/>
      <c r="FR141" s="286"/>
      <c r="FS141" s="286"/>
      <c r="FT141" s="286"/>
      <c r="FU141" s="286"/>
      <c r="FV141" s="286"/>
      <c r="FW141" s="286"/>
      <c r="FX141" s="286"/>
      <c r="FY141" s="286"/>
      <c r="FZ141" s="286"/>
      <c r="GA141" s="286"/>
      <c r="GB141" s="286"/>
      <c r="GC141" s="286"/>
      <c r="GD141" s="286"/>
      <c r="GE141" s="286"/>
      <c r="GF141" s="286"/>
      <c r="GG141" s="286"/>
      <c r="GH141" s="286"/>
      <c r="GI141" s="286"/>
      <c r="GJ141" s="286"/>
      <c r="GK141" s="286"/>
      <c r="GL141" s="286"/>
      <c r="GM141" s="286"/>
      <c r="GN141" s="286"/>
      <c r="GO141" s="286"/>
      <c r="GP141" s="286"/>
      <c r="GQ141" s="286"/>
      <c r="GR141" s="286"/>
      <c r="GS141" s="286"/>
      <c r="GT141" s="286"/>
      <c r="GU141" s="286"/>
      <c r="GV141" s="286"/>
      <c r="GW141" s="286"/>
      <c r="GX141" s="286"/>
      <c r="GY141" s="286"/>
      <c r="GZ141" s="286"/>
      <c r="HA141" s="286"/>
      <c r="HB141" s="286"/>
      <c r="HC141" s="286"/>
      <c r="HD141" s="286"/>
      <c r="HE141" s="286"/>
      <c r="HF141" s="286"/>
      <c r="HG141" s="286"/>
      <c r="HH141" s="286"/>
      <c r="HI141" s="286"/>
      <c r="HJ141" s="286"/>
      <c r="HK141" s="286"/>
      <c r="HL141" s="286"/>
      <c r="HM141" s="286"/>
      <c r="HN141" s="286"/>
      <c r="HO141" s="286"/>
      <c r="HP141" s="286"/>
      <c r="HQ141" s="286"/>
      <c r="HR141" s="286"/>
      <c r="HS141" s="286"/>
      <c r="HT141" s="286"/>
      <c r="HU141" s="286"/>
      <c r="HV141" s="286"/>
      <c r="HW141" s="286"/>
      <c r="HX141" s="286"/>
      <c r="HY141" s="286"/>
      <c r="HZ141" s="286"/>
      <c r="IA141" s="286"/>
      <c r="IB141" s="286"/>
      <c r="IC141" s="286"/>
      <c r="ID141" s="286"/>
      <c r="IE141" s="286"/>
      <c r="IF141" s="286"/>
      <c r="IG141" s="286"/>
      <c r="IH141" s="286"/>
      <c r="II141" s="286"/>
      <c r="IJ141" s="286"/>
      <c r="IK141" s="286"/>
      <c r="IL141" s="286"/>
      <c r="IM141" s="286"/>
      <c r="IN141" s="286"/>
      <c r="IO141" s="286"/>
      <c r="IP141" s="286"/>
      <c r="IQ141" s="286"/>
      <c r="IR141" s="286"/>
      <c r="IS141" s="286"/>
      <c r="IT141" s="286"/>
      <c r="IU141" s="286"/>
      <c r="IV141" s="286"/>
    </row>
    <row r="142" s="248" customFormat="1" customHeight="1" spans="1:256">
      <c r="A142" s="286"/>
      <c r="B142" s="322" t="s">
        <v>1507</v>
      </c>
      <c r="C142" s="323" t="s">
        <v>1508</v>
      </c>
      <c r="D142" s="323"/>
      <c r="E142" s="323"/>
      <c r="F142" s="323"/>
      <c r="G142" s="324"/>
      <c r="H142" s="277"/>
      <c r="I142" s="277"/>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c r="CG142" s="286"/>
      <c r="CH142" s="286"/>
      <c r="CI142" s="286"/>
      <c r="CJ142" s="286"/>
      <c r="CK142" s="286"/>
      <c r="CL142" s="286"/>
      <c r="CM142" s="286"/>
      <c r="CN142" s="286"/>
      <c r="CO142" s="286"/>
      <c r="CP142" s="286"/>
      <c r="CQ142" s="286"/>
      <c r="CR142" s="286"/>
      <c r="CS142" s="286"/>
      <c r="CT142" s="286"/>
      <c r="CU142" s="286"/>
      <c r="CV142" s="286"/>
      <c r="CW142" s="286"/>
      <c r="CX142" s="286"/>
      <c r="CY142" s="286"/>
      <c r="CZ142" s="286"/>
      <c r="DA142" s="286"/>
      <c r="DB142" s="286"/>
      <c r="DC142" s="286"/>
      <c r="DD142" s="286"/>
      <c r="DE142" s="286"/>
      <c r="DF142" s="286"/>
      <c r="DG142" s="286"/>
      <c r="DH142" s="286"/>
      <c r="DI142" s="286"/>
      <c r="DJ142" s="286"/>
      <c r="DK142" s="286"/>
      <c r="DL142" s="286"/>
      <c r="DM142" s="286"/>
      <c r="DN142" s="286"/>
      <c r="DO142" s="286"/>
      <c r="DP142" s="286"/>
      <c r="DQ142" s="286"/>
      <c r="DR142" s="286"/>
      <c r="DS142" s="286"/>
      <c r="DT142" s="286"/>
      <c r="DU142" s="286"/>
      <c r="DV142" s="286"/>
      <c r="DW142" s="286"/>
      <c r="DX142" s="286"/>
      <c r="DY142" s="286"/>
      <c r="DZ142" s="286"/>
      <c r="EA142" s="286"/>
      <c r="EB142" s="286"/>
      <c r="EC142" s="286"/>
      <c r="ED142" s="286"/>
      <c r="EE142" s="286"/>
      <c r="EF142" s="286"/>
      <c r="EG142" s="286"/>
      <c r="EH142" s="286"/>
      <c r="EI142" s="286"/>
      <c r="EJ142" s="286"/>
      <c r="EK142" s="286"/>
      <c r="EL142" s="286"/>
      <c r="EM142" s="286"/>
      <c r="EN142" s="286"/>
      <c r="EO142" s="286"/>
      <c r="EP142" s="286"/>
      <c r="EQ142" s="286"/>
      <c r="ER142" s="286"/>
      <c r="ES142" s="286"/>
      <c r="ET142" s="286"/>
      <c r="EU142" s="286"/>
      <c r="EV142" s="286"/>
      <c r="EW142" s="286"/>
      <c r="EX142" s="286"/>
      <c r="EY142" s="286"/>
      <c r="EZ142" s="286"/>
      <c r="FA142" s="286"/>
      <c r="FB142" s="286"/>
      <c r="FC142" s="286"/>
      <c r="FD142" s="286"/>
      <c r="FE142" s="286"/>
      <c r="FF142" s="286"/>
      <c r="FG142" s="286"/>
      <c r="FH142" s="286"/>
      <c r="FI142" s="286"/>
      <c r="FJ142" s="286"/>
      <c r="FK142" s="286"/>
      <c r="FL142" s="286"/>
      <c r="FM142" s="286"/>
      <c r="FN142" s="286"/>
      <c r="FO142" s="286"/>
      <c r="FP142" s="286"/>
      <c r="FQ142" s="286"/>
      <c r="FR142" s="286"/>
      <c r="FS142" s="286"/>
      <c r="FT142" s="286"/>
      <c r="FU142" s="286"/>
      <c r="FV142" s="286"/>
      <c r="FW142" s="286"/>
      <c r="FX142" s="286"/>
      <c r="FY142" s="286"/>
      <c r="FZ142" s="286"/>
      <c r="GA142" s="286"/>
      <c r="GB142" s="286"/>
      <c r="GC142" s="286"/>
      <c r="GD142" s="286"/>
      <c r="GE142" s="286"/>
      <c r="GF142" s="286"/>
      <c r="GG142" s="286"/>
      <c r="GH142" s="286"/>
      <c r="GI142" s="286"/>
      <c r="GJ142" s="286"/>
      <c r="GK142" s="286"/>
      <c r="GL142" s="286"/>
      <c r="GM142" s="286"/>
      <c r="GN142" s="286"/>
      <c r="GO142" s="286"/>
      <c r="GP142" s="286"/>
      <c r="GQ142" s="286"/>
      <c r="GR142" s="286"/>
      <c r="GS142" s="286"/>
      <c r="GT142" s="286"/>
      <c r="GU142" s="286"/>
      <c r="GV142" s="286"/>
      <c r="GW142" s="286"/>
      <c r="GX142" s="286"/>
      <c r="GY142" s="286"/>
      <c r="GZ142" s="286"/>
      <c r="HA142" s="286"/>
      <c r="HB142" s="286"/>
      <c r="HC142" s="286"/>
      <c r="HD142" s="286"/>
      <c r="HE142" s="286"/>
      <c r="HF142" s="286"/>
      <c r="HG142" s="286"/>
      <c r="HH142" s="286"/>
      <c r="HI142" s="286"/>
      <c r="HJ142" s="286"/>
      <c r="HK142" s="286"/>
      <c r="HL142" s="286"/>
      <c r="HM142" s="286"/>
      <c r="HN142" s="286"/>
      <c r="HO142" s="286"/>
      <c r="HP142" s="286"/>
      <c r="HQ142" s="286"/>
      <c r="HR142" s="286"/>
      <c r="HS142" s="286"/>
      <c r="HT142" s="286"/>
      <c r="HU142" s="286"/>
      <c r="HV142" s="286"/>
      <c r="HW142" s="286"/>
      <c r="HX142" s="286"/>
      <c r="HY142" s="286"/>
      <c r="HZ142" s="286"/>
      <c r="IA142" s="286"/>
      <c r="IB142" s="286"/>
      <c r="IC142" s="286"/>
      <c r="ID142" s="286"/>
      <c r="IE142" s="286"/>
      <c r="IF142" s="286"/>
      <c r="IG142" s="286"/>
      <c r="IH142" s="286"/>
      <c r="II142" s="286"/>
      <c r="IJ142" s="286"/>
      <c r="IK142" s="286"/>
      <c r="IL142" s="286"/>
      <c r="IM142" s="286"/>
      <c r="IN142" s="286"/>
      <c r="IO142" s="286"/>
      <c r="IP142" s="286"/>
      <c r="IQ142" s="286"/>
      <c r="IR142" s="286"/>
      <c r="IS142" s="286"/>
      <c r="IT142" s="286"/>
      <c r="IU142" s="286"/>
      <c r="IV142" s="286"/>
    </row>
    <row r="143" s="248" customFormat="1" customHeight="1" spans="1:256">
      <c r="A143" s="286"/>
      <c r="B143" s="325"/>
      <c r="C143" s="325"/>
      <c r="D143" s="325"/>
      <c r="E143" s="325"/>
      <c r="F143" s="325"/>
      <c r="G143" s="326"/>
      <c r="H143" s="277"/>
      <c r="I143" s="277"/>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c r="CG143" s="286"/>
      <c r="CH143" s="286"/>
      <c r="CI143" s="286"/>
      <c r="CJ143" s="286"/>
      <c r="CK143" s="286"/>
      <c r="CL143" s="286"/>
      <c r="CM143" s="286"/>
      <c r="CN143" s="286"/>
      <c r="CO143" s="286"/>
      <c r="CP143" s="286"/>
      <c r="CQ143" s="286"/>
      <c r="CR143" s="286"/>
      <c r="CS143" s="286"/>
      <c r="CT143" s="286"/>
      <c r="CU143" s="286"/>
      <c r="CV143" s="286"/>
      <c r="CW143" s="286"/>
      <c r="CX143" s="286"/>
      <c r="CY143" s="286"/>
      <c r="CZ143" s="286"/>
      <c r="DA143" s="286"/>
      <c r="DB143" s="286"/>
      <c r="DC143" s="286"/>
      <c r="DD143" s="286"/>
      <c r="DE143" s="286"/>
      <c r="DF143" s="286"/>
      <c r="DG143" s="286"/>
      <c r="DH143" s="286"/>
      <c r="DI143" s="286"/>
      <c r="DJ143" s="286"/>
      <c r="DK143" s="286"/>
      <c r="DL143" s="286"/>
      <c r="DM143" s="286"/>
      <c r="DN143" s="286"/>
      <c r="DO143" s="286"/>
      <c r="DP143" s="286"/>
      <c r="DQ143" s="286"/>
      <c r="DR143" s="286"/>
      <c r="DS143" s="286"/>
      <c r="DT143" s="286"/>
      <c r="DU143" s="286"/>
      <c r="DV143" s="286"/>
      <c r="DW143" s="286"/>
      <c r="DX143" s="286"/>
      <c r="DY143" s="286"/>
      <c r="DZ143" s="286"/>
      <c r="EA143" s="286"/>
      <c r="EB143" s="286"/>
      <c r="EC143" s="286"/>
      <c r="ED143" s="286"/>
      <c r="EE143" s="286"/>
      <c r="EF143" s="286"/>
      <c r="EG143" s="286"/>
      <c r="EH143" s="286"/>
      <c r="EI143" s="286"/>
      <c r="EJ143" s="286"/>
      <c r="EK143" s="286"/>
      <c r="EL143" s="286"/>
      <c r="EM143" s="286"/>
      <c r="EN143" s="286"/>
      <c r="EO143" s="286"/>
      <c r="EP143" s="286"/>
      <c r="EQ143" s="286"/>
      <c r="ER143" s="286"/>
      <c r="ES143" s="286"/>
      <c r="ET143" s="286"/>
      <c r="EU143" s="286"/>
      <c r="EV143" s="286"/>
      <c r="EW143" s="286"/>
      <c r="EX143" s="286"/>
      <c r="EY143" s="286"/>
      <c r="EZ143" s="286"/>
      <c r="FA143" s="286"/>
      <c r="FB143" s="286"/>
      <c r="FC143" s="286"/>
      <c r="FD143" s="286"/>
      <c r="FE143" s="286"/>
      <c r="FF143" s="286"/>
      <c r="FG143" s="286"/>
      <c r="FH143" s="286"/>
      <c r="FI143" s="286"/>
      <c r="FJ143" s="286"/>
      <c r="FK143" s="286"/>
      <c r="FL143" s="286"/>
      <c r="FM143" s="286"/>
      <c r="FN143" s="286"/>
      <c r="FO143" s="286"/>
      <c r="FP143" s="286"/>
      <c r="FQ143" s="286"/>
      <c r="FR143" s="286"/>
      <c r="FS143" s="286"/>
      <c r="FT143" s="286"/>
      <c r="FU143" s="286"/>
      <c r="FV143" s="286"/>
      <c r="FW143" s="286"/>
      <c r="FX143" s="286"/>
      <c r="FY143" s="286"/>
      <c r="FZ143" s="286"/>
      <c r="GA143" s="286"/>
      <c r="GB143" s="286"/>
      <c r="GC143" s="286"/>
      <c r="GD143" s="286"/>
      <c r="GE143" s="286"/>
      <c r="GF143" s="286"/>
      <c r="GG143" s="286"/>
      <c r="GH143" s="286"/>
      <c r="GI143" s="286"/>
      <c r="GJ143" s="286"/>
      <c r="GK143" s="286"/>
      <c r="GL143" s="286"/>
      <c r="GM143" s="286"/>
      <c r="GN143" s="286"/>
      <c r="GO143" s="286"/>
      <c r="GP143" s="286"/>
      <c r="GQ143" s="286"/>
      <c r="GR143" s="286"/>
      <c r="GS143" s="286"/>
      <c r="GT143" s="286"/>
      <c r="GU143" s="286"/>
      <c r="GV143" s="286"/>
      <c r="GW143" s="286"/>
      <c r="GX143" s="286"/>
      <c r="GY143" s="286"/>
      <c r="GZ143" s="286"/>
      <c r="HA143" s="286"/>
      <c r="HB143" s="286"/>
      <c r="HC143" s="286"/>
      <c r="HD143" s="286"/>
      <c r="HE143" s="286"/>
      <c r="HF143" s="286"/>
      <c r="HG143" s="286"/>
      <c r="HH143" s="286"/>
      <c r="HI143" s="286"/>
      <c r="HJ143" s="286"/>
      <c r="HK143" s="286"/>
      <c r="HL143" s="286"/>
      <c r="HM143" s="286"/>
      <c r="HN143" s="286"/>
      <c r="HO143" s="286"/>
      <c r="HP143" s="286"/>
      <c r="HQ143" s="286"/>
      <c r="HR143" s="286"/>
      <c r="HS143" s="286"/>
      <c r="HT143" s="286"/>
      <c r="HU143" s="286"/>
      <c r="HV143" s="286"/>
      <c r="HW143" s="286"/>
      <c r="HX143" s="286"/>
      <c r="HY143" s="286"/>
      <c r="HZ143" s="286"/>
      <c r="IA143" s="286"/>
      <c r="IB143" s="286"/>
      <c r="IC143" s="286"/>
      <c r="ID143" s="286"/>
      <c r="IE143" s="286"/>
      <c r="IF143" s="286"/>
      <c r="IG143" s="286"/>
      <c r="IH143" s="286"/>
      <c r="II143" s="286"/>
      <c r="IJ143" s="286"/>
      <c r="IK143" s="286"/>
      <c r="IL143" s="286"/>
      <c r="IM143" s="286"/>
      <c r="IN143" s="286"/>
      <c r="IO143" s="286"/>
      <c r="IP143" s="286"/>
      <c r="IQ143" s="286"/>
      <c r="IR143" s="286"/>
      <c r="IS143" s="286"/>
      <c r="IT143" s="286"/>
      <c r="IU143" s="286"/>
      <c r="IV143" s="286"/>
    </row>
    <row r="144" s="248" customFormat="1" customHeight="1" spans="1:256">
      <c r="A144" s="286"/>
      <c r="B144" s="325"/>
      <c r="C144" s="325"/>
      <c r="D144" s="325"/>
      <c r="E144" s="325"/>
      <c r="F144" s="325"/>
      <c r="G144" s="326"/>
      <c r="H144" s="277"/>
      <c r="I144" s="277"/>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c r="CG144" s="286"/>
      <c r="CH144" s="286"/>
      <c r="CI144" s="286"/>
      <c r="CJ144" s="286"/>
      <c r="CK144" s="286"/>
      <c r="CL144" s="286"/>
      <c r="CM144" s="286"/>
      <c r="CN144" s="286"/>
      <c r="CO144" s="286"/>
      <c r="CP144" s="286"/>
      <c r="CQ144" s="286"/>
      <c r="CR144" s="286"/>
      <c r="CS144" s="286"/>
      <c r="CT144" s="286"/>
      <c r="CU144" s="286"/>
      <c r="CV144" s="286"/>
      <c r="CW144" s="286"/>
      <c r="CX144" s="286"/>
      <c r="CY144" s="286"/>
      <c r="CZ144" s="286"/>
      <c r="DA144" s="286"/>
      <c r="DB144" s="286"/>
      <c r="DC144" s="286"/>
      <c r="DD144" s="286"/>
      <c r="DE144" s="286"/>
      <c r="DF144" s="286"/>
      <c r="DG144" s="286"/>
      <c r="DH144" s="286"/>
      <c r="DI144" s="286"/>
      <c r="DJ144" s="286"/>
      <c r="DK144" s="286"/>
      <c r="DL144" s="286"/>
      <c r="DM144" s="286"/>
      <c r="DN144" s="286"/>
      <c r="DO144" s="286"/>
      <c r="DP144" s="286"/>
      <c r="DQ144" s="286"/>
      <c r="DR144" s="286"/>
      <c r="DS144" s="286"/>
      <c r="DT144" s="286"/>
      <c r="DU144" s="286"/>
      <c r="DV144" s="286"/>
      <c r="DW144" s="286"/>
      <c r="DX144" s="286"/>
      <c r="DY144" s="286"/>
      <c r="DZ144" s="286"/>
      <c r="EA144" s="286"/>
      <c r="EB144" s="286"/>
      <c r="EC144" s="286"/>
      <c r="ED144" s="286"/>
      <c r="EE144" s="286"/>
      <c r="EF144" s="286"/>
      <c r="EG144" s="286"/>
      <c r="EH144" s="286"/>
      <c r="EI144" s="286"/>
      <c r="EJ144" s="286"/>
      <c r="EK144" s="286"/>
      <c r="EL144" s="286"/>
      <c r="EM144" s="286"/>
      <c r="EN144" s="286"/>
      <c r="EO144" s="286"/>
      <c r="EP144" s="286"/>
      <c r="EQ144" s="286"/>
      <c r="ER144" s="286"/>
      <c r="ES144" s="286"/>
      <c r="ET144" s="286"/>
      <c r="EU144" s="286"/>
      <c r="EV144" s="286"/>
      <c r="EW144" s="286"/>
      <c r="EX144" s="286"/>
      <c r="EY144" s="286"/>
      <c r="EZ144" s="286"/>
      <c r="FA144" s="286"/>
      <c r="FB144" s="286"/>
      <c r="FC144" s="286"/>
      <c r="FD144" s="286"/>
      <c r="FE144" s="286"/>
      <c r="FF144" s="286"/>
      <c r="FG144" s="286"/>
      <c r="FH144" s="286"/>
      <c r="FI144" s="286"/>
      <c r="FJ144" s="286"/>
      <c r="FK144" s="286"/>
      <c r="FL144" s="286"/>
      <c r="FM144" s="286"/>
      <c r="FN144" s="286"/>
      <c r="FO144" s="286"/>
      <c r="FP144" s="286"/>
      <c r="FQ144" s="286"/>
      <c r="FR144" s="286"/>
      <c r="FS144" s="286"/>
      <c r="FT144" s="286"/>
      <c r="FU144" s="286"/>
      <c r="FV144" s="286"/>
      <c r="FW144" s="286"/>
      <c r="FX144" s="286"/>
      <c r="FY144" s="286"/>
      <c r="FZ144" s="286"/>
      <c r="GA144" s="286"/>
      <c r="GB144" s="286"/>
      <c r="GC144" s="286"/>
      <c r="GD144" s="286"/>
      <c r="GE144" s="286"/>
      <c r="GF144" s="286"/>
      <c r="GG144" s="286"/>
      <c r="GH144" s="286"/>
      <c r="GI144" s="286"/>
      <c r="GJ144" s="286"/>
      <c r="GK144" s="286"/>
      <c r="GL144" s="286"/>
      <c r="GM144" s="286"/>
      <c r="GN144" s="286"/>
      <c r="GO144" s="286"/>
      <c r="GP144" s="286"/>
      <c r="GQ144" s="286"/>
      <c r="GR144" s="286"/>
      <c r="GS144" s="286"/>
      <c r="GT144" s="286"/>
      <c r="GU144" s="286"/>
      <c r="GV144" s="286"/>
      <c r="GW144" s="286"/>
      <c r="GX144" s="286"/>
      <c r="GY144" s="286"/>
      <c r="GZ144" s="286"/>
      <c r="HA144" s="286"/>
      <c r="HB144" s="286"/>
      <c r="HC144" s="286"/>
      <c r="HD144" s="286"/>
      <c r="HE144" s="286"/>
      <c r="HF144" s="286"/>
      <c r="HG144" s="286"/>
      <c r="HH144" s="286"/>
      <c r="HI144" s="286"/>
      <c r="HJ144" s="286"/>
      <c r="HK144" s="286"/>
      <c r="HL144" s="286"/>
      <c r="HM144" s="286"/>
      <c r="HN144" s="286"/>
      <c r="HO144" s="286"/>
      <c r="HP144" s="286"/>
      <c r="HQ144" s="286"/>
      <c r="HR144" s="286"/>
      <c r="HS144" s="286"/>
      <c r="HT144" s="286"/>
      <c r="HU144" s="286"/>
      <c r="HV144" s="286"/>
      <c r="HW144" s="286"/>
      <c r="HX144" s="286"/>
      <c r="HY144" s="286"/>
      <c r="HZ144" s="286"/>
      <c r="IA144" s="286"/>
      <c r="IB144" s="286"/>
      <c r="IC144" s="286"/>
      <c r="ID144" s="286"/>
      <c r="IE144" s="286"/>
      <c r="IF144" s="286"/>
      <c r="IG144" s="286"/>
      <c r="IH144" s="286"/>
      <c r="II144" s="286"/>
      <c r="IJ144" s="286"/>
      <c r="IK144" s="286"/>
      <c r="IL144" s="286"/>
      <c r="IM144" s="286"/>
      <c r="IN144" s="286"/>
      <c r="IO144" s="286"/>
      <c r="IP144" s="286"/>
      <c r="IQ144" s="286"/>
      <c r="IR144" s="286"/>
      <c r="IS144" s="286"/>
      <c r="IT144" s="286"/>
      <c r="IU144" s="286"/>
      <c r="IV144" s="286"/>
    </row>
    <row r="145" s="248" customFormat="1" customHeight="1" spans="1:256">
      <c r="A145" s="312"/>
      <c r="B145" s="348" t="s">
        <v>1532</v>
      </c>
      <c r="C145" s="348"/>
      <c r="D145" s="348"/>
      <c r="E145" s="348"/>
      <c r="F145" s="348"/>
      <c r="G145" s="349">
        <f>G157/C1</f>
        <v>0.00496078224496483</v>
      </c>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2"/>
      <c r="AN145" s="312"/>
      <c r="AO145" s="312"/>
      <c r="AP145" s="312"/>
      <c r="AQ145" s="312"/>
      <c r="AR145" s="312"/>
      <c r="AS145" s="312"/>
      <c r="AT145" s="312"/>
      <c r="AU145" s="312"/>
      <c r="AV145" s="312"/>
      <c r="AW145" s="312"/>
      <c r="AX145" s="312"/>
      <c r="AY145" s="312"/>
      <c r="AZ145" s="312"/>
      <c r="BA145" s="312"/>
      <c r="BB145" s="312"/>
      <c r="BC145" s="312"/>
      <c r="BD145" s="312"/>
      <c r="BE145" s="312"/>
      <c r="BF145" s="312"/>
      <c r="BG145" s="312"/>
      <c r="BH145" s="312"/>
      <c r="BI145" s="312"/>
      <c r="BJ145" s="312"/>
      <c r="BK145" s="312"/>
      <c r="BL145" s="312"/>
      <c r="BM145" s="312"/>
      <c r="BN145" s="312"/>
      <c r="BO145" s="312"/>
      <c r="BP145" s="312"/>
      <c r="BQ145" s="312"/>
      <c r="BR145" s="312"/>
      <c r="BS145" s="312"/>
      <c r="BT145" s="312"/>
      <c r="BU145" s="312"/>
      <c r="BV145" s="312"/>
      <c r="BW145" s="312"/>
      <c r="BX145" s="312"/>
      <c r="BY145" s="312"/>
      <c r="BZ145" s="312"/>
      <c r="CA145" s="312"/>
      <c r="CB145" s="312"/>
      <c r="CC145" s="312"/>
      <c r="CD145" s="312"/>
      <c r="CE145" s="312"/>
      <c r="CF145" s="312"/>
      <c r="CG145" s="312"/>
      <c r="CH145" s="312"/>
      <c r="CI145" s="312"/>
      <c r="CJ145" s="312"/>
      <c r="CK145" s="312"/>
      <c r="CL145" s="312"/>
      <c r="CM145" s="312"/>
      <c r="CN145" s="312"/>
      <c r="CO145" s="312"/>
      <c r="CP145" s="312"/>
      <c r="CQ145" s="312"/>
      <c r="CR145" s="312"/>
      <c r="CS145" s="312"/>
      <c r="CT145" s="312"/>
      <c r="CU145" s="312"/>
      <c r="CV145" s="312"/>
      <c r="CW145" s="312"/>
      <c r="CX145" s="312"/>
      <c r="CY145" s="312"/>
      <c r="CZ145" s="312"/>
      <c r="DA145" s="312"/>
      <c r="DB145" s="312"/>
      <c r="DC145" s="312"/>
      <c r="DD145" s="312"/>
      <c r="DE145" s="312"/>
      <c r="DF145" s="312"/>
      <c r="DG145" s="312"/>
      <c r="DH145" s="312"/>
      <c r="DI145" s="312"/>
      <c r="DJ145" s="312"/>
      <c r="DK145" s="312"/>
      <c r="DL145" s="312"/>
      <c r="DM145" s="312"/>
      <c r="DN145" s="312"/>
      <c r="DO145" s="312"/>
      <c r="DP145" s="312"/>
      <c r="DQ145" s="312"/>
      <c r="DR145" s="312"/>
      <c r="DS145" s="312"/>
      <c r="DT145" s="312"/>
      <c r="DU145" s="312"/>
      <c r="DV145" s="312"/>
      <c r="DW145" s="312"/>
      <c r="DX145" s="312"/>
      <c r="DY145" s="312"/>
      <c r="DZ145" s="312"/>
      <c r="EA145" s="312"/>
      <c r="EB145" s="312"/>
      <c r="EC145" s="312"/>
      <c r="ED145" s="312"/>
      <c r="EE145" s="312"/>
      <c r="EF145" s="312"/>
      <c r="EG145" s="312"/>
      <c r="EH145" s="312"/>
      <c r="EI145" s="312"/>
      <c r="EJ145" s="312"/>
      <c r="EK145" s="312"/>
      <c r="EL145" s="312"/>
      <c r="EM145" s="312"/>
      <c r="EN145" s="312"/>
      <c r="EO145" s="312"/>
      <c r="EP145" s="312"/>
      <c r="EQ145" s="312"/>
      <c r="ER145" s="312"/>
      <c r="ES145" s="312"/>
      <c r="ET145" s="312"/>
      <c r="EU145" s="312"/>
      <c r="EV145" s="312"/>
      <c r="EW145" s="312"/>
      <c r="EX145" s="312"/>
      <c r="EY145" s="312"/>
      <c r="EZ145" s="312"/>
      <c r="FA145" s="312"/>
      <c r="FB145" s="312"/>
      <c r="FC145" s="312"/>
      <c r="FD145" s="312"/>
      <c r="FE145" s="312"/>
      <c r="FF145" s="312"/>
      <c r="FG145" s="312"/>
      <c r="FH145" s="312"/>
      <c r="FI145" s="312"/>
      <c r="FJ145" s="312"/>
      <c r="FK145" s="312"/>
      <c r="FL145" s="312"/>
      <c r="FM145" s="312"/>
      <c r="FN145" s="312"/>
      <c r="FO145" s="312"/>
      <c r="FP145" s="312"/>
      <c r="FQ145" s="312"/>
      <c r="FR145" s="312"/>
      <c r="FS145" s="312"/>
      <c r="FT145" s="312"/>
      <c r="FU145" s="312"/>
      <c r="FV145" s="312"/>
      <c r="FW145" s="312"/>
      <c r="FX145" s="312"/>
      <c r="FY145" s="312"/>
      <c r="FZ145" s="312"/>
      <c r="GA145" s="312"/>
      <c r="GB145" s="312"/>
      <c r="GC145" s="312"/>
      <c r="GD145" s="312"/>
      <c r="GE145" s="312"/>
      <c r="GF145" s="312"/>
      <c r="GG145" s="312"/>
      <c r="GH145" s="312"/>
      <c r="GI145" s="312"/>
      <c r="GJ145" s="312"/>
      <c r="GK145" s="312"/>
      <c r="GL145" s="312"/>
      <c r="GM145" s="312"/>
      <c r="GN145" s="312"/>
      <c r="GO145" s="312"/>
      <c r="GP145" s="312"/>
      <c r="GQ145" s="312"/>
      <c r="GR145" s="312"/>
      <c r="GS145" s="312"/>
      <c r="GT145" s="312"/>
      <c r="GU145" s="312"/>
      <c r="GV145" s="312"/>
      <c r="GW145" s="312"/>
      <c r="GX145" s="312"/>
      <c r="GY145" s="312"/>
      <c r="GZ145" s="312"/>
      <c r="HA145" s="312"/>
      <c r="HB145" s="312"/>
      <c r="HC145" s="312"/>
      <c r="HD145" s="312"/>
      <c r="HE145" s="312"/>
      <c r="HF145" s="312"/>
      <c r="HG145" s="312"/>
      <c r="HH145" s="312"/>
      <c r="HI145" s="312"/>
      <c r="HJ145" s="312"/>
      <c r="HK145" s="312"/>
      <c r="HL145" s="312"/>
      <c r="HM145" s="312"/>
      <c r="HN145" s="312"/>
      <c r="HO145" s="312"/>
      <c r="HP145" s="312"/>
      <c r="HQ145" s="312"/>
      <c r="HR145" s="312"/>
      <c r="HS145" s="312"/>
      <c r="HT145" s="312"/>
      <c r="HU145" s="312"/>
      <c r="HV145" s="312"/>
      <c r="HW145" s="312"/>
      <c r="HX145" s="312"/>
      <c r="HY145" s="312"/>
      <c r="HZ145" s="312"/>
      <c r="IA145" s="312"/>
      <c r="IB145" s="312"/>
      <c r="IC145" s="312"/>
      <c r="ID145" s="312"/>
      <c r="IE145" s="312"/>
      <c r="IF145" s="312"/>
      <c r="IG145" s="312"/>
      <c r="IH145" s="312"/>
      <c r="II145" s="312"/>
      <c r="IJ145" s="312"/>
      <c r="IK145" s="312"/>
      <c r="IL145" s="312"/>
      <c r="IM145" s="312"/>
      <c r="IN145" s="312"/>
      <c r="IO145" s="312"/>
      <c r="IP145" s="312"/>
      <c r="IQ145" s="312"/>
      <c r="IR145" s="312"/>
      <c r="IS145" s="312"/>
      <c r="IT145" s="312"/>
      <c r="IU145" s="312"/>
      <c r="IV145" s="312"/>
    </row>
    <row r="146" s="248" customFormat="1" customHeight="1" spans="1:256">
      <c r="A146" s="312"/>
      <c r="B146" s="261" t="s">
        <v>1533</v>
      </c>
      <c r="C146" s="261"/>
      <c r="D146" s="261" t="s">
        <v>1534</v>
      </c>
      <c r="E146" s="261" t="s">
        <v>1535</v>
      </c>
      <c r="F146" s="261" t="s">
        <v>1536</v>
      </c>
      <c r="G146" s="275" t="s">
        <v>1537</v>
      </c>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312"/>
      <c r="AE146" s="312"/>
      <c r="AF146" s="312"/>
      <c r="AG146" s="312"/>
      <c r="AH146" s="312"/>
      <c r="AI146" s="312"/>
      <c r="AJ146" s="312"/>
      <c r="AK146" s="312"/>
      <c r="AL146" s="312"/>
      <c r="AM146" s="312"/>
      <c r="AN146" s="312"/>
      <c r="AO146" s="312"/>
      <c r="AP146" s="312"/>
      <c r="AQ146" s="312"/>
      <c r="AR146" s="312"/>
      <c r="AS146" s="312"/>
      <c r="AT146" s="312"/>
      <c r="AU146" s="312"/>
      <c r="AV146" s="312"/>
      <c r="AW146" s="312"/>
      <c r="AX146" s="312"/>
      <c r="AY146" s="312"/>
      <c r="AZ146" s="312"/>
      <c r="BA146" s="312"/>
      <c r="BB146" s="312"/>
      <c r="BC146" s="312"/>
      <c r="BD146" s="312"/>
      <c r="BE146" s="312"/>
      <c r="BF146" s="312"/>
      <c r="BG146" s="312"/>
      <c r="BH146" s="312"/>
      <c r="BI146" s="312"/>
      <c r="BJ146" s="312"/>
      <c r="BK146" s="312"/>
      <c r="BL146" s="312"/>
      <c r="BM146" s="312"/>
      <c r="BN146" s="312"/>
      <c r="BO146" s="312"/>
      <c r="BP146" s="312"/>
      <c r="BQ146" s="312"/>
      <c r="BR146" s="312"/>
      <c r="BS146" s="312"/>
      <c r="BT146" s="312"/>
      <c r="BU146" s="312"/>
      <c r="BV146" s="312"/>
      <c r="BW146" s="312"/>
      <c r="BX146" s="312"/>
      <c r="BY146" s="312"/>
      <c r="BZ146" s="312"/>
      <c r="CA146" s="312"/>
      <c r="CB146" s="312"/>
      <c r="CC146" s="312"/>
      <c r="CD146" s="312"/>
      <c r="CE146" s="312"/>
      <c r="CF146" s="312"/>
      <c r="CG146" s="312"/>
      <c r="CH146" s="312"/>
      <c r="CI146" s="312"/>
      <c r="CJ146" s="312"/>
      <c r="CK146" s="312"/>
      <c r="CL146" s="312"/>
      <c r="CM146" s="312"/>
      <c r="CN146" s="312"/>
      <c r="CO146" s="312"/>
      <c r="CP146" s="312"/>
      <c r="CQ146" s="312"/>
      <c r="CR146" s="312"/>
      <c r="CS146" s="312"/>
      <c r="CT146" s="312"/>
      <c r="CU146" s="312"/>
      <c r="CV146" s="312"/>
      <c r="CW146" s="312"/>
      <c r="CX146" s="312"/>
      <c r="CY146" s="312"/>
      <c r="CZ146" s="312"/>
      <c r="DA146" s="312"/>
      <c r="DB146" s="312"/>
      <c r="DC146" s="312"/>
      <c r="DD146" s="312"/>
      <c r="DE146" s="312"/>
      <c r="DF146" s="312"/>
      <c r="DG146" s="312"/>
      <c r="DH146" s="312"/>
      <c r="DI146" s="312"/>
      <c r="DJ146" s="312"/>
      <c r="DK146" s="312"/>
      <c r="DL146" s="312"/>
      <c r="DM146" s="312"/>
      <c r="DN146" s="312"/>
      <c r="DO146" s="312"/>
      <c r="DP146" s="312"/>
      <c r="DQ146" s="312"/>
      <c r="DR146" s="312"/>
      <c r="DS146" s="312"/>
      <c r="DT146" s="312"/>
      <c r="DU146" s="312"/>
      <c r="DV146" s="312"/>
      <c r="DW146" s="312"/>
      <c r="DX146" s="312"/>
      <c r="DY146" s="312"/>
      <c r="DZ146" s="312"/>
      <c r="EA146" s="312"/>
      <c r="EB146" s="312"/>
      <c r="EC146" s="312"/>
      <c r="ED146" s="312"/>
      <c r="EE146" s="312"/>
      <c r="EF146" s="312"/>
      <c r="EG146" s="312"/>
      <c r="EH146" s="312"/>
      <c r="EI146" s="312"/>
      <c r="EJ146" s="312"/>
      <c r="EK146" s="312"/>
      <c r="EL146" s="312"/>
      <c r="EM146" s="312"/>
      <c r="EN146" s="312"/>
      <c r="EO146" s="312"/>
      <c r="EP146" s="312"/>
      <c r="EQ146" s="312"/>
      <c r="ER146" s="312"/>
      <c r="ES146" s="312"/>
      <c r="ET146" s="312"/>
      <c r="EU146" s="312"/>
      <c r="EV146" s="312"/>
      <c r="EW146" s="312"/>
      <c r="EX146" s="312"/>
      <c r="EY146" s="312"/>
      <c r="EZ146" s="312"/>
      <c r="FA146" s="312"/>
      <c r="FB146" s="312"/>
      <c r="FC146" s="312"/>
      <c r="FD146" s="312"/>
      <c r="FE146" s="312"/>
      <c r="FF146" s="312"/>
      <c r="FG146" s="312"/>
      <c r="FH146" s="312"/>
      <c r="FI146" s="312"/>
      <c r="FJ146" s="312"/>
      <c r="FK146" s="312"/>
      <c r="FL146" s="312"/>
      <c r="FM146" s="312"/>
      <c r="FN146" s="312"/>
      <c r="FO146" s="312"/>
      <c r="FP146" s="312"/>
      <c r="FQ146" s="312"/>
      <c r="FR146" s="312"/>
      <c r="FS146" s="312"/>
      <c r="FT146" s="312"/>
      <c r="FU146" s="312"/>
      <c r="FV146" s="312"/>
      <c r="FW146" s="312"/>
      <c r="FX146" s="312"/>
      <c r="FY146" s="312"/>
      <c r="FZ146" s="312"/>
      <c r="GA146" s="312"/>
      <c r="GB146" s="312"/>
      <c r="GC146" s="312"/>
      <c r="GD146" s="312"/>
      <c r="GE146" s="312"/>
      <c r="GF146" s="312"/>
      <c r="GG146" s="312"/>
      <c r="GH146" s="312"/>
      <c r="GI146" s="312"/>
      <c r="GJ146" s="312"/>
      <c r="GK146" s="312"/>
      <c r="GL146" s="312"/>
      <c r="GM146" s="312"/>
      <c r="GN146" s="312"/>
      <c r="GO146" s="312"/>
      <c r="GP146" s="312"/>
      <c r="GQ146" s="312"/>
      <c r="GR146" s="312"/>
      <c r="GS146" s="312"/>
      <c r="GT146" s="312"/>
      <c r="GU146" s="312"/>
      <c r="GV146" s="312"/>
      <c r="GW146" s="312"/>
      <c r="GX146" s="312"/>
      <c r="GY146" s="312"/>
      <c r="GZ146" s="312"/>
      <c r="HA146" s="312"/>
      <c r="HB146" s="312"/>
      <c r="HC146" s="312"/>
      <c r="HD146" s="312"/>
      <c r="HE146" s="312"/>
      <c r="HF146" s="312"/>
      <c r="HG146" s="312"/>
      <c r="HH146" s="312"/>
      <c r="HI146" s="312"/>
      <c r="HJ146" s="312"/>
      <c r="HK146" s="312"/>
      <c r="HL146" s="312"/>
      <c r="HM146" s="312"/>
      <c r="HN146" s="312"/>
      <c r="HO146" s="312"/>
      <c r="HP146" s="312"/>
      <c r="HQ146" s="312"/>
      <c r="HR146" s="312"/>
      <c r="HS146" s="312"/>
      <c r="HT146" s="312"/>
      <c r="HU146" s="312"/>
      <c r="HV146" s="312"/>
      <c r="HW146" s="312"/>
      <c r="HX146" s="312"/>
      <c r="HY146" s="312"/>
      <c r="HZ146" s="312"/>
      <c r="IA146" s="312"/>
      <c r="IB146" s="312"/>
      <c r="IC146" s="312"/>
      <c r="ID146" s="312"/>
      <c r="IE146" s="312"/>
      <c r="IF146" s="312"/>
      <c r="IG146" s="312"/>
      <c r="IH146" s="312"/>
      <c r="II146" s="312"/>
      <c r="IJ146" s="312"/>
      <c r="IK146" s="312"/>
      <c r="IL146" s="312"/>
      <c r="IM146" s="312"/>
      <c r="IN146" s="312"/>
      <c r="IO146" s="312"/>
      <c r="IP146" s="312"/>
      <c r="IQ146" s="312"/>
      <c r="IR146" s="312"/>
      <c r="IS146" s="312"/>
      <c r="IT146" s="312"/>
      <c r="IU146" s="312"/>
      <c r="IV146" s="312"/>
    </row>
    <row r="147" s="248" customFormat="1" customHeight="1" spans="1:256">
      <c r="A147" s="312"/>
      <c r="B147" s="261" t="s">
        <v>1538</v>
      </c>
      <c r="C147" s="350">
        <v>100</v>
      </c>
      <c r="D147" s="351">
        <v>0.015</v>
      </c>
      <c r="E147" s="351">
        <v>0.015</v>
      </c>
      <c r="F147" s="351">
        <v>0.01</v>
      </c>
      <c r="G147" s="352">
        <f>IF($C$1&lt;C147,$C$1*F147,C147*F147)</f>
        <v>1</v>
      </c>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2"/>
      <c r="AN147" s="312"/>
      <c r="AO147" s="312"/>
      <c r="AP147" s="312"/>
      <c r="AQ147" s="312"/>
      <c r="AR147" s="312"/>
      <c r="AS147" s="312"/>
      <c r="AT147" s="312"/>
      <c r="AU147" s="312"/>
      <c r="AV147" s="312"/>
      <c r="AW147" s="312"/>
      <c r="AX147" s="312"/>
      <c r="AY147" s="312"/>
      <c r="AZ147" s="312"/>
      <c r="BA147" s="312"/>
      <c r="BB147" s="312"/>
      <c r="BC147" s="312"/>
      <c r="BD147" s="312"/>
      <c r="BE147" s="312"/>
      <c r="BF147" s="312"/>
      <c r="BG147" s="312"/>
      <c r="BH147" s="312"/>
      <c r="BI147" s="312"/>
      <c r="BJ147" s="312"/>
      <c r="BK147" s="312"/>
      <c r="BL147" s="312"/>
      <c r="BM147" s="312"/>
      <c r="BN147" s="312"/>
      <c r="BO147" s="312"/>
      <c r="BP147" s="312"/>
      <c r="BQ147" s="312"/>
      <c r="BR147" s="312"/>
      <c r="BS147" s="312"/>
      <c r="BT147" s="312"/>
      <c r="BU147" s="312"/>
      <c r="BV147" s="312"/>
      <c r="BW147" s="312"/>
      <c r="BX147" s="312"/>
      <c r="BY147" s="312"/>
      <c r="BZ147" s="312"/>
      <c r="CA147" s="312"/>
      <c r="CB147" s="312"/>
      <c r="CC147" s="312"/>
      <c r="CD147" s="312"/>
      <c r="CE147" s="312"/>
      <c r="CF147" s="312"/>
      <c r="CG147" s="312"/>
      <c r="CH147" s="312"/>
      <c r="CI147" s="312"/>
      <c r="CJ147" s="312"/>
      <c r="CK147" s="312"/>
      <c r="CL147" s="312"/>
      <c r="CM147" s="312"/>
      <c r="CN147" s="312"/>
      <c r="CO147" s="312"/>
      <c r="CP147" s="312"/>
      <c r="CQ147" s="312"/>
      <c r="CR147" s="312"/>
      <c r="CS147" s="312"/>
      <c r="CT147" s="312"/>
      <c r="CU147" s="312"/>
      <c r="CV147" s="312"/>
      <c r="CW147" s="312"/>
      <c r="CX147" s="312"/>
      <c r="CY147" s="312"/>
      <c r="CZ147" s="312"/>
      <c r="DA147" s="312"/>
      <c r="DB147" s="312"/>
      <c r="DC147" s="312"/>
      <c r="DD147" s="312"/>
      <c r="DE147" s="312"/>
      <c r="DF147" s="312"/>
      <c r="DG147" s="312"/>
      <c r="DH147" s="312"/>
      <c r="DI147" s="312"/>
      <c r="DJ147" s="312"/>
      <c r="DK147" s="312"/>
      <c r="DL147" s="312"/>
      <c r="DM147" s="312"/>
      <c r="DN147" s="312"/>
      <c r="DO147" s="312"/>
      <c r="DP147" s="312"/>
      <c r="DQ147" s="312"/>
      <c r="DR147" s="312"/>
      <c r="DS147" s="312"/>
      <c r="DT147" s="312"/>
      <c r="DU147" s="312"/>
      <c r="DV147" s="312"/>
      <c r="DW147" s="312"/>
      <c r="DX147" s="312"/>
      <c r="DY147" s="312"/>
      <c r="DZ147" s="312"/>
      <c r="EA147" s="312"/>
      <c r="EB147" s="312"/>
      <c r="EC147" s="312"/>
      <c r="ED147" s="312"/>
      <c r="EE147" s="312"/>
      <c r="EF147" s="312"/>
      <c r="EG147" s="312"/>
      <c r="EH147" s="312"/>
      <c r="EI147" s="312"/>
      <c r="EJ147" s="312"/>
      <c r="EK147" s="312"/>
      <c r="EL147" s="312"/>
      <c r="EM147" s="312"/>
      <c r="EN147" s="312"/>
      <c r="EO147" s="312"/>
      <c r="EP147" s="312"/>
      <c r="EQ147" s="312"/>
      <c r="ER147" s="312"/>
      <c r="ES147" s="312"/>
      <c r="ET147" s="312"/>
      <c r="EU147" s="312"/>
      <c r="EV147" s="312"/>
      <c r="EW147" s="312"/>
      <c r="EX147" s="312"/>
      <c r="EY147" s="312"/>
      <c r="EZ147" s="312"/>
      <c r="FA147" s="312"/>
      <c r="FB147" s="312"/>
      <c r="FC147" s="312"/>
      <c r="FD147" s="312"/>
      <c r="FE147" s="312"/>
      <c r="FF147" s="312"/>
      <c r="FG147" s="312"/>
      <c r="FH147" s="312"/>
      <c r="FI147" s="312"/>
      <c r="FJ147" s="312"/>
      <c r="FK147" s="312"/>
      <c r="FL147" s="312"/>
      <c r="FM147" s="312"/>
      <c r="FN147" s="312"/>
      <c r="FO147" s="312"/>
      <c r="FP147" s="312"/>
      <c r="FQ147" s="312"/>
      <c r="FR147" s="312"/>
      <c r="FS147" s="312"/>
      <c r="FT147" s="312"/>
      <c r="FU147" s="312"/>
      <c r="FV147" s="312"/>
      <c r="FW147" s="312"/>
      <c r="FX147" s="312"/>
      <c r="FY147" s="312"/>
      <c r="FZ147" s="312"/>
      <c r="GA147" s="312"/>
      <c r="GB147" s="312"/>
      <c r="GC147" s="312"/>
      <c r="GD147" s="312"/>
      <c r="GE147" s="312"/>
      <c r="GF147" s="312"/>
      <c r="GG147" s="312"/>
      <c r="GH147" s="312"/>
      <c r="GI147" s="312"/>
      <c r="GJ147" s="312"/>
      <c r="GK147" s="312"/>
      <c r="GL147" s="312"/>
      <c r="GM147" s="312"/>
      <c r="GN147" s="312"/>
      <c r="GO147" s="312"/>
      <c r="GP147" s="312"/>
      <c r="GQ147" s="312"/>
      <c r="GR147" s="312"/>
      <c r="GS147" s="312"/>
      <c r="GT147" s="312"/>
      <c r="GU147" s="312"/>
      <c r="GV147" s="312"/>
      <c r="GW147" s="312"/>
      <c r="GX147" s="312"/>
      <c r="GY147" s="312"/>
      <c r="GZ147" s="312"/>
      <c r="HA147" s="312"/>
      <c r="HB147" s="312"/>
      <c r="HC147" s="312"/>
      <c r="HD147" s="312"/>
      <c r="HE147" s="312"/>
      <c r="HF147" s="312"/>
      <c r="HG147" s="312"/>
      <c r="HH147" s="312"/>
      <c r="HI147" s="312"/>
      <c r="HJ147" s="312"/>
      <c r="HK147" s="312"/>
      <c r="HL147" s="312"/>
      <c r="HM147" s="312"/>
      <c r="HN147" s="312"/>
      <c r="HO147" s="312"/>
      <c r="HP147" s="312"/>
      <c r="HQ147" s="312"/>
      <c r="HR147" s="312"/>
      <c r="HS147" s="312"/>
      <c r="HT147" s="312"/>
      <c r="HU147" s="312"/>
      <c r="HV147" s="312"/>
      <c r="HW147" s="312"/>
      <c r="HX147" s="312"/>
      <c r="HY147" s="312"/>
      <c r="HZ147" s="312"/>
      <c r="IA147" s="312"/>
      <c r="IB147" s="312"/>
      <c r="IC147" s="312"/>
      <c r="ID147" s="312"/>
      <c r="IE147" s="312"/>
      <c r="IF147" s="312"/>
      <c r="IG147" s="312"/>
      <c r="IH147" s="312"/>
      <c r="II147" s="312"/>
      <c r="IJ147" s="312"/>
      <c r="IK147" s="312"/>
      <c r="IL147" s="312"/>
      <c r="IM147" s="312"/>
      <c r="IN147" s="312"/>
      <c r="IO147" s="312"/>
      <c r="IP147" s="312"/>
      <c r="IQ147" s="312"/>
      <c r="IR147" s="312"/>
      <c r="IS147" s="312"/>
      <c r="IT147" s="312"/>
      <c r="IU147" s="312"/>
      <c r="IV147" s="312"/>
    </row>
    <row r="148" s="248" customFormat="1" customHeight="1" spans="1:256">
      <c r="A148" s="312"/>
      <c r="B148" s="261" t="s">
        <v>1539</v>
      </c>
      <c r="C148" s="350">
        <v>500</v>
      </c>
      <c r="D148" s="351">
        <v>0.011</v>
      </c>
      <c r="E148" s="351">
        <v>0.008</v>
      </c>
      <c r="F148" s="351">
        <v>0.007</v>
      </c>
      <c r="G148" s="352">
        <f>IF($C$1&lt;C148,IF($C$1&gt;C147,($C$1-C147)*F148),(C148-C147)*F148)</f>
        <v>2.8</v>
      </c>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312"/>
      <c r="AF148" s="312"/>
      <c r="AG148" s="312"/>
      <c r="AH148" s="312"/>
      <c r="AI148" s="312"/>
      <c r="AJ148" s="312"/>
      <c r="AK148" s="312"/>
      <c r="AL148" s="312"/>
      <c r="AM148" s="312"/>
      <c r="AN148" s="312"/>
      <c r="AO148" s="312"/>
      <c r="AP148" s="312"/>
      <c r="AQ148" s="312"/>
      <c r="AR148" s="312"/>
      <c r="AS148" s="312"/>
      <c r="AT148" s="312"/>
      <c r="AU148" s="312"/>
      <c r="AV148" s="312"/>
      <c r="AW148" s="312"/>
      <c r="AX148" s="312"/>
      <c r="AY148" s="312"/>
      <c r="AZ148" s="312"/>
      <c r="BA148" s="312"/>
      <c r="BB148" s="312"/>
      <c r="BC148" s="312"/>
      <c r="BD148" s="312"/>
      <c r="BE148" s="312"/>
      <c r="BF148" s="312"/>
      <c r="BG148" s="312"/>
      <c r="BH148" s="312"/>
      <c r="BI148" s="312"/>
      <c r="BJ148" s="312"/>
      <c r="BK148" s="312"/>
      <c r="BL148" s="312"/>
      <c r="BM148" s="312"/>
      <c r="BN148" s="312"/>
      <c r="BO148" s="312"/>
      <c r="BP148" s="312"/>
      <c r="BQ148" s="312"/>
      <c r="BR148" s="312"/>
      <c r="BS148" s="312"/>
      <c r="BT148" s="312"/>
      <c r="BU148" s="312"/>
      <c r="BV148" s="312"/>
      <c r="BW148" s="312"/>
      <c r="BX148" s="312"/>
      <c r="BY148" s="312"/>
      <c r="BZ148" s="312"/>
      <c r="CA148" s="312"/>
      <c r="CB148" s="312"/>
      <c r="CC148" s="312"/>
      <c r="CD148" s="312"/>
      <c r="CE148" s="312"/>
      <c r="CF148" s="312"/>
      <c r="CG148" s="312"/>
      <c r="CH148" s="312"/>
      <c r="CI148" s="312"/>
      <c r="CJ148" s="312"/>
      <c r="CK148" s="312"/>
      <c r="CL148" s="312"/>
      <c r="CM148" s="312"/>
      <c r="CN148" s="312"/>
      <c r="CO148" s="312"/>
      <c r="CP148" s="312"/>
      <c r="CQ148" s="312"/>
      <c r="CR148" s="312"/>
      <c r="CS148" s="312"/>
      <c r="CT148" s="312"/>
      <c r="CU148" s="312"/>
      <c r="CV148" s="312"/>
      <c r="CW148" s="312"/>
      <c r="CX148" s="312"/>
      <c r="CY148" s="312"/>
      <c r="CZ148" s="312"/>
      <c r="DA148" s="312"/>
      <c r="DB148" s="312"/>
      <c r="DC148" s="312"/>
      <c r="DD148" s="312"/>
      <c r="DE148" s="312"/>
      <c r="DF148" s="312"/>
      <c r="DG148" s="312"/>
      <c r="DH148" s="312"/>
      <c r="DI148" s="312"/>
      <c r="DJ148" s="312"/>
      <c r="DK148" s="312"/>
      <c r="DL148" s="312"/>
      <c r="DM148" s="312"/>
      <c r="DN148" s="312"/>
      <c r="DO148" s="312"/>
      <c r="DP148" s="312"/>
      <c r="DQ148" s="312"/>
      <c r="DR148" s="312"/>
      <c r="DS148" s="312"/>
      <c r="DT148" s="312"/>
      <c r="DU148" s="312"/>
      <c r="DV148" s="312"/>
      <c r="DW148" s="312"/>
      <c r="DX148" s="312"/>
      <c r="DY148" s="312"/>
      <c r="DZ148" s="312"/>
      <c r="EA148" s="312"/>
      <c r="EB148" s="312"/>
      <c r="EC148" s="312"/>
      <c r="ED148" s="312"/>
      <c r="EE148" s="312"/>
      <c r="EF148" s="312"/>
      <c r="EG148" s="312"/>
      <c r="EH148" s="312"/>
      <c r="EI148" s="312"/>
      <c r="EJ148" s="312"/>
      <c r="EK148" s="312"/>
      <c r="EL148" s="312"/>
      <c r="EM148" s="312"/>
      <c r="EN148" s="312"/>
      <c r="EO148" s="312"/>
      <c r="EP148" s="312"/>
      <c r="EQ148" s="312"/>
      <c r="ER148" s="312"/>
      <c r="ES148" s="312"/>
      <c r="ET148" s="312"/>
      <c r="EU148" s="312"/>
      <c r="EV148" s="312"/>
      <c r="EW148" s="312"/>
      <c r="EX148" s="312"/>
      <c r="EY148" s="312"/>
      <c r="EZ148" s="312"/>
      <c r="FA148" s="312"/>
      <c r="FB148" s="312"/>
      <c r="FC148" s="312"/>
      <c r="FD148" s="312"/>
      <c r="FE148" s="312"/>
      <c r="FF148" s="312"/>
      <c r="FG148" s="312"/>
      <c r="FH148" s="312"/>
      <c r="FI148" s="312"/>
      <c r="FJ148" s="312"/>
      <c r="FK148" s="312"/>
      <c r="FL148" s="312"/>
      <c r="FM148" s="312"/>
      <c r="FN148" s="312"/>
      <c r="FO148" s="312"/>
      <c r="FP148" s="312"/>
      <c r="FQ148" s="312"/>
      <c r="FR148" s="312"/>
      <c r="FS148" s="312"/>
      <c r="FT148" s="312"/>
      <c r="FU148" s="312"/>
      <c r="FV148" s="312"/>
      <c r="FW148" s="312"/>
      <c r="FX148" s="312"/>
      <c r="FY148" s="312"/>
      <c r="FZ148" s="312"/>
      <c r="GA148" s="312"/>
      <c r="GB148" s="312"/>
      <c r="GC148" s="312"/>
      <c r="GD148" s="312"/>
      <c r="GE148" s="312"/>
      <c r="GF148" s="312"/>
      <c r="GG148" s="312"/>
      <c r="GH148" s="312"/>
      <c r="GI148" s="312"/>
      <c r="GJ148" s="312"/>
      <c r="GK148" s="312"/>
      <c r="GL148" s="312"/>
      <c r="GM148" s="312"/>
      <c r="GN148" s="312"/>
      <c r="GO148" s="312"/>
      <c r="GP148" s="312"/>
      <c r="GQ148" s="312"/>
      <c r="GR148" s="312"/>
      <c r="GS148" s="312"/>
      <c r="GT148" s="312"/>
      <c r="GU148" s="312"/>
      <c r="GV148" s="312"/>
      <c r="GW148" s="312"/>
      <c r="GX148" s="312"/>
      <c r="GY148" s="312"/>
      <c r="GZ148" s="312"/>
      <c r="HA148" s="312"/>
      <c r="HB148" s="312"/>
      <c r="HC148" s="312"/>
      <c r="HD148" s="312"/>
      <c r="HE148" s="312"/>
      <c r="HF148" s="312"/>
      <c r="HG148" s="312"/>
      <c r="HH148" s="312"/>
      <c r="HI148" s="312"/>
      <c r="HJ148" s="312"/>
      <c r="HK148" s="312"/>
      <c r="HL148" s="312"/>
      <c r="HM148" s="312"/>
      <c r="HN148" s="312"/>
      <c r="HO148" s="312"/>
      <c r="HP148" s="312"/>
      <c r="HQ148" s="312"/>
      <c r="HR148" s="312"/>
      <c r="HS148" s="312"/>
      <c r="HT148" s="312"/>
      <c r="HU148" s="312"/>
      <c r="HV148" s="312"/>
      <c r="HW148" s="312"/>
      <c r="HX148" s="312"/>
      <c r="HY148" s="312"/>
      <c r="HZ148" s="312"/>
      <c r="IA148" s="312"/>
      <c r="IB148" s="312"/>
      <c r="IC148" s="312"/>
      <c r="ID148" s="312"/>
      <c r="IE148" s="312"/>
      <c r="IF148" s="312"/>
      <c r="IG148" s="312"/>
      <c r="IH148" s="312"/>
      <c r="II148" s="312"/>
      <c r="IJ148" s="312"/>
      <c r="IK148" s="312"/>
      <c r="IL148" s="312"/>
      <c r="IM148" s="312"/>
      <c r="IN148" s="312"/>
      <c r="IO148" s="312"/>
      <c r="IP148" s="312"/>
      <c r="IQ148" s="312"/>
      <c r="IR148" s="312"/>
      <c r="IS148" s="312"/>
      <c r="IT148" s="312"/>
      <c r="IU148" s="312"/>
      <c r="IV148" s="312"/>
    </row>
    <row r="149" s="248" customFormat="1" customHeight="1" spans="1:256">
      <c r="A149" s="312"/>
      <c r="B149" s="261" t="s">
        <v>1540</v>
      </c>
      <c r="C149" s="350">
        <v>1000</v>
      </c>
      <c r="D149" s="351">
        <v>0.008</v>
      </c>
      <c r="E149" s="351">
        <v>0.0045</v>
      </c>
      <c r="F149" s="351">
        <v>0.0055</v>
      </c>
      <c r="G149" s="352">
        <f>IF($C$1&lt;C149,IF($C$1&gt;C148,($C$1-C148)*F149,0),(C149-C148)*F149)</f>
        <v>2.75</v>
      </c>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312"/>
      <c r="AF149" s="312"/>
      <c r="AG149" s="312"/>
      <c r="AH149" s="312"/>
      <c r="AI149" s="312"/>
      <c r="AJ149" s="312"/>
      <c r="AK149" s="312"/>
      <c r="AL149" s="312"/>
      <c r="AM149" s="312"/>
      <c r="AN149" s="312"/>
      <c r="AO149" s="312"/>
      <c r="AP149" s="312"/>
      <c r="AQ149" s="312"/>
      <c r="AR149" s="312"/>
      <c r="AS149" s="312"/>
      <c r="AT149" s="312"/>
      <c r="AU149" s="312"/>
      <c r="AV149" s="312"/>
      <c r="AW149" s="312"/>
      <c r="AX149" s="312"/>
      <c r="AY149" s="312"/>
      <c r="AZ149" s="312"/>
      <c r="BA149" s="312"/>
      <c r="BB149" s="312"/>
      <c r="BC149" s="312"/>
      <c r="BD149" s="312"/>
      <c r="BE149" s="312"/>
      <c r="BF149" s="312"/>
      <c r="BG149" s="312"/>
      <c r="BH149" s="312"/>
      <c r="BI149" s="312"/>
      <c r="BJ149" s="312"/>
      <c r="BK149" s="312"/>
      <c r="BL149" s="312"/>
      <c r="BM149" s="312"/>
      <c r="BN149" s="312"/>
      <c r="BO149" s="312"/>
      <c r="BP149" s="312"/>
      <c r="BQ149" s="312"/>
      <c r="BR149" s="312"/>
      <c r="BS149" s="312"/>
      <c r="BT149" s="312"/>
      <c r="BU149" s="312"/>
      <c r="BV149" s="312"/>
      <c r="BW149" s="312"/>
      <c r="BX149" s="312"/>
      <c r="BY149" s="312"/>
      <c r="BZ149" s="312"/>
      <c r="CA149" s="312"/>
      <c r="CB149" s="312"/>
      <c r="CC149" s="312"/>
      <c r="CD149" s="312"/>
      <c r="CE149" s="312"/>
      <c r="CF149" s="312"/>
      <c r="CG149" s="312"/>
      <c r="CH149" s="312"/>
      <c r="CI149" s="312"/>
      <c r="CJ149" s="312"/>
      <c r="CK149" s="312"/>
      <c r="CL149" s="312"/>
      <c r="CM149" s="312"/>
      <c r="CN149" s="312"/>
      <c r="CO149" s="312"/>
      <c r="CP149" s="312"/>
      <c r="CQ149" s="312"/>
      <c r="CR149" s="312"/>
      <c r="CS149" s="312"/>
      <c r="CT149" s="312"/>
      <c r="CU149" s="312"/>
      <c r="CV149" s="312"/>
      <c r="CW149" s="312"/>
      <c r="CX149" s="312"/>
      <c r="CY149" s="312"/>
      <c r="CZ149" s="312"/>
      <c r="DA149" s="312"/>
      <c r="DB149" s="312"/>
      <c r="DC149" s="312"/>
      <c r="DD149" s="312"/>
      <c r="DE149" s="312"/>
      <c r="DF149" s="312"/>
      <c r="DG149" s="312"/>
      <c r="DH149" s="312"/>
      <c r="DI149" s="312"/>
      <c r="DJ149" s="312"/>
      <c r="DK149" s="312"/>
      <c r="DL149" s="312"/>
      <c r="DM149" s="312"/>
      <c r="DN149" s="312"/>
      <c r="DO149" s="312"/>
      <c r="DP149" s="312"/>
      <c r="DQ149" s="312"/>
      <c r="DR149" s="312"/>
      <c r="DS149" s="312"/>
      <c r="DT149" s="312"/>
      <c r="DU149" s="312"/>
      <c r="DV149" s="312"/>
      <c r="DW149" s="312"/>
      <c r="DX149" s="312"/>
      <c r="DY149" s="312"/>
      <c r="DZ149" s="312"/>
      <c r="EA149" s="312"/>
      <c r="EB149" s="312"/>
      <c r="EC149" s="312"/>
      <c r="ED149" s="312"/>
      <c r="EE149" s="312"/>
      <c r="EF149" s="312"/>
      <c r="EG149" s="312"/>
      <c r="EH149" s="312"/>
      <c r="EI149" s="312"/>
      <c r="EJ149" s="312"/>
      <c r="EK149" s="312"/>
      <c r="EL149" s="312"/>
      <c r="EM149" s="312"/>
      <c r="EN149" s="312"/>
      <c r="EO149" s="312"/>
      <c r="EP149" s="312"/>
      <c r="EQ149" s="312"/>
      <c r="ER149" s="312"/>
      <c r="ES149" s="312"/>
      <c r="ET149" s="312"/>
      <c r="EU149" s="312"/>
      <c r="EV149" s="312"/>
      <c r="EW149" s="312"/>
      <c r="EX149" s="312"/>
      <c r="EY149" s="312"/>
      <c r="EZ149" s="312"/>
      <c r="FA149" s="312"/>
      <c r="FB149" s="312"/>
      <c r="FC149" s="312"/>
      <c r="FD149" s="312"/>
      <c r="FE149" s="312"/>
      <c r="FF149" s="312"/>
      <c r="FG149" s="312"/>
      <c r="FH149" s="312"/>
      <c r="FI149" s="312"/>
      <c r="FJ149" s="312"/>
      <c r="FK149" s="312"/>
      <c r="FL149" s="312"/>
      <c r="FM149" s="312"/>
      <c r="FN149" s="312"/>
      <c r="FO149" s="312"/>
      <c r="FP149" s="312"/>
      <c r="FQ149" s="312"/>
      <c r="FR149" s="312"/>
      <c r="FS149" s="312"/>
      <c r="FT149" s="312"/>
      <c r="FU149" s="312"/>
      <c r="FV149" s="312"/>
      <c r="FW149" s="312"/>
      <c r="FX149" s="312"/>
      <c r="FY149" s="312"/>
      <c r="FZ149" s="312"/>
      <c r="GA149" s="312"/>
      <c r="GB149" s="312"/>
      <c r="GC149" s="312"/>
      <c r="GD149" s="312"/>
      <c r="GE149" s="312"/>
      <c r="GF149" s="312"/>
      <c r="GG149" s="312"/>
      <c r="GH149" s="312"/>
      <c r="GI149" s="312"/>
      <c r="GJ149" s="312"/>
      <c r="GK149" s="312"/>
      <c r="GL149" s="312"/>
      <c r="GM149" s="312"/>
      <c r="GN149" s="312"/>
      <c r="GO149" s="312"/>
      <c r="GP149" s="312"/>
      <c r="GQ149" s="312"/>
      <c r="GR149" s="312"/>
      <c r="GS149" s="312"/>
      <c r="GT149" s="312"/>
      <c r="GU149" s="312"/>
      <c r="GV149" s="312"/>
      <c r="GW149" s="312"/>
      <c r="GX149" s="312"/>
      <c r="GY149" s="312"/>
      <c r="GZ149" s="312"/>
      <c r="HA149" s="312"/>
      <c r="HB149" s="312"/>
      <c r="HC149" s="312"/>
      <c r="HD149" s="312"/>
      <c r="HE149" s="312"/>
      <c r="HF149" s="312"/>
      <c r="HG149" s="312"/>
      <c r="HH149" s="312"/>
      <c r="HI149" s="312"/>
      <c r="HJ149" s="312"/>
      <c r="HK149" s="312"/>
      <c r="HL149" s="312"/>
      <c r="HM149" s="312"/>
      <c r="HN149" s="312"/>
      <c r="HO149" s="312"/>
      <c r="HP149" s="312"/>
      <c r="HQ149" s="312"/>
      <c r="HR149" s="312"/>
      <c r="HS149" s="312"/>
      <c r="HT149" s="312"/>
      <c r="HU149" s="312"/>
      <c r="HV149" s="312"/>
      <c r="HW149" s="312"/>
      <c r="HX149" s="312"/>
      <c r="HY149" s="312"/>
      <c r="HZ149" s="312"/>
      <c r="IA149" s="312"/>
      <c r="IB149" s="312"/>
      <c r="IC149" s="312"/>
      <c r="ID149" s="312"/>
      <c r="IE149" s="312"/>
      <c r="IF149" s="312"/>
      <c r="IG149" s="312"/>
      <c r="IH149" s="312"/>
      <c r="II149" s="312"/>
      <c r="IJ149" s="312"/>
      <c r="IK149" s="312"/>
      <c r="IL149" s="312"/>
      <c r="IM149" s="312"/>
      <c r="IN149" s="312"/>
      <c r="IO149" s="312"/>
      <c r="IP149" s="312"/>
      <c r="IQ149" s="312"/>
      <c r="IR149" s="312"/>
      <c r="IS149" s="312"/>
      <c r="IT149" s="312"/>
      <c r="IU149" s="312"/>
      <c r="IV149" s="312"/>
    </row>
    <row r="150" s="248" customFormat="1" customHeight="1" spans="1:256">
      <c r="A150" s="312"/>
      <c r="B150" s="261" t="s">
        <v>1541</v>
      </c>
      <c r="C150" s="350">
        <v>5000</v>
      </c>
      <c r="D150" s="351">
        <v>0.005</v>
      </c>
      <c r="E150" s="351">
        <v>0.0025</v>
      </c>
      <c r="F150" s="351">
        <v>0.0035</v>
      </c>
      <c r="G150" s="352">
        <f>IF($C$1&lt;C150,IF($C$1&gt;C149,($C$1-C149)*F150,0),(C150-C149)*F150)</f>
        <v>3.80772847</v>
      </c>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312"/>
      <c r="AF150" s="312"/>
      <c r="AG150" s="312"/>
      <c r="AH150" s="312"/>
      <c r="AI150" s="312"/>
      <c r="AJ150" s="312"/>
      <c r="AK150" s="312"/>
      <c r="AL150" s="312"/>
      <c r="AM150" s="312"/>
      <c r="AN150" s="312"/>
      <c r="AO150" s="312"/>
      <c r="AP150" s="312"/>
      <c r="AQ150" s="312"/>
      <c r="AR150" s="312"/>
      <c r="AS150" s="312"/>
      <c r="AT150" s="312"/>
      <c r="AU150" s="312"/>
      <c r="AV150" s="312"/>
      <c r="AW150" s="312"/>
      <c r="AX150" s="312"/>
      <c r="AY150" s="312"/>
      <c r="AZ150" s="312"/>
      <c r="BA150" s="312"/>
      <c r="BB150" s="312"/>
      <c r="BC150" s="312"/>
      <c r="BD150" s="312"/>
      <c r="BE150" s="312"/>
      <c r="BF150" s="312"/>
      <c r="BG150" s="312"/>
      <c r="BH150" s="312"/>
      <c r="BI150" s="312"/>
      <c r="BJ150" s="312"/>
      <c r="BK150" s="312"/>
      <c r="BL150" s="312"/>
      <c r="BM150" s="312"/>
      <c r="BN150" s="312"/>
      <c r="BO150" s="312"/>
      <c r="BP150" s="312"/>
      <c r="BQ150" s="312"/>
      <c r="BR150" s="312"/>
      <c r="BS150" s="312"/>
      <c r="BT150" s="312"/>
      <c r="BU150" s="312"/>
      <c r="BV150" s="312"/>
      <c r="BW150" s="312"/>
      <c r="BX150" s="312"/>
      <c r="BY150" s="312"/>
      <c r="BZ150" s="312"/>
      <c r="CA150" s="312"/>
      <c r="CB150" s="312"/>
      <c r="CC150" s="312"/>
      <c r="CD150" s="312"/>
      <c r="CE150" s="312"/>
      <c r="CF150" s="312"/>
      <c r="CG150" s="312"/>
      <c r="CH150" s="312"/>
      <c r="CI150" s="312"/>
      <c r="CJ150" s="312"/>
      <c r="CK150" s="312"/>
      <c r="CL150" s="312"/>
      <c r="CM150" s="312"/>
      <c r="CN150" s="312"/>
      <c r="CO150" s="312"/>
      <c r="CP150" s="312"/>
      <c r="CQ150" s="312"/>
      <c r="CR150" s="312"/>
      <c r="CS150" s="312"/>
      <c r="CT150" s="312"/>
      <c r="CU150" s="312"/>
      <c r="CV150" s="312"/>
      <c r="CW150" s="312"/>
      <c r="CX150" s="312"/>
      <c r="CY150" s="312"/>
      <c r="CZ150" s="312"/>
      <c r="DA150" s="312"/>
      <c r="DB150" s="312"/>
      <c r="DC150" s="312"/>
      <c r="DD150" s="312"/>
      <c r="DE150" s="312"/>
      <c r="DF150" s="312"/>
      <c r="DG150" s="312"/>
      <c r="DH150" s="312"/>
      <c r="DI150" s="312"/>
      <c r="DJ150" s="312"/>
      <c r="DK150" s="312"/>
      <c r="DL150" s="312"/>
      <c r="DM150" s="312"/>
      <c r="DN150" s="312"/>
      <c r="DO150" s="312"/>
      <c r="DP150" s="312"/>
      <c r="DQ150" s="312"/>
      <c r="DR150" s="312"/>
      <c r="DS150" s="312"/>
      <c r="DT150" s="312"/>
      <c r="DU150" s="312"/>
      <c r="DV150" s="312"/>
      <c r="DW150" s="312"/>
      <c r="DX150" s="312"/>
      <c r="DY150" s="312"/>
      <c r="DZ150" s="312"/>
      <c r="EA150" s="312"/>
      <c r="EB150" s="312"/>
      <c r="EC150" s="312"/>
      <c r="ED150" s="312"/>
      <c r="EE150" s="312"/>
      <c r="EF150" s="312"/>
      <c r="EG150" s="312"/>
      <c r="EH150" s="312"/>
      <c r="EI150" s="312"/>
      <c r="EJ150" s="312"/>
      <c r="EK150" s="312"/>
      <c r="EL150" s="312"/>
      <c r="EM150" s="312"/>
      <c r="EN150" s="312"/>
      <c r="EO150" s="312"/>
      <c r="EP150" s="312"/>
      <c r="EQ150" s="312"/>
      <c r="ER150" s="312"/>
      <c r="ES150" s="312"/>
      <c r="ET150" s="312"/>
      <c r="EU150" s="312"/>
      <c r="EV150" s="312"/>
      <c r="EW150" s="312"/>
      <c r="EX150" s="312"/>
      <c r="EY150" s="312"/>
      <c r="EZ150" s="312"/>
      <c r="FA150" s="312"/>
      <c r="FB150" s="312"/>
      <c r="FC150" s="312"/>
      <c r="FD150" s="312"/>
      <c r="FE150" s="312"/>
      <c r="FF150" s="312"/>
      <c r="FG150" s="312"/>
      <c r="FH150" s="312"/>
      <c r="FI150" s="312"/>
      <c r="FJ150" s="312"/>
      <c r="FK150" s="312"/>
      <c r="FL150" s="312"/>
      <c r="FM150" s="312"/>
      <c r="FN150" s="312"/>
      <c r="FO150" s="312"/>
      <c r="FP150" s="312"/>
      <c r="FQ150" s="312"/>
      <c r="FR150" s="312"/>
      <c r="FS150" s="312"/>
      <c r="FT150" s="312"/>
      <c r="FU150" s="312"/>
      <c r="FV150" s="312"/>
      <c r="FW150" s="312"/>
      <c r="FX150" s="312"/>
      <c r="FY150" s="312"/>
      <c r="FZ150" s="312"/>
      <c r="GA150" s="312"/>
      <c r="GB150" s="312"/>
      <c r="GC150" s="312"/>
      <c r="GD150" s="312"/>
      <c r="GE150" s="312"/>
      <c r="GF150" s="312"/>
      <c r="GG150" s="312"/>
      <c r="GH150" s="312"/>
      <c r="GI150" s="312"/>
      <c r="GJ150" s="312"/>
      <c r="GK150" s="312"/>
      <c r="GL150" s="312"/>
      <c r="GM150" s="312"/>
      <c r="GN150" s="312"/>
      <c r="GO150" s="312"/>
      <c r="GP150" s="312"/>
      <c r="GQ150" s="312"/>
      <c r="GR150" s="312"/>
      <c r="GS150" s="312"/>
      <c r="GT150" s="312"/>
      <c r="GU150" s="312"/>
      <c r="GV150" s="312"/>
      <c r="GW150" s="312"/>
      <c r="GX150" s="312"/>
      <c r="GY150" s="312"/>
      <c r="GZ150" s="312"/>
      <c r="HA150" s="312"/>
      <c r="HB150" s="312"/>
      <c r="HC150" s="312"/>
      <c r="HD150" s="312"/>
      <c r="HE150" s="312"/>
      <c r="HF150" s="312"/>
      <c r="HG150" s="312"/>
      <c r="HH150" s="312"/>
      <c r="HI150" s="312"/>
      <c r="HJ150" s="312"/>
      <c r="HK150" s="312"/>
      <c r="HL150" s="312"/>
      <c r="HM150" s="312"/>
      <c r="HN150" s="312"/>
      <c r="HO150" s="312"/>
      <c r="HP150" s="312"/>
      <c r="HQ150" s="312"/>
      <c r="HR150" s="312"/>
      <c r="HS150" s="312"/>
      <c r="HT150" s="312"/>
      <c r="HU150" s="312"/>
      <c r="HV150" s="312"/>
      <c r="HW150" s="312"/>
      <c r="HX150" s="312"/>
      <c r="HY150" s="312"/>
      <c r="HZ150" s="312"/>
      <c r="IA150" s="312"/>
      <c r="IB150" s="312"/>
      <c r="IC150" s="312"/>
      <c r="ID150" s="312"/>
      <c r="IE150" s="312"/>
      <c r="IF150" s="312"/>
      <c r="IG150" s="312"/>
      <c r="IH150" s="312"/>
      <c r="II150" s="312"/>
      <c r="IJ150" s="312"/>
      <c r="IK150" s="312"/>
      <c r="IL150" s="312"/>
      <c r="IM150" s="312"/>
      <c r="IN150" s="312"/>
      <c r="IO150" s="312"/>
      <c r="IP150" s="312"/>
      <c r="IQ150" s="312"/>
      <c r="IR150" s="312"/>
      <c r="IS150" s="312"/>
      <c r="IT150" s="312"/>
      <c r="IU150" s="312"/>
      <c r="IV150" s="312"/>
    </row>
    <row r="151" s="248" customFormat="1" customHeight="1" spans="1:256">
      <c r="A151" s="312"/>
      <c r="B151" s="261" t="s">
        <v>1542</v>
      </c>
      <c r="C151" s="350">
        <v>10000</v>
      </c>
      <c r="D151" s="351">
        <v>0.0025</v>
      </c>
      <c r="E151" s="351">
        <v>0.001</v>
      </c>
      <c r="F151" s="351">
        <v>0.002</v>
      </c>
      <c r="G151" s="352">
        <f>IF($C$1&lt;C151,IF($C$1&gt;C150,($C$1-C150)*F151,0),(C151-C150)*F151)</f>
        <v>0</v>
      </c>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c r="EE151" s="312"/>
      <c r="EF151" s="312"/>
      <c r="EG151" s="312"/>
      <c r="EH151" s="312"/>
      <c r="EI151" s="312"/>
      <c r="EJ151" s="312"/>
      <c r="EK151" s="312"/>
      <c r="EL151" s="312"/>
      <c r="EM151" s="312"/>
      <c r="EN151" s="312"/>
      <c r="EO151" s="312"/>
      <c r="EP151" s="312"/>
      <c r="EQ151" s="312"/>
      <c r="ER151" s="312"/>
      <c r="ES151" s="312"/>
      <c r="ET151" s="312"/>
      <c r="EU151" s="312"/>
      <c r="EV151" s="312"/>
      <c r="EW151" s="312"/>
      <c r="EX151" s="312"/>
      <c r="EY151" s="312"/>
      <c r="EZ151" s="312"/>
      <c r="FA151" s="312"/>
      <c r="FB151" s="312"/>
      <c r="FC151" s="312"/>
      <c r="FD151" s="312"/>
      <c r="FE151" s="312"/>
      <c r="FF151" s="312"/>
      <c r="FG151" s="312"/>
      <c r="FH151" s="312"/>
      <c r="FI151" s="312"/>
      <c r="FJ151" s="312"/>
      <c r="FK151" s="312"/>
      <c r="FL151" s="312"/>
      <c r="FM151" s="312"/>
      <c r="FN151" s="312"/>
      <c r="FO151" s="312"/>
      <c r="FP151" s="312"/>
      <c r="FQ151" s="312"/>
      <c r="FR151" s="312"/>
      <c r="FS151" s="312"/>
      <c r="FT151" s="312"/>
      <c r="FU151" s="312"/>
      <c r="FV151" s="312"/>
      <c r="FW151" s="312"/>
      <c r="FX151" s="312"/>
      <c r="FY151" s="312"/>
      <c r="FZ151" s="312"/>
      <c r="GA151" s="312"/>
      <c r="GB151" s="312"/>
      <c r="GC151" s="312"/>
      <c r="GD151" s="312"/>
      <c r="GE151" s="312"/>
      <c r="GF151" s="312"/>
      <c r="GG151" s="312"/>
      <c r="GH151" s="312"/>
      <c r="GI151" s="312"/>
      <c r="GJ151" s="312"/>
      <c r="GK151" s="312"/>
      <c r="GL151" s="312"/>
      <c r="GM151" s="312"/>
      <c r="GN151" s="312"/>
      <c r="GO151" s="312"/>
      <c r="GP151" s="312"/>
      <c r="GQ151" s="312"/>
      <c r="GR151" s="312"/>
      <c r="GS151" s="312"/>
      <c r="GT151" s="312"/>
      <c r="GU151" s="312"/>
      <c r="GV151" s="312"/>
      <c r="GW151" s="312"/>
      <c r="GX151" s="312"/>
      <c r="GY151" s="312"/>
      <c r="GZ151" s="312"/>
      <c r="HA151" s="312"/>
      <c r="HB151" s="312"/>
      <c r="HC151" s="312"/>
      <c r="HD151" s="312"/>
      <c r="HE151" s="312"/>
      <c r="HF151" s="312"/>
      <c r="HG151" s="312"/>
      <c r="HH151" s="312"/>
      <c r="HI151" s="312"/>
      <c r="HJ151" s="312"/>
      <c r="HK151" s="312"/>
      <c r="HL151" s="312"/>
      <c r="HM151" s="312"/>
      <c r="HN151" s="312"/>
      <c r="HO151" s="312"/>
      <c r="HP151" s="312"/>
      <c r="HQ151" s="312"/>
      <c r="HR151" s="312"/>
      <c r="HS151" s="312"/>
      <c r="HT151" s="312"/>
      <c r="HU151" s="312"/>
      <c r="HV151" s="312"/>
      <c r="HW151" s="312"/>
      <c r="HX151" s="312"/>
      <c r="HY151" s="312"/>
      <c r="HZ151" s="312"/>
      <c r="IA151" s="312"/>
      <c r="IB151" s="312"/>
      <c r="IC151" s="312"/>
      <c r="ID151" s="312"/>
      <c r="IE151" s="312"/>
      <c r="IF151" s="312"/>
      <c r="IG151" s="312"/>
      <c r="IH151" s="312"/>
      <c r="II151" s="312"/>
      <c r="IJ151" s="312"/>
      <c r="IK151" s="312"/>
      <c r="IL151" s="312"/>
      <c r="IM151" s="312"/>
      <c r="IN151" s="312"/>
      <c r="IO151" s="312"/>
      <c r="IP151" s="312"/>
      <c r="IQ151" s="312"/>
      <c r="IR151" s="312"/>
      <c r="IS151" s="312"/>
      <c r="IT151" s="312"/>
      <c r="IU151" s="312"/>
      <c r="IV151" s="312"/>
    </row>
    <row r="152" s="248" customFormat="1" customHeight="1" spans="1:256">
      <c r="A152" s="312"/>
      <c r="B152" s="261" t="s">
        <v>1543</v>
      </c>
      <c r="C152" s="350">
        <v>50000</v>
      </c>
      <c r="D152" s="351">
        <v>0.0005</v>
      </c>
      <c r="E152" s="351">
        <v>0.0005</v>
      </c>
      <c r="F152" s="351">
        <v>0.0005</v>
      </c>
      <c r="G152" s="352">
        <f>IF($C$1&lt;C152,IF($C$1&gt;C151,($C$1-C151)*F152,0),(C152-C151)*F152)</f>
        <v>0</v>
      </c>
      <c r="H152" s="312"/>
      <c r="I152" s="381"/>
      <c r="J152" s="312"/>
      <c r="K152" s="312"/>
      <c r="L152" s="312"/>
      <c r="M152" s="312"/>
      <c r="N152" s="312"/>
      <c r="O152" s="312"/>
      <c r="P152" s="312"/>
      <c r="Q152" s="312"/>
      <c r="R152" s="312"/>
      <c r="S152" s="312"/>
      <c r="T152" s="312"/>
      <c r="U152" s="312"/>
      <c r="V152" s="312"/>
      <c r="W152" s="312"/>
      <c r="X152" s="312"/>
      <c r="Y152" s="312"/>
      <c r="Z152" s="312"/>
      <c r="AA152" s="312"/>
      <c r="AB152" s="312"/>
      <c r="AC152" s="312"/>
      <c r="AD152" s="312"/>
      <c r="AE152" s="312"/>
      <c r="AF152" s="312"/>
      <c r="AG152" s="312"/>
      <c r="AH152" s="312"/>
      <c r="AI152" s="312"/>
      <c r="AJ152" s="312"/>
      <c r="AK152" s="312"/>
      <c r="AL152" s="312"/>
      <c r="AM152" s="312"/>
      <c r="AN152" s="312"/>
      <c r="AO152" s="312"/>
      <c r="AP152" s="312"/>
      <c r="AQ152" s="312"/>
      <c r="AR152" s="312"/>
      <c r="AS152" s="312"/>
      <c r="AT152" s="312"/>
      <c r="AU152" s="312"/>
      <c r="AV152" s="312"/>
      <c r="AW152" s="312"/>
      <c r="AX152" s="312"/>
      <c r="AY152" s="312"/>
      <c r="AZ152" s="312"/>
      <c r="BA152" s="312"/>
      <c r="BB152" s="312"/>
      <c r="BC152" s="312"/>
      <c r="BD152" s="312"/>
      <c r="BE152" s="312"/>
      <c r="BF152" s="312"/>
      <c r="BG152" s="312"/>
      <c r="BH152" s="312"/>
      <c r="BI152" s="312"/>
      <c r="BJ152" s="312"/>
      <c r="BK152" s="312"/>
      <c r="BL152" s="312"/>
      <c r="BM152" s="312"/>
      <c r="BN152" s="312"/>
      <c r="BO152" s="312"/>
      <c r="BP152" s="312"/>
      <c r="BQ152" s="312"/>
      <c r="BR152" s="312"/>
      <c r="BS152" s="312"/>
      <c r="BT152" s="312"/>
      <c r="BU152" s="312"/>
      <c r="BV152" s="312"/>
      <c r="BW152" s="312"/>
      <c r="BX152" s="312"/>
      <c r="BY152" s="312"/>
      <c r="BZ152" s="312"/>
      <c r="CA152" s="312"/>
      <c r="CB152" s="312"/>
      <c r="CC152" s="312"/>
      <c r="CD152" s="312"/>
      <c r="CE152" s="312"/>
      <c r="CF152" s="312"/>
      <c r="CG152" s="312"/>
      <c r="CH152" s="312"/>
      <c r="CI152" s="312"/>
      <c r="CJ152" s="312"/>
      <c r="CK152" s="312"/>
      <c r="CL152" s="312"/>
      <c r="CM152" s="312"/>
      <c r="CN152" s="312"/>
      <c r="CO152" s="312"/>
      <c r="CP152" s="312"/>
      <c r="CQ152" s="312"/>
      <c r="CR152" s="312"/>
      <c r="CS152" s="312"/>
      <c r="CT152" s="312"/>
      <c r="CU152" s="312"/>
      <c r="CV152" s="312"/>
      <c r="CW152" s="312"/>
      <c r="CX152" s="312"/>
      <c r="CY152" s="312"/>
      <c r="CZ152" s="312"/>
      <c r="DA152" s="312"/>
      <c r="DB152" s="312"/>
      <c r="DC152" s="312"/>
      <c r="DD152" s="312"/>
      <c r="DE152" s="312"/>
      <c r="DF152" s="312"/>
      <c r="DG152" s="312"/>
      <c r="DH152" s="312"/>
      <c r="DI152" s="312"/>
      <c r="DJ152" s="312"/>
      <c r="DK152" s="312"/>
      <c r="DL152" s="312"/>
      <c r="DM152" s="312"/>
      <c r="DN152" s="312"/>
      <c r="DO152" s="312"/>
      <c r="DP152" s="312"/>
      <c r="DQ152" s="312"/>
      <c r="DR152" s="312"/>
      <c r="DS152" s="312"/>
      <c r="DT152" s="312"/>
      <c r="DU152" s="312"/>
      <c r="DV152" s="312"/>
      <c r="DW152" s="312"/>
      <c r="DX152" s="312"/>
      <c r="DY152" s="312"/>
      <c r="DZ152" s="312"/>
      <c r="EA152" s="312"/>
      <c r="EB152" s="312"/>
      <c r="EC152" s="312"/>
      <c r="ED152" s="312"/>
      <c r="EE152" s="312"/>
      <c r="EF152" s="312"/>
      <c r="EG152" s="312"/>
      <c r="EH152" s="312"/>
      <c r="EI152" s="312"/>
      <c r="EJ152" s="312"/>
      <c r="EK152" s="312"/>
      <c r="EL152" s="312"/>
      <c r="EM152" s="312"/>
      <c r="EN152" s="312"/>
      <c r="EO152" s="312"/>
      <c r="EP152" s="312"/>
      <c r="EQ152" s="312"/>
      <c r="ER152" s="312"/>
      <c r="ES152" s="312"/>
      <c r="ET152" s="312"/>
      <c r="EU152" s="312"/>
      <c r="EV152" s="312"/>
      <c r="EW152" s="312"/>
      <c r="EX152" s="312"/>
      <c r="EY152" s="312"/>
      <c r="EZ152" s="312"/>
      <c r="FA152" s="312"/>
      <c r="FB152" s="312"/>
      <c r="FC152" s="312"/>
      <c r="FD152" s="312"/>
      <c r="FE152" s="312"/>
      <c r="FF152" s="312"/>
      <c r="FG152" s="312"/>
      <c r="FH152" s="312"/>
      <c r="FI152" s="312"/>
      <c r="FJ152" s="312"/>
      <c r="FK152" s="312"/>
      <c r="FL152" s="312"/>
      <c r="FM152" s="312"/>
      <c r="FN152" s="312"/>
      <c r="FO152" s="312"/>
      <c r="FP152" s="312"/>
      <c r="FQ152" s="312"/>
      <c r="FR152" s="312"/>
      <c r="FS152" s="312"/>
      <c r="FT152" s="312"/>
      <c r="FU152" s="312"/>
      <c r="FV152" s="312"/>
      <c r="FW152" s="312"/>
      <c r="FX152" s="312"/>
      <c r="FY152" s="312"/>
      <c r="FZ152" s="312"/>
      <c r="GA152" s="312"/>
      <c r="GB152" s="312"/>
      <c r="GC152" s="312"/>
      <c r="GD152" s="312"/>
      <c r="GE152" s="312"/>
      <c r="GF152" s="312"/>
      <c r="GG152" s="312"/>
      <c r="GH152" s="312"/>
      <c r="GI152" s="312"/>
      <c r="GJ152" s="312"/>
      <c r="GK152" s="312"/>
      <c r="GL152" s="312"/>
      <c r="GM152" s="312"/>
      <c r="GN152" s="312"/>
      <c r="GO152" s="312"/>
      <c r="GP152" s="312"/>
      <c r="GQ152" s="312"/>
      <c r="GR152" s="312"/>
      <c r="GS152" s="312"/>
      <c r="GT152" s="312"/>
      <c r="GU152" s="312"/>
      <c r="GV152" s="312"/>
      <c r="GW152" s="312"/>
      <c r="GX152" s="312"/>
      <c r="GY152" s="312"/>
      <c r="GZ152" s="312"/>
      <c r="HA152" s="312"/>
      <c r="HB152" s="312"/>
      <c r="HC152" s="312"/>
      <c r="HD152" s="312"/>
      <c r="HE152" s="312"/>
      <c r="HF152" s="312"/>
      <c r="HG152" s="312"/>
      <c r="HH152" s="312"/>
      <c r="HI152" s="312"/>
      <c r="HJ152" s="312"/>
      <c r="HK152" s="312"/>
      <c r="HL152" s="312"/>
      <c r="HM152" s="312"/>
      <c r="HN152" s="312"/>
      <c r="HO152" s="312"/>
      <c r="HP152" s="312"/>
      <c r="HQ152" s="312"/>
      <c r="HR152" s="312"/>
      <c r="HS152" s="312"/>
      <c r="HT152" s="312"/>
      <c r="HU152" s="312"/>
      <c r="HV152" s="312"/>
      <c r="HW152" s="312"/>
      <c r="HX152" s="312"/>
      <c r="HY152" s="312"/>
      <c r="HZ152" s="312"/>
      <c r="IA152" s="312"/>
      <c r="IB152" s="312"/>
      <c r="IC152" s="312"/>
      <c r="ID152" s="312"/>
      <c r="IE152" s="312"/>
      <c r="IF152" s="312"/>
      <c r="IG152" s="312"/>
      <c r="IH152" s="312"/>
      <c r="II152" s="312"/>
      <c r="IJ152" s="312"/>
      <c r="IK152" s="312"/>
      <c r="IL152" s="312"/>
      <c r="IM152" s="312"/>
      <c r="IN152" s="312"/>
      <c r="IO152" s="312"/>
      <c r="IP152" s="312"/>
      <c r="IQ152" s="312"/>
      <c r="IR152" s="312"/>
      <c r="IS152" s="312"/>
      <c r="IT152" s="312"/>
      <c r="IU152" s="312"/>
      <c r="IV152" s="312"/>
    </row>
    <row r="153" s="248" customFormat="1" customHeight="1" spans="1:256">
      <c r="A153" s="312"/>
      <c r="B153" s="261" t="s">
        <v>1544</v>
      </c>
      <c r="C153" s="350">
        <v>100000</v>
      </c>
      <c r="D153" s="353">
        <v>0.00035</v>
      </c>
      <c r="E153" s="353">
        <v>0.00035</v>
      </c>
      <c r="F153" s="353">
        <v>0.00035</v>
      </c>
      <c r="G153" s="352">
        <f>IF($C$1&lt;C153,IF($C$1&gt;C152,($C$1-C152)*F153,0),(C153-C152)*F153)</f>
        <v>0</v>
      </c>
      <c r="H153" s="312"/>
      <c r="I153" s="381"/>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312"/>
      <c r="AF153" s="312"/>
      <c r="AG153" s="312"/>
      <c r="AH153" s="312"/>
      <c r="AI153" s="312"/>
      <c r="AJ153" s="312"/>
      <c r="AK153" s="312"/>
      <c r="AL153" s="312"/>
      <c r="AM153" s="312"/>
      <c r="AN153" s="312"/>
      <c r="AO153" s="312"/>
      <c r="AP153" s="312"/>
      <c r="AQ153" s="312"/>
      <c r="AR153" s="312"/>
      <c r="AS153" s="312"/>
      <c r="AT153" s="312"/>
      <c r="AU153" s="312"/>
      <c r="AV153" s="312"/>
      <c r="AW153" s="312"/>
      <c r="AX153" s="312"/>
      <c r="AY153" s="312"/>
      <c r="AZ153" s="312"/>
      <c r="BA153" s="312"/>
      <c r="BB153" s="312"/>
      <c r="BC153" s="312"/>
      <c r="BD153" s="312"/>
      <c r="BE153" s="312"/>
      <c r="BF153" s="312"/>
      <c r="BG153" s="312"/>
      <c r="BH153" s="312"/>
      <c r="BI153" s="312"/>
      <c r="BJ153" s="312"/>
      <c r="BK153" s="312"/>
      <c r="BL153" s="312"/>
      <c r="BM153" s="312"/>
      <c r="BN153" s="312"/>
      <c r="BO153" s="312"/>
      <c r="BP153" s="312"/>
      <c r="BQ153" s="312"/>
      <c r="BR153" s="312"/>
      <c r="BS153" s="312"/>
      <c r="BT153" s="312"/>
      <c r="BU153" s="312"/>
      <c r="BV153" s="312"/>
      <c r="BW153" s="312"/>
      <c r="BX153" s="312"/>
      <c r="BY153" s="312"/>
      <c r="BZ153" s="312"/>
      <c r="CA153" s="312"/>
      <c r="CB153" s="312"/>
      <c r="CC153" s="312"/>
      <c r="CD153" s="312"/>
      <c r="CE153" s="312"/>
      <c r="CF153" s="312"/>
      <c r="CG153" s="312"/>
      <c r="CH153" s="312"/>
      <c r="CI153" s="312"/>
      <c r="CJ153" s="312"/>
      <c r="CK153" s="312"/>
      <c r="CL153" s="312"/>
      <c r="CM153" s="312"/>
      <c r="CN153" s="312"/>
      <c r="CO153" s="312"/>
      <c r="CP153" s="312"/>
      <c r="CQ153" s="312"/>
      <c r="CR153" s="312"/>
      <c r="CS153" s="312"/>
      <c r="CT153" s="312"/>
      <c r="CU153" s="312"/>
      <c r="CV153" s="312"/>
      <c r="CW153" s="312"/>
      <c r="CX153" s="312"/>
      <c r="CY153" s="312"/>
      <c r="CZ153" s="312"/>
      <c r="DA153" s="312"/>
      <c r="DB153" s="312"/>
      <c r="DC153" s="312"/>
      <c r="DD153" s="312"/>
      <c r="DE153" s="312"/>
      <c r="DF153" s="312"/>
      <c r="DG153" s="312"/>
      <c r="DH153" s="312"/>
      <c r="DI153" s="312"/>
      <c r="DJ153" s="312"/>
      <c r="DK153" s="312"/>
      <c r="DL153" s="312"/>
      <c r="DM153" s="312"/>
      <c r="DN153" s="312"/>
      <c r="DO153" s="312"/>
      <c r="DP153" s="312"/>
      <c r="DQ153" s="312"/>
      <c r="DR153" s="312"/>
      <c r="DS153" s="312"/>
      <c r="DT153" s="312"/>
      <c r="DU153" s="312"/>
      <c r="DV153" s="312"/>
      <c r="DW153" s="312"/>
      <c r="DX153" s="312"/>
      <c r="DY153" s="312"/>
      <c r="DZ153" s="312"/>
      <c r="EA153" s="312"/>
      <c r="EB153" s="312"/>
      <c r="EC153" s="312"/>
      <c r="ED153" s="312"/>
      <c r="EE153" s="312"/>
      <c r="EF153" s="312"/>
      <c r="EG153" s="312"/>
      <c r="EH153" s="312"/>
      <c r="EI153" s="312"/>
      <c r="EJ153" s="312"/>
      <c r="EK153" s="312"/>
      <c r="EL153" s="312"/>
      <c r="EM153" s="312"/>
      <c r="EN153" s="312"/>
      <c r="EO153" s="312"/>
      <c r="EP153" s="312"/>
      <c r="EQ153" s="312"/>
      <c r="ER153" s="312"/>
      <c r="ES153" s="312"/>
      <c r="ET153" s="312"/>
      <c r="EU153" s="312"/>
      <c r="EV153" s="312"/>
      <c r="EW153" s="312"/>
      <c r="EX153" s="312"/>
      <c r="EY153" s="312"/>
      <c r="EZ153" s="312"/>
      <c r="FA153" s="312"/>
      <c r="FB153" s="312"/>
      <c r="FC153" s="312"/>
      <c r="FD153" s="312"/>
      <c r="FE153" s="312"/>
      <c r="FF153" s="312"/>
      <c r="FG153" s="312"/>
      <c r="FH153" s="312"/>
      <c r="FI153" s="312"/>
      <c r="FJ153" s="312"/>
      <c r="FK153" s="312"/>
      <c r="FL153" s="312"/>
      <c r="FM153" s="312"/>
      <c r="FN153" s="312"/>
      <c r="FO153" s="312"/>
      <c r="FP153" s="312"/>
      <c r="FQ153" s="312"/>
      <c r="FR153" s="312"/>
      <c r="FS153" s="312"/>
      <c r="FT153" s="312"/>
      <c r="FU153" s="312"/>
      <c r="FV153" s="312"/>
      <c r="FW153" s="312"/>
      <c r="FX153" s="312"/>
      <c r="FY153" s="312"/>
      <c r="FZ153" s="312"/>
      <c r="GA153" s="312"/>
      <c r="GB153" s="312"/>
      <c r="GC153" s="312"/>
      <c r="GD153" s="312"/>
      <c r="GE153" s="312"/>
      <c r="GF153" s="312"/>
      <c r="GG153" s="312"/>
      <c r="GH153" s="312"/>
      <c r="GI153" s="312"/>
      <c r="GJ153" s="312"/>
      <c r="GK153" s="312"/>
      <c r="GL153" s="312"/>
      <c r="GM153" s="312"/>
      <c r="GN153" s="312"/>
      <c r="GO153" s="312"/>
      <c r="GP153" s="312"/>
      <c r="GQ153" s="312"/>
      <c r="GR153" s="312"/>
      <c r="GS153" s="312"/>
      <c r="GT153" s="312"/>
      <c r="GU153" s="312"/>
      <c r="GV153" s="312"/>
      <c r="GW153" s="312"/>
      <c r="GX153" s="312"/>
      <c r="GY153" s="312"/>
      <c r="GZ153" s="312"/>
      <c r="HA153" s="312"/>
      <c r="HB153" s="312"/>
      <c r="HC153" s="312"/>
      <c r="HD153" s="312"/>
      <c r="HE153" s="312"/>
      <c r="HF153" s="312"/>
      <c r="HG153" s="312"/>
      <c r="HH153" s="312"/>
      <c r="HI153" s="312"/>
      <c r="HJ153" s="312"/>
      <c r="HK153" s="312"/>
      <c r="HL153" s="312"/>
      <c r="HM153" s="312"/>
      <c r="HN153" s="312"/>
      <c r="HO153" s="312"/>
      <c r="HP153" s="312"/>
      <c r="HQ153" s="312"/>
      <c r="HR153" s="312"/>
      <c r="HS153" s="312"/>
      <c r="HT153" s="312"/>
      <c r="HU153" s="312"/>
      <c r="HV153" s="312"/>
      <c r="HW153" s="312"/>
      <c r="HX153" s="312"/>
      <c r="HY153" s="312"/>
      <c r="HZ153" s="312"/>
      <c r="IA153" s="312"/>
      <c r="IB153" s="312"/>
      <c r="IC153" s="312"/>
      <c r="ID153" s="312"/>
      <c r="IE153" s="312"/>
      <c r="IF153" s="312"/>
      <c r="IG153" s="312"/>
      <c r="IH153" s="312"/>
      <c r="II153" s="312"/>
      <c r="IJ153" s="312"/>
      <c r="IK153" s="312"/>
      <c r="IL153" s="312"/>
      <c r="IM153" s="312"/>
      <c r="IN153" s="312"/>
      <c r="IO153" s="312"/>
      <c r="IP153" s="312"/>
      <c r="IQ153" s="312"/>
      <c r="IR153" s="312"/>
      <c r="IS153" s="312"/>
      <c r="IT153" s="312"/>
      <c r="IU153" s="312"/>
      <c r="IV153" s="312"/>
    </row>
    <row r="154" s="248" customFormat="1" customHeight="1" spans="1:256">
      <c r="A154" s="312"/>
      <c r="B154" s="261" t="s">
        <v>1545</v>
      </c>
      <c r="C154" s="350">
        <v>500000</v>
      </c>
      <c r="D154" s="353">
        <v>8e-5</v>
      </c>
      <c r="E154" s="353">
        <v>8e-5</v>
      </c>
      <c r="F154" s="353">
        <v>8e-5</v>
      </c>
      <c r="G154" s="352">
        <f>IF($C$1&lt;C154,IF($C$1&gt;C153,($C$1-C153)*F154,0),(C154-C153)*F154)</f>
        <v>0</v>
      </c>
      <c r="H154" s="312"/>
      <c r="I154" s="381"/>
      <c r="J154" s="312"/>
      <c r="K154" s="312"/>
      <c r="L154" s="312"/>
      <c r="M154" s="312"/>
      <c r="N154" s="312"/>
      <c r="O154" s="312"/>
      <c r="P154" s="312"/>
      <c r="Q154" s="312"/>
      <c r="R154" s="312"/>
      <c r="S154" s="312"/>
      <c r="T154" s="312"/>
      <c r="U154" s="312"/>
      <c r="V154" s="312"/>
      <c r="W154" s="312"/>
      <c r="X154" s="312"/>
      <c r="Y154" s="312"/>
      <c r="Z154" s="312"/>
      <c r="AA154" s="312"/>
      <c r="AB154" s="312"/>
      <c r="AC154" s="312"/>
      <c r="AD154" s="312"/>
      <c r="AE154" s="312"/>
      <c r="AF154" s="312"/>
      <c r="AG154" s="312"/>
      <c r="AH154" s="312"/>
      <c r="AI154" s="312"/>
      <c r="AJ154" s="312"/>
      <c r="AK154" s="312"/>
      <c r="AL154" s="312"/>
      <c r="AM154" s="312"/>
      <c r="AN154" s="312"/>
      <c r="AO154" s="312"/>
      <c r="AP154" s="312"/>
      <c r="AQ154" s="312"/>
      <c r="AR154" s="312"/>
      <c r="AS154" s="312"/>
      <c r="AT154" s="312"/>
      <c r="AU154" s="312"/>
      <c r="AV154" s="312"/>
      <c r="AW154" s="312"/>
      <c r="AX154" s="312"/>
      <c r="AY154" s="312"/>
      <c r="AZ154" s="312"/>
      <c r="BA154" s="312"/>
      <c r="BB154" s="312"/>
      <c r="BC154" s="312"/>
      <c r="BD154" s="312"/>
      <c r="BE154" s="312"/>
      <c r="BF154" s="312"/>
      <c r="BG154" s="312"/>
      <c r="BH154" s="312"/>
      <c r="BI154" s="312"/>
      <c r="BJ154" s="312"/>
      <c r="BK154" s="312"/>
      <c r="BL154" s="312"/>
      <c r="BM154" s="312"/>
      <c r="BN154" s="312"/>
      <c r="BO154" s="312"/>
      <c r="BP154" s="312"/>
      <c r="BQ154" s="312"/>
      <c r="BR154" s="312"/>
      <c r="BS154" s="312"/>
      <c r="BT154" s="312"/>
      <c r="BU154" s="312"/>
      <c r="BV154" s="312"/>
      <c r="BW154" s="312"/>
      <c r="BX154" s="312"/>
      <c r="BY154" s="312"/>
      <c r="BZ154" s="312"/>
      <c r="CA154" s="312"/>
      <c r="CB154" s="312"/>
      <c r="CC154" s="312"/>
      <c r="CD154" s="312"/>
      <c r="CE154" s="312"/>
      <c r="CF154" s="312"/>
      <c r="CG154" s="312"/>
      <c r="CH154" s="312"/>
      <c r="CI154" s="312"/>
      <c r="CJ154" s="312"/>
      <c r="CK154" s="312"/>
      <c r="CL154" s="312"/>
      <c r="CM154" s="312"/>
      <c r="CN154" s="312"/>
      <c r="CO154" s="312"/>
      <c r="CP154" s="312"/>
      <c r="CQ154" s="312"/>
      <c r="CR154" s="312"/>
      <c r="CS154" s="312"/>
      <c r="CT154" s="312"/>
      <c r="CU154" s="312"/>
      <c r="CV154" s="312"/>
      <c r="CW154" s="312"/>
      <c r="CX154" s="312"/>
      <c r="CY154" s="312"/>
      <c r="CZ154" s="312"/>
      <c r="DA154" s="312"/>
      <c r="DB154" s="312"/>
      <c r="DC154" s="312"/>
      <c r="DD154" s="312"/>
      <c r="DE154" s="312"/>
      <c r="DF154" s="312"/>
      <c r="DG154" s="312"/>
      <c r="DH154" s="312"/>
      <c r="DI154" s="312"/>
      <c r="DJ154" s="312"/>
      <c r="DK154" s="312"/>
      <c r="DL154" s="312"/>
      <c r="DM154" s="312"/>
      <c r="DN154" s="312"/>
      <c r="DO154" s="312"/>
      <c r="DP154" s="312"/>
      <c r="DQ154" s="312"/>
      <c r="DR154" s="312"/>
      <c r="DS154" s="312"/>
      <c r="DT154" s="312"/>
      <c r="DU154" s="312"/>
      <c r="DV154" s="312"/>
      <c r="DW154" s="312"/>
      <c r="DX154" s="312"/>
      <c r="DY154" s="312"/>
      <c r="DZ154" s="312"/>
      <c r="EA154" s="312"/>
      <c r="EB154" s="312"/>
      <c r="EC154" s="312"/>
      <c r="ED154" s="312"/>
      <c r="EE154" s="312"/>
      <c r="EF154" s="312"/>
      <c r="EG154" s="312"/>
      <c r="EH154" s="312"/>
      <c r="EI154" s="312"/>
      <c r="EJ154" s="312"/>
      <c r="EK154" s="312"/>
      <c r="EL154" s="312"/>
      <c r="EM154" s="312"/>
      <c r="EN154" s="312"/>
      <c r="EO154" s="312"/>
      <c r="EP154" s="312"/>
      <c r="EQ154" s="312"/>
      <c r="ER154" s="312"/>
      <c r="ES154" s="312"/>
      <c r="ET154" s="312"/>
      <c r="EU154" s="312"/>
      <c r="EV154" s="312"/>
      <c r="EW154" s="312"/>
      <c r="EX154" s="312"/>
      <c r="EY154" s="312"/>
      <c r="EZ154" s="312"/>
      <c r="FA154" s="312"/>
      <c r="FB154" s="312"/>
      <c r="FC154" s="312"/>
      <c r="FD154" s="312"/>
      <c r="FE154" s="312"/>
      <c r="FF154" s="312"/>
      <c r="FG154" s="312"/>
      <c r="FH154" s="312"/>
      <c r="FI154" s="312"/>
      <c r="FJ154" s="312"/>
      <c r="FK154" s="312"/>
      <c r="FL154" s="312"/>
      <c r="FM154" s="312"/>
      <c r="FN154" s="312"/>
      <c r="FO154" s="312"/>
      <c r="FP154" s="312"/>
      <c r="FQ154" s="312"/>
      <c r="FR154" s="312"/>
      <c r="FS154" s="312"/>
      <c r="FT154" s="312"/>
      <c r="FU154" s="312"/>
      <c r="FV154" s="312"/>
      <c r="FW154" s="312"/>
      <c r="FX154" s="312"/>
      <c r="FY154" s="312"/>
      <c r="FZ154" s="312"/>
      <c r="GA154" s="312"/>
      <c r="GB154" s="312"/>
      <c r="GC154" s="312"/>
      <c r="GD154" s="312"/>
      <c r="GE154" s="312"/>
      <c r="GF154" s="312"/>
      <c r="GG154" s="312"/>
      <c r="GH154" s="312"/>
      <c r="GI154" s="312"/>
      <c r="GJ154" s="312"/>
      <c r="GK154" s="312"/>
      <c r="GL154" s="312"/>
      <c r="GM154" s="312"/>
      <c r="GN154" s="312"/>
      <c r="GO154" s="312"/>
      <c r="GP154" s="312"/>
      <c r="GQ154" s="312"/>
      <c r="GR154" s="312"/>
      <c r="GS154" s="312"/>
      <c r="GT154" s="312"/>
      <c r="GU154" s="312"/>
      <c r="GV154" s="312"/>
      <c r="GW154" s="312"/>
      <c r="GX154" s="312"/>
      <c r="GY154" s="312"/>
      <c r="GZ154" s="312"/>
      <c r="HA154" s="312"/>
      <c r="HB154" s="312"/>
      <c r="HC154" s="312"/>
      <c r="HD154" s="312"/>
      <c r="HE154" s="312"/>
      <c r="HF154" s="312"/>
      <c r="HG154" s="312"/>
      <c r="HH154" s="312"/>
      <c r="HI154" s="312"/>
      <c r="HJ154" s="312"/>
      <c r="HK154" s="312"/>
      <c r="HL154" s="312"/>
      <c r="HM154" s="312"/>
      <c r="HN154" s="312"/>
      <c r="HO154" s="312"/>
      <c r="HP154" s="312"/>
      <c r="HQ154" s="312"/>
      <c r="HR154" s="312"/>
      <c r="HS154" s="312"/>
      <c r="HT154" s="312"/>
      <c r="HU154" s="312"/>
      <c r="HV154" s="312"/>
      <c r="HW154" s="312"/>
      <c r="HX154" s="312"/>
      <c r="HY154" s="312"/>
      <c r="HZ154" s="312"/>
      <c r="IA154" s="312"/>
      <c r="IB154" s="312"/>
      <c r="IC154" s="312"/>
      <c r="ID154" s="312"/>
      <c r="IE154" s="312"/>
      <c r="IF154" s="312"/>
      <c r="IG154" s="312"/>
      <c r="IH154" s="312"/>
      <c r="II154" s="312"/>
      <c r="IJ154" s="312"/>
      <c r="IK154" s="312"/>
      <c r="IL154" s="312"/>
      <c r="IM154" s="312"/>
      <c r="IN154" s="312"/>
      <c r="IO154" s="312"/>
      <c r="IP154" s="312"/>
      <c r="IQ154" s="312"/>
      <c r="IR154" s="312"/>
      <c r="IS154" s="312"/>
      <c r="IT154" s="312"/>
      <c r="IU154" s="312"/>
      <c r="IV154" s="312"/>
    </row>
    <row r="155" s="248" customFormat="1" customHeight="1" spans="1:256">
      <c r="A155" s="312"/>
      <c r="B155" s="261" t="s">
        <v>1546</v>
      </c>
      <c r="C155" s="350">
        <v>1000000</v>
      </c>
      <c r="D155" s="353">
        <v>6e-5</v>
      </c>
      <c r="E155" s="353">
        <v>6e-5</v>
      </c>
      <c r="F155" s="353">
        <v>6e-5</v>
      </c>
      <c r="G155" s="352">
        <f>IF($C$1&lt;C155,IF($C$1&gt;C154,($C$1-C154)*F155,0),(C155-C154)*F155)</f>
        <v>0</v>
      </c>
      <c r="H155" s="312"/>
      <c r="I155" s="381"/>
      <c r="J155" s="312"/>
      <c r="K155" s="312"/>
      <c r="L155" s="312"/>
      <c r="M155" s="312"/>
      <c r="N155" s="312"/>
      <c r="O155" s="312"/>
      <c r="P155" s="312"/>
      <c r="Q155" s="312"/>
      <c r="R155" s="312"/>
      <c r="S155" s="312"/>
      <c r="T155" s="312"/>
      <c r="U155" s="312"/>
      <c r="V155" s="312"/>
      <c r="W155" s="312"/>
      <c r="X155" s="312"/>
      <c r="Y155" s="312"/>
      <c r="Z155" s="312"/>
      <c r="AA155" s="312"/>
      <c r="AB155" s="312"/>
      <c r="AC155" s="312"/>
      <c r="AD155" s="312"/>
      <c r="AE155" s="312"/>
      <c r="AF155" s="312"/>
      <c r="AG155" s="312"/>
      <c r="AH155" s="312"/>
      <c r="AI155" s="312"/>
      <c r="AJ155" s="312"/>
      <c r="AK155" s="312"/>
      <c r="AL155" s="312"/>
      <c r="AM155" s="312"/>
      <c r="AN155" s="312"/>
      <c r="AO155" s="312"/>
      <c r="AP155" s="312"/>
      <c r="AQ155" s="312"/>
      <c r="AR155" s="312"/>
      <c r="AS155" s="312"/>
      <c r="AT155" s="312"/>
      <c r="AU155" s="312"/>
      <c r="AV155" s="312"/>
      <c r="AW155" s="312"/>
      <c r="AX155" s="312"/>
      <c r="AY155" s="312"/>
      <c r="AZ155" s="312"/>
      <c r="BA155" s="312"/>
      <c r="BB155" s="312"/>
      <c r="BC155" s="312"/>
      <c r="BD155" s="312"/>
      <c r="BE155" s="312"/>
      <c r="BF155" s="312"/>
      <c r="BG155" s="312"/>
      <c r="BH155" s="312"/>
      <c r="BI155" s="312"/>
      <c r="BJ155" s="312"/>
      <c r="BK155" s="312"/>
      <c r="BL155" s="312"/>
      <c r="BM155" s="312"/>
      <c r="BN155" s="312"/>
      <c r="BO155" s="312"/>
      <c r="BP155" s="312"/>
      <c r="BQ155" s="312"/>
      <c r="BR155" s="312"/>
      <c r="BS155" s="312"/>
      <c r="BT155" s="312"/>
      <c r="BU155" s="312"/>
      <c r="BV155" s="312"/>
      <c r="BW155" s="312"/>
      <c r="BX155" s="312"/>
      <c r="BY155" s="312"/>
      <c r="BZ155" s="312"/>
      <c r="CA155" s="312"/>
      <c r="CB155" s="312"/>
      <c r="CC155" s="312"/>
      <c r="CD155" s="312"/>
      <c r="CE155" s="312"/>
      <c r="CF155" s="312"/>
      <c r="CG155" s="312"/>
      <c r="CH155" s="312"/>
      <c r="CI155" s="312"/>
      <c r="CJ155" s="312"/>
      <c r="CK155" s="312"/>
      <c r="CL155" s="312"/>
      <c r="CM155" s="312"/>
      <c r="CN155" s="312"/>
      <c r="CO155" s="312"/>
      <c r="CP155" s="312"/>
      <c r="CQ155" s="312"/>
      <c r="CR155" s="312"/>
      <c r="CS155" s="312"/>
      <c r="CT155" s="312"/>
      <c r="CU155" s="312"/>
      <c r="CV155" s="312"/>
      <c r="CW155" s="312"/>
      <c r="CX155" s="312"/>
      <c r="CY155" s="312"/>
      <c r="CZ155" s="312"/>
      <c r="DA155" s="312"/>
      <c r="DB155" s="312"/>
      <c r="DC155" s="312"/>
      <c r="DD155" s="312"/>
      <c r="DE155" s="312"/>
      <c r="DF155" s="312"/>
      <c r="DG155" s="312"/>
      <c r="DH155" s="312"/>
      <c r="DI155" s="312"/>
      <c r="DJ155" s="312"/>
      <c r="DK155" s="312"/>
      <c r="DL155" s="312"/>
      <c r="DM155" s="312"/>
      <c r="DN155" s="312"/>
      <c r="DO155" s="312"/>
      <c r="DP155" s="312"/>
      <c r="DQ155" s="312"/>
      <c r="DR155" s="312"/>
      <c r="DS155" s="312"/>
      <c r="DT155" s="312"/>
      <c r="DU155" s="312"/>
      <c r="DV155" s="312"/>
      <c r="DW155" s="312"/>
      <c r="DX155" s="312"/>
      <c r="DY155" s="312"/>
      <c r="DZ155" s="312"/>
      <c r="EA155" s="312"/>
      <c r="EB155" s="312"/>
      <c r="EC155" s="312"/>
      <c r="ED155" s="312"/>
      <c r="EE155" s="312"/>
      <c r="EF155" s="312"/>
      <c r="EG155" s="312"/>
      <c r="EH155" s="312"/>
      <c r="EI155" s="312"/>
      <c r="EJ155" s="312"/>
      <c r="EK155" s="312"/>
      <c r="EL155" s="312"/>
      <c r="EM155" s="312"/>
      <c r="EN155" s="312"/>
      <c r="EO155" s="312"/>
      <c r="EP155" s="312"/>
      <c r="EQ155" s="312"/>
      <c r="ER155" s="312"/>
      <c r="ES155" s="312"/>
      <c r="ET155" s="312"/>
      <c r="EU155" s="312"/>
      <c r="EV155" s="312"/>
      <c r="EW155" s="312"/>
      <c r="EX155" s="312"/>
      <c r="EY155" s="312"/>
      <c r="EZ155" s="312"/>
      <c r="FA155" s="312"/>
      <c r="FB155" s="312"/>
      <c r="FC155" s="312"/>
      <c r="FD155" s="312"/>
      <c r="FE155" s="312"/>
      <c r="FF155" s="312"/>
      <c r="FG155" s="312"/>
      <c r="FH155" s="312"/>
      <c r="FI155" s="312"/>
      <c r="FJ155" s="312"/>
      <c r="FK155" s="312"/>
      <c r="FL155" s="312"/>
      <c r="FM155" s="312"/>
      <c r="FN155" s="312"/>
      <c r="FO155" s="312"/>
      <c r="FP155" s="312"/>
      <c r="FQ155" s="312"/>
      <c r="FR155" s="312"/>
      <c r="FS155" s="312"/>
      <c r="FT155" s="312"/>
      <c r="FU155" s="312"/>
      <c r="FV155" s="312"/>
      <c r="FW155" s="312"/>
      <c r="FX155" s="312"/>
      <c r="FY155" s="312"/>
      <c r="FZ155" s="312"/>
      <c r="GA155" s="312"/>
      <c r="GB155" s="312"/>
      <c r="GC155" s="312"/>
      <c r="GD155" s="312"/>
      <c r="GE155" s="312"/>
      <c r="GF155" s="312"/>
      <c r="GG155" s="312"/>
      <c r="GH155" s="312"/>
      <c r="GI155" s="312"/>
      <c r="GJ155" s="312"/>
      <c r="GK155" s="312"/>
      <c r="GL155" s="312"/>
      <c r="GM155" s="312"/>
      <c r="GN155" s="312"/>
      <c r="GO155" s="312"/>
      <c r="GP155" s="312"/>
      <c r="GQ155" s="312"/>
      <c r="GR155" s="312"/>
      <c r="GS155" s="312"/>
      <c r="GT155" s="312"/>
      <c r="GU155" s="312"/>
      <c r="GV155" s="312"/>
      <c r="GW155" s="312"/>
      <c r="GX155" s="312"/>
      <c r="GY155" s="312"/>
      <c r="GZ155" s="312"/>
      <c r="HA155" s="312"/>
      <c r="HB155" s="312"/>
      <c r="HC155" s="312"/>
      <c r="HD155" s="312"/>
      <c r="HE155" s="312"/>
      <c r="HF155" s="312"/>
      <c r="HG155" s="312"/>
      <c r="HH155" s="312"/>
      <c r="HI155" s="312"/>
      <c r="HJ155" s="312"/>
      <c r="HK155" s="312"/>
      <c r="HL155" s="312"/>
      <c r="HM155" s="312"/>
      <c r="HN155" s="312"/>
      <c r="HO155" s="312"/>
      <c r="HP155" s="312"/>
      <c r="HQ155" s="312"/>
      <c r="HR155" s="312"/>
      <c r="HS155" s="312"/>
      <c r="HT155" s="312"/>
      <c r="HU155" s="312"/>
      <c r="HV155" s="312"/>
      <c r="HW155" s="312"/>
      <c r="HX155" s="312"/>
      <c r="HY155" s="312"/>
      <c r="HZ155" s="312"/>
      <c r="IA155" s="312"/>
      <c r="IB155" s="312"/>
      <c r="IC155" s="312"/>
      <c r="ID155" s="312"/>
      <c r="IE155" s="312"/>
      <c r="IF155" s="312"/>
      <c r="IG155" s="312"/>
      <c r="IH155" s="312"/>
      <c r="II155" s="312"/>
      <c r="IJ155" s="312"/>
      <c r="IK155" s="312"/>
      <c r="IL155" s="312"/>
      <c r="IM155" s="312"/>
      <c r="IN155" s="312"/>
      <c r="IO155" s="312"/>
      <c r="IP155" s="312"/>
      <c r="IQ155" s="312"/>
      <c r="IR155" s="312"/>
      <c r="IS155" s="312"/>
      <c r="IT155" s="312"/>
      <c r="IU155" s="312"/>
      <c r="IV155" s="312"/>
    </row>
    <row r="156" s="248" customFormat="1" customHeight="1" spans="1:256">
      <c r="A156" s="312"/>
      <c r="B156" s="261" t="s">
        <v>1547</v>
      </c>
      <c r="C156" s="350">
        <v>1000000</v>
      </c>
      <c r="D156" s="353">
        <v>4e-5</v>
      </c>
      <c r="E156" s="353">
        <v>4e-5</v>
      </c>
      <c r="F156" s="353">
        <v>4e-5</v>
      </c>
      <c r="G156" s="352">
        <f>IF($C$1&gt;C152,($C$1-C152)*F156,0)</f>
        <v>0</v>
      </c>
      <c r="H156" s="312"/>
      <c r="I156" s="381"/>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312"/>
      <c r="BV156" s="312"/>
      <c r="BW156" s="312"/>
      <c r="BX156" s="312"/>
      <c r="BY156" s="312"/>
      <c r="BZ156" s="312"/>
      <c r="CA156" s="312"/>
      <c r="CB156" s="312"/>
      <c r="CC156" s="312"/>
      <c r="CD156" s="312"/>
      <c r="CE156" s="312"/>
      <c r="CF156" s="312"/>
      <c r="CG156" s="312"/>
      <c r="CH156" s="312"/>
      <c r="CI156" s="312"/>
      <c r="CJ156" s="312"/>
      <c r="CK156" s="312"/>
      <c r="CL156" s="312"/>
      <c r="CM156" s="312"/>
      <c r="CN156" s="312"/>
      <c r="CO156" s="312"/>
      <c r="CP156" s="312"/>
      <c r="CQ156" s="312"/>
      <c r="CR156" s="312"/>
      <c r="CS156" s="312"/>
      <c r="CT156" s="312"/>
      <c r="CU156" s="312"/>
      <c r="CV156" s="312"/>
      <c r="CW156" s="312"/>
      <c r="CX156" s="312"/>
      <c r="CY156" s="312"/>
      <c r="CZ156" s="312"/>
      <c r="DA156" s="312"/>
      <c r="DB156" s="312"/>
      <c r="DC156" s="312"/>
      <c r="DD156" s="312"/>
      <c r="DE156" s="312"/>
      <c r="DF156" s="312"/>
      <c r="DG156" s="312"/>
      <c r="DH156" s="312"/>
      <c r="DI156" s="312"/>
      <c r="DJ156" s="312"/>
      <c r="DK156" s="312"/>
      <c r="DL156" s="312"/>
      <c r="DM156" s="312"/>
      <c r="DN156" s="312"/>
      <c r="DO156" s="312"/>
      <c r="DP156" s="312"/>
      <c r="DQ156" s="312"/>
      <c r="DR156" s="312"/>
      <c r="DS156" s="312"/>
      <c r="DT156" s="312"/>
      <c r="DU156" s="312"/>
      <c r="DV156" s="312"/>
      <c r="DW156" s="312"/>
      <c r="DX156" s="312"/>
      <c r="DY156" s="312"/>
      <c r="DZ156" s="312"/>
      <c r="EA156" s="312"/>
      <c r="EB156" s="312"/>
      <c r="EC156" s="312"/>
      <c r="ED156" s="312"/>
      <c r="EE156" s="312"/>
      <c r="EF156" s="312"/>
      <c r="EG156" s="312"/>
      <c r="EH156" s="312"/>
      <c r="EI156" s="312"/>
      <c r="EJ156" s="312"/>
      <c r="EK156" s="312"/>
      <c r="EL156" s="312"/>
      <c r="EM156" s="312"/>
      <c r="EN156" s="312"/>
      <c r="EO156" s="312"/>
      <c r="EP156" s="312"/>
      <c r="EQ156" s="312"/>
      <c r="ER156" s="312"/>
      <c r="ES156" s="312"/>
      <c r="ET156" s="312"/>
      <c r="EU156" s="312"/>
      <c r="EV156" s="312"/>
      <c r="EW156" s="312"/>
      <c r="EX156" s="312"/>
      <c r="EY156" s="312"/>
      <c r="EZ156" s="312"/>
      <c r="FA156" s="312"/>
      <c r="FB156" s="312"/>
      <c r="FC156" s="312"/>
      <c r="FD156" s="312"/>
      <c r="FE156" s="312"/>
      <c r="FF156" s="312"/>
      <c r="FG156" s="312"/>
      <c r="FH156" s="312"/>
      <c r="FI156" s="312"/>
      <c r="FJ156" s="312"/>
      <c r="FK156" s="312"/>
      <c r="FL156" s="312"/>
      <c r="FM156" s="312"/>
      <c r="FN156" s="312"/>
      <c r="FO156" s="312"/>
      <c r="FP156" s="312"/>
      <c r="FQ156" s="312"/>
      <c r="FR156" s="312"/>
      <c r="FS156" s="312"/>
      <c r="FT156" s="312"/>
      <c r="FU156" s="312"/>
      <c r="FV156" s="312"/>
      <c r="FW156" s="312"/>
      <c r="FX156" s="312"/>
      <c r="FY156" s="312"/>
      <c r="FZ156" s="312"/>
      <c r="GA156" s="312"/>
      <c r="GB156" s="312"/>
      <c r="GC156" s="312"/>
      <c r="GD156" s="312"/>
      <c r="GE156" s="312"/>
      <c r="GF156" s="312"/>
      <c r="GG156" s="312"/>
      <c r="GH156" s="312"/>
      <c r="GI156" s="312"/>
      <c r="GJ156" s="312"/>
      <c r="GK156" s="312"/>
      <c r="GL156" s="312"/>
      <c r="GM156" s="312"/>
      <c r="GN156" s="312"/>
      <c r="GO156" s="312"/>
      <c r="GP156" s="312"/>
      <c r="GQ156" s="312"/>
      <c r="GR156" s="312"/>
      <c r="GS156" s="312"/>
      <c r="GT156" s="312"/>
      <c r="GU156" s="312"/>
      <c r="GV156" s="312"/>
      <c r="GW156" s="312"/>
      <c r="GX156" s="312"/>
      <c r="GY156" s="312"/>
      <c r="GZ156" s="312"/>
      <c r="HA156" s="312"/>
      <c r="HB156" s="312"/>
      <c r="HC156" s="312"/>
      <c r="HD156" s="312"/>
      <c r="HE156" s="312"/>
      <c r="HF156" s="312"/>
      <c r="HG156" s="312"/>
      <c r="HH156" s="312"/>
      <c r="HI156" s="312"/>
      <c r="HJ156" s="312"/>
      <c r="HK156" s="312"/>
      <c r="HL156" s="312"/>
      <c r="HM156" s="312"/>
      <c r="HN156" s="312"/>
      <c r="HO156" s="312"/>
      <c r="HP156" s="312"/>
      <c r="HQ156" s="312"/>
      <c r="HR156" s="312"/>
      <c r="HS156" s="312"/>
      <c r="HT156" s="312"/>
      <c r="HU156" s="312"/>
      <c r="HV156" s="312"/>
      <c r="HW156" s="312"/>
      <c r="HX156" s="312"/>
      <c r="HY156" s="312"/>
      <c r="HZ156" s="312"/>
      <c r="IA156" s="312"/>
      <c r="IB156" s="312"/>
      <c r="IC156" s="312"/>
      <c r="ID156" s="312"/>
      <c r="IE156" s="312"/>
      <c r="IF156" s="312"/>
      <c r="IG156" s="312"/>
      <c r="IH156" s="312"/>
      <c r="II156" s="312"/>
      <c r="IJ156" s="312"/>
      <c r="IK156" s="312"/>
      <c r="IL156" s="312"/>
      <c r="IM156" s="312"/>
      <c r="IN156" s="312"/>
      <c r="IO156" s="312"/>
      <c r="IP156" s="312"/>
      <c r="IQ156" s="312"/>
      <c r="IR156" s="312"/>
      <c r="IS156" s="312"/>
      <c r="IT156" s="312"/>
      <c r="IU156" s="312"/>
      <c r="IV156" s="312"/>
    </row>
    <row r="157" s="248" customFormat="1" customHeight="1" spans="1:256">
      <c r="A157" s="312"/>
      <c r="B157" s="261"/>
      <c r="C157" s="261"/>
      <c r="D157" s="261"/>
      <c r="E157" s="261"/>
      <c r="F157" s="290" t="s">
        <v>156</v>
      </c>
      <c r="G157" s="352">
        <f>SUM(G147:G156)</f>
        <v>10.35772847</v>
      </c>
      <c r="H157" s="312"/>
      <c r="I157" s="381"/>
      <c r="J157" s="312"/>
      <c r="K157" s="312"/>
      <c r="L157" s="312"/>
      <c r="M157" s="312"/>
      <c r="N157" s="312"/>
      <c r="O157" s="312"/>
      <c r="P157" s="312"/>
      <c r="Q157" s="312"/>
      <c r="R157" s="312"/>
      <c r="S157" s="312"/>
      <c r="T157" s="312"/>
      <c r="U157" s="312"/>
      <c r="V157" s="312"/>
      <c r="W157" s="312"/>
      <c r="X157" s="312"/>
      <c r="Y157" s="312"/>
      <c r="Z157" s="312"/>
      <c r="AA157" s="312"/>
      <c r="AB157" s="312"/>
      <c r="AC157" s="312"/>
      <c r="AD157" s="312"/>
      <c r="AE157" s="312"/>
      <c r="AF157" s="312"/>
      <c r="AG157" s="312"/>
      <c r="AH157" s="312"/>
      <c r="AI157" s="312"/>
      <c r="AJ157" s="312"/>
      <c r="AK157" s="312"/>
      <c r="AL157" s="312"/>
      <c r="AM157" s="312"/>
      <c r="AN157" s="312"/>
      <c r="AO157" s="312"/>
      <c r="AP157" s="312"/>
      <c r="AQ157" s="312"/>
      <c r="AR157" s="312"/>
      <c r="AS157" s="312"/>
      <c r="AT157" s="312"/>
      <c r="AU157" s="312"/>
      <c r="AV157" s="312"/>
      <c r="AW157" s="312"/>
      <c r="AX157" s="312"/>
      <c r="AY157" s="312"/>
      <c r="AZ157" s="312"/>
      <c r="BA157" s="312"/>
      <c r="BB157" s="312"/>
      <c r="BC157" s="312"/>
      <c r="BD157" s="312"/>
      <c r="BE157" s="312"/>
      <c r="BF157" s="312"/>
      <c r="BG157" s="312"/>
      <c r="BH157" s="312"/>
      <c r="BI157" s="312"/>
      <c r="BJ157" s="312"/>
      <c r="BK157" s="312"/>
      <c r="BL157" s="312"/>
      <c r="BM157" s="312"/>
      <c r="BN157" s="312"/>
      <c r="BO157" s="312"/>
      <c r="BP157" s="312"/>
      <c r="BQ157" s="312"/>
      <c r="BR157" s="312"/>
      <c r="BS157" s="312"/>
      <c r="BT157" s="312"/>
      <c r="BU157" s="312"/>
      <c r="BV157" s="312"/>
      <c r="BW157" s="312"/>
      <c r="BX157" s="312"/>
      <c r="BY157" s="312"/>
      <c r="BZ157" s="312"/>
      <c r="CA157" s="312"/>
      <c r="CB157" s="312"/>
      <c r="CC157" s="312"/>
      <c r="CD157" s="312"/>
      <c r="CE157" s="312"/>
      <c r="CF157" s="312"/>
      <c r="CG157" s="312"/>
      <c r="CH157" s="312"/>
      <c r="CI157" s="312"/>
      <c r="CJ157" s="312"/>
      <c r="CK157" s="312"/>
      <c r="CL157" s="312"/>
      <c r="CM157" s="312"/>
      <c r="CN157" s="312"/>
      <c r="CO157" s="312"/>
      <c r="CP157" s="312"/>
      <c r="CQ157" s="312"/>
      <c r="CR157" s="312"/>
      <c r="CS157" s="312"/>
      <c r="CT157" s="312"/>
      <c r="CU157" s="312"/>
      <c r="CV157" s="312"/>
      <c r="CW157" s="312"/>
      <c r="CX157" s="312"/>
      <c r="CY157" s="312"/>
      <c r="CZ157" s="312"/>
      <c r="DA157" s="312"/>
      <c r="DB157" s="312"/>
      <c r="DC157" s="312"/>
      <c r="DD157" s="312"/>
      <c r="DE157" s="312"/>
      <c r="DF157" s="312"/>
      <c r="DG157" s="312"/>
      <c r="DH157" s="312"/>
      <c r="DI157" s="312"/>
      <c r="DJ157" s="312"/>
      <c r="DK157" s="312"/>
      <c r="DL157" s="312"/>
      <c r="DM157" s="312"/>
      <c r="DN157" s="312"/>
      <c r="DO157" s="312"/>
      <c r="DP157" s="312"/>
      <c r="DQ157" s="312"/>
      <c r="DR157" s="312"/>
      <c r="DS157" s="312"/>
      <c r="DT157" s="312"/>
      <c r="DU157" s="312"/>
      <c r="DV157" s="312"/>
      <c r="DW157" s="312"/>
      <c r="DX157" s="312"/>
      <c r="DY157" s="312"/>
      <c r="DZ157" s="312"/>
      <c r="EA157" s="312"/>
      <c r="EB157" s="312"/>
      <c r="EC157" s="312"/>
      <c r="ED157" s="312"/>
      <c r="EE157" s="312"/>
      <c r="EF157" s="312"/>
      <c r="EG157" s="312"/>
      <c r="EH157" s="312"/>
      <c r="EI157" s="312"/>
      <c r="EJ157" s="312"/>
      <c r="EK157" s="312"/>
      <c r="EL157" s="312"/>
      <c r="EM157" s="312"/>
      <c r="EN157" s="312"/>
      <c r="EO157" s="312"/>
      <c r="EP157" s="312"/>
      <c r="EQ157" s="312"/>
      <c r="ER157" s="312"/>
      <c r="ES157" s="312"/>
      <c r="ET157" s="312"/>
      <c r="EU157" s="312"/>
      <c r="EV157" s="312"/>
      <c r="EW157" s="312"/>
      <c r="EX157" s="312"/>
      <c r="EY157" s="312"/>
      <c r="EZ157" s="312"/>
      <c r="FA157" s="312"/>
      <c r="FB157" s="312"/>
      <c r="FC157" s="312"/>
      <c r="FD157" s="312"/>
      <c r="FE157" s="312"/>
      <c r="FF157" s="312"/>
      <c r="FG157" s="312"/>
      <c r="FH157" s="312"/>
      <c r="FI157" s="312"/>
      <c r="FJ157" s="312"/>
      <c r="FK157" s="312"/>
      <c r="FL157" s="312"/>
      <c r="FM157" s="312"/>
      <c r="FN157" s="312"/>
      <c r="FO157" s="312"/>
      <c r="FP157" s="312"/>
      <c r="FQ157" s="312"/>
      <c r="FR157" s="312"/>
      <c r="FS157" s="312"/>
      <c r="FT157" s="312"/>
      <c r="FU157" s="312"/>
      <c r="FV157" s="312"/>
      <c r="FW157" s="312"/>
      <c r="FX157" s="312"/>
      <c r="FY157" s="312"/>
      <c r="FZ157" s="312"/>
      <c r="GA157" s="312"/>
      <c r="GB157" s="312"/>
      <c r="GC157" s="312"/>
      <c r="GD157" s="312"/>
      <c r="GE157" s="312"/>
      <c r="GF157" s="312"/>
      <c r="GG157" s="312"/>
      <c r="GH157" s="312"/>
      <c r="GI157" s="312"/>
      <c r="GJ157" s="312"/>
      <c r="GK157" s="312"/>
      <c r="GL157" s="312"/>
      <c r="GM157" s="312"/>
      <c r="GN157" s="312"/>
      <c r="GO157" s="312"/>
      <c r="GP157" s="312"/>
      <c r="GQ157" s="312"/>
      <c r="GR157" s="312"/>
      <c r="GS157" s="312"/>
      <c r="GT157" s="312"/>
      <c r="GU157" s="312"/>
      <c r="GV157" s="312"/>
      <c r="GW157" s="312"/>
      <c r="GX157" s="312"/>
      <c r="GY157" s="312"/>
      <c r="GZ157" s="312"/>
      <c r="HA157" s="312"/>
      <c r="HB157" s="312"/>
      <c r="HC157" s="312"/>
      <c r="HD157" s="312"/>
      <c r="HE157" s="312"/>
      <c r="HF157" s="312"/>
      <c r="HG157" s="312"/>
      <c r="HH157" s="312"/>
      <c r="HI157" s="312"/>
      <c r="HJ157" s="312"/>
      <c r="HK157" s="312"/>
      <c r="HL157" s="312"/>
      <c r="HM157" s="312"/>
      <c r="HN157" s="312"/>
      <c r="HO157" s="312"/>
      <c r="HP157" s="312"/>
      <c r="HQ157" s="312"/>
      <c r="HR157" s="312"/>
      <c r="HS157" s="312"/>
      <c r="HT157" s="312"/>
      <c r="HU157" s="312"/>
      <c r="HV157" s="312"/>
      <c r="HW157" s="312"/>
      <c r="HX157" s="312"/>
      <c r="HY157" s="312"/>
      <c r="HZ157" s="312"/>
      <c r="IA157" s="312"/>
      <c r="IB157" s="312"/>
      <c r="IC157" s="312"/>
      <c r="ID157" s="312"/>
      <c r="IE157" s="312"/>
      <c r="IF157" s="312"/>
      <c r="IG157" s="312"/>
      <c r="IH157" s="312"/>
      <c r="II157" s="312"/>
      <c r="IJ157" s="312"/>
      <c r="IK157" s="312"/>
      <c r="IL157" s="312"/>
      <c r="IM157" s="312"/>
      <c r="IN157" s="312"/>
      <c r="IO157" s="312"/>
      <c r="IP157" s="312"/>
      <c r="IQ157" s="312"/>
      <c r="IR157" s="312"/>
      <c r="IS157" s="312"/>
      <c r="IT157" s="312"/>
      <c r="IU157" s="312"/>
      <c r="IV157" s="312"/>
    </row>
    <row r="158" s="248" customFormat="1" customHeight="1" spans="1:256">
      <c r="A158" s="312"/>
      <c r="B158" s="354" t="s">
        <v>1548</v>
      </c>
      <c r="C158" s="354"/>
      <c r="D158" s="354"/>
      <c r="E158" s="354"/>
      <c r="F158" s="354"/>
      <c r="G158" s="312"/>
      <c r="H158" s="312"/>
      <c r="I158" s="381"/>
      <c r="J158" s="312"/>
      <c r="K158" s="312"/>
      <c r="L158" s="312"/>
      <c r="M158" s="312"/>
      <c r="N158" s="312"/>
      <c r="O158" s="312"/>
      <c r="P158" s="312"/>
      <c r="Q158" s="312"/>
      <c r="R158" s="312"/>
      <c r="S158" s="312"/>
      <c r="T158" s="312"/>
      <c r="U158" s="312"/>
      <c r="V158" s="312"/>
      <c r="W158" s="312"/>
      <c r="X158" s="312"/>
      <c r="Y158" s="312"/>
      <c r="Z158" s="312"/>
      <c r="AA158" s="312"/>
      <c r="AB158" s="312"/>
      <c r="AC158" s="312"/>
      <c r="AD158" s="312"/>
      <c r="AE158" s="312"/>
      <c r="AF158" s="312"/>
      <c r="AG158" s="312"/>
      <c r="AH158" s="312"/>
      <c r="AI158" s="312"/>
      <c r="AJ158" s="312"/>
      <c r="AK158" s="312"/>
      <c r="AL158" s="312"/>
      <c r="AM158" s="312"/>
      <c r="AN158" s="312"/>
      <c r="AO158" s="312"/>
      <c r="AP158" s="312"/>
      <c r="AQ158" s="312"/>
      <c r="AR158" s="312"/>
      <c r="AS158" s="312"/>
      <c r="AT158" s="312"/>
      <c r="AU158" s="312"/>
      <c r="AV158" s="312"/>
      <c r="AW158" s="312"/>
      <c r="AX158" s="312"/>
      <c r="AY158" s="312"/>
      <c r="AZ158" s="312"/>
      <c r="BA158" s="312"/>
      <c r="BB158" s="312"/>
      <c r="BC158" s="312"/>
      <c r="BD158" s="312"/>
      <c r="BE158" s="312"/>
      <c r="BF158" s="312"/>
      <c r="BG158" s="312"/>
      <c r="BH158" s="312"/>
      <c r="BI158" s="312"/>
      <c r="BJ158" s="312"/>
      <c r="BK158" s="312"/>
      <c r="BL158" s="312"/>
      <c r="BM158" s="312"/>
      <c r="BN158" s="312"/>
      <c r="BO158" s="312"/>
      <c r="BP158" s="312"/>
      <c r="BQ158" s="312"/>
      <c r="BR158" s="312"/>
      <c r="BS158" s="312"/>
      <c r="BT158" s="312"/>
      <c r="BU158" s="312"/>
      <c r="BV158" s="312"/>
      <c r="BW158" s="312"/>
      <c r="BX158" s="312"/>
      <c r="BY158" s="312"/>
      <c r="BZ158" s="312"/>
      <c r="CA158" s="312"/>
      <c r="CB158" s="312"/>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2"/>
      <c r="FL158" s="312"/>
      <c r="FM158" s="312"/>
      <c r="FN158" s="312"/>
      <c r="FO158" s="312"/>
      <c r="FP158" s="312"/>
      <c r="FQ158" s="312"/>
      <c r="FR158" s="312"/>
      <c r="FS158" s="312"/>
      <c r="FT158" s="312"/>
      <c r="FU158" s="312"/>
      <c r="FV158" s="312"/>
      <c r="FW158" s="312"/>
      <c r="FX158" s="312"/>
      <c r="FY158" s="312"/>
      <c r="FZ158" s="312"/>
      <c r="GA158" s="312"/>
      <c r="GB158" s="312"/>
      <c r="GC158" s="312"/>
      <c r="GD158" s="312"/>
      <c r="GE158" s="312"/>
      <c r="GF158" s="312"/>
      <c r="GG158" s="312"/>
      <c r="GH158" s="312"/>
      <c r="GI158" s="312"/>
      <c r="GJ158" s="312"/>
      <c r="GK158" s="312"/>
      <c r="GL158" s="312"/>
      <c r="GM158" s="312"/>
      <c r="GN158" s="312"/>
      <c r="GO158" s="312"/>
      <c r="GP158" s="312"/>
      <c r="GQ158" s="312"/>
      <c r="GR158" s="312"/>
      <c r="GS158" s="312"/>
      <c r="GT158" s="312"/>
      <c r="GU158" s="312"/>
      <c r="GV158" s="312"/>
      <c r="GW158" s="312"/>
      <c r="GX158" s="312"/>
      <c r="GY158" s="312"/>
      <c r="GZ158" s="312"/>
      <c r="HA158" s="312"/>
      <c r="HB158" s="312"/>
      <c r="HC158" s="312"/>
      <c r="HD158" s="312"/>
      <c r="HE158" s="312"/>
      <c r="HF158" s="312"/>
      <c r="HG158" s="312"/>
      <c r="HH158" s="312"/>
      <c r="HI158" s="312"/>
      <c r="HJ158" s="312"/>
      <c r="HK158" s="312"/>
      <c r="HL158" s="312"/>
      <c r="HM158" s="312"/>
      <c r="HN158" s="312"/>
      <c r="HO158" s="312"/>
      <c r="HP158" s="312"/>
      <c r="HQ158" s="312"/>
      <c r="HR158" s="312"/>
      <c r="HS158" s="312"/>
      <c r="HT158" s="312"/>
      <c r="HU158" s="312"/>
      <c r="HV158" s="312"/>
      <c r="HW158" s="312"/>
      <c r="HX158" s="312"/>
      <c r="HY158" s="312"/>
      <c r="HZ158" s="312"/>
      <c r="IA158" s="312"/>
      <c r="IB158" s="312"/>
      <c r="IC158" s="312"/>
      <c r="ID158" s="312"/>
      <c r="IE158" s="312"/>
      <c r="IF158" s="312"/>
      <c r="IG158" s="312"/>
      <c r="IH158" s="312"/>
      <c r="II158" s="312"/>
      <c r="IJ158" s="312"/>
      <c r="IK158" s="312"/>
      <c r="IL158" s="312"/>
      <c r="IM158" s="312"/>
      <c r="IN158" s="312"/>
      <c r="IO158" s="312"/>
      <c r="IP158" s="312"/>
      <c r="IQ158" s="312"/>
      <c r="IR158" s="312"/>
      <c r="IS158" s="312"/>
      <c r="IT158" s="312"/>
      <c r="IU158" s="312"/>
      <c r="IV158" s="312"/>
    </row>
    <row r="159" s="248" customFormat="1" customHeight="1" spans="1:256">
      <c r="A159" s="312"/>
      <c r="B159" s="354" t="s">
        <v>1549</v>
      </c>
      <c r="C159" s="354"/>
      <c r="D159" s="354"/>
      <c r="E159" s="354"/>
      <c r="F159" s="354"/>
      <c r="G159" s="312"/>
      <c r="H159" s="312"/>
      <c r="I159" s="381"/>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312"/>
      <c r="AF159" s="312"/>
      <c r="AG159" s="312"/>
      <c r="AH159" s="312"/>
      <c r="AI159" s="312"/>
      <c r="AJ159" s="312"/>
      <c r="AK159" s="312"/>
      <c r="AL159" s="312"/>
      <c r="AM159" s="312"/>
      <c r="AN159" s="312"/>
      <c r="AO159" s="312"/>
      <c r="AP159" s="312"/>
      <c r="AQ159" s="312"/>
      <c r="AR159" s="312"/>
      <c r="AS159" s="312"/>
      <c r="AT159" s="312"/>
      <c r="AU159" s="312"/>
      <c r="AV159" s="312"/>
      <c r="AW159" s="312"/>
      <c r="AX159" s="312"/>
      <c r="AY159" s="312"/>
      <c r="AZ159" s="312"/>
      <c r="BA159" s="312"/>
      <c r="BB159" s="312"/>
      <c r="BC159" s="312"/>
      <c r="BD159" s="312"/>
      <c r="BE159" s="312"/>
      <c r="BF159" s="312"/>
      <c r="BG159" s="312"/>
      <c r="BH159" s="312"/>
      <c r="BI159" s="312"/>
      <c r="BJ159" s="312"/>
      <c r="BK159" s="312"/>
      <c r="BL159" s="312"/>
      <c r="BM159" s="312"/>
      <c r="BN159" s="312"/>
      <c r="BO159" s="312"/>
      <c r="BP159" s="312"/>
      <c r="BQ159" s="312"/>
      <c r="BR159" s="312"/>
      <c r="BS159" s="312"/>
      <c r="BT159" s="312"/>
      <c r="BU159" s="312"/>
      <c r="BV159" s="312"/>
      <c r="BW159" s="312"/>
      <c r="BX159" s="312"/>
      <c r="BY159" s="312"/>
      <c r="BZ159" s="312"/>
      <c r="CA159" s="312"/>
      <c r="CB159" s="312"/>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2"/>
      <c r="CX159" s="312"/>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2"/>
      <c r="DT159" s="312"/>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2"/>
      <c r="EP159" s="312"/>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2"/>
      <c r="FL159" s="312"/>
      <c r="FM159" s="312"/>
      <c r="FN159" s="312"/>
      <c r="FO159" s="312"/>
      <c r="FP159" s="312"/>
      <c r="FQ159" s="312"/>
      <c r="FR159" s="312"/>
      <c r="FS159" s="312"/>
      <c r="FT159" s="312"/>
      <c r="FU159" s="312"/>
      <c r="FV159" s="312"/>
      <c r="FW159" s="312"/>
      <c r="FX159" s="312"/>
      <c r="FY159" s="312"/>
      <c r="FZ159" s="312"/>
      <c r="GA159" s="312"/>
      <c r="GB159" s="312"/>
      <c r="GC159" s="312"/>
      <c r="GD159" s="312"/>
      <c r="GE159" s="312"/>
      <c r="GF159" s="312"/>
      <c r="GG159" s="312"/>
      <c r="GH159" s="312"/>
      <c r="GI159" s="312"/>
      <c r="GJ159" s="312"/>
      <c r="GK159" s="312"/>
      <c r="GL159" s="312"/>
      <c r="GM159" s="312"/>
      <c r="GN159" s="312"/>
      <c r="GO159" s="312"/>
      <c r="GP159" s="312"/>
      <c r="GQ159" s="312"/>
      <c r="GR159" s="312"/>
      <c r="GS159" s="312"/>
      <c r="GT159" s="312"/>
      <c r="GU159" s="312"/>
      <c r="GV159" s="312"/>
      <c r="GW159" s="312"/>
      <c r="GX159" s="312"/>
      <c r="GY159" s="312"/>
      <c r="GZ159" s="312"/>
      <c r="HA159" s="312"/>
      <c r="HB159" s="312"/>
      <c r="HC159" s="312"/>
      <c r="HD159" s="312"/>
      <c r="HE159" s="312"/>
      <c r="HF159" s="312"/>
      <c r="HG159" s="312"/>
      <c r="HH159" s="312"/>
      <c r="HI159" s="312"/>
      <c r="HJ159" s="312"/>
      <c r="HK159" s="312"/>
      <c r="HL159" s="312"/>
      <c r="HM159" s="312"/>
      <c r="HN159" s="312"/>
      <c r="HO159" s="312"/>
      <c r="HP159" s="312"/>
      <c r="HQ159" s="312"/>
      <c r="HR159" s="312"/>
      <c r="HS159" s="312"/>
      <c r="HT159" s="312"/>
      <c r="HU159" s="312"/>
      <c r="HV159" s="312"/>
      <c r="HW159" s="312"/>
      <c r="HX159" s="312"/>
      <c r="HY159" s="312"/>
      <c r="HZ159" s="312"/>
      <c r="IA159" s="312"/>
      <c r="IB159" s="312"/>
      <c r="IC159" s="312"/>
      <c r="ID159" s="312"/>
      <c r="IE159" s="312"/>
      <c r="IF159" s="312"/>
      <c r="IG159" s="312"/>
      <c r="IH159" s="312"/>
      <c r="II159" s="312"/>
      <c r="IJ159" s="312"/>
      <c r="IK159" s="312"/>
      <c r="IL159" s="312"/>
      <c r="IM159" s="312"/>
      <c r="IN159" s="312"/>
      <c r="IO159" s="312"/>
      <c r="IP159" s="312"/>
      <c r="IQ159" s="312"/>
      <c r="IR159" s="312"/>
      <c r="IS159" s="312"/>
      <c r="IT159" s="312"/>
      <c r="IU159" s="312"/>
      <c r="IV159" s="312"/>
    </row>
    <row r="160" s="248" customFormat="1" customHeight="1" spans="1:256">
      <c r="A160" s="312"/>
      <c r="B160" s="354" t="s">
        <v>1550</v>
      </c>
      <c r="C160" s="354"/>
      <c r="D160" s="354"/>
      <c r="E160" s="354"/>
      <c r="F160" s="354"/>
      <c r="G160" s="312"/>
      <c r="H160" s="312"/>
      <c r="I160" s="381"/>
      <c r="J160" s="312"/>
      <c r="K160" s="312"/>
      <c r="L160" s="312"/>
      <c r="M160" s="312"/>
      <c r="N160" s="312"/>
      <c r="O160" s="312"/>
      <c r="P160" s="312"/>
      <c r="Q160" s="312"/>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2"/>
      <c r="CB160" s="312"/>
      <c r="CC160" s="312"/>
      <c r="CD160" s="312"/>
      <c r="CE160" s="312"/>
      <c r="CF160" s="312"/>
      <c r="CG160" s="312"/>
      <c r="CH160" s="312"/>
      <c r="CI160" s="312"/>
      <c r="CJ160" s="312"/>
      <c r="CK160" s="312"/>
      <c r="CL160" s="312"/>
      <c r="CM160" s="312"/>
      <c r="CN160" s="312"/>
      <c r="CO160" s="312"/>
      <c r="CP160" s="312"/>
      <c r="CQ160" s="312"/>
      <c r="CR160" s="312"/>
      <c r="CS160" s="312"/>
      <c r="CT160" s="312"/>
      <c r="CU160" s="312"/>
      <c r="CV160" s="312"/>
      <c r="CW160" s="312"/>
      <c r="CX160" s="312"/>
      <c r="CY160" s="312"/>
      <c r="CZ160" s="312"/>
      <c r="DA160" s="312"/>
      <c r="DB160" s="312"/>
      <c r="DC160" s="312"/>
      <c r="DD160" s="312"/>
      <c r="DE160" s="312"/>
      <c r="DF160" s="312"/>
      <c r="DG160" s="312"/>
      <c r="DH160" s="312"/>
      <c r="DI160" s="312"/>
      <c r="DJ160" s="312"/>
      <c r="DK160" s="312"/>
      <c r="DL160" s="312"/>
      <c r="DM160" s="312"/>
      <c r="DN160" s="312"/>
      <c r="DO160" s="312"/>
      <c r="DP160" s="312"/>
      <c r="DQ160" s="312"/>
      <c r="DR160" s="312"/>
      <c r="DS160" s="312"/>
      <c r="DT160" s="312"/>
      <c r="DU160" s="312"/>
      <c r="DV160" s="312"/>
      <c r="DW160" s="312"/>
      <c r="DX160" s="312"/>
      <c r="DY160" s="312"/>
      <c r="DZ160" s="312"/>
      <c r="EA160" s="312"/>
      <c r="EB160" s="312"/>
      <c r="EC160" s="312"/>
      <c r="ED160" s="312"/>
      <c r="EE160" s="312"/>
      <c r="EF160" s="312"/>
      <c r="EG160" s="312"/>
      <c r="EH160" s="312"/>
      <c r="EI160" s="312"/>
      <c r="EJ160" s="312"/>
      <c r="EK160" s="312"/>
      <c r="EL160" s="312"/>
      <c r="EM160" s="312"/>
      <c r="EN160" s="312"/>
      <c r="EO160" s="312"/>
      <c r="EP160" s="312"/>
      <c r="EQ160" s="312"/>
      <c r="ER160" s="312"/>
      <c r="ES160" s="312"/>
      <c r="ET160" s="312"/>
      <c r="EU160" s="312"/>
      <c r="EV160" s="312"/>
      <c r="EW160" s="312"/>
      <c r="EX160" s="312"/>
      <c r="EY160" s="312"/>
      <c r="EZ160" s="312"/>
      <c r="FA160" s="312"/>
      <c r="FB160" s="312"/>
      <c r="FC160" s="312"/>
      <c r="FD160" s="312"/>
      <c r="FE160" s="312"/>
      <c r="FF160" s="312"/>
      <c r="FG160" s="312"/>
      <c r="FH160" s="312"/>
      <c r="FI160" s="312"/>
      <c r="FJ160" s="312"/>
      <c r="FK160" s="312"/>
      <c r="FL160" s="312"/>
      <c r="FM160" s="312"/>
      <c r="FN160" s="312"/>
      <c r="FO160" s="312"/>
      <c r="FP160" s="312"/>
      <c r="FQ160" s="312"/>
      <c r="FR160" s="312"/>
      <c r="FS160" s="312"/>
      <c r="FT160" s="312"/>
      <c r="FU160" s="312"/>
      <c r="FV160" s="312"/>
      <c r="FW160" s="312"/>
      <c r="FX160" s="312"/>
      <c r="FY160" s="312"/>
      <c r="FZ160" s="312"/>
      <c r="GA160" s="312"/>
      <c r="GB160" s="312"/>
      <c r="GC160" s="312"/>
      <c r="GD160" s="312"/>
      <c r="GE160" s="312"/>
      <c r="GF160" s="312"/>
      <c r="GG160" s="312"/>
      <c r="GH160" s="312"/>
      <c r="GI160" s="312"/>
      <c r="GJ160" s="312"/>
      <c r="GK160" s="312"/>
      <c r="GL160" s="312"/>
      <c r="GM160" s="312"/>
      <c r="GN160" s="312"/>
      <c r="GO160" s="312"/>
      <c r="GP160" s="312"/>
      <c r="GQ160" s="312"/>
      <c r="GR160" s="312"/>
      <c r="GS160" s="312"/>
      <c r="GT160" s="312"/>
      <c r="GU160" s="312"/>
      <c r="GV160" s="312"/>
      <c r="GW160" s="312"/>
      <c r="GX160" s="312"/>
      <c r="GY160" s="312"/>
      <c r="GZ160" s="312"/>
      <c r="HA160" s="312"/>
      <c r="HB160" s="312"/>
      <c r="HC160" s="312"/>
      <c r="HD160" s="312"/>
      <c r="HE160" s="312"/>
      <c r="HF160" s="312"/>
      <c r="HG160" s="312"/>
      <c r="HH160" s="312"/>
      <c r="HI160" s="312"/>
      <c r="HJ160" s="312"/>
      <c r="HK160" s="312"/>
      <c r="HL160" s="312"/>
      <c r="HM160" s="312"/>
      <c r="HN160" s="312"/>
      <c r="HO160" s="312"/>
      <c r="HP160" s="312"/>
      <c r="HQ160" s="312"/>
      <c r="HR160" s="312"/>
      <c r="HS160" s="312"/>
      <c r="HT160" s="312"/>
      <c r="HU160" s="312"/>
      <c r="HV160" s="312"/>
      <c r="HW160" s="312"/>
      <c r="HX160" s="312"/>
      <c r="HY160" s="312"/>
      <c r="HZ160" s="312"/>
      <c r="IA160" s="312"/>
      <c r="IB160" s="312"/>
      <c r="IC160" s="312"/>
      <c r="ID160" s="312"/>
      <c r="IE160" s="312"/>
      <c r="IF160" s="312"/>
      <c r="IG160" s="312"/>
      <c r="IH160" s="312"/>
      <c r="II160" s="312"/>
      <c r="IJ160" s="312"/>
      <c r="IK160" s="312"/>
      <c r="IL160" s="312"/>
      <c r="IM160" s="312"/>
      <c r="IN160" s="312"/>
      <c r="IO160" s="312"/>
      <c r="IP160" s="312"/>
      <c r="IQ160" s="312"/>
      <c r="IR160" s="312"/>
      <c r="IS160" s="312"/>
      <c r="IT160" s="312"/>
      <c r="IU160" s="312"/>
      <c r="IV160" s="312"/>
    </row>
    <row r="161" s="248" customFormat="1" customHeight="1" spans="1:256">
      <c r="A161" s="312"/>
      <c r="B161" s="312"/>
      <c r="C161" s="312"/>
      <c r="D161" s="312"/>
      <c r="E161" s="312"/>
      <c r="F161" s="312"/>
      <c r="G161" s="312"/>
      <c r="H161" s="312"/>
      <c r="I161" s="381"/>
      <c r="J161" s="312"/>
      <c r="K161" s="312"/>
      <c r="L161" s="312"/>
      <c r="M161" s="312"/>
      <c r="N161" s="312"/>
      <c r="O161" s="312"/>
      <c r="P161" s="312"/>
      <c r="Q161" s="312"/>
      <c r="R161" s="312"/>
      <c r="S161" s="312"/>
      <c r="T161" s="312"/>
      <c r="U161" s="312"/>
      <c r="V161" s="312"/>
      <c r="W161" s="312"/>
      <c r="X161" s="312"/>
      <c r="Y161" s="312"/>
      <c r="Z161" s="312"/>
      <c r="AA161" s="312"/>
      <c r="AB161" s="312"/>
      <c r="AC161" s="312"/>
      <c r="AD161" s="312"/>
      <c r="AE161" s="312"/>
      <c r="AF161" s="312"/>
      <c r="AG161" s="312"/>
      <c r="AH161" s="312"/>
      <c r="AI161" s="312"/>
      <c r="AJ161" s="312"/>
      <c r="AK161" s="312"/>
      <c r="AL161" s="312"/>
      <c r="AM161" s="312"/>
      <c r="AN161" s="312"/>
      <c r="AO161" s="312"/>
      <c r="AP161" s="312"/>
      <c r="AQ161" s="312"/>
      <c r="AR161" s="312"/>
      <c r="AS161" s="312"/>
      <c r="AT161" s="312"/>
      <c r="AU161" s="312"/>
      <c r="AV161" s="312"/>
      <c r="AW161" s="312"/>
      <c r="AX161" s="312"/>
      <c r="AY161" s="312"/>
      <c r="AZ161" s="312"/>
      <c r="BA161" s="312"/>
      <c r="BB161" s="312"/>
      <c r="BC161" s="312"/>
      <c r="BD161" s="312"/>
      <c r="BE161" s="312"/>
      <c r="BF161" s="312"/>
      <c r="BG161" s="312"/>
      <c r="BH161" s="312"/>
      <c r="BI161" s="312"/>
      <c r="BJ161" s="312"/>
      <c r="BK161" s="312"/>
      <c r="BL161" s="312"/>
      <c r="BM161" s="312"/>
      <c r="BN161" s="312"/>
      <c r="BO161" s="312"/>
      <c r="BP161" s="312"/>
      <c r="BQ161" s="312"/>
      <c r="BR161" s="312"/>
      <c r="BS161" s="312"/>
      <c r="BT161" s="312"/>
      <c r="BU161" s="312"/>
      <c r="BV161" s="312"/>
      <c r="BW161" s="312"/>
      <c r="BX161" s="312"/>
      <c r="BY161" s="312"/>
      <c r="BZ161" s="312"/>
      <c r="CA161" s="312"/>
      <c r="CB161" s="312"/>
      <c r="CC161" s="312"/>
      <c r="CD161" s="312"/>
      <c r="CE161" s="312"/>
      <c r="CF161" s="312"/>
      <c r="CG161" s="312"/>
      <c r="CH161" s="312"/>
      <c r="CI161" s="312"/>
      <c r="CJ161" s="312"/>
      <c r="CK161" s="312"/>
      <c r="CL161" s="312"/>
      <c r="CM161" s="312"/>
      <c r="CN161" s="312"/>
      <c r="CO161" s="312"/>
      <c r="CP161" s="312"/>
      <c r="CQ161" s="312"/>
      <c r="CR161" s="312"/>
      <c r="CS161" s="312"/>
      <c r="CT161" s="312"/>
      <c r="CU161" s="312"/>
      <c r="CV161" s="312"/>
      <c r="CW161" s="312"/>
      <c r="CX161" s="312"/>
      <c r="CY161" s="312"/>
      <c r="CZ161" s="312"/>
      <c r="DA161" s="312"/>
      <c r="DB161" s="312"/>
      <c r="DC161" s="312"/>
      <c r="DD161" s="312"/>
      <c r="DE161" s="312"/>
      <c r="DF161" s="312"/>
      <c r="DG161" s="312"/>
      <c r="DH161" s="312"/>
      <c r="DI161" s="312"/>
      <c r="DJ161" s="312"/>
      <c r="DK161" s="312"/>
      <c r="DL161" s="312"/>
      <c r="DM161" s="312"/>
      <c r="DN161" s="312"/>
      <c r="DO161" s="312"/>
      <c r="DP161" s="312"/>
      <c r="DQ161" s="312"/>
      <c r="DR161" s="312"/>
      <c r="DS161" s="312"/>
      <c r="DT161" s="312"/>
      <c r="DU161" s="312"/>
      <c r="DV161" s="312"/>
      <c r="DW161" s="312"/>
      <c r="DX161" s="312"/>
      <c r="DY161" s="312"/>
      <c r="DZ161" s="312"/>
      <c r="EA161" s="312"/>
      <c r="EB161" s="312"/>
      <c r="EC161" s="312"/>
      <c r="ED161" s="312"/>
      <c r="EE161" s="312"/>
      <c r="EF161" s="312"/>
      <c r="EG161" s="312"/>
      <c r="EH161" s="312"/>
      <c r="EI161" s="312"/>
      <c r="EJ161" s="312"/>
      <c r="EK161" s="312"/>
      <c r="EL161" s="312"/>
      <c r="EM161" s="312"/>
      <c r="EN161" s="312"/>
      <c r="EO161" s="312"/>
      <c r="EP161" s="312"/>
      <c r="EQ161" s="312"/>
      <c r="ER161" s="312"/>
      <c r="ES161" s="312"/>
      <c r="ET161" s="312"/>
      <c r="EU161" s="312"/>
      <c r="EV161" s="312"/>
      <c r="EW161" s="312"/>
      <c r="EX161" s="312"/>
      <c r="EY161" s="312"/>
      <c r="EZ161" s="312"/>
      <c r="FA161" s="312"/>
      <c r="FB161" s="312"/>
      <c r="FC161" s="312"/>
      <c r="FD161" s="312"/>
      <c r="FE161" s="312"/>
      <c r="FF161" s="312"/>
      <c r="FG161" s="312"/>
      <c r="FH161" s="312"/>
      <c r="FI161" s="312"/>
      <c r="FJ161" s="312"/>
      <c r="FK161" s="312"/>
      <c r="FL161" s="312"/>
      <c r="FM161" s="312"/>
      <c r="FN161" s="312"/>
      <c r="FO161" s="312"/>
      <c r="FP161" s="312"/>
      <c r="FQ161" s="312"/>
      <c r="FR161" s="312"/>
      <c r="FS161" s="312"/>
      <c r="FT161" s="312"/>
      <c r="FU161" s="312"/>
      <c r="FV161" s="312"/>
      <c r="FW161" s="312"/>
      <c r="FX161" s="312"/>
      <c r="FY161" s="312"/>
      <c r="FZ161" s="312"/>
      <c r="GA161" s="312"/>
      <c r="GB161" s="312"/>
      <c r="GC161" s="312"/>
      <c r="GD161" s="312"/>
      <c r="GE161" s="312"/>
      <c r="GF161" s="312"/>
      <c r="GG161" s="312"/>
      <c r="GH161" s="312"/>
      <c r="GI161" s="312"/>
      <c r="GJ161" s="312"/>
      <c r="GK161" s="312"/>
      <c r="GL161" s="312"/>
      <c r="GM161" s="312"/>
      <c r="GN161" s="312"/>
      <c r="GO161" s="312"/>
      <c r="GP161" s="312"/>
      <c r="GQ161" s="312"/>
      <c r="GR161" s="312"/>
      <c r="GS161" s="312"/>
      <c r="GT161" s="312"/>
      <c r="GU161" s="312"/>
      <c r="GV161" s="312"/>
      <c r="GW161" s="312"/>
      <c r="GX161" s="312"/>
      <c r="GY161" s="312"/>
      <c r="GZ161" s="312"/>
      <c r="HA161" s="312"/>
      <c r="HB161" s="312"/>
      <c r="HC161" s="312"/>
      <c r="HD161" s="312"/>
      <c r="HE161" s="312"/>
      <c r="HF161" s="312"/>
      <c r="HG161" s="312"/>
      <c r="HH161" s="312"/>
      <c r="HI161" s="312"/>
      <c r="HJ161" s="312"/>
      <c r="HK161" s="312"/>
      <c r="HL161" s="312"/>
      <c r="HM161" s="312"/>
      <c r="HN161" s="312"/>
      <c r="HO161" s="312"/>
      <c r="HP161" s="312"/>
      <c r="HQ161" s="312"/>
      <c r="HR161" s="312"/>
      <c r="HS161" s="312"/>
      <c r="HT161" s="312"/>
      <c r="HU161" s="312"/>
      <c r="HV161" s="312"/>
      <c r="HW161" s="312"/>
      <c r="HX161" s="312"/>
      <c r="HY161" s="312"/>
      <c r="HZ161" s="312"/>
      <c r="IA161" s="312"/>
      <c r="IB161" s="312"/>
      <c r="IC161" s="312"/>
      <c r="ID161" s="312"/>
      <c r="IE161" s="312"/>
      <c r="IF161" s="312"/>
      <c r="IG161" s="312"/>
      <c r="IH161" s="312"/>
      <c r="II161" s="312"/>
      <c r="IJ161" s="312"/>
      <c r="IK161" s="312"/>
      <c r="IL161" s="312"/>
      <c r="IM161" s="312"/>
      <c r="IN161" s="312"/>
      <c r="IO161" s="312"/>
      <c r="IP161" s="312"/>
      <c r="IQ161" s="312"/>
      <c r="IR161" s="312"/>
      <c r="IS161" s="312"/>
      <c r="IT161" s="312"/>
      <c r="IU161" s="312"/>
      <c r="IV161" s="312"/>
    </row>
    <row r="162" s="248" customFormat="1" ht="28.8" customHeight="1" spans="1:256">
      <c r="A162" s="312"/>
      <c r="B162" s="355" t="s">
        <v>1551</v>
      </c>
      <c r="C162" s="356">
        <f>IF(C1&lt;3000,(6+12+4+5)/C1,IF(C1&lt;10000,C168,IF(C1&lt;50000,D168,IF(C1&lt;100000,E168,IF(C1&lt;500000,F168,(125+250+20+35)/C1)))))*G172*G177</f>
        <v>0.0168109694420543</v>
      </c>
      <c r="D162" s="357" t="s">
        <v>1552</v>
      </c>
      <c r="E162" s="357"/>
      <c r="F162" s="357"/>
      <c r="G162" s="357"/>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c r="AF162" s="312"/>
      <c r="AG162" s="312"/>
      <c r="AH162" s="312"/>
      <c r="AI162" s="312"/>
      <c r="AJ162" s="312"/>
      <c r="AK162" s="312"/>
      <c r="AL162" s="312"/>
      <c r="AM162" s="312"/>
      <c r="AN162" s="312"/>
      <c r="AO162" s="312"/>
      <c r="AP162" s="312"/>
      <c r="AQ162" s="312"/>
      <c r="AR162" s="312"/>
      <c r="AS162" s="312"/>
      <c r="AT162" s="312"/>
      <c r="AU162" s="312"/>
      <c r="AV162" s="312"/>
      <c r="AW162" s="312"/>
      <c r="AX162" s="312"/>
      <c r="AY162" s="312"/>
      <c r="AZ162" s="312"/>
      <c r="BA162" s="312"/>
      <c r="BB162" s="312"/>
      <c r="BC162" s="312"/>
      <c r="BD162" s="312"/>
      <c r="BE162" s="312"/>
      <c r="BF162" s="312"/>
      <c r="BG162" s="312"/>
      <c r="BH162" s="312"/>
      <c r="BI162" s="312"/>
      <c r="BJ162" s="312"/>
      <c r="BK162" s="312"/>
      <c r="BL162" s="312"/>
      <c r="BM162" s="312"/>
      <c r="BN162" s="312"/>
      <c r="BO162" s="312"/>
      <c r="BP162" s="312"/>
      <c r="BQ162" s="312"/>
      <c r="BR162" s="312"/>
      <c r="BS162" s="312"/>
      <c r="BT162" s="312"/>
      <c r="BU162" s="312"/>
      <c r="BV162" s="312"/>
      <c r="BW162" s="312"/>
      <c r="BX162" s="312"/>
      <c r="BY162" s="312"/>
      <c r="BZ162" s="312"/>
      <c r="CA162" s="312"/>
      <c r="CB162" s="312"/>
      <c r="CC162" s="312"/>
      <c r="CD162" s="312"/>
      <c r="CE162" s="312"/>
      <c r="CF162" s="312"/>
      <c r="CG162" s="312"/>
      <c r="CH162" s="312"/>
      <c r="CI162" s="312"/>
      <c r="CJ162" s="312"/>
      <c r="CK162" s="312"/>
      <c r="CL162" s="312"/>
      <c r="CM162" s="312"/>
      <c r="CN162" s="312"/>
      <c r="CO162" s="312"/>
      <c r="CP162" s="312"/>
      <c r="CQ162" s="312"/>
      <c r="CR162" s="312"/>
      <c r="CS162" s="312"/>
      <c r="CT162" s="312"/>
      <c r="CU162" s="312"/>
      <c r="CV162" s="312"/>
      <c r="CW162" s="312"/>
      <c r="CX162" s="312"/>
      <c r="CY162" s="312"/>
      <c r="CZ162" s="312"/>
      <c r="DA162" s="312"/>
      <c r="DB162" s="312"/>
      <c r="DC162" s="312"/>
      <c r="DD162" s="312"/>
      <c r="DE162" s="312"/>
      <c r="DF162" s="312"/>
      <c r="DG162" s="312"/>
      <c r="DH162" s="312"/>
      <c r="DI162" s="312"/>
      <c r="DJ162" s="312"/>
      <c r="DK162" s="312"/>
      <c r="DL162" s="312"/>
      <c r="DM162" s="312"/>
      <c r="DN162" s="312"/>
      <c r="DO162" s="312"/>
      <c r="DP162" s="312"/>
      <c r="DQ162" s="312"/>
      <c r="DR162" s="312"/>
      <c r="DS162" s="312"/>
      <c r="DT162" s="312"/>
      <c r="DU162" s="312"/>
      <c r="DV162" s="312"/>
      <c r="DW162" s="312"/>
      <c r="DX162" s="312"/>
      <c r="DY162" s="312"/>
      <c r="DZ162" s="312"/>
      <c r="EA162" s="312"/>
      <c r="EB162" s="312"/>
      <c r="EC162" s="312"/>
      <c r="ED162" s="312"/>
      <c r="EE162" s="312"/>
      <c r="EF162" s="312"/>
      <c r="EG162" s="312"/>
      <c r="EH162" s="312"/>
      <c r="EI162" s="312"/>
      <c r="EJ162" s="312"/>
      <c r="EK162" s="312"/>
      <c r="EL162" s="312"/>
      <c r="EM162" s="312"/>
      <c r="EN162" s="312"/>
      <c r="EO162" s="312"/>
      <c r="EP162" s="312"/>
      <c r="EQ162" s="312"/>
      <c r="ER162" s="312"/>
      <c r="ES162" s="312"/>
      <c r="ET162" s="312"/>
      <c r="EU162" s="312"/>
      <c r="EV162" s="312"/>
      <c r="EW162" s="312"/>
      <c r="EX162" s="312"/>
      <c r="EY162" s="312"/>
      <c r="EZ162" s="312"/>
      <c r="FA162" s="312"/>
      <c r="FB162" s="312"/>
      <c r="FC162" s="312"/>
      <c r="FD162" s="312"/>
      <c r="FE162" s="312"/>
      <c r="FF162" s="312"/>
      <c r="FG162" s="312"/>
      <c r="FH162" s="312"/>
      <c r="FI162" s="312"/>
      <c r="FJ162" s="312"/>
      <c r="FK162" s="312"/>
      <c r="FL162" s="312"/>
      <c r="FM162" s="312"/>
      <c r="FN162" s="312"/>
      <c r="FO162" s="312"/>
      <c r="FP162" s="312"/>
      <c r="FQ162" s="312"/>
      <c r="FR162" s="312"/>
      <c r="FS162" s="312"/>
      <c r="FT162" s="312"/>
      <c r="FU162" s="312"/>
      <c r="FV162" s="312"/>
      <c r="FW162" s="312"/>
      <c r="FX162" s="312"/>
      <c r="FY162" s="312"/>
      <c r="FZ162" s="312"/>
      <c r="GA162" s="312"/>
      <c r="GB162" s="312"/>
      <c r="GC162" s="312"/>
      <c r="GD162" s="312"/>
      <c r="GE162" s="312"/>
      <c r="GF162" s="312"/>
      <c r="GG162" s="312"/>
      <c r="GH162" s="312"/>
      <c r="GI162" s="312"/>
      <c r="GJ162" s="312"/>
      <c r="GK162" s="312"/>
      <c r="GL162" s="312"/>
      <c r="GM162" s="312"/>
      <c r="GN162" s="312"/>
      <c r="GO162" s="312"/>
      <c r="GP162" s="312"/>
      <c r="GQ162" s="312"/>
      <c r="GR162" s="312"/>
      <c r="GS162" s="312"/>
      <c r="GT162" s="312"/>
      <c r="GU162" s="312"/>
      <c r="GV162" s="312"/>
      <c r="GW162" s="312"/>
      <c r="GX162" s="312"/>
      <c r="GY162" s="312"/>
      <c r="GZ162" s="312"/>
      <c r="HA162" s="312"/>
      <c r="HB162" s="312"/>
      <c r="HC162" s="312"/>
      <c r="HD162" s="312"/>
      <c r="HE162" s="312"/>
      <c r="HF162" s="312"/>
      <c r="HG162" s="312"/>
      <c r="HH162" s="312"/>
      <c r="HI162" s="312"/>
      <c r="HJ162" s="312"/>
      <c r="HK162" s="312"/>
      <c r="HL162" s="312"/>
      <c r="HM162" s="312"/>
      <c r="HN162" s="312"/>
      <c r="HO162" s="312"/>
      <c r="HP162" s="312"/>
      <c r="HQ162" s="312"/>
      <c r="HR162" s="312"/>
      <c r="HS162" s="312"/>
      <c r="HT162" s="312"/>
      <c r="HU162" s="312"/>
      <c r="HV162" s="312"/>
      <c r="HW162" s="312"/>
      <c r="HX162" s="312"/>
      <c r="HY162" s="312"/>
      <c r="HZ162" s="312"/>
      <c r="IA162" s="312"/>
      <c r="IB162" s="312"/>
      <c r="IC162" s="312"/>
      <c r="ID162" s="312"/>
      <c r="IE162" s="312"/>
      <c r="IF162" s="312"/>
      <c r="IG162" s="312"/>
      <c r="IH162" s="312"/>
      <c r="II162" s="312"/>
      <c r="IJ162" s="312"/>
      <c r="IK162" s="312"/>
      <c r="IL162" s="312"/>
      <c r="IM162" s="312"/>
      <c r="IN162" s="312"/>
      <c r="IO162" s="312"/>
      <c r="IP162" s="312"/>
      <c r="IQ162" s="312"/>
      <c r="IR162" s="312"/>
      <c r="IS162" s="312"/>
      <c r="IT162" s="312"/>
      <c r="IU162" s="312"/>
      <c r="IV162" s="312"/>
    </row>
    <row r="163" s="248" customFormat="1" ht="29.4" customHeight="1" spans="1:256">
      <c r="A163" s="312"/>
      <c r="B163" s="358" t="s">
        <v>1553</v>
      </c>
      <c r="C163" s="358" t="s">
        <v>1554</v>
      </c>
      <c r="D163" s="358" t="s">
        <v>1555</v>
      </c>
      <c r="E163" s="358" t="s">
        <v>1556</v>
      </c>
      <c r="F163" s="358" t="s">
        <v>1557</v>
      </c>
      <c r="G163" s="358" t="s">
        <v>1558</v>
      </c>
      <c r="H163" s="302" t="s">
        <v>1464</v>
      </c>
      <c r="I163" s="312"/>
      <c r="J163" s="312"/>
      <c r="K163" s="312"/>
      <c r="L163" s="312"/>
      <c r="M163" s="312"/>
      <c r="N163" s="312"/>
      <c r="O163" s="312"/>
      <c r="P163" s="312"/>
      <c r="Q163" s="312"/>
      <c r="R163" s="312"/>
      <c r="S163" s="312"/>
      <c r="T163" s="312"/>
      <c r="U163" s="312"/>
      <c r="V163" s="312"/>
      <c r="W163" s="312"/>
      <c r="X163" s="312"/>
      <c r="Y163" s="312"/>
      <c r="Z163" s="312"/>
      <c r="AA163" s="312"/>
      <c r="AB163" s="312"/>
      <c r="AC163" s="312"/>
      <c r="AD163" s="312"/>
      <c r="AE163" s="312"/>
      <c r="AF163" s="312"/>
      <c r="AG163" s="312"/>
      <c r="AH163" s="312"/>
      <c r="AI163" s="312"/>
      <c r="AJ163" s="312"/>
      <c r="AK163" s="312"/>
      <c r="AL163" s="312"/>
      <c r="AM163" s="312"/>
      <c r="AN163" s="312"/>
      <c r="AO163" s="312"/>
      <c r="AP163" s="312"/>
      <c r="AQ163" s="312"/>
      <c r="AR163" s="312"/>
      <c r="AS163" s="312"/>
      <c r="AT163" s="312"/>
      <c r="AU163" s="312"/>
      <c r="AV163" s="312"/>
      <c r="AW163" s="312"/>
      <c r="AX163" s="312"/>
      <c r="AY163" s="312"/>
      <c r="AZ163" s="312"/>
      <c r="BA163" s="312"/>
      <c r="BB163" s="312"/>
      <c r="BC163" s="312"/>
      <c r="BD163" s="312"/>
      <c r="BE163" s="312"/>
      <c r="BF163" s="312"/>
      <c r="BG163" s="312"/>
      <c r="BH163" s="312"/>
      <c r="BI163" s="312"/>
      <c r="BJ163" s="312"/>
      <c r="BK163" s="312"/>
      <c r="BL163" s="312"/>
      <c r="BM163" s="312"/>
      <c r="BN163" s="312"/>
      <c r="BO163" s="312"/>
      <c r="BP163" s="312"/>
      <c r="BQ163" s="312"/>
      <c r="BR163" s="312"/>
      <c r="BS163" s="312"/>
      <c r="BT163" s="312"/>
      <c r="BU163" s="312"/>
      <c r="BV163" s="312"/>
      <c r="BW163" s="312"/>
      <c r="BX163" s="312"/>
      <c r="BY163" s="312"/>
      <c r="BZ163" s="312"/>
      <c r="CA163" s="312"/>
      <c r="CB163" s="312"/>
      <c r="CC163" s="312"/>
      <c r="CD163" s="312"/>
      <c r="CE163" s="312"/>
      <c r="CF163" s="312"/>
      <c r="CG163" s="312"/>
      <c r="CH163" s="312"/>
      <c r="CI163" s="312"/>
      <c r="CJ163" s="312"/>
      <c r="CK163" s="312"/>
      <c r="CL163" s="312"/>
      <c r="CM163" s="312"/>
      <c r="CN163" s="312"/>
      <c r="CO163" s="312"/>
      <c r="CP163" s="312"/>
      <c r="CQ163" s="312"/>
      <c r="CR163" s="312"/>
      <c r="CS163" s="312"/>
      <c r="CT163" s="312"/>
      <c r="CU163" s="312"/>
      <c r="CV163" s="312"/>
      <c r="CW163" s="312"/>
      <c r="CX163" s="312"/>
      <c r="CY163" s="312"/>
      <c r="CZ163" s="312"/>
      <c r="DA163" s="312"/>
      <c r="DB163" s="312"/>
      <c r="DC163" s="312"/>
      <c r="DD163" s="312"/>
      <c r="DE163" s="312"/>
      <c r="DF163" s="312"/>
      <c r="DG163" s="312"/>
      <c r="DH163" s="312"/>
      <c r="DI163" s="312"/>
      <c r="DJ163" s="312"/>
      <c r="DK163" s="312"/>
      <c r="DL163" s="312"/>
      <c r="DM163" s="312"/>
      <c r="DN163" s="312"/>
      <c r="DO163" s="312"/>
      <c r="DP163" s="312"/>
      <c r="DQ163" s="312"/>
      <c r="DR163" s="312"/>
      <c r="DS163" s="312"/>
      <c r="DT163" s="312"/>
      <c r="DU163" s="312"/>
      <c r="DV163" s="312"/>
      <c r="DW163" s="312"/>
      <c r="DX163" s="312"/>
      <c r="DY163" s="312"/>
      <c r="DZ163" s="312"/>
      <c r="EA163" s="312"/>
      <c r="EB163" s="312"/>
      <c r="EC163" s="312"/>
      <c r="ED163" s="312"/>
      <c r="EE163" s="312"/>
      <c r="EF163" s="312"/>
      <c r="EG163" s="312"/>
      <c r="EH163" s="312"/>
      <c r="EI163" s="312"/>
      <c r="EJ163" s="312"/>
      <c r="EK163" s="312"/>
      <c r="EL163" s="312"/>
      <c r="EM163" s="312"/>
      <c r="EN163" s="312"/>
      <c r="EO163" s="312"/>
      <c r="EP163" s="312"/>
      <c r="EQ163" s="312"/>
      <c r="ER163" s="312"/>
      <c r="ES163" s="312"/>
      <c r="ET163" s="312"/>
      <c r="EU163" s="312"/>
      <c r="EV163" s="312"/>
      <c r="EW163" s="312"/>
      <c r="EX163" s="312"/>
      <c r="EY163" s="312"/>
      <c r="EZ163" s="312"/>
      <c r="FA163" s="312"/>
      <c r="FB163" s="312"/>
      <c r="FC163" s="312"/>
      <c r="FD163" s="312"/>
      <c r="FE163" s="312"/>
      <c r="FF163" s="312"/>
      <c r="FG163" s="312"/>
      <c r="FH163" s="312"/>
      <c r="FI163" s="312"/>
      <c r="FJ163" s="312"/>
      <c r="FK163" s="312"/>
      <c r="FL163" s="312"/>
      <c r="FM163" s="312"/>
      <c r="FN163" s="312"/>
      <c r="FO163" s="312"/>
      <c r="FP163" s="312"/>
      <c r="FQ163" s="312"/>
      <c r="FR163" s="312"/>
      <c r="FS163" s="312"/>
      <c r="FT163" s="312"/>
      <c r="FU163" s="312"/>
      <c r="FV163" s="312"/>
      <c r="FW163" s="312"/>
      <c r="FX163" s="312"/>
      <c r="FY163" s="312"/>
      <c r="FZ163" s="312"/>
      <c r="GA163" s="312"/>
      <c r="GB163" s="312"/>
      <c r="GC163" s="312"/>
      <c r="GD163" s="312"/>
      <c r="GE163" s="312"/>
      <c r="GF163" s="312"/>
      <c r="GG163" s="312"/>
      <c r="GH163" s="312"/>
      <c r="GI163" s="312"/>
      <c r="GJ163" s="312"/>
      <c r="GK163" s="312"/>
      <c r="GL163" s="312"/>
      <c r="GM163" s="312"/>
      <c r="GN163" s="312"/>
      <c r="GO163" s="312"/>
      <c r="GP163" s="312"/>
      <c r="GQ163" s="312"/>
      <c r="GR163" s="312"/>
      <c r="GS163" s="312"/>
      <c r="GT163" s="312"/>
      <c r="GU163" s="312"/>
      <c r="GV163" s="312"/>
      <c r="GW163" s="312"/>
      <c r="GX163" s="312"/>
      <c r="GY163" s="312"/>
      <c r="GZ163" s="312"/>
      <c r="HA163" s="312"/>
      <c r="HB163" s="312"/>
      <c r="HC163" s="312"/>
      <c r="HD163" s="312"/>
      <c r="HE163" s="312"/>
      <c r="HF163" s="312"/>
      <c r="HG163" s="312"/>
      <c r="HH163" s="312"/>
      <c r="HI163" s="312"/>
      <c r="HJ163" s="312"/>
      <c r="HK163" s="312"/>
      <c r="HL163" s="312"/>
      <c r="HM163" s="312"/>
      <c r="HN163" s="312"/>
      <c r="HO163" s="312"/>
      <c r="HP163" s="312"/>
      <c r="HQ163" s="312"/>
      <c r="HR163" s="312"/>
      <c r="HS163" s="312"/>
      <c r="HT163" s="312"/>
      <c r="HU163" s="312"/>
      <c r="HV163" s="312"/>
      <c r="HW163" s="312"/>
      <c r="HX163" s="312"/>
      <c r="HY163" s="312"/>
      <c r="HZ163" s="312"/>
      <c r="IA163" s="312"/>
      <c r="IB163" s="312"/>
      <c r="IC163" s="312"/>
      <c r="ID163" s="312"/>
      <c r="IE163" s="312"/>
      <c r="IF163" s="312"/>
      <c r="IG163" s="312"/>
      <c r="IH163" s="312"/>
      <c r="II163" s="312"/>
      <c r="IJ163" s="312"/>
      <c r="IK163" s="312"/>
      <c r="IL163" s="312"/>
      <c r="IM163" s="312"/>
      <c r="IN163" s="312"/>
      <c r="IO163" s="312"/>
      <c r="IP163" s="312"/>
      <c r="IQ163" s="312"/>
      <c r="IR163" s="312"/>
      <c r="IS163" s="312"/>
      <c r="IT163" s="312"/>
      <c r="IU163" s="312"/>
      <c r="IV163" s="312"/>
    </row>
    <row r="164" s="248" customFormat="1" customHeight="1" spans="1:256">
      <c r="A164" s="312"/>
      <c r="B164" s="358" t="s">
        <v>1559</v>
      </c>
      <c r="C164" s="358" t="s">
        <v>1560</v>
      </c>
      <c r="D164" s="358" t="s">
        <v>1561</v>
      </c>
      <c r="E164" s="358" t="s">
        <v>1562</v>
      </c>
      <c r="F164" s="358" t="s">
        <v>1563</v>
      </c>
      <c r="G164" s="358" t="s">
        <v>1564</v>
      </c>
      <c r="H164" s="312"/>
      <c r="I164" s="312"/>
      <c r="J164" s="312"/>
      <c r="K164" s="312"/>
      <c r="L164" s="312"/>
      <c r="M164" s="312"/>
      <c r="N164" s="312"/>
      <c r="O164" s="312"/>
      <c r="P164" s="312"/>
      <c r="Q164" s="312"/>
      <c r="R164" s="312"/>
      <c r="S164" s="312"/>
      <c r="T164" s="312"/>
      <c r="U164" s="312"/>
      <c r="V164" s="312"/>
      <c r="W164" s="312"/>
      <c r="X164" s="312"/>
      <c r="Y164" s="312"/>
      <c r="Z164" s="312"/>
      <c r="AA164" s="312"/>
      <c r="AB164" s="312"/>
      <c r="AC164" s="312"/>
      <c r="AD164" s="312"/>
      <c r="AE164" s="312"/>
      <c r="AF164" s="312"/>
      <c r="AG164" s="312"/>
      <c r="AH164" s="312"/>
      <c r="AI164" s="312"/>
      <c r="AJ164" s="312"/>
      <c r="AK164" s="312"/>
      <c r="AL164" s="312"/>
      <c r="AM164" s="312"/>
      <c r="AN164" s="312"/>
      <c r="AO164" s="312"/>
      <c r="AP164" s="312"/>
      <c r="AQ164" s="312"/>
      <c r="AR164" s="312"/>
      <c r="AS164" s="312"/>
      <c r="AT164" s="312"/>
      <c r="AU164" s="312"/>
      <c r="AV164" s="312"/>
      <c r="AW164" s="312"/>
      <c r="AX164" s="312"/>
      <c r="AY164" s="312"/>
      <c r="AZ164" s="312"/>
      <c r="BA164" s="312"/>
      <c r="BB164" s="312"/>
      <c r="BC164" s="312"/>
      <c r="BD164" s="312"/>
      <c r="BE164" s="312"/>
      <c r="BF164" s="312"/>
      <c r="BG164" s="312"/>
      <c r="BH164" s="312"/>
      <c r="BI164" s="312"/>
      <c r="BJ164" s="312"/>
      <c r="BK164" s="312"/>
      <c r="BL164" s="312"/>
      <c r="BM164" s="312"/>
      <c r="BN164" s="312"/>
      <c r="BO164" s="312"/>
      <c r="BP164" s="312"/>
      <c r="BQ164" s="312"/>
      <c r="BR164" s="312"/>
      <c r="BS164" s="312"/>
      <c r="BT164" s="312"/>
      <c r="BU164" s="312"/>
      <c r="BV164" s="312"/>
      <c r="BW164" s="312"/>
      <c r="BX164" s="312"/>
      <c r="BY164" s="312"/>
      <c r="BZ164" s="312"/>
      <c r="CA164" s="312"/>
      <c r="CB164" s="312"/>
      <c r="CC164" s="312"/>
      <c r="CD164" s="312"/>
      <c r="CE164" s="312"/>
      <c r="CF164" s="312"/>
      <c r="CG164" s="312"/>
      <c r="CH164" s="312"/>
      <c r="CI164" s="312"/>
      <c r="CJ164" s="312"/>
      <c r="CK164" s="312"/>
      <c r="CL164" s="312"/>
      <c r="CM164" s="312"/>
      <c r="CN164" s="312"/>
      <c r="CO164" s="312"/>
      <c r="CP164" s="312"/>
      <c r="CQ164" s="312"/>
      <c r="CR164" s="312"/>
      <c r="CS164" s="312"/>
      <c r="CT164" s="312"/>
      <c r="CU164" s="312"/>
      <c r="CV164" s="312"/>
      <c r="CW164" s="312"/>
      <c r="CX164" s="312"/>
      <c r="CY164" s="312"/>
      <c r="CZ164" s="312"/>
      <c r="DA164" s="312"/>
      <c r="DB164" s="312"/>
      <c r="DC164" s="312"/>
      <c r="DD164" s="312"/>
      <c r="DE164" s="312"/>
      <c r="DF164" s="312"/>
      <c r="DG164" s="312"/>
      <c r="DH164" s="312"/>
      <c r="DI164" s="312"/>
      <c r="DJ164" s="312"/>
      <c r="DK164" s="312"/>
      <c r="DL164" s="312"/>
      <c r="DM164" s="312"/>
      <c r="DN164" s="312"/>
      <c r="DO164" s="312"/>
      <c r="DP164" s="312"/>
      <c r="DQ164" s="312"/>
      <c r="DR164" s="312"/>
      <c r="DS164" s="312"/>
      <c r="DT164" s="312"/>
      <c r="DU164" s="312"/>
      <c r="DV164" s="312"/>
      <c r="DW164" s="312"/>
      <c r="DX164" s="312"/>
      <c r="DY164" s="312"/>
      <c r="DZ164" s="312"/>
      <c r="EA164" s="312"/>
      <c r="EB164" s="312"/>
      <c r="EC164" s="312"/>
      <c r="ED164" s="312"/>
      <c r="EE164" s="312"/>
      <c r="EF164" s="312"/>
      <c r="EG164" s="312"/>
      <c r="EH164" s="312"/>
      <c r="EI164" s="312"/>
      <c r="EJ164" s="312"/>
      <c r="EK164" s="312"/>
      <c r="EL164" s="312"/>
      <c r="EM164" s="312"/>
      <c r="EN164" s="312"/>
      <c r="EO164" s="312"/>
      <c r="EP164" s="312"/>
      <c r="EQ164" s="312"/>
      <c r="ER164" s="312"/>
      <c r="ES164" s="312"/>
      <c r="ET164" s="312"/>
      <c r="EU164" s="312"/>
      <c r="EV164" s="312"/>
      <c r="EW164" s="312"/>
      <c r="EX164" s="312"/>
      <c r="EY164" s="312"/>
      <c r="EZ164" s="312"/>
      <c r="FA164" s="312"/>
      <c r="FB164" s="312"/>
      <c r="FC164" s="312"/>
      <c r="FD164" s="312"/>
      <c r="FE164" s="312"/>
      <c r="FF164" s="312"/>
      <c r="FG164" s="312"/>
      <c r="FH164" s="312"/>
      <c r="FI164" s="312"/>
      <c r="FJ164" s="312"/>
      <c r="FK164" s="312"/>
      <c r="FL164" s="312"/>
      <c r="FM164" s="312"/>
      <c r="FN164" s="312"/>
      <c r="FO164" s="312"/>
      <c r="FP164" s="312"/>
      <c r="FQ164" s="312"/>
      <c r="FR164" s="312"/>
      <c r="FS164" s="312"/>
      <c r="FT164" s="312"/>
      <c r="FU164" s="312"/>
      <c r="FV164" s="312"/>
      <c r="FW164" s="312"/>
      <c r="FX164" s="312"/>
      <c r="FY164" s="312"/>
      <c r="FZ164" s="312"/>
      <c r="GA164" s="312"/>
      <c r="GB164" s="312"/>
      <c r="GC164" s="312"/>
      <c r="GD164" s="312"/>
      <c r="GE164" s="312"/>
      <c r="GF164" s="312"/>
      <c r="GG164" s="312"/>
      <c r="GH164" s="312"/>
      <c r="GI164" s="312"/>
      <c r="GJ164" s="312"/>
      <c r="GK164" s="312"/>
      <c r="GL164" s="312"/>
      <c r="GM164" s="312"/>
      <c r="GN164" s="312"/>
      <c r="GO164" s="312"/>
      <c r="GP164" s="312"/>
      <c r="GQ164" s="312"/>
      <c r="GR164" s="312"/>
      <c r="GS164" s="312"/>
      <c r="GT164" s="312"/>
      <c r="GU164" s="312"/>
      <c r="GV164" s="312"/>
      <c r="GW164" s="312"/>
      <c r="GX164" s="312"/>
      <c r="GY164" s="312"/>
      <c r="GZ164" s="312"/>
      <c r="HA164" s="312"/>
      <c r="HB164" s="312"/>
      <c r="HC164" s="312"/>
      <c r="HD164" s="312"/>
      <c r="HE164" s="312"/>
      <c r="HF164" s="312"/>
      <c r="HG164" s="312"/>
      <c r="HH164" s="312"/>
      <c r="HI164" s="312"/>
      <c r="HJ164" s="312"/>
      <c r="HK164" s="312"/>
      <c r="HL164" s="312"/>
      <c r="HM164" s="312"/>
      <c r="HN164" s="312"/>
      <c r="HO164" s="312"/>
      <c r="HP164" s="312"/>
      <c r="HQ164" s="312"/>
      <c r="HR164" s="312"/>
      <c r="HS164" s="312"/>
      <c r="HT164" s="312"/>
      <c r="HU164" s="312"/>
      <c r="HV164" s="312"/>
      <c r="HW164" s="312"/>
      <c r="HX164" s="312"/>
      <c r="HY164" s="312"/>
      <c r="HZ164" s="312"/>
      <c r="IA164" s="312"/>
      <c r="IB164" s="312"/>
      <c r="IC164" s="312"/>
      <c r="ID164" s="312"/>
      <c r="IE164" s="312"/>
      <c r="IF164" s="312"/>
      <c r="IG164" s="312"/>
      <c r="IH164" s="312"/>
      <c r="II164" s="312"/>
      <c r="IJ164" s="312"/>
      <c r="IK164" s="312"/>
      <c r="IL164" s="312"/>
      <c r="IM164" s="312"/>
      <c r="IN164" s="312"/>
      <c r="IO164" s="312"/>
      <c r="IP164" s="312"/>
      <c r="IQ164" s="312"/>
      <c r="IR164" s="312"/>
      <c r="IS164" s="312"/>
      <c r="IT164" s="312"/>
      <c r="IU164" s="312"/>
      <c r="IV164" s="312"/>
    </row>
    <row r="165" s="248" customFormat="1" ht="25.8" customHeight="1" spans="1:256">
      <c r="A165" s="312"/>
      <c r="B165" s="358" t="s">
        <v>1565</v>
      </c>
      <c r="C165" s="358" t="s">
        <v>1566</v>
      </c>
      <c r="D165" s="358" t="s">
        <v>1567</v>
      </c>
      <c r="E165" s="358" t="s">
        <v>1568</v>
      </c>
      <c r="F165" s="358" t="s">
        <v>1569</v>
      </c>
      <c r="G165" s="358" t="s">
        <v>1570</v>
      </c>
      <c r="H165" s="312"/>
      <c r="I165" s="312"/>
      <c r="J165" s="312"/>
      <c r="K165" s="312"/>
      <c r="L165" s="312"/>
      <c r="M165" s="312"/>
      <c r="N165" s="312"/>
      <c r="O165" s="312"/>
      <c r="P165" s="312"/>
      <c r="Q165" s="312"/>
      <c r="R165" s="312"/>
      <c r="S165" s="312"/>
      <c r="T165" s="312"/>
      <c r="U165" s="312"/>
      <c r="V165" s="312"/>
      <c r="W165" s="312"/>
      <c r="X165" s="312"/>
      <c r="Y165" s="312"/>
      <c r="Z165" s="312"/>
      <c r="AA165" s="312"/>
      <c r="AB165" s="312"/>
      <c r="AC165" s="312"/>
      <c r="AD165" s="312"/>
      <c r="AE165" s="312"/>
      <c r="AF165" s="312"/>
      <c r="AG165" s="312"/>
      <c r="AH165" s="312"/>
      <c r="AI165" s="312"/>
      <c r="AJ165" s="312"/>
      <c r="AK165" s="312"/>
      <c r="AL165" s="312"/>
      <c r="AM165" s="312"/>
      <c r="AN165" s="312"/>
      <c r="AO165" s="312"/>
      <c r="AP165" s="312"/>
      <c r="AQ165" s="312"/>
      <c r="AR165" s="312"/>
      <c r="AS165" s="312"/>
      <c r="AT165" s="312"/>
      <c r="AU165" s="312"/>
      <c r="AV165" s="312"/>
      <c r="AW165" s="312"/>
      <c r="AX165" s="312"/>
      <c r="AY165" s="312"/>
      <c r="AZ165" s="312"/>
      <c r="BA165" s="312"/>
      <c r="BB165" s="312"/>
      <c r="BC165" s="312"/>
      <c r="BD165" s="312"/>
      <c r="BE165" s="312"/>
      <c r="BF165" s="312"/>
      <c r="BG165" s="312"/>
      <c r="BH165" s="312"/>
      <c r="BI165" s="312"/>
      <c r="BJ165" s="312"/>
      <c r="BK165" s="312"/>
      <c r="BL165" s="312"/>
      <c r="BM165" s="312"/>
      <c r="BN165" s="312"/>
      <c r="BO165" s="312"/>
      <c r="BP165" s="312"/>
      <c r="BQ165" s="312"/>
      <c r="BR165" s="312"/>
      <c r="BS165" s="312"/>
      <c r="BT165" s="312"/>
      <c r="BU165" s="312"/>
      <c r="BV165" s="312"/>
      <c r="BW165" s="312"/>
      <c r="BX165" s="312"/>
      <c r="BY165" s="312"/>
      <c r="BZ165" s="312"/>
      <c r="CA165" s="312"/>
      <c r="CB165" s="312"/>
      <c r="CC165" s="312"/>
      <c r="CD165" s="312"/>
      <c r="CE165" s="312"/>
      <c r="CF165" s="312"/>
      <c r="CG165" s="312"/>
      <c r="CH165" s="312"/>
      <c r="CI165" s="312"/>
      <c r="CJ165" s="312"/>
      <c r="CK165" s="312"/>
      <c r="CL165" s="312"/>
      <c r="CM165" s="312"/>
      <c r="CN165" s="312"/>
      <c r="CO165" s="312"/>
      <c r="CP165" s="312"/>
      <c r="CQ165" s="312"/>
      <c r="CR165" s="312"/>
      <c r="CS165" s="312"/>
      <c r="CT165" s="312"/>
      <c r="CU165" s="312"/>
      <c r="CV165" s="312"/>
      <c r="CW165" s="312"/>
      <c r="CX165" s="312"/>
      <c r="CY165" s="312"/>
      <c r="CZ165" s="312"/>
      <c r="DA165" s="312"/>
      <c r="DB165" s="312"/>
      <c r="DC165" s="312"/>
      <c r="DD165" s="312"/>
      <c r="DE165" s="312"/>
      <c r="DF165" s="312"/>
      <c r="DG165" s="312"/>
      <c r="DH165" s="312"/>
      <c r="DI165" s="312"/>
      <c r="DJ165" s="312"/>
      <c r="DK165" s="312"/>
      <c r="DL165" s="312"/>
      <c r="DM165" s="312"/>
      <c r="DN165" s="312"/>
      <c r="DO165" s="312"/>
      <c r="DP165" s="312"/>
      <c r="DQ165" s="312"/>
      <c r="DR165" s="312"/>
      <c r="DS165" s="312"/>
      <c r="DT165" s="312"/>
      <c r="DU165" s="312"/>
      <c r="DV165" s="312"/>
      <c r="DW165" s="312"/>
      <c r="DX165" s="312"/>
      <c r="DY165" s="312"/>
      <c r="DZ165" s="312"/>
      <c r="EA165" s="312"/>
      <c r="EB165" s="312"/>
      <c r="EC165" s="312"/>
      <c r="ED165" s="312"/>
      <c r="EE165" s="312"/>
      <c r="EF165" s="312"/>
      <c r="EG165" s="312"/>
      <c r="EH165" s="312"/>
      <c r="EI165" s="312"/>
      <c r="EJ165" s="312"/>
      <c r="EK165" s="312"/>
      <c r="EL165" s="312"/>
      <c r="EM165" s="312"/>
      <c r="EN165" s="312"/>
      <c r="EO165" s="312"/>
      <c r="EP165" s="312"/>
      <c r="EQ165" s="312"/>
      <c r="ER165" s="312"/>
      <c r="ES165" s="312"/>
      <c r="ET165" s="312"/>
      <c r="EU165" s="312"/>
      <c r="EV165" s="312"/>
      <c r="EW165" s="312"/>
      <c r="EX165" s="312"/>
      <c r="EY165" s="312"/>
      <c r="EZ165" s="312"/>
      <c r="FA165" s="312"/>
      <c r="FB165" s="312"/>
      <c r="FC165" s="312"/>
      <c r="FD165" s="312"/>
      <c r="FE165" s="312"/>
      <c r="FF165" s="312"/>
      <c r="FG165" s="312"/>
      <c r="FH165" s="312"/>
      <c r="FI165" s="312"/>
      <c r="FJ165" s="312"/>
      <c r="FK165" s="312"/>
      <c r="FL165" s="312"/>
      <c r="FM165" s="312"/>
      <c r="FN165" s="312"/>
      <c r="FO165" s="312"/>
      <c r="FP165" s="312"/>
      <c r="FQ165" s="312"/>
      <c r="FR165" s="312"/>
      <c r="FS165" s="312"/>
      <c r="FT165" s="312"/>
      <c r="FU165" s="312"/>
      <c r="FV165" s="312"/>
      <c r="FW165" s="312"/>
      <c r="FX165" s="312"/>
      <c r="FY165" s="312"/>
      <c r="FZ165" s="312"/>
      <c r="GA165" s="312"/>
      <c r="GB165" s="312"/>
      <c r="GC165" s="312"/>
      <c r="GD165" s="312"/>
      <c r="GE165" s="312"/>
      <c r="GF165" s="312"/>
      <c r="GG165" s="312"/>
      <c r="GH165" s="312"/>
      <c r="GI165" s="312"/>
      <c r="GJ165" s="312"/>
      <c r="GK165" s="312"/>
      <c r="GL165" s="312"/>
      <c r="GM165" s="312"/>
      <c r="GN165" s="312"/>
      <c r="GO165" s="312"/>
      <c r="GP165" s="312"/>
      <c r="GQ165" s="312"/>
      <c r="GR165" s="312"/>
      <c r="GS165" s="312"/>
      <c r="GT165" s="312"/>
      <c r="GU165" s="312"/>
      <c r="GV165" s="312"/>
      <c r="GW165" s="312"/>
      <c r="GX165" s="312"/>
      <c r="GY165" s="312"/>
      <c r="GZ165" s="312"/>
      <c r="HA165" s="312"/>
      <c r="HB165" s="312"/>
      <c r="HC165" s="312"/>
      <c r="HD165" s="312"/>
      <c r="HE165" s="312"/>
      <c r="HF165" s="312"/>
      <c r="HG165" s="312"/>
      <c r="HH165" s="312"/>
      <c r="HI165" s="312"/>
      <c r="HJ165" s="312"/>
      <c r="HK165" s="312"/>
      <c r="HL165" s="312"/>
      <c r="HM165" s="312"/>
      <c r="HN165" s="312"/>
      <c r="HO165" s="312"/>
      <c r="HP165" s="312"/>
      <c r="HQ165" s="312"/>
      <c r="HR165" s="312"/>
      <c r="HS165" s="312"/>
      <c r="HT165" s="312"/>
      <c r="HU165" s="312"/>
      <c r="HV165" s="312"/>
      <c r="HW165" s="312"/>
      <c r="HX165" s="312"/>
      <c r="HY165" s="312"/>
      <c r="HZ165" s="312"/>
      <c r="IA165" s="312"/>
      <c r="IB165" s="312"/>
      <c r="IC165" s="312"/>
      <c r="ID165" s="312"/>
      <c r="IE165" s="312"/>
      <c r="IF165" s="312"/>
      <c r="IG165" s="312"/>
      <c r="IH165" s="312"/>
      <c r="II165" s="312"/>
      <c r="IJ165" s="312"/>
      <c r="IK165" s="312"/>
      <c r="IL165" s="312"/>
      <c r="IM165" s="312"/>
      <c r="IN165" s="312"/>
      <c r="IO165" s="312"/>
      <c r="IP165" s="312"/>
      <c r="IQ165" s="312"/>
      <c r="IR165" s="312"/>
      <c r="IS165" s="312"/>
      <c r="IT165" s="312"/>
      <c r="IU165" s="312"/>
      <c r="IV165" s="312"/>
    </row>
    <row r="166" s="248" customFormat="1" customHeight="1" spans="1:256">
      <c r="A166" s="312"/>
      <c r="B166" s="358" t="s">
        <v>1571</v>
      </c>
      <c r="C166" s="358" t="s">
        <v>1572</v>
      </c>
      <c r="D166" s="358" t="s">
        <v>1573</v>
      </c>
      <c r="E166" s="358" t="s">
        <v>1574</v>
      </c>
      <c r="F166" s="358" t="s">
        <v>1575</v>
      </c>
      <c r="G166" s="358" t="s">
        <v>1576</v>
      </c>
      <c r="H166" s="312"/>
      <c r="I166" s="312"/>
      <c r="J166" s="312"/>
      <c r="K166" s="312"/>
      <c r="L166" s="312"/>
      <c r="M166" s="312"/>
      <c r="N166" s="312"/>
      <c r="O166" s="312"/>
      <c r="P166" s="312"/>
      <c r="Q166" s="312"/>
      <c r="R166" s="312"/>
      <c r="S166" s="312"/>
      <c r="T166" s="312"/>
      <c r="U166" s="312"/>
      <c r="V166" s="312"/>
      <c r="W166" s="312"/>
      <c r="X166" s="312"/>
      <c r="Y166" s="312"/>
      <c r="Z166" s="312"/>
      <c r="AA166" s="312"/>
      <c r="AB166" s="312"/>
      <c r="AC166" s="312"/>
      <c r="AD166" s="312"/>
      <c r="AE166" s="312"/>
      <c r="AF166" s="312"/>
      <c r="AG166" s="312"/>
      <c r="AH166" s="312"/>
      <c r="AI166" s="312"/>
      <c r="AJ166" s="312"/>
      <c r="AK166" s="312"/>
      <c r="AL166" s="312"/>
      <c r="AM166" s="312"/>
      <c r="AN166" s="312"/>
      <c r="AO166" s="312"/>
      <c r="AP166" s="312"/>
      <c r="AQ166" s="312"/>
      <c r="AR166" s="312"/>
      <c r="AS166" s="312"/>
      <c r="AT166" s="312"/>
      <c r="AU166" s="312"/>
      <c r="AV166" s="312"/>
      <c r="AW166" s="312"/>
      <c r="AX166" s="312"/>
      <c r="AY166" s="312"/>
      <c r="AZ166" s="312"/>
      <c r="BA166" s="312"/>
      <c r="BB166" s="312"/>
      <c r="BC166" s="312"/>
      <c r="BD166" s="312"/>
      <c r="BE166" s="312"/>
      <c r="BF166" s="312"/>
      <c r="BG166" s="312"/>
      <c r="BH166" s="312"/>
      <c r="BI166" s="312"/>
      <c r="BJ166" s="312"/>
      <c r="BK166" s="312"/>
      <c r="BL166" s="312"/>
      <c r="BM166" s="312"/>
      <c r="BN166" s="312"/>
      <c r="BO166" s="312"/>
      <c r="BP166" s="312"/>
      <c r="BQ166" s="312"/>
      <c r="BR166" s="312"/>
      <c r="BS166" s="312"/>
      <c r="BT166" s="312"/>
      <c r="BU166" s="312"/>
      <c r="BV166" s="312"/>
      <c r="BW166" s="312"/>
      <c r="BX166" s="312"/>
      <c r="BY166" s="312"/>
      <c r="BZ166" s="312"/>
      <c r="CA166" s="312"/>
      <c r="CB166" s="312"/>
      <c r="CC166" s="312"/>
      <c r="CD166" s="312"/>
      <c r="CE166" s="312"/>
      <c r="CF166" s="312"/>
      <c r="CG166" s="312"/>
      <c r="CH166" s="312"/>
      <c r="CI166" s="312"/>
      <c r="CJ166" s="312"/>
      <c r="CK166" s="312"/>
      <c r="CL166" s="312"/>
      <c r="CM166" s="312"/>
      <c r="CN166" s="312"/>
      <c r="CO166" s="312"/>
      <c r="CP166" s="312"/>
      <c r="CQ166" s="312"/>
      <c r="CR166" s="312"/>
      <c r="CS166" s="312"/>
      <c r="CT166" s="312"/>
      <c r="CU166" s="312"/>
      <c r="CV166" s="312"/>
      <c r="CW166" s="312"/>
      <c r="CX166" s="312"/>
      <c r="CY166" s="312"/>
      <c r="CZ166" s="312"/>
      <c r="DA166" s="312"/>
      <c r="DB166" s="312"/>
      <c r="DC166" s="312"/>
      <c r="DD166" s="312"/>
      <c r="DE166" s="312"/>
      <c r="DF166" s="312"/>
      <c r="DG166" s="312"/>
      <c r="DH166" s="312"/>
      <c r="DI166" s="312"/>
      <c r="DJ166" s="312"/>
      <c r="DK166" s="312"/>
      <c r="DL166" s="312"/>
      <c r="DM166" s="312"/>
      <c r="DN166" s="312"/>
      <c r="DO166" s="312"/>
      <c r="DP166" s="312"/>
      <c r="DQ166" s="312"/>
      <c r="DR166" s="312"/>
      <c r="DS166" s="312"/>
      <c r="DT166" s="312"/>
      <c r="DU166" s="312"/>
      <c r="DV166" s="312"/>
      <c r="DW166" s="312"/>
      <c r="DX166" s="312"/>
      <c r="DY166" s="312"/>
      <c r="DZ166" s="312"/>
      <c r="EA166" s="312"/>
      <c r="EB166" s="312"/>
      <c r="EC166" s="312"/>
      <c r="ED166" s="312"/>
      <c r="EE166" s="312"/>
      <c r="EF166" s="312"/>
      <c r="EG166" s="312"/>
      <c r="EH166" s="312"/>
      <c r="EI166" s="312"/>
      <c r="EJ166" s="312"/>
      <c r="EK166" s="312"/>
      <c r="EL166" s="312"/>
      <c r="EM166" s="312"/>
      <c r="EN166" s="312"/>
      <c r="EO166" s="312"/>
      <c r="EP166" s="312"/>
      <c r="EQ166" s="312"/>
      <c r="ER166" s="312"/>
      <c r="ES166" s="312"/>
      <c r="ET166" s="312"/>
      <c r="EU166" s="312"/>
      <c r="EV166" s="312"/>
      <c r="EW166" s="312"/>
      <c r="EX166" s="312"/>
      <c r="EY166" s="312"/>
      <c r="EZ166" s="312"/>
      <c r="FA166" s="312"/>
      <c r="FB166" s="312"/>
      <c r="FC166" s="312"/>
      <c r="FD166" s="312"/>
      <c r="FE166" s="312"/>
      <c r="FF166" s="312"/>
      <c r="FG166" s="312"/>
      <c r="FH166" s="312"/>
      <c r="FI166" s="312"/>
      <c r="FJ166" s="312"/>
      <c r="FK166" s="312"/>
      <c r="FL166" s="312"/>
      <c r="FM166" s="312"/>
      <c r="FN166" s="312"/>
      <c r="FO166" s="312"/>
      <c r="FP166" s="312"/>
      <c r="FQ166" s="312"/>
      <c r="FR166" s="312"/>
      <c r="FS166" s="312"/>
      <c r="FT166" s="312"/>
      <c r="FU166" s="312"/>
      <c r="FV166" s="312"/>
      <c r="FW166" s="312"/>
      <c r="FX166" s="312"/>
      <c r="FY166" s="312"/>
      <c r="FZ166" s="312"/>
      <c r="GA166" s="312"/>
      <c r="GB166" s="312"/>
      <c r="GC166" s="312"/>
      <c r="GD166" s="312"/>
      <c r="GE166" s="312"/>
      <c r="GF166" s="312"/>
      <c r="GG166" s="312"/>
      <c r="GH166" s="312"/>
      <c r="GI166" s="312"/>
      <c r="GJ166" s="312"/>
      <c r="GK166" s="312"/>
      <c r="GL166" s="312"/>
      <c r="GM166" s="312"/>
      <c r="GN166" s="312"/>
      <c r="GO166" s="312"/>
      <c r="GP166" s="312"/>
      <c r="GQ166" s="312"/>
      <c r="GR166" s="312"/>
      <c r="GS166" s="312"/>
      <c r="GT166" s="312"/>
      <c r="GU166" s="312"/>
      <c r="GV166" s="312"/>
      <c r="GW166" s="312"/>
      <c r="GX166" s="312"/>
      <c r="GY166" s="312"/>
      <c r="GZ166" s="312"/>
      <c r="HA166" s="312"/>
      <c r="HB166" s="312"/>
      <c r="HC166" s="312"/>
      <c r="HD166" s="312"/>
      <c r="HE166" s="312"/>
      <c r="HF166" s="312"/>
      <c r="HG166" s="312"/>
      <c r="HH166" s="312"/>
      <c r="HI166" s="312"/>
      <c r="HJ166" s="312"/>
      <c r="HK166" s="312"/>
      <c r="HL166" s="312"/>
      <c r="HM166" s="312"/>
      <c r="HN166" s="312"/>
      <c r="HO166" s="312"/>
      <c r="HP166" s="312"/>
      <c r="HQ166" s="312"/>
      <c r="HR166" s="312"/>
      <c r="HS166" s="312"/>
      <c r="HT166" s="312"/>
      <c r="HU166" s="312"/>
      <c r="HV166" s="312"/>
      <c r="HW166" s="312"/>
      <c r="HX166" s="312"/>
      <c r="HY166" s="312"/>
      <c r="HZ166" s="312"/>
      <c r="IA166" s="312"/>
      <c r="IB166" s="312"/>
      <c r="IC166" s="312"/>
      <c r="ID166" s="312"/>
      <c r="IE166" s="312"/>
      <c r="IF166" s="312"/>
      <c r="IG166" s="312"/>
      <c r="IH166" s="312"/>
      <c r="II166" s="312"/>
      <c r="IJ166" s="312"/>
      <c r="IK166" s="312"/>
      <c r="IL166" s="312"/>
      <c r="IM166" s="312"/>
      <c r="IN166" s="312"/>
      <c r="IO166" s="312"/>
      <c r="IP166" s="312"/>
      <c r="IQ166" s="312"/>
      <c r="IR166" s="312"/>
      <c r="IS166" s="312"/>
      <c r="IT166" s="312"/>
      <c r="IU166" s="312"/>
      <c r="IV166" s="312"/>
    </row>
    <row r="167" s="248" customFormat="1" ht="24.6" customHeight="1" spans="1:256">
      <c r="A167" s="277"/>
      <c r="B167" s="358" t="s">
        <v>1577</v>
      </c>
      <c r="C167" s="358" t="s">
        <v>1578</v>
      </c>
      <c r="D167" s="358" t="s">
        <v>1579</v>
      </c>
      <c r="E167" s="358" t="s">
        <v>1580</v>
      </c>
      <c r="F167" s="358" t="s">
        <v>1581</v>
      </c>
      <c r="G167" s="358" t="s">
        <v>1582</v>
      </c>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c r="AZ167" s="277"/>
      <c r="BA167" s="277"/>
      <c r="BB167" s="277"/>
      <c r="BC167" s="277"/>
      <c r="BD167" s="277"/>
      <c r="BE167" s="277"/>
      <c r="BF167" s="277"/>
      <c r="BG167" s="277"/>
      <c r="BH167" s="277"/>
      <c r="BI167" s="277"/>
      <c r="BJ167" s="277"/>
      <c r="BK167" s="277"/>
      <c r="BL167" s="277"/>
      <c r="BM167" s="277"/>
      <c r="BN167" s="277"/>
      <c r="BO167" s="277"/>
      <c r="BP167" s="277"/>
      <c r="BQ167" s="277"/>
      <c r="BR167" s="277"/>
      <c r="BS167" s="277"/>
      <c r="BT167" s="277"/>
      <c r="BU167" s="277"/>
      <c r="BV167" s="277"/>
      <c r="BW167" s="277"/>
      <c r="BX167" s="277"/>
      <c r="BY167" s="277"/>
      <c r="BZ167" s="277"/>
      <c r="CA167" s="277"/>
      <c r="CB167" s="277"/>
      <c r="CC167" s="277"/>
      <c r="CD167" s="277"/>
      <c r="CE167" s="277"/>
      <c r="CF167" s="277"/>
      <c r="CG167" s="277"/>
      <c r="CH167" s="277"/>
      <c r="CI167" s="277"/>
      <c r="CJ167" s="277"/>
      <c r="CK167" s="277"/>
      <c r="CL167" s="277"/>
      <c r="CM167" s="277"/>
      <c r="CN167" s="277"/>
      <c r="CO167" s="277"/>
      <c r="CP167" s="277"/>
      <c r="CQ167" s="277"/>
      <c r="CR167" s="277"/>
      <c r="CS167" s="277"/>
      <c r="CT167" s="277"/>
      <c r="CU167" s="277"/>
      <c r="CV167" s="277"/>
      <c r="CW167" s="277"/>
      <c r="CX167" s="277"/>
      <c r="CY167" s="277"/>
      <c r="CZ167" s="277"/>
      <c r="DA167" s="277"/>
      <c r="DB167" s="277"/>
      <c r="DC167" s="277"/>
      <c r="DD167" s="277"/>
      <c r="DE167" s="277"/>
      <c r="DF167" s="277"/>
      <c r="DG167" s="277"/>
      <c r="DH167" s="277"/>
      <c r="DI167" s="277"/>
      <c r="DJ167" s="277"/>
      <c r="DK167" s="277"/>
      <c r="DL167" s="277"/>
      <c r="DM167" s="277"/>
      <c r="DN167" s="277"/>
      <c r="DO167" s="277"/>
      <c r="DP167" s="277"/>
      <c r="DQ167" s="277"/>
      <c r="DR167" s="277"/>
      <c r="DS167" s="277"/>
      <c r="DT167" s="277"/>
      <c r="DU167" s="277"/>
      <c r="DV167" s="277"/>
      <c r="DW167" s="277"/>
      <c r="DX167" s="277"/>
      <c r="DY167" s="277"/>
      <c r="DZ167" s="277"/>
      <c r="EA167" s="277"/>
      <c r="EB167" s="277"/>
      <c r="EC167" s="277"/>
      <c r="ED167" s="277"/>
      <c r="EE167" s="277"/>
      <c r="EF167" s="277"/>
      <c r="EG167" s="277"/>
      <c r="EH167" s="277"/>
      <c r="EI167" s="277"/>
      <c r="EJ167" s="277"/>
      <c r="EK167" s="277"/>
      <c r="EL167" s="277"/>
      <c r="EM167" s="277"/>
      <c r="EN167" s="277"/>
      <c r="EO167" s="277"/>
      <c r="EP167" s="277"/>
      <c r="EQ167" s="277"/>
      <c r="ER167" s="277"/>
      <c r="ES167" s="277"/>
      <c r="ET167" s="277"/>
      <c r="EU167" s="277"/>
      <c r="EV167" s="277"/>
      <c r="EW167" s="277"/>
      <c r="EX167" s="277"/>
      <c r="EY167" s="277"/>
      <c r="EZ167" s="277"/>
      <c r="FA167" s="277"/>
      <c r="FB167" s="277"/>
      <c r="FC167" s="277"/>
      <c r="FD167" s="277"/>
      <c r="FE167" s="277"/>
      <c r="FF167" s="277"/>
      <c r="FG167" s="277"/>
      <c r="FH167" s="277"/>
      <c r="FI167" s="277"/>
      <c r="FJ167" s="277"/>
      <c r="FK167" s="277"/>
      <c r="FL167" s="277"/>
      <c r="FM167" s="277"/>
      <c r="FN167" s="277"/>
      <c r="FO167" s="277"/>
      <c r="FP167" s="277"/>
      <c r="FQ167" s="277"/>
      <c r="FR167" s="277"/>
      <c r="FS167" s="277"/>
      <c r="FT167" s="277"/>
      <c r="FU167" s="277"/>
      <c r="FV167" s="277"/>
      <c r="FW167" s="277"/>
      <c r="FX167" s="277"/>
      <c r="FY167" s="277"/>
      <c r="FZ167" s="277"/>
      <c r="GA167" s="277"/>
      <c r="GB167" s="277"/>
      <c r="GC167" s="277"/>
      <c r="GD167" s="277"/>
      <c r="GE167" s="277"/>
      <c r="GF167" s="277"/>
      <c r="GG167" s="277"/>
      <c r="GH167" s="277"/>
      <c r="GI167" s="277"/>
      <c r="GJ167" s="277"/>
      <c r="GK167" s="277"/>
      <c r="GL167" s="277"/>
      <c r="GM167" s="277"/>
      <c r="GN167" s="277"/>
      <c r="GO167" s="277"/>
      <c r="GP167" s="277"/>
      <c r="GQ167" s="277"/>
      <c r="GR167" s="277"/>
      <c r="GS167" s="277"/>
      <c r="GT167" s="277"/>
      <c r="GU167" s="277"/>
      <c r="GV167" s="277"/>
      <c r="GW167" s="277"/>
      <c r="GX167" s="277"/>
      <c r="GY167" s="277"/>
      <c r="GZ167" s="277"/>
      <c r="HA167" s="277"/>
      <c r="HB167" s="277"/>
      <c r="HC167" s="277"/>
      <c r="HD167" s="277"/>
      <c r="HE167" s="277"/>
      <c r="HF167" s="277"/>
      <c r="HG167" s="277"/>
      <c r="HH167" s="277"/>
      <c r="HI167" s="277"/>
      <c r="HJ167" s="277"/>
      <c r="HK167" s="277"/>
      <c r="HL167" s="277"/>
      <c r="HM167" s="277"/>
      <c r="HN167" s="277"/>
      <c r="HO167" s="277"/>
      <c r="HP167" s="277"/>
      <c r="HQ167" s="277"/>
      <c r="HR167" s="277"/>
      <c r="HS167" s="277"/>
      <c r="HT167" s="277"/>
      <c r="HU167" s="277"/>
      <c r="HV167" s="277"/>
      <c r="HW167" s="277"/>
      <c r="HX167" s="277"/>
      <c r="HY167" s="277"/>
      <c r="HZ167" s="277"/>
      <c r="IA167" s="277"/>
      <c r="IB167" s="277"/>
      <c r="IC167" s="277"/>
      <c r="ID167" s="277"/>
      <c r="IE167" s="277"/>
      <c r="IF167" s="277"/>
      <c r="IG167" s="277"/>
      <c r="IH167" s="277"/>
      <c r="II167" s="277"/>
      <c r="IJ167" s="277"/>
      <c r="IK167" s="277"/>
      <c r="IL167" s="277"/>
      <c r="IM167" s="277"/>
      <c r="IN167" s="277"/>
      <c r="IO167" s="277"/>
      <c r="IP167" s="277"/>
      <c r="IQ167" s="277"/>
      <c r="IR167" s="277"/>
      <c r="IS167" s="277"/>
      <c r="IT167" s="277"/>
      <c r="IU167" s="277"/>
      <c r="IV167" s="277"/>
    </row>
    <row r="168" s="248" customFormat="1" customHeight="1" spans="1:256">
      <c r="A168" s="277"/>
      <c r="B168" s="359" t="s">
        <v>1583</v>
      </c>
      <c r="C168" s="360">
        <f>(14+28+8+10)/10000</f>
        <v>0.006</v>
      </c>
      <c r="D168" s="360">
        <f>(37+75+12+15)/50000</f>
        <v>0.00278</v>
      </c>
      <c r="E168" s="360">
        <f>(55+110+15+20)/100000</f>
        <v>0.002</v>
      </c>
      <c r="F168" s="360">
        <f>(100+200+17+25)/500000</f>
        <v>0.000684</v>
      </c>
      <c r="G168" s="360" t="str">
        <f>IF(C1&lt;500000,"非本列取值",(125+250+20+35)/C1)</f>
        <v>非本列取值</v>
      </c>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277"/>
      <c r="BV168" s="277"/>
      <c r="BW168" s="277"/>
      <c r="BX168" s="277"/>
      <c r="BY168" s="277"/>
      <c r="BZ168" s="277"/>
      <c r="CA168" s="277"/>
      <c r="CB168" s="277"/>
      <c r="CC168" s="277"/>
      <c r="CD168" s="277"/>
      <c r="CE168" s="277"/>
      <c r="CF168" s="277"/>
      <c r="CG168" s="277"/>
      <c r="CH168" s="277"/>
      <c r="CI168" s="277"/>
      <c r="CJ168" s="277"/>
      <c r="CK168" s="277"/>
      <c r="CL168" s="277"/>
      <c r="CM168" s="277"/>
      <c r="CN168" s="277"/>
      <c r="CO168" s="277"/>
      <c r="CP168" s="277"/>
      <c r="CQ168" s="277"/>
      <c r="CR168" s="277"/>
      <c r="CS168" s="277"/>
      <c r="CT168" s="277"/>
      <c r="CU168" s="277"/>
      <c r="CV168" s="277"/>
      <c r="CW168" s="277"/>
      <c r="CX168" s="277"/>
      <c r="CY168" s="277"/>
      <c r="CZ168" s="277"/>
      <c r="DA168" s="277"/>
      <c r="DB168" s="277"/>
      <c r="DC168" s="277"/>
      <c r="DD168" s="277"/>
      <c r="DE168" s="277"/>
      <c r="DF168" s="277"/>
      <c r="DG168" s="277"/>
      <c r="DH168" s="277"/>
      <c r="DI168" s="277"/>
      <c r="DJ168" s="277"/>
      <c r="DK168" s="277"/>
      <c r="DL168" s="277"/>
      <c r="DM168" s="277"/>
      <c r="DN168" s="277"/>
      <c r="DO168" s="277"/>
      <c r="DP168" s="277"/>
      <c r="DQ168" s="277"/>
      <c r="DR168" s="277"/>
      <c r="DS168" s="277"/>
      <c r="DT168" s="277"/>
      <c r="DU168" s="277"/>
      <c r="DV168" s="277"/>
      <c r="DW168" s="277"/>
      <c r="DX168" s="277"/>
      <c r="DY168" s="277"/>
      <c r="DZ168" s="277"/>
      <c r="EA168" s="277"/>
      <c r="EB168" s="277"/>
      <c r="EC168" s="277"/>
      <c r="ED168" s="277"/>
      <c r="EE168" s="277"/>
      <c r="EF168" s="277"/>
      <c r="EG168" s="277"/>
      <c r="EH168" s="277"/>
      <c r="EI168" s="277"/>
      <c r="EJ168" s="277"/>
      <c r="EK168" s="277"/>
      <c r="EL168" s="277"/>
      <c r="EM168" s="277"/>
      <c r="EN168" s="277"/>
      <c r="EO168" s="277"/>
      <c r="EP168" s="277"/>
      <c r="EQ168" s="277"/>
      <c r="ER168" s="277"/>
      <c r="ES168" s="277"/>
      <c r="ET168" s="277"/>
      <c r="EU168" s="277"/>
      <c r="EV168" s="277"/>
      <c r="EW168" s="277"/>
      <c r="EX168" s="277"/>
      <c r="EY168" s="277"/>
      <c r="EZ168" s="277"/>
      <c r="FA168" s="277"/>
      <c r="FB168" s="277"/>
      <c r="FC168" s="277"/>
      <c r="FD168" s="277"/>
      <c r="FE168" s="277"/>
      <c r="FF168" s="277"/>
      <c r="FG168" s="277"/>
      <c r="FH168" s="277"/>
      <c r="FI168" s="277"/>
      <c r="FJ168" s="277"/>
      <c r="FK168" s="277"/>
      <c r="FL168" s="277"/>
      <c r="FM168" s="277"/>
      <c r="FN168" s="277"/>
      <c r="FO168" s="277"/>
      <c r="FP168" s="277"/>
      <c r="FQ168" s="277"/>
      <c r="FR168" s="277"/>
      <c r="FS168" s="277"/>
      <c r="FT168" s="277"/>
      <c r="FU168" s="277"/>
      <c r="FV168" s="277"/>
      <c r="FW168" s="277"/>
      <c r="FX168" s="277"/>
      <c r="FY168" s="277"/>
      <c r="FZ168" s="277"/>
      <c r="GA168" s="277"/>
      <c r="GB168" s="277"/>
      <c r="GC168" s="277"/>
      <c r="GD168" s="277"/>
      <c r="GE168" s="277"/>
      <c r="GF168" s="277"/>
      <c r="GG168" s="277"/>
      <c r="GH168" s="277"/>
      <c r="GI168" s="277"/>
      <c r="GJ168" s="277"/>
      <c r="GK168" s="277"/>
      <c r="GL168" s="277"/>
      <c r="GM168" s="277"/>
      <c r="GN168" s="277"/>
      <c r="GO168" s="277"/>
      <c r="GP168" s="277"/>
      <c r="GQ168" s="277"/>
      <c r="GR168" s="277"/>
      <c r="GS168" s="277"/>
      <c r="GT168" s="277"/>
      <c r="GU168" s="277"/>
      <c r="GV168" s="277"/>
      <c r="GW168" s="277"/>
      <c r="GX168" s="277"/>
      <c r="GY168" s="277"/>
      <c r="GZ168" s="277"/>
      <c r="HA168" s="277"/>
      <c r="HB168" s="277"/>
      <c r="HC168" s="277"/>
      <c r="HD168" s="277"/>
      <c r="HE168" s="277"/>
      <c r="HF168" s="277"/>
      <c r="HG168" s="277"/>
      <c r="HH168" s="277"/>
      <c r="HI168" s="277"/>
      <c r="HJ168" s="277"/>
      <c r="HK168" s="277"/>
      <c r="HL168" s="277"/>
      <c r="HM168" s="277"/>
      <c r="HN168" s="277"/>
      <c r="HO168" s="277"/>
      <c r="HP168" s="277"/>
      <c r="HQ168" s="277"/>
      <c r="HR168" s="277"/>
      <c r="HS168" s="277"/>
      <c r="HT168" s="277"/>
      <c r="HU168" s="277"/>
      <c r="HV168" s="277"/>
      <c r="HW168" s="277"/>
      <c r="HX168" s="277"/>
      <c r="HY168" s="277"/>
      <c r="HZ168" s="277"/>
      <c r="IA168" s="277"/>
      <c r="IB168" s="277"/>
      <c r="IC168" s="277"/>
      <c r="ID168" s="277"/>
      <c r="IE168" s="277"/>
      <c r="IF168" s="277"/>
      <c r="IG168" s="277"/>
      <c r="IH168" s="277"/>
      <c r="II168" s="277"/>
      <c r="IJ168" s="277"/>
      <c r="IK168" s="277"/>
      <c r="IL168" s="277"/>
      <c r="IM168" s="277"/>
      <c r="IN168" s="277"/>
      <c r="IO168" s="277"/>
      <c r="IP168" s="277"/>
      <c r="IQ168" s="277"/>
      <c r="IR168" s="277"/>
      <c r="IS168" s="277"/>
      <c r="IT168" s="277"/>
      <c r="IU168" s="277"/>
      <c r="IV168" s="277"/>
    </row>
    <row r="169" s="248" customFormat="1" customHeight="1" spans="1:256">
      <c r="A169" s="277"/>
      <c r="B169" s="328"/>
      <c r="C169" s="361"/>
      <c r="D169" s="361"/>
      <c r="E169" s="361"/>
      <c r="F169" s="361"/>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277"/>
      <c r="CD169" s="277"/>
      <c r="CE169" s="277"/>
      <c r="CF169" s="277"/>
      <c r="CG169" s="277"/>
      <c r="CH169" s="277"/>
      <c r="CI169" s="277"/>
      <c r="CJ169" s="277"/>
      <c r="CK169" s="277"/>
      <c r="CL169" s="277"/>
      <c r="CM169" s="277"/>
      <c r="CN169" s="277"/>
      <c r="CO169" s="277"/>
      <c r="CP169" s="277"/>
      <c r="CQ169" s="277"/>
      <c r="CR169" s="277"/>
      <c r="CS169" s="277"/>
      <c r="CT169" s="277"/>
      <c r="CU169" s="277"/>
      <c r="CV169" s="277"/>
      <c r="CW169" s="277"/>
      <c r="CX169" s="277"/>
      <c r="CY169" s="277"/>
      <c r="CZ169" s="277"/>
      <c r="DA169" s="277"/>
      <c r="DB169" s="277"/>
      <c r="DC169" s="277"/>
      <c r="DD169" s="277"/>
      <c r="DE169" s="277"/>
      <c r="DF169" s="277"/>
      <c r="DG169" s="277"/>
      <c r="DH169" s="277"/>
      <c r="DI169" s="277"/>
      <c r="DJ169" s="277"/>
      <c r="DK169" s="277"/>
      <c r="DL169" s="277"/>
      <c r="DM169" s="277"/>
      <c r="DN169" s="277"/>
      <c r="DO169" s="277"/>
      <c r="DP169" s="277"/>
      <c r="DQ169" s="277"/>
      <c r="DR169" s="277"/>
      <c r="DS169" s="277"/>
      <c r="DT169" s="277"/>
      <c r="DU169" s="277"/>
      <c r="DV169" s="277"/>
      <c r="DW169" s="277"/>
      <c r="DX169" s="277"/>
      <c r="DY169" s="277"/>
      <c r="DZ169" s="277"/>
      <c r="EA169" s="277"/>
      <c r="EB169" s="277"/>
      <c r="EC169" s="277"/>
      <c r="ED169" s="277"/>
      <c r="EE169" s="277"/>
      <c r="EF169" s="277"/>
      <c r="EG169" s="277"/>
      <c r="EH169" s="277"/>
      <c r="EI169" s="277"/>
      <c r="EJ169" s="277"/>
      <c r="EK169" s="277"/>
      <c r="EL169" s="277"/>
      <c r="EM169" s="277"/>
      <c r="EN169" s="277"/>
      <c r="EO169" s="277"/>
      <c r="EP169" s="277"/>
      <c r="EQ169" s="277"/>
      <c r="ER169" s="277"/>
      <c r="ES169" s="277"/>
      <c r="ET169" s="277"/>
      <c r="EU169" s="277"/>
      <c r="EV169" s="277"/>
      <c r="EW169" s="277"/>
      <c r="EX169" s="277"/>
      <c r="EY169" s="277"/>
      <c r="EZ169" s="277"/>
      <c r="FA169" s="277"/>
      <c r="FB169" s="277"/>
      <c r="FC169" s="277"/>
      <c r="FD169" s="277"/>
      <c r="FE169" s="277"/>
      <c r="FF169" s="277"/>
      <c r="FG169" s="277"/>
      <c r="FH169" s="277"/>
      <c r="FI169" s="277"/>
      <c r="FJ169" s="277"/>
      <c r="FK169" s="277"/>
      <c r="FL169" s="277"/>
      <c r="FM169" s="277"/>
      <c r="FN169" s="277"/>
      <c r="FO169" s="277"/>
      <c r="FP169" s="277"/>
      <c r="FQ169" s="277"/>
      <c r="FR169" s="277"/>
      <c r="FS169" s="277"/>
      <c r="FT169" s="277"/>
      <c r="FU169" s="277"/>
      <c r="FV169" s="277"/>
      <c r="FW169" s="277"/>
      <c r="FX169" s="277"/>
      <c r="FY169" s="277"/>
      <c r="FZ169" s="277"/>
      <c r="GA169" s="277"/>
      <c r="GB169" s="277"/>
      <c r="GC169" s="277"/>
      <c r="GD169" s="277"/>
      <c r="GE169" s="277"/>
      <c r="GF169" s="277"/>
      <c r="GG169" s="277"/>
      <c r="GH169" s="277"/>
      <c r="GI169" s="277"/>
      <c r="GJ169" s="277"/>
      <c r="GK169" s="277"/>
      <c r="GL169" s="277"/>
      <c r="GM169" s="277"/>
      <c r="GN169" s="277"/>
      <c r="GO169" s="277"/>
      <c r="GP169" s="277"/>
      <c r="GQ169" s="277"/>
      <c r="GR169" s="277"/>
      <c r="GS169" s="277"/>
      <c r="GT169" s="277"/>
      <c r="GU169" s="277"/>
      <c r="GV169" s="277"/>
      <c r="GW169" s="277"/>
      <c r="GX169" s="277"/>
      <c r="GY169" s="277"/>
      <c r="GZ169" s="277"/>
      <c r="HA169" s="277"/>
      <c r="HB169" s="277"/>
      <c r="HC169" s="277"/>
      <c r="HD169" s="277"/>
      <c r="HE169" s="277"/>
      <c r="HF169" s="277"/>
      <c r="HG169" s="277"/>
      <c r="HH169" s="277"/>
      <c r="HI169" s="277"/>
      <c r="HJ169" s="277"/>
      <c r="HK169" s="277"/>
      <c r="HL169" s="277"/>
      <c r="HM169" s="277"/>
      <c r="HN169" s="277"/>
      <c r="HO169" s="277"/>
      <c r="HP169" s="277"/>
      <c r="HQ169" s="277"/>
      <c r="HR169" s="277"/>
      <c r="HS169" s="277"/>
      <c r="HT169" s="277"/>
      <c r="HU169" s="277"/>
      <c r="HV169" s="277"/>
      <c r="HW169" s="277"/>
      <c r="HX169" s="277"/>
      <c r="HY169" s="277"/>
      <c r="HZ169" s="277"/>
      <c r="IA169" s="277"/>
      <c r="IB169" s="277"/>
      <c r="IC169" s="277"/>
      <c r="ID169" s="277"/>
      <c r="IE169" s="277"/>
      <c r="IF169" s="277"/>
      <c r="IG169" s="277"/>
      <c r="IH169" s="277"/>
      <c r="II169" s="277"/>
      <c r="IJ169" s="277"/>
      <c r="IK169" s="277"/>
      <c r="IL169" s="277"/>
      <c r="IM169" s="277"/>
      <c r="IN169" s="277"/>
      <c r="IO169" s="277"/>
      <c r="IP169" s="277"/>
      <c r="IQ169" s="277"/>
      <c r="IR169" s="277"/>
      <c r="IS169" s="277"/>
      <c r="IT169" s="277"/>
      <c r="IU169" s="277"/>
      <c r="IV169" s="277"/>
    </row>
    <row r="170" s="248" customFormat="1" customHeight="1" spans="1:256">
      <c r="A170" s="277"/>
      <c r="B170" s="362" t="s">
        <v>1584</v>
      </c>
      <c r="C170" s="362"/>
      <c r="D170" s="362"/>
      <c r="E170" s="362"/>
      <c r="F170" s="362"/>
      <c r="G170" s="362"/>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c r="AZ170" s="277"/>
      <c r="BA170" s="277"/>
      <c r="BB170" s="277"/>
      <c r="BC170" s="277"/>
      <c r="BD170" s="277"/>
      <c r="BE170" s="277"/>
      <c r="BF170" s="277"/>
      <c r="BG170" s="277"/>
      <c r="BH170" s="277"/>
      <c r="BI170" s="277"/>
      <c r="BJ170" s="277"/>
      <c r="BK170" s="277"/>
      <c r="BL170" s="277"/>
      <c r="BM170" s="277"/>
      <c r="BN170" s="277"/>
      <c r="BO170" s="277"/>
      <c r="BP170" s="277"/>
      <c r="BQ170" s="277"/>
      <c r="BR170" s="277"/>
      <c r="BS170" s="277"/>
      <c r="BT170" s="277"/>
      <c r="BU170" s="277"/>
      <c r="BV170" s="277"/>
      <c r="BW170" s="277"/>
      <c r="BX170" s="277"/>
      <c r="BY170" s="277"/>
      <c r="BZ170" s="277"/>
      <c r="CA170" s="277"/>
      <c r="CB170" s="277"/>
      <c r="CC170" s="277"/>
      <c r="CD170" s="277"/>
      <c r="CE170" s="277"/>
      <c r="CF170" s="277"/>
      <c r="CG170" s="277"/>
      <c r="CH170" s="277"/>
      <c r="CI170" s="277"/>
      <c r="CJ170" s="277"/>
      <c r="CK170" s="277"/>
      <c r="CL170" s="277"/>
      <c r="CM170" s="277"/>
      <c r="CN170" s="277"/>
      <c r="CO170" s="277"/>
      <c r="CP170" s="277"/>
      <c r="CQ170" s="277"/>
      <c r="CR170" s="277"/>
      <c r="CS170" s="277"/>
      <c r="CT170" s="277"/>
      <c r="CU170" s="277"/>
      <c r="CV170" s="277"/>
      <c r="CW170" s="277"/>
      <c r="CX170" s="277"/>
      <c r="CY170" s="277"/>
      <c r="CZ170" s="277"/>
      <c r="DA170" s="277"/>
      <c r="DB170" s="277"/>
      <c r="DC170" s="277"/>
      <c r="DD170" s="277"/>
      <c r="DE170" s="277"/>
      <c r="DF170" s="277"/>
      <c r="DG170" s="277"/>
      <c r="DH170" s="277"/>
      <c r="DI170" s="277"/>
      <c r="DJ170" s="277"/>
      <c r="DK170" s="277"/>
      <c r="DL170" s="277"/>
      <c r="DM170" s="277"/>
      <c r="DN170" s="277"/>
      <c r="DO170" s="277"/>
      <c r="DP170" s="277"/>
      <c r="DQ170" s="277"/>
      <c r="DR170" s="277"/>
      <c r="DS170" s="277"/>
      <c r="DT170" s="277"/>
      <c r="DU170" s="277"/>
      <c r="DV170" s="277"/>
      <c r="DW170" s="277"/>
      <c r="DX170" s="277"/>
      <c r="DY170" s="277"/>
      <c r="DZ170" s="277"/>
      <c r="EA170" s="277"/>
      <c r="EB170" s="277"/>
      <c r="EC170" s="277"/>
      <c r="ED170" s="277"/>
      <c r="EE170" s="277"/>
      <c r="EF170" s="277"/>
      <c r="EG170" s="277"/>
      <c r="EH170" s="277"/>
      <c r="EI170" s="277"/>
      <c r="EJ170" s="277"/>
      <c r="EK170" s="277"/>
      <c r="EL170" s="277"/>
      <c r="EM170" s="277"/>
      <c r="EN170" s="277"/>
      <c r="EO170" s="277"/>
      <c r="EP170" s="277"/>
      <c r="EQ170" s="277"/>
      <c r="ER170" s="277"/>
      <c r="ES170" s="277"/>
      <c r="ET170" s="277"/>
      <c r="EU170" s="277"/>
      <c r="EV170" s="277"/>
      <c r="EW170" s="277"/>
      <c r="EX170" s="277"/>
      <c r="EY170" s="277"/>
      <c r="EZ170" s="277"/>
      <c r="FA170" s="277"/>
      <c r="FB170" s="277"/>
      <c r="FC170" s="277"/>
      <c r="FD170" s="277"/>
      <c r="FE170" s="277"/>
      <c r="FF170" s="277"/>
      <c r="FG170" s="277"/>
      <c r="FH170" s="277"/>
      <c r="FI170" s="277"/>
      <c r="FJ170" s="277"/>
      <c r="FK170" s="277"/>
      <c r="FL170" s="277"/>
      <c r="FM170" s="277"/>
      <c r="FN170" s="277"/>
      <c r="FO170" s="277"/>
      <c r="FP170" s="277"/>
      <c r="FQ170" s="277"/>
      <c r="FR170" s="277"/>
      <c r="FS170" s="277"/>
      <c r="FT170" s="277"/>
      <c r="FU170" s="277"/>
      <c r="FV170" s="277"/>
      <c r="FW170" s="277"/>
      <c r="FX170" s="277"/>
      <c r="FY170" s="277"/>
      <c r="FZ170" s="277"/>
      <c r="GA170" s="277"/>
      <c r="GB170" s="277"/>
      <c r="GC170" s="277"/>
      <c r="GD170" s="277"/>
      <c r="GE170" s="277"/>
      <c r="GF170" s="277"/>
      <c r="GG170" s="277"/>
      <c r="GH170" s="277"/>
      <c r="GI170" s="277"/>
      <c r="GJ170" s="277"/>
      <c r="GK170" s="277"/>
      <c r="GL170" s="277"/>
      <c r="GM170" s="277"/>
      <c r="GN170" s="277"/>
      <c r="GO170" s="277"/>
      <c r="GP170" s="277"/>
      <c r="GQ170" s="277"/>
      <c r="GR170" s="277"/>
      <c r="GS170" s="277"/>
      <c r="GT170" s="277"/>
      <c r="GU170" s="277"/>
      <c r="GV170" s="277"/>
      <c r="GW170" s="277"/>
      <c r="GX170" s="277"/>
      <c r="GY170" s="277"/>
      <c r="GZ170" s="277"/>
      <c r="HA170" s="277"/>
      <c r="HB170" s="277"/>
      <c r="HC170" s="277"/>
      <c r="HD170" s="277"/>
      <c r="HE170" s="277"/>
      <c r="HF170" s="277"/>
      <c r="HG170" s="277"/>
      <c r="HH170" s="277"/>
      <c r="HI170" s="277"/>
      <c r="HJ170" s="277"/>
      <c r="HK170" s="277"/>
      <c r="HL170" s="277"/>
      <c r="HM170" s="277"/>
      <c r="HN170" s="277"/>
      <c r="HO170" s="277"/>
      <c r="HP170" s="277"/>
      <c r="HQ170" s="277"/>
      <c r="HR170" s="277"/>
      <c r="HS170" s="277"/>
      <c r="HT170" s="277"/>
      <c r="HU170" s="277"/>
      <c r="HV170" s="277"/>
      <c r="HW170" s="277"/>
      <c r="HX170" s="277"/>
      <c r="HY170" s="277"/>
      <c r="HZ170" s="277"/>
      <c r="IA170" s="277"/>
      <c r="IB170" s="277"/>
      <c r="IC170" s="277"/>
      <c r="ID170" s="277"/>
      <c r="IE170" s="277"/>
      <c r="IF170" s="277"/>
      <c r="IG170" s="277"/>
      <c r="IH170" s="277"/>
      <c r="II170" s="277"/>
      <c r="IJ170" s="277"/>
      <c r="IK170" s="277"/>
      <c r="IL170" s="277"/>
      <c r="IM170" s="277"/>
      <c r="IN170" s="277"/>
      <c r="IO170" s="277"/>
      <c r="IP170" s="277"/>
      <c r="IQ170" s="277"/>
      <c r="IR170" s="277"/>
      <c r="IS170" s="277"/>
      <c r="IT170" s="277"/>
      <c r="IU170" s="277"/>
      <c r="IV170" s="277"/>
    </row>
    <row r="171" s="248" customFormat="1" customHeight="1" spans="1:256">
      <c r="A171" s="277"/>
      <c r="B171" s="363" t="s">
        <v>1585</v>
      </c>
      <c r="C171" s="363"/>
      <c r="D171" s="363"/>
      <c r="E171" s="363"/>
      <c r="F171" s="363"/>
      <c r="G171" s="364" t="s">
        <v>1459</v>
      </c>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77"/>
      <c r="BF171" s="277"/>
      <c r="BG171" s="277"/>
      <c r="BH171" s="277"/>
      <c r="BI171" s="277"/>
      <c r="BJ171" s="277"/>
      <c r="BK171" s="277"/>
      <c r="BL171" s="277"/>
      <c r="BM171" s="277"/>
      <c r="BN171" s="277"/>
      <c r="BO171" s="277"/>
      <c r="BP171" s="277"/>
      <c r="BQ171" s="277"/>
      <c r="BR171" s="277"/>
      <c r="BS171" s="277"/>
      <c r="BT171" s="277"/>
      <c r="BU171" s="277"/>
      <c r="BV171" s="277"/>
      <c r="BW171" s="277"/>
      <c r="BX171" s="277"/>
      <c r="BY171" s="277"/>
      <c r="BZ171" s="277"/>
      <c r="CA171" s="277"/>
      <c r="CB171" s="277"/>
      <c r="CC171" s="277"/>
      <c r="CD171" s="277"/>
      <c r="CE171" s="277"/>
      <c r="CF171" s="277"/>
      <c r="CG171" s="277"/>
      <c r="CH171" s="277"/>
      <c r="CI171" s="277"/>
      <c r="CJ171" s="277"/>
      <c r="CK171" s="277"/>
      <c r="CL171" s="277"/>
      <c r="CM171" s="277"/>
      <c r="CN171" s="277"/>
      <c r="CO171" s="277"/>
      <c r="CP171" s="277"/>
      <c r="CQ171" s="277"/>
      <c r="CR171" s="277"/>
      <c r="CS171" s="277"/>
      <c r="CT171" s="277"/>
      <c r="CU171" s="277"/>
      <c r="CV171" s="277"/>
      <c r="CW171" s="277"/>
      <c r="CX171" s="277"/>
      <c r="CY171" s="277"/>
      <c r="CZ171" s="277"/>
      <c r="DA171" s="277"/>
      <c r="DB171" s="277"/>
      <c r="DC171" s="277"/>
      <c r="DD171" s="277"/>
      <c r="DE171" s="277"/>
      <c r="DF171" s="277"/>
      <c r="DG171" s="277"/>
      <c r="DH171" s="277"/>
      <c r="DI171" s="277"/>
      <c r="DJ171" s="277"/>
      <c r="DK171" s="277"/>
      <c r="DL171" s="277"/>
      <c r="DM171" s="277"/>
      <c r="DN171" s="277"/>
      <c r="DO171" s="277"/>
      <c r="DP171" s="277"/>
      <c r="DQ171" s="277"/>
      <c r="DR171" s="277"/>
      <c r="DS171" s="277"/>
      <c r="DT171" s="277"/>
      <c r="DU171" s="277"/>
      <c r="DV171" s="277"/>
      <c r="DW171" s="277"/>
      <c r="DX171" s="277"/>
      <c r="DY171" s="277"/>
      <c r="DZ171" s="277"/>
      <c r="EA171" s="277"/>
      <c r="EB171" s="277"/>
      <c r="EC171" s="277"/>
      <c r="ED171" s="277"/>
      <c r="EE171" s="277"/>
      <c r="EF171" s="277"/>
      <c r="EG171" s="277"/>
      <c r="EH171" s="277"/>
      <c r="EI171" s="277"/>
      <c r="EJ171" s="277"/>
      <c r="EK171" s="277"/>
      <c r="EL171" s="277"/>
      <c r="EM171" s="277"/>
      <c r="EN171" s="277"/>
      <c r="EO171" s="277"/>
      <c r="EP171" s="277"/>
      <c r="EQ171" s="277"/>
      <c r="ER171" s="277"/>
      <c r="ES171" s="277"/>
      <c r="ET171" s="277"/>
      <c r="EU171" s="277"/>
      <c r="EV171" s="277"/>
      <c r="EW171" s="277"/>
      <c r="EX171" s="277"/>
      <c r="EY171" s="277"/>
      <c r="EZ171" s="277"/>
      <c r="FA171" s="277"/>
      <c r="FB171" s="277"/>
      <c r="FC171" s="277"/>
      <c r="FD171" s="277"/>
      <c r="FE171" s="277"/>
      <c r="FF171" s="277"/>
      <c r="FG171" s="277"/>
      <c r="FH171" s="277"/>
      <c r="FI171" s="277"/>
      <c r="FJ171" s="277"/>
      <c r="FK171" s="277"/>
      <c r="FL171" s="277"/>
      <c r="FM171" s="277"/>
      <c r="FN171" s="277"/>
      <c r="FO171" s="277"/>
      <c r="FP171" s="277"/>
      <c r="FQ171" s="277"/>
      <c r="FR171" s="277"/>
      <c r="FS171" s="277"/>
      <c r="FT171" s="277"/>
      <c r="FU171" s="277"/>
      <c r="FV171" s="277"/>
      <c r="FW171" s="277"/>
      <c r="FX171" s="277"/>
      <c r="FY171" s="277"/>
      <c r="FZ171" s="277"/>
      <c r="GA171" s="277"/>
      <c r="GB171" s="277"/>
      <c r="GC171" s="277"/>
      <c r="GD171" s="277"/>
      <c r="GE171" s="277"/>
      <c r="GF171" s="277"/>
      <c r="GG171" s="277"/>
      <c r="GH171" s="277"/>
      <c r="GI171" s="277"/>
      <c r="GJ171" s="277"/>
      <c r="GK171" s="277"/>
      <c r="GL171" s="277"/>
      <c r="GM171" s="277"/>
      <c r="GN171" s="277"/>
      <c r="GO171" s="277"/>
      <c r="GP171" s="277"/>
      <c r="GQ171" s="277"/>
      <c r="GR171" s="277"/>
      <c r="GS171" s="277"/>
      <c r="GT171" s="277"/>
      <c r="GU171" s="277"/>
      <c r="GV171" s="277"/>
      <c r="GW171" s="277"/>
      <c r="GX171" s="277"/>
      <c r="GY171" s="277"/>
      <c r="GZ171" s="277"/>
      <c r="HA171" s="277"/>
      <c r="HB171" s="277"/>
      <c r="HC171" s="277"/>
      <c r="HD171" s="277"/>
      <c r="HE171" s="277"/>
      <c r="HF171" s="277"/>
      <c r="HG171" s="277"/>
      <c r="HH171" s="277"/>
      <c r="HI171" s="277"/>
      <c r="HJ171" s="277"/>
      <c r="HK171" s="277"/>
      <c r="HL171" s="277"/>
      <c r="HM171" s="277"/>
      <c r="HN171" s="277"/>
      <c r="HO171" s="277"/>
      <c r="HP171" s="277"/>
      <c r="HQ171" s="277"/>
      <c r="HR171" s="277"/>
      <c r="HS171" s="277"/>
      <c r="HT171" s="277"/>
      <c r="HU171" s="277"/>
      <c r="HV171" s="277"/>
      <c r="HW171" s="277"/>
      <c r="HX171" s="277"/>
      <c r="HY171" s="277"/>
      <c r="HZ171" s="277"/>
      <c r="IA171" s="277"/>
      <c r="IB171" s="277"/>
      <c r="IC171" s="277"/>
      <c r="ID171" s="277"/>
      <c r="IE171" s="277"/>
      <c r="IF171" s="277"/>
      <c r="IG171" s="277"/>
      <c r="IH171" s="277"/>
      <c r="II171" s="277"/>
      <c r="IJ171" s="277"/>
      <c r="IK171" s="277"/>
      <c r="IL171" s="277"/>
      <c r="IM171" s="277"/>
      <c r="IN171" s="277"/>
      <c r="IO171" s="277"/>
      <c r="IP171" s="277"/>
      <c r="IQ171" s="277"/>
      <c r="IR171" s="277"/>
      <c r="IS171" s="277"/>
      <c r="IT171" s="277"/>
      <c r="IU171" s="277"/>
      <c r="IV171" s="277"/>
    </row>
    <row r="172" s="248" customFormat="1" customHeight="1" spans="1:256">
      <c r="A172" s="277"/>
      <c r="B172" s="365" t="s">
        <v>1586</v>
      </c>
      <c r="C172" s="365"/>
      <c r="D172" s="365"/>
      <c r="E172" s="365"/>
      <c r="F172" s="365"/>
      <c r="G172" s="261">
        <v>1.3</v>
      </c>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7"/>
      <c r="BC172" s="277"/>
      <c r="BD172" s="277"/>
      <c r="BE172" s="277"/>
      <c r="BF172" s="277"/>
      <c r="BG172" s="277"/>
      <c r="BH172" s="277"/>
      <c r="BI172" s="277"/>
      <c r="BJ172" s="277"/>
      <c r="BK172" s="277"/>
      <c r="BL172" s="277"/>
      <c r="BM172" s="277"/>
      <c r="BN172" s="277"/>
      <c r="BO172" s="277"/>
      <c r="BP172" s="277"/>
      <c r="BQ172" s="277"/>
      <c r="BR172" s="277"/>
      <c r="BS172" s="277"/>
      <c r="BT172" s="277"/>
      <c r="BU172" s="277"/>
      <c r="BV172" s="277"/>
      <c r="BW172" s="277"/>
      <c r="BX172" s="277"/>
      <c r="BY172" s="277"/>
      <c r="BZ172" s="277"/>
      <c r="CA172" s="277"/>
      <c r="CB172" s="277"/>
      <c r="CC172" s="277"/>
      <c r="CD172" s="277"/>
      <c r="CE172" s="277"/>
      <c r="CF172" s="277"/>
      <c r="CG172" s="277"/>
      <c r="CH172" s="277"/>
      <c r="CI172" s="277"/>
      <c r="CJ172" s="277"/>
      <c r="CK172" s="277"/>
      <c r="CL172" s="277"/>
      <c r="CM172" s="277"/>
      <c r="CN172" s="277"/>
      <c r="CO172" s="277"/>
      <c r="CP172" s="277"/>
      <c r="CQ172" s="277"/>
      <c r="CR172" s="277"/>
      <c r="CS172" s="277"/>
      <c r="CT172" s="277"/>
      <c r="CU172" s="277"/>
      <c r="CV172" s="277"/>
      <c r="CW172" s="277"/>
      <c r="CX172" s="277"/>
      <c r="CY172" s="277"/>
      <c r="CZ172" s="277"/>
      <c r="DA172" s="277"/>
      <c r="DB172" s="277"/>
      <c r="DC172" s="277"/>
      <c r="DD172" s="277"/>
      <c r="DE172" s="277"/>
      <c r="DF172" s="277"/>
      <c r="DG172" s="277"/>
      <c r="DH172" s="277"/>
      <c r="DI172" s="277"/>
      <c r="DJ172" s="277"/>
      <c r="DK172" s="277"/>
      <c r="DL172" s="277"/>
      <c r="DM172" s="277"/>
      <c r="DN172" s="277"/>
      <c r="DO172" s="277"/>
      <c r="DP172" s="277"/>
      <c r="DQ172" s="277"/>
      <c r="DR172" s="277"/>
      <c r="DS172" s="277"/>
      <c r="DT172" s="277"/>
      <c r="DU172" s="277"/>
      <c r="DV172" s="277"/>
      <c r="DW172" s="277"/>
      <c r="DX172" s="277"/>
      <c r="DY172" s="277"/>
      <c r="DZ172" s="277"/>
      <c r="EA172" s="277"/>
      <c r="EB172" s="277"/>
      <c r="EC172" s="277"/>
      <c r="ED172" s="277"/>
      <c r="EE172" s="277"/>
      <c r="EF172" s="277"/>
      <c r="EG172" s="277"/>
      <c r="EH172" s="277"/>
      <c r="EI172" s="277"/>
      <c r="EJ172" s="277"/>
      <c r="EK172" s="277"/>
      <c r="EL172" s="277"/>
      <c r="EM172" s="277"/>
      <c r="EN172" s="277"/>
      <c r="EO172" s="277"/>
      <c r="EP172" s="277"/>
      <c r="EQ172" s="277"/>
      <c r="ER172" s="277"/>
      <c r="ES172" s="277"/>
      <c r="ET172" s="277"/>
      <c r="EU172" s="277"/>
      <c r="EV172" s="277"/>
      <c r="EW172" s="277"/>
      <c r="EX172" s="277"/>
      <c r="EY172" s="277"/>
      <c r="EZ172" s="277"/>
      <c r="FA172" s="277"/>
      <c r="FB172" s="277"/>
      <c r="FC172" s="277"/>
      <c r="FD172" s="277"/>
      <c r="FE172" s="277"/>
      <c r="FF172" s="277"/>
      <c r="FG172" s="277"/>
      <c r="FH172" s="277"/>
      <c r="FI172" s="277"/>
      <c r="FJ172" s="277"/>
      <c r="FK172" s="277"/>
      <c r="FL172" s="277"/>
      <c r="FM172" s="277"/>
      <c r="FN172" s="277"/>
      <c r="FO172" s="277"/>
      <c r="FP172" s="277"/>
      <c r="FQ172" s="277"/>
      <c r="FR172" s="277"/>
      <c r="FS172" s="277"/>
      <c r="FT172" s="277"/>
      <c r="FU172" s="277"/>
      <c r="FV172" s="277"/>
      <c r="FW172" s="277"/>
      <c r="FX172" s="277"/>
      <c r="FY172" s="277"/>
      <c r="FZ172" s="277"/>
      <c r="GA172" s="277"/>
      <c r="GB172" s="277"/>
      <c r="GC172" s="277"/>
      <c r="GD172" s="277"/>
      <c r="GE172" s="277"/>
      <c r="GF172" s="277"/>
      <c r="GG172" s="277"/>
      <c r="GH172" s="277"/>
      <c r="GI172" s="277"/>
      <c r="GJ172" s="277"/>
      <c r="GK172" s="277"/>
      <c r="GL172" s="277"/>
      <c r="GM172" s="277"/>
      <c r="GN172" s="277"/>
      <c r="GO172" s="277"/>
      <c r="GP172" s="277"/>
      <c r="GQ172" s="277"/>
      <c r="GR172" s="277"/>
      <c r="GS172" s="277"/>
      <c r="GT172" s="277"/>
      <c r="GU172" s="277"/>
      <c r="GV172" s="277"/>
      <c r="GW172" s="277"/>
      <c r="GX172" s="277"/>
      <c r="GY172" s="277"/>
      <c r="GZ172" s="277"/>
      <c r="HA172" s="277"/>
      <c r="HB172" s="277"/>
      <c r="HC172" s="277"/>
      <c r="HD172" s="277"/>
      <c r="HE172" s="277"/>
      <c r="HF172" s="277"/>
      <c r="HG172" s="277"/>
      <c r="HH172" s="277"/>
      <c r="HI172" s="277"/>
      <c r="HJ172" s="277"/>
      <c r="HK172" s="277"/>
      <c r="HL172" s="277"/>
      <c r="HM172" s="277"/>
      <c r="HN172" s="277"/>
      <c r="HO172" s="277"/>
      <c r="HP172" s="277"/>
      <c r="HQ172" s="277"/>
      <c r="HR172" s="277"/>
      <c r="HS172" s="277"/>
      <c r="HT172" s="277"/>
      <c r="HU172" s="277"/>
      <c r="HV172" s="277"/>
      <c r="HW172" s="277"/>
      <c r="HX172" s="277"/>
      <c r="HY172" s="277"/>
      <c r="HZ172" s="277"/>
      <c r="IA172" s="277"/>
      <c r="IB172" s="277"/>
      <c r="IC172" s="277"/>
      <c r="ID172" s="277"/>
      <c r="IE172" s="277"/>
      <c r="IF172" s="277"/>
      <c r="IG172" s="277"/>
      <c r="IH172" s="277"/>
      <c r="II172" s="277"/>
      <c r="IJ172" s="277"/>
      <c r="IK172" s="277"/>
      <c r="IL172" s="277"/>
      <c r="IM172" s="277"/>
      <c r="IN172" s="277"/>
      <c r="IO172" s="277"/>
      <c r="IP172" s="277"/>
      <c r="IQ172" s="277"/>
      <c r="IR172" s="277"/>
      <c r="IS172" s="277"/>
      <c r="IT172" s="277"/>
      <c r="IU172" s="277"/>
      <c r="IV172" s="277"/>
    </row>
    <row r="173" s="248" customFormat="1" customHeight="1" spans="1:256">
      <c r="A173" s="277"/>
      <c r="B173" s="365" t="s">
        <v>1587</v>
      </c>
      <c r="C173" s="365"/>
      <c r="D173" s="365"/>
      <c r="E173" s="365"/>
      <c r="F173" s="365"/>
      <c r="G173" s="261">
        <v>1.2</v>
      </c>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c r="AZ173" s="277"/>
      <c r="BA173" s="277"/>
      <c r="BB173" s="277"/>
      <c r="BC173" s="277"/>
      <c r="BD173" s="277"/>
      <c r="BE173" s="277"/>
      <c r="BF173" s="277"/>
      <c r="BG173" s="277"/>
      <c r="BH173" s="277"/>
      <c r="BI173" s="277"/>
      <c r="BJ173" s="277"/>
      <c r="BK173" s="277"/>
      <c r="BL173" s="277"/>
      <c r="BM173" s="277"/>
      <c r="BN173" s="277"/>
      <c r="BO173" s="277"/>
      <c r="BP173" s="277"/>
      <c r="BQ173" s="277"/>
      <c r="BR173" s="277"/>
      <c r="BS173" s="277"/>
      <c r="BT173" s="277"/>
      <c r="BU173" s="277"/>
      <c r="BV173" s="277"/>
      <c r="BW173" s="277"/>
      <c r="BX173" s="277"/>
      <c r="BY173" s="277"/>
      <c r="BZ173" s="277"/>
      <c r="CA173" s="277"/>
      <c r="CB173" s="277"/>
      <c r="CC173" s="277"/>
      <c r="CD173" s="277"/>
      <c r="CE173" s="277"/>
      <c r="CF173" s="277"/>
      <c r="CG173" s="277"/>
      <c r="CH173" s="277"/>
      <c r="CI173" s="277"/>
      <c r="CJ173" s="277"/>
      <c r="CK173" s="277"/>
      <c r="CL173" s="277"/>
      <c r="CM173" s="277"/>
      <c r="CN173" s="277"/>
      <c r="CO173" s="277"/>
      <c r="CP173" s="277"/>
      <c r="CQ173" s="277"/>
      <c r="CR173" s="277"/>
      <c r="CS173" s="277"/>
      <c r="CT173" s="277"/>
      <c r="CU173" s="277"/>
      <c r="CV173" s="277"/>
      <c r="CW173" s="277"/>
      <c r="CX173" s="277"/>
      <c r="CY173" s="277"/>
      <c r="CZ173" s="277"/>
      <c r="DA173" s="277"/>
      <c r="DB173" s="277"/>
      <c r="DC173" s="277"/>
      <c r="DD173" s="277"/>
      <c r="DE173" s="277"/>
      <c r="DF173" s="277"/>
      <c r="DG173" s="277"/>
      <c r="DH173" s="277"/>
      <c r="DI173" s="277"/>
      <c r="DJ173" s="277"/>
      <c r="DK173" s="277"/>
      <c r="DL173" s="277"/>
      <c r="DM173" s="277"/>
      <c r="DN173" s="277"/>
      <c r="DO173" s="277"/>
      <c r="DP173" s="277"/>
      <c r="DQ173" s="277"/>
      <c r="DR173" s="277"/>
      <c r="DS173" s="277"/>
      <c r="DT173" s="277"/>
      <c r="DU173" s="277"/>
      <c r="DV173" s="277"/>
      <c r="DW173" s="277"/>
      <c r="DX173" s="277"/>
      <c r="DY173" s="277"/>
      <c r="DZ173" s="277"/>
      <c r="EA173" s="277"/>
      <c r="EB173" s="277"/>
      <c r="EC173" s="277"/>
      <c r="ED173" s="277"/>
      <c r="EE173" s="277"/>
      <c r="EF173" s="277"/>
      <c r="EG173" s="277"/>
      <c r="EH173" s="277"/>
      <c r="EI173" s="277"/>
      <c r="EJ173" s="277"/>
      <c r="EK173" s="277"/>
      <c r="EL173" s="277"/>
      <c r="EM173" s="277"/>
      <c r="EN173" s="277"/>
      <c r="EO173" s="277"/>
      <c r="EP173" s="277"/>
      <c r="EQ173" s="277"/>
      <c r="ER173" s="277"/>
      <c r="ES173" s="277"/>
      <c r="ET173" s="277"/>
      <c r="EU173" s="277"/>
      <c r="EV173" s="277"/>
      <c r="EW173" s="277"/>
      <c r="EX173" s="277"/>
      <c r="EY173" s="277"/>
      <c r="EZ173" s="277"/>
      <c r="FA173" s="277"/>
      <c r="FB173" s="277"/>
      <c r="FC173" s="277"/>
      <c r="FD173" s="277"/>
      <c r="FE173" s="277"/>
      <c r="FF173" s="277"/>
      <c r="FG173" s="277"/>
      <c r="FH173" s="277"/>
      <c r="FI173" s="277"/>
      <c r="FJ173" s="277"/>
      <c r="FK173" s="277"/>
      <c r="FL173" s="277"/>
      <c r="FM173" s="277"/>
      <c r="FN173" s="277"/>
      <c r="FO173" s="277"/>
      <c r="FP173" s="277"/>
      <c r="FQ173" s="277"/>
      <c r="FR173" s="277"/>
      <c r="FS173" s="277"/>
      <c r="FT173" s="277"/>
      <c r="FU173" s="277"/>
      <c r="FV173" s="277"/>
      <c r="FW173" s="277"/>
      <c r="FX173" s="277"/>
      <c r="FY173" s="277"/>
      <c r="FZ173" s="277"/>
      <c r="GA173" s="277"/>
      <c r="GB173" s="277"/>
      <c r="GC173" s="277"/>
      <c r="GD173" s="277"/>
      <c r="GE173" s="277"/>
      <c r="GF173" s="277"/>
      <c r="GG173" s="277"/>
      <c r="GH173" s="277"/>
      <c r="GI173" s="277"/>
      <c r="GJ173" s="277"/>
      <c r="GK173" s="277"/>
      <c r="GL173" s="277"/>
      <c r="GM173" s="277"/>
      <c r="GN173" s="277"/>
      <c r="GO173" s="277"/>
      <c r="GP173" s="277"/>
      <c r="GQ173" s="277"/>
      <c r="GR173" s="277"/>
      <c r="GS173" s="277"/>
      <c r="GT173" s="277"/>
      <c r="GU173" s="277"/>
      <c r="GV173" s="277"/>
      <c r="GW173" s="277"/>
      <c r="GX173" s="277"/>
      <c r="GY173" s="277"/>
      <c r="GZ173" s="277"/>
      <c r="HA173" s="277"/>
      <c r="HB173" s="277"/>
      <c r="HC173" s="277"/>
      <c r="HD173" s="277"/>
      <c r="HE173" s="277"/>
      <c r="HF173" s="277"/>
      <c r="HG173" s="277"/>
      <c r="HH173" s="277"/>
      <c r="HI173" s="277"/>
      <c r="HJ173" s="277"/>
      <c r="HK173" s="277"/>
      <c r="HL173" s="277"/>
      <c r="HM173" s="277"/>
      <c r="HN173" s="277"/>
      <c r="HO173" s="277"/>
      <c r="HP173" s="277"/>
      <c r="HQ173" s="277"/>
      <c r="HR173" s="277"/>
      <c r="HS173" s="277"/>
      <c r="HT173" s="277"/>
      <c r="HU173" s="277"/>
      <c r="HV173" s="277"/>
      <c r="HW173" s="277"/>
      <c r="HX173" s="277"/>
      <c r="HY173" s="277"/>
      <c r="HZ173" s="277"/>
      <c r="IA173" s="277"/>
      <c r="IB173" s="277"/>
      <c r="IC173" s="277"/>
      <c r="ID173" s="277"/>
      <c r="IE173" s="277"/>
      <c r="IF173" s="277"/>
      <c r="IG173" s="277"/>
      <c r="IH173" s="277"/>
      <c r="II173" s="277"/>
      <c r="IJ173" s="277"/>
      <c r="IK173" s="277"/>
      <c r="IL173" s="277"/>
      <c r="IM173" s="277"/>
      <c r="IN173" s="277"/>
      <c r="IO173" s="277"/>
      <c r="IP173" s="277"/>
      <c r="IQ173" s="277"/>
      <c r="IR173" s="277"/>
      <c r="IS173" s="277"/>
      <c r="IT173" s="277"/>
      <c r="IU173" s="277"/>
      <c r="IV173" s="277"/>
    </row>
    <row r="174" s="248" customFormat="1" customHeight="1" spans="1:256">
      <c r="A174" s="277"/>
      <c r="B174" s="365" t="s">
        <v>1588</v>
      </c>
      <c r="C174" s="365"/>
      <c r="D174" s="365"/>
      <c r="E174" s="365"/>
      <c r="F174" s="365"/>
      <c r="G174" s="261">
        <v>1</v>
      </c>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77"/>
      <c r="AE174" s="277"/>
      <c r="AF174" s="277"/>
      <c r="AG174" s="277"/>
      <c r="AH174" s="277"/>
      <c r="AI174" s="277"/>
      <c r="AJ174" s="277"/>
      <c r="AK174" s="277"/>
      <c r="AL174" s="277"/>
      <c r="AM174" s="277"/>
      <c r="AN174" s="277"/>
      <c r="AO174" s="277"/>
      <c r="AP174" s="277"/>
      <c r="AQ174" s="277"/>
      <c r="AR174" s="277"/>
      <c r="AS174" s="277"/>
      <c r="AT174" s="277"/>
      <c r="AU174" s="277"/>
      <c r="AV174" s="277"/>
      <c r="AW174" s="277"/>
      <c r="AX174" s="277"/>
      <c r="AY174" s="277"/>
      <c r="AZ174" s="277"/>
      <c r="BA174" s="277"/>
      <c r="BB174" s="277"/>
      <c r="BC174" s="277"/>
      <c r="BD174" s="277"/>
      <c r="BE174" s="277"/>
      <c r="BF174" s="277"/>
      <c r="BG174" s="277"/>
      <c r="BH174" s="277"/>
      <c r="BI174" s="277"/>
      <c r="BJ174" s="277"/>
      <c r="BK174" s="277"/>
      <c r="BL174" s="277"/>
      <c r="BM174" s="277"/>
      <c r="BN174" s="277"/>
      <c r="BO174" s="277"/>
      <c r="BP174" s="277"/>
      <c r="BQ174" s="277"/>
      <c r="BR174" s="277"/>
      <c r="BS174" s="277"/>
      <c r="BT174" s="277"/>
      <c r="BU174" s="277"/>
      <c r="BV174" s="277"/>
      <c r="BW174" s="277"/>
      <c r="BX174" s="277"/>
      <c r="BY174" s="277"/>
      <c r="BZ174" s="277"/>
      <c r="CA174" s="277"/>
      <c r="CB174" s="277"/>
      <c r="CC174" s="277"/>
      <c r="CD174" s="277"/>
      <c r="CE174" s="277"/>
      <c r="CF174" s="277"/>
      <c r="CG174" s="277"/>
      <c r="CH174" s="277"/>
      <c r="CI174" s="277"/>
      <c r="CJ174" s="277"/>
      <c r="CK174" s="277"/>
      <c r="CL174" s="277"/>
      <c r="CM174" s="277"/>
      <c r="CN174" s="277"/>
      <c r="CO174" s="277"/>
      <c r="CP174" s="277"/>
      <c r="CQ174" s="277"/>
      <c r="CR174" s="277"/>
      <c r="CS174" s="277"/>
      <c r="CT174" s="277"/>
      <c r="CU174" s="277"/>
      <c r="CV174" s="277"/>
      <c r="CW174" s="277"/>
      <c r="CX174" s="277"/>
      <c r="CY174" s="277"/>
      <c r="CZ174" s="277"/>
      <c r="DA174" s="277"/>
      <c r="DB174" s="277"/>
      <c r="DC174" s="277"/>
      <c r="DD174" s="277"/>
      <c r="DE174" s="277"/>
      <c r="DF174" s="277"/>
      <c r="DG174" s="277"/>
      <c r="DH174" s="277"/>
      <c r="DI174" s="277"/>
      <c r="DJ174" s="277"/>
      <c r="DK174" s="277"/>
      <c r="DL174" s="277"/>
      <c r="DM174" s="277"/>
      <c r="DN174" s="277"/>
      <c r="DO174" s="277"/>
      <c r="DP174" s="277"/>
      <c r="DQ174" s="277"/>
      <c r="DR174" s="277"/>
      <c r="DS174" s="277"/>
      <c r="DT174" s="277"/>
      <c r="DU174" s="277"/>
      <c r="DV174" s="277"/>
      <c r="DW174" s="277"/>
      <c r="DX174" s="277"/>
      <c r="DY174" s="277"/>
      <c r="DZ174" s="277"/>
      <c r="EA174" s="277"/>
      <c r="EB174" s="277"/>
      <c r="EC174" s="277"/>
      <c r="ED174" s="277"/>
      <c r="EE174" s="277"/>
      <c r="EF174" s="277"/>
      <c r="EG174" s="277"/>
      <c r="EH174" s="277"/>
      <c r="EI174" s="277"/>
      <c r="EJ174" s="277"/>
      <c r="EK174" s="277"/>
      <c r="EL174" s="277"/>
      <c r="EM174" s="277"/>
      <c r="EN174" s="277"/>
      <c r="EO174" s="277"/>
      <c r="EP174" s="277"/>
      <c r="EQ174" s="277"/>
      <c r="ER174" s="277"/>
      <c r="ES174" s="277"/>
      <c r="ET174" s="277"/>
      <c r="EU174" s="277"/>
      <c r="EV174" s="277"/>
      <c r="EW174" s="277"/>
      <c r="EX174" s="277"/>
      <c r="EY174" s="277"/>
      <c r="EZ174" s="277"/>
      <c r="FA174" s="277"/>
      <c r="FB174" s="277"/>
      <c r="FC174" s="277"/>
      <c r="FD174" s="277"/>
      <c r="FE174" s="277"/>
      <c r="FF174" s="277"/>
      <c r="FG174" s="277"/>
      <c r="FH174" s="277"/>
      <c r="FI174" s="277"/>
      <c r="FJ174" s="277"/>
      <c r="FK174" s="277"/>
      <c r="FL174" s="277"/>
      <c r="FM174" s="277"/>
      <c r="FN174" s="277"/>
      <c r="FO174" s="277"/>
      <c r="FP174" s="277"/>
      <c r="FQ174" s="277"/>
      <c r="FR174" s="277"/>
      <c r="FS174" s="277"/>
      <c r="FT174" s="277"/>
      <c r="FU174" s="277"/>
      <c r="FV174" s="277"/>
      <c r="FW174" s="277"/>
      <c r="FX174" s="277"/>
      <c r="FY174" s="277"/>
      <c r="FZ174" s="277"/>
      <c r="GA174" s="277"/>
      <c r="GB174" s="277"/>
      <c r="GC174" s="277"/>
      <c r="GD174" s="277"/>
      <c r="GE174" s="277"/>
      <c r="GF174" s="277"/>
      <c r="GG174" s="277"/>
      <c r="GH174" s="277"/>
      <c r="GI174" s="277"/>
      <c r="GJ174" s="277"/>
      <c r="GK174" s="277"/>
      <c r="GL174" s="277"/>
      <c r="GM174" s="277"/>
      <c r="GN174" s="277"/>
      <c r="GO174" s="277"/>
      <c r="GP174" s="277"/>
      <c r="GQ174" s="277"/>
      <c r="GR174" s="277"/>
      <c r="GS174" s="277"/>
      <c r="GT174" s="277"/>
      <c r="GU174" s="277"/>
      <c r="GV174" s="277"/>
      <c r="GW174" s="277"/>
      <c r="GX174" s="277"/>
      <c r="GY174" s="277"/>
      <c r="GZ174" s="277"/>
      <c r="HA174" s="277"/>
      <c r="HB174" s="277"/>
      <c r="HC174" s="277"/>
      <c r="HD174" s="277"/>
      <c r="HE174" s="277"/>
      <c r="HF174" s="277"/>
      <c r="HG174" s="277"/>
      <c r="HH174" s="277"/>
      <c r="HI174" s="277"/>
      <c r="HJ174" s="277"/>
      <c r="HK174" s="277"/>
      <c r="HL174" s="277"/>
      <c r="HM174" s="277"/>
      <c r="HN174" s="277"/>
      <c r="HO174" s="277"/>
      <c r="HP174" s="277"/>
      <c r="HQ174" s="277"/>
      <c r="HR174" s="277"/>
      <c r="HS174" s="277"/>
      <c r="HT174" s="277"/>
      <c r="HU174" s="277"/>
      <c r="HV174" s="277"/>
      <c r="HW174" s="277"/>
      <c r="HX174" s="277"/>
      <c r="HY174" s="277"/>
      <c r="HZ174" s="277"/>
      <c r="IA174" s="277"/>
      <c r="IB174" s="277"/>
      <c r="IC174" s="277"/>
      <c r="ID174" s="277"/>
      <c r="IE174" s="277"/>
      <c r="IF174" s="277"/>
      <c r="IG174" s="277"/>
      <c r="IH174" s="277"/>
      <c r="II174" s="277"/>
      <c r="IJ174" s="277"/>
      <c r="IK174" s="277"/>
      <c r="IL174" s="277"/>
      <c r="IM174" s="277"/>
      <c r="IN174" s="277"/>
      <c r="IO174" s="277"/>
      <c r="IP174" s="277"/>
      <c r="IQ174" s="277"/>
      <c r="IR174" s="277"/>
      <c r="IS174" s="277"/>
      <c r="IT174" s="277"/>
      <c r="IU174" s="277"/>
      <c r="IV174" s="277"/>
    </row>
    <row r="175" s="248" customFormat="1" customHeight="1" spans="1:256">
      <c r="A175" s="277"/>
      <c r="B175" s="365" t="s">
        <v>1589</v>
      </c>
      <c r="C175" s="365"/>
      <c r="D175" s="365"/>
      <c r="E175" s="365"/>
      <c r="F175" s="365"/>
      <c r="G175" s="366">
        <v>0.8</v>
      </c>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c r="AZ175" s="277"/>
      <c r="BA175" s="277"/>
      <c r="BB175" s="277"/>
      <c r="BC175" s="277"/>
      <c r="BD175" s="277"/>
      <c r="BE175" s="277"/>
      <c r="BF175" s="277"/>
      <c r="BG175" s="277"/>
      <c r="BH175" s="277"/>
      <c r="BI175" s="277"/>
      <c r="BJ175" s="277"/>
      <c r="BK175" s="277"/>
      <c r="BL175" s="277"/>
      <c r="BM175" s="277"/>
      <c r="BN175" s="277"/>
      <c r="BO175" s="277"/>
      <c r="BP175" s="277"/>
      <c r="BQ175" s="277"/>
      <c r="BR175" s="277"/>
      <c r="BS175" s="277"/>
      <c r="BT175" s="277"/>
      <c r="BU175" s="277"/>
      <c r="BV175" s="277"/>
      <c r="BW175" s="277"/>
      <c r="BX175" s="277"/>
      <c r="BY175" s="277"/>
      <c r="BZ175" s="277"/>
      <c r="CA175" s="277"/>
      <c r="CB175" s="277"/>
      <c r="CC175" s="277"/>
      <c r="CD175" s="277"/>
      <c r="CE175" s="277"/>
      <c r="CF175" s="277"/>
      <c r="CG175" s="277"/>
      <c r="CH175" s="277"/>
      <c r="CI175" s="277"/>
      <c r="CJ175" s="277"/>
      <c r="CK175" s="277"/>
      <c r="CL175" s="277"/>
      <c r="CM175" s="277"/>
      <c r="CN175" s="277"/>
      <c r="CO175" s="277"/>
      <c r="CP175" s="277"/>
      <c r="CQ175" s="277"/>
      <c r="CR175" s="277"/>
      <c r="CS175" s="277"/>
      <c r="CT175" s="277"/>
      <c r="CU175" s="277"/>
      <c r="CV175" s="277"/>
      <c r="CW175" s="277"/>
      <c r="CX175" s="277"/>
      <c r="CY175" s="277"/>
      <c r="CZ175" s="277"/>
      <c r="DA175" s="277"/>
      <c r="DB175" s="277"/>
      <c r="DC175" s="277"/>
      <c r="DD175" s="277"/>
      <c r="DE175" s="277"/>
      <c r="DF175" s="277"/>
      <c r="DG175" s="277"/>
      <c r="DH175" s="277"/>
      <c r="DI175" s="277"/>
      <c r="DJ175" s="277"/>
      <c r="DK175" s="277"/>
      <c r="DL175" s="277"/>
      <c r="DM175" s="277"/>
      <c r="DN175" s="277"/>
      <c r="DO175" s="277"/>
      <c r="DP175" s="277"/>
      <c r="DQ175" s="277"/>
      <c r="DR175" s="277"/>
      <c r="DS175" s="277"/>
      <c r="DT175" s="277"/>
      <c r="DU175" s="277"/>
      <c r="DV175" s="277"/>
      <c r="DW175" s="277"/>
      <c r="DX175" s="277"/>
      <c r="DY175" s="277"/>
      <c r="DZ175" s="277"/>
      <c r="EA175" s="277"/>
      <c r="EB175" s="277"/>
      <c r="EC175" s="277"/>
      <c r="ED175" s="277"/>
      <c r="EE175" s="277"/>
      <c r="EF175" s="277"/>
      <c r="EG175" s="277"/>
      <c r="EH175" s="277"/>
      <c r="EI175" s="277"/>
      <c r="EJ175" s="277"/>
      <c r="EK175" s="277"/>
      <c r="EL175" s="277"/>
      <c r="EM175" s="277"/>
      <c r="EN175" s="277"/>
      <c r="EO175" s="277"/>
      <c r="EP175" s="277"/>
      <c r="EQ175" s="277"/>
      <c r="ER175" s="277"/>
      <c r="ES175" s="277"/>
      <c r="ET175" s="277"/>
      <c r="EU175" s="277"/>
      <c r="EV175" s="277"/>
      <c r="EW175" s="277"/>
      <c r="EX175" s="277"/>
      <c r="EY175" s="277"/>
      <c r="EZ175" s="277"/>
      <c r="FA175" s="277"/>
      <c r="FB175" s="277"/>
      <c r="FC175" s="277"/>
      <c r="FD175" s="277"/>
      <c r="FE175" s="277"/>
      <c r="FF175" s="277"/>
      <c r="FG175" s="277"/>
      <c r="FH175" s="277"/>
      <c r="FI175" s="277"/>
      <c r="FJ175" s="277"/>
      <c r="FK175" s="277"/>
      <c r="FL175" s="277"/>
      <c r="FM175" s="277"/>
      <c r="FN175" s="277"/>
      <c r="FO175" s="277"/>
      <c r="FP175" s="277"/>
      <c r="FQ175" s="277"/>
      <c r="FR175" s="277"/>
      <c r="FS175" s="277"/>
      <c r="FT175" s="277"/>
      <c r="FU175" s="277"/>
      <c r="FV175" s="277"/>
      <c r="FW175" s="277"/>
      <c r="FX175" s="277"/>
      <c r="FY175" s="277"/>
      <c r="FZ175" s="277"/>
      <c r="GA175" s="277"/>
      <c r="GB175" s="277"/>
      <c r="GC175" s="277"/>
      <c r="GD175" s="277"/>
      <c r="GE175" s="277"/>
      <c r="GF175" s="277"/>
      <c r="GG175" s="277"/>
      <c r="GH175" s="277"/>
      <c r="GI175" s="277"/>
      <c r="GJ175" s="277"/>
      <c r="GK175" s="277"/>
      <c r="GL175" s="277"/>
      <c r="GM175" s="277"/>
      <c r="GN175" s="277"/>
      <c r="GO175" s="277"/>
      <c r="GP175" s="277"/>
      <c r="GQ175" s="277"/>
      <c r="GR175" s="277"/>
      <c r="GS175" s="277"/>
      <c r="GT175" s="277"/>
      <c r="GU175" s="277"/>
      <c r="GV175" s="277"/>
      <c r="GW175" s="277"/>
      <c r="GX175" s="277"/>
      <c r="GY175" s="277"/>
      <c r="GZ175" s="277"/>
      <c r="HA175" s="277"/>
      <c r="HB175" s="277"/>
      <c r="HC175" s="277"/>
      <c r="HD175" s="277"/>
      <c r="HE175" s="277"/>
      <c r="HF175" s="277"/>
      <c r="HG175" s="277"/>
      <c r="HH175" s="277"/>
      <c r="HI175" s="277"/>
      <c r="HJ175" s="277"/>
      <c r="HK175" s="277"/>
      <c r="HL175" s="277"/>
      <c r="HM175" s="277"/>
      <c r="HN175" s="277"/>
      <c r="HO175" s="277"/>
      <c r="HP175" s="277"/>
      <c r="HQ175" s="277"/>
      <c r="HR175" s="277"/>
      <c r="HS175" s="277"/>
      <c r="HT175" s="277"/>
      <c r="HU175" s="277"/>
      <c r="HV175" s="277"/>
      <c r="HW175" s="277"/>
      <c r="HX175" s="277"/>
      <c r="HY175" s="277"/>
      <c r="HZ175" s="277"/>
      <c r="IA175" s="277"/>
      <c r="IB175" s="277"/>
      <c r="IC175" s="277"/>
      <c r="ID175" s="277"/>
      <c r="IE175" s="277"/>
      <c r="IF175" s="277"/>
      <c r="IG175" s="277"/>
      <c r="IH175" s="277"/>
      <c r="II175" s="277"/>
      <c r="IJ175" s="277"/>
      <c r="IK175" s="277"/>
      <c r="IL175" s="277"/>
      <c r="IM175" s="277"/>
      <c r="IN175" s="277"/>
      <c r="IO175" s="277"/>
      <c r="IP175" s="277"/>
      <c r="IQ175" s="277"/>
      <c r="IR175" s="277"/>
      <c r="IS175" s="277"/>
      <c r="IT175" s="277"/>
      <c r="IU175" s="277"/>
      <c r="IV175" s="277"/>
    </row>
    <row r="176" s="248" customFormat="1" customHeight="1" spans="1:256">
      <c r="A176" s="277"/>
      <c r="B176" s="365" t="s">
        <v>1590</v>
      </c>
      <c r="C176" s="365"/>
      <c r="D176" s="365"/>
      <c r="E176" s="365"/>
      <c r="F176" s="365"/>
      <c r="G176" s="261">
        <v>0.7</v>
      </c>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277"/>
      <c r="BD176" s="277"/>
      <c r="BE176" s="277"/>
      <c r="BF176" s="277"/>
      <c r="BG176" s="277"/>
      <c r="BH176" s="277"/>
      <c r="BI176" s="277"/>
      <c r="BJ176" s="277"/>
      <c r="BK176" s="277"/>
      <c r="BL176" s="277"/>
      <c r="BM176" s="277"/>
      <c r="BN176" s="277"/>
      <c r="BO176" s="277"/>
      <c r="BP176" s="277"/>
      <c r="BQ176" s="277"/>
      <c r="BR176" s="277"/>
      <c r="BS176" s="277"/>
      <c r="BT176" s="277"/>
      <c r="BU176" s="277"/>
      <c r="BV176" s="277"/>
      <c r="BW176" s="277"/>
      <c r="BX176" s="277"/>
      <c r="BY176" s="277"/>
      <c r="BZ176" s="277"/>
      <c r="CA176" s="277"/>
      <c r="CB176" s="277"/>
      <c r="CC176" s="277"/>
      <c r="CD176" s="277"/>
      <c r="CE176" s="277"/>
      <c r="CF176" s="277"/>
      <c r="CG176" s="277"/>
      <c r="CH176" s="277"/>
      <c r="CI176" s="277"/>
      <c r="CJ176" s="277"/>
      <c r="CK176" s="277"/>
      <c r="CL176" s="277"/>
      <c r="CM176" s="277"/>
      <c r="CN176" s="277"/>
      <c r="CO176" s="277"/>
      <c r="CP176" s="277"/>
      <c r="CQ176" s="277"/>
      <c r="CR176" s="277"/>
      <c r="CS176" s="277"/>
      <c r="CT176" s="277"/>
      <c r="CU176" s="277"/>
      <c r="CV176" s="277"/>
      <c r="CW176" s="277"/>
      <c r="CX176" s="277"/>
      <c r="CY176" s="277"/>
      <c r="CZ176" s="277"/>
      <c r="DA176" s="277"/>
      <c r="DB176" s="277"/>
      <c r="DC176" s="277"/>
      <c r="DD176" s="277"/>
      <c r="DE176" s="277"/>
      <c r="DF176" s="277"/>
      <c r="DG176" s="277"/>
      <c r="DH176" s="277"/>
      <c r="DI176" s="277"/>
      <c r="DJ176" s="277"/>
      <c r="DK176" s="277"/>
      <c r="DL176" s="277"/>
      <c r="DM176" s="277"/>
      <c r="DN176" s="277"/>
      <c r="DO176" s="277"/>
      <c r="DP176" s="277"/>
      <c r="DQ176" s="277"/>
      <c r="DR176" s="277"/>
      <c r="DS176" s="277"/>
      <c r="DT176" s="277"/>
      <c r="DU176" s="277"/>
      <c r="DV176" s="277"/>
      <c r="DW176" s="277"/>
      <c r="DX176" s="277"/>
      <c r="DY176" s="277"/>
      <c r="DZ176" s="277"/>
      <c r="EA176" s="277"/>
      <c r="EB176" s="277"/>
      <c r="EC176" s="277"/>
      <c r="ED176" s="277"/>
      <c r="EE176" s="277"/>
      <c r="EF176" s="277"/>
      <c r="EG176" s="277"/>
      <c r="EH176" s="277"/>
      <c r="EI176" s="277"/>
      <c r="EJ176" s="277"/>
      <c r="EK176" s="277"/>
      <c r="EL176" s="277"/>
      <c r="EM176" s="277"/>
      <c r="EN176" s="277"/>
      <c r="EO176" s="277"/>
      <c r="EP176" s="277"/>
      <c r="EQ176" s="277"/>
      <c r="ER176" s="277"/>
      <c r="ES176" s="277"/>
      <c r="ET176" s="277"/>
      <c r="EU176" s="277"/>
      <c r="EV176" s="277"/>
      <c r="EW176" s="277"/>
      <c r="EX176" s="277"/>
      <c r="EY176" s="277"/>
      <c r="EZ176" s="277"/>
      <c r="FA176" s="277"/>
      <c r="FB176" s="277"/>
      <c r="FC176" s="277"/>
      <c r="FD176" s="277"/>
      <c r="FE176" s="277"/>
      <c r="FF176" s="277"/>
      <c r="FG176" s="277"/>
      <c r="FH176" s="277"/>
      <c r="FI176" s="277"/>
      <c r="FJ176" s="277"/>
      <c r="FK176" s="277"/>
      <c r="FL176" s="277"/>
      <c r="FM176" s="277"/>
      <c r="FN176" s="277"/>
      <c r="FO176" s="277"/>
      <c r="FP176" s="277"/>
      <c r="FQ176" s="277"/>
      <c r="FR176" s="277"/>
      <c r="FS176" s="277"/>
      <c r="FT176" s="277"/>
      <c r="FU176" s="277"/>
      <c r="FV176" s="277"/>
      <c r="FW176" s="277"/>
      <c r="FX176" s="277"/>
      <c r="FY176" s="277"/>
      <c r="FZ176" s="277"/>
      <c r="GA176" s="277"/>
      <c r="GB176" s="277"/>
      <c r="GC176" s="277"/>
      <c r="GD176" s="277"/>
      <c r="GE176" s="277"/>
      <c r="GF176" s="277"/>
      <c r="GG176" s="277"/>
      <c r="GH176" s="277"/>
      <c r="GI176" s="277"/>
      <c r="GJ176" s="277"/>
      <c r="GK176" s="277"/>
      <c r="GL176" s="277"/>
      <c r="GM176" s="277"/>
      <c r="GN176" s="277"/>
      <c r="GO176" s="277"/>
      <c r="GP176" s="277"/>
      <c r="GQ176" s="277"/>
      <c r="GR176" s="277"/>
      <c r="GS176" s="277"/>
      <c r="GT176" s="277"/>
      <c r="GU176" s="277"/>
      <c r="GV176" s="277"/>
      <c r="GW176" s="277"/>
      <c r="GX176" s="277"/>
      <c r="GY176" s="277"/>
      <c r="GZ176" s="277"/>
      <c r="HA176" s="277"/>
      <c r="HB176" s="277"/>
      <c r="HC176" s="277"/>
      <c r="HD176" s="277"/>
      <c r="HE176" s="277"/>
      <c r="HF176" s="277"/>
      <c r="HG176" s="277"/>
      <c r="HH176" s="277"/>
      <c r="HI176" s="277"/>
      <c r="HJ176" s="277"/>
      <c r="HK176" s="277"/>
      <c r="HL176" s="277"/>
      <c r="HM176" s="277"/>
      <c r="HN176" s="277"/>
      <c r="HO176" s="277"/>
      <c r="HP176" s="277"/>
      <c r="HQ176" s="277"/>
      <c r="HR176" s="277"/>
      <c r="HS176" s="277"/>
      <c r="HT176" s="277"/>
      <c r="HU176" s="277"/>
      <c r="HV176" s="277"/>
      <c r="HW176" s="277"/>
      <c r="HX176" s="277"/>
      <c r="HY176" s="277"/>
      <c r="HZ176" s="277"/>
      <c r="IA176" s="277"/>
      <c r="IB176" s="277"/>
      <c r="IC176" s="277"/>
      <c r="ID176" s="277"/>
      <c r="IE176" s="277"/>
      <c r="IF176" s="277"/>
      <c r="IG176" s="277"/>
      <c r="IH176" s="277"/>
      <c r="II176" s="277"/>
      <c r="IJ176" s="277"/>
      <c r="IK176" s="277"/>
      <c r="IL176" s="277"/>
      <c r="IM176" s="277"/>
      <c r="IN176" s="277"/>
      <c r="IO176" s="277"/>
      <c r="IP176" s="277"/>
      <c r="IQ176" s="277"/>
      <c r="IR176" s="277"/>
      <c r="IS176" s="277"/>
      <c r="IT176" s="277"/>
      <c r="IU176" s="277"/>
      <c r="IV176" s="277"/>
    </row>
    <row r="177" s="248" customFormat="1" customHeight="1" spans="1:256">
      <c r="A177" s="277"/>
      <c r="B177" s="365" t="s">
        <v>1591</v>
      </c>
      <c r="C177" s="365"/>
      <c r="D177" s="365"/>
      <c r="E177" s="365"/>
      <c r="F177" s="365"/>
      <c r="G177" s="367">
        <v>1</v>
      </c>
      <c r="H177" s="368" t="s">
        <v>1592</v>
      </c>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7"/>
      <c r="AS177" s="277"/>
      <c r="AT177" s="277"/>
      <c r="AU177" s="277"/>
      <c r="AV177" s="277"/>
      <c r="AW177" s="277"/>
      <c r="AX177" s="277"/>
      <c r="AY177" s="277"/>
      <c r="AZ177" s="277"/>
      <c r="BA177" s="277"/>
      <c r="BB177" s="277"/>
      <c r="BC177" s="277"/>
      <c r="BD177" s="277"/>
      <c r="BE177" s="277"/>
      <c r="BF177" s="277"/>
      <c r="BG177" s="277"/>
      <c r="BH177" s="277"/>
      <c r="BI177" s="277"/>
      <c r="BJ177" s="277"/>
      <c r="BK177" s="277"/>
      <c r="BL177" s="277"/>
      <c r="BM177" s="277"/>
      <c r="BN177" s="277"/>
      <c r="BO177" s="277"/>
      <c r="BP177" s="277"/>
      <c r="BQ177" s="277"/>
      <c r="BR177" s="277"/>
      <c r="BS177" s="277"/>
      <c r="BT177" s="277"/>
      <c r="BU177" s="277"/>
      <c r="BV177" s="277"/>
      <c r="BW177" s="277"/>
      <c r="BX177" s="277"/>
      <c r="BY177" s="277"/>
      <c r="BZ177" s="277"/>
      <c r="CA177" s="277"/>
      <c r="CB177" s="277"/>
      <c r="CC177" s="277"/>
      <c r="CD177" s="277"/>
      <c r="CE177" s="277"/>
      <c r="CF177" s="277"/>
      <c r="CG177" s="277"/>
      <c r="CH177" s="277"/>
      <c r="CI177" s="277"/>
      <c r="CJ177" s="277"/>
      <c r="CK177" s="277"/>
      <c r="CL177" s="277"/>
      <c r="CM177" s="277"/>
      <c r="CN177" s="277"/>
      <c r="CO177" s="277"/>
      <c r="CP177" s="277"/>
      <c r="CQ177" s="277"/>
      <c r="CR177" s="277"/>
      <c r="CS177" s="277"/>
      <c r="CT177" s="277"/>
      <c r="CU177" s="277"/>
      <c r="CV177" s="277"/>
      <c r="CW177" s="277"/>
      <c r="CX177" s="277"/>
      <c r="CY177" s="277"/>
      <c r="CZ177" s="277"/>
      <c r="DA177" s="277"/>
      <c r="DB177" s="277"/>
      <c r="DC177" s="277"/>
      <c r="DD177" s="277"/>
      <c r="DE177" s="277"/>
      <c r="DF177" s="277"/>
      <c r="DG177" s="277"/>
      <c r="DH177" s="277"/>
      <c r="DI177" s="277"/>
      <c r="DJ177" s="277"/>
      <c r="DK177" s="277"/>
      <c r="DL177" s="277"/>
      <c r="DM177" s="277"/>
      <c r="DN177" s="277"/>
      <c r="DO177" s="277"/>
      <c r="DP177" s="277"/>
      <c r="DQ177" s="277"/>
      <c r="DR177" s="277"/>
      <c r="DS177" s="277"/>
      <c r="DT177" s="277"/>
      <c r="DU177" s="277"/>
      <c r="DV177" s="277"/>
      <c r="DW177" s="277"/>
      <c r="DX177" s="277"/>
      <c r="DY177" s="277"/>
      <c r="DZ177" s="277"/>
      <c r="EA177" s="277"/>
      <c r="EB177" s="277"/>
      <c r="EC177" s="277"/>
      <c r="ED177" s="277"/>
      <c r="EE177" s="277"/>
      <c r="EF177" s="277"/>
      <c r="EG177" s="277"/>
      <c r="EH177" s="277"/>
      <c r="EI177" s="277"/>
      <c r="EJ177" s="277"/>
      <c r="EK177" s="277"/>
      <c r="EL177" s="277"/>
      <c r="EM177" s="277"/>
      <c r="EN177" s="277"/>
      <c r="EO177" s="277"/>
      <c r="EP177" s="277"/>
      <c r="EQ177" s="277"/>
      <c r="ER177" s="277"/>
      <c r="ES177" s="277"/>
      <c r="ET177" s="277"/>
      <c r="EU177" s="277"/>
      <c r="EV177" s="277"/>
      <c r="EW177" s="277"/>
      <c r="EX177" s="277"/>
      <c r="EY177" s="277"/>
      <c r="EZ177" s="277"/>
      <c r="FA177" s="277"/>
      <c r="FB177" s="277"/>
      <c r="FC177" s="277"/>
      <c r="FD177" s="277"/>
      <c r="FE177" s="277"/>
      <c r="FF177" s="277"/>
      <c r="FG177" s="277"/>
      <c r="FH177" s="277"/>
      <c r="FI177" s="277"/>
      <c r="FJ177" s="277"/>
      <c r="FK177" s="277"/>
      <c r="FL177" s="277"/>
      <c r="FM177" s="277"/>
      <c r="FN177" s="277"/>
      <c r="FO177" s="277"/>
      <c r="FP177" s="277"/>
      <c r="FQ177" s="277"/>
      <c r="FR177" s="277"/>
      <c r="FS177" s="277"/>
      <c r="FT177" s="277"/>
      <c r="FU177" s="277"/>
      <c r="FV177" s="277"/>
      <c r="FW177" s="277"/>
      <c r="FX177" s="277"/>
      <c r="FY177" s="277"/>
      <c r="FZ177" s="277"/>
      <c r="GA177" s="277"/>
      <c r="GB177" s="277"/>
      <c r="GC177" s="277"/>
      <c r="GD177" s="277"/>
      <c r="GE177" s="277"/>
      <c r="GF177" s="277"/>
      <c r="GG177" s="277"/>
      <c r="GH177" s="277"/>
      <c r="GI177" s="277"/>
      <c r="GJ177" s="277"/>
      <c r="GK177" s="277"/>
      <c r="GL177" s="277"/>
      <c r="GM177" s="277"/>
      <c r="GN177" s="277"/>
      <c r="GO177" s="277"/>
      <c r="GP177" s="277"/>
      <c r="GQ177" s="277"/>
      <c r="GR177" s="277"/>
      <c r="GS177" s="277"/>
      <c r="GT177" s="277"/>
      <c r="GU177" s="277"/>
      <c r="GV177" s="277"/>
      <c r="GW177" s="277"/>
      <c r="GX177" s="277"/>
      <c r="GY177" s="277"/>
      <c r="GZ177" s="277"/>
      <c r="HA177" s="277"/>
      <c r="HB177" s="277"/>
      <c r="HC177" s="277"/>
      <c r="HD177" s="277"/>
      <c r="HE177" s="277"/>
      <c r="HF177" s="277"/>
      <c r="HG177" s="277"/>
      <c r="HH177" s="277"/>
      <c r="HI177" s="277"/>
      <c r="HJ177" s="277"/>
      <c r="HK177" s="277"/>
      <c r="HL177" s="277"/>
      <c r="HM177" s="277"/>
      <c r="HN177" s="277"/>
      <c r="HO177" s="277"/>
      <c r="HP177" s="277"/>
      <c r="HQ177" s="277"/>
      <c r="HR177" s="277"/>
      <c r="HS177" s="277"/>
      <c r="HT177" s="277"/>
      <c r="HU177" s="277"/>
      <c r="HV177" s="277"/>
      <c r="HW177" s="277"/>
      <c r="HX177" s="277"/>
      <c r="HY177" s="277"/>
      <c r="HZ177" s="277"/>
      <c r="IA177" s="277"/>
      <c r="IB177" s="277"/>
      <c r="IC177" s="277"/>
      <c r="ID177" s="277"/>
      <c r="IE177" s="277"/>
      <c r="IF177" s="277"/>
      <c r="IG177" s="277"/>
      <c r="IH177" s="277"/>
      <c r="II177" s="277"/>
      <c r="IJ177" s="277"/>
      <c r="IK177" s="277"/>
      <c r="IL177" s="277"/>
      <c r="IM177" s="277"/>
      <c r="IN177" s="277"/>
      <c r="IO177" s="277"/>
      <c r="IP177" s="277"/>
      <c r="IQ177" s="277"/>
      <c r="IR177" s="277"/>
      <c r="IS177" s="277"/>
      <c r="IT177" s="277"/>
      <c r="IU177" s="277"/>
      <c r="IV177" s="277"/>
    </row>
    <row r="178" s="248" customFormat="1" customHeight="1" spans="1:256">
      <c r="A178" s="277"/>
      <c r="B178" s="312"/>
      <c r="C178" s="312"/>
      <c r="D178" s="312"/>
      <c r="E178" s="312"/>
      <c r="F178" s="312"/>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277"/>
      <c r="AF178" s="277"/>
      <c r="AG178" s="277"/>
      <c r="AH178" s="277"/>
      <c r="AI178" s="277"/>
      <c r="AJ178" s="277"/>
      <c r="AK178" s="277"/>
      <c r="AL178" s="277"/>
      <c r="AM178" s="277"/>
      <c r="AN178" s="277"/>
      <c r="AO178" s="277"/>
      <c r="AP178" s="277"/>
      <c r="AQ178" s="277"/>
      <c r="AR178" s="277"/>
      <c r="AS178" s="277"/>
      <c r="AT178" s="277"/>
      <c r="AU178" s="277"/>
      <c r="AV178" s="277"/>
      <c r="AW178" s="277"/>
      <c r="AX178" s="277"/>
      <c r="AY178" s="277"/>
      <c r="AZ178" s="277"/>
      <c r="BA178" s="277"/>
      <c r="BB178" s="277"/>
      <c r="BC178" s="277"/>
      <c r="BD178" s="277"/>
      <c r="BE178" s="277"/>
      <c r="BF178" s="277"/>
      <c r="BG178" s="277"/>
      <c r="BH178" s="277"/>
      <c r="BI178" s="277"/>
      <c r="BJ178" s="277"/>
      <c r="BK178" s="277"/>
      <c r="BL178" s="277"/>
      <c r="BM178" s="277"/>
      <c r="BN178" s="277"/>
      <c r="BO178" s="277"/>
      <c r="BP178" s="277"/>
      <c r="BQ178" s="277"/>
      <c r="BR178" s="277"/>
      <c r="BS178" s="277"/>
      <c r="BT178" s="277"/>
      <c r="BU178" s="277"/>
      <c r="BV178" s="277"/>
      <c r="BW178" s="277"/>
      <c r="BX178" s="277"/>
      <c r="BY178" s="277"/>
      <c r="BZ178" s="277"/>
      <c r="CA178" s="277"/>
      <c r="CB178" s="277"/>
      <c r="CC178" s="277"/>
      <c r="CD178" s="277"/>
      <c r="CE178" s="277"/>
      <c r="CF178" s="277"/>
      <c r="CG178" s="277"/>
      <c r="CH178" s="277"/>
      <c r="CI178" s="277"/>
      <c r="CJ178" s="277"/>
      <c r="CK178" s="277"/>
      <c r="CL178" s="277"/>
      <c r="CM178" s="277"/>
      <c r="CN178" s="277"/>
      <c r="CO178" s="277"/>
      <c r="CP178" s="277"/>
      <c r="CQ178" s="277"/>
      <c r="CR178" s="277"/>
      <c r="CS178" s="277"/>
      <c r="CT178" s="277"/>
      <c r="CU178" s="277"/>
      <c r="CV178" s="277"/>
      <c r="CW178" s="277"/>
      <c r="CX178" s="277"/>
      <c r="CY178" s="277"/>
      <c r="CZ178" s="277"/>
      <c r="DA178" s="277"/>
      <c r="DB178" s="277"/>
      <c r="DC178" s="277"/>
      <c r="DD178" s="277"/>
      <c r="DE178" s="277"/>
      <c r="DF178" s="277"/>
      <c r="DG178" s="277"/>
      <c r="DH178" s="277"/>
      <c r="DI178" s="277"/>
      <c r="DJ178" s="277"/>
      <c r="DK178" s="277"/>
      <c r="DL178" s="277"/>
      <c r="DM178" s="277"/>
      <c r="DN178" s="277"/>
      <c r="DO178" s="277"/>
      <c r="DP178" s="277"/>
      <c r="DQ178" s="277"/>
      <c r="DR178" s="277"/>
      <c r="DS178" s="277"/>
      <c r="DT178" s="277"/>
      <c r="DU178" s="277"/>
      <c r="DV178" s="277"/>
      <c r="DW178" s="277"/>
      <c r="DX178" s="277"/>
      <c r="DY178" s="277"/>
      <c r="DZ178" s="277"/>
      <c r="EA178" s="277"/>
      <c r="EB178" s="277"/>
      <c r="EC178" s="277"/>
      <c r="ED178" s="277"/>
      <c r="EE178" s="277"/>
      <c r="EF178" s="277"/>
      <c r="EG178" s="277"/>
      <c r="EH178" s="277"/>
      <c r="EI178" s="277"/>
      <c r="EJ178" s="277"/>
      <c r="EK178" s="277"/>
      <c r="EL178" s="277"/>
      <c r="EM178" s="277"/>
      <c r="EN178" s="277"/>
      <c r="EO178" s="277"/>
      <c r="EP178" s="277"/>
      <c r="EQ178" s="277"/>
      <c r="ER178" s="277"/>
      <c r="ES178" s="277"/>
      <c r="ET178" s="277"/>
      <c r="EU178" s="277"/>
      <c r="EV178" s="277"/>
      <c r="EW178" s="277"/>
      <c r="EX178" s="277"/>
      <c r="EY178" s="277"/>
      <c r="EZ178" s="277"/>
      <c r="FA178" s="277"/>
      <c r="FB178" s="277"/>
      <c r="FC178" s="277"/>
      <c r="FD178" s="277"/>
      <c r="FE178" s="277"/>
      <c r="FF178" s="277"/>
      <c r="FG178" s="277"/>
      <c r="FH178" s="277"/>
      <c r="FI178" s="277"/>
      <c r="FJ178" s="277"/>
      <c r="FK178" s="277"/>
      <c r="FL178" s="277"/>
      <c r="FM178" s="277"/>
      <c r="FN178" s="277"/>
      <c r="FO178" s="277"/>
      <c r="FP178" s="277"/>
      <c r="FQ178" s="277"/>
      <c r="FR178" s="277"/>
      <c r="FS178" s="277"/>
      <c r="FT178" s="277"/>
      <c r="FU178" s="277"/>
      <c r="FV178" s="277"/>
      <c r="FW178" s="277"/>
      <c r="FX178" s="277"/>
      <c r="FY178" s="277"/>
      <c r="FZ178" s="277"/>
      <c r="GA178" s="277"/>
      <c r="GB178" s="277"/>
      <c r="GC178" s="277"/>
      <c r="GD178" s="277"/>
      <c r="GE178" s="277"/>
      <c r="GF178" s="277"/>
      <c r="GG178" s="277"/>
      <c r="GH178" s="277"/>
      <c r="GI178" s="277"/>
      <c r="GJ178" s="277"/>
      <c r="GK178" s="277"/>
      <c r="GL178" s="277"/>
      <c r="GM178" s="277"/>
      <c r="GN178" s="277"/>
      <c r="GO178" s="277"/>
      <c r="GP178" s="277"/>
      <c r="GQ178" s="277"/>
      <c r="GR178" s="277"/>
      <c r="GS178" s="277"/>
      <c r="GT178" s="277"/>
      <c r="GU178" s="277"/>
      <c r="GV178" s="277"/>
      <c r="GW178" s="277"/>
      <c r="GX178" s="277"/>
      <c r="GY178" s="277"/>
      <c r="GZ178" s="277"/>
      <c r="HA178" s="277"/>
      <c r="HB178" s="277"/>
      <c r="HC178" s="277"/>
      <c r="HD178" s="277"/>
      <c r="HE178" s="277"/>
      <c r="HF178" s="277"/>
      <c r="HG178" s="277"/>
      <c r="HH178" s="277"/>
      <c r="HI178" s="277"/>
      <c r="HJ178" s="277"/>
      <c r="HK178" s="277"/>
      <c r="HL178" s="277"/>
      <c r="HM178" s="277"/>
      <c r="HN178" s="277"/>
      <c r="HO178" s="277"/>
      <c r="HP178" s="277"/>
      <c r="HQ178" s="277"/>
      <c r="HR178" s="277"/>
      <c r="HS178" s="277"/>
      <c r="HT178" s="277"/>
      <c r="HU178" s="277"/>
      <c r="HV178" s="277"/>
      <c r="HW178" s="277"/>
      <c r="HX178" s="277"/>
      <c r="HY178" s="277"/>
      <c r="HZ178" s="277"/>
      <c r="IA178" s="277"/>
      <c r="IB178" s="277"/>
      <c r="IC178" s="277"/>
      <c r="ID178" s="277"/>
      <c r="IE178" s="277"/>
      <c r="IF178" s="277"/>
      <c r="IG178" s="277"/>
      <c r="IH178" s="277"/>
      <c r="II178" s="277"/>
      <c r="IJ178" s="277"/>
      <c r="IK178" s="277"/>
      <c r="IL178" s="277"/>
      <c r="IM178" s="277"/>
      <c r="IN178" s="277"/>
      <c r="IO178" s="277"/>
      <c r="IP178" s="277"/>
      <c r="IQ178" s="277"/>
      <c r="IR178" s="277"/>
      <c r="IS178" s="277"/>
      <c r="IT178" s="277"/>
      <c r="IU178" s="277"/>
      <c r="IV178" s="277"/>
    </row>
    <row r="179" s="248" customFormat="1" customHeight="1" spans="1:256">
      <c r="A179" s="277"/>
      <c r="B179" s="355" t="s">
        <v>1593</v>
      </c>
      <c r="C179" s="369">
        <f>IF(C1&lt;3000,C186,IF(C1&lt;20000,D186,IF(C1&lt;100000,E186,IF(C1&lt;500000,F186,IF(C1&lt;1000000,G186,H186)))))*G189*C197</f>
        <v>0.003296</v>
      </c>
      <c r="D179" s="357" t="s">
        <v>1594</v>
      </c>
      <c r="E179" s="357"/>
      <c r="F179" s="357"/>
      <c r="G179" s="357"/>
      <c r="H179" s="370"/>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277"/>
      <c r="AZ179" s="277"/>
      <c r="BA179" s="277"/>
      <c r="BB179" s="277"/>
      <c r="BC179" s="277"/>
      <c r="BD179" s="277"/>
      <c r="BE179" s="277"/>
      <c r="BF179" s="277"/>
      <c r="BG179" s="277"/>
      <c r="BH179" s="277"/>
      <c r="BI179" s="277"/>
      <c r="BJ179" s="277"/>
      <c r="BK179" s="277"/>
      <c r="BL179" s="277"/>
      <c r="BM179" s="277"/>
      <c r="BN179" s="277"/>
      <c r="BO179" s="277"/>
      <c r="BP179" s="277"/>
      <c r="BQ179" s="277"/>
      <c r="BR179" s="277"/>
      <c r="BS179" s="277"/>
      <c r="BT179" s="277"/>
      <c r="BU179" s="277"/>
      <c r="BV179" s="277"/>
      <c r="BW179" s="277"/>
      <c r="BX179" s="277"/>
      <c r="BY179" s="277"/>
      <c r="BZ179" s="277"/>
      <c r="CA179" s="277"/>
      <c r="CB179" s="277"/>
      <c r="CC179" s="277"/>
      <c r="CD179" s="277"/>
      <c r="CE179" s="277"/>
      <c r="CF179" s="277"/>
      <c r="CG179" s="277"/>
      <c r="CH179" s="277"/>
      <c r="CI179" s="277"/>
      <c r="CJ179" s="277"/>
      <c r="CK179" s="277"/>
      <c r="CL179" s="277"/>
      <c r="CM179" s="277"/>
      <c r="CN179" s="277"/>
      <c r="CO179" s="277"/>
      <c r="CP179" s="277"/>
      <c r="CQ179" s="277"/>
      <c r="CR179" s="277"/>
      <c r="CS179" s="277"/>
      <c r="CT179" s="277"/>
      <c r="CU179" s="277"/>
      <c r="CV179" s="277"/>
      <c r="CW179" s="277"/>
      <c r="CX179" s="277"/>
      <c r="CY179" s="277"/>
      <c r="CZ179" s="277"/>
      <c r="DA179" s="277"/>
      <c r="DB179" s="277"/>
      <c r="DC179" s="277"/>
      <c r="DD179" s="277"/>
      <c r="DE179" s="277"/>
      <c r="DF179" s="277"/>
      <c r="DG179" s="277"/>
      <c r="DH179" s="277"/>
      <c r="DI179" s="277"/>
      <c r="DJ179" s="277"/>
      <c r="DK179" s="277"/>
      <c r="DL179" s="277"/>
      <c r="DM179" s="277"/>
      <c r="DN179" s="277"/>
      <c r="DO179" s="277"/>
      <c r="DP179" s="277"/>
      <c r="DQ179" s="277"/>
      <c r="DR179" s="277"/>
      <c r="DS179" s="277"/>
      <c r="DT179" s="277"/>
      <c r="DU179" s="277"/>
      <c r="DV179" s="277"/>
      <c r="DW179" s="277"/>
      <c r="DX179" s="277"/>
      <c r="DY179" s="277"/>
      <c r="DZ179" s="277"/>
      <c r="EA179" s="277"/>
      <c r="EB179" s="277"/>
      <c r="EC179" s="277"/>
      <c r="ED179" s="277"/>
      <c r="EE179" s="277"/>
      <c r="EF179" s="277"/>
      <c r="EG179" s="277"/>
      <c r="EH179" s="277"/>
      <c r="EI179" s="277"/>
      <c r="EJ179" s="277"/>
      <c r="EK179" s="277"/>
      <c r="EL179" s="277"/>
      <c r="EM179" s="277"/>
      <c r="EN179" s="277"/>
      <c r="EO179" s="277"/>
      <c r="EP179" s="277"/>
      <c r="EQ179" s="277"/>
      <c r="ER179" s="277"/>
      <c r="ES179" s="277"/>
      <c r="ET179" s="277"/>
      <c r="EU179" s="277"/>
      <c r="EV179" s="277"/>
      <c r="EW179" s="277"/>
      <c r="EX179" s="277"/>
      <c r="EY179" s="277"/>
      <c r="EZ179" s="277"/>
      <c r="FA179" s="277"/>
      <c r="FB179" s="277"/>
      <c r="FC179" s="277"/>
      <c r="FD179" s="277"/>
      <c r="FE179" s="277"/>
      <c r="FF179" s="277"/>
      <c r="FG179" s="277"/>
      <c r="FH179" s="277"/>
      <c r="FI179" s="277"/>
      <c r="FJ179" s="277"/>
      <c r="FK179" s="277"/>
      <c r="FL179" s="277"/>
      <c r="FM179" s="277"/>
      <c r="FN179" s="277"/>
      <c r="FO179" s="277"/>
      <c r="FP179" s="277"/>
      <c r="FQ179" s="277"/>
      <c r="FR179" s="277"/>
      <c r="FS179" s="277"/>
      <c r="FT179" s="277"/>
      <c r="FU179" s="277"/>
      <c r="FV179" s="277"/>
      <c r="FW179" s="277"/>
      <c r="FX179" s="277"/>
      <c r="FY179" s="277"/>
      <c r="FZ179" s="277"/>
      <c r="GA179" s="277"/>
      <c r="GB179" s="277"/>
      <c r="GC179" s="277"/>
      <c r="GD179" s="277"/>
      <c r="GE179" s="277"/>
      <c r="GF179" s="277"/>
      <c r="GG179" s="277"/>
      <c r="GH179" s="277"/>
      <c r="GI179" s="277"/>
      <c r="GJ179" s="277"/>
      <c r="GK179" s="277"/>
      <c r="GL179" s="277"/>
      <c r="GM179" s="277"/>
      <c r="GN179" s="277"/>
      <c r="GO179" s="277"/>
      <c r="GP179" s="277"/>
      <c r="GQ179" s="277"/>
      <c r="GR179" s="277"/>
      <c r="GS179" s="277"/>
      <c r="GT179" s="277"/>
      <c r="GU179" s="277"/>
      <c r="GV179" s="277"/>
      <c r="GW179" s="277"/>
      <c r="GX179" s="277"/>
      <c r="GY179" s="277"/>
      <c r="GZ179" s="277"/>
      <c r="HA179" s="277"/>
      <c r="HB179" s="277"/>
      <c r="HC179" s="277"/>
      <c r="HD179" s="277"/>
      <c r="HE179" s="277"/>
      <c r="HF179" s="277"/>
      <c r="HG179" s="277"/>
      <c r="HH179" s="277"/>
      <c r="HI179" s="277"/>
      <c r="HJ179" s="277"/>
      <c r="HK179" s="277"/>
      <c r="HL179" s="277"/>
      <c r="HM179" s="277"/>
      <c r="HN179" s="277"/>
      <c r="HO179" s="277"/>
      <c r="HP179" s="277"/>
      <c r="HQ179" s="277"/>
      <c r="HR179" s="277"/>
      <c r="HS179" s="277"/>
      <c r="HT179" s="277"/>
      <c r="HU179" s="277"/>
      <c r="HV179" s="277"/>
      <c r="HW179" s="277"/>
      <c r="HX179" s="277"/>
      <c r="HY179" s="277"/>
      <c r="HZ179" s="277"/>
      <c r="IA179" s="277"/>
      <c r="IB179" s="277"/>
      <c r="IC179" s="277"/>
      <c r="ID179" s="277"/>
      <c r="IE179" s="277"/>
      <c r="IF179" s="277"/>
      <c r="IG179" s="277"/>
      <c r="IH179" s="277"/>
      <c r="II179" s="277"/>
      <c r="IJ179" s="277"/>
      <c r="IK179" s="277"/>
      <c r="IL179" s="277"/>
      <c r="IM179" s="277"/>
      <c r="IN179" s="277"/>
      <c r="IO179" s="277"/>
      <c r="IP179" s="277"/>
      <c r="IQ179" s="277"/>
      <c r="IR179" s="277"/>
      <c r="IS179" s="277"/>
      <c r="IT179" s="277"/>
      <c r="IU179" s="277"/>
      <c r="IV179" s="277"/>
    </row>
    <row r="180" s="248" customFormat="1" customHeight="1" spans="1:256">
      <c r="A180" s="277"/>
      <c r="B180" s="371" t="s">
        <v>1595</v>
      </c>
      <c r="C180" s="329" t="s">
        <v>1596</v>
      </c>
      <c r="D180" s="329" t="s">
        <v>1597</v>
      </c>
      <c r="E180" s="372" t="s">
        <v>1598</v>
      </c>
      <c r="F180" s="329" t="s">
        <v>1599</v>
      </c>
      <c r="G180" s="329" t="s">
        <v>1600</v>
      </c>
      <c r="H180" s="329" t="s">
        <v>1601</v>
      </c>
      <c r="I180" s="382" t="s">
        <v>1464</v>
      </c>
      <c r="J180" s="277"/>
      <c r="K180" s="277"/>
      <c r="L180" s="277"/>
      <c r="M180" s="277"/>
      <c r="N180" s="277"/>
      <c r="O180" s="277"/>
      <c r="P180" s="277"/>
      <c r="Q180" s="277"/>
      <c r="R180" s="277"/>
      <c r="S180" s="277"/>
      <c r="T180" s="277"/>
      <c r="U180" s="277"/>
      <c r="V180" s="277"/>
      <c r="W180" s="277"/>
      <c r="X180" s="277"/>
      <c r="Y180" s="277"/>
      <c r="Z180" s="277"/>
      <c r="AA180" s="277"/>
      <c r="AB180" s="277"/>
      <c r="AC180" s="277"/>
      <c r="AD180" s="277"/>
      <c r="AE180" s="277"/>
      <c r="AF180" s="277"/>
      <c r="AG180" s="277"/>
      <c r="AH180" s="277"/>
      <c r="AI180" s="277"/>
      <c r="AJ180" s="277"/>
      <c r="AK180" s="277"/>
      <c r="AL180" s="277"/>
      <c r="AM180" s="277"/>
      <c r="AN180" s="277"/>
      <c r="AO180" s="277"/>
      <c r="AP180" s="277"/>
      <c r="AQ180" s="277"/>
      <c r="AR180" s="277"/>
      <c r="AS180" s="277"/>
      <c r="AT180" s="277"/>
      <c r="AU180" s="277"/>
      <c r="AV180" s="277"/>
      <c r="AW180" s="277"/>
      <c r="AX180" s="277"/>
      <c r="AY180" s="277"/>
      <c r="AZ180" s="277"/>
      <c r="BA180" s="277"/>
      <c r="BB180" s="277"/>
      <c r="BC180" s="277"/>
      <c r="BD180" s="277"/>
      <c r="BE180" s="277"/>
      <c r="BF180" s="277"/>
      <c r="BG180" s="277"/>
      <c r="BH180" s="277"/>
      <c r="BI180" s="277"/>
      <c r="BJ180" s="277"/>
      <c r="BK180" s="277"/>
      <c r="BL180" s="277"/>
      <c r="BM180" s="277"/>
      <c r="BN180" s="277"/>
      <c r="BO180" s="277"/>
      <c r="BP180" s="277"/>
      <c r="BQ180" s="277"/>
      <c r="BR180" s="277"/>
      <c r="BS180" s="277"/>
      <c r="BT180" s="277"/>
      <c r="BU180" s="277"/>
      <c r="BV180" s="277"/>
      <c r="BW180" s="277"/>
      <c r="BX180" s="277"/>
      <c r="BY180" s="277"/>
      <c r="BZ180" s="277"/>
      <c r="CA180" s="277"/>
      <c r="CB180" s="277"/>
      <c r="CC180" s="277"/>
      <c r="CD180" s="277"/>
      <c r="CE180" s="277"/>
      <c r="CF180" s="277"/>
      <c r="CG180" s="277"/>
      <c r="CH180" s="277"/>
      <c r="CI180" s="277"/>
      <c r="CJ180" s="277"/>
      <c r="CK180" s="277"/>
      <c r="CL180" s="277"/>
      <c r="CM180" s="277"/>
      <c r="CN180" s="277"/>
      <c r="CO180" s="277"/>
      <c r="CP180" s="277"/>
      <c r="CQ180" s="277"/>
      <c r="CR180" s="277"/>
      <c r="CS180" s="277"/>
      <c r="CT180" s="277"/>
      <c r="CU180" s="277"/>
      <c r="CV180" s="277"/>
      <c r="CW180" s="277"/>
      <c r="CX180" s="277"/>
      <c r="CY180" s="277"/>
      <c r="CZ180" s="277"/>
      <c r="DA180" s="277"/>
      <c r="DB180" s="277"/>
      <c r="DC180" s="277"/>
      <c r="DD180" s="277"/>
      <c r="DE180" s="277"/>
      <c r="DF180" s="277"/>
      <c r="DG180" s="277"/>
      <c r="DH180" s="277"/>
      <c r="DI180" s="277"/>
      <c r="DJ180" s="277"/>
      <c r="DK180" s="277"/>
      <c r="DL180" s="277"/>
      <c r="DM180" s="277"/>
      <c r="DN180" s="277"/>
      <c r="DO180" s="277"/>
      <c r="DP180" s="277"/>
      <c r="DQ180" s="277"/>
      <c r="DR180" s="277"/>
      <c r="DS180" s="277"/>
      <c r="DT180" s="277"/>
      <c r="DU180" s="277"/>
      <c r="DV180" s="277"/>
      <c r="DW180" s="277"/>
      <c r="DX180" s="277"/>
      <c r="DY180" s="277"/>
      <c r="DZ180" s="277"/>
      <c r="EA180" s="277"/>
      <c r="EB180" s="277"/>
      <c r="EC180" s="277"/>
      <c r="ED180" s="277"/>
      <c r="EE180" s="277"/>
      <c r="EF180" s="277"/>
      <c r="EG180" s="277"/>
      <c r="EH180" s="277"/>
      <c r="EI180" s="277"/>
      <c r="EJ180" s="277"/>
      <c r="EK180" s="277"/>
      <c r="EL180" s="277"/>
      <c r="EM180" s="277"/>
      <c r="EN180" s="277"/>
      <c r="EO180" s="277"/>
      <c r="EP180" s="277"/>
      <c r="EQ180" s="277"/>
      <c r="ER180" s="277"/>
      <c r="ES180" s="277"/>
      <c r="ET180" s="277"/>
      <c r="EU180" s="277"/>
      <c r="EV180" s="277"/>
      <c r="EW180" s="277"/>
      <c r="EX180" s="277"/>
      <c r="EY180" s="277"/>
      <c r="EZ180" s="277"/>
      <c r="FA180" s="277"/>
      <c r="FB180" s="277"/>
      <c r="FC180" s="277"/>
      <c r="FD180" s="277"/>
      <c r="FE180" s="277"/>
      <c r="FF180" s="277"/>
      <c r="FG180" s="277"/>
      <c r="FH180" s="277"/>
      <c r="FI180" s="277"/>
      <c r="FJ180" s="277"/>
      <c r="FK180" s="277"/>
      <c r="FL180" s="277"/>
      <c r="FM180" s="277"/>
      <c r="FN180" s="277"/>
      <c r="FO180" s="277"/>
      <c r="FP180" s="277"/>
      <c r="FQ180" s="277"/>
      <c r="FR180" s="277"/>
      <c r="FS180" s="277"/>
      <c r="FT180" s="277"/>
      <c r="FU180" s="277"/>
      <c r="FV180" s="277"/>
      <c r="FW180" s="277"/>
      <c r="FX180" s="277"/>
      <c r="FY180" s="277"/>
      <c r="FZ180" s="277"/>
      <c r="GA180" s="277"/>
      <c r="GB180" s="277"/>
      <c r="GC180" s="277"/>
      <c r="GD180" s="277"/>
      <c r="GE180" s="277"/>
      <c r="GF180" s="277"/>
      <c r="GG180" s="277"/>
      <c r="GH180" s="277"/>
      <c r="GI180" s="277"/>
      <c r="GJ180" s="277"/>
      <c r="GK180" s="277"/>
      <c r="GL180" s="277"/>
      <c r="GM180" s="277"/>
      <c r="GN180" s="277"/>
      <c r="GO180" s="277"/>
      <c r="GP180" s="277"/>
      <c r="GQ180" s="277"/>
      <c r="GR180" s="277"/>
      <c r="GS180" s="277"/>
      <c r="GT180" s="277"/>
      <c r="GU180" s="277"/>
      <c r="GV180" s="277"/>
      <c r="GW180" s="277"/>
      <c r="GX180" s="277"/>
      <c r="GY180" s="277"/>
      <c r="GZ180" s="277"/>
      <c r="HA180" s="277"/>
      <c r="HB180" s="277"/>
      <c r="HC180" s="277"/>
      <c r="HD180" s="277"/>
      <c r="HE180" s="277"/>
      <c r="HF180" s="277"/>
      <c r="HG180" s="277"/>
      <c r="HH180" s="277"/>
      <c r="HI180" s="277"/>
      <c r="HJ180" s="277"/>
      <c r="HK180" s="277"/>
      <c r="HL180" s="277"/>
      <c r="HM180" s="277"/>
      <c r="HN180" s="277"/>
      <c r="HO180" s="277"/>
      <c r="HP180" s="277"/>
      <c r="HQ180" s="277"/>
      <c r="HR180" s="277"/>
      <c r="HS180" s="277"/>
      <c r="HT180" s="277"/>
      <c r="HU180" s="277"/>
      <c r="HV180" s="277"/>
      <c r="HW180" s="277"/>
      <c r="HX180" s="277"/>
      <c r="HY180" s="277"/>
      <c r="HZ180" s="277"/>
      <c r="IA180" s="277"/>
      <c r="IB180" s="277"/>
      <c r="IC180" s="277"/>
      <c r="ID180" s="277"/>
      <c r="IE180" s="277"/>
      <c r="IF180" s="277"/>
      <c r="IG180" s="277"/>
      <c r="IH180" s="277"/>
      <c r="II180" s="277"/>
      <c r="IJ180" s="277"/>
      <c r="IK180" s="277"/>
      <c r="IL180" s="277"/>
      <c r="IM180" s="277"/>
      <c r="IN180" s="277"/>
      <c r="IO180" s="277"/>
      <c r="IP180" s="277"/>
      <c r="IQ180" s="277"/>
      <c r="IR180" s="277"/>
      <c r="IS180" s="277"/>
      <c r="IT180" s="277"/>
      <c r="IU180" s="277"/>
      <c r="IV180" s="277"/>
    </row>
    <row r="181" s="248" customFormat="1" customHeight="1" spans="1:256">
      <c r="A181" s="277"/>
      <c r="B181" s="371" t="s">
        <v>1602</v>
      </c>
      <c r="C181" s="329"/>
      <c r="D181" s="329"/>
      <c r="E181" s="372"/>
      <c r="F181" s="329"/>
      <c r="G181" s="329"/>
      <c r="H181" s="329"/>
      <c r="I181" s="312"/>
      <c r="J181" s="277"/>
      <c r="K181" s="277"/>
      <c r="L181" s="277"/>
      <c r="M181" s="277"/>
      <c r="N181" s="277"/>
      <c r="O181" s="277"/>
      <c r="P181" s="277"/>
      <c r="Q181" s="277"/>
      <c r="R181" s="277"/>
      <c r="S181" s="277"/>
      <c r="T181" s="277"/>
      <c r="U181" s="277"/>
      <c r="V181" s="277"/>
      <c r="W181" s="277"/>
      <c r="X181" s="277"/>
      <c r="Y181" s="277"/>
      <c r="Z181" s="277"/>
      <c r="AA181" s="277"/>
      <c r="AB181" s="277"/>
      <c r="AC181" s="277"/>
      <c r="AD181" s="277"/>
      <c r="AE181" s="277"/>
      <c r="AF181" s="277"/>
      <c r="AG181" s="277"/>
      <c r="AH181" s="277"/>
      <c r="AI181" s="277"/>
      <c r="AJ181" s="277"/>
      <c r="AK181" s="277"/>
      <c r="AL181" s="277"/>
      <c r="AM181" s="277"/>
      <c r="AN181" s="277"/>
      <c r="AO181" s="277"/>
      <c r="AP181" s="277"/>
      <c r="AQ181" s="277"/>
      <c r="AR181" s="277"/>
      <c r="AS181" s="277"/>
      <c r="AT181" s="277"/>
      <c r="AU181" s="277"/>
      <c r="AV181" s="277"/>
      <c r="AW181" s="277"/>
      <c r="AX181" s="277"/>
      <c r="AY181" s="277"/>
      <c r="AZ181" s="277"/>
      <c r="BA181" s="277"/>
      <c r="BB181" s="277"/>
      <c r="BC181" s="277"/>
      <c r="BD181" s="277"/>
      <c r="BE181" s="277"/>
      <c r="BF181" s="277"/>
      <c r="BG181" s="277"/>
      <c r="BH181" s="277"/>
      <c r="BI181" s="277"/>
      <c r="BJ181" s="277"/>
      <c r="BK181" s="277"/>
      <c r="BL181" s="277"/>
      <c r="BM181" s="277"/>
      <c r="BN181" s="277"/>
      <c r="BO181" s="277"/>
      <c r="BP181" s="277"/>
      <c r="BQ181" s="277"/>
      <c r="BR181" s="277"/>
      <c r="BS181" s="277"/>
      <c r="BT181" s="277"/>
      <c r="BU181" s="277"/>
      <c r="BV181" s="277"/>
      <c r="BW181" s="277"/>
      <c r="BX181" s="277"/>
      <c r="BY181" s="277"/>
      <c r="BZ181" s="277"/>
      <c r="CA181" s="277"/>
      <c r="CB181" s="277"/>
      <c r="CC181" s="277"/>
      <c r="CD181" s="277"/>
      <c r="CE181" s="277"/>
      <c r="CF181" s="277"/>
      <c r="CG181" s="277"/>
      <c r="CH181" s="277"/>
      <c r="CI181" s="277"/>
      <c r="CJ181" s="277"/>
      <c r="CK181" s="277"/>
      <c r="CL181" s="277"/>
      <c r="CM181" s="277"/>
      <c r="CN181" s="277"/>
      <c r="CO181" s="277"/>
      <c r="CP181" s="277"/>
      <c r="CQ181" s="277"/>
      <c r="CR181" s="277"/>
      <c r="CS181" s="277"/>
      <c r="CT181" s="277"/>
      <c r="CU181" s="277"/>
      <c r="CV181" s="277"/>
      <c r="CW181" s="277"/>
      <c r="CX181" s="277"/>
      <c r="CY181" s="277"/>
      <c r="CZ181" s="277"/>
      <c r="DA181" s="277"/>
      <c r="DB181" s="277"/>
      <c r="DC181" s="277"/>
      <c r="DD181" s="277"/>
      <c r="DE181" s="277"/>
      <c r="DF181" s="277"/>
      <c r="DG181" s="277"/>
      <c r="DH181" s="277"/>
      <c r="DI181" s="277"/>
      <c r="DJ181" s="277"/>
      <c r="DK181" s="277"/>
      <c r="DL181" s="277"/>
      <c r="DM181" s="277"/>
      <c r="DN181" s="277"/>
      <c r="DO181" s="277"/>
      <c r="DP181" s="277"/>
      <c r="DQ181" s="277"/>
      <c r="DR181" s="277"/>
      <c r="DS181" s="277"/>
      <c r="DT181" s="277"/>
      <c r="DU181" s="277"/>
      <c r="DV181" s="277"/>
      <c r="DW181" s="277"/>
      <c r="DX181" s="277"/>
      <c r="DY181" s="277"/>
      <c r="DZ181" s="277"/>
      <c r="EA181" s="277"/>
      <c r="EB181" s="277"/>
      <c r="EC181" s="277"/>
      <c r="ED181" s="277"/>
      <c r="EE181" s="277"/>
      <c r="EF181" s="277"/>
      <c r="EG181" s="277"/>
      <c r="EH181" s="277"/>
      <c r="EI181" s="277"/>
      <c r="EJ181" s="277"/>
      <c r="EK181" s="277"/>
      <c r="EL181" s="277"/>
      <c r="EM181" s="277"/>
      <c r="EN181" s="277"/>
      <c r="EO181" s="277"/>
      <c r="EP181" s="277"/>
      <c r="EQ181" s="277"/>
      <c r="ER181" s="277"/>
      <c r="ES181" s="277"/>
      <c r="ET181" s="277"/>
      <c r="EU181" s="277"/>
      <c r="EV181" s="277"/>
      <c r="EW181" s="277"/>
      <c r="EX181" s="277"/>
      <c r="EY181" s="277"/>
      <c r="EZ181" s="277"/>
      <c r="FA181" s="277"/>
      <c r="FB181" s="277"/>
      <c r="FC181" s="277"/>
      <c r="FD181" s="277"/>
      <c r="FE181" s="277"/>
      <c r="FF181" s="277"/>
      <c r="FG181" s="277"/>
      <c r="FH181" s="277"/>
      <c r="FI181" s="277"/>
      <c r="FJ181" s="277"/>
      <c r="FK181" s="277"/>
      <c r="FL181" s="277"/>
      <c r="FM181" s="277"/>
      <c r="FN181" s="277"/>
      <c r="FO181" s="277"/>
      <c r="FP181" s="277"/>
      <c r="FQ181" s="277"/>
      <c r="FR181" s="277"/>
      <c r="FS181" s="277"/>
      <c r="FT181" s="277"/>
      <c r="FU181" s="277"/>
      <c r="FV181" s="277"/>
      <c r="FW181" s="277"/>
      <c r="FX181" s="277"/>
      <c r="FY181" s="277"/>
      <c r="FZ181" s="277"/>
      <c r="GA181" s="277"/>
      <c r="GB181" s="277"/>
      <c r="GC181" s="277"/>
      <c r="GD181" s="277"/>
      <c r="GE181" s="277"/>
      <c r="GF181" s="277"/>
      <c r="GG181" s="277"/>
      <c r="GH181" s="277"/>
      <c r="GI181" s="277"/>
      <c r="GJ181" s="277"/>
      <c r="GK181" s="277"/>
      <c r="GL181" s="277"/>
      <c r="GM181" s="277"/>
      <c r="GN181" s="277"/>
      <c r="GO181" s="277"/>
      <c r="GP181" s="277"/>
      <c r="GQ181" s="277"/>
      <c r="GR181" s="277"/>
      <c r="GS181" s="277"/>
      <c r="GT181" s="277"/>
      <c r="GU181" s="277"/>
      <c r="GV181" s="277"/>
      <c r="GW181" s="277"/>
      <c r="GX181" s="277"/>
      <c r="GY181" s="277"/>
      <c r="GZ181" s="277"/>
      <c r="HA181" s="277"/>
      <c r="HB181" s="277"/>
      <c r="HC181" s="277"/>
      <c r="HD181" s="277"/>
      <c r="HE181" s="277"/>
      <c r="HF181" s="277"/>
      <c r="HG181" s="277"/>
      <c r="HH181" s="277"/>
      <c r="HI181" s="277"/>
      <c r="HJ181" s="277"/>
      <c r="HK181" s="277"/>
      <c r="HL181" s="277"/>
      <c r="HM181" s="277"/>
      <c r="HN181" s="277"/>
      <c r="HO181" s="277"/>
      <c r="HP181" s="277"/>
      <c r="HQ181" s="277"/>
      <c r="HR181" s="277"/>
      <c r="HS181" s="277"/>
      <c r="HT181" s="277"/>
      <c r="HU181" s="277"/>
      <c r="HV181" s="277"/>
      <c r="HW181" s="277"/>
      <c r="HX181" s="277"/>
      <c r="HY181" s="277"/>
      <c r="HZ181" s="277"/>
      <c r="IA181" s="277"/>
      <c r="IB181" s="277"/>
      <c r="IC181" s="277"/>
      <c r="ID181" s="277"/>
      <c r="IE181" s="277"/>
      <c r="IF181" s="277"/>
      <c r="IG181" s="277"/>
      <c r="IH181" s="277"/>
      <c r="II181" s="277"/>
      <c r="IJ181" s="277"/>
      <c r="IK181" s="277"/>
      <c r="IL181" s="277"/>
      <c r="IM181" s="277"/>
      <c r="IN181" s="277"/>
      <c r="IO181" s="277"/>
      <c r="IP181" s="277"/>
      <c r="IQ181" s="277"/>
      <c r="IR181" s="277"/>
      <c r="IS181" s="277"/>
      <c r="IT181" s="277"/>
      <c r="IU181" s="277"/>
      <c r="IV181" s="277"/>
    </row>
    <row r="182" s="248" customFormat="1" ht="22.8" customHeight="1" spans="1:256">
      <c r="A182" s="277"/>
      <c r="B182" s="371" t="s">
        <v>1603</v>
      </c>
      <c r="C182" s="372" t="s">
        <v>1604</v>
      </c>
      <c r="D182" s="372" t="s">
        <v>1605</v>
      </c>
      <c r="E182" s="329" t="s">
        <v>1606</v>
      </c>
      <c r="F182" s="329" t="s">
        <v>1607</v>
      </c>
      <c r="G182" s="329" t="s">
        <v>1608</v>
      </c>
      <c r="H182" s="329">
        <v>110</v>
      </c>
      <c r="I182" s="312"/>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277"/>
      <c r="AG182" s="277"/>
      <c r="AH182" s="277"/>
      <c r="AI182" s="277"/>
      <c r="AJ182" s="277"/>
      <c r="AK182" s="277"/>
      <c r="AL182" s="277"/>
      <c r="AM182" s="277"/>
      <c r="AN182" s="277"/>
      <c r="AO182" s="277"/>
      <c r="AP182" s="277"/>
      <c r="AQ182" s="277"/>
      <c r="AR182" s="277"/>
      <c r="AS182" s="277"/>
      <c r="AT182" s="277"/>
      <c r="AU182" s="277"/>
      <c r="AV182" s="277"/>
      <c r="AW182" s="277"/>
      <c r="AX182" s="277"/>
      <c r="AY182" s="277"/>
      <c r="AZ182" s="277"/>
      <c r="BA182" s="277"/>
      <c r="BB182" s="277"/>
      <c r="BC182" s="277"/>
      <c r="BD182" s="277"/>
      <c r="BE182" s="277"/>
      <c r="BF182" s="277"/>
      <c r="BG182" s="277"/>
      <c r="BH182" s="277"/>
      <c r="BI182" s="277"/>
      <c r="BJ182" s="277"/>
      <c r="BK182" s="277"/>
      <c r="BL182" s="277"/>
      <c r="BM182" s="277"/>
      <c r="BN182" s="277"/>
      <c r="BO182" s="277"/>
      <c r="BP182" s="277"/>
      <c r="BQ182" s="277"/>
      <c r="BR182" s="277"/>
      <c r="BS182" s="277"/>
      <c r="BT182" s="277"/>
      <c r="BU182" s="277"/>
      <c r="BV182" s="277"/>
      <c r="BW182" s="277"/>
      <c r="BX182" s="277"/>
      <c r="BY182" s="277"/>
      <c r="BZ182" s="277"/>
      <c r="CA182" s="277"/>
      <c r="CB182" s="277"/>
      <c r="CC182" s="277"/>
      <c r="CD182" s="277"/>
      <c r="CE182" s="277"/>
      <c r="CF182" s="277"/>
      <c r="CG182" s="277"/>
      <c r="CH182" s="277"/>
      <c r="CI182" s="277"/>
      <c r="CJ182" s="277"/>
      <c r="CK182" s="277"/>
      <c r="CL182" s="277"/>
      <c r="CM182" s="277"/>
      <c r="CN182" s="277"/>
      <c r="CO182" s="277"/>
      <c r="CP182" s="277"/>
      <c r="CQ182" s="277"/>
      <c r="CR182" s="277"/>
      <c r="CS182" s="277"/>
      <c r="CT182" s="277"/>
      <c r="CU182" s="277"/>
      <c r="CV182" s="277"/>
      <c r="CW182" s="277"/>
      <c r="CX182" s="277"/>
      <c r="CY182" s="277"/>
      <c r="CZ182" s="277"/>
      <c r="DA182" s="277"/>
      <c r="DB182" s="277"/>
      <c r="DC182" s="277"/>
      <c r="DD182" s="277"/>
      <c r="DE182" s="277"/>
      <c r="DF182" s="277"/>
      <c r="DG182" s="277"/>
      <c r="DH182" s="277"/>
      <c r="DI182" s="277"/>
      <c r="DJ182" s="277"/>
      <c r="DK182" s="277"/>
      <c r="DL182" s="277"/>
      <c r="DM182" s="277"/>
      <c r="DN182" s="277"/>
      <c r="DO182" s="277"/>
      <c r="DP182" s="277"/>
      <c r="DQ182" s="277"/>
      <c r="DR182" s="277"/>
      <c r="DS182" s="277"/>
      <c r="DT182" s="277"/>
      <c r="DU182" s="277"/>
      <c r="DV182" s="277"/>
      <c r="DW182" s="277"/>
      <c r="DX182" s="277"/>
      <c r="DY182" s="277"/>
      <c r="DZ182" s="277"/>
      <c r="EA182" s="277"/>
      <c r="EB182" s="277"/>
      <c r="EC182" s="277"/>
      <c r="ED182" s="277"/>
      <c r="EE182" s="277"/>
      <c r="EF182" s="277"/>
      <c r="EG182" s="277"/>
      <c r="EH182" s="277"/>
      <c r="EI182" s="277"/>
      <c r="EJ182" s="277"/>
      <c r="EK182" s="277"/>
      <c r="EL182" s="277"/>
      <c r="EM182" s="277"/>
      <c r="EN182" s="277"/>
      <c r="EO182" s="277"/>
      <c r="EP182" s="277"/>
      <c r="EQ182" s="277"/>
      <c r="ER182" s="277"/>
      <c r="ES182" s="277"/>
      <c r="ET182" s="277"/>
      <c r="EU182" s="277"/>
      <c r="EV182" s="277"/>
      <c r="EW182" s="277"/>
      <c r="EX182" s="277"/>
      <c r="EY182" s="277"/>
      <c r="EZ182" s="277"/>
      <c r="FA182" s="277"/>
      <c r="FB182" s="277"/>
      <c r="FC182" s="277"/>
      <c r="FD182" s="277"/>
      <c r="FE182" s="277"/>
      <c r="FF182" s="277"/>
      <c r="FG182" s="277"/>
      <c r="FH182" s="277"/>
      <c r="FI182" s="277"/>
      <c r="FJ182" s="277"/>
      <c r="FK182" s="277"/>
      <c r="FL182" s="277"/>
      <c r="FM182" s="277"/>
      <c r="FN182" s="277"/>
      <c r="FO182" s="277"/>
      <c r="FP182" s="277"/>
      <c r="FQ182" s="277"/>
      <c r="FR182" s="277"/>
      <c r="FS182" s="277"/>
      <c r="FT182" s="277"/>
      <c r="FU182" s="277"/>
      <c r="FV182" s="277"/>
      <c r="FW182" s="277"/>
      <c r="FX182" s="277"/>
      <c r="FY182" s="277"/>
      <c r="FZ182" s="277"/>
      <c r="GA182" s="277"/>
      <c r="GB182" s="277"/>
      <c r="GC182" s="277"/>
      <c r="GD182" s="277"/>
      <c r="GE182" s="277"/>
      <c r="GF182" s="277"/>
      <c r="GG182" s="277"/>
      <c r="GH182" s="277"/>
      <c r="GI182" s="277"/>
      <c r="GJ182" s="277"/>
      <c r="GK182" s="277"/>
      <c r="GL182" s="277"/>
      <c r="GM182" s="277"/>
      <c r="GN182" s="277"/>
      <c r="GO182" s="277"/>
      <c r="GP182" s="277"/>
      <c r="GQ182" s="277"/>
      <c r="GR182" s="277"/>
      <c r="GS182" s="277"/>
      <c r="GT182" s="277"/>
      <c r="GU182" s="277"/>
      <c r="GV182" s="277"/>
      <c r="GW182" s="277"/>
      <c r="GX182" s="277"/>
      <c r="GY182" s="277"/>
      <c r="GZ182" s="277"/>
      <c r="HA182" s="277"/>
      <c r="HB182" s="277"/>
      <c r="HC182" s="277"/>
      <c r="HD182" s="277"/>
      <c r="HE182" s="277"/>
      <c r="HF182" s="277"/>
      <c r="HG182" s="277"/>
      <c r="HH182" s="277"/>
      <c r="HI182" s="277"/>
      <c r="HJ182" s="277"/>
      <c r="HK182" s="277"/>
      <c r="HL182" s="277"/>
      <c r="HM182" s="277"/>
      <c r="HN182" s="277"/>
      <c r="HO182" s="277"/>
      <c r="HP182" s="277"/>
      <c r="HQ182" s="277"/>
      <c r="HR182" s="277"/>
      <c r="HS182" s="277"/>
      <c r="HT182" s="277"/>
      <c r="HU182" s="277"/>
      <c r="HV182" s="277"/>
      <c r="HW182" s="277"/>
      <c r="HX182" s="277"/>
      <c r="HY182" s="277"/>
      <c r="HZ182" s="277"/>
      <c r="IA182" s="277"/>
      <c r="IB182" s="277"/>
      <c r="IC182" s="277"/>
      <c r="ID182" s="277"/>
      <c r="IE182" s="277"/>
      <c r="IF182" s="277"/>
      <c r="IG182" s="277"/>
      <c r="IH182" s="277"/>
      <c r="II182" s="277"/>
      <c r="IJ182" s="277"/>
      <c r="IK182" s="277"/>
      <c r="IL182" s="277"/>
      <c r="IM182" s="277"/>
      <c r="IN182" s="277"/>
      <c r="IO182" s="277"/>
      <c r="IP182" s="277"/>
      <c r="IQ182" s="277"/>
      <c r="IR182" s="277"/>
      <c r="IS182" s="277"/>
      <c r="IT182" s="277"/>
      <c r="IU182" s="277"/>
      <c r="IV182" s="277"/>
    </row>
    <row r="183" s="248" customFormat="1" customHeight="1" spans="1:256">
      <c r="A183" s="277"/>
      <c r="B183" s="371" t="s">
        <v>1609</v>
      </c>
      <c r="C183" s="372" t="s">
        <v>1610</v>
      </c>
      <c r="D183" s="372" t="s">
        <v>1611</v>
      </c>
      <c r="E183" s="372" t="s">
        <v>607</v>
      </c>
      <c r="F183" s="373" t="s">
        <v>1612</v>
      </c>
      <c r="G183" s="374"/>
      <c r="H183" s="375"/>
      <c r="I183" s="312"/>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s="277"/>
      <c r="AG183" s="277"/>
      <c r="AH183" s="277"/>
      <c r="AI183" s="277"/>
      <c r="AJ183" s="277"/>
      <c r="AK183" s="277"/>
      <c r="AL183" s="277"/>
      <c r="AM183" s="277"/>
      <c r="AN183" s="277"/>
      <c r="AO183" s="277"/>
      <c r="AP183" s="277"/>
      <c r="AQ183" s="277"/>
      <c r="AR183" s="277"/>
      <c r="AS183" s="277"/>
      <c r="AT183" s="277"/>
      <c r="AU183" s="277"/>
      <c r="AV183" s="277"/>
      <c r="AW183" s="277"/>
      <c r="AX183" s="277"/>
      <c r="AY183" s="277"/>
      <c r="AZ183" s="277"/>
      <c r="BA183" s="277"/>
      <c r="BB183" s="277"/>
      <c r="BC183" s="277"/>
      <c r="BD183" s="277"/>
      <c r="BE183" s="277"/>
      <c r="BF183" s="277"/>
      <c r="BG183" s="277"/>
      <c r="BH183" s="277"/>
      <c r="BI183" s="277"/>
      <c r="BJ183" s="277"/>
      <c r="BK183" s="277"/>
      <c r="BL183" s="277"/>
      <c r="BM183" s="277"/>
      <c r="BN183" s="277"/>
      <c r="BO183" s="277"/>
      <c r="BP183" s="277"/>
      <c r="BQ183" s="277"/>
      <c r="BR183" s="277"/>
      <c r="BS183" s="277"/>
      <c r="BT183" s="277"/>
      <c r="BU183" s="277"/>
      <c r="BV183" s="277"/>
      <c r="BW183" s="277"/>
      <c r="BX183" s="277"/>
      <c r="BY183" s="277"/>
      <c r="BZ183" s="277"/>
      <c r="CA183" s="277"/>
      <c r="CB183" s="277"/>
      <c r="CC183" s="277"/>
      <c r="CD183" s="277"/>
      <c r="CE183" s="277"/>
      <c r="CF183" s="277"/>
      <c r="CG183" s="277"/>
      <c r="CH183" s="277"/>
      <c r="CI183" s="277"/>
      <c r="CJ183" s="277"/>
      <c r="CK183" s="277"/>
      <c r="CL183" s="277"/>
      <c r="CM183" s="277"/>
      <c r="CN183" s="277"/>
      <c r="CO183" s="277"/>
      <c r="CP183" s="277"/>
      <c r="CQ183" s="277"/>
      <c r="CR183" s="277"/>
      <c r="CS183" s="277"/>
      <c r="CT183" s="277"/>
      <c r="CU183" s="277"/>
      <c r="CV183" s="277"/>
      <c r="CW183" s="277"/>
      <c r="CX183" s="277"/>
      <c r="CY183" s="277"/>
      <c r="CZ183" s="277"/>
      <c r="DA183" s="277"/>
      <c r="DB183" s="277"/>
      <c r="DC183" s="277"/>
      <c r="DD183" s="277"/>
      <c r="DE183" s="277"/>
      <c r="DF183" s="277"/>
      <c r="DG183" s="277"/>
      <c r="DH183" s="277"/>
      <c r="DI183" s="277"/>
      <c r="DJ183" s="277"/>
      <c r="DK183" s="277"/>
      <c r="DL183" s="277"/>
      <c r="DM183" s="277"/>
      <c r="DN183" s="277"/>
      <c r="DO183" s="277"/>
      <c r="DP183" s="277"/>
      <c r="DQ183" s="277"/>
      <c r="DR183" s="277"/>
      <c r="DS183" s="277"/>
      <c r="DT183" s="277"/>
      <c r="DU183" s="277"/>
      <c r="DV183" s="277"/>
      <c r="DW183" s="277"/>
      <c r="DX183" s="277"/>
      <c r="DY183" s="277"/>
      <c r="DZ183" s="277"/>
      <c r="EA183" s="277"/>
      <c r="EB183" s="277"/>
      <c r="EC183" s="277"/>
      <c r="ED183" s="277"/>
      <c r="EE183" s="277"/>
      <c r="EF183" s="277"/>
      <c r="EG183" s="277"/>
      <c r="EH183" s="277"/>
      <c r="EI183" s="277"/>
      <c r="EJ183" s="277"/>
      <c r="EK183" s="277"/>
      <c r="EL183" s="277"/>
      <c r="EM183" s="277"/>
      <c r="EN183" s="277"/>
      <c r="EO183" s="277"/>
      <c r="EP183" s="277"/>
      <c r="EQ183" s="277"/>
      <c r="ER183" s="277"/>
      <c r="ES183" s="277"/>
      <c r="ET183" s="277"/>
      <c r="EU183" s="277"/>
      <c r="EV183" s="277"/>
      <c r="EW183" s="277"/>
      <c r="EX183" s="277"/>
      <c r="EY183" s="277"/>
      <c r="EZ183" s="277"/>
      <c r="FA183" s="277"/>
      <c r="FB183" s="277"/>
      <c r="FC183" s="277"/>
      <c r="FD183" s="277"/>
      <c r="FE183" s="277"/>
      <c r="FF183" s="277"/>
      <c r="FG183" s="277"/>
      <c r="FH183" s="277"/>
      <c r="FI183" s="277"/>
      <c r="FJ183" s="277"/>
      <c r="FK183" s="277"/>
      <c r="FL183" s="277"/>
      <c r="FM183" s="277"/>
      <c r="FN183" s="277"/>
      <c r="FO183" s="277"/>
      <c r="FP183" s="277"/>
      <c r="FQ183" s="277"/>
      <c r="FR183" s="277"/>
      <c r="FS183" s="277"/>
      <c r="FT183" s="277"/>
      <c r="FU183" s="277"/>
      <c r="FV183" s="277"/>
      <c r="FW183" s="277"/>
      <c r="FX183" s="277"/>
      <c r="FY183" s="277"/>
      <c r="FZ183" s="277"/>
      <c r="GA183" s="277"/>
      <c r="GB183" s="277"/>
      <c r="GC183" s="277"/>
      <c r="GD183" s="277"/>
      <c r="GE183" s="277"/>
      <c r="GF183" s="277"/>
      <c r="GG183" s="277"/>
      <c r="GH183" s="277"/>
      <c r="GI183" s="277"/>
      <c r="GJ183" s="277"/>
      <c r="GK183" s="277"/>
      <c r="GL183" s="277"/>
      <c r="GM183" s="277"/>
      <c r="GN183" s="277"/>
      <c r="GO183" s="277"/>
      <c r="GP183" s="277"/>
      <c r="GQ183" s="277"/>
      <c r="GR183" s="277"/>
      <c r="GS183" s="277"/>
      <c r="GT183" s="277"/>
      <c r="GU183" s="277"/>
      <c r="GV183" s="277"/>
      <c r="GW183" s="277"/>
      <c r="GX183" s="277"/>
      <c r="GY183" s="277"/>
      <c r="GZ183" s="277"/>
      <c r="HA183" s="277"/>
      <c r="HB183" s="277"/>
      <c r="HC183" s="277"/>
      <c r="HD183" s="277"/>
      <c r="HE183" s="277"/>
      <c r="HF183" s="277"/>
      <c r="HG183" s="277"/>
      <c r="HH183" s="277"/>
      <c r="HI183" s="277"/>
      <c r="HJ183" s="277"/>
      <c r="HK183" s="277"/>
      <c r="HL183" s="277"/>
      <c r="HM183" s="277"/>
      <c r="HN183" s="277"/>
      <c r="HO183" s="277"/>
      <c r="HP183" s="277"/>
      <c r="HQ183" s="277"/>
      <c r="HR183" s="277"/>
      <c r="HS183" s="277"/>
      <c r="HT183" s="277"/>
      <c r="HU183" s="277"/>
      <c r="HV183" s="277"/>
      <c r="HW183" s="277"/>
      <c r="HX183" s="277"/>
      <c r="HY183" s="277"/>
      <c r="HZ183" s="277"/>
      <c r="IA183" s="277"/>
      <c r="IB183" s="277"/>
      <c r="IC183" s="277"/>
      <c r="ID183" s="277"/>
      <c r="IE183" s="277"/>
      <c r="IF183" s="277"/>
      <c r="IG183" s="277"/>
      <c r="IH183" s="277"/>
      <c r="II183" s="277"/>
      <c r="IJ183" s="277"/>
      <c r="IK183" s="277"/>
      <c r="IL183" s="277"/>
      <c r="IM183" s="277"/>
      <c r="IN183" s="277"/>
      <c r="IO183" s="277"/>
      <c r="IP183" s="277"/>
      <c r="IQ183" s="277"/>
      <c r="IR183" s="277"/>
      <c r="IS183" s="277"/>
      <c r="IT183" s="277"/>
      <c r="IU183" s="277"/>
      <c r="IV183" s="277"/>
    </row>
    <row r="184" s="248" customFormat="1" customHeight="1" spans="1:256">
      <c r="A184" s="277"/>
      <c r="B184" s="371" t="s">
        <v>1613</v>
      </c>
      <c r="C184" s="329" t="s">
        <v>1614</v>
      </c>
      <c r="D184" s="329" t="s">
        <v>1615</v>
      </c>
      <c r="E184" s="372" t="s">
        <v>323</v>
      </c>
      <c r="F184" s="372" t="s">
        <v>1616</v>
      </c>
      <c r="G184" s="372" t="s">
        <v>1617</v>
      </c>
      <c r="H184" s="372" t="s">
        <v>1618</v>
      </c>
      <c r="I184" s="312"/>
      <c r="J184" s="277"/>
      <c r="K184" s="277"/>
      <c r="L184" s="277"/>
      <c r="M184" s="277"/>
      <c r="N184" s="277"/>
      <c r="O184" s="277"/>
      <c r="P184" s="277"/>
      <c r="Q184" s="277"/>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c r="AN184" s="277"/>
      <c r="AO184" s="277"/>
      <c r="AP184" s="277"/>
      <c r="AQ184" s="277"/>
      <c r="AR184" s="277"/>
      <c r="AS184" s="277"/>
      <c r="AT184" s="277"/>
      <c r="AU184" s="277"/>
      <c r="AV184" s="277"/>
      <c r="AW184" s="277"/>
      <c r="AX184" s="277"/>
      <c r="AY184" s="277"/>
      <c r="AZ184" s="277"/>
      <c r="BA184" s="277"/>
      <c r="BB184" s="277"/>
      <c r="BC184" s="277"/>
      <c r="BD184" s="277"/>
      <c r="BE184" s="277"/>
      <c r="BF184" s="277"/>
      <c r="BG184" s="277"/>
      <c r="BH184" s="277"/>
      <c r="BI184" s="277"/>
      <c r="BJ184" s="277"/>
      <c r="BK184" s="277"/>
      <c r="BL184" s="277"/>
      <c r="BM184" s="277"/>
      <c r="BN184" s="277"/>
      <c r="BO184" s="277"/>
      <c r="BP184" s="277"/>
      <c r="BQ184" s="277"/>
      <c r="BR184" s="277"/>
      <c r="BS184" s="277"/>
      <c r="BT184" s="277"/>
      <c r="BU184" s="277"/>
      <c r="BV184" s="277"/>
      <c r="BW184" s="277"/>
      <c r="BX184" s="277"/>
      <c r="BY184" s="277"/>
      <c r="BZ184" s="277"/>
      <c r="CA184" s="277"/>
      <c r="CB184" s="277"/>
      <c r="CC184" s="277"/>
      <c r="CD184" s="277"/>
      <c r="CE184" s="277"/>
      <c r="CF184" s="277"/>
      <c r="CG184" s="277"/>
      <c r="CH184" s="277"/>
      <c r="CI184" s="277"/>
      <c r="CJ184" s="277"/>
      <c r="CK184" s="277"/>
      <c r="CL184" s="277"/>
      <c r="CM184" s="277"/>
      <c r="CN184" s="277"/>
      <c r="CO184" s="277"/>
      <c r="CP184" s="277"/>
      <c r="CQ184" s="277"/>
      <c r="CR184" s="277"/>
      <c r="CS184" s="277"/>
      <c r="CT184" s="277"/>
      <c r="CU184" s="277"/>
      <c r="CV184" s="277"/>
      <c r="CW184" s="277"/>
      <c r="CX184" s="277"/>
      <c r="CY184" s="277"/>
      <c r="CZ184" s="277"/>
      <c r="DA184" s="277"/>
      <c r="DB184" s="277"/>
      <c r="DC184" s="277"/>
      <c r="DD184" s="277"/>
      <c r="DE184" s="277"/>
      <c r="DF184" s="277"/>
      <c r="DG184" s="277"/>
      <c r="DH184" s="277"/>
      <c r="DI184" s="277"/>
      <c r="DJ184" s="277"/>
      <c r="DK184" s="277"/>
      <c r="DL184" s="277"/>
      <c r="DM184" s="277"/>
      <c r="DN184" s="277"/>
      <c r="DO184" s="277"/>
      <c r="DP184" s="277"/>
      <c r="DQ184" s="277"/>
      <c r="DR184" s="277"/>
      <c r="DS184" s="277"/>
      <c r="DT184" s="277"/>
      <c r="DU184" s="277"/>
      <c r="DV184" s="277"/>
      <c r="DW184" s="277"/>
      <c r="DX184" s="277"/>
      <c r="DY184" s="277"/>
      <c r="DZ184" s="277"/>
      <c r="EA184" s="277"/>
      <c r="EB184" s="277"/>
      <c r="EC184" s="277"/>
      <c r="ED184" s="277"/>
      <c r="EE184" s="277"/>
      <c r="EF184" s="277"/>
      <c r="EG184" s="277"/>
      <c r="EH184" s="277"/>
      <c r="EI184" s="277"/>
      <c r="EJ184" s="277"/>
      <c r="EK184" s="277"/>
      <c r="EL184" s="277"/>
      <c r="EM184" s="277"/>
      <c r="EN184" s="277"/>
      <c r="EO184" s="277"/>
      <c r="EP184" s="277"/>
      <c r="EQ184" s="277"/>
      <c r="ER184" s="277"/>
      <c r="ES184" s="277"/>
      <c r="ET184" s="277"/>
      <c r="EU184" s="277"/>
      <c r="EV184" s="277"/>
      <c r="EW184" s="277"/>
      <c r="EX184" s="277"/>
      <c r="EY184" s="277"/>
      <c r="EZ184" s="277"/>
      <c r="FA184" s="277"/>
      <c r="FB184" s="277"/>
      <c r="FC184" s="277"/>
      <c r="FD184" s="277"/>
      <c r="FE184" s="277"/>
      <c r="FF184" s="277"/>
      <c r="FG184" s="277"/>
      <c r="FH184" s="277"/>
      <c r="FI184" s="277"/>
      <c r="FJ184" s="277"/>
      <c r="FK184" s="277"/>
      <c r="FL184" s="277"/>
      <c r="FM184" s="277"/>
      <c r="FN184" s="277"/>
      <c r="FO184" s="277"/>
      <c r="FP184" s="277"/>
      <c r="FQ184" s="277"/>
      <c r="FR184" s="277"/>
      <c r="FS184" s="277"/>
      <c r="FT184" s="277"/>
      <c r="FU184" s="277"/>
      <c r="FV184" s="277"/>
      <c r="FW184" s="277"/>
      <c r="FX184" s="277"/>
      <c r="FY184" s="277"/>
      <c r="FZ184" s="277"/>
      <c r="GA184" s="277"/>
      <c r="GB184" s="277"/>
      <c r="GC184" s="277"/>
      <c r="GD184" s="277"/>
      <c r="GE184" s="277"/>
      <c r="GF184" s="277"/>
      <c r="GG184" s="277"/>
      <c r="GH184" s="277"/>
      <c r="GI184" s="277"/>
      <c r="GJ184" s="277"/>
      <c r="GK184" s="277"/>
      <c r="GL184" s="277"/>
      <c r="GM184" s="277"/>
      <c r="GN184" s="277"/>
      <c r="GO184" s="277"/>
      <c r="GP184" s="277"/>
      <c r="GQ184" s="277"/>
      <c r="GR184" s="277"/>
      <c r="GS184" s="277"/>
      <c r="GT184" s="277"/>
      <c r="GU184" s="277"/>
      <c r="GV184" s="277"/>
      <c r="GW184" s="277"/>
      <c r="GX184" s="277"/>
      <c r="GY184" s="277"/>
      <c r="GZ184" s="277"/>
      <c r="HA184" s="277"/>
      <c r="HB184" s="277"/>
      <c r="HC184" s="277"/>
      <c r="HD184" s="277"/>
      <c r="HE184" s="277"/>
      <c r="HF184" s="277"/>
      <c r="HG184" s="277"/>
      <c r="HH184" s="277"/>
      <c r="HI184" s="277"/>
      <c r="HJ184" s="277"/>
      <c r="HK184" s="277"/>
      <c r="HL184" s="277"/>
      <c r="HM184" s="277"/>
      <c r="HN184" s="277"/>
      <c r="HO184" s="277"/>
      <c r="HP184" s="277"/>
      <c r="HQ184" s="277"/>
      <c r="HR184" s="277"/>
      <c r="HS184" s="277"/>
      <c r="HT184" s="277"/>
      <c r="HU184" s="277"/>
      <c r="HV184" s="277"/>
      <c r="HW184" s="277"/>
      <c r="HX184" s="277"/>
      <c r="HY184" s="277"/>
      <c r="HZ184" s="277"/>
      <c r="IA184" s="277"/>
      <c r="IB184" s="277"/>
      <c r="IC184" s="277"/>
      <c r="ID184" s="277"/>
      <c r="IE184" s="277"/>
      <c r="IF184" s="277"/>
      <c r="IG184" s="277"/>
      <c r="IH184" s="277"/>
      <c r="II184" s="277"/>
      <c r="IJ184" s="277"/>
      <c r="IK184" s="277"/>
      <c r="IL184" s="277"/>
      <c r="IM184" s="277"/>
      <c r="IN184" s="277"/>
      <c r="IO184" s="277"/>
      <c r="IP184" s="277"/>
      <c r="IQ184" s="277"/>
      <c r="IR184" s="277"/>
      <c r="IS184" s="277"/>
      <c r="IT184" s="277"/>
      <c r="IU184" s="277"/>
      <c r="IV184" s="277"/>
    </row>
    <row r="185" s="248" customFormat="1" customHeight="1" spans="1:256">
      <c r="A185" s="277"/>
      <c r="B185" s="371" t="s">
        <v>1619</v>
      </c>
      <c r="C185" s="329" t="s">
        <v>1620</v>
      </c>
      <c r="D185" s="329" t="s">
        <v>1614</v>
      </c>
      <c r="E185" s="329" t="s">
        <v>1621</v>
      </c>
      <c r="F185" s="376" t="s">
        <v>1622</v>
      </c>
      <c r="G185" s="377"/>
      <c r="H185" s="378"/>
      <c r="I185" s="312"/>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7"/>
      <c r="AN185" s="277"/>
      <c r="AO185" s="277"/>
      <c r="AP185" s="277"/>
      <c r="AQ185" s="277"/>
      <c r="AR185" s="277"/>
      <c r="AS185" s="277"/>
      <c r="AT185" s="277"/>
      <c r="AU185" s="277"/>
      <c r="AV185" s="277"/>
      <c r="AW185" s="277"/>
      <c r="AX185" s="277"/>
      <c r="AY185" s="277"/>
      <c r="AZ185" s="277"/>
      <c r="BA185" s="277"/>
      <c r="BB185" s="277"/>
      <c r="BC185" s="277"/>
      <c r="BD185" s="277"/>
      <c r="BE185" s="277"/>
      <c r="BF185" s="277"/>
      <c r="BG185" s="277"/>
      <c r="BH185" s="277"/>
      <c r="BI185" s="277"/>
      <c r="BJ185" s="277"/>
      <c r="BK185" s="277"/>
      <c r="BL185" s="277"/>
      <c r="BM185" s="277"/>
      <c r="BN185" s="277"/>
      <c r="BO185" s="277"/>
      <c r="BP185" s="277"/>
      <c r="BQ185" s="277"/>
      <c r="BR185" s="277"/>
      <c r="BS185" s="277"/>
      <c r="BT185" s="277"/>
      <c r="BU185" s="277"/>
      <c r="BV185" s="277"/>
      <c r="BW185" s="277"/>
      <c r="BX185" s="277"/>
      <c r="BY185" s="277"/>
      <c r="BZ185" s="277"/>
      <c r="CA185" s="277"/>
      <c r="CB185" s="277"/>
      <c r="CC185" s="277"/>
      <c r="CD185" s="277"/>
      <c r="CE185" s="277"/>
      <c r="CF185" s="277"/>
      <c r="CG185" s="277"/>
      <c r="CH185" s="277"/>
      <c r="CI185" s="277"/>
      <c r="CJ185" s="277"/>
      <c r="CK185" s="277"/>
      <c r="CL185" s="277"/>
      <c r="CM185" s="277"/>
      <c r="CN185" s="277"/>
      <c r="CO185" s="277"/>
      <c r="CP185" s="277"/>
      <c r="CQ185" s="277"/>
      <c r="CR185" s="277"/>
      <c r="CS185" s="277"/>
      <c r="CT185" s="277"/>
      <c r="CU185" s="277"/>
      <c r="CV185" s="277"/>
      <c r="CW185" s="277"/>
      <c r="CX185" s="277"/>
      <c r="CY185" s="277"/>
      <c r="CZ185" s="277"/>
      <c r="DA185" s="277"/>
      <c r="DB185" s="277"/>
      <c r="DC185" s="277"/>
      <c r="DD185" s="277"/>
      <c r="DE185" s="277"/>
      <c r="DF185" s="277"/>
      <c r="DG185" s="277"/>
      <c r="DH185" s="277"/>
      <c r="DI185" s="277"/>
      <c r="DJ185" s="277"/>
      <c r="DK185" s="277"/>
      <c r="DL185" s="277"/>
      <c r="DM185" s="277"/>
      <c r="DN185" s="277"/>
      <c r="DO185" s="277"/>
      <c r="DP185" s="277"/>
      <c r="DQ185" s="277"/>
      <c r="DR185" s="277"/>
      <c r="DS185" s="277"/>
      <c r="DT185" s="277"/>
      <c r="DU185" s="277"/>
      <c r="DV185" s="277"/>
      <c r="DW185" s="277"/>
      <c r="DX185" s="277"/>
      <c r="DY185" s="277"/>
      <c r="DZ185" s="277"/>
      <c r="EA185" s="277"/>
      <c r="EB185" s="277"/>
      <c r="EC185" s="277"/>
      <c r="ED185" s="277"/>
      <c r="EE185" s="277"/>
      <c r="EF185" s="277"/>
      <c r="EG185" s="277"/>
      <c r="EH185" s="277"/>
      <c r="EI185" s="277"/>
      <c r="EJ185" s="277"/>
      <c r="EK185" s="277"/>
      <c r="EL185" s="277"/>
      <c r="EM185" s="277"/>
      <c r="EN185" s="277"/>
      <c r="EO185" s="277"/>
      <c r="EP185" s="277"/>
      <c r="EQ185" s="277"/>
      <c r="ER185" s="277"/>
      <c r="ES185" s="277"/>
      <c r="ET185" s="277"/>
      <c r="EU185" s="277"/>
      <c r="EV185" s="277"/>
      <c r="EW185" s="277"/>
      <c r="EX185" s="277"/>
      <c r="EY185" s="277"/>
      <c r="EZ185" s="277"/>
      <c r="FA185" s="277"/>
      <c r="FB185" s="277"/>
      <c r="FC185" s="277"/>
      <c r="FD185" s="277"/>
      <c r="FE185" s="277"/>
      <c r="FF185" s="277"/>
      <c r="FG185" s="277"/>
      <c r="FH185" s="277"/>
      <c r="FI185" s="277"/>
      <c r="FJ185" s="277"/>
      <c r="FK185" s="277"/>
      <c r="FL185" s="277"/>
      <c r="FM185" s="277"/>
      <c r="FN185" s="277"/>
      <c r="FO185" s="277"/>
      <c r="FP185" s="277"/>
      <c r="FQ185" s="277"/>
      <c r="FR185" s="277"/>
      <c r="FS185" s="277"/>
      <c r="FT185" s="277"/>
      <c r="FU185" s="277"/>
      <c r="FV185" s="277"/>
      <c r="FW185" s="277"/>
      <c r="FX185" s="277"/>
      <c r="FY185" s="277"/>
      <c r="FZ185" s="277"/>
      <c r="GA185" s="277"/>
      <c r="GB185" s="277"/>
      <c r="GC185" s="277"/>
      <c r="GD185" s="277"/>
      <c r="GE185" s="277"/>
      <c r="GF185" s="277"/>
      <c r="GG185" s="277"/>
      <c r="GH185" s="277"/>
      <c r="GI185" s="277"/>
      <c r="GJ185" s="277"/>
      <c r="GK185" s="277"/>
      <c r="GL185" s="277"/>
      <c r="GM185" s="277"/>
      <c r="GN185" s="277"/>
      <c r="GO185" s="277"/>
      <c r="GP185" s="277"/>
      <c r="GQ185" s="277"/>
      <c r="GR185" s="277"/>
      <c r="GS185" s="277"/>
      <c r="GT185" s="277"/>
      <c r="GU185" s="277"/>
      <c r="GV185" s="277"/>
      <c r="GW185" s="277"/>
      <c r="GX185" s="277"/>
      <c r="GY185" s="277"/>
      <c r="GZ185" s="277"/>
      <c r="HA185" s="277"/>
      <c r="HB185" s="277"/>
      <c r="HC185" s="277"/>
      <c r="HD185" s="277"/>
      <c r="HE185" s="277"/>
      <c r="HF185" s="277"/>
      <c r="HG185" s="277"/>
      <c r="HH185" s="277"/>
      <c r="HI185" s="277"/>
      <c r="HJ185" s="277"/>
      <c r="HK185" s="277"/>
      <c r="HL185" s="277"/>
      <c r="HM185" s="277"/>
      <c r="HN185" s="277"/>
      <c r="HO185" s="277"/>
      <c r="HP185" s="277"/>
      <c r="HQ185" s="277"/>
      <c r="HR185" s="277"/>
      <c r="HS185" s="277"/>
      <c r="HT185" s="277"/>
      <c r="HU185" s="277"/>
      <c r="HV185" s="277"/>
      <c r="HW185" s="277"/>
      <c r="HX185" s="277"/>
      <c r="HY185" s="277"/>
      <c r="HZ185" s="277"/>
      <c r="IA185" s="277"/>
      <c r="IB185" s="277"/>
      <c r="IC185" s="277"/>
      <c r="ID185" s="277"/>
      <c r="IE185" s="277"/>
      <c r="IF185" s="277"/>
      <c r="IG185" s="277"/>
      <c r="IH185" s="277"/>
      <c r="II185" s="277"/>
      <c r="IJ185" s="277"/>
      <c r="IK185" s="277"/>
      <c r="IL185" s="277"/>
      <c r="IM185" s="277"/>
      <c r="IN185" s="277"/>
      <c r="IO185" s="277"/>
      <c r="IP185" s="277"/>
      <c r="IQ185" s="277"/>
      <c r="IR185" s="277"/>
      <c r="IS185" s="277"/>
      <c r="IT185" s="277"/>
      <c r="IU185" s="277"/>
      <c r="IV185" s="277"/>
    </row>
    <row r="186" s="248" customFormat="1" customHeight="1" spans="1:256">
      <c r="A186" s="277"/>
      <c r="B186" s="359" t="s">
        <v>1583</v>
      </c>
      <c r="C186" s="379">
        <f>(6+2+1.5+0.8)/3000</f>
        <v>0.00343333333333333</v>
      </c>
      <c r="D186" s="379">
        <f>(15+4+1.53+1.5)/20000</f>
        <v>0.0011015</v>
      </c>
      <c r="E186" s="379">
        <f>(35+7+7+2)/100000</f>
        <v>0.00051</v>
      </c>
      <c r="F186" s="379">
        <f>(75+7+9+2)/500000</f>
        <v>0.000186</v>
      </c>
      <c r="G186" s="379">
        <f>(110+7+13+2)/1000000</f>
        <v>0.000132</v>
      </c>
      <c r="H186" s="379">
        <f>(110+7+13+2)/1000000</f>
        <v>0.000132</v>
      </c>
      <c r="I186" s="312"/>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c r="AZ186" s="277"/>
      <c r="BA186" s="277"/>
      <c r="BB186" s="277"/>
      <c r="BC186" s="277"/>
      <c r="BD186" s="277"/>
      <c r="BE186" s="277"/>
      <c r="BF186" s="277"/>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277"/>
      <c r="CC186" s="277"/>
      <c r="CD186" s="277"/>
      <c r="CE186" s="277"/>
      <c r="CF186" s="277"/>
      <c r="CG186" s="277"/>
      <c r="CH186" s="277"/>
      <c r="CI186" s="277"/>
      <c r="CJ186" s="277"/>
      <c r="CK186" s="277"/>
      <c r="CL186" s="277"/>
      <c r="CM186" s="277"/>
      <c r="CN186" s="277"/>
      <c r="CO186" s="277"/>
      <c r="CP186" s="277"/>
      <c r="CQ186" s="277"/>
      <c r="CR186" s="277"/>
      <c r="CS186" s="277"/>
      <c r="CT186" s="277"/>
      <c r="CU186" s="277"/>
      <c r="CV186" s="277"/>
      <c r="CW186" s="277"/>
      <c r="CX186" s="277"/>
      <c r="CY186" s="277"/>
      <c r="CZ186" s="277"/>
      <c r="DA186" s="277"/>
      <c r="DB186" s="277"/>
      <c r="DC186" s="277"/>
      <c r="DD186" s="277"/>
      <c r="DE186" s="277"/>
      <c r="DF186" s="277"/>
      <c r="DG186" s="277"/>
      <c r="DH186" s="277"/>
      <c r="DI186" s="277"/>
      <c r="DJ186" s="277"/>
      <c r="DK186" s="277"/>
      <c r="DL186" s="277"/>
      <c r="DM186" s="277"/>
      <c r="DN186" s="277"/>
      <c r="DO186" s="277"/>
      <c r="DP186" s="277"/>
      <c r="DQ186" s="277"/>
      <c r="DR186" s="277"/>
      <c r="DS186" s="277"/>
      <c r="DT186" s="277"/>
      <c r="DU186" s="277"/>
      <c r="DV186" s="277"/>
      <c r="DW186" s="277"/>
      <c r="DX186" s="277"/>
      <c r="DY186" s="277"/>
      <c r="DZ186" s="277"/>
      <c r="EA186" s="277"/>
      <c r="EB186" s="277"/>
      <c r="EC186" s="277"/>
      <c r="ED186" s="277"/>
      <c r="EE186" s="277"/>
      <c r="EF186" s="277"/>
      <c r="EG186" s="277"/>
      <c r="EH186" s="277"/>
      <c r="EI186" s="277"/>
      <c r="EJ186" s="277"/>
      <c r="EK186" s="277"/>
      <c r="EL186" s="277"/>
      <c r="EM186" s="277"/>
      <c r="EN186" s="277"/>
      <c r="EO186" s="277"/>
      <c r="EP186" s="277"/>
      <c r="EQ186" s="277"/>
      <c r="ER186" s="277"/>
      <c r="ES186" s="277"/>
      <c r="ET186" s="277"/>
      <c r="EU186" s="277"/>
      <c r="EV186" s="277"/>
      <c r="EW186" s="277"/>
      <c r="EX186" s="277"/>
      <c r="EY186" s="277"/>
      <c r="EZ186" s="277"/>
      <c r="FA186" s="277"/>
      <c r="FB186" s="277"/>
      <c r="FC186" s="277"/>
      <c r="FD186" s="277"/>
      <c r="FE186" s="277"/>
      <c r="FF186" s="277"/>
      <c r="FG186" s="277"/>
      <c r="FH186" s="277"/>
      <c r="FI186" s="277"/>
      <c r="FJ186" s="277"/>
      <c r="FK186" s="277"/>
      <c r="FL186" s="277"/>
      <c r="FM186" s="277"/>
      <c r="FN186" s="277"/>
      <c r="FO186" s="277"/>
      <c r="FP186" s="277"/>
      <c r="FQ186" s="277"/>
      <c r="FR186" s="277"/>
      <c r="FS186" s="277"/>
      <c r="FT186" s="277"/>
      <c r="FU186" s="277"/>
      <c r="FV186" s="277"/>
      <c r="FW186" s="277"/>
      <c r="FX186" s="277"/>
      <c r="FY186" s="277"/>
      <c r="FZ186" s="277"/>
      <c r="GA186" s="277"/>
      <c r="GB186" s="277"/>
      <c r="GC186" s="277"/>
      <c r="GD186" s="277"/>
      <c r="GE186" s="277"/>
      <c r="GF186" s="277"/>
      <c r="GG186" s="277"/>
      <c r="GH186" s="277"/>
      <c r="GI186" s="277"/>
      <c r="GJ186" s="277"/>
      <c r="GK186" s="277"/>
      <c r="GL186" s="277"/>
      <c r="GM186" s="277"/>
      <c r="GN186" s="277"/>
      <c r="GO186" s="277"/>
      <c r="GP186" s="277"/>
      <c r="GQ186" s="277"/>
      <c r="GR186" s="277"/>
      <c r="GS186" s="277"/>
      <c r="GT186" s="277"/>
      <c r="GU186" s="277"/>
      <c r="GV186" s="277"/>
      <c r="GW186" s="277"/>
      <c r="GX186" s="277"/>
      <c r="GY186" s="277"/>
      <c r="GZ186" s="277"/>
      <c r="HA186" s="277"/>
      <c r="HB186" s="277"/>
      <c r="HC186" s="277"/>
      <c r="HD186" s="277"/>
      <c r="HE186" s="277"/>
      <c r="HF186" s="277"/>
      <c r="HG186" s="277"/>
      <c r="HH186" s="277"/>
      <c r="HI186" s="277"/>
      <c r="HJ186" s="277"/>
      <c r="HK186" s="277"/>
      <c r="HL186" s="277"/>
      <c r="HM186" s="277"/>
      <c r="HN186" s="277"/>
      <c r="HO186" s="277"/>
      <c r="HP186" s="277"/>
      <c r="HQ186" s="277"/>
      <c r="HR186" s="277"/>
      <c r="HS186" s="277"/>
      <c r="HT186" s="277"/>
      <c r="HU186" s="277"/>
      <c r="HV186" s="277"/>
      <c r="HW186" s="277"/>
      <c r="HX186" s="277"/>
      <c r="HY186" s="277"/>
      <c r="HZ186" s="277"/>
      <c r="IA186" s="277"/>
      <c r="IB186" s="277"/>
      <c r="IC186" s="277"/>
      <c r="ID186" s="277"/>
      <c r="IE186" s="277"/>
      <c r="IF186" s="277"/>
      <c r="IG186" s="277"/>
      <c r="IH186" s="277"/>
      <c r="II186" s="277"/>
      <c r="IJ186" s="277"/>
      <c r="IK186" s="277"/>
      <c r="IL186" s="277"/>
      <c r="IM186" s="277"/>
      <c r="IN186" s="277"/>
      <c r="IO186" s="277"/>
      <c r="IP186" s="277"/>
      <c r="IQ186" s="277"/>
      <c r="IR186" s="277"/>
      <c r="IS186" s="277"/>
      <c r="IT186" s="277"/>
      <c r="IU186" s="277"/>
      <c r="IV186" s="277"/>
    </row>
    <row r="187" s="248" customFormat="1" customHeight="1" spans="1:256">
      <c r="A187" s="277"/>
      <c r="B187" s="328"/>
      <c r="C187" s="361"/>
      <c r="D187" s="361"/>
      <c r="E187" s="361"/>
      <c r="F187" s="361"/>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c r="AN187" s="277"/>
      <c r="AO187" s="277"/>
      <c r="AP187" s="277"/>
      <c r="AQ187" s="277"/>
      <c r="AR187" s="277"/>
      <c r="AS187" s="277"/>
      <c r="AT187" s="277"/>
      <c r="AU187" s="277"/>
      <c r="AV187" s="277"/>
      <c r="AW187" s="277"/>
      <c r="AX187" s="277"/>
      <c r="AY187" s="277"/>
      <c r="AZ187" s="277"/>
      <c r="BA187" s="277"/>
      <c r="BB187" s="277"/>
      <c r="BC187" s="277"/>
      <c r="BD187" s="277"/>
      <c r="BE187" s="277"/>
      <c r="BF187" s="277"/>
      <c r="BG187" s="277"/>
      <c r="BH187" s="277"/>
      <c r="BI187" s="277"/>
      <c r="BJ187" s="277"/>
      <c r="BK187" s="277"/>
      <c r="BL187" s="277"/>
      <c r="BM187" s="277"/>
      <c r="BN187" s="277"/>
      <c r="BO187" s="277"/>
      <c r="BP187" s="277"/>
      <c r="BQ187" s="277"/>
      <c r="BR187" s="277"/>
      <c r="BS187" s="277"/>
      <c r="BT187" s="277"/>
      <c r="BU187" s="277"/>
      <c r="BV187" s="277"/>
      <c r="BW187" s="277"/>
      <c r="BX187" s="277"/>
      <c r="BY187" s="277"/>
      <c r="BZ187" s="277"/>
      <c r="CA187" s="277"/>
      <c r="CB187" s="277"/>
      <c r="CC187" s="277"/>
      <c r="CD187" s="277"/>
      <c r="CE187" s="277"/>
      <c r="CF187" s="277"/>
      <c r="CG187" s="277"/>
      <c r="CH187" s="277"/>
      <c r="CI187" s="277"/>
      <c r="CJ187" s="277"/>
      <c r="CK187" s="277"/>
      <c r="CL187" s="277"/>
      <c r="CM187" s="277"/>
      <c r="CN187" s="277"/>
      <c r="CO187" s="277"/>
      <c r="CP187" s="277"/>
      <c r="CQ187" s="277"/>
      <c r="CR187" s="277"/>
      <c r="CS187" s="277"/>
      <c r="CT187" s="277"/>
      <c r="CU187" s="277"/>
      <c r="CV187" s="277"/>
      <c r="CW187" s="277"/>
      <c r="CX187" s="277"/>
      <c r="CY187" s="277"/>
      <c r="CZ187" s="277"/>
      <c r="DA187" s="277"/>
      <c r="DB187" s="277"/>
      <c r="DC187" s="277"/>
      <c r="DD187" s="277"/>
      <c r="DE187" s="277"/>
      <c r="DF187" s="277"/>
      <c r="DG187" s="277"/>
      <c r="DH187" s="277"/>
      <c r="DI187" s="277"/>
      <c r="DJ187" s="277"/>
      <c r="DK187" s="277"/>
      <c r="DL187" s="277"/>
      <c r="DM187" s="277"/>
      <c r="DN187" s="277"/>
      <c r="DO187" s="277"/>
      <c r="DP187" s="277"/>
      <c r="DQ187" s="277"/>
      <c r="DR187" s="277"/>
      <c r="DS187" s="277"/>
      <c r="DT187" s="277"/>
      <c r="DU187" s="277"/>
      <c r="DV187" s="277"/>
      <c r="DW187" s="277"/>
      <c r="DX187" s="277"/>
      <c r="DY187" s="277"/>
      <c r="DZ187" s="277"/>
      <c r="EA187" s="277"/>
      <c r="EB187" s="277"/>
      <c r="EC187" s="277"/>
      <c r="ED187" s="277"/>
      <c r="EE187" s="277"/>
      <c r="EF187" s="277"/>
      <c r="EG187" s="277"/>
      <c r="EH187" s="277"/>
      <c r="EI187" s="277"/>
      <c r="EJ187" s="277"/>
      <c r="EK187" s="277"/>
      <c r="EL187" s="277"/>
      <c r="EM187" s="277"/>
      <c r="EN187" s="277"/>
      <c r="EO187" s="277"/>
      <c r="EP187" s="277"/>
      <c r="EQ187" s="277"/>
      <c r="ER187" s="277"/>
      <c r="ES187" s="277"/>
      <c r="ET187" s="277"/>
      <c r="EU187" s="277"/>
      <c r="EV187" s="277"/>
      <c r="EW187" s="277"/>
      <c r="EX187" s="277"/>
      <c r="EY187" s="277"/>
      <c r="EZ187" s="277"/>
      <c r="FA187" s="277"/>
      <c r="FB187" s="277"/>
      <c r="FC187" s="277"/>
      <c r="FD187" s="277"/>
      <c r="FE187" s="277"/>
      <c r="FF187" s="277"/>
      <c r="FG187" s="277"/>
      <c r="FH187" s="277"/>
      <c r="FI187" s="277"/>
      <c r="FJ187" s="277"/>
      <c r="FK187" s="277"/>
      <c r="FL187" s="277"/>
      <c r="FM187" s="277"/>
      <c r="FN187" s="277"/>
      <c r="FO187" s="277"/>
      <c r="FP187" s="277"/>
      <c r="FQ187" s="277"/>
      <c r="FR187" s="277"/>
      <c r="FS187" s="277"/>
      <c r="FT187" s="277"/>
      <c r="FU187" s="277"/>
      <c r="FV187" s="277"/>
      <c r="FW187" s="277"/>
      <c r="FX187" s="277"/>
      <c r="FY187" s="277"/>
      <c r="FZ187" s="277"/>
      <c r="GA187" s="277"/>
      <c r="GB187" s="277"/>
      <c r="GC187" s="277"/>
      <c r="GD187" s="277"/>
      <c r="GE187" s="277"/>
      <c r="GF187" s="277"/>
      <c r="GG187" s="277"/>
      <c r="GH187" s="277"/>
      <c r="GI187" s="277"/>
      <c r="GJ187" s="277"/>
      <c r="GK187" s="277"/>
      <c r="GL187" s="277"/>
      <c r="GM187" s="277"/>
      <c r="GN187" s="277"/>
      <c r="GO187" s="277"/>
      <c r="GP187" s="277"/>
      <c r="GQ187" s="277"/>
      <c r="GR187" s="277"/>
      <c r="GS187" s="277"/>
      <c r="GT187" s="277"/>
      <c r="GU187" s="277"/>
      <c r="GV187" s="277"/>
      <c r="GW187" s="277"/>
      <c r="GX187" s="277"/>
      <c r="GY187" s="277"/>
      <c r="GZ187" s="277"/>
      <c r="HA187" s="277"/>
      <c r="HB187" s="277"/>
      <c r="HC187" s="277"/>
      <c r="HD187" s="277"/>
      <c r="HE187" s="277"/>
      <c r="HF187" s="277"/>
      <c r="HG187" s="277"/>
      <c r="HH187" s="277"/>
      <c r="HI187" s="277"/>
      <c r="HJ187" s="277"/>
      <c r="HK187" s="277"/>
      <c r="HL187" s="277"/>
      <c r="HM187" s="277"/>
      <c r="HN187" s="277"/>
      <c r="HO187" s="277"/>
      <c r="HP187" s="277"/>
      <c r="HQ187" s="277"/>
      <c r="HR187" s="277"/>
      <c r="HS187" s="277"/>
      <c r="HT187" s="277"/>
      <c r="HU187" s="277"/>
      <c r="HV187" s="277"/>
      <c r="HW187" s="277"/>
      <c r="HX187" s="277"/>
      <c r="HY187" s="277"/>
      <c r="HZ187" s="277"/>
      <c r="IA187" s="277"/>
      <c r="IB187" s="277"/>
      <c r="IC187" s="277"/>
      <c r="ID187" s="277"/>
      <c r="IE187" s="277"/>
      <c r="IF187" s="277"/>
      <c r="IG187" s="277"/>
      <c r="IH187" s="277"/>
      <c r="II187" s="277"/>
      <c r="IJ187" s="277"/>
      <c r="IK187" s="277"/>
      <c r="IL187" s="277"/>
      <c r="IM187" s="277"/>
      <c r="IN187" s="277"/>
      <c r="IO187" s="277"/>
      <c r="IP187" s="277"/>
      <c r="IQ187" s="277"/>
      <c r="IR187" s="277"/>
      <c r="IS187" s="277"/>
      <c r="IT187" s="277"/>
      <c r="IU187" s="277"/>
      <c r="IV187" s="277"/>
    </row>
    <row r="188" s="248" customFormat="1" customHeight="1" spans="1:256">
      <c r="A188" s="277"/>
      <c r="B188" s="380" t="s">
        <v>1623</v>
      </c>
      <c r="C188" s="380"/>
      <c r="D188" s="380"/>
      <c r="E188" s="380"/>
      <c r="F188" s="380"/>
      <c r="G188" s="359" t="s">
        <v>1624</v>
      </c>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7"/>
      <c r="AS188" s="277"/>
      <c r="AT188" s="277"/>
      <c r="AU188" s="277"/>
      <c r="AV188" s="277"/>
      <c r="AW188" s="277"/>
      <c r="AX188" s="277"/>
      <c r="AY188" s="277"/>
      <c r="AZ188" s="277"/>
      <c r="BA188" s="277"/>
      <c r="BB188" s="277"/>
      <c r="BC188" s="277"/>
      <c r="BD188" s="277"/>
      <c r="BE188" s="277"/>
      <c r="BF188" s="277"/>
      <c r="BG188" s="277"/>
      <c r="BH188" s="277"/>
      <c r="BI188" s="277"/>
      <c r="BJ188" s="277"/>
      <c r="BK188" s="277"/>
      <c r="BL188" s="277"/>
      <c r="BM188" s="277"/>
      <c r="BN188" s="277"/>
      <c r="BO188" s="277"/>
      <c r="BP188" s="277"/>
      <c r="BQ188" s="277"/>
      <c r="BR188" s="277"/>
      <c r="BS188" s="277"/>
      <c r="BT188" s="277"/>
      <c r="BU188" s="277"/>
      <c r="BV188" s="277"/>
      <c r="BW188" s="277"/>
      <c r="BX188" s="277"/>
      <c r="BY188" s="277"/>
      <c r="BZ188" s="277"/>
      <c r="CA188" s="277"/>
      <c r="CB188" s="277"/>
      <c r="CC188" s="277"/>
      <c r="CD188" s="277"/>
      <c r="CE188" s="277"/>
      <c r="CF188" s="277"/>
      <c r="CG188" s="277"/>
      <c r="CH188" s="277"/>
      <c r="CI188" s="277"/>
      <c r="CJ188" s="277"/>
      <c r="CK188" s="277"/>
      <c r="CL188" s="277"/>
      <c r="CM188" s="277"/>
      <c r="CN188" s="277"/>
      <c r="CO188" s="277"/>
      <c r="CP188" s="277"/>
      <c r="CQ188" s="277"/>
      <c r="CR188" s="277"/>
      <c r="CS188" s="277"/>
      <c r="CT188" s="277"/>
      <c r="CU188" s="277"/>
      <c r="CV188" s="277"/>
      <c r="CW188" s="277"/>
      <c r="CX188" s="277"/>
      <c r="CY188" s="277"/>
      <c r="CZ188" s="277"/>
      <c r="DA188" s="277"/>
      <c r="DB188" s="277"/>
      <c r="DC188" s="277"/>
      <c r="DD188" s="277"/>
      <c r="DE188" s="277"/>
      <c r="DF188" s="277"/>
      <c r="DG188" s="277"/>
      <c r="DH188" s="277"/>
      <c r="DI188" s="277"/>
      <c r="DJ188" s="277"/>
      <c r="DK188" s="277"/>
      <c r="DL188" s="277"/>
      <c r="DM188" s="277"/>
      <c r="DN188" s="277"/>
      <c r="DO188" s="277"/>
      <c r="DP188" s="277"/>
      <c r="DQ188" s="277"/>
      <c r="DR188" s="277"/>
      <c r="DS188" s="277"/>
      <c r="DT188" s="277"/>
      <c r="DU188" s="277"/>
      <c r="DV188" s="277"/>
      <c r="DW188" s="277"/>
      <c r="DX188" s="277"/>
      <c r="DY188" s="277"/>
      <c r="DZ188" s="277"/>
      <c r="EA188" s="277"/>
      <c r="EB188" s="277"/>
      <c r="EC188" s="277"/>
      <c r="ED188" s="277"/>
      <c r="EE188" s="277"/>
      <c r="EF188" s="277"/>
      <c r="EG188" s="277"/>
      <c r="EH188" s="277"/>
      <c r="EI188" s="277"/>
      <c r="EJ188" s="277"/>
      <c r="EK188" s="277"/>
      <c r="EL188" s="277"/>
      <c r="EM188" s="277"/>
      <c r="EN188" s="277"/>
      <c r="EO188" s="277"/>
      <c r="EP188" s="277"/>
      <c r="EQ188" s="277"/>
      <c r="ER188" s="277"/>
      <c r="ES188" s="277"/>
      <c r="ET188" s="277"/>
      <c r="EU188" s="277"/>
      <c r="EV188" s="277"/>
      <c r="EW188" s="277"/>
      <c r="EX188" s="277"/>
      <c r="EY188" s="277"/>
      <c r="EZ188" s="277"/>
      <c r="FA188" s="277"/>
      <c r="FB188" s="277"/>
      <c r="FC188" s="277"/>
      <c r="FD188" s="277"/>
      <c r="FE188" s="277"/>
      <c r="FF188" s="277"/>
      <c r="FG188" s="277"/>
      <c r="FH188" s="277"/>
      <c r="FI188" s="277"/>
      <c r="FJ188" s="277"/>
      <c r="FK188" s="277"/>
      <c r="FL188" s="277"/>
      <c r="FM188" s="277"/>
      <c r="FN188" s="277"/>
      <c r="FO188" s="277"/>
      <c r="FP188" s="277"/>
      <c r="FQ188" s="277"/>
      <c r="FR188" s="277"/>
      <c r="FS188" s="277"/>
      <c r="FT188" s="277"/>
      <c r="FU188" s="277"/>
      <c r="FV188" s="277"/>
      <c r="FW188" s="277"/>
      <c r="FX188" s="277"/>
      <c r="FY188" s="277"/>
      <c r="FZ188" s="277"/>
      <c r="GA188" s="277"/>
      <c r="GB188" s="277"/>
      <c r="GC188" s="277"/>
      <c r="GD188" s="277"/>
      <c r="GE188" s="277"/>
      <c r="GF188" s="277"/>
      <c r="GG188" s="277"/>
      <c r="GH188" s="277"/>
      <c r="GI188" s="277"/>
      <c r="GJ188" s="277"/>
      <c r="GK188" s="277"/>
      <c r="GL188" s="277"/>
      <c r="GM188" s="277"/>
      <c r="GN188" s="277"/>
      <c r="GO188" s="277"/>
      <c r="GP188" s="277"/>
      <c r="GQ188" s="277"/>
      <c r="GR188" s="277"/>
      <c r="GS188" s="277"/>
      <c r="GT188" s="277"/>
      <c r="GU188" s="277"/>
      <c r="GV188" s="277"/>
      <c r="GW188" s="277"/>
      <c r="GX188" s="277"/>
      <c r="GY188" s="277"/>
      <c r="GZ188" s="277"/>
      <c r="HA188" s="277"/>
      <c r="HB188" s="277"/>
      <c r="HC188" s="277"/>
      <c r="HD188" s="277"/>
      <c r="HE188" s="277"/>
      <c r="HF188" s="277"/>
      <c r="HG188" s="277"/>
      <c r="HH188" s="277"/>
      <c r="HI188" s="277"/>
      <c r="HJ188" s="277"/>
      <c r="HK188" s="277"/>
      <c r="HL188" s="277"/>
      <c r="HM188" s="277"/>
      <c r="HN188" s="277"/>
      <c r="HO188" s="277"/>
      <c r="HP188" s="277"/>
      <c r="HQ188" s="277"/>
      <c r="HR188" s="277"/>
      <c r="HS188" s="277"/>
      <c r="HT188" s="277"/>
      <c r="HU188" s="277"/>
      <c r="HV188" s="277"/>
      <c r="HW188" s="277"/>
      <c r="HX188" s="277"/>
      <c r="HY188" s="277"/>
      <c r="HZ188" s="277"/>
      <c r="IA188" s="277"/>
      <c r="IB188" s="277"/>
      <c r="IC188" s="277"/>
      <c r="ID188" s="277"/>
      <c r="IE188" s="277"/>
      <c r="IF188" s="277"/>
      <c r="IG188" s="277"/>
      <c r="IH188" s="277"/>
      <c r="II188" s="277"/>
      <c r="IJ188" s="277"/>
      <c r="IK188" s="277"/>
      <c r="IL188" s="277"/>
      <c r="IM188" s="277"/>
      <c r="IN188" s="277"/>
      <c r="IO188" s="277"/>
      <c r="IP188" s="277"/>
      <c r="IQ188" s="277"/>
      <c r="IR188" s="277"/>
      <c r="IS188" s="277"/>
      <c r="IT188" s="277"/>
      <c r="IU188" s="277"/>
      <c r="IV188" s="277"/>
    </row>
    <row r="189" s="248" customFormat="1" customHeight="1" spans="1:256">
      <c r="A189" s="277"/>
      <c r="B189" s="371" t="s">
        <v>1625</v>
      </c>
      <c r="C189" s="371"/>
      <c r="D189" s="371"/>
      <c r="E189" s="371"/>
      <c r="F189" s="371"/>
      <c r="G189" s="329">
        <v>1.2</v>
      </c>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c r="AN189" s="277"/>
      <c r="AO189" s="277"/>
      <c r="AP189" s="277"/>
      <c r="AQ189" s="277"/>
      <c r="AR189" s="277"/>
      <c r="AS189" s="277"/>
      <c r="AT189" s="277"/>
      <c r="AU189" s="277"/>
      <c r="AV189" s="277"/>
      <c r="AW189" s="277"/>
      <c r="AX189" s="277"/>
      <c r="AY189" s="277"/>
      <c r="AZ189" s="277"/>
      <c r="BA189" s="277"/>
      <c r="BB189" s="277"/>
      <c r="BC189" s="277"/>
      <c r="BD189" s="277"/>
      <c r="BE189" s="277"/>
      <c r="BF189" s="277"/>
      <c r="BG189" s="277"/>
      <c r="BH189" s="277"/>
      <c r="BI189" s="277"/>
      <c r="BJ189" s="277"/>
      <c r="BK189" s="277"/>
      <c r="BL189" s="277"/>
      <c r="BM189" s="277"/>
      <c r="BN189" s="277"/>
      <c r="BO189" s="277"/>
      <c r="BP189" s="277"/>
      <c r="BQ189" s="277"/>
      <c r="BR189" s="277"/>
      <c r="BS189" s="277"/>
      <c r="BT189" s="277"/>
      <c r="BU189" s="277"/>
      <c r="BV189" s="277"/>
      <c r="BW189" s="277"/>
      <c r="BX189" s="277"/>
      <c r="BY189" s="277"/>
      <c r="BZ189" s="277"/>
      <c r="CA189" s="277"/>
      <c r="CB189" s="277"/>
      <c r="CC189" s="277"/>
      <c r="CD189" s="277"/>
      <c r="CE189" s="277"/>
      <c r="CF189" s="277"/>
      <c r="CG189" s="277"/>
      <c r="CH189" s="277"/>
      <c r="CI189" s="277"/>
      <c r="CJ189" s="277"/>
      <c r="CK189" s="277"/>
      <c r="CL189" s="277"/>
      <c r="CM189" s="277"/>
      <c r="CN189" s="277"/>
      <c r="CO189" s="277"/>
      <c r="CP189" s="277"/>
      <c r="CQ189" s="277"/>
      <c r="CR189" s="277"/>
      <c r="CS189" s="277"/>
      <c r="CT189" s="277"/>
      <c r="CU189" s="277"/>
      <c r="CV189" s="277"/>
      <c r="CW189" s="277"/>
      <c r="CX189" s="277"/>
      <c r="CY189" s="277"/>
      <c r="CZ189" s="277"/>
      <c r="DA189" s="277"/>
      <c r="DB189" s="277"/>
      <c r="DC189" s="277"/>
      <c r="DD189" s="277"/>
      <c r="DE189" s="277"/>
      <c r="DF189" s="277"/>
      <c r="DG189" s="277"/>
      <c r="DH189" s="277"/>
      <c r="DI189" s="277"/>
      <c r="DJ189" s="277"/>
      <c r="DK189" s="277"/>
      <c r="DL189" s="277"/>
      <c r="DM189" s="277"/>
      <c r="DN189" s="277"/>
      <c r="DO189" s="277"/>
      <c r="DP189" s="277"/>
      <c r="DQ189" s="277"/>
      <c r="DR189" s="277"/>
      <c r="DS189" s="277"/>
      <c r="DT189" s="277"/>
      <c r="DU189" s="277"/>
      <c r="DV189" s="277"/>
      <c r="DW189" s="277"/>
      <c r="DX189" s="277"/>
      <c r="DY189" s="277"/>
      <c r="DZ189" s="277"/>
      <c r="EA189" s="277"/>
      <c r="EB189" s="277"/>
      <c r="EC189" s="277"/>
      <c r="ED189" s="277"/>
      <c r="EE189" s="277"/>
      <c r="EF189" s="277"/>
      <c r="EG189" s="277"/>
      <c r="EH189" s="277"/>
      <c r="EI189" s="277"/>
      <c r="EJ189" s="277"/>
      <c r="EK189" s="277"/>
      <c r="EL189" s="277"/>
      <c r="EM189" s="277"/>
      <c r="EN189" s="277"/>
      <c r="EO189" s="277"/>
      <c r="EP189" s="277"/>
      <c r="EQ189" s="277"/>
      <c r="ER189" s="277"/>
      <c r="ES189" s="277"/>
      <c r="ET189" s="277"/>
      <c r="EU189" s="277"/>
      <c r="EV189" s="277"/>
      <c r="EW189" s="277"/>
      <c r="EX189" s="277"/>
      <c r="EY189" s="277"/>
      <c r="EZ189" s="277"/>
      <c r="FA189" s="277"/>
      <c r="FB189" s="277"/>
      <c r="FC189" s="277"/>
      <c r="FD189" s="277"/>
      <c r="FE189" s="277"/>
      <c r="FF189" s="277"/>
      <c r="FG189" s="277"/>
      <c r="FH189" s="277"/>
      <c r="FI189" s="277"/>
      <c r="FJ189" s="277"/>
      <c r="FK189" s="277"/>
      <c r="FL189" s="277"/>
      <c r="FM189" s="277"/>
      <c r="FN189" s="277"/>
      <c r="FO189" s="277"/>
      <c r="FP189" s="277"/>
      <c r="FQ189" s="277"/>
      <c r="FR189" s="277"/>
      <c r="FS189" s="277"/>
      <c r="FT189" s="277"/>
      <c r="FU189" s="277"/>
      <c r="FV189" s="277"/>
      <c r="FW189" s="277"/>
      <c r="FX189" s="277"/>
      <c r="FY189" s="277"/>
      <c r="FZ189" s="277"/>
      <c r="GA189" s="277"/>
      <c r="GB189" s="277"/>
      <c r="GC189" s="277"/>
      <c r="GD189" s="277"/>
      <c r="GE189" s="277"/>
      <c r="GF189" s="277"/>
      <c r="GG189" s="277"/>
      <c r="GH189" s="277"/>
      <c r="GI189" s="277"/>
      <c r="GJ189" s="277"/>
      <c r="GK189" s="277"/>
      <c r="GL189" s="277"/>
      <c r="GM189" s="277"/>
      <c r="GN189" s="277"/>
      <c r="GO189" s="277"/>
      <c r="GP189" s="277"/>
      <c r="GQ189" s="277"/>
      <c r="GR189" s="277"/>
      <c r="GS189" s="277"/>
      <c r="GT189" s="277"/>
      <c r="GU189" s="277"/>
      <c r="GV189" s="277"/>
      <c r="GW189" s="277"/>
      <c r="GX189" s="277"/>
      <c r="GY189" s="277"/>
      <c r="GZ189" s="277"/>
      <c r="HA189" s="277"/>
      <c r="HB189" s="277"/>
      <c r="HC189" s="277"/>
      <c r="HD189" s="277"/>
      <c r="HE189" s="277"/>
      <c r="HF189" s="277"/>
      <c r="HG189" s="277"/>
      <c r="HH189" s="277"/>
      <c r="HI189" s="277"/>
      <c r="HJ189" s="277"/>
      <c r="HK189" s="277"/>
      <c r="HL189" s="277"/>
      <c r="HM189" s="277"/>
      <c r="HN189" s="277"/>
      <c r="HO189" s="277"/>
      <c r="HP189" s="277"/>
      <c r="HQ189" s="277"/>
      <c r="HR189" s="277"/>
      <c r="HS189" s="277"/>
      <c r="HT189" s="277"/>
      <c r="HU189" s="277"/>
      <c r="HV189" s="277"/>
      <c r="HW189" s="277"/>
      <c r="HX189" s="277"/>
      <c r="HY189" s="277"/>
      <c r="HZ189" s="277"/>
      <c r="IA189" s="277"/>
      <c r="IB189" s="277"/>
      <c r="IC189" s="277"/>
      <c r="ID189" s="277"/>
      <c r="IE189" s="277"/>
      <c r="IF189" s="277"/>
      <c r="IG189" s="277"/>
      <c r="IH189" s="277"/>
      <c r="II189" s="277"/>
      <c r="IJ189" s="277"/>
      <c r="IK189" s="277"/>
      <c r="IL189" s="277"/>
      <c r="IM189" s="277"/>
      <c r="IN189" s="277"/>
      <c r="IO189" s="277"/>
      <c r="IP189" s="277"/>
      <c r="IQ189" s="277"/>
      <c r="IR189" s="277"/>
      <c r="IS189" s="277"/>
      <c r="IT189" s="277"/>
      <c r="IU189" s="277"/>
      <c r="IV189" s="277"/>
    </row>
    <row r="190" s="248" customFormat="1" customHeight="1" spans="1:256">
      <c r="A190" s="277"/>
      <c r="B190" s="371" t="s">
        <v>1626</v>
      </c>
      <c r="C190" s="371"/>
      <c r="D190" s="371"/>
      <c r="E190" s="371"/>
      <c r="F190" s="371"/>
      <c r="G190" s="329">
        <v>1.1</v>
      </c>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7"/>
      <c r="AS190" s="277"/>
      <c r="AT190" s="277"/>
      <c r="AU190" s="277"/>
      <c r="AV190" s="277"/>
      <c r="AW190" s="277"/>
      <c r="AX190" s="277"/>
      <c r="AY190" s="277"/>
      <c r="AZ190" s="277"/>
      <c r="BA190" s="277"/>
      <c r="BB190" s="277"/>
      <c r="BC190" s="277"/>
      <c r="BD190" s="277"/>
      <c r="BE190" s="277"/>
      <c r="BF190" s="277"/>
      <c r="BG190" s="277"/>
      <c r="BH190" s="277"/>
      <c r="BI190" s="277"/>
      <c r="BJ190" s="277"/>
      <c r="BK190" s="277"/>
      <c r="BL190" s="277"/>
      <c r="BM190" s="277"/>
      <c r="BN190" s="277"/>
      <c r="BO190" s="277"/>
      <c r="BP190" s="277"/>
      <c r="BQ190" s="277"/>
      <c r="BR190" s="277"/>
      <c r="BS190" s="277"/>
      <c r="BT190" s="277"/>
      <c r="BU190" s="277"/>
      <c r="BV190" s="277"/>
      <c r="BW190" s="277"/>
      <c r="BX190" s="277"/>
      <c r="BY190" s="277"/>
      <c r="BZ190" s="277"/>
      <c r="CA190" s="277"/>
      <c r="CB190" s="277"/>
      <c r="CC190" s="277"/>
      <c r="CD190" s="277"/>
      <c r="CE190" s="277"/>
      <c r="CF190" s="277"/>
      <c r="CG190" s="277"/>
      <c r="CH190" s="277"/>
      <c r="CI190" s="277"/>
      <c r="CJ190" s="277"/>
      <c r="CK190" s="277"/>
      <c r="CL190" s="277"/>
      <c r="CM190" s="277"/>
      <c r="CN190" s="277"/>
      <c r="CO190" s="277"/>
      <c r="CP190" s="277"/>
      <c r="CQ190" s="277"/>
      <c r="CR190" s="277"/>
      <c r="CS190" s="277"/>
      <c r="CT190" s="277"/>
      <c r="CU190" s="277"/>
      <c r="CV190" s="277"/>
      <c r="CW190" s="277"/>
      <c r="CX190" s="277"/>
      <c r="CY190" s="277"/>
      <c r="CZ190" s="277"/>
      <c r="DA190" s="277"/>
      <c r="DB190" s="277"/>
      <c r="DC190" s="277"/>
      <c r="DD190" s="277"/>
      <c r="DE190" s="277"/>
      <c r="DF190" s="277"/>
      <c r="DG190" s="277"/>
      <c r="DH190" s="277"/>
      <c r="DI190" s="277"/>
      <c r="DJ190" s="277"/>
      <c r="DK190" s="277"/>
      <c r="DL190" s="277"/>
      <c r="DM190" s="277"/>
      <c r="DN190" s="277"/>
      <c r="DO190" s="277"/>
      <c r="DP190" s="277"/>
      <c r="DQ190" s="277"/>
      <c r="DR190" s="277"/>
      <c r="DS190" s="277"/>
      <c r="DT190" s="277"/>
      <c r="DU190" s="277"/>
      <c r="DV190" s="277"/>
      <c r="DW190" s="277"/>
      <c r="DX190" s="277"/>
      <c r="DY190" s="277"/>
      <c r="DZ190" s="277"/>
      <c r="EA190" s="277"/>
      <c r="EB190" s="277"/>
      <c r="EC190" s="277"/>
      <c r="ED190" s="277"/>
      <c r="EE190" s="277"/>
      <c r="EF190" s="277"/>
      <c r="EG190" s="277"/>
      <c r="EH190" s="277"/>
      <c r="EI190" s="277"/>
      <c r="EJ190" s="277"/>
      <c r="EK190" s="277"/>
      <c r="EL190" s="277"/>
      <c r="EM190" s="277"/>
      <c r="EN190" s="277"/>
      <c r="EO190" s="277"/>
      <c r="EP190" s="277"/>
      <c r="EQ190" s="277"/>
      <c r="ER190" s="277"/>
      <c r="ES190" s="277"/>
      <c r="ET190" s="277"/>
      <c r="EU190" s="277"/>
      <c r="EV190" s="277"/>
      <c r="EW190" s="277"/>
      <c r="EX190" s="277"/>
      <c r="EY190" s="277"/>
      <c r="EZ190" s="277"/>
      <c r="FA190" s="277"/>
      <c r="FB190" s="277"/>
      <c r="FC190" s="277"/>
      <c r="FD190" s="277"/>
      <c r="FE190" s="277"/>
      <c r="FF190" s="277"/>
      <c r="FG190" s="277"/>
      <c r="FH190" s="277"/>
      <c r="FI190" s="277"/>
      <c r="FJ190" s="277"/>
      <c r="FK190" s="277"/>
      <c r="FL190" s="277"/>
      <c r="FM190" s="277"/>
      <c r="FN190" s="277"/>
      <c r="FO190" s="277"/>
      <c r="FP190" s="277"/>
      <c r="FQ190" s="277"/>
      <c r="FR190" s="277"/>
      <c r="FS190" s="277"/>
      <c r="FT190" s="277"/>
      <c r="FU190" s="277"/>
      <c r="FV190" s="277"/>
      <c r="FW190" s="277"/>
      <c r="FX190" s="277"/>
      <c r="FY190" s="277"/>
      <c r="FZ190" s="277"/>
      <c r="GA190" s="277"/>
      <c r="GB190" s="277"/>
      <c r="GC190" s="277"/>
      <c r="GD190" s="277"/>
      <c r="GE190" s="277"/>
      <c r="GF190" s="277"/>
      <c r="GG190" s="277"/>
      <c r="GH190" s="277"/>
      <c r="GI190" s="277"/>
      <c r="GJ190" s="277"/>
      <c r="GK190" s="277"/>
      <c r="GL190" s="277"/>
      <c r="GM190" s="277"/>
      <c r="GN190" s="277"/>
      <c r="GO190" s="277"/>
      <c r="GP190" s="277"/>
      <c r="GQ190" s="277"/>
      <c r="GR190" s="277"/>
      <c r="GS190" s="277"/>
      <c r="GT190" s="277"/>
      <c r="GU190" s="277"/>
      <c r="GV190" s="277"/>
      <c r="GW190" s="277"/>
      <c r="GX190" s="277"/>
      <c r="GY190" s="277"/>
      <c r="GZ190" s="277"/>
      <c r="HA190" s="277"/>
      <c r="HB190" s="277"/>
      <c r="HC190" s="277"/>
      <c r="HD190" s="277"/>
      <c r="HE190" s="277"/>
      <c r="HF190" s="277"/>
      <c r="HG190" s="277"/>
      <c r="HH190" s="277"/>
      <c r="HI190" s="277"/>
      <c r="HJ190" s="277"/>
      <c r="HK190" s="277"/>
      <c r="HL190" s="277"/>
      <c r="HM190" s="277"/>
      <c r="HN190" s="277"/>
      <c r="HO190" s="277"/>
      <c r="HP190" s="277"/>
      <c r="HQ190" s="277"/>
      <c r="HR190" s="277"/>
      <c r="HS190" s="277"/>
      <c r="HT190" s="277"/>
      <c r="HU190" s="277"/>
      <c r="HV190" s="277"/>
      <c r="HW190" s="277"/>
      <c r="HX190" s="277"/>
      <c r="HY190" s="277"/>
      <c r="HZ190" s="277"/>
      <c r="IA190" s="277"/>
      <c r="IB190" s="277"/>
      <c r="IC190" s="277"/>
      <c r="ID190" s="277"/>
      <c r="IE190" s="277"/>
      <c r="IF190" s="277"/>
      <c r="IG190" s="277"/>
      <c r="IH190" s="277"/>
      <c r="II190" s="277"/>
      <c r="IJ190" s="277"/>
      <c r="IK190" s="277"/>
      <c r="IL190" s="277"/>
      <c r="IM190" s="277"/>
      <c r="IN190" s="277"/>
      <c r="IO190" s="277"/>
      <c r="IP190" s="277"/>
      <c r="IQ190" s="277"/>
      <c r="IR190" s="277"/>
      <c r="IS190" s="277"/>
      <c r="IT190" s="277"/>
      <c r="IU190" s="277"/>
      <c r="IV190" s="277"/>
    </row>
    <row r="191" s="248" customFormat="1" customHeight="1" spans="1:256">
      <c r="A191" s="277"/>
      <c r="B191" s="371" t="s">
        <v>1627</v>
      </c>
      <c r="C191" s="371"/>
      <c r="D191" s="371"/>
      <c r="E191" s="371"/>
      <c r="F191" s="371"/>
      <c r="G191" s="329">
        <v>1</v>
      </c>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7"/>
      <c r="AS191" s="277"/>
      <c r="AT191" s="277"/>
      <c r="AU191" s="277"/>
      <c r="AV191" s="277"/>
      <c r="AW191" s="277"/>
      <c r="AX191" s="277"/>
      <c r="AY191" s="277"/>
      <c r="AZ191" s="277"/>
      <c r="BA191" s="277"/>
      <c r="BB191" s="277"/>
      <c r="BC191" s="277"/>
      <c r="BD191" s="277"/>
      <c r="BE191" s="277"/>
      <c r="BF191" s="277"/>
      <c r="BG191" s="277"/>
      <c r="BH191" s="277"/>
      <c r="BI191" s="277"/>
      <c r="BJ191" s="277"/>
      <c r="BK191" s="277"/>
      <c r="BL191" s="277"/>
      <c r="BM191" s="277"/>
      <c r="BN191" s="277"/>
      <c r="BO191" s="277"/>
      <c r="BP191" s="277"/>
      <c r="BQ191" s="277"/>
      <c r="BR191" s="277"/>
      <c r="BS191" s="277"/>
      <c r="BT191" s="277"/>
      <c r="BU191" s="277"/>
      <c r="BV191" s="277"/>
      <c r="BW191" s="277"/>
      <c r="BX191" s="277"/>
      <c r="BY191" s="277"/>
      <c r="BZ191" s="277"/>
      <c r="CA191" s="277"/>
      <c r="CB191" s="277"/>
      <c r="CC191" s="277"/>
      <c r="CD191" s="277"/>
      <c r="CE191" s="277"/>
      <c r="CF191" s="277"/>
      <c r="CG191" s="277"/>
      <c r="CH191" s="277"/>
      <c r="CI191" s="277"/>
      <c r="CJ191" s="277"/>
      <c r="CK191" s="277"/>
      <c r="CL191" s="277"/>
      <c r="CM191" s="277"/>
      <c r="CN191" s="277"/>
      <c r="CO191" s="277"/>
      <c r="CP191" s="277"/>
      <c r="CQ191" s="277"/>
      <c r="CR191" s="277"/>
      <c r="CS191" s="277"/>
      <c r="CT191" s="277"/>
      <c r="CU191" s="277"/>
      <c r="CV191" s="277"/>
      <c r="CW191" s="277"/>
      <c r="CX191" s="277"/>
      <c r="CY191" s="277"/>
      <c r="CZ191" s="277"/>
      <c r="DA191" s="277"/>
      <c r="DB191" s="277"/>
      <c r="DC191" s="277"/>
      <c r="DD191" s="277"/>
      <c r="DE191" s="277"/>
      <c r="DF191" s="277"/>
      <c r="DG191" s="277"/>
      <c r="DH191" s="277"/>
      <c r="DI191" s="277"/>
      <c r="DJ191" s="277"/>
      <c r="DK191" s="277"/>
      <c r="DL191" s="277"/>
      <c r="DM191" s="277"/>
      <c r="DN191" s="277"/>
      <c r="DO191" s="277"/>
      <c r="DP191" s="277"/>
      <c r="DQ191" s="277"/>
      <c r="DR191" s="277"/>
      <c r="DS191" s="277"/>
      <c r="DT191" s="277"/>
      <c r="DU191" s="277"/>
      <c r="DV191" s="277"/>
      <c r="DW191" s="277"/>
      <c r="DX191" s="277"/>
      <c r="DY191" s="277"/>
      <c r="DZ191" s="277"/>
      <c r="EA191" s="277"/>
      <c r="EB191" s="277"/>
      <c r="EC191" s="277"/>
      <c r="ED191" s="277"/>
      <c r="EE191" s="277"/>
      <c r="EF191" s="277"/>
      <c r="EG191" s="277"/>
      <c r="EH191" s="277"/>
      <c r="EI191" s="277"/>
      <c r="EJ191" s="277"/>
      <c r="EK191" s="277"/>
      <c r="EL191" s="277"/>
      <c r="EM191" s="277"/>
      <c r="EN191" s="277"/>
      <c r="EO191" s="277"/>
      <c r="EP191" s="277"/>
      <c r="EQ191" s="277"/>
      <c r="ER191" s="277"/>
      <c r="ES191" s="277"/>
      <c r="ET191" s="277"/>
      <c r="EU191" s="277"/>
      <c r="EV191" s="277"/>
      <c r="EW191" s="277"/>
      <c r="EX191" s="277"/>
      <c r="EY191" s="277"/>
      <c r="EZ191" s="277"/>
      <c r="FA191" s="277"/>
      <c r="FB191" s="277"/>
      <c r="FC191" s="277"/>
      <c r="FD191" s="277"/>
      <c r="FE191" s="277"/>
      <c r="FF191" s="277"/>
      <c r="FG191" s="277"/>
      <c r="FH191" s="277"/>
      <c r="FI191" s="277"/>
      <c r="FJ191" s="277"/>
      <c r="FK191" s="277"/>
      <c r="FL191" s="277"/>
      <c r="FM191" s="277"/>
      <c r="FN191" s="277"/>
      <c r="FO191" s="277"/>
      <c r="FP191" s="277"/>
      <c r="FQ191" s="277"/>
      <c r="FR191" s="277"/>
      <c r="FS191" s="277"/>
      <c r="FT191" s="277"/>
      <c r="FU191" s="277"/>
      <c r="FV191" s="277"/>
      <c r="FW191" s="277"/>
      <c r="FX191" s="277"/>
      <c r="FY191" s="277"/>
      <c r="FZ191" s="277"/>
      <c r="GA191" s="277"/>
      <c r="GB191" s="277"/>
      <c r="GC191" s="277"/>
      <c r="GD191" s="277"/>
      <c r="GE191" s="277"/>
      <c r="GF191" s="277"/>
      <c r="GG191" s="277"/>
      <c r="GH191" s="277"/>
      <c r="GI191" s="277"/>
      <c r="GJ191" s="277"/>
      <c r="GK191" s="277"/>
      <c r="GL191" s="277"/>
      <c r="GM191" s="277"/>
      <c r="GN191" s="277"/>
      <c r="GO191" s="277"/>
      <c r="GP191" s="277"/>
      <c r="GQ191" s="277"/>
      <c r="GR191" s="277"/>
      <c r="GS191" s="277"/>
      <c r="GT191" s="277"/>
      <c r="GU191" s="277"/>
      <c r="GV191" s="277"/>
      <c r="GW191" s="277"/>
      <c r="GX191" s="277"/>
      <c r="GY191" s="277"/>
      <c r="GZ191" s="277"/>
      <c r="HA191" s="277"/>
      <c r="HB191" s="277"/>
      <c r="HC191" s="277"/>
      <c r="HD191" s="277"/>
      <c r="HE191" s="277"/>
      <c r="HF191" s="277"/>
      <c r="HG191" s="277"/>
      <c r="HH191" s="277"/>
      <c r="HI191" s="277"/>
      <c r="HJ191" s="277"/>
      <c r="HK191" s="277"/>
      <c r="HL191" s="277"/>
      <c r="HM191" s="277"/>
      <c r="HN191" s="277"/>
      <c r="HO191" s="277"/>
      <c r="HP191" s="277"/>
      <c r="HQ191" s="277"/>
      <c r="HR191" s="277"/>
      <c r="HS191" s="277"/>
      <c r="HT191" s="277"/>
      <c r="HU191" s="277"/>
      <c r="HV191" s="277"/>
      <c r="HW191" s="277"/>
      <c r="HX191" s="277"/>
      <c r="HY191" s="277"/>
      <c r="HZ191" s="277"/>
      <c r="IA191" s="277"/>
      <c r="IB191" s="277"/>
      <c r="IC191" s="277"/>
      <c r="ID191" s="277"/>
      <c r="IE191" s="277"/>
      <c r="IF191" s="277"/>
      <c r="IG191" s="277"/>
      <c r="IH191" s="277"/>
      <c r="II191" s="277"/>
      <c r="IJ191" s="277"/>
      <c r="IK191" s="277"/>
      <c r="IL191" s="277"/>
      <c r="IM191" s="277"/>
      <c r="IN191" s="277"/>
      <c r="IO191" s="277"/>
      <c r="IP191" s="277"/>
      <c r="IQ191" s="277"/>
      <c r="IR191" s="277"/>
      <c r="IS191" s="277"/>
      <c r="IT191" s="277"/>
      <c r="IU191" s="277"/>
      <c r="IV191" s="277"/>
    </row>
    <row r="192" s="248" customFormat="1" customHeight="1" spans="1:256">
      <c r="A192" s="277"/>
      <c r="B192" s="371" t="s">
        <v>1628</v>
      </c>
      <c r="C192" s="371"/>
      <c r="D192" s="371"/>
      <c r="E192" s="371"/>
      <c r="F192" s="371"/>
      <c r="G192" s="329">
        <v>0.8</v>
      </c>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7"/>
      <c r="AS192" s="277"/>
      <c r="AT192" s="277"/>
      <c r="AU192" s="277"/>
      <c r="AV192" s="277"/>
      <c r="AW192" s="277"/>
      <c r="AX192" s="277"/>
      <c r="AY192" s="277"/>
      <c r="AZ192" s="277"/>
      <c r="BA192" s="277"/>
      <c r="BB192" s="277"/>
      <c r="BC192" s="277"/>
      <c r="BD192" s="277"/>
      <c r="BE192" s="277"/>
      <c r="BF192" s="277"/>
      <c r="BG192" s="277"/>
      <c r="BH192" s="277"/>
      <c r="BI192" s="277"/>
      <c r="BJ192" s="277"/>
      <c r="BK192" s="277"/>
      <c r="BL192" s="277"/>
      <c r="BM192" s="277"/>
      <c r="BN192" s="277"/>
      <c r="BO192" s="277"/>
      <c r="BP192" s="277"/>
      <c r="BQ192" s="277"/>
      <c r="BR192" s="277"/>
      <c r="BS192" s="277"/>
      <c r="BT192" s="277"/>
      <c r="BU192" s="277"/>
      <c r="BV192" s="277"/>
      <c r="BW192" s="277"/>
      <c r="BX192" s="277"/>
      <c r="BY192" s="277"/>
      <c r="BZ192" s="277"/>
      <c r="CA192" s="277"/>
      <c r="CB192" s="277"/>
      <c r="CC192" s="277"/>
      <c r="CD192" s="277"/>
      <c r="CE192" s="277"/>
      <c r="CF192" s="277"/>
      <c r="CG192" s="277"/>
      <c r="CH192" s="277"/>
      <c r="CI192" s="277"/>
      <c r="CJ192" s="277"/>
      <c r="CK192" s="277"/>
      <c r="CL192" s="277"/>
      <c r="CM192" s="277"/>
      <c r="CN192" s="277"/>
      <c r="CO192" s="277"/>
      <c r="CP192" s="277"/>
      <c r="CQ192" s="277"/>
      <c r="CR192" s="277"/>
      <c r="CS192" s="277"/>
      <c r="CT192" s="277"/>
      <c r="CU192" s="277"/>
      <c r="CV192" s="277"/>
      <c r="CW192" s="277"/>
      <c r="CX192" s="277"/>
      <c r="CY192" s="277"/>
      <c r="CZ192" s="277"/>
      <c r="DA192" s="277"/>
      <c r="DB192" s="277"/>
      <c r="DC192" s="277"/>
      <c r="DD192" s="277"/>
      <c r="DE192" s="277"/>
      <c r="DF192" s="277"/>
      <c r="DG192" s="277"/>
      <c r="DH192" s="277"/>
      <c r="DI192" s="277"/>
      <c r="DJ192" s="277"/>
      <c r="DK192" s="277"/>
      <c r="DL192" s="277"/>
      <c r="DM192" s="277"/>
      <c r="DN192" s="277"/>
      <c r="DO192" s="277"/>
      <c r="DP192" s="277"/>
      <c r="DQ192" s="277"/>
      <c r="DR192" s="277"/>
      <c r="DS192" s="277"/>
      <c r="DT192" s="277"/>
      <c r="DU192" s="277"/>
      <c r="DV192" s="277"/>
      <c r="DW192" s="277"/>
      <c r="DX192" s="277"/>
      <c r="DY192" s="277"/>
      <c r="DZ192" s="277"/>
      <c r="EA192" s="277"/>
      <c r="EB192" s="277"/>
      <c r="EC192" s="277"/>
      <c r="ED192" s="277"/>
      <c r="EE192" s="277"/>
      <c r="EF192" s="277"/>
      <c r="EG192" s="277"/>
      <c r="EH192" s="277"/>
      <c r="EI192" s="277"/>
      <c r="EJ192" s="277"/>
      <c r="EK192" s="277"/>
      <c r="EL192" s="277"/>
      <c r="EM192" s="277"/>
      <c r="EN192" s="277"/>
      <c r="EO192" s="277"/>
      <c r="EP192" s="277"/>
      <c r="EQ192" s="277"/>
      <c r="ER192" s="277"/>
      <c r="ES192" s="277"/>
      <c r="ET192" s="277"/>
      <c r="EU192" s="277"/>
      <c r="EV192" s="277"/>
      <c r="EW192" s="277"/>
      <c r="EX192" s="277"/>
      <c r="EY192" s="277"/>
      <c r="EZ192" s="277"/>
      <c r="FA192" s="277"/>
      <c r="FB192" s="277"/>
      <c r="FC192" s="277"/>
      <c r="FD192" s="277"/>
      <c r="FE192" s="277"/>
      <c r="FF192" s="277"/>
      <c r="FG192" s="277"/>
      <c r="FH192" s="277"/>
      <c r="FI192" s="277"/>
      <c r="FJ192" s="277"/>
      <c r="FK192" s="277"/>
      <c r="FL192" s="277"/>
      <c r="FM192" s="277"/>
      <c r="FN192" s="277"/>
      <c r="FO192" s="277"/>
      <c r="FP192" s="277"/>
      <c r="FQ192" s="277"/>
      <c r="FR192" s="277"/>
      <c r="FS192" s="277"/>
      <c r="FT192" s="277"/>
      <c r="FU192" s="277"/>
      <c r="FV192" s="277"/>
      <c r="FW192" s="277"/>
      <c r="FX192" s="277"/>
      <c r="FY192" s="277"/>
      <c r="FZ192" s="277"/>
      <c r="GA192" s="277"/>
      <c r="GB192" s="277"/>
      <c r="GC192" s="277"/>
      <c r="GD192" s="277"/>
      <c r="GE192" s="277"/>
      <c r="GF192" s="277"/>
      <c r="GG192" s="277"/>
      <c r="GH192" s="277"/>
      <c r="GI192" s="277"/>
      <c r="GJ192" s="277"/>
      <c r="GK192" s="277"/>
      <c r="GL192" s="277"/>
      <c r="GM192" s="277"/>
      <c r="GN192" s="277"/>
      <c r="GO192" s="277"/>
      <c r="GP192" s="277"/>
      <c r="GQ192" s="277"/>
      <c r="GR192" s="277"/>
      <c r="GS192" s="277"/>
      <c r="GT192" s="277"/>
      <c r="GU192" s="277"/>
      <c r="GV192" s="277"/>
      <c r="GW192" s="277"/>
      <c r="GX192" s="277"/>
      <c r="GY192" s="277"/>
      <c r="GZ192" s="277"/>
      <c r="HA192" s="277"/>
      <c r="HB192" s="277"/>
      <c r="HC192" s="277"/>
      <c r="HD192" s="277"/>
      <c r="HE192" s="277"/>
      <c r="HF192" s="277"/>
      <c r="HG192" s="277"/>
      <c r="HH192" s="277"/>
      <c r="HI192" s="277"/>
      <c r="HJ192" s="277"/>
      <c r="HK192" s="277"/>
      <c r="HL192" s="277"/>
      <c r="HM192" s="277"/>
      <c r="HN192" s="277"/>
      <c r="HO192" s="277"/>
      <c r="HP192" s="277"/>
      <c r="HQ192" s="277"/>
      <c r="HR192" s="277"/>
      <c r="HS192" s="277"/>
      <c r="HT192" s="277"/>
      <c r="HU192" s="277"/>
      <c r="HV192" s="277"/>
      <c r="HW192" s="277"/>
      <c r="HX192" s="277"/>
      <c r="HY192" s="277"/>
      <c r="HZ192" s="277"/>
      <c r="IA192" s="277"/>
      <c r="IB192" s="277"/>
      <c r="IC192" s="277"/>
      <c r="ID192" s="277"/>
      <c r="IE192" s="277"/>
      <c r="IF192" s="277"/>
      <c r="IG192" s="277"/>
      <c r="IH192" s="277"/>
      <c r="II192" s="277"/>
      <c r="IJ192" s="277"/>
      <c r="IK192" s="277"/>
      <c r="IL192" s="277"/>
      <c r="IM192" s="277"/>
      <c r="IN192" s="277"/>
      <c r="IO192" s="277"/>
      <c r="IP192" s="277"/>
      <c r="IQ192" s="277"/>
      <c r="IR192" s="277"/>
      <c r="IS192" s="277"/>
      <c r="IT192" s="277"/>
      <c r="IU192" s="277"/>
      <c r="IV192" s="277"/>
    </row>
    <row r="193" s="248" customFormat="1" customHeight="1" spans="1:256">
      <c r="A193" s="277"/>
      <c r="B193" s="371" t="s">
        <v>1629</v>
      </c>
      <c r="C193" s="371"/>
      <c r="D193" s="371"/>
      <c r="E193" s="371"/>
      <c r="F193" s="371"/>
      <c r="G193" s="383">
        <v>0.6</v>
      </c>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7"/>
      <c r="AS193" s="277"/>
      <c r="AT193" s="277"/>
      <c r="AU193" s="277"/>
      <c r="AV193" s="277"/>
      <c r="AW193" s="277"/>
      <c r="AX193" s="277"/>
      <c r="AY193" s="277"/>
      <c r="AZ193" s="277"/>
      <c r="BA193" s="277"/>
      <c r="BB193" s="277"/>
      <c r="BC193" s="277"/>
      <c r="BD193" s="277"/>
      <c r="BE193" s="277"/>
      <c r="BF193" s="277"/>
      <c r="BG193" s="277"/>
      <c r="BH193" s="277"/>
      <c r="BI193" s="277"/>
      <c r="BJ193" s="277"/>
      <c r="BK193" s="277"/>
      <c r="BL193" s="277"/>
      <c r="BM193" s="277"/>
      <c r="BN193" s="277"/>
      <c r="BO193" s="277"/>
      <c r="BP193" s="277"/>
      <c r="BQ193" s="277"/>
      <c r="BR193" s="277"/>
      <c r="BS193" s="277"/>
      <c r="BT193" s="277"/>
      <c r="BU193" s="277"/>
      <c r="BV193" s="277"/>
      <c r="BW193" s="277"/>
      <c r="BX193" s="277"/>
      <c r="BY193" s="277"/>
      <c r="BZ193" s="277"/>
      <c r="CA193" s="277"/>
      <c r="CB193" s="277"/>
      <c r="CC193" s="277"/>
      <c r="CD193" s="277"/>
      <c r="CE193" s="277"/>
      <c r="CF193" s="277"/>
      <c r="CG193" s="277"/>
      <c r="CH193" s="277"/>
      <c r="CI193" s="277"/>
      <c r="CJ193" s="277"/>
      <c r="CK193" s="277"/>
      <c r="CL193" s="277"/>
      <c r="CM193" s="277"/>
      <c r="CN193" s="277"/>
      <c r="CO193" s="277"/>
      <c r="CP193" s="277"/>
      <c r="CQ193" s="277"/>
      <c r="CR193" s="277"/>
      <c r="CS193" s="277"/>
      <c r="CT193" s="277"/>
      <c r="CU193" s="277"/>
      <c r="CV193" s="277"/>
      <c r="CW193" s="277"/>
      <c r="CX193" s="277"/>
      <c r="CY193" s="277"/>
      <c r="CZ193" s="277"/>
      <c r="DA193" s="277"/>
      <c r="DB193" s="277"/>
      <c r="DC193" s="277"/>
      <c r="DD193" s="277"/>
      <c r="DE193" s="277"/>
      <c r="DF193" s="277"/>
      <c r="DG193" s="277"/>
      <c r="DH193" s="277"/>
      <c r="DI193" s="277"/>
      <c r="DJ193" s="277"/>
      <c r="DK193" s="277"/>
      <c r="DL193" s="277"/>
      <c r="DM193" s="277"/>
      <c r="DN193" s="277"/>
      <c r="DO193" s="277"/>
      <c r="DP193" s="277"/>
      <c r="DQ193" s="277"/>
      <c r="DR193" s="277"/>
      <c r="DS193" s="277"/>
      <c r="DT193" s="277"/>
      <c r="DU193" s="277"/>
      <c r="DV193" s="277"/>
      <c r="DW193" s="277"/>
      <c r="DX193" s="277"/>
      <c r="DY193" s="277"/>
      <c r="DZ193" s="277"/>
      <c r="EA193" s="277"/>
      <c r="EB193" s="277"/>
      <c r="EC193" s="277"/>
      <c r="ED193" s="277"/>
      <c r="EE193" s="277"/>
      <c r="EF193" s="277"/>
      <c r="EG193" s="277"/>
      <c r="EH193" s="277"/>
      <c r="EI193" s="277"/>
      <c r="EJ193" s="277"/>
      <c r="EK193" s="277"/>
      <c r="EL193" s="277"/>
      <c r="EM193" s="277"/>
      <c r="EN193" s="277"/>
      <c r="EO193" s="277"/>
      <c r="EP193" s="277"/>
      <c r="EQ193" s="277"/>
      <c r="ER193" s="277"/>
      <c r="ES193" s="277"/>
      <c r="ET193" s="277"/>
      <c r="EU193" s="277"/>
      <c r="EV193" s="277"/>
      <c r="EW193" s="277"/>
      <c r="EX193" s="277"/>
      <c r="EY193" s="277"/>
      <c r="EZ193" s="277"/>
      <c r="FA193" s="277"/>
      <c r="FB193" s="277"/>
      <c r="FC193" s="277"/>
      <c r="FD193" s="277"/>
      <c r="FE193" s="277"/>
      <c r="FF193" s="277"/>
      <c r="FG193" s="277"/>
      <c r="FH193" s="277"/>
      <c r="FI193" s="277"/>
      <c r="FJ193" s="277"/>
      <c r="FK193" s="277"/>
      <c r="FL193" s="277"/>
      <c r="FM193" s="277"/>
      <c r="FN193" s="277"/>
      <c r="FO193" s="277"/>
      <c r="FP193" s="277"/>
      <c r="FQ193" s="277"/>
      <c r="FR193" s="277"/>
      <c r="FS193" s="277"/>
      <c r="FT193" s="277"/>
      <c r="FU193" s="277"/>
      <c r="FV193" s="277"/>
      <c r="FW193" s="277"/>
      <c r="FX193" s="277"/>
      <c r="FY193" s="277"/>
      <c r="FZ193" s="277"/>
      <c r="GA193" s="277"/>
      <c r="GB193" s="277"/>
      <c r="GC193" s="277"/>
      <c r="GD193" s="277"/>
      <c r="GE193" s="277"/>
      <c r="GF193" s="277"/>
      <c r="GG193" s="277"/>
      <c r="GH193" s="277"/>
      <c r="GI193" s="277"/>
      <c r="GJ193" s="277"/>
      <c r="GK193" s="277"/>
      <c r="GL193" s="277"/>
      <c r="GM193" s="277"/>
      <c r="GN193" s="277"/>
      <c r="GO193" s="277"/>
      <c r="GP193" s="277"/>
      <c r="GQ193" s="277"/>
      <c r="GR193" s="277"/>
      <c r="GS193" s="277"/>
      <c r="GT193" s="277"/>
      <c r="GU193" s="277"/>
      <c r="GV193" s="277"/>
      <c r="GW193" s="277"/>
      <c r="GX193" s="277"/>
      <c r="GY193" s="277"/>
      <c r="GZ193" s="277"/>
      <c r="HA193" s="277"/>
      <c r="HB193" s="277"/>
      <c r="HC193" s="277"/>
      <c r="HD193" s="277"/>
      <c r="HE193" s="277"/>
      <c r="HF193" s="277"/>
      <c r="HG193" s="277"/>
      <c r="HH193" s="277"/>
      <c r="HI193" s="277"/>
      <c r="HJ193" s="277"/>
      <c r="HK193" s="277"/>
      <c r="HL193" s="277"/>
      <c r="HM193" s="277"/>
      <c r="HN193" s="277"/>
      <c r="HO193" s="277"/>
      <c r="HP193" s="277"/>
      <c r="HQ193" s="277"/>
      <c r="HR193" s="277"/>
      <c r="HS193" s="277"/>
      <c r="HT193" s="277"/>
      <c r="HU193" s="277"/>
      <c r="HV193" s="277"/>
      <c r="HW193" s="277"/>
      <c r="HX193" s="277"/>
      <c r="HY193" s="277"/>
      <c r="HZ193" s="277"/>
      <c r="IA193" s="277"/>
      <c r="IB193" s="277"/>
      <c r="IC193" s="277"/>
      <c r="ID193" s="277"/>
      <c r="IE193" s="277"/>
      <c r="IF193" s="277"/>
      <c r="IG193" s="277"/>
      <c r="IH193" s="277"/>
      <c r="II193" s="277"/>
      <c r="IJ193" s="277"/>
      <c r="IK193" s="277"/>
      <c r="IL193" s="277"/>
      <c r="IM193" s="277"/>
      <c r="IN193" s="277"/>
      <c r="IO193" s="277"/>
      <c r="IP193" s="277"/>
      <c r="IQ193" s="277"/>
      <c r="IR193" s="277"/>
      <c r="IS193" s="277"/>
      <c r="IT193" s="277"/>
      <c r="IU193" s="277"/>
      <c r="IV193" s="277"/>
    </row>
    <row r="194" s="248" customFormat="1" customHeight="1" spans="1:256">
      <c r="A194" s="277"/>
      <c r="B194" s="312"/>
      <c r="C194" s="312"/>
      <c r="D194" s="312"/>
      <c r="E194" s="312"/>
      <c r="F194" s="312"/>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c r="AN194" s="277"/>
      <c r="AO194" s="277"/>
      <c r="AP194" s="277"/>
      <c r="AQ194" s="277"/>
      <c r="AR194" s="277"/>
      <c r="AS194" s="277"/>
      <c r="AT194" s="277"/>
      <c r="AU194" s="277"/>
      <c r="AV194" s="277"/>
      <c r="AW194" s="277"/>
      <c r="AX194" s="277"/>
      <c r="AY194" s="277"/>
      <c r="AZ194" s="277"/>
      <c r="BA194" s="277"/>
      <c r="BB194" s="277"/>
      <c r="BC194" s="277"/>
      <c r="BD194" s="277"/>
      <c r="BE194" s="277"/>
      <c r="BF194" s="277"/>
      <c r="BG194" s="277"/>
      <c r="BH194" s="277"/>
      <c r="BI194" s="277"/>
      <c r="BJ194" s="277"/>
      <c r="BK194" s="277"/>
      <c r="BL194" s="277"/>
      <c r="BM194" s="277"/>
      <c r="BN194" s="277"/>
      <c r="BO194" s="277"/>
      <c r="BP194" s="277"/>
      <c r="BQ194" s="277"/>
      <c r="BR194" s="277"/>
      <c r="BS194" s="277"/>
      <c r="BT194" s="277"/>
      <c r="BU194" s="277"/>
      <c r="BV194" s="277"/>
      <c r="BW194" s="277"/>
      <c r="BX194" s="277"/>
      <c r="BY194" s="277"/>
      <c r="BZ194" s="277"/>
      <c r="CA194" s="277"/>
      <c r="CB194" s="277"/>
      <c r="CC194" s="277"/>
      <c r="CD194" s="277"/>
      <c r="CE194" s="277"/>
      <c r="CF194" s="277"/>
      <c r="CG194" s="277"/>
      <c r="CH194" s="277"/>
      <c r="CI194" s="277"/>
      <c r="CJ194" s="277"/>
      <c r="CK194" s="277"/>
      <c r="CL194" s="277"/>
      <c r="CM194" s="277"/>
      <c r="CN194" s="277"/>
      <c r="CO194" s="277"/>
      <c r="CP194" s="277"/>
      <c r="CQ194" s="277"/>
      <c r="CR194" s="277"/>
      <c r="CS194" s="277"/>
      <c r="CT194" s="277"/>
      <c r="CU194" s="277"/>
      <c r="CV194" s="277"/>
      <c r="CW194" s="277"/>
      <c r="CX194" s="277"/>
      <c r="CY194" s="277"/>
      <c r="CZ194" s="277"/>
      <c r="DA194" s="277"/>
      <c r="DB194" s="277"/>
      <c r="DC194" s="277"/>
      <c r="DD194" s="277"/>
      <c r="DE194" s="277"/>
      <c r="DF194" s="277"/>
      <c r="DG194" s="277"/>
      <c r="DH194" s="277"/>
      <c r="DI194" s="277"/>
      <c r="DJ194" s="277"/>
      <c r="DK194" s="277"/>
      <c r="DL194" s="277"/>
      <c r="DM194" s="277"/>
      <c r="DN194" s="277"/>
      <c r="DO194" s="277"/>
      <c r="DP194" s="277"/>
      <c r="DQ194" s="277"/>
      <c r="DR194" s="277"/>
      <c r="DS194" s="277"/>
      <c r="DT194" s="277"/>
      <c r="DU194" s="277"/>
      <c r="DV194" s="277"/>
      <c r="DW194" s="277"/>
      <c r="DX194" s="277"/>
      <c r="DY194" s="277"/>
      <c r="DZ194" s="277"/>
      <c r="EA194" s="277"/>
      <c r="EB194" s="277"/>
      <c r="EC194" s="277"/>
      <c r="ED194" s="277"/>
      <c r="EE194" s="277"/>
      <c r="EF194" s="277"/>
      <c r="EG194" s="277"/>
      <c r="EH194" s="277"/>
      <c r="EI194" s="277"/>
      <c r="EJ194" s="277"/>
      <c r="EK194" s="277"/>
      <c r="EL194" s="277"/>
      <c r="EM194" s="277"/>
      <c r="EN194" s="277"/>
      <c r="EO194" s="277"/>
      <c r="EP194" s="277"/>
      <c r="EQ194" s="277"/>
      <c r="ER194" s="277"/>
      <c r="ES194" s="277"/>
      <c r="ET194" s="277"/>
      <c r="EU194" s="277"/>
      <c r="EV194" s="277"/>
      <c r="EW194" s="277"/>
      <c r="EX194" s="277"/>
      <c r="EY194" s="277"/>
      <c r="EZ194" s="277"/>
      <c r="FA194" s="277"/>
      <c r="FB194" s="277"/>
      <c r="FC194" s="277"/>
      <c r="FD194" s="277"/>
      <c r="FE194" s="277"/>
      <c r="FF194" s="277"/>
      <c r="FG194" s="277"/>
      <c r="FH194" s="277"/>
      <c r="FI194" s="277"/>
      <c r="FJ194" s="277"/>
      <c r="FK194" s="277"/>
      <c r="FL194" s="277"/>
      <c r="FM194" s="277"/>
      <c r="FN194" s="277"/>
      <c r="FO194" s="277"/>
      <c r="FP194" s="277"/>
      <c r="FQ194" s="277"/>
      <c r="FR194" s="277"/>
      <c r="FS194" s="277"/>
      <c r="FT194" s="277"/>
      <c r="FU194" s="277"/>
      <c r="FV194" s="277"/>
      <c r="FW194" s="277"/>
      <c r="FX194" s="277"/>
      <c r="FY194" s="277"/>
      <c r="FZ194" s="277"/>
      <c r="GA194" s="277"/>
      <c r="GB194" s="277"/>
      <c r="GC194" s="277"/>
      <c r="GD194" s="277"/>
      <c r="GE194" s="277"/>
      <c r="GF194" s="277"/>
      <c r="GG194" s="277"/>
      <c r="GH194" s="277"/>
      <c r="GI194" s="277"/>
      <c r="GJ194" s="277"/>
      <c r="GK194" s="277"/>
      <c r="GL194" s="277"/>
      <c r="GM194" s="277"/>
      <c r="GN194" s="277"/>
      <c r="GO194" s="277"/>
      <c r="GP194" s="277"/>
      <c r="GQ194" s="277"/>
      <c r="GR194" s="277"/>
      <c r="GS194" s="277"/>
      <c r="GT194" s="277"/>
      <c r="GU194" s="277"/>
      <c r="GV194" s="277"/>
      <c r="GW194" s="277"/>
      <c r="GX194" s="277"/>
      <c r="GY194" s="277"/>
      <c r="GZ194" s="277"/>
      <c r="HA194" s="277"/>
      <c r="HB194" s="277"/>
      <c r="HC194" s="277"/>
      <c r="HD194" s="277"/>
      <c r="HE194" s="277"/>
      <c r="HF194" s="277"/>
      <c r="HG194" s="277"/>
      <c r="HH194" s="277"/>
      <c r="HI194" s="277"/>
      <c r="HJ194" s="277"/>
      <c r="HK194" s="277"/>
      <c r="HL194" s="277"/>
      <c r="HM194" s="277"/>
      <c r="HN194" s="277"/>
      <c r="HO194" s="277"/>
      <c r="HP194" s="277"/>
      <c r="HQ194" s="277"/>
      <c r="HR194" s="277"/>
      <c r="HS194" s="277"/>
      <c r="HT194" s="277"/>
      <c r="HU194" s="277"/>
      <c r="HV194" s="277"/>
      <c r="HW194" s="277"/>
      <c r="HX194" s="277"/>
      <c r="HY194" s="277"/>
      <c r="HZ194" s="277"/>
      <c r="IA194" s="277"/>
      <c r="IB194" s="277"/>
      <c r="IC194" s="277"/>
      <c r="ID194" s="277"/>
      <c r="IE194" s="277"/>
      <c r="IF194" s="277"/>
      <c r="IG194" s="277"/>
      <c r="IH194" s="277"/>
      <c r="II194" s="277"/>
      <c r="IJ194" s="277"/>
      <c r="IK194" s="277"/>
      <c r="IL194" s="277"/>
      <c r="IM194" s="277"/>
      <c r="IN194" s="277"/>
      <c r="IO194" s="277"/>
      <c r="IP194" s="277"/>
      <c r="IQ194" s="277"/>
      <c r="IR194" s="277"/>
      <c r="IS194" s="277"/>
      <c r="IT194" s="277"/>
      <c r="IU194" s="277"/>
      <c r="IV194" s="277"/>
    </row>
    <row r="195" s="248" customFormat="1" customHeight="1" spans="1:256">
      <c r="A195" s="277"/>
      <c r="B195" s="359" t="s">
        <v>1630</v>
      </c>
      <c r="C195" s="359" t="s">
        <v>1624</v>
      </c>
      <c r="D195" s="312"/>
      <c r="E195" s="312"/>
      <c r="F195" s="312"/>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277"/>
      <c r="CC195" s="277"/>
      <c r="CD195" s="277"/>
      <c r="CE195" s="277"/>
      <c r="CF195" s="277"/>
      <c r="CG195" s="277"/>
      <c r="CH195" s="277"/>
      <c r="CI195" s="277"/>
      <c r="CJ195" s="277"/>
      <c r="CK195" s="277"/>
      <c r="CL195" s="277"/>
      <c r="CM195" s="277"/>
      <c r="CN195" s="277"/>
      <c r="CO195" s="277"/>
      <c r="CP195" s="277"/>
      <c r="CQ195" s="277"/>
      <c r="CR195" s="277"/>
      <c r="CS195" s="277"/>
      <c r="CT195" s="277"/>
      <c r="CU195" s="277"/>
      <c r="CV195" s="277"/>
      <c r="CW195" s="277"/>
      <c r="CX195" s="277"/>
      <c r="CY195" s="277"/>
      <c r="CZ195" s="277"/>
      <c r="DA195" s="277"/>
      <c r="DB195" s="277"/>
      <c r="DC195" s="277"/>
      <c r="DD195" s="277"/>
      <c r="DE195" s="277"/>
      <c r="DF195" s="277"/>
      <c r="DG195" s="277"/>
      <c r="DH195" s="277"/>
      <c r="DI195" s="277"/>
      <c r="DJ195" s="277"/>
      <c r="DK195" s="277"/>
      <c r="DL195" s="277"/>
      <c r="DM195" s="277"/>
      <c r="DN195" s="277"/>
      <c r="DO195" s="277"/>
      <c r="DP195" s="277"/>
      <c r="DQ195" s="277"/>
      <c r="DR195" s="277"/>
      <c r="DS195" s="277"/>
      <c r="DT195" s="277"/>
      <c r="DU195" s="277"/>
      <c r="DV195" s="277"/>
      <c r="DW195" s="277"/>
      <c r="DX195" s="277"/>
      <c r="DY195" s="277"/>
      <c r="DZ195" s="277"/>
      <c r="EA195" s="277"/>
      <c r="EB195" s="277"/>
      <c r="EC195" s="277"/>
      <c r="ED195" s="277"/>
      <c r="EE195" s="277"/>
      <c r="EF195" s="277"/>
      <c r="EG195" s="277"/>
      <c r="EH195" s="277"/>
      <c r="EI195" s="277"/>
      <c r="EJ195" s="277"/>
      <c r="EK195" s="277"/>
      <c r="EL195" s="277"/>
      <c r="EM195" s="277"/>
      <c r="EN195" s="277"/>
      <c r="EO195" s="277"/>
      <c r="EP195" s="277"/>
      <c r="EQ195" s="277"/>
      <c r="ER195" s="277"/>
      <c r="ES195" s="277"/>
      <c r="ET195" s="277"/>
      <c r="EU195" s="277"/>
      <c r="EV195" s="277"/>
      <c r="EW195" s="277"/>
      <c r="EX195" s="277"/>
      <c r="EY195" s="277"/>
      <c r="EZ195" s="277"/>
      <c r="FA195" s="277"/>
      <c r="FB195" s="277"/>
      <c r="FC195" s="277"/>
      <c r="FD195" s="277"/>
      <c r="FE195" s="277"/>
      <c r="FF195" s="277"/>
      <c r="FG195" s="277"/>
      <c r="FH195" s="277"/>
      <c r="FI195" s="277"/>
      <c r="FJ195" s="277"/>
      <c r="FK195" s="277"/>
      <c r="FL195" s="277"/>
      <c r="FM195" s="277"/>
      <c r="FN195" s="277"/>
      <c r="FO195" s="277"/>
      <c r="FP195" s="277"/>
      <c r="FQ195" s="277"/>
      <c r="FR195" s="277"/>
      <c r="FS195" s="277"/>
      <c r="FT195" s="277"/>
      <c r="FU195" s="277"/>
      <c r="FV195" s="277"/>
      <c r="FW195" s="277"/>
      <c r="FX195" s="277"/>
      <c r="FY195" s="277"/>
      <c r="FZ195" s="277"/>
      <c r="GA195" s="277"/>
      <c r="GB195" s="277"/>
      <c r="GC195" s="277"/>
      <c r="GD195" s="277"/>
      <c r="GE195" s="277"/>
      <c r="GF195" s="277"/>
      <c r="GG195" s="277"/>
      <c r="GH195" s="277"/>
      <c r="GI195" s="277"/>
      <c r="GJ195" s="277"/>
      <c r="GK195" s="277"/>
      <c r="GL195" s="277"/>
      <c r="GM195" s="277"/>
      <c r="GN195" s="277"/>
      <c r="GO195" s="277"/>
      <c r="GP195" s="277"/>
      <c r="GQ195" s="277"/>
      <c r="GR195" s="277"/>
      <c r="GS195" s="277"/>
      <c r="GT195" s="277"/>
      <c r="GU195" s="277"/>
      <c r="GV195" s="277"/>
      <c r="GW195" s="277"/>
      <c r="GX195" s="277"/>
      <c r="GY195" s="277"/>
      <c r="GZ195" s="277"/>
      <c r="HA195" s="277"/>
      <c r="HB195" s="277"/>
      <c r="HC195" s="277"/>
      <c r="HD195" s="277"/>
      <c r="HE195" s="277"/>
      <c r="HF195" s="277"/>
      <c r="HG195" s="277"/>
      <c r="HH195" s="277"/>
      <c r="HI195" s="277"/>
      <c r="HJ195" s="277"/>
      <c r="HK195" s="277"/>
      <c r="HL195" s="277"/>
      <c r="HM195" s="277"/>
      <c r="HN195" s="277"/>
      <c r="HO195" s="277"/>
      <c r="HP195" s="277"/>
      <c r="HQ195" s="277"/>
      <c r="HR195" s="277"/>
      <c r="HS195" s="277"/>
      <c r="HT195" s="277"/>
      <c r="HU195" s="277"/>
      <c r="HV195" s="277"/>
      <c r="HW195" s="277"/>
      <c r="HX195" s="277"/>
      <c r="HY195" s="277"/>
      <c r="HZ195" s="277"/>
      <c r="IA195" s="277"/>
      <c r="IB195" s="277"/>
      <c r="IC195" s="277"/>
      <c r="ID195" s="277"/>
      <c r="IE195" s="277"/>
      <c r="IF195" s="277"/>
      <c r="IG195" s="277"/>
      <c r="IH195" s="277"/>
      <c r="II195" s="277"/>
      <c r="IJ195" s="277"/>
      <c r="IK195" s="277"/>
      <c r="IL195" s="277"/>
      <c r="IM195" s="277"/>
      <c r="IN195" s="277"/>
      <c r="IO195" s="277"/>
      <c r="IP195" s="277"/>
      <c r="IQ195" s="277"/>
      <c r="IR195" s="277"/>
      <c r="IS195" s="277"/>
      <c r="IT195" s="277"/>
      <c r="IU195" s="277"/>
      <c r="IV195" s="277"/>
    </row>
    <row r="196" s="248" customFormat="1" customHeight="1" spans="1:256">
      <c r="A196" s="277"/>
      <c r="B196" s="329" t="s">
        <v>1631</v>
      </c>
      <c r="C196" s="329">
        <v>1.2</v>
      </c>
      <c r="D196" s="312"/>
      <c r="E196" s="312"/>
      <c r="F196" s="312"/>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c r="AZ196" s="277"/>
      <c r="BA196" s="277"/>
      <c r="BB196" s="277"/>
      <c r="BC196" s="277"/>
      <c r="BD196" s="277"/>
      <c r="BE196" s="277"/>
      <c r="BF196" s="277"/>
      <c r="BG196" s="277"/>
      <c r="BH196" s="277"/>
      <c r="BI196" s="277"/>
      <c r="BJ196" s="277"/>
      <c r="BK196" s="277"/>
      <c r="BL196" s="277"/>
      <c r="BM196" s="277"/>
      <c r="BN196" s="277"/>
      <c r="BO196" s="277"/>
      <c r="BP196" s="277"/>
      <c r="BQ196" s="277"/>
      <c r="BR196" s="277"/>
      <c r="BS196" s="277"/>
      <c r="BT196" s="277"/>
      <c r="BU196" s="277"/>
      <c r="BV196" s="277"/>
      <c r="BW196" s="277"/>
      <c r="BX196" s="277"/>
      <c r="BY196" s="277"/>
      <c r="BZ196" s="277"/>
      <c r="CA196" s="277"/>
      <c r="CB196" s="277"/>
      <c r="CC196" s="277"/>
      <c r="CD196" s="277"/>
      <c r="CE196" s="277"/>
      <c r="CF196" s="277"/>
      <c r="CG196" s="277"/>
      <c r="CH196" s="277"/>
      <c r="CI196" s="277"/>
      <c r="CJ196" s="277"/>
      <c r="CK196" s="277"/>
      <c r="CL196" s="277"/>
      <c r="CM196" s="277"/>
      <c r="CN196" s="277"/>
      <c r="CO196" s="277"/>
      <c r="CP196" s="277"/>
      <c r="CQ196" s="277"/>
      <c r="CR196" s="277"/>
      <c r="CS196" s="277"/>
      <c r="CT196" s="277"/>
      <c r="CU196" s="277"/>
      <c r="CV196" s="277"/>
      <c r="CW196" s="277"/>
      <c r="CX196" s="277"/>
      <c r="CY196" s="277"/>
      <c r="CZ196" s="277"/>
      <c r="DA196" s="277"/>
      <c r="DB196" s="277"/>
      <c r="DC196" s="277"/>
      <c r="DD196" s="277"/>
      <c r="DE196" s="277"/>
      <c r="DF196" s="277"/>
      <c r="DG196" s="277"/>
      <c r="DH196" s="277"/>
      <c r="DI196" s="277"/>
      <c r="DJ196" s="277"/>
      <c r="DK196" s="277"/>
      <c r="DL196" s="277"/>
      <c r="DM196" s="277"/>
      <c r="DN196" s="277"/>
      <c r="DO196" s="277"/>
      <c r="DP196" s="277"/>
      <c r="DQ196" s="277"/>
      <c r="DR196" s="277"/>
      <c r="DS196" s="277"/>
      <c r="DT196" s="277"/>
      <c r="DU196" s="277"/>
      <c r="DV196" s="277"/>
      <c r="DW196" s="277"/>
      <c r="DX196" s="277"/>
      <c r="DY196" s="277"/>
      <c r="DZ196" s="277"/>
      <c r="EA196" s="277"/>
      <c r="EB196" s="277"/>
      <c r="EC196" s="277"/>
      <c r="ED196" s="277"/>
      <c r="EE196" s="277"/>
      <c r="EF196" s="277"/>
      <c r="EG196" s="277"/>
      <c r="EH196" s="277"/>
      <c r="EI196" s="277"/>
      <c r="EJ196" s="277"/>
      <c r="EK196" s="277"/>
      <c r="EL196" s="277"/>
      <c r="EM196" s="277"/>
      <c r="EN196" s="277"/>
      <c r="EO196" s="277"/>
      <c r="EP196" s="277"/>
      <c r="EQ196" s="277"/>
      <c r="ER196" s="277"/>
      <c r="ES196" s="277"/>
      <c r="ET196" s="277"/>
      <c r="EU196" s="277"/>
      <c r="EV196" s="277"/>
      <c r="EW196" s="277"/>
      <c r="EX196" s="277"/>
      <c r="EY196" s="277"/>
      <c r="EZ196" s="277"/>
      <c r="FA196" s="277"/>
      <c r="FB196" s="277"/>
      <c r="FC196" s="277"/>
      <c r="FD196" s="277"/>
      <c r="FE196" s="277"/>
      <c r="FF196" s="277"/>
      <c r="FG196" s="277"/>
      <c r="FH196" s="277"/>
      <c r="FI196" s="277"/>
      <c r="FJ196" s="277"/>
      <c r="FK196" s="277"/>
      <c r="FL196" s="277"/>
      <c r="FM196" s="277"/>
      <c r="FN196" s="277"/>
      <c r="FO196" s="277"/>
      <c r="FP196" s="277"/>
      <c r="FQ196" s="277"/>
      <c r="FR196" s="277"/>
      <c r="FS196" s="277"/>
      <c r="FT196" s="277"/>
      <c r="FU196" s="277"/>
      <c r="FV196" s="277"/>
      <c r="FW196" s="277"/>
      <c r="FX196" s="277"/>
      <c r="FY196" s="277"/>
      <c r="FZ196" s="277"/>
      <c r="GA196" s="277"/>
      <c r="GB196" s="277"/>
      <c r="GC196" s="277"/>
      <c r="GD196" s="277"/>
      <c r="GE196" s="277"/>
      <c r="GF196" s="277"/>
      <c r="GG196" s="277"/>
      <c r="GH196" s="277"/>
      <c r="GI196" s="277"/>
      <c r="GJ196" s="277"/>
      <c r="GK196" s="277"/>
      <c r="GL196" s="277"/>
      <c r="GM196" s="277"/>
      <c r="GN196" s="277"/>
      <c r="GO196" s="277"/>
      <c r="GP196" s="277"/>
      <c r="GQ196" s="277"/>
      <c r="GR196" s="277"/>
      <c r="GS196" s="277"/>
      <c r="GT196" s="277"/>
      <c r="GU196" s="277"/>
      <c r="GV196" s="277"/>
      <c r="GW196" s="277"/>
      <c r="GX196" s="277"/>
      <c r="GY196" s="277"/>
      <c r="GZ196" s="277"/>
      <c r="HA196" s="277"/>
      <c r="HB196" s="277"/>
      <c r="HC196" s="277"/>
      <c r="HD196" s="277"/>
      <c r="HE196" s="277"/>
      <c r="HF196" s="277"/>
      <c r="HG196" s="277"/>
      <c r="HH196" s="277"/>
      <c r="HI196" s="277"/>
      <c r="HJ196" s="277"/>
      <c r="HK196" s="277"/>
      <c r="HL196" s="277"/>
      <c r="HM196" s="277"/>
      <c r="HN196" s="277"/>
      <c r="HO196" s="277"/>
      <c r="HP196" s="277"/>
      <c r="HQ196" s="277"/>
      <c r="HR196" s="277"/>
      <c r="HS196" s="277"/>
      <c r="HT196" s="277"/>
      <c r="HU196" s="277"/>
      <c r="HV196" s="277"/>
      <c r="HW196" s="277"/>
      <c r="HX196" s="277"/>
      <c r="HY196" s="277"/>
      <c r="HZ196" s="277"/>
      <c r="IA196" s="277"/>
      <c r="IB196" s="277"/>
      <c r="IC196" s="277"/>
      <c r="ID196" s="277"/>
      <c r="IE196" s="277"/>
      <c r="IF196" s="277"/>
      <c r="IG196" s="277"/>
      <c r="IH196" s="277"/>
      <c r="II196" s="277"/>
      <c r="IJ196" s="277"/>
      <c r="IK196" s="277"/>
      <c r="IL196" s="277"/>
      <c r="IM196" s="277"/>
      <c r="IN196" s="277"/>
      <c r="IO196" s="277"/>
      <c r="IP196" s="277"/>
      <c r="IQ196" s="277"/>
      <c r="IR196" s="277"/>
      <c r="IS196" s="277"/>
      <c r="IT196" s="277"/>
      <c r="IU196" s="277"/>
      <c r="IV196" s="277"/>
    </row>
    <row r="197" s="248" customFormat="1" customHeight="1" spans="1:256">
      <c r="A197" s="277"/>
      <c r="B197" s="329" t="s">
        <v>1632</v>
      </c>
      <c r="C197" s="383">
        <v>0.8</v>
      </c>
      <c r="D197" s="312"/>
      <c r="E197" s="312"/>
      <c r="F197" s="312"/>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7"/>
      <c r="AS197" s="277"/>
      <c r="AT197" s="277"/>
      <c r="AU197" s="277"/>
      <c r="AV197" s="277"/>
      <c r="AW197" s="277"/>
      <c r="AX197" s="277"/>
      <c r="AY197" s="277"/>
      <c r="AZ197" s="277"/>
      <c r="BA197" s="277"/>
      <c r="BB197" s="277"/>
      <c r="BC197" s="277"/>
      <c r="BD197" s="277"/>
      <c r="BE197" s="277"/>
      <c r="BF197" s="277"/>
      <c r="BG197" s="277"/>
      <c r="BH197" s="277"/>
      <c r="BI197" s="277"/>
      <c r="BJ197" s="277"/>
      <c r="BK197" s="277"/>
      <c r="BL197" s="277"/>
      <c r="BM197" s="277"/>
      <c r="BN197" s="277"/>
      <c r="BO197" s="277"/>
      <c r="BP197" s="277"/>
      <c r="BQ197" s="277"/>
      <c r="BR197" s="277"/>
      <c r="BS197" s="277"/>
      <c r="BT197" s="277"/>
      <c r="BU197" s="277"/>
      <c r="BV197" s="277"/>
      <c r="BW197" s="277"/>
      <c r="BX197" s="277"/>
      <c r="BY197" s="277"/>
      <c r="BZ197" s="277"/>
      <c r="CA197" s="277"/>
      <c r="CB197" s="277"/>
      <c r="CC197" s="277"/>
      <c r="CD197" s="277"/>
      <c r="CE197" s="277"/>
      <c r="CF197" s="277"/>
      <c r="CG197" s="277"/>
      <c r="CH197" s="277"/>
      <c r="CI197" s="277"/>
      <c r="CJ197" s="277"/>
      <c r="CK197" s="277"/>
      <c r="CL197" s="277"/>
      <c r="CM197" s="277"/>
      <c r="CN197" s="277"/>
      <c r="CO197" s="277"/>
      <c r="CP197" s="277"/>
      <c r="CQ197" s="277"/>
      <c r="CR197" s="277"/>
      <c r="CS197" s="277"/>
      <c r="CT197" s="277"/>
      <c r="CU197" s="277"/>
      <c r="CV197" s="277"/>
      <c r="CW197" s="277"/>
      <c r="CX197" s="277"/>
      <c r="CY197" s="277"/>
      <c r="CZ197" s="277"/>
      <c r="DA197" s="277"/>
      <c r="DB197" s="277"/>
      <c r="DC197" s="277"/>
      <c r="DD197" s="277"/>
      <c r="DE197" s="277"/>
      <c r="DF197" s="277"/>
      <c r="DG197" s="277"/>
      <c r="DH197" s="277"/>
      <c r="DI197" s="277"/>
      <c r="DJ197" s="277"/>
      <c r="DK197" s="277"/>
      <c r="DL197" s="277"/>
      <c r="DM197" s="277"/>
      <c r="DN197" s="277"/>
      <c r="DO197" s="277"/>
      <c r="DP197" s="277"/>
      <c r="DQ197" s="277"/>
      <c r="DR197" s="277"/>
      <c r="DS197" s="277"/>
      <c r="DT197" s="277"/>
      <c r="DU197" s="277"/>
      <c r="DV197" s="277"/>
      <c r="DW197" s="277"/>
      <c r="DX197" s="277"/>
      <c r="DY197" s="277"/>
      <c r="DZ197" s="277"/>
      <c r="EA197" s="277"/>
      <c r="EB197" s="277"/>
      <c r="EC197" s="277"/>
      <c r="ED197" s="277"/>
      <c r="EE197" s="277"/>
      <c r="EF197" s="277"/>
      <c r="EG197" s="277"/>
      <c r="EH197" s="277"/>
      <c r="EI197" s="277"/>
      <c r="EJ197" s="277"/>
      <c r="EK197" s="277"/>
      <c r="EL197" s="277"/>
      <c r="EM197" s="277"/>
      <c r="EN197" s="277"/>
      <c r="EO197" s="277"/>
      <c r="EP197" s="277"/>
      <c r="EQ197" s="277"/>
      <c r="ER197" s="277"/>
      <c r="ES197" s="277"/>
      <c r="ET197" s="277"/>
      <c r="EU197" s="277"/>
      <c r="EV197" s="277"/>
      <c r="EW197" s="277"/>
      <c r="EX197" s="277"/>
      <c r="EY197" s="277"/>
      <c r="EZ197" s="277"/>
      <c r="FA197" s="277"/>
      <c r="FB197" s="277"/>
      <c r="FC197" s="277"/>
      <c r="FD197" s="277"/>
      <c r="FE197" s="277"/>
      <c r="FF197" s="277"/>
      <c r="FG197" s="277"/>
      <c r="FH197" s="277"/>
      <c r="FI197" s="277"/>
      <c r="FJ197" s="277"/>
      <c r="FK197" s="277"/>
      <c r="FL197" s="277"/>
      <c r="FM197" s="277"/>
      <c r="FN197" s="277"/>
      <c r="FO197" s="277"/>
      <c r="FP197" s="277"/>
      <c r="FQ197" s="277"/>
      <c r="FR197" s="277"/>
      <c r="FS197" s="277"/>
      <c r="FT197" s="277"/>
      <c r="FU197" s="277"/>
      <c r="FV197" s="277"/>
      <c r="FW197" s="277"/>
      <c r="FX197" s="277"/>
      <c r="FY197" s="277"/>
      <c r="FZ197" s="277"/>
      <c r="GA197" s="277"/>
      <c r="GB197" s="277"/>
      <c r="GC197" s="277"/>
      <c r="GD197" s="277"/>
      <c r="GE197" s="277"/>
      <c r="GF197" s="277"/>
      <c r="GG197" s="277"/>
      <c r="GH197" s="277"/>
      <c r="GI197" s="277"/>
      <c r="GJ197" s="277"/>
      <c r="GK197" s="277"/>
      <c r="GL197" s="277"/>
      <c r="GM197" s="277"/>
      <c r="GN197" s="277"/>
      <c r="GO197" s="277"/>
      <c r="GP197" s="277"/>
      <c r="GQ197" s="277"/>
      <c r="GR197" s="277"/>
      <c r="GS197" s="277"/>
      <c r="GT197" s="277"/>
      <c r="GU197" s="277"/>
      <c r="GV197" s="277"/>
      <c r="GW197" s="277"/>
      <c r="GX197" s="277"/>
      <c r="GY197" s="277"/>
      <c r="GZ197" s="277"/>
      <c r="HA197" s="277"/>
      <c r="HB197" s="277"/>
      <c r="HC197" s="277"/>
      <c r="HD197" s="277"/>
      <c r="HE197" s="277"/>
      <c r="HF197" s="277"/>
      <c r="HG197" s="277"/>
      <c r="HH197" s="277"/>
      <c r="HI197" s="277"/>
      <c r="HJ197" s="277"/>
      <c r="HK197" s="277"/>
      <c r="HL197" s="277"/>
      <c r="HM197" s="277"/>
      <c r="HN197" s="277"/>
      <c r="HO197" s="277"/>
      <c r="HP197" s="277"/>
      <c r="HQ197" s="277"/>
      <c r="HR197" s="277"/>
      <c r="HS197" s="277"/>
      <c r="HT197" s="277"/>
      <c r="HU197" s="277"/>
      <c r="HV197" s="277"/>
      <c r="HW197" s="277"/>
      <c r="HX197" s="277"/>
      <c r="HY197" s="277"/>
      <c r="HZ197" s="277"/>
      <c r="IA197" s="277"/>
      <c r="IB197" s="277"/>
      <c r="IC197" s="277"/>
      <c r="ID197" s="277"/>
      <c r="IE197" s="277"/>
      <c r="IF197" s="277"/>
      <c r="IG197" s="277"/>
      <c r="IH197" s="277"/>
      <c r="II197" s="277"/>
      <c r="IJ197" s="277"/>
      <c r="IK197" s="277"/>
      <c r="IL197" s="277"/>
      <c r="IM197" s="277"/>
      <c r="IN197" s="277"/>
      <c r="IO197" s="277"/>
      <c r="IP197" s="277"/>
      <c r="IQ197" s="277"/>
      <c r="IR197" s="277"/>
      <c r="IS197" s="277"/>
      <c r="IT197" s="277"/>
      <c r="IU197" s="277"/>
      <c r="IV197" s="277"/>
    </row>
    <row r="198" s="248" customFormat="1" customHeight="1" spans="1:256">
      <c r="A198" s="277"/>
      <c r="B198" s="384"/>
      <c r="C198" s="384"/>
      <c r="D198" s="312"/>
      <c r="E198" s="312"/>
      <c r="F198" s="312"/>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7"/>
      <c r="BC198" s="277"/>
      <c r="BD198" s="277"/>
      <c r="BE198" s="277"/>
      <c r="BF198" s="277"/>
      <c r="BG198" s="277"/>
      <c r="BH198" s="277"/>
      <c r="BI198" s="277"/>
      <c r="BJ198" s="277"/>
      <c r="BK198" s="277"/>
      <c r="BL198" s="277"/>
      <c r="BM198" s="277"/>
      <c r="BN198" s="277"/>
      <c r="BO198" s="277"/>
      <c r="BP198" s="277"/>
      <c r="BQ198" s="277"/>
      <c r="BR198" s="277"/>
      <c r="BS198" s="277"/>
      <c r="BT198" s="277"/>
      <c r="BU198" s="277"/>
      <c r="BV198" s="277"/>
      <c r="BW198" s="277"/>
      <c r="BX198" s="277"/>
      <c r="BY198" s="277"/>
      <c r="BZ198" s="277"/>
      <c r="CA198" s="277"/>
      <c r="CB198" s="277"/>
      <c r="CC198" s="277"/>
      <c r="CD198" s="277"/>
      <c r="CE198" s="277"/>
      <c r="CF198" s="277"/>
      <c r="CG198" s="277"/>
      <c r="CH198" s="277"/>
      <c r="CI198" s="277"/>
      <c r="CJ198" s="277"/>
      <c r="CK198" s="277"/>
      <c r="CL198" s="277"/>
      <c r="CM198" s="277"/>
      <c r="CN198" s="277"/>
      <c r="CO198" s="277"/>
      <c r="CP198" s="277"/>
      <c r="CQ198" s="277"/>
      <c r="CR198" s="277"/>
      <c r="CS198" s="277"/>
      <c r="CT198" s="277"/>
      <c r="CU198" s="277"/>
      <c r="CV198" s="277"/>
      <c r="CW198" s="277"/>
      <c r="CX198" s="277"/>
      <c r="CY198" s="277"/>
      <c r="CZ198" s="277"/>
      <c r="DA198" s="277"/>
      <c r="DB198" s="277"/>
      <c r="DC198" s="277"/>
      <c r="DD198" s="277"/>
      <c r="DE198" s="277"/>
      <c r="DF198" s="277"/>
      <c r="DG198" s="277"/>
      <c r="DH198" s="277"/>
      <c r="DI198" s="277"/>
      <c r="DJ198" s="277"/>
      <c r="DK198" s="277"/>
      <c r="DL198" s="277"/>
      <c r="DM198" s="277"/>
      <c r="DN198" s="277"/>
      <c r="DO198" s="277"/>
      <c r="DP198" s="277"/>
      <c r="DQ198" s="277"/>
      <c r="DR198" s="277"/>
      <c r="DS198" s="277"/>
      <c r="DT198" s="277"/>
      <c r="DU198" s="277"/>
      <c r="DV198" s="277"/>
      <c r="DW198" s="277"/>
      <c r="DX198" s="277"/>
      <c r="DY198" s="277"/>
      <c r="DZ198" s="277"/>
      <c r="EA198" s="277"/>
      <c r="EB198" s="277"/>
      <c r="EC198" s="277"/>
      <c r="ED198" s="277"/>
      <c r="EE198" s="277"/>
      <c r="EF198" s="277"/>
      <c r="EG198" s="277"/>
      <c r="EH198" s="277"/>
      <c r="EI198" s="277"/>
      <c r="EJ198" s="277"/>
      <c r="EK198" s="277"/>
      <c r="EL198" s="277"/>
      <c r="EM198" s="277"/>
      <c r="EN198" s="277"/>
      <c r="EO198" s="277"/>
      <c r="EP198" s="277"/>
      <c r="EQ198" s="277"/>
      <c r="ER198" s="277"/>
      <c r="ES198" s="277"/>
      <c r="ET198" s="277"/>
      <c r="EU198" s="277"/>
      <c r="EV198" s="277"/>
      <c r="EW198" s="277"/>
      <c r="EX198" s="277"/>
      <c r="EY198" s="277"/>
      <c r="EZ198" s="277"/>
      <c r="FA198" s="277"/>
      <c r="FB198" s="277"/>
      <c r="FC198" s="277"/>
      <c r="FD198" s="277"/>
      <c r="FE198" s="277"/>
      <c r="FF198" s="277"/>
      <c r="FG198" s="277"/>
      <c r="FH198" s="277"/>
      <c r="FI198" s="277"/>
      <c r="FJ198" s="277"/>
      <c r="FK198" s="277"/>
      <c r="FL198" s="277"/>
      <c r="FM198" s="277"/>
      <c r="FN198" s="277"/>
      <c r="FO198" s="277"/>
      <c r="FP198" s="277"/>
      <c r="FQ198" s="277"/>
      <c r="FR198" s="277"/>
      <c r="FS198" s="277"/>
      <c r="FT198" s="277"/>
      <c r="FU198" s="277"/>
      <c r="FV198" s="277"/>
      <c r="FW198" s="277"/>
      <c r="FX198" s="277"/>
      <c r="FY198" s="277"/>
      <c r="FZ198" s="277"/>
      <c r="GA198" s="277"/>
      <c r="GB198" s="277"/>
      <c r="GC198" s="277"/>
      <c r="GD198" s="277"/>
      <c r="GE198" s="277"/>
      <c r="GF198" s="277"/>
      <c r="GG198" s="277"/>
      <c r="GH198" s="277"/>
      <c r="GI198" s="277"/>
      <c r="GJ198" s="277"/>
      <c r="GK198" s="277"/>
      <c r="GL198" s="277"/>
      <c r="GM198" s="277"/>
      <c r="GN198" s="277"/>
      <c r="GO198" s="277"/>
      <c r="GP198" s="277"/>
      <c r="GQ198" s="277"/>
      <c r="GR198" s="277"/>
      <c r="GS198" s="277"/>
      <c r="GT198" s="277"/>
      <c r="GU198" s="277"/>
      <c r="GV198" s="277"/>
      <c r="GW198" s="277"/>
      <c r="GX198" s="277"/>
      <c r="GY198" s="277"/>
      <c r="GZ198" s="277"/>
      <c r="HA198" s="277"/>
      <c r="HB198" s="277"/>
      <c r="HC198" s="277"/>
      <c r="HD198" s="277"/>
      <c r="HE198" s="277"/>
      <c r="HF198" s="277"/>
      <c r="HG198" s="277"/>
      <c r="HH198" s="277"/>
      <c r="HI198" s="277"/>
      <c r="HJ198" s="277"/>
      <c r="HK198" s="277"/>
      <c r="HL198" s="277"/>
      <c r="HM198" s="277"/>
      <c r="HN198" s="277"/>
      <c r="HO198" s="277"/>
      <c r="HP198" s="277"/>
      <c r="HQ198" s="277"/>
      <c r="HR198" s="277"/>
      <c r="HS198" s="277"/>
      <c r="HT198" s="277"/>
      <c r="HU198" s="277"/>
      <c r="HV198" s="277"/>
      <c r="HW198" s="277"/>
      <c r="HX198" s="277"/>
      <c r="HY198" s="277"/>
      <c r="HZ198" s="277"/>
      <c r="IA198" s="277"/>
      <c r="IB198" s="277"/>
      <c r="IC198" s="277"/>
      <c r="ID198" s="277"/>
      <c r="IE198" s="277"/>
      <c r="IF198" s="277"/>
      <c r="IG198" s="277"/>
      <c r="IH198" s="277"/>
      <c r="II198" s="277"/>
      <c r="IJ198" s="277"/>
      <c r="IK198" s="277"/>
      <c r="IL198" s="277"/>
      <c r="IM198" s="277"/>
      <c r="IN198" s="277"/>
      <c r="IO198" s="277"/>
      <c r="IP198" s="277"/>
      <c r="IQ198" s="277"/>
      <c r="IR198" s="277"/>
      <c r="IS198" s="277"/>
      <c r="IT198" s="277"/>
      <c r="IU198" s="277"/>
      <c r="IV198" s="277"/>
    </row>
    <row r="199" s="248" customFormat="1" customHeight="1" spans="1:256">
      <c r="A199" s="277"/>
      <c r="B199" s="385" t="s">
        <v>1633</v>
      </c>
      <c r="C199" s="385"/>
      <c r="D199" s="385"/>
      <c r="E199" s="385"/>
      <c r="F199" s="355" t="str">
        <f>F202</f>
        <v>1.8元/平方米</v>
      </c>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277"/>
      <c r="BV199" s="277"/>
      <c r="BW199" s="277"/>
      <c r="BX199" s="277"/>
      <c r="BY199" s="277"/>
      <c r="BZ199" s="277"/>
      <c r="CA199" s="277"/>
      <c r="CB199" s="277"/>
      <c r="CC199" s="277"/>
      <c r="CD199" s="277"/>
      <c r="CE199" s="277"/>
      <c r="CF199" s="277"/>
      <c r="CG199" s="277"/>
      <c r="CH199" s="277"/>
      <c r="CI199" s="277"/>
      <c r="CJ199" s="277"/>
      <c r="CK199" s="277"/>
      <c r="CL199" s="277"/>
      <c r="CM199" s="277"/>
      <c r="CN199" s="277"/>
      <c r="CO199" s="277"/>
      <c r="CP199" s="277"/>
      <c r="CQ199" s="277"/>
      <c r="CR199" s="277"/>
      <c r="CS199" s="277"/>
      <c r="CT199" s="277"/>
      <c r="CU199" s="277"/>
      <c r="CV199" s="277"/>
      <c r="CW199" s="277"/>
      <c r="CX199" s="277"/>
      <c r="CY199" s="277"/>
      <c r="CZ199" s="277"/>
      <c r="DA199" s="277"/>
      <c r="DB199" s="277"/>
      <c r="DC199" s="277"/>
      <c r="DD199" s="277"/>
      <c r="DE199" s="277"/>
      <c r="DF199" s="277"/>
      <c r="DG199" s="277"/>
      <c r="DH199" s="277"/>
      <c r="DI199" s="277"/>
      <c r="DJ199" s="277"/>
      <c r="DK199" s="277"/>
      <c r="DL199" s="277"/>
      <c r="DM199" s="277"/>
      <c r="DN199" s="277"/>
      <c r="DO199" s="277"/>
      <c r="DP199" s="277"/>
      <c r="DQ199" s="277"/>
      <c r="DR199" s="277"/>
      <c r="DS199" s="277"/>
      <c r="DT199" s="277"/>
      <c r="DU199" s="277"/>
      <c r="DV199" s="277"/>
      <c r="DW199" s="277"/>
      <c r="DX199" s="277"/>
      <c r="DY199" s="277"/>
      <c r="DZ199" s="277"/>
      <c r="EA199" s="277"/>
      <c r="EB199" s="277"/>
      <c r="EC199" s="277"/>
      <c r="ED199" s="277"/>
      <c r="EE199" s="277"/>
      <c r="EF199" s="277"/>
      <c r="EG199" s="277"/>
      <c r="EH199" s="277"/>
      <c r="EI199" s="277"/>
      <c r="EJ199" s="277"/>
      <c r="EK199" s="277"/>
      <c r="EL199" s="277"/>
      <c r="EM199" s="277"/>
      <c r="EN199" s="277"/>
      <c r="EO199" s="277"/>
      <c r="EP199" s="277"/>
      <c r="EQ199" s="277"/>
      <c r="ER199" s="277"/>
      <c r="ES199" s="277"/>
      <c r="ET199" s="277"/>
      <c r="EU199" s="277"/>
      <c r="EV199" s="277"/>
      <c r="EW199" s="277"/>
      <c r="EX199" s="277"/>
      <c r="EY199" s="277"/>
      <c r="EZ199" s="277"/>
      <c r="FA199" s="277"/>
      <c r="FB199" s="277"/>
      <c r="FC199" s="277"/>
      <c r="FD199" s="277"/>
      <c r="FE199" s="277"/>
      <c r="FF199" s="277"/>
      <c r="FG199" s="277"/>
      <c r="FH199" s="277"/>
      <c r="FI199" s="277"/>
      <c r="FJ199" s="277"/>
      <c r="FK199" s="277"/>
      <c r="FL199" s="277"/>
      <c r="FM199" s="277"/>
      <c r="FN199" s="277"/>
      <c r="FO199" s="277"/>
      <c r="FP199" s="277"/>
      <c r="FQ199" s="277"/>
      <c r="FR199" s="277"/>
      <c r="FS199" s="277"/>
      <c r="FT199" s="277"/>
      <c r="FU199" s="277"/>
      <c r="FV199" s="277"/>
      <c r="FW199" s="277"/>
      <c r="FX199" s="277"/>
      <c r="FY199" s="277"/>
      <c r="FZ199" s="277"/>
      <c r="GA199" s="277"/>
      <c r="GB199" s="277"/>
      <c r="GC199" s="277"/>
      <c r="GD199" s="277"/>
      <c r="GE199" s="277"/>
      <c r="GF199" s="277"/>
      <c r="GG199" s="277"/>
      <c r="GH199" s="277"/>
      <c r="GI199" s="277"/>
      <c r="GJ199" s="277"/>
      <c r="GK199" s="277"/>
      <c r="GL199" s="277"/>
      <c r="GM199" s="277"/>
      <c r="GN199" s="277"/>
      <c r="GO199" s="277"/>
      <c r="GP199" s="277"/>
      <c r="GQ199" s="277"/>
      <c r="GR199" s="277"/>
      <c r="GS199" s="277"/>
      <c r="GT199" s="277"/>
      <c r="GU199" s="277"/>
      <c r="GV199" s="277"/>
      <c r="GW199" s="277"/>
      <c r="GX199" s="277"/>
      <c r="GY199" s="277"/>
      <c r="GZ199" s="277"/>
      <c r="HA199" s="277"/>
      <c r="HB199" s="277"/>
      <c r="HC199" s="277"/>
      <c r="HD199" s="277"/>
      <c r="HE199" s="277"/>
      <c r="HF199" s="277"/>
      <c r="HG199" s="277"/>
      <c r="HH199" s="277"/>
      <c r="HI199" s="277"/>
      <c r="HJ199" s="277"/>
      <c r="HK199" s="277"/>
      <c r="HL199" s="277"/>
      <c r="HM199" s="277"/>
      <c r="HN199" s="277"/>
      <c r="HO199" s="277"/>
      <c r="HP199" s="277"/>
      <c r="HQ199" s="277"/>
      <c r="HR199" s="277"/>
      <c r="HS199" s="277"/>
      <c r="HT199" s="277"/>
      <c r="HU199" s="277"/>
      <c r="HV199" s="277"/>
      <c r="HW199" s="277"/>
      <c r="HX199" s="277"/>
      <c r="HY199" s="277"/>
      <c r="HZ199" s="277"/>
      <c r="IA199" s="277"/>
      <c r="IB199" s="277"/>
      <c r="IC199" s="277"/>
      <c r="ID199" s="277"/>
      <c r="IE199" s="277"/>
      <c r="IF199" s="277"/>
      <c r="IG199" s="277"/>
      <c r="IH199" s="277"/>
      <c r="II199" s="277"/>
      <c r="IJ199" s="277"/>
      <c r="IK199" s="277"/>
      <c r="IL199" s="277"/>
      <c r="IM199" s="277"/>
      <c r="IN199" s="277"/>
      <c r="IO199" s="277"/>
      <c r="IP199" s="277"/>
      <c r="IQ199" s="277"/>
      <c r="IR199" s="277"/>
      <c r="IS199" s="277"/>
      <c r="IT199" s="277"/>
      <c r="IU199" s="277"/>
      <c r="IV199" s="277"/>
    </row>
    <row r="200" s="248" customFormat="1" customHeight="1" spans="1:256">
      <c r="A200" s="277"/>
      <c r="B200" s="364" t="s">
        <v>1634</v>
      </c>
      <c r="C200" s="275" t="s">
        <v>1635</v>
      </c>
      <c r="D200" s="275"/>
      <c r="E200" s="275"/>
      <c r="F200" s="275" t="s">
        <v>1636</v>
      </c>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c r="AZ200" s="277"/>
      <c r="BA200" s="277"/>
      <c r="BB200" s="277"/>
      <c r="BC200" s="277"/>
      <c r="BD200" s="277"/>
      <c r="BE200" s="277"/>
      <c r="BF200" s="277"/>
      <c r="BG200" s="277"/>
      <c r="BH200" s="277"/>
      <c r="BI200" s="277"/>
      <c r="BJ200" s="277"/>
      <c r="BK200" s="277"/>
      <c r="BL200" s="277"/>
      <c r="BM200" s="277"/>
      <c r="BN200" s="277"/>
      <c r="BO200" s="277"/>
      <c r="BP200" s="277"/>
      <c r="BQ200" s="277"/>
      <c r="BR200" s="277"/>
      <c r="BS200" s="277"/>
      <c r="BT200" s="277"/>
      <c r="BU200" s="277"/>
      <c r="BV200" s="277"/>
      <c r="BW200" s="277"/>
      <c r="BX200" s="277"/>
      <c r="BY200" s="277"/>
      <c r="BZ200" s="277"/>
      <c r="CA200" s="277"/>
      <c r="CB200" s="277"/>
      <c r="CC200" s="277"/>
      <c r="CD200" s="277"/>
      <c r="CE200" s="277"/>
      <c r="CF200" s="277"/>
      <c r="CG200" s="277"/>
      <c r="CH200" s="277"/>
      <c r="CI200" s="277"/>
      <c r="CJ200" s="277"/>
      <c r="CK200" s="277"/>
      <c r="CL200" s="277"/>
      <c r="CM200" s="277"/>
      <c r="CN200" s="277"/>
      <c r="CO200" s="277"/>
      <c r="CP200" s="277"/>
      <c r="CQ200" s="277"/>
      <c r="CR200" s="277"/>
      <c r="CS200" s="277"/>
      <c r="CT200" s="277"/>
      <c r="CU200" s="277"/>
      <c r="CV200" s="277"/>
      <c r="CW200" s="277"/>
      <c r="CX200" s="277"/>
      <c r="CY200" s="277"/>
      <c r="CZ200" s="277"/>
      <c r="DA200" s="277"/>
      <c r="DB200" s="277"/>
      <c r="DC200" s="277"/>
      <c r="DD200" s="277"/>
      <c r="DE200" s="277"/>
      <c r="DF200" s="277"/>
      <c r="DG200" s="277"/>
      <c r="DH200" s="277"/>
      <c r="DI200" s="277"/>
      <c r="DJ200" s="277"/>
      <c r="DK200" s="277"/>
      <c r="DL200" s="277"/>
      <c r="DM200" s="277"/>
      <c r="DN200" s="277"/>
      <c r="DO200" s="277"/>
      <c r="DP200" s="277"/>
      <c r="DQ200" s="277"/>
      <c r="DR200" s="277"/>
      <c r="DS200" s="277"/>
      <c r="DT200" s="277"/>
      <c r="DU200" s="277"/>
      <c r="DV200" s="277"/>
      <c r="DW200" s="277"/>
      <c r="DX200" s="277"/>
      <c r="DY200" s="277"/>
      <c r="DZ200" s="277"/>
      <c r="EA200" s="277"/>
      <c r="EB200" s="277"/>
      <c r="EC200" s="277"/>
      <c r="ED200" s="277"/>
      <c r="EE200" s="277"/>
      <c r="EF200" s="277"/>
      <c r="EG200" s="277"/>
      <c r="EH200" s="277"/>
      <c r="EI200" s="277"/>
      <c r="EJ200" s="277"/>
      <c r="EK200" s="277"/>
      <c r="EL200" s="277"/>
      <c r="EM200" s="277"/>
      <c r="EN200" s="277"/>
      <c r="EO200" s="277"/>
      <c r="EP200" s="277"/>
      <c r="EQ200" s="277"/>
      <c r="ER200" s="277"/>
      <c r="ES200" s="277"/>
      <c r="ET200" s="277"/>
      <c r="EU200" s="277"/>
      <c r="EV200" s="277"/>
      <c r="EW200" s="277"/>
      <c r="EX200" s="277"/>
      <c r="EY200" s="277"/>
      <c r="EZ200" s="277"/>
      <c r="FA200" s="277"/>
      <c r="FB200" s="277"/>
      <c r="FC200" s="277"/>
      <c r="FD200" s="277"/>
      <c r="FE200" s="277"/>
      <c r="FF200" s="277"/>
      <c r="FG200" s="277"/>
      <c r="FH200" s="277"/>
      <c r="FI200" s="277"/>
      <c r="FJ200" s="277"/>
      <c r="FK200" s="277"/>
      <c r="FL200" s="277"/>
      <c r="FM200" s="277"/>
      <c r="FN200" s="277"/>
      <c r="FO200" s="277"/>
      <c r="FP200" s="277"/>
      <c r="FQ200" s="277"/>
      <c r="FR200" s="277"/>
      <c r="FS200" s="277"/>
      <c r="FT200" s="277"/>
      <c r="FU200" s="277"/>
      <c r="FV200" s="277"/>
      <c r="FW200" s="277"/>
      <c r="FX200" s="277"/>
      <c r="FY200" s="277"/>
      <c r="FZ200" s="277"/>
      <c r="GA200" s="277"/>
      <c r="GB200" s="277"/>
      <c r="GC200" s="277"/>
      <c r="GD200" s="277"/>
      <c r="GE200" s="277"/>
      <c r="GF200" s="277"/>
      <c r="GG200" s="277"/>
      <c r="GH200" s="277"/>
      <c r="GI200" s="277"/>
      <c r="GJ200" s="277"/>
      <c r="GK200" s="277"/>
      <c r="GL200" s="277"/>
      <c r="GM200" s="277"/>
      <c r="GN200" s="277"/>
      <c r="GO200" s="277"/>
      <c r="GP200" s="277"/>
      <c r="GQ200" s="277"/>
      <c r="GR200" s="277"/>
      <c r="GS200" s="277"/>
      <c r="GT200" s="277"/>
      <c r="GU200" s="277"/>
      <c r="GV200" s="277"/>
      <c r="GW200" s="277"/>
      <c r="GX200" s="277"/>
      <c r="GY200" s="277"/>
      <c r="GZ200" s="277"/>
      <c r="HA200" s="277"/>
      <c r="HB200" s="277"/>
      <c r="HC200" s="277"/>
      <c r="HD200" s="277"/>
      <c r="HE200" s="277"/>
      <c r="HF200" s="277"/>
      <c r="HG200" s="277"/>
      <c r="HH200" s="277"/>
      <c r="HI200" s="277"/>
      <c r="HJ200" s="277"/>
      <c r="HK200" s="277"/>
      <c r="HL200" s="277"/>
      <c r="HM200" s="277"/>
      <c r="HN200" s="277"/>
      <c r="HO200" s="277"/>
      <c r="HP200" s="277"/>
      <c r="HQ200" s="277"/>
      <c r="HR200" s="277"/>
      <c r="HS200" s="277"/>
      <c r="HT200" s="277"/>
      <c r="HU200" s="277"/>
      <c r="HV200" s="277"/>
      <c r="HW200" s="277"/>
      <c r="HX200" s="277"/>
      <c r="HY200" s="277"/>
      <c r="HZ200" s="277"/>
      <c r="IA200" s="277"/>
      <c r="IB200" s="277"/>
      <c r="IC200" s="277"/>
      <c r="ID200" s="277"/>
      <c r="IE200" s="277"/>
      <c r="IF200" s="277"/>
      <c r="IG200" s="277"/>
      <c r="IH200" s="277"/>
      <c r="II200" s="277"/>
      <c r="IJ200" s="277"/>
      <c r="IK200" s="277"/>
      <c r="IL200" s="277"/>
      <c r="IM200" s="277"/>
      <c r="IN200" s="277"/>
      <c r="IO200" s="277"/>
      <c r="IP200" s="277"/>
      <c r="IQ200" s="277"/>
      <c r="IR200" s="277"/>
      <c r="IS200" s="277"/>
      <c r="IT200" s="277"/>
      <c r="IU200" s="277"/>
      <c r="IV200" s="277"/>
    </row>
    <row r="201" s="248" customFormat="1" customHeight="1" spans="1:256">
      <c r="A201" s="277"/>
      <c r="B201" s="364" t="s">
        <v>1637</v>
      </c>
      <c r="C201" s="261" t="s">
        <v>1638</v>
      </c>
      <c r="D201" s="261"/>
      <c r="E201" s="261"/>
      <c r="F201" s="386" t="s">
        <v>1639</v>
      </c>
      <c r="G201" s="387" t="s">
        <v>1464</v>
      </c>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c r="AZ201" s="277"/>
      <c r="BA201" s="277"/>
      <c r="BB201" s="277"/>
      <c r="BC201" s="277"/>
      <c r="BD201" s="277"/>
      <c r="BE201" s="277"/>
      <c r="BF201" s="277"/>
      <c r="BG201" s="277"/>
      <c r="BH201" s="277"/>
      <c r="BI201" s="277"/>
      <c r="BJ201" s="277"/>
      <c r="BK201" s="277"/>
      <c r="BL201" s="277"/>
      <c r="BM201" s="277"/>
      <c r="BN201" s="277"/>
      <c r="BO201" s="277"/>
      <c r="BP201" s="277"/>
      <c r="BQ201" s="277"/>
      <c r="BR201" s="277"/>
      <c r="BS201" s="277"/>
      <c r="BT201" s="277"/>
      <c r="BU201" s="277"/>
      <c r="BV201" s="277"/>
      <c r="BW201" s="277"/>
      <c r="BX201" s="277"/>
      <c r="BY201" s="277"/>
      <c r="BZ201" s="277"/>
      <c r="CA201" s="277"/>
      <c r="CB201" s="277"/>
      <c r="CC201" s="277"/>
      <c r="CD201" s="277"/>
      <c r="CE201" s="277"/>
      <c r="CF201" s="277"/>
      <c r="CG201" s="277"/>
      <c r="CH201" s="277"/>
      <c r="CI201" s="277"/>
      <c r="CJ201" s="277"/>
      <c r="CK201" s="277"/>
      <c r="CL201" s="277"/>
      <c r="CM201" s="277"/>
      <c r="CN201" s="277"/>
      <c r="CO201" s="277"/>
      <c r="CP201" s="277"/>
      <c r="CQ201" s="277"/>
      <c r="CR201" s="277"/>
      <c r="CS201" s="277"/>
      <c r="CT201" s="277"/>
      <c r="CU201" s="277"/>
      <c r="CV201" s="277"/>
      <c r="CW201" s="277"/>
      <c r="CX201" s="277"/>
      <c r="CY201" s="277"/>
      <c r="CZ201" s="277"/>
      <c r="DA201" s="277"/>
      <c r="DB201" s="277"/>
      <c r="DC201" s="277"/>
      <c r="DD201" s="277"/>
      <c r="DE201" s="277"/>
      <c r="DF201" s="277"/>
      <c r="DG201" s="277"/>
      <c r="DH201" s="277"/>
      <c r="DI201" s="277"/>
      <c r="DJ201" s="277"/>
      <c r="DK201" s="277"/>
      <c r="DL201" s="277"/>
      <c r="DM201" s="277"/>
      <c r="DN201" s="277"/>
      <c r="DO201" s="277"/>
      <c r="DP201" s="277"/>
      <c r="DQ201" s="277"/>
      <c r="DR201" s="277"/>
      <c r="DS201" s="277"/>
      <c r="DT201" s="277"/>
      <c r="DU201" s="277"/>
      <c r="DV201" s="277"/>
      <c r="DW201" s="277"/>
      <c r="DX201" s="277"/>
      <c r="DY201" s="277"/>
      <c r="DZ201" s="277"/>
      <c r="EA201" s="277"/>
      <c r="EB201" s="277"/>
      <c r="EC201" s="277"/>
      <c r="ED201" s="277"/>
      <c r="EE201" s="277"/>
      <c r="EF201" s="277"/>
      <c r="EG201" s="277"/>
      <c r="EH201" s="277"/>
      <c r="EI201" s="277"/>
      <c r="EJ201" s="277"/>
      <c r="EK201" s="277"/>
      <c r="EL201" s="277"/>
      <c r="EM201" s="277"/>
      <c r="EN201" s="277"/>
      <c r="EO201" s="277"/>
      <c r="EP201" s="277"/>
      <c r="EQ201" s="277"/>
      <c r="ER201" s="277"/>
      <c r="ES201" s="277"/>
      <c r="ET201" s="277"/>
      <c r="EU201" s="277"/>
      <c r="EV201" s="277"/>
      <c r="EW201" s="277"/>
      <c r="EX201" s="277"/>
      <c r="EY201" s="277"/>
      <c r="EZ201" s="277"/>
      <c r="FA201" s="277"/>
      <c r="FB201" s="277"/>
      <c r="FC201" s="277"/>
      <c r="FD201" s="277"/>
      <c r="FE201" s="277"/>
      <c r="FF201" s="277"/>
      <c r="FG201" s="277"/>
      <c r="FH201" s="277"/>
      <c r="FI201" s="277"/>
      <c r="FJ201" s="277"/>
      <c r="FK201" s="277"/>
      <c r="FL201" s="277"/>
      <c r="FM201" s="277"/>
      <c r="FN201" s="277"/>
      <c r="FO201" s="277"/>
      <c r="FP201" s="277"/>
      <c r="FQ201" s="277"/>
      <c r="FR201" s="277"/>
      <c r="FS201" s="277"/>
      <c r="FT201" s="277"/>
      <c r="FU201" s="277"/>
      <c r="FV201" s="277"/>
      <c r="FW201" s="277"/>
      <c r="FX201" s="277"/>
      <c r="FY201" s="277"/>
      <c r="FZ201" s="277"/>
      <c r="GA201" s="277"/>
      <c r="GB201" s="277"/>
      <c r="GC201" s="277"/>
      <c r="GD201" s="277"/>
      <c r="GE201" s="277"/>
      <c r="GF201" s="277"/>
      <c r="GG201" s="277"/>
      <c r="GH201" s="277"/>
      <c r="GI201" s="277"/>
      <c r="GJ201" s="277"/>
      <c r="GK201" s="277"/>
      <c r="GL201" s="277"/>
      <c r="GM201" s="277"/>
      <c r="GN201" s="277"/>
      <c r="GO201" s="277"/>
      <c r="GP201" s="277"/>
      <c r="GQ201" s="277"/>
      <c r="GR201" s="277"/>
      <c r="GS201" s="277"/>
      <c r="GT201" s="277"/>
      <c r="GU201" s="277"/>
      <c r="GV201" s="277"/>
      <c r="GW201" s="277"/>
      <c r="GX201" s="277"/>
      <c r="GY201" s="277"/>
      <c r="GZ201" s="277"/>
      <c r="HA201" s="277"/>
      <c r="HB201" s="277"/>
      <c r="HC201" s="277"/>
      <c r="HD201" s="277"/>
      <c r="HE201" s="277"/>
      <c r="HF201" s="277"/>
      <c r="HG201" s="277"/>
      <c r="HH201" s="277"/>
      <c r="HI201" s="277"/>
      <c r="HJ201" s="277"/>
      <c r="HK201" s="277"/>
      <c r="HL201" s="277"/>
      <c r="HM201" s="277"/>
      <c r="HN201" s="277"/>
      <c r="HO201" s="277"/>
      <c r="HP201" s="277"/>
      <c r="HQ201" s="277"/>
      <c r="HR201" s="277"/>
      <c r="HS201" s="277"/>
      <c r="HT201" s="277"/>
      <c r="HU201" s="277"/>
      <c r="HV201" s="277"/>
      <c r="HW201" s="277"/>
      <c r="HX201" s="277"/>
      <c r="HY201" s="277"/>
      <c r="HZ201" s="277"/>
      <c r="IA201" s="277"/>
      <c r="IB201" s="277"/>
      <c r="IC201" s="277"/>
      <c r="ID201" s="277"/>
      <c r="IE201" s="277"/>
      <c r="IF201" s="277"/>
      <c r="IG201" s="277"/>
      <c r="IH201" s="277"/>
      <c r="II201" s="277"/>
      <c r="IJ201" s="277"/>
      <c r="IK201" s="277"/>
      <c r="IL201" s="277"/>
      <c r="IM201" s="277"/>
      <c r="IN201" s="277"/>
      <c r="IO201" s="277"/>
      <c r="IP201" s="277"/>
      <c r="IQ201" s="277"/>
      <c r="IR201" s="277"/>
      <c r="IS201" s="277"/>
      <c r="IT201" s="277"/>
      <c r="IU201" s="277"/>
      <c r="IV201" s="277"/>
    </row>
    <row r="202" s="248" customFormat="1" ht="22.8" customHeight="1" spans="1:256">
      <c r="A202" s="277"/>
      <c r="B202" s="275" t="s">
        <v>1640</v>
      </c>
      <c r="C202" s="261" t="s">
        <v>1641</v>
      </c>
      <c r="D202" s="261"/>
      <c r="E202" s="261"/>
      <c r="F202" s="386" t="s">
        <v>1642</v>
      </c>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77"/>
      <c r="AE202" s="277"/>
      <c r="AF202" s="277"/>
      <c r="AG202" s="277"/>
      <c r="AH202" s="277"/>
      <c r="AI202" s="277"/>
      <c r="AJ202" s="277"/>
      <c r="AK202" s="277"/>
      <c r="AL202" s="277"/>
      <c r="AM202" s="277"/>
      <c r="AN202" s="277"/>
      <c r="AO202" s="277"/>
      <c r="AP202" s="277"/>
      <c r="AQ202" s="277"/>
      <c r="AR202" s="277"/>
      <c r="AS202" s="277"/>
      <c r="AT202" s="277"/>
      <c r="AU202" s="277"/>
      <c r="AV202" s="277"/>
      <c r="AW202" s="277"/>
      <c r="AX202" s="277"/>
      <c r="AY202" s="277"/>
      <c r="AZ202" s="277"/>
      <c r="BA202" s="277"/>
      <c r="BB202" s="277"/>
      <c r="BC202" s="277"/>
      <c r="BD202" s="277"/>
      <c r="BE202" s="277"/>
      <c r="BF202" s="277"/>
      <c r="BG202" s="277"/>
      <c r="BH202" s="277"/>
      <c r="BI202" s="277"/>
      <c r="BJ202" s="277"/>
      <c r="BK202" s="277"/>
      <c r="BL202" s="277"/>
      <c r="BM202" s="277"/>
      <c r="BN202" s="277"/>
      <c r="BO202" s="277"/>
      <c r="BP202" s="277"/>
      <c r="BQ202" s="277"/>
      <c r="BR202" s="277"/>
      <c r="BS202" s="277"/>
      <c r="BT202" s="277"/>
      <c r="BU202" s="277"/>
      <c r="BV202" s="277"/>
      <c r="BW202" s="277"/>
      <c r="BX202" s="277"/>
      <c r="BY202" s="277"/>
      <c r="BZ202" s="277"/>
      <c r="CA202" s="277"/>
      <c r="CB202" s="277"/>
      <c r="CC202" s="277"/>
      <c r="CD202" s="277"/>
      <c r="CE202" s="277"/>
      <c r="CF202" s="277"/>
      <c r="CG202" s="277"/>
      <c r="CH202" s="277"/>
      <c r="CI202" s="277"/>
      <c r="CJ202" s="277"/>
      <c r="CK202" s="277"/>
      <c r="CL202" s="277"/>
      <c r="CM202" s="277"/>
      <c r="CN202" s="277"/>
      <c r="CO202" s="277"/>
      <c r="CP202" s="277"/>
      <c r="CQ202" s="277"/>
      <c r="CR202" s="277"/>
      <c r="CS202" s="277"/>
      <c r="CT202" s="277"/>
      <c r="CU202" s="277"/>
      <c r="CV202" s="277"/>
      <c r="CW202" s="277"/>
      <c r="CX202" s="277"/>
      <c r="CY202" s="277"/>
      <c r="CZ202" s="277"/>
      <c r="DA202" s="277"/>
      <c r="DB202" s="277"/>
      <c r="DC202" s="277"/>
      <c r="DD202" s="277"/>
      <c r="DE202" s="277"/>
      <c r="DF202" s="277"/>
      <c r="DG202" s="277"/>
      <c r="DH202" s="277"/>
      <c r="DI202" s="277"/>
      <c r="DJ202" s="277"/>
      <c r="DK202" s="277"/>
      <c r="DL202" s="277"/>
      <c r="DM202" s="277"/>
      <c r="DN202" s="277"/>
      <c r="DO202" s="277"/>
      <c r="DP202" s="277"/>
      <c r="DQ202" s="277"/>
      <c r="DR202" s="277"/>
      <c r="DS202" s="277"/>
      <c r="DT202" s="277"/>
      <c r="DU202" s="277"/>
      <c r="DV202" s="277"/>
      <c r="DW202" s="277"/>
      <c r="DX202" s="277"/>
      <c r="DY202" s="277"/>
      <c r="DZ202" s="277"/>
      <c r="EA202" s="277"/>
      <c r="EB202" s="277"/>
      <c r="EC202" s="277"/>
      <c r="ED202" s="277"/>
      <c r="EE202" s="277"/>
      <c r="EF202" s="277"/>
      <c r="EG202" s="277"/>
      <c r="EH202" s="277"/>
      <c r="EI202" s="277"/>
      <c r="EJ202" s="277"/>
      <c r="EK202" s="277"/>
      <c r="EL202" s="277"/>
      <c r="EM202" s="277"/>
      <c r="EN202" s="277"/>
      <c r="EO202" s="277"/>
      <c r="EP202" s="277"/>
      <c r="EQ202" s="277"/>
      <c r="ER202" s="277"/>
      <c r="ES202" s="277"/>
      <c r="ET202" s="277"/>
      <c r="EU202" s="277"/>
      <c r="EV202" s="277"/>
      <c r="EW202" s="277"/>
      <c r="EX202" s="277"/>
      <c r="EY202" s="277"/>
      <c r="EZ202" s="277"/>
      <c r="FA202" s="277"/>
      <c r="FB202" s="277"/>
      <c r="FC202" s="277"/>
      <c r="FD202" s="277"/>
      <c r="FE202" s="277"/>
      <c r="FF202" s="277"/>
      <c r="FG202" s="277"/>
      <c r="FH202" s="277"/>
      <c r="FI202" s="277"/>
      <c r="FJ202" s="277"/>
      <c r="FK202" s="277"/>
      <c r="FL202" s="277"/>
      <c r="FM202" s="277"/>
      <c r="FN202" s="277"/>
      <c r="FO202" s="277"/>
      <c r="FP202" s="277"/>
      <c r="FQ202" s="277"/>
      <c r="FR202" s="277"/>
      <c r="FS202" s="277"/>
      <c r="FT202" s="277"/>
      <c r="FU202" s="277"/>
      <c r="FV202" s="277"/>
      <c r="FW202" s="277"/>
      <c r="FX202" s="277"/>
      <c r="FY202" s="277"/>
      <c r="FZ202" s="277"/>
      <c r="GA202" s="277"/>
      <c r="GB202" s="277"/>
      <c r="GC202" s="277"/>
      <c r="GD202" s="277"/>
      <c r="GE202" s="277"/>
      <c r="GF202" s="277"/>
      <c r="GG202" s="277"/>
      <c r="GH202" s="277"/>
      <c r="GI202" s="277"/>
      <c r="GJ202" s="277"/>
      <c r="GK202" s="277"/>
      <c r="GL202" s="277"/>
      <c r="GM202" s="277"/>
      <c r="GN202" s="277"/>
      <c r="GO202" s="277"/>
      <c r="GP202" s="277"/>
      <c r="GQ202" s="277"/>
      <c r="GR202" s="277"/>
      <c r="GS202" s="277"/>
      <c r="GT202" s="277"/>
      <c r="GU202" s="277"/>
      <c r="GV202" s="277"/>
      <c r="GW202" s="277"/>
      <c r="GX202" s="277"/>
      <c r="GY202" s="277"/>
      <c r="GZ202" s="277"/>
      <c r="HA202" s="277"/>
      <c r="HB202" s="277"/>
      <c r="HC202" s="277"/>
      <c r="HD202" s="277"/>
      <c r="HE202" s="277"/>
      <c r="HF202" s="277"/>
      <c r="HG202" s="277"/>
      <c r="HH202" s="277"/>
      <c r="HI202" s="277"/>
      <c r="HJ202" s="277"/>
      <c r="HK202" s="277"/>
      <c r="HL202" s="277"/>
      <c r="HM202" s="277"/>
      <c r="HN202" s="277"/>
      <c r="HO202" s="277"/>
      <c r="HP202" s="277"/>
      <c r="HQ202" s="277"/>
      <c r="HR202" s="277"/>
      <c r="HS202" s="277"/>
      <c r="HT202" s="277"/>
      <c r="HU202" s="277"/>
      <c r="HV202" s="277"/>
      <c r="HW202" s="277"/>
      <c r="HX202" s="277"/>
      <c r="HY202" s="277"/>
      <c r="HZ202" s="277"/>
      <c r="IA202" s="277"/>
      <c r="IB202" s="277"/>
      <c r="IC202" s="277"/>
      <c r="ID202" s="277"/>
      <c r="IE202" s="277"/>
      <c r="IF202" s="277"/>
      <c r="IG202" s="277"/>
      <c r="IH202" s="277"/>
      <c r="II202" s="277"/>
      <c r="IJ202" s="277"/>
      <c r="IK202" s="277"/>
      <c r="IL202" s="277"/>
      <c r="IM202" s="277"/>
      <c r="IN202" s="277"/>
      <c r="IO202" s="277"/>
      <c r="IP202" s="277"/>
      <c r="IQ202" s="277"/>
      <c r="IR202" s="277"/>
      <c r="IS202" s="277"/>
      <c r="IT202" s="277"/>
      <c r="IU202" s="277"/>
      <c r="IV202" s="277"/>
    </row>
    <row r="203" s="248" customFormat="1" ht="22.8" customHeight="1" spans="1:256">
      <c r="A203" s="277"/>
      <c r="B203" s="275"/>
      <c r="C203" s="261" t="s">
        <v>1643</v>
      </c>
      <c r="D203" s="261"/>
      <c r="E203" s="261"/>
      <c r="F203" s="386" t="s">
        <v>1644</v>
      </c>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7"/>
      <c r="AZ203" s="277"/>
      <c r="BA203" s="277"/>
      <c r="BB203" s="277"/>
      <c r="BC203" s="277"/>
      <c r="BD203" s="277"/>
      <c r="BE203" s="277"/>
      <c r="BF203" s="277"/>
      <c r="BG203" s="277"/>
      <c r="BH203" s="277"/>
      <c r="BI203" s="277"/>
      <c r="BJ203" s="277"/>
      <c r="BK203" s="277"/>
      <c r="BL203" s="277"/>
      <c r="BM203" s="277"/>
      <c r="BN203" s="277"/>
      <c r="BO203" s="277"/>
      <c r="BP203" s="277"/>
      <c r="BQ203" s="277"/>
      <c r="BR203" s="277"/>
      <c r="BS203" s="277"/>
      <c r="BT203" s="277"/>
      <c r="BU203" s="277"/>
      <c r="BV203" s="277"/>
      <c r="BW203" s="277"/>
      <c r="BX203" s="277"/>
      <c r="BY203" s="277"/>
      <c r="BZ203" s="277"/>
      <c r="CA203" s="277"/>
      <c r="CB203" s="277"/>
      <c r="CC203" s="277"/>
      <c r="CD203" s="277"/>
      <c r="CE203" s="277"/>
      <c r="CF203" s="277"/>
      <c r="CG203" s="277"/>
      <c r="CH203" s="277"/>
      <c r="CI203" s="277"/>
      <c r="CJ203" s="277"/>
      <c r="CK203" s="277"/>
      <c r="CL203" s="277"/>
      <c r="CM203" s="277"/>
      <c r="CN203" s="277"/>
      <c r="CO203" s="277"/>
      <c r="CP203" s="277"/>
      <c r="CQ203" s="277"/>
      <c r="CR203" s="277"/>
      <c r="CS203" s="277"/>
      <c r="CT203" s="277"/>
      <c r="CU203" s="277"/>
      <c r="CV203" s="277"/>
      <c r="CW203" s="277"/>
      <c r="CX203" s="277"/>
      <c r="CY203" s="277"/>
      <c r="CZ203" s="277"/>
      <c r="DA203" s="277"/>
      <c r="DB203" s="277"/>
      <c r="DC203" s="277"/>
      <c r="DD203" s="277"/>
      <c r="DE203" s="277"/>
      <c r="DF203" s="277"/>
      <c r="DG203" s="277"/>
      <c r="DH203" s="277"/>
      <c r="DI203" s="277"/>
      <c r="DJ203" s="277"/>
      <c r="DK203" s="277"/>
      <c r="DL203" s="277"/>
      <c r="DM203" s="277"/>
      <c r="DN203" s="277"/>
      <c r="DO203" s="277"/>
      <c r="DP203" s="277"/>
      <c r="DQ203" s="277"/>
      <c r="DR203" s="277"/>
      <c r="DS203" s="277"/>
      <c r="DT203" s="277"/>
      <c r="DU203" s="277"/>
      <c r="DV203" s="277"/>
      <c r="DW203" s="277"/>
      <c r="DX203" s="277"/>
      <c r="DY203" s="277"/>
      <c r="DZ203" s="277"/>
      <c r="EA203" s="277"/>
      <c r="EB203" s="277"/>
      <c r="EC203" s="277"/>
      <c r="ED203" s="277"/>
      <c r="EE203" s="277"/>
      <c r="EF203" s="277"/>
      <c r="EG203" s="277"/>
      <c r="EH203" s="277"/>
      <c r="EI203" s="277"/>
      <c r="EJ203" s="277"/>
      <c r="EK203" s="277"/>
      <c r="EL203" s="277"/>
      <c r="EM203" s="277"/>
      <c r="EN203" s="277"/>
      <c r="EO203" s="277"/>
      <c r="EP203" s="277"/>
      <c r="EQ203" s="277"/>
      <c r="ER203" s="277"/>
      <c r="ES203" s="277"/>
      <c r="ET203" s="277"/>
      <c r="EU203" s="277"/>
      <c r="EV203" s="277"/>
      <c r="EW203" s="277"/>
      <c r="EX203" s="277"/>
      <c r="EY203" s="277"/>
      <c r="EZ203" s="277"/>
      <c r="FA203" s="277"/>
      <c r="FB203" s="277"/>
      <c r="FC203" s="277"/>
      <c r="FD203" s="277"/>
      <c r="FE203" s="277"/>
      <c r="FF203" s="277"/>
      <c r="FG203" s="277"/>
      <c r="FH203" s="277"/>
      <c r="FI203" s="277"/>
      <c r="FJ203" s="277"/>
      <c r="FK203" s="277"/>
      <c r="FL203" s="277"/>
      <c r="FM203" s="277"/>
      <c r="FN203" s="277"/>
      <c r="FO203" s="277"/>
      <c r="FP203" s="277"/>
      <c r="FQ203" s="277"/>
      <c r="FR203" s="277"/>
      <c r="FS203" s="277"/>
      <c r="FT203" s="277"/>
      <c r="FU203" s="277"/>
      <c r="FV203" s="277"/>
      <c r="FW203" s="277"/>
      <c r="FX203" s="277"/>
      <c r="FY203" s="277"/>
      <c r="FZ203" s="277"/>
      <c r="GA203" s="277"/>
      <c r="GB203" s="277"/>
      <c r="GC203" s="277"/>
      <c r="GD203" s="277"/>
      <c r="GE203" s="277"/>
      <c r="GF203" s="277"/>
      <c r="GG203" s="277"/>
      <c r="GH203" s="277"/>
      <c r="GI203" s="277"/>
      <c r="GJ203" s="277"/>
      <c r="GK203" s="277"/>
      <c r="GL203" s="277"/>
      <c r="GM203" s="277"/>
      <c r="GN203" s="277"/>
      <c r="GO203" s="277"/>
      <c r="GP203" s="277"/>
      <c r="GQ203" s="277"/>
      <c r="GR203" s="277"/>
      <c r="GS203" s="277"/>
      <c r="GT203" s="277"/>
      <c r="GU203" s="277"/>
      <c r="GV203" s="277"/>
      <c r="GW203" s="277"/>
      <c r="GX203" s="277"/>
      <c r="GY203" s="277"/>
      <c r="GZ203" s="277"/>
      <c r="HA203" s="277"/>
      <c r="HB203" s="277"/>
      <c r="HC203" s="277"/>
      <c r="HD203" s="277"/>
      <c r="HE203" s="277"/>
      <c r="HF203" s="277"/>
      <c r="HG203" s="277"/>
      <c r="HH203" s="277"/>
      <c r="HI203" s="277"/>
      <c r="HJ203" s="277"/>
      <c r="HK203" s="277"/>
      <c r="HL203" s="277"/>
      <c r="HM203" s="277"/>
      <c r="HN203" s="277"/>
      <c r="HO203" s="277"/>
      <c r="HP203" s="277"/>
      <c r="HQ203" s="277"/>
      <c r="HR203" s="277"/>
      <c r="HS203" s="277"/>
      <c r="HT203" s="277"/>
      <c r="HU203" s="277"/>
      <c r="HV203" s="277"/>
      <c r="HW203" s="277"/>
      <c r="HX203" s="277"/>
      <c r="HY203" s="277"/>
      <c r="HZ203" s="277"/>
      <c r="IA203" s="277"/>
      <c r="IB203" s="277"/>
      <c r="IC203" s="277"/>
      <c r="ID203" s="277"/>
      <c r="IE203" s="277"/>
      <c r="IF203" s="277"/>
      <c r="IG203" s="277"/>
      <c r="IH203" s="277"/>
      <c r="II203" s="277"/>
      <c r="IJ203" s="277"/>
      <c r="IK203" s="277"/>
      <c r="IL203" s="277"/>
      <c r="IM203" s="277"/>
      <c r="IN203" s="277"/>
      <c r="IO203" s="277"/>
      <c r="IP203" s="277"/>
      <c r="IQ203" s="277"/>
      <c r="IR203" s="277"/>
      <c r="IS203" s="277"/>
      <c r="IT203" s="277"/>
      <c r="IU203" s="277"/>
      <c r="IV203" s="277"/>
    </row>
    <row r="204" s="248" customFormat="1" ht="22.8" customHeight="1" spans="1:256">
      <c r="A204" s="277"/>
      <c r="B204" s="275"/>
      <c r="C204" s="261" t="s">
        <v>1645</v>
      </c>
      <c r="D204" s="261"/>
      <c r="E204" s="261"/>
      <c r="F204" s="386" t="s">
        <v>1646</v>
      </c>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c r="AQ204" s="277"/>
      <c r="AR204" s="277"/>
      <c r="AS204" s="277"/>
      <c r="AT204" s="277"/>
      <c r="AU204" s="277"/>
      <c r="AV204" s="277"/>
      <c r="AW204" s="277"/>
      <c r="AX204" s="277"/>
      <c r="AY204" s="277"/>
      <c r="AZ204" s="277"/>
      <c r="BA204" s="277"/>
      <c r="BB204" s="277"/>
      <c r="BC204" s="277"/>
      <c r="BD204" s="277"/>
      <c r="BE204" s="277"/>
      <c r="BF204" s="277"/>
      <c r="BG204" s="277"/>
      <c r="BH204" s="277"/>
      <c r="BI204" s="277"/>
      <c r="BJ204" s="277"/>
      <c r="BK204" s="277"/>
      <c r="BL204" s="277"/>
      <c r="BM204" s="277"/>
      <c r="BN204" s="277"/>
      <c r="BO204" s="277"/>
      <c r="BP204" s="277"/>
      <c r="BQ204" s="277"/>
      <c r="BR204" s="277"/>
      <c r="BS204" s="277"/>
      <c r="BT204" s="277"/>
      <c r="BU204" s="277"/>
      <c r="BV204" s="277"/>
      <c r="BW204" s="277"/>
      <c r="BX204" s="277"/>
      <c r="BY204" s="277"/>
      <c r="BZ204" s="277"/>
      <c r="CA204" s="277"/>
      <c r="CB204" s="277"/>
      <c r="CC204" s="277"/>
      <c r="CD204" s="277"/>
      <c r="CE204" s="277"/>
      <c r="CF204" s="277"/>
      <c r="CG204" s="277"/>
      <c r="CH204" s="277"/>
      <c r="CI204" s="277"/>
      <c r="CJ204" s="277"/>
      <c r="CK204" s="277"/>
      <c r="CL204" s="277"/>
      <c r="CM204" s="277"/>
      <c r="CN204" s="277"/>
      <c r="CO204" s="277"/>
      <c r="CP204" s="277"/>
      <c r="CQ204" s="277"/>
      <c r="CR204" s="277"/>
      <c r="CS204" s="277"/>
      <c r="CT204" s="277"/>
      <c r="CU204" s="277"/>
      <c r="CV204" s="277"/>
      <c r="CW204" s="277"/>
      <c r="CX204" s="277"/>
      <c r="CY204" s="277"/>
      <c r="CZ204" s="277"/>
      <c r="DA204" s="277"/>
      <c r="DB204" s="277"/>
      <c r="DC204" s="277"/>
      <c r="DD204" s="277"/>
      <c r="DE204" s="277"/>
      <c r="DF204" s="277"/>
      <c r="DG204" s="277"/>
      <c r="DH204" s="277"/>
      <c r="DI204" s="277"/>
      <c r="DJ204" s="277"/>
      <c r="DK204" s="277"/>
      <c r="DL204" s="277"/>
      <c r="DM204" s="277"/>
      <c r="DN204" s="277"/>
      <c r="DO204" s="277"/>
      <c r="DP204" s="277"/>
      <c r="DQ204" s="277"/>
      <c r="DR204" s="277"/>
      <c r="DS204" s="277"/>
      <c r="DT204" s="277"/>
      <c r="DU204" s="277"/>
      <c r="DV204" s="277"/>
      <c r="DW204" s="277"/>
      <c r="DX204" s="277"/>
      <c r="DY204" s="277"/>
      <c r="DZ204" s="277"/>
      <c r="EA204" s="277"/>
      <c r="EB204" s="277"/>
      <c r="EC204" s="277"/>
      <c r="ED204" s="277"/>
      <c r="EE204" s="277"/>
      <c r="EF204" s="277"/>
      <c r="EG204" s="277"/>
      <c r="EH204" s="277"/>
      <c r="EI204" s="277"/>
      <c r="EJ204" s="277"/>
      <c r="EK204" s="277"/>
      <c r="EL204" s="277"/>
      <c r="EM204" s="277"/>
      <c r="EN204" s="277"/>
      <c r="EO204" s="277"/>
      <c r="EP204" s="277"/>
      <c r="EQ204" s="277"/>
      <c r="ER204" s="277"/>
      <c r="ES204" s="277"/>
      <c r="ET204" s="277"/>
      <c r="EU204" s="277"/>
      <c r="EV204" s="277"/>
      <c r="EW204" s="277"/>
      <c r="EX204" s="277"/>
      <c r="EY204" s="277"/>
      <c r="EZ204" s="277"/>
      <c r="FA204" s="277"/>
      <c r="FB204" s="277"/>
      <c r="FC204" s="277"/>
      <c r="FD204" s="277"/>
      <c r="FE204" s="277"/>
      <c r="FF204" s="277"/>
      <c r="FG204" s="277"/>
      <c r="FH204" s="277"/>
      <c r="FI204" s="277"/>
      <c r="FJ204" s="277"/>
      <c r="FK204" s="277"/>
      <c r="FL204" s="277"/>
      <c r="FM204" s="277"/>
      <c r="FN204" s="277"/>
      <c r="FO204" s="277"/>
      <c r="FP204" s="277"/>
      <c r="FQ204" s="277"/>
      <c r="FR204" s="277"/>
      <c r="FS204" s="277"/>
      <c r="FT204" s="277"/>
      <c r="FU204" s="277"/>
      <c r="FV204" s="277"/>
      <c r="FW204" s="277"/>
      <c r="FX204" s="277"/>
      <c r="FY204" s="277"/>
      <c r="FZ204" s="277"/>
      <c r="GA204" s="277"/>
      <c r="GB204" s="277"/>
      <c r="GC204" s="277"/>
      <c r="GD204" s="277"/>
      <c r="GE204" s="277"/>
      <c r="GF204" s="277"/>
      <c r="GG204" s="277"/>
      <c r="GH204" s="277"/>
      <c r="GI204" s="277"/>
      <c r="GJ204" s="277"/>
      <c r="GK204" s="277"/>
      <c r="GL204" s="277"/>
      <c r="GM204" s="277"/>
      <c r="GN204" s="277"/>
      <c r="GO204" s="277"/>
      <c r="GP204" s="277"/>
      <c r="GQ204" s="277"/>
      <c r="GR204" s="277"/>
      <c r="GS204" s="277"/>
      <c r="GT204" s="277"/>
      <c r="GU204" s="277"/>
      <c r="GV204" s="277"/>
      <c r="GW204" s="277"/>
      <c r="GX204" s="277"/>
      <c r="GY204" s="277"/>
      <c r="GZ204" s="277"/>
      <c r="HA204" s="277"/>
      <c r="HB204" s="277"/>
      <c r="HC204" s="277"/>
      <c r="HD204" s="277"/>
      <c r="HE204" s="277"/>
      <c r="HF204" s="277"/>
      <c r="HG204" s="277"/>
      <c r="HH204" s="277"/>
      <c r="HI204" s="277"/>
      <c r="HJ204" s="277"/>
      <c r="HK204" s="277"/>
      <c r="HL204" s="277"/>
      <c r="HM204" s="277"/>
      <c r="HN204" s="277"/>
      <c r="HO204" s="277"/>
      <c r="HP204" s="277"/>
      <c r="HQ204" s="277"/>
      <c r="HR204" s="277"/>
      <c r="HS204" s="277"/>
      <c r="HT204" s="277"/>
      <c r="HU204" s="277"/>
      <c r="HV204" s="277"/>
      <c r="HW204" s="277"/>
      <c r="HX204" s="277"/>
      <c r="HY204" s="277"/>
      <c r="HZ204" s="277"/>
      <c r="IA204" s="277"/>
      <c r="IB204" s="277"/>
      <c r="IC204" s="277"/>
      <c r="ID204" s="277"/>
      <c r="IE204" s="277"/>
      <c r="IF204" s="277"/>
      <c r="IG204" s="277"/>
      <c r="IH204" s="277"/>
      <c r="II204" s="277"/>
      <c r="IJ204" s="277"/>
      <c r="IK204" s="277"/>
      <c r="IL204" s="277"/>
      <c r="IM204" s="277"/>
      <c r="IN204" s="277"/>
      <c r="IO204" s="277"/>
      <c r="IP204" s="277"/>
      <c r="IQ204" s="277"/>
      <c r="IR204" s="277"/>
      <c r="IS204" s="277"/>
      <c r="IT204" s="277"/>
      <c r="IU204" s="277"/>
      <c r="IV204" s="277"/>
    </row>
    <row r="205" s="248" customFormat="1" customHeight="1" spans="1:256">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c r="AM205" s="277"/>
      <c r="AN205" s="277"/>
      <c r="AO205" s="277"/>
      <c r="AP205" s="277"/>
      <c r="AQ205" s="277"/>
      <c r="AR205" s="277"/>
      <c r="AS205" s="277"/>
      <c r="AT205" s="277"/>
      <c r="AU205" s="277"/>
      <c r="AV205" s="277"/>
      <c r="AW205" s="277"/>
      <c r="AX205" s="277"/>
      <c r="AY205" s="277"/>
      <c r="AZ205" s="277"/>
      <c r="BA205" s="277"/>
      <c r="BB205" s="277"/>
      <c r="BC205" s="277"/>
      <c r="BD205" s="277"/>
      <c r="BE205" s="277"/>
      <c r="BF205" s="277"/>
      <c r="BG205" s="277"/>
      <c r="BH205" s="277"/>
      <c r="BI205" s="277"/>
      <c r="BJ205" s="277"/>
      <c r="BK205" s="277"/>
      <c r="BL205" s="277"/>
      <c r="BM205" s="277"/>
      <c r="BN205" s="277"/>
      <c r="BO205" s="277"/>
      <c r="BP205" s="277"/>
      <c r="BQ205" s="277"/>
      <c r="BR205" s="277"/>
      <c r="BS205" s="277"/>
      <c r="BT205" s="277"/>
      <c r="BU205" s="277"/>
      <c r="BV205" s="277"/>
      <c r="BW205" s="277"/>
      <c r="BX205" s="277"/>
      <c r="BY205" s="277"/>
      <c r="BZ205" s="277"/>
      <c r="CA205" s="277"/>
      <c r="CB205" s="277"/>
      <c r="CC205" s="277"/>
      <c r="CD205" s="277"/>
      <c r="CE205" s="277"/>
      <c r="CF205" s="277"/>
      <c r="CG205" s="277"/>
      <c r="CH205" s="277"/>
      <c r="CI205" s="277"/>
      <c r="CJ205" s="277"/>
      <c r="CK205" s="277"/>
      <c r="CL205" s="277"/>
      <c r="CM205" s="277"/>
      <c r="CN205" s="277"/>
      <c r="CO205" s="277"/>
      <c r="CP205" s="277"/>
      <c r="CQ205" s="277"/>
      <c r="CR205" s="277"/>
      <c r="CS205" s="277"/>
      <c r="CT205" s="277"/>
      <c r="CU205" s="277"/>
      <c r="CV205" s="277"/>
      <c r="CW205" s="277"/>
      <c r="CX205" s="277"/>
      <c r="CY205" s="277"/>
      <c r="CZ205" s="277"/>
      <c r="DA205" s="277"/>
      <c r="DB205" s="277"/>
      <c r="DC205" s="277"/>
      <c r="DD205" s="277"/>
      <c r="DE205" s="277"/>
      <c r="DF205" s="277"/>
      <c r="DG205" s="277"/>
      <c r="DH205" s="277"/>
      <c r="DI205" s="277"/>
      <c r="DJ205" s="277"/>
      <c r="DK205" s="277"/>
      <c r="DL205" s="277"/>
      <c r="DM205" s="277"/>
      <c r="DN205" s="277"/>
      <c r="DO205" s="277"/>
      <c r="DP205" s="277"/>
      <c r="DQ205" s="277"/>
      <c r="DR205" s="277"/>
      <c r="DS205" s="277"/>
      <c r="DT205" s="277"/>
      <c r="DU205" s="277"/>
      <c r="DV205" s="277"/>
      <c r="DW205" s="277"/>
      <c r="DX205" s="277"/>
      <c r="DY205" s="277"/>
      <c r="DZ205" s="277"/>
      <c r="EA205" s="277"/>
      <c r="EB205" s="277"/>
      <c r="EC205" s="277"/>
      <c r="ED205" s="277"/>
      <c r="EE205" s="277"/>
      <c r="EF205" s="277"/>
      <c r="EG205" s="277"/>
      <c r="EH205" s="277"/>
      <c r="EI205" s="277"/>
      <c r="EJ205" s="277"/>
      <c r="EK205" s="277"/>
      <c r="EL205" s="277"/>
      <c r="EM205" s="277"/>
      <c r="EN205" s="277"/>
      <c r="EO205" s="277"/>
      <c r="EP205" s="277"/>
      <c r="EQ205" s="277"/>
      <c r="ER205" s="277"/>
      <c r="ES205" s="277"/>
      <c r="ET205" s="277"/>
      <c r="EU205" s="277"/>
      <c r="EV205" s="277"/>
      <c r="EW205" s="277"/>
      <c r="EX205" s="277"/>
      <c r="EY205" s="277"/>
      <c r="EZ205" s="277"/>
      <c r="FA205" s="277"/>
      <c r="FB205" s="277"/>
      <c r="FC205" s="277"/>
      <c r="FD205" s="277"/>
      <c r="FE205" s="277"/>
      <c r="FF205" s="277"/>
      <c r="FG205" s="277"/>
      <c r="FH205" s="277"/>
      <c r="FI205" s="277"/>
      <c r="FJ205" s="277"/>
      <c r="FK205" s="277"/>
      <c r="FL205" s="277"/>
      <c r="FM205" s="277"/>
      <c r="FN205" s="277"/>
      <c r="FO205" s="277"/>
      <c r="FP205" s="277"/>
      <c r="FQ205" s="277"/>
      <c r="FR205" s="277"/>
      <c r="FS205" s="277"/>
      <c r="FT205" s="277"/>
      <c r="FU205" s="277"/>
      <c r="FV205" s="277"/>
      <c r="FW205" s="277"/>
      <c r="FX205" s="277"/>
      <c r="FY205" s="277"/>
      <c r="FZ205" s="277"/>
      <c r="GA205" s="277"/>
      <c r="GB205" s="277"/>
      <c r="GC205" s="277"/>
      <c r="GD205" s="277"/>
      <c r="GE205" s="277"/>
      <c r="GF205" s="277"/>
      <c r="GG205" s="277"/>
      <c r="GH205" s="277"/>
      <c r="GI205" s="277"/>
      <c r="GJ205" s="277"/>
      <c r="GK205" s="277"/>
      <c r="GL205" s="277"/>
      <c r="GM205" s="277"/>
      <c r="GN205" s="277"/>
      <c r="GO205" s="277"/>
      <c r="GP205" s="277"/>
      <c r="GQ205" s="277"/>
      <c r="GR205" s="277"/>
      <c r="GS205" s="277"/>
      <c r="GT205" s="277"/>
      <c r="GU205" s="277"/>
      <c r="GV205" s="277"/>
      <c r="GW205" s="277"/>
      <c r="GX205" s="277"/>
      <c r="GY205" s="277"/>
      <c r="GZ205" s="277"/>
      <c r="HA205" s="277"/>
      <c r="HB205" s="277"/>
      <c r="HC205" s="277"/>
      <c r="HD205" s="277"/>
      <c r="HE205" s="277"/>
      <c r="HF205" s="277"/>
      <c r="HG205" s="277"/>
      <c r="HH205" s="277"/>
      <c r="HI205" s="277"/>
      <c r="HJ205" s="277"/>
      <c r="HK205" s="277"/>
      <c r="HL205" s="277"/>
      <c r="HM205" s="277"/>
      <c r="HN205" s="277"/>
      <c r="HO205" s="277"/>
      <c r="HP205" s="277"/>
      <c r="HQ205" s="277"/>
      <c r="HR205" s="277"/>
      <c r="HS205" s="277"/>
      <c r="HT205" s="277"/>
      <c r="HU205" s="277"/>
      <c r="HV205" s="277"/>
      <c r="HW205" s="277"/>
      <c r="HX205" s="277"/>
      <c r="HY205" s="277"/>
      <c r="HZ205" s="277"/>
      <c r="IA205" s="277"/>
      <c r="IB205" s="277"/>
      <c r="IC205" s="277"/>
      <c r="ID205" s="277"/>
      <c r="IE205" s="277"/>
      <c r="IF205" s="277"/>
      <c r="IG205" s="277"/>
      <c r="IH205" s="277"/>
      <c r="II205" s="277"/>
      <c r="IJ205" s="277"/>
      <c r="IK205" s="277"/>
      <c r="IL205" s="277"/>
      <c r="IM205" s="277"/>
      <c r="IN205" s="277"/>
      <c r="IO205" s="277"/>
      <c r="IP205" s="277"/>
      <c r="IQ205" s="277"/>
      <c r="IR205" s="277"/>
      <c r="IS205" s="277"/>
      <c r="IT205" s="277"/>
      <c r="IU205" s="277"/>
      <c r="IV205" s="277"/>
    </row>
    <row r="206" s="248" customFormat="1" customHeight="1" spans="1:256">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c r="AZ206" s="277"/>
      <c r="BA206" s="277"/>
      <c r="BB206" s="277"/>
      <c r="BC206" s="277"/>
      <c r="BD206" s="277"/>
      <c r="BE206" s="277"/>
      <c r="BF206" s="277"/>
      <c r="BG206" s="277"/>
      <c r="BH206" s="277"/>
      <c r="BI206" s="277"/>
      <c r="BJ206" s="277"/>
      <c r="BK206" s="277"/>
      <c r="BL206" s="277"/>
      <c r="BM206" s="277"/>
      <c r="BN206" s="277"/>
      <c r="BO206" s="277"/>
      <c r="BP206" s="277"/>
      <c r="BQ206" s="277"/>
      <c r="BR206" s="277"/>
      <c r="BS206" s="277"/>
      <c r="BT206" s="277"/>
      <c r="BU206" s="277"/>
      <c r="BV206" s="277"/>
      <c r="BW206" s="277"/>
      <c r="BX206" s="277"/>
      <c r="BY206" s="277"/>
      <c r="BZ206" s="277"/>
      <c r="CA206" s="277"/>
      <c r="CB206" s="277"/>
      <c r="CC206" s="277"/>
      <c r="CD206" s="277"/>
      <c r="CE206" s="277"/>
      <c r="CF206" s="277"/>
      <c r="CG206" s="277"/>
      <c r="CH206" s="277"/>
      <c r="CI206" s="277"/>
      <c r="CJ206" s="277"/>
      <c r="CK206" s="277"/>
      <c r="CL206" s="277"/>
      <c r="CM206" s="277"/>
      <c r="CN206" s="277"/>
      <c r="CO206" s="277"/>
      <c r="CP206" s="277"/>
      <c r="CQ206" s="277"/>
      <c r="CR206" s="277"/>
      <c r="CS206" s="277"/>
      <c r="CT206" s="277"/>
      <c r="CU206" s="277"/>
      <c r="CV206" s="277"/>
      <c r="CW206" s="277"/>
      <c r="CX206" s="277"/>
      <c r="CY206" s="277"/>
      <c r="CZ206" s="277"/>
      <c r="DA206" s="277"/>
      <c r="DB206" s="277"/>
      <c r="DC206" s="277"/>
      <c r="DD206" s="277"/>
      <c r="DE206" s="277"/>
      <c r="DF206" s="277"/>
      <c r="DG206" s="277"/>
      <c r="DH206" s="277"/>
      <c r="DI206" s="277"/>
      <c r="DJ206" s="277"/>
      <c r="DK206" s="277"/>
      <c r="DL206" s="277"/>
      <c r="DM206" s="277"/>
      <c r="DN206" s="277"/>
      <c r="DO206" s="277"/>
      <c r="DP206" s="277"/>
      <c r="DQ206" s="277"/>
      <c r="DR206" s="277"/>
      <c r="DS206" s="277"/>
      <c r="DT206" s="277"/>
      <c r="DU206" s="277"/>
      <c r="DV206" s="277"/>
      <c r="DW206" s="277"/>
      <c r="DX206" s="277"/>
      <c r="DY206" s="277"/>
      <c r="DZ206" s="277"/>
      <c r="EA206" s="277"/>
      <c r="EB206" s="277"/>
      <c r="EC206" s="277"/>
      <c r="ED206" s="277"/>
      <c r="EE206" s="277"/>
      <c r="EF206" s="277"/>
      <c r="EG206" s="277"/>
      <c r="EH206" s="277"/>
      <c r="EI206" s="277"/>
      <c r="EJ206" s="277"/>
      <c r="EK206" s="277"/>
      <c r="EL206" s="277"/>
      <c r="EM206" s="277"/>
      <c r="EN206" s="277"/>
      <c r="EO206" s="277"/>
      <c r="EP206" s="277"/>
      <c r="EQ206" s="277"/>
      <c r="ER206" s="277"/>
      <c r="ES206" s="277"/>
      <c r="ET206" s="277"/>
      <c r="EU206" s="277"/>
      <c r="EV206" s="277"/>
      <c r="EW206" s="277"/>
      <c r="EX206" s="277"/>
      <c r="EY206" s="277"/>
      <c r="EZ206" s="277"/>
      <c r="FA206" s="277"/>
      <c r="FB206" s="277"/>
      <c r="FC206" s="277"/>
      <c r="FD206" s="277"/>
      <c r="FE206" s="277"/>
      <c r="FF206" s="277"/>
      <c r="FG206" s="277"/>
      <c r="FH206" s="277"/>
      <c r="FI206" s="277"/>
      <c r="FJ206" s="277"/>
      <c r="FK206" s="277"/>
      <c r="FL206" s="277"/>
      <c r="FM206" s="277"/>
      <c r="FN206" s="277"/>
      <c r="FO206" s="277"/>
      <c r="FP206" s="277"/>
      <c r="FQ206" s="277"/>
      <c r="FR206" s="277"/>
      <c r="FS206" s="277"/>
      <c r="FT206" s="277"/>
      <c r="FU206" s="277"/>
      <c r="FV206" s="277"/>
      <c r="FW206" s="277"/>
      <c r="FX206" s="277"/>
      <c r="FY206" s="277"/>
      <c r="FZ206" s="277"/>
      <c r="GA206" s="277"/>
      <c r="GB206" s="277"/>
      <c r="GC206" s="277"/>
      <c r="GD206" s="277"/>
      <c r="GE206" s="277"/>
      <c r="GF206" s="277"/>
      <c r="GG206" s="277"/>
      <c r="GH206" s="277"/>
      <c r="GI206" s="277"/>
      <c r="GJ206" s="277"/>
      <c r="GK206" s="277"/>
      <c r="GL206" s="277"/>
      <c r="GM206" s="277"/>
      <c r="GN206" s="277"/>
      <c r="GO206" s="277"/>
      <c r="GP206" s="277"/>
      <c r="GQ206" s="277"/>
      <c r="GR206" s="277"/>
      <c r="GS206" s="277"/>
      <c r="GT206" s="277"/>
      <c r="GU206" s="277"/>
      <c r="GV206" s="277"/>
      <c r="GW206" s="277"/>
      <c r="GX206" s="277"/>
      <c r="GY206" s="277"/>
      <c r="GZ206" s="277"/>
      <c r="HA206" s="277"/>
      <c r="HB206" s="277"/>
      <c r="HC206" s="277"/>
      <c r="HD206" s="277"/>
      <c r="HE206" s="277"/>
      <c r="HF206" s="277"/>
      <c r="HG206" s="277"/>
      <c r="HH206" s="277"/>
      <c r="HI206" s="277"/>
      <c r="HJ206" s="277"/>
      <c r="HK206" s="277"/>
      <c r="HL206" s="277"/>
      <c r="HM206" s="277"/>
      <c r="HN206" s="277"/>
      <c r="HO206" s="277"/>
      <c r="HP206" s="277"/>
      <c r="HQ206" s="277"/>
      <c r="HR206" s="277"/>
      <c r="HS206" s="277"/>
      <c r="HT206" s="277"/>
      <c r="HU206" s="277"/>
      <c r="HV206" s="277"/>
      <c r="HW206" s="277"/>
      <c r="HX206" s="277"/>
      <c r="HY206" s="277"/>
      <c r="HZ206" s="277"/>
      <c r="IA206" s="277"/>
      <c r="IB206" s="277"/>
      <c r="IC206" s="277"/>
      <c r="ID206" s="277"/>
      <c r="IE206" s="277"/>
      <c r="IF206" s="277"/>
      <c r="IG206" s="277"/>
      <c r="IH206" s="277"/>
      <c r="II206" s="277"/>
      <c r="IJ206" s="277"/>
      <c r="IK206" s="277"/>
      <c r="IL206" s="277"/>
      <c r="IM206" s="277"/>
      <c r="IN206" s="277"/>
      <c r="IO206" s="277"/>
      <c r="IP206" s="277"/>
      <c r="IQ206" s="277"/>
      <c r="IR206" s="277"/>
      <c r="IS206" s="277"/>
      <c r="IT206" s="277"/>
      <c r="IU206" s="277"/>
      <c r="IV206" s="277"/>
    </row>
    <row r="207" s="248" customFormat="1" customHeight="1" spans="1:256">
      <c r="A207" s="277"/>
      <c r="B207" s="388" t="s">
        <v>1447</v>
      </c>
      <c r="C207" s="388"/>
      <c r="D207" s="388"/>
      <c r="E207" s="388"/>
      <c r="F207" s="389">
        <f>F217/C1</f>
        <v>0.0134368349950474</v>
      </c>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c r="AO207" s="277"/>
      <c r="AP207" s="277"/>
      <c r="AQ207" s="277"/>
      <c r="AR207" s="277"/>
      <c r="AS207" s="277"/>
      <c r="AT207" s="277"/>
      <c r="AU207" s="277"/>
      <c r="AV207" s="277"/>
      <c r="AW207" s="277"/>
      <c r="AX207" s="277"/>
      <c r="AY207" s="277"/>
      <c r="AZ207" s="277"/>
      <c r="BA207" s="277"/>
      <c r="BB207" s="277"/>
      <c r="BC207" s="277"/>
      <c r="BD207" s="277"/>
      <c r="BE207" s="277"/>
      <c r="BF207" s="277"/>
      <c r="BG207" s="277"/>
      <c r="BH207" s="277"/>
      <c r="BI207" s="277"/>
      <c r="BJ207" s="277"/>
      <c r="BK207" s="277"/>
      <c r="BL207" s="277"/>
      <c r="BM207" s="277"/>
      <c r="BN207" s="277"/>
      <c r="BO207" s="277"/>
      <c r="BP207" s="277"/>
      <c r="BQ207" s="277"/>
      <c r="BR207" s="277"/>
      <c r="BS207" s="277"/>
      <c r="BT207" s="277"/>
      <c r="BU207" s="277"/>
      <c r="BV207" s="277"/>
      <c r="BW207" s="277"/>
      <c r="BX207" s="277"/>
      <c r="BY207" s="277"/>
      <c r="BZ207" s="277"/>
      <c r="CA207" s="277"/>
      <c r="CB207" s="277"/>
      <c r="CC207" s="277"/>
      <c r="CD207" s="277"/>
      <c r="CE207" s="277"/>
      <c r="CF207" s="277"/>
      <c r="CG207" s="277"/>
      <c r="CH207" s="277"/>
      <c r="CI207" s="277"/>
      <c r="CJ207" s="277"/>
      <c r="CK207" s="277"/>
      <c r="CL207" s="277"/>
      <c r="CM207" s="277"/>
      <c r="CN207" s="277"/>
      <c r="CO207" s="277"/>
      <c r="CP207" s="277"/>
      <c r="CQ207" s="277"/>
      <c r="CR207" s="277"/>
      <c r="CS207" s="277"/>
      <c r="CT207" s="277"/>
      <c r="CU207" s="277"/>
      <c r="CV207" s="277"/>
      <c r="CW207" s="277"/>
      <c r="CX207" s="277"/>
      <c r="CY207" s="277"/>
      <c r="CZ207" s="277"/>
      <c r="DA207" s="277"/>
      <c r="DB207" s="277"/>
      <c r="DC207" s="277"/>
      <c r="DD207" s="277"/>
      <c r="DE207" s="277"/>
      <c r="DF207" s="277"/>
      <c r="DG207" s="277"/>
      <c r="DH207" s="277"/>
      <c r="DI207" s="277"/>
      <c r="DJ207" s="277"/>
      <c r="DK207" s="277"/>
      <c r="DL207" s="277"/>
      <c r="DM207" s="277"/>
      <c r="DN207" s="277"/>
      <c r="DO207" s="277"/>
      <c r="DP207" s="277"/>
      <c r="DQ207" s="277"/>
      <c r="DR207" s="277"/>
      <c r="DS207" s="277"/>
      <c r="DT207" s="277"/>
      <c r="DU207" s="277"/>
      <c r="DV207" s="277"/>
      <c r="DW207" s="277"/>
      <c r="DX207" s="277"/>
      <c r="DY207" s="277"/>
      <c r="DZ207" s="277"/>
      <c r="EA207" s="277"/>
      <c r="EB207" s="277"/>
      <c r="EC207" s="277"/>
      <c r="ED207" s="277"/>
      <c r="EE207" s="277"/>
      <c r="EF207" s="277"/>
      <c r="EG207" s="277"/>
      <c r="EH207" s="277"/>
      <c r="EI207" s="277"/>
      <c r="EJ207" s="277"/>
      <c r="EK207" s="277"/>
      <c r="EL207" s="277"/>
      <c r="EM207" s="277"/>
      <c r="EN207" s="277"/>
      <c r="EO207" s="277"/>
      <c r="EP207" s="277"/>
      <c r="EQ207" s="277"/>
      <c r="ER207" s="277"/>
      <c r="ES207" s="277"/>
      <c r="ET207" s="277"/>
      <c r="EU207" s="277"/>
      <c r="EV207" s="277"/>
      <c r="EW207" s="277"/>
      <c r="EX207" s="277"/>
      <c r="EY207" s="277"/>
      <c r="EZ207" s="277"/>
      <c r="FA207" s="277"/>
      <c r="FB207" s="277"/>
      <c r="FC207" s="277"/>
      <c r="FD207" s="277"/>
      <c r="FE207" s="277"/>
      <c r="FF207" s="277"/>
      <c r="FG207" s="277"/>
      <c r="FH207" s="277"/>
      <c r="FI207" s="277"/>
      <c r="FJ207" s="277"/>
      <c r="FK207" s="277"/>
      <c r="FL207" s="277"/>
      <c r="FM207" s="277"/>
      <c r="FN207" s="277"/>
      <c r="FO207" s="277"/>
      <c r="FP207" s="277"/>
      <c r="FQ207" s="277"/>
      <c r="FR207" s="277"/>
      <c r="FS207" s="277"/>
      <c r="FT207" s="277"/>
      <c r="FU207" s="277"/>
      <c r="FV207" s="277"/>
      <c r="FW207" s="277"/>
      <c r="FX207" s="277"/>
      <c r="FY207" s="277"/>
      <c r="FZ207" s="277"/>
      <c r="GA207" s="277"/>
      <c r="GB207" s="277"/>
      <c r="GC207" s="277"/>
      <c r="GD207" s="277"/>
      <c r="GE207" s="277"/>
      <c r="GF207" s="277"/>
      <c r="GG207" s="277"/>
      <c r="GH207" s="277"/>
      <c r="GI207" s="277"/>
      <c r="GJ207" s="277"/>
      <c r="GK207" s="277"/>
      <c r="GL207" s="277"/>
      <c r="GM207" s="277"/>
      <c r="GN207" s="277"/>
      <c r="GO207" s="277"/>
      <c r="GP207" s="277"/>
      <c r="GQ207" s="277"/>
      <c r="GR207" s="277"/>
      <c r="GS207" s="277"/>
      <c r="GT207" s="277"/>
      <c r="GU207" s="277"/>
      <c r="GV207" s="277"/>
      <c r="GW207" s="277"/>
      <c r="GX207" s="277"/>
      <c r="GY207" s="277"/>
      <c r="GZ207" s="277"/>
      <c r="HA207" s="277"/>
      <c r="HB207" s="277"/>
      <c r="HC207" s="277"/>
      <c r="HD207" s="277"/>
      <c r="HE207" s="277"/>
      <c r="HF207" s="277"/>
      <c r="HG207" s="277"/>
      <c r="HH207" s="277"/>
      <c r="HI207" s="277"/>
      <c r="HJ207" s="277"/>
      <c r="HK207" s="277"/>
      <c r="HL207" s="277"/>
      <c r="HM207" s="277"/>
      <c r="HN207" s="277"/>
      <c r="HO207" s="277"/>
      <c r="HP207" s="277"/>
      <c r="HQ207" s="277"/>
      <c r="HR207" s="277"/>
      <c r="HS207" s="277"/>
      <c r="HT207" s="277"/>
      <c r="HU207" s="277"/>
      <c r="HV207" s="277"/>
      <c r="HW207" s="277"/>
      <c r="HX207" s="277"/>
      <c r="HY207" s="277"/>
      <c r="HZ207" s="277"/>
      <c r="IA207" s="277"/>
      <c r="IB207" s="277"/>
      <c r="IC207" s="277"/>
      <c r="ID207" s="277"/>
      <c r="IE207" s="277"/>
      <c r="IF207" s="277"/>
      <c r="IG207" s="277"/>
      <c r="IH207" s="277"/>
      <c r="II207" s="277"/>
      <c r="IJ207" s="277"/>
      <c r="IK207" s="277"/>
      <c r="IL207" s="277"/>
      <c r="IM207" s="277"/>
      <c r="IN207" s="277"/>
      <c r="IO207" s="277"/>
      <c r="IP207" s="277"/>
      <c r="IQ207" s="277"/>
      <c r="IR207" s="277"/>
      <c r="IS207" s="277"/>
      <c r="IT207" s="277"/>
      <c r="IU207" s="277"/>
      <c r="IV207" s="277"/>
    </row>
    <row r="208" s="248" customFormat="1" customHeight="1" spans="1:256">
      <c r="A208" s="277"/>
      <c r="B208" s="390" t="s">
        <v>1647</v>
      </c>
      <c r="C208" s="391" t="s">
        <v>1648</v>
      </c>
      <c r="D208" s="392" t="s">
        <v>1649</v>
      </c>
      <c r="E208" s="393"/>
      <c r="F208" s="275" t="s">
        <v>1453</v>
      </c>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c r="AP208" s="277"/>
      <c r="AQ208" s="277"/>
      <c r="AR208" s="277"/>
      <c r="AS208" s="277"/>
      <c r="AT208" s="277"/>
      <c r="AU208" s="277"/>
      <c r="AV208" s="277"/>
      <c r="AW208" s="277"/>
      <c r="AX208" s="277"/>
      <c r="AY208" s="277"/>
      <c r="AZ208" s="277"/>
      <c r="BA208" s="277"/>
      <c r="BB208" s="277"/>
      <c r="BC208" s="277"/>
      <c r="BD208" s="277"/>
      <c r="BE208" s="277"/>
      <c r="BF208" s="277"/>
      <c r="BG208" s="277"/>
      <c r="BH208" s="277"/>
      <c r="BI208" s="277"/>
      <c r="BJ208" s="277"/>
      <c r="BK208" s="277"/>
      <c r="BL208" s="277"/>
      <c r="BM208" s="277"/>
      <c r="BN208" s="277"/>
      <c r="BO208" s="277"/>
      <c r="BP208" s="277"/>
      <c r="BQ208" s="277"/>
      <c r="BR208" s="277"/>
      <c r="BS208" s="277"/>
      <c r="BT208" s="277"/>
      <c r="BU208" s="277"/>
      <c r="BV208" s="277"/>
      <c r="BW208" s="277"/>
      <c r="BX208" s="277"/>
      <c r="BY208" s="277"/>
      <c r="BZ208" s="277"/>
      <c r="CA208" s="277"/>
      <c r="CB208" s="277"/>
      <c r="CC208" s="277"/>
      <c r="CD208" s="277"/>
      <c r="CE208" s="277"/>
      <c r="CF208" s="277"/>
      <c r="CG208" s="277"/>
      <c r="CH208" s="277"/>
      <c r="CI208" s="277"/>
      <c r="CJ208" s="277"/>
      <c r="CK208" s="277"/>
      <c r="CL208" s="277"/>
      <c r="CM208" s="277"/>
      <c r="CN208" s="277"/>
      <c r="CO208" s="277"/>
      <c r="CP208" s="277"/>
      <c r="CQ208" s="277"/>
      <c r="CR208" s="277"/>
      <c r="CS208" s="277"/>
      <c r="CT208" s="277"/>
      <c r="CU208" s="277"/>
      <c r="CV208" s="277"/>
      <c r="CW208" s="277"/>
      <c r="CX208" s="277"/>
      <c r="CY208" s="277"/>
      <c r="CZ208" s="277"/>
      <c r="DA208" s="277"/>
      <c r="DB208" s="277"/>
      <c r="DC208" s="277"/>
      <c r="DD208" s="277"/>
      <c r="DE208" s="277"/>
      <c r="DF208" s="277"/>
      <c r="DG208" s="277"/>
      <c r="DH208" s="277"/>
      <c r="DI208" s="277"/>
      <c r="DJ208" s="277"/>
      <c r="DK208" s="277"/>
      <c r="DL208" s="277"/>
      <c r="DM208" s="277"/>
      <c r="DN208" s="277"/>
      <c r="DO208" s="277"/>
      <c r="DP208" s="277"/>
      <c r="DQ208" s="277"/>
      <c r="DR208" s="277"/>
      <c r="DS208" s="277"/>
      <c r="DT208" s="277"/>
      <c r="DU208" s="277"/>
      <c r="DV208" s="277"/>
      <c r="DW208" s="277"/>
      <c r="DX208" s="277"/>
      <c r="DY208" s="277"/>
      <c r="DZ208" s="277"/>
      <c r="EA208" s="277"/>
      <c r="EB208" s="277"/>
      <c r="EC208" s="277"/>
      <c r="ED208" s="277"/>
      <c r="EE208" s="277"/>
      <c r="EF208" s="277"/>
      <c r="EG208" s="277"/>
      <c r="EH208" s="277"/>
      <c r="EI208" s="277"/>
      <c r="EJ208" s="277"/>
      <c r="EK208" s="277"/>
      <c r="EL208" s="277"/>
      <c r="EM208" s="277"/>
      <c r="EN208" s="277"/>
      <c r="EO208" s="277"/>
      <c r="EP208" s="277"/>
      <c r="EQ208" s="277"/>
      <c r="ER208" s="277"/>
      <c r="ES208" s="277"/>
      <c r="ET208" s="277"/>
      <c r="EU208" s="277"/>
      <c r="EV208" s="277"/>
      <c r="EW208" s="277"/>
      <c r="EX208" s="277"/>
      <c r="EY208" s="277"/>
      <c r="EZ208" s="277"/>
      <c r="FA208" s="277"/>
      <c r="FB208" s="277"/>
      <c r="FC208" s="277"/>
      <c r="FD208" s="277"/>
      <c r="FE208" s="277"/>
      <c r="FF208" s="277"/>
      <c r="FG208" s="277"/>
      <c r="FH208" s="277"/>
      <c r="FI208" s="277"/>
      <c r="FJ208" s="277"/>
      <c r="FK208" s="277"/>
      <c r="FL208" s="277"/>
      <c r="FM208" s="277"/>
      <c r="FN208" s="277"/>
      <c r="FO208" s="277"/>
      <c r="FP208" s="277"/>
      <c r="FQ208" s="277"/>
      <c r="FR208" s="277"/>
      <c r="FS208" s="277"/>
      <c r="FT208" s="277"/>
      <c r="FU208" s="277"/>
      <c r="FV208" s="277"/>
      <c r="FW208" s="277"/>
      <c r="FX208" s="277"/>
      <c r="FY208" s="277"/>
      <c r="FZ208" s="277"/>
      <c r="GA208" s="277"/>
      <c r="GB208" s="277"/>
      <c r="GC208" s="277"/>
      <c r="GD208" s="277"/>
      <c r="GE208" s="277"/>
      <c r="GF208" s="277"/>
      <c r="GG208" s="277"/>
      <c r="GH208" s="277"/>
      <c r="GI208" s="277"/>
      <c r="GJ208" s="277"/>
      <c r="GK208" s="277"/>
      <c r="GL208" s="277"/>
      <c r="GM208" s="277"/>
      <c r="GN208" s="277"/>
      <c r="GO208" s="277"/>
      <c r="GP208" s="277"/>
      <c r="GQ208" s="277"/>
      <c r="GR208" s="277"/>
      <c r="GS208" s="277"/>
      <c r="GT208" s="277"/>
      <c r="GU208" s="277"/>
      <c r="GV208" s="277"/>
      <c r="GW208" s="277"/>
      <c r="GX208" s="277"/>
      <c r="GY208" s="277"/>
      <c r="GZ208" s="277"/>
      <c r="HA208" s="277"/>
      <c r="HB208" s="277"/>
      <c r="HC208" s="277"/>
      <c r="HD208" s="277"/>
      <c r="HE208" s="277"/>
      <c r="HF208" s="277"/>
      <c r="HG208" s="277"/>
      <c r="HH208" s="277"/>
      <c r="HI208" s="277"/>
      <c r="HJ208" s="277"/>
      <c r="HK208" s="277"/>
      <c r="HL208" s="277"/>
      <c r="HM208" s="277"/>
      <c r="HN208" s="277"/>
      <c r="HO208" s="277"/>
      <c r="HP208" s="277"/>
      <c r="HQ208" s="277"/>
      <c r="HR208" s="277"/>
      <c r="HS208" s="277"/>
      <c r="HT208" s="277"/>
      <c r="HU208" s="277"/>
      <c r="HV208" s="277"/>
      <c r="HW208" s="277"/>
      <c r="HX208" s="277"/>
      <c r="HY208" s="277"/>
      <c r="HZ208" s="277"/>
      <c r="IA208" s="277"/>
      <c r="IB208" s="277"/>
      <c r="IC208" s="277"/>
      <c r="ID208" s="277"/>
      <c r="IE208" s="277"/>
      <c r="IF208" s="277"/>
      <c r="IG208" s="277"/>
      <c r="IH208" s="277"/>
      <c r="II208" s="277"/>
      <c r="IJ208" s="277"/>
      <c r="IK208" s="277"/>
      <c r="IL208" s="277"/>
      <c r="IM208" s="277"/>
      <c r="IN208" s="277"/>
      <c r="IO208" s="277"/>
      <c r="IP208" s="277"/>
      <c r="IQ208" s="277"/>
      <c r="IR208" s="277"/>
      <c r="IS208" s="277"/>
      <c r="IT208" s="277"/>
      <c r="IU208" s="277"/>
      <c r="IV208" s="277"/>
    </row>
    <row r="209" s="248" customFormat="1" customHeight="1" spans="1:256">
      <c r="A209" s="277"/>
      <c r="B209" s="394"/>
      <c r="C209" s="395"/>
      <c r="D209" s="396" t="s">
        <v>1647</v>
      </c>
      <c r="E209" s="392" t="s">
        <v>1447</v>
      </c>
      <c r="F209" s="275"/>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c r="AN209" s="277"/>
      <c r="AO209" s="277"/>
      <c r="AP209" s="277"/>
      <c r="AQ209" s="277"/>
      <c r="AR209" s="277"/>
      <c r="AS209" s="277"/>
      <c r="AT209" s="277"/>
      <c r="AU209" s="277"/>
      <c r="AV209" s="277"/>
      <c r="AW209" s="277"/>
      <c r="AX209" s="277"/>
      <c r="AY209" s="277"/>
      <c r="AZ209" s="277"/>
      <c r="BA209" s="277"/>
      <c r="BB209" s="277"/>
      <c r="BC209" s="277"/>
      <c r="BD209" s="277"/>
      <c r="BE209" s="277"/>
      <c r="BF209" s="277"/>
      <c r="BG209" s="277"/>
      <c r="BH209" s="277"/>
      <c r="BI209" s="277"/>
      <c r="BJ209" s="277"/>
      <c r="BK209" s="277"/>
      <c r="BL209" s="277"/>
      <c r="BM209" s="277"/>
      <c r="BN209" s="277"/>
      <c r="BO209" s="277"/>
      <c r="BP209" s="277"/>
      <c r="BQ209" s="277"/>
      <c r="BR209" s="277"/>
      <c r="BS209" s="277"/>
      <c r="BT209" s="277"/>
      <c r="BU209" s="277"/>
      <c r="BV209" s="277"/>
      <c r="BW209" s="277"/>
      <c r="BX209" s="277"/>
      <c r="BY209" s="277"/>
      <c r="BZ209" s="277"/>
      <c r="CA209" s="277"/>
      <c r="CB209" s="277"/>
      <c r="CC209" s="277"/>
      <c r="CD209" s="277"/>
      <c r="CE209" s="277"/>
      <c r="CF209" s="277"/>
      <c r="CG209" s="277"/>
      <c r="CH209" s="277"/>
      <c r="CI209" s="277"/>
      <c r="CJ209" s="277"/>
      <c r="CK209" s="277"/>
      <c r="CL209" s="277"/>
      <c r="CM209" s="277"/>
      <c r="CN209" s="277"/>
      <c r="CO209" s="277"/>
      <c r="CP209" s="277"/>
      <c r="CQ209" s="277"/>
      <c r="CR209" s="277"/>
      <c r="CS209" s="277"/>
      <c r="CT209" s="277"/>
      <c r="CU209" s="277"/>
      <c r="CV209" s="277"/>
      <c r="CW209" s="277"/>
      <c r="CX209" s="277"/>
      <c r="CY209" s="277"/>
      <c r="CZ209" s="277"/>
      <c r="DA209" s="277"/>
      <c r="DB209" s="277"/>
      <c r="DC209" s="277"/>
      <c r="DD209" s="277"/>
      <c r="DE209" s="277"/>
      <c r="DF209" s="277"/>
      <c r="DG209" s="277"/>
      <c r="DH209" s="277"/>
      <c r="DI209" s="277"/>
      <c r="DJ209" s="277"/>
      <c r="DK209" s="277"/>
      <c r="DL209" s="277"/>
      <c r="DM209" s="277"/>
      <c r="DN209" s="277"/>
      <c r="DO209" s="277"/>
      <c r="DP209" s="277"/>
      <c r="DQ209" s="277"/>
      <c r="DR209" s="277"/>
      <c r="DS209" s="277"/>
      <c r="DT209" s="277"/>
      <c r="DU209" s="277"/>
      <c r="DV209" s="277"/>
      <c r="DW209" s="277"/>
      <c r="DX209" s="277"/>
      <c r="DY209" s="277"/>
      <c r="DZ209" s="277"/>
      <c r="EA209" s="277"/>
      <c r="EB209" s="277"/>
      <c r="EC209" s="277"/>
      <c r="ED209" s="277"/>
      <c r="EE209" s="277"/>
      <c r="EF209" s="277"/>
      <c r="EG209" s="277"/>
      <c r="EH209" s="277"/>
      <c r="EI209" s="277"/>
      <c r="EJ209" s="277"/>
      <c r="EK209" s="277"/>
      <c r="EL209" s="277"/>
      <c r="EM209" s="277"/>
      <c r="EN209" s="277"/>
      <c r="EO209" s="277"/>
      <c r="EP209" s="277"/>
      <c r="EQ209" s="277"/>
      <c r="ER209" s="277"/>
      <c r="ES209" s="277"/>
      <c r="ET209" s="277"/>
      <c r="EU209" s="277"/>
      <c r="EV209" s="277"/>
      <c r="EW209" s="277"/>
      <c r="EX209" s="277"/>
      <c r="EY209" s="277"/>
      <c r="EZ209" s="277"/>
      <c r="FA209" s="277"/>
      <c r="FB209" s="277"/>
      <c r="FC209" s="277"/>
      <c r="FD209" s="277"/>
      <c r="FE209" s="277"/>
      <c r="FF209" s="277"/>
      <c r="FG209" s="277"/>
      <c r="FH209" s="277"/>
      <c r="FI209" s="277"/>
      <c r="FJ209" s="277"/>
      <c r="FK209" s="277"/>
      <c r="FL209" s="277"/>
      <c r="FM209" s="277"/>
      <c r="FN209" s="277"/>
      <c r="FO209" s="277"/>
      <c r="FP209" s="277"/>
      <c r="FQ209" s="277"/>
      <c r="FR209" s="277"/>
      <c r="FS209" s="277"/>
      <c r="FT209" s="277"/>
      <c r="FU209" s="277"/>
      <c r="FV209" s="277"/>
      <c r="FW209" s="277"/>
      <c r="FX209" s="277"/>
      <c r="FY209" s="277"/>
      <c r="FZ209" s="277"/>
      <c r="GA209" s="277"/>
      <c r="GB209" s="277"/>
      <c r="GC209" s="277"/>
      <c r="GD209" s="277"/>
      <c r="GE209" s="277"/>
      <c r="GF209" s="277"/>
      <c r="GG209" s="277"/>
      <c r="GH209" s="277"/>
      <c r="GI209" s="277"/>
      <c r="GJ209" s="277"/>
      <c r="GK209" s="277"/>
      <c r="GL209" s="277"/>
      <c r="GM209" s="277"/>
      <c r="GN209" s="277"/>
      <c r="GO209" s="277"/>
      <c r="GP209" s="277"/>
      <c r="GQ209" s="277"/>
      <c r="GR209" s="277"/>
      <c r="GS209" s="277"/>
      <c r="GT209" s="277"/>
      <c r="GU209" s="277"/>
      <c r="GV209" s="277"/>
      <c r="GW209" s="277"/>
      <c r="GX209" s="277"/>
      <c r="GY209" s="277"/>
      <c r="GZ209" s="277"/>
      <c r="HA209" s="277"/>
      <c r="HB209" s="277"/>
      <c r="HC209" s="277"/>
      <c r="HD209" s="277"/>
      <c r="HE209" s="277"/>
      <c r="HF209" s="277"/>
      <c r="HG209" s="277"/>
      <c r="HH209" s="277"/>
      <c r="HI209" s="277"/>
      <c r="HJ209" s="277"/>
      <c r="HK209" s="277"/>
      <c r="HL209" s="277"/>
      <c r="HM209" s="277"/>
      <c r="HN209" s="277"/>
      <c r="HO209" s="277"/>
      <c r="HP209" s="277"/>
      <c r="HQ209" s="277"/>
      <c r="HR209" s="277"/>
      <c r="HS209" s="277"/>
      <c r="HT209" s="277"/>
      <c r="HU209" s="277"/>
      <c r="HV209" s="277"/>
      <c r="HW209" s="277"/>
      <c r="HX209" s="277"/>
      <c r="HY209" s="277"/>
      <c r="HZ209" s="277"/>
      <c r="IA209" s="277"/>
      <c r="IB209" s="277"/>
      <c r="IC209" s="277"/>
      <c r="ID209" s="277"/>
      <c r="IE209" s="277"/>
      <c r="IF209" s="277"/>
      <c r="IG209" s="277"/>
      <c r="IH209" s="277"/>
      <c r="II209" s="277"/>
      <c r="IJ209" s="277"/>
      <c r="IK209" s="277"/>
      <c r="IL209" s="277"/>
      <c r="IM209" s="277"/>
      <c r="IN209" s="277"/>
      <c r="IO209" s="277"/>
      <c r="IP209" s="277"/>
      <c r="IQ209" s="277"/>
      <c r="IR209" s="277"/>
      <c r="IS209" s="277"/>
      <c r="IT209" s="277"/>
      <c r="IU209" s="277"/>
      <c r="IV209" s="277"/>
    </row>
    <row r="210" s="248" customFormat="1" customHeight="1" spans="1:256">
      <c r="A210" s="277"/>
      <c r="B210" s="397" t="s">
        <v>1650</v>
      </c>
      <c r="C210" s="398">
        <v>0.015</v>
      </c>
      <c r="D210" s="397">
        <v>1000</v>
      </c>
      <c r="E210" s="399" t="s">
        <v>1651</v>
      </c>
      <c r="F210" s="400">
        <f>IF(($C$1-1000)&lt;=0,$C$1*C210,1000*C210)</f>
        <v>15</v>
      </c>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c r="AR210" s="277"/>
      <c r="AS210" s="277"/>
      <c r="AT210" s="277"/>
      <c r="AU210" s="277"/>
      <c r="AV210" s="277"/>
      <c r="AW210" s="277"/>
      <c r="AX210" s="277"/>
      <c r="AY210" s="277"/>
      <c r="AZ210" s="277"/>
      <c r="BA210" s="277"/>
      <c r="BB210" s="277"/>
      <c r="BC210" s="277"/>
      <c r="BD210" s="277"/>
      <c r="BE210" s="277"/>
      <c r="BF210" s="277"/>
      <c r="BG210" s="277"/>
      <c r="BH210" s="277"/>
      <c r="BI210" s="277"/>
      <c r="BJ210" s="277"/>
      <c r="BK210" s="277"/>
      <c r="BL210" s="277"/>
      <c r="BM210" s="277"/>
      <c r="BN210" s="277"/>
      <c r="BO210" s="277"/>
      <c r="BP210" s="277"/>
      <c r="BQ210" s="277"/>
      <c r="BR210" s="277"/>
      <c r="BS210" s="277"/>
      <c r="BT210" s="277"/>
      <c r="BU210" s="277"/>
      <c r="BV210" s="277"/>
      <c r="BW210" s="277"/>
      <c r="BX210" s="277"/>
      <c r="BY210" s="277"/>
      <c r="BZ210" s="277"/>
      <c r="CA210" s="277"/>
      <c r="CB210" s="277"/>
      <c r="CC210" s="277"/>
      <c r="CD210" s="277"/>
      <c r="CE210" s="277"/>
      <c r="CF210" s="277"/>
      <c r="CG210" s="277"/>
      <c r="CH210" s="277"/>
      <c r="CI210" s="277"/>
      <c r="CJ210" s="277"/>
      <c r="CK210" s="277"/>
      <c r="CL210" s="277"/>
      <c r="CM210" s="277"/>
      <c r="CN210" s="277"/>
      <c r="CO210" s="277"/>
      <c r="CP210" s="277"/>
      <c r="CQ210" s="277"/>
      <c r="CR210" s="277"/>
      <c r="CS210" s="277"/>
      <c r="CT210" s="277"/>
      <c r="CU210" s="277"/>
      <c r="CV210" s="277"/>
      <c r="CW210" s="277"/>
      <c r="CX210" s="277"/>
      <c r="CY210" s="277"/>
      <c r="CZ210" s="277"/>
      <c r="DA210" s="277"/>
      <c r="DB210" s="277"/>
      <c r="DC210" s="277"/>
      <c r="DD210" s="277"/>
      <c r="DE210" s="277"/>
      <c r="DF210" s="277"/>
      <c r="DG210" s="277"/>
      <c r="DH210" s="277"/>
      <c r="DI210" s="277"/>
      <c r="DJ210" s="277"/>
      <c r="DK210" s="277"/>
      <c r="DL210" s="277"/>
      <c r="DM210" s="277"/>
      <c r="DN210" s="277"/>
      <c r="DO210" s="277"/>
      <c r="DP210" s="277"/>
      <c r="DQ210" s="277"/>
      <c r="DR210" s="277"/>
      <c r="DS210" s="277"/>
      <c r="DT210" s="277"/>
      <c r="DU210" s="277"/>
      <c r="DV210" s="277"/>
      <c r="DW210" s="277"/>
      <c r="DX210" s="277"/>
      <c r="DY210" s="277"/>
      <c r="DZ210" s="277"/>
      <c r="EA210" s="277"/>
      <c r="EB210" s="277"/>
      <c r="EC210" s="277"/>
      <c r="ED210" s="277"/>
      <c r="EE210" s="277"/>
      <c r="EF210" s="277"/>
      <c r="EG210" s="277"/>
      <c r="EH210" s="277"/>
      <c r="EI210" s="277"/>
      <c r="EJ210" s="277"/>
      <c r="EK210" s="277"/>
      <c r="EL210" s="277"/>
      <c r="EM210" s="277"/>
      <c r="EN210" s="277"/>
      <c r="EO210" s="277"/>
      <c r="EP210" s="277"/>
      <c r="EQ210" s="277"/>
      <c r="ER210" s="277"/>
      <c r="ES210" s="277"/>
      <c r="ET210" s="277"/>
      <c r="EU210" s="277"/>
      <c r="EV210" s="277"/>
      <c r="EW210" s="277"/>
      <c r="EX210" s="277"/>
      <c r="EY210" s="277"/>
      <c r="EZ210" s="277"/>
      <c r="FA210" s="277"/>
      <c r="FB210" s="277"/>
      <c r="FC210" s="277"/>
      <c r="FD210" s="277"/>
      <c r="FE210" s="277"/>
      <c r="FF210" s="277"/>
      <c r="FG210" s="277"/>
      <c r="FH210" s="277"/>
      <c r="FI210" s="277"/>
      <c r="FJ210" s="277"/>
      <c r="FK210" s="277"/>
      <c r="FL210" s="277"/>
      <c r="FM210" s="277"/>
      <c r="FN210" s="277"/>
      <c r="FO210" s="277"/>
      <c r="FP210" s="277"/>
      <c r="FQ210" s="277"/>
      <c r="FR210" s="277"/>
      <c r="FS210" s="277"/>
      <c r="FT210" s="277"/>
      <c r="FU210" s="277"/>
      <c r="FV210" s="277"/>
      <c r="FW210" s="277"/>
      <c r="FX210" s="277"/>
      <c r="FY210" s="277"/>
      <c r="FZ210" s="277"/>
      <c r="GA210" s="277"/>
      <c r="GB210" s="277"/>
      <c r="GC210" s="277"/>
      <c r="GD210" s="277"/>
      <c r="GE210" s="277"/>
      <c r="GF210" s="277"/>
      <c r="GG210" s="277"/>
      <c r="GH210" s="277"/>
      <c r="GI210" s="277"/>
      <c r="GJ210" s="277"/>
      <c r="GK210" s="277"/>
      <c r="GL210" s="277"/>
      <c r="GM210" s="277"/>
      <c r="GN210" s="277"/>
      <c r="GO210" s="277"/>
      <c r="GP210" s="277"/>
      <c r="GQ210" s="277"/>
      <c r="GR210" s="277"/>
      <c r="GS210" s="277"/>
      <c r="GT210" s="277"/>
      <c r="GU210" s="277"/>
      <c r="GV210" s="277"/>
      <c r="GW210" s="277"/>
      <c r="GX210" s="277"/>
      <c r="GY210" s="277"/>
      <c r="GZ210" s="277"/>
      <c r="HA210" s="277"/>
      <c r="HB210" s="277"/>
      <c r="HC210" s="277"/>
      <c r="HD210" s="277"/>
      <c r="HE210" s="277"/>
      <c r="HF210" s="277"/>
      <c r="HG210" s="277"/>
      <c r="HH210" s="277"/>
      <c r="HI210" s="277"/>
      <c r="HJ210" s="277"/>
      <c r="HK210" s="277"/>
      <c r="HL210" s="277"/>
      <c r="HM210" s="277"/>
      <c r="HN210" s="277"/>
      <c r="HO210" s="277"/>
      <c r="HP210" s="277"/>
      <c r="HQ210" s="277"/>
      <c r="HR210" s="277"/>
      <c r="HS210" s="277"/>
      <c r="HT210" s="277"/>
      <c r="HU210" s="277"/>
      <c r="HV210" s="277"/>
      <c r="HW210" s="277"/>
      <c r="HX210" s="277"/>
      <c r="HY210" s="277"/>
      <c r="HZ210" s="277"/>
      <c r="IA210" s="277"/>
      <c r="IB210" s="277"/>
      <c r="IC210" s="277"/>
      <c r="ID210" s="277"/>
      <c r="IE210" s="277"/>
      <c r="IF210" s="277"/>
      <c r="IG210" s="277"/>
      <c r="IH210" s="277"/>
      <c r="II210" s="277"/>
      <c r="IJ210" s="277"/>
      <c r="IK210" s="277"/>
      <c r="IL210" s="277"/>
      <c r="IM210" s="277"/>
      <c r="IN210" s="277"/>
      <c r="IO210" s="277"/>
      <c r="IP210" s="277"/>
      <c r="IQ210" s="277"/>
      <c r="IR210" s="277"/>
      <c r="IS210" s="277"/>
      <c r="IT210" s="277"/>
      <c r="IU210" s="277"/>
      <c r="IV210" s="277"/>
    </row>
    <row r="211" s="248" customFormat="1" customHeight="1" spans="1:256">
      <c r="A211" s="277"/>
      <c r="B211" s="397" t="s">
        <v>1652</v>
      </c>
      <c r="C211" s="398">
        <v>0.012</v>
      </c>
      <c r="D211" s="397">
        <v>5000</v>
      </c>
      <c r="E211" s="396" t="s">
        <v>1653</v>
      </c>
      <c r="F211" s="400">
        <f>IF(($C$1-1000)&lt;=0,0,IF(($C$1-1000)&lt;=4000,($C$1-1000)*C211,4000*C211))</f>
        <v>13.05506904</v>
      </c>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c r="AS211" s="277"/>
      <c r="AT211" s="277"/>
      <c r="AU211" s="277"/>
      <c r="AV211" s="277"/>
      <c r="AW211" s="277"/>
      <c r="AX211" s="277"/>
      <c r="AY211" s="277"/>
      <c r="AZ211" s="277"/>
      <c r="BA211" s="277"/>
      <c r="BB211" s="277"/>
      <c r="BC211" s="277"/>
      <c r="BD211" s="277"/>
      <c r="BE211" s="277"/>
      <c r="BF211" s="277"/>
      <c r="BG211" s="277"/>
      <c r="BH211" s="277"/>
      <c r="BI211" s="277"/>
      <c r="BJ211" s="277"/>
      <c r="BK211" s="277"/>
      <c r="BL211" s="277"/>
      <c r="BM211" s="277"/>
      <c r="BN211" s="277"/>
      <c r="BO211" s="277"/>
      <c r="BP211" s="277"/>
      <c r="BQ211" s="277"/>
      <c r="BR211" s="277"/>
      <c r="BS211" s="277"/>
      <c r="BT211" s="277"/>
      <c r="BU211" s="277"/>
      <c r="BV211" s="277"/>
      <c r="BW211" s="277"/>
      <c r="BX211" s="277"/>
      <c r="BY211" s="277"/>
      <c r="BZ211" s="277"/>
      <c r="CA211" s="277"/>
      <c r="CB211" s="277"/>
      <c r="CC211" s="277"/>
      <c r="CD211" s="277"/>
      <c r="CE211" s="277"/>
      <c r="CF211" s="277"/>
      <c r="CG211" s="277"/>
      <c r="CH211" s="277"/>
      <c r="CI211" s="277"/>
      <c r="CJ211" s="277"/>
      <c r="CK211" s="277"/>
      <c r="CL211" s="277"/>
      <c r="CM211" s="277"/>
      <c r="CN211" s="277"/>
      <c r="CO211" s="277"/>
      <c r="CP211" s="277"/>
      <c r="CQ211" s="277"/>
      <c r="CR211" s="277"/>
      <c r="CS211" s="277"/>
      <c r="CT211" s="277"/>
      <c r="CU211" s="277"/>
      <c r="CV211" s="277"/>
      <c r="CW211" s="277"/>
      <c r="CX211" s="277"/>
      <c r="CY211" s="277"/>
      <c r="CZ211" s="277"/>
      <c r="DA211" s="277"/>
      <c r="DB211" s="277"/>
      <c r="DC211" s="277"/>
      <c r="DD211" s="277"/>
      <c r="DE211" s="277"/>
      <c r="DF211" s="277"/>
      <c r="DG211" s="277"/>
      <c r="DH211" s="277"/>
      <c r="DI211" s="277"/>
      <c r="DJ211" s="277"/>
      <c r="DK211" s="277"/>
      <c r="DL211" s="277"/>
      <c r="DM211" s="277"/>
      <c r="DN211" s="277"/>
      <c r="DO211" s="277"/>
      <c r="DP211" s="277"/>
      <c r="DQ211" s="277"/>
      <c r="DR211" s="277"/>
      <c r="DS211" s="277"/>
      <c r="DT211" s="277"/>
      <c r="DU211" s="277"/>
      <c r="DV211" s="277"/>
      <c r="DW211" s="277"/>
      <c r="DX211" s="277"/>
      <c r="DY211" s="277"/>
      <c r="DZ211" s="277"/>
      <c r="EA211" s="277"/>
      <c r="EB211" s="277"/>
      <c r="EC211" s="277"/>
      <c r="ED211" s="277"/>
      <c r="EE211" s="277"/>
      <c r="EF211" s="277"/>
      <c r="EG211" s="277"/>
      <c r="EH211" s="277"/>
      <c r="EI211" s="277"/>
      <c r="EJ211" s="277"/>
      <c r="EK211" s="277"/>
      <c r="EL211" s="277"/>
      <c r="EM211" s="277"/>
      <c r="EN211" s="277"/>
      <c r="EO211" s="277"/>
      <c r="EP211" s="277"/>
      <c r="EQ211" s="277"/>
      <c r="ER211" s="277"/>
      <c r="ES211" s="277"/>
      <c r="ET211" s="277"/>
      <c r="EU211" s="277"/>
      <c r="EV211" s="277"/>
      <c r="EW211" s="277"/>
      <c r="EX211" s="277"/>
      <c r="EY211" s="277"/>
      <c r="EZ211" s="277"/>
      <c r="FA211" s="277"/>
      <c r="FB211" s="277"/>
      <c r="FC211" s="277"/>
      <c r="FD211" s="277"/>
      <c r="FE211" s="277"/>
      <c r="FF211" s="277"/>
      <c r="FG211" s="277"/>
      <c r="FH211" s="277"/>
      <c r="FI211" s="277"/>
      <c r="FJ211" s="277"/>
      <c r="FK211" s="277"/>
      <c r="FL211" s="277"/>
      <c r="FM211" s="277"/>
      <c r="FN211" s="277"/>
      <c r="FO211" s="277"/>
      <c r="FP211" s="277"/>
      <c r="FQ211" s="277"/>
      <c r="FR211" s="277"/>
      <c r="FS211" s="277"/>
      <c r="FT211" s="277"/>
      <c r="FU211" s="277"/>
      <c r="FV211" s="277"/>
      <c r="FW211" s="277"/>
      <c r="FX211" s="277"/>
      <c r="FY211" s="277"/>
      <c r="FZ211" s="277"/>
      <c r="GA211" s="277"/>
      <c r="GB211" s="277"/>
      <c r="GC211" s="277"/>
      <c r="GD211" s="277"/>
      <c r="GE211" s="277"/>
      <c r="GF211" s="277"/>
      <c r="GG211" s="277"/>
      <c r="GH211" s="277"/>
      <c r="GI211" s="277"/>
      <c r="GJ211" s="277"/>
      <c r="GK211" s="277"/>
      <c r="GL211" s="277"/>
      <c r="GM211" s="277"/>
      <c r="GN211" s="277"/>
      <c r="GO211" s="277"/>
      <c r="GP211" s="277"/>
      <c r="GQ211" s="277"/>
      <c r="GR211" s="277"/>
      <c r="GS211" s="277"/>
      <c r="GT211" s="277"/>
      <c r="GU211" s="277"/>
      <c r="GV211" s="277"/>
      <c r="GW211" s="277"/>
      <c r="GX211" s="277"/>
      <c r="GY211" s="277"/>
      <c r="GZ211" s="277"/>
      <c r="HA211" s="277"/>
      <c r="HB211" s="277"/>
      <c r="HC211" s="277"/>
      <c r="HD211" s="277"/>
      <c r="HE211" s="277"/>
      <c r="HF211" s="277"/>
      <c r="HG211" s="277"/>
      <c r="HH211" s="277"/>
      <c r="HI211" s="277"/>
      <c r="HJ211" s="277"/>
      <c r="HK211" s="277"/>
      <c r="HL211" s="277"/>
      <c r="HM211" s="277"/>
      <c r="HN211" s="277"/>
      <c r="HO211" s="277"/>
      <c r="HP211" s="277"/>
      <c r="HQ211" s="277"/>
      <c r="HR211" s="277"/>
      <c r="HS211" s="277"/>
      <c r="HT211" s="277"/>
      <c r="HU211" s="277"/>
      <c r="HV211" s="277"/>
      <c r="HW211" s="277"/>
      <c r="HX211" s="277"/>
      <c r="HY211" s="277"/>
      <c r="HZ211" s="277"/>
      <c r="IA211" s="277"/>
      <c r="IB211" s="277"/>
      <c r="IC211" s="277"/>
      <c r="ID211" s="277"/>
      <c r="IE211" s="277"/>
      <c r="IF211" s="277"/>
      <c r="IG211" s="277"/>
      <c r="IH211" s="277"/>
      <c r="II211" s="277"/>
      <c r="IJ211" s="277"/>
      <c r="IK211" s="277"/>
      <c r="IL211" s="277"/>
      <c r="IM211" s="277"/>
      <c r="IN211" s="277"/>
      <c r="IO211" s="277"/>
      <c r="IP211" s="277"/>
      <c r="IQ211" s="277"/>
      <c r="IR211" s="277"/>
      <c r="IS211" s="277"/>
      <c r="IT211" s="277"/>
      <c r="IU211" s="277"/>
      <c r="IV211" s="277"/>
    </row>
    <row r="212" s="248" customFormat="1" customHeight="1" spans="1:256">
      <c r="A212" s="277"/>
      <c r="B212" s="397" t="s">
        <v>1654</v>
      </c>
      <c r="C212" s="401">
        <v>0.01</v>
      </c>
      <c r="D212" s="397">
        <v>10000</v>
      </c>
      <c r="E212" s="396" t="s">
        <v>1655</v>
      </c>
      <c r="F212" s="400">
        <f>IF(($C$1-5000)&lt;=0,0,IF(($C$1-5000)&lt;=5000,($C$1-5000)*C212,5000*C212))</f>
        <v>0</v>
      </c>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c r="AT212" s="277"/>
      <c r="AU212" s="277"/>
      <c r="AV212" s="277"/>
      <c r="AW212" s="277"/>
      <c r="AX212" s="277"/>
      <c r="AY212" s="277"/>
      <c r="AZ212" s="277"/>
      <c r="BA212" s="277"/>
      <c r="BB212" s="277"/>
      <c r="BC212" s="277"/>
      <c r="BD212" s="277"/>
      <c r="BE212" s="277"/>
      <c r="BF212" s="277"/>
      <c r="BG212" s="277"/>
      <c r="BH212" s="277"/>
      <c r="BI212" s="277"/>
      <c r="BJ212" s="277"/>
      <c r="BK212" s="277"/>
      <c r="BL212" s="277"/>
      <c r="BM212" s="277"/>
      <c r="BN212" s="277"/>
      <c r="BO212" s="277"/>
      <c r="BP212" s="277"/>
      <c r="BQ212" s="277"/>
      <c r="BR212" s="277"/>
      <c r="BS212" s="277"/>
      <c r="BT212" s="277"/>
      <c r="BU212" s="277"/>
      <c r="BV212" s="277"/>
      <c r="BW212" s="277"/>
      <c r="BX212" s="277"/>
      <c r="BY212" s="277"/>
      <c r="BZ212" s="277"/>
      <c r="CA212" s="277"/>
      <c r="CB212" s="277"/>
      <c r="CC212" s="277"/>
      <c r="CD212" s="277"/>
      <c r="CE212" s="277"/>
      <c r="CF212" s="277"/>
      <c r="CG212" s="277"/>
      <c r="CH212" s="277"/>
      <c r="CI212" s="277"/>
      <c r="CJ212" s="277"/>
      <c r="CK212" s="277"/>
      <c r="CL212" s="277"/>
      <c r="CM212" s="277"/>
      <c r="CN212" s="277"/>
      <c r="CO212" s="277"/>
      <c r="CP212" s="277"/>
      <c r="CQ212" s="277"/>
      <c r="CR212" s="277"/>
      <c r="CS212" s="277"/>
      <c r="CT212" s="277"/>
      <c r="CU212" s="277"/>
      <c r="CV212" s="277"/>
      <c r="CW212" s="277"/>
      <c r="CX212" s="277"/>
      <c r="CY212" s="277"/>
      <c r="CZ212" s="277"/>
      <c r="DA212" s="277"/>
      <c r="DB212" s="277"/>
      <c r="DC212" s="277"/>
      <c r="DD212" s="277"/>
      <c r="DE212" s="277"/>
      <c r="DF212" s="277"/>
      <c r="DG212" s="277"/>
      <c r="DH212" s="277"/>
      <c r="DI212" s="277"/>
      <c r="DJ212" s="277"/>
      <c r="DK212" s="277"/>
      <c r="DL212" s="277"/>
      <c r="DM212" s="277"/>
      <c r="DN212" s="277"/>
      <c r="DO212" s="277"/>
      <c r="DP212" s="277"/>
      <c r="DQ212" s="277"/>
      <c r="DR212" s="277"/>
      <c r="DS212" s="277"/>
      <c r="DT212" s="277"/>
      <c r="DU212" s="277"/>
      <c r="DV212" s="277"/>
      <c r="DW212" s="277"/>
      <c r="DX212" s="277"/>
      <c r="DY212" s="277"/>
      <c r="DZ212" s="277"/>
      <c r="EA212" s="277"/>
      <c r="EB212" s="277"/>
      <c r="EC212" s="277"/>
      <c r="ED212" s="277"/>
      <c r="EE212" s="277"/>
      <c r="EF212" s="277"/>
      <c r="EG212" s="277"/>
      <c r="EH212" s="277"/>
      <c r="EI212" s="277"/>
      <c r="EJ212" s="277"/>
      <c r="EK212" s="277"/>
      <c r="EL212" s="277"/>
      <c r="EM212" s="277"/>
      <c r="EN212" s="277"/>
      <c r="EO212" s="277"/>
      <c r="EP212" s="277"/>
      <c r="EQ212" s="277"/>
      <c r="ER212" s="277"/>
      <c r="ES212" s="277"/>
      <c r="ET212" s="277"/>
      <c r="EU212" s="277"/>
      <c r="EV212" s="277"/>
      <c r="EW212" s="277"/>
      <c r="EX212" s="277"/>
      <c r="EY212" s="277"/>
      <c r="EZ212" s="277"/>
      <c r="FA212" s="277"/>
      <c r="FB212" s="277"/>
      <c r="FC212" s="277"/>
      <c r="FD212" s="277"/>
      <c r="FE212" s="277"/>
      <c r="FF212" s="277"/>
      <c r="FG212" s="277"/>
      <c r="FH212" s="277"/>
      <c r="FI212" s="277"/>
      <c r="FJ212" s="277"/>
      <c r="FK212" s="277"/>
      <c r="FL212" s="277"/>
      <c r="FM212" s="277"/>
      <c r="FN212" s="277"/>
      <c r="FO212" s="277"/>
      <c r="FP212" s="277"/>
      <c r="FQ212" s="277"/>
      <c r="FR212" s="277"/>
      <c r="FS212" s="277"/>
      <c r="FT212" s="277"/>
      <c r="FU212" s="277"/>
      <c r="FV212" s="277"/>
      <c r="FW212" s="277"/>
      <c r="FX212" s="277"/>
      <c r="FY212" s="277"/>
      <c r="FZ212" s="277"/>
      <c r="GA212" s="277"/>
      <c r="GB212" s="277"/>
      <c r="GC212" s="277"/>
      <c r="GD212" s="277"/>
      <c r="GE212" s="277"/>
      <c r="GF212" s="277"/>
      <c r="GG212" s="277"/>
      <c r="GH212" s="277"/>
      <c r="GI212" s="277"/>
      <c r="GJ212" s="277"/>
      <c r="GK212" s="277"/>
      <c r="GL212" s="277"/>
      <c r="GM212" s="277"/>
      <c r="GN212" s="277"/>
      <c r="GO212" s="277"/>
      <c r="GP212" s="277"/>
      <c r="GQ212" s="277"/>
      <c r="GR212" s="277"/>
      <c r="GS212" s="277"/>
      <c r="GT212" s="277"/>
      <c r="GU212" s="277"/>
      <c r="GV212" s="277"/>
      <c r="GW212" s="277"/>
      <c r="GX212" s="277"/>
      <c r="GY212" s="277"/>
      <c r="GZ212" s="277"/>
      <c r="HA212" s="277"/>
      <c r="HB212" s="277"/>
      <c r="HC212" s="277"/>
      <c r="HD212" s="277"/>
      <c r="HE212" s="277"/>
      <c r="HF212" s="277"/>
      <c r="HG212" s="277"/>
      <c r="HH212" s="277"/>
      <c r="HI212" s="277"/>
      <c r="HJ212" s="277"/>
      <c r="HK212" s="277"/>
      <c r="HL212" s="277"/>
      <c r="HM212" s="277"/>
      <c r="HN212" s="277"/>
      <c r="HO212" s="277"/>
      <c r="HP212" s="277"/>
      <c r="HQ212" s="277"/>
      <c r="HR212" s="277"/>
      <c r="HS212" s="277"/>
      <c r="HT212" s="277"/>
      <c r="HU212" s="277"/>
      <c r="HV212" s="277"/>
      <c r="HW212" s="277"/>
      <c r="HX212" s="277"/>
      <c r="HY212" s="277"/>
      <c r="HZ212" s="277"/>
      <c r="IA212" s="277"/>
      <c r="IB212" s="277"/>
      <c r="IC212" s="277"/>
      <c r="ID212" s="277"/>
      <c r="IE212" s="277"/>
      <c r="IF212" s="277"/>
      <c r="IG212" s="277"/>
      <c r="IH212" s="277"/>
      <c r="II212" s="277"/>
      <c r="IJ212" s="277"/>
      <c r="IK212" s="277"/>
      <c r="IL212" s="277"/>
      <c r="IM212" s="277"/>
      <c r="IN212" s="277"/>
      <c r="IO212" s="277"/>
      <c r="IP212" s="277"/>
      <c r="IQ212" s="277"/>
      <c r="IR212" s="277"/>
      <c r="IS212" s="277"/>
      <c r="IT212" s="277"/>
      <c r="IU212" s="277"/>
      <c r="IV212" s="277"/>
    </row>
    <row r="213" s="248" customFormat="1" customHeight="1" spans="1:256">
      <c r="A213" s="277"/>
      <c r="B213" s="397" t="s">
        <v>1656</v>
      </c>
      <c r="C213" s="398">
        <v>0.008</v>
      </c>
      <c r="D213" s="397">
        <v>50000</v>
      </c>
      <c r="E213" s="396" t="s">
        <v>1657</v>
      </c>
      <c r="F213" s="400">
        <f>IF(($C$1-10000)&lt;=0,0,IF(($C$1-10000)&lt;=40000,($C$1-10000)*C213,40000*C213))</f>
        <v>0</v>
      </c>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7"/>
      <c r="AY213" s="277"/>
      <c r="AZ213" s="277"/>
      <c r="BA213" s="277"/>
      <c r="BB213" s="277"/>
      <c r="BC213" s="277"/>
      <c r="BD213" s="277"/>
      <c r="BE213" s="277"/>
      <c r="BF213" s="277"/>
      <c r="BG213" s="277"/>
      <c r="BH213" s="277"/>
      <c r="BI213" s="277"/>
      <c r="BJ213" s="277"/>
      <c r="BK213" s="277"/>
      <c r="BL213" s="277"/>
      <c r="BM213" s="277"/>
      <c r="BN213" s="277"/>
      <c r="BO213" s="277"/>
      <c r="BP213" s="277"/>
      <c r="BQ213" s="277"/>
      <c r="BR213" s="277"/>
      <c r="BS213" s="277"/>
      <c r="BT213" s="277"/>
      <c r="BU213" s="277"/>
      <c r="BV213" s="277"/>
      <c r="BW213" s="277"/>
      <c r="BX213" s="277"/>
      <c r="BY213" s="277"/>
      <c r="BZ213" s="277"/>
      <c r="CA213" s="277"/>
      <c r="CB213" s="277"/>
      <c r="CC213" s="277"/>
      <c r="CD213" s="277"/>
      <c r="CE213" s="277"/>
      <c r="CF213" s="277"/>
      <c r="CG213" s="277"/>
      <c r="CH213" s="277"/>
      <c r="CI213" s="277"/>
      <c r="CJ213" s="277"/>
      <c r="CK213" s="277"/>
      <c r="CL213" s="277"/>
      <c r="CM213" s="277"/>
      <c r="CN213" s="277"/>
      <c r="CO213" s="277"/>
      <c r="CP213" s="277"/>
      <c r="CQ213" s="277"/>
      <c r="CR213" s="277"/>
      <c r="CS213" s="277"/>
      <c r="CT213" s="277"/>
      <c r="CU213" s="277"/>
      <c r="CV213" s="277"/>
      <c r="CW213" s="277"/>
      <c r="CX213" s="277"/>
      <c r="CY213" s="277"/>
      <c r="CZ213" s="277"/>
      <c r="DA213" s="277"/>
      <c r="DB213" s="277"/>
      <c r="DC213" s="277"/>
      <c r="DD213" s="277"/>
      <c r="DE213" s="277"/>
      <c r="DF213" s="277"/>
      <c r="DG213" s="277"/>
      <c r="DH213" s="277"/>
      <c r="DI213" s="277"/>
      <c r="DJ213" s="277"/>
      <c r="DK213" s="277"/>
      <c r="DL213" s="277"/>
      <c r="DM213" s="277"/>
      <c r="DN213" s="277"/>
      <c r="DO213" s="277"/>
      <c r="DP213" s="277"/>
      <c r="DQ213" s="277"/>
      <c r="DR213" s="277"/>
      <c r="DS213" s="277"/>
      <c r="DT213" s="277"/>
      <c r="DU213" s="277"/>
      <c r="DV213" s="277"/>
      <c r="DW213" s="277"/>
      <c r="DX213" s="277"/>
      <c r="DY213" s="277"/>
      <c r="DZ213" s="277"/>
      <c r="EA213" s="277"/>
      <c r="EB213" s="277"/>
      <c r="EC213" s="277"/>
      <c r="ED213" s="277"/>
      <c r="EE213" s="277"/>
      <c r="EF213" s="277"/>
      <c r="EG213" s="277"/>
      <c r="EH213" s="277"/>
      <c r="EI213" s="277"/>
      <c r="EJ213" s="277"/>
      <c r="EK213" s="277"/>
      <c r="EL213" s="277"/>
      <c r="EM213" s="277"/>
      <c r="EN213" s="277"/>
      <c r="EO213" s="277"/>
      <c r="EP213" s="277"/>
      <c r="EQ213" s="277"/>
      <c r="ER213" s="277"/>
      <c r="ES213" s="277"/>
      <c r="ET213" s="277"/>
      <c r="EU213" s="277"/>
      <c r="EV213" s="277"/>
      <c r="EW213" s="277"/>
      <c r="EX213" s="277"/>
      <c r="EY213" s="277"/>
      <c r="EZ213" s="277"/>
      <c r="FA213" s="277"/>
      <c r="FB213" s="277"/>
      <c r="FC213" s="277"/>
      <c r="FD213" s="277"/>
      <c r="FE213" s="277"/>
      <c r="FF213" s="277"/>
      <c r="FG213" s="277"/>
      <c r="FH213" s="277"/>
      <c r="FI213" s="277"/>
      <c r="FJ213" s="277"/>
      <c r="FK213" s="277"/>
      <c r="FL213" s="277"/>
      <c r="FM213" s="277"/>
      <c r="FN213" s="277"/>
      <c r="FO213" s="277"/>
      <c r="FP213" s="277"/>
      <c r="FQ213" s="277"/>
      <c r="FR213" s="277"/>
      <c r="FS213" s="277"/>
      <c r="FT213" s="277"/>
      <c r="FU213" s="277"/>
      <c r="FV213" s="277"/>
      <c r="FW213" s="277"/>
      <c r="FX213" s="277"/>
      <c r="FY213" s="277"/>
      <c r="FZ213" s="277"/>
      <c r="GA213" s="277"/>
      <c r="GB213" s="277"/>
      <c r="GC213" s="277"/>
      <c r="GD213" s="277"/>
      <c r="GE213" s="277"/>
      <c r="GF213" s="277"/>
      <c r="GG213" s="277"/>
      <c r="GH213" s="277"/>
      <c r="GI213" s="277"/>
      <c r="GJ213" s="277"/>
      <c r="GK213" s="277"/>
      <c r="GL213" s="277"/>
      <c r="GM213" s="277"/>
      <c r="GN213" s="277"/>
      <c r="GO213" s="277"/>
      <c r="GP213" s="277"/>
      <c r="GQ213" s="277"/>
      <c r="GR213" s="277"/>
      <c r="GS213" s="277"/>
      <c r="GT213" s="277"/>
      <c r="GU213" s="277"/>
      <c r="GV213" s="277"/>
      <c r="GW213" s="277"/>
      <c r="GX213" s="277"/>
      <c r="GY213" s="277"/>
      <c r="GZ213" s="277"/>
      <c r="HA213" s="277"/>
      <c r="HB213" s="277"/>
      <c r="HC213" s="277"/>
      <c r="HD213" s="277"/>
      <c r="HE213" s="277"/>
      <c r="HF213" s="277"/>
      <c r="HG213" s="277"/>
      <c r="HH213" s="277"/>
      <c r="HI213" s="277"/>
      <c r="HJ213" s="277"/>
      <c r="HK213" s="277"/>
      <c r="HL213" s="277"/>
      <c r="HM213" s="277"/>
      <c r="HN213" s="277"/>
      <c r="HO213" s="277"/>
      <c r="HP213" s="277"/>
      <c r="HQ213" s="277"/>
      <c r="HR213" s="277"/>
      <c r="HS213" s="277"/>
      <c r="HT213" s="277"/>
      <c r="HU213" s="277"/>
      <c r="HV213" s="277"/>
      <c r="HW213" s="277"/>
      <c r="HX213" s="277"/>
      <c r="HY213" s="277"/>
      <c r="HZ213" s="277"/>
      <c r="IA213" s="277"/>
      <c r="IB213" s="277"/>
      <c r="IC213" s="277"/>
      <c r="ID213" s="277"/>
      <c r="IE213" s="277"/>
      <c r="IF213" s="277"/>
      <c r="IG213" s="277"/>
      <c r="IH213" s="277"/>
      <c r="II213" s="277"/>
      <c r="IJ213" s="277"/>
      <c r="IK213" s="277"/>
      <c r="IL213" s="277"/>
      <c r="IM213" s="277"/>
      <c r="IN213" s="277"/>
      <c r="IO213" s="277"/>
      <c r="IP213" s="277"/>
      <c r="IQ213" s="277"/>
      <c r="IR213" s="277"/>
      <c r="IS213" s="277"/>
      <c r="IT213" s="277"/>
      <c r="IU213" s="277"/>
      <c r="IV213" s="277"/>
    </row>
    <row r="214" s="248" customFormat="1" customHeight="1" spans="1:256">
      <c r="A214" s="277"/>
      <c r="B214" s="397" t="s">
        <v>1658</v>
      </c>
      <c r="C214" s="398">
        <v>0.005</v>
      </c>
      <c r="D214" s="397">
        <v>100000</v>
      </c>
      <c r="E214" s="396" t="s">
        <v>1659</v>
      </c>
      <c r="F214" s="400">
        <f>IF(($C$1-50000)&lt;=0,0,IF(($C$1-50000)&lt;=50000,($C$1-50000)*C214,50000*C214))</f>
        <v>0</v>
      </c>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7"/>
      <c r="AY214" s="277"/>
      <c r="AZ214" s="277"/>
      <c r="BA214" s="277"/>
      <c r="BB214" s="277"/>
      <c r="BC214" s="277"/>
      <c r="BD214" s="277"/>
      <c r="BE214" s="277"/>
      <c r="BF214" s="277"/>
      <c r="BG214" s="277"/>
      <c r="BH214" s="277"/>
      <c r="BI214" s="277"/>
      <c r="BJ214" s="277"/>
      <c r="BK214" s="277"/>
      <c r="BL214" s="277"/>
      <c r="BM214" s="277"/>
      <c r="BN214" s="277"/>
      <c r="BO214" s="277"/>
      <c r="BP214" s="277"/>
      <c r="BQ214" s="277"/>
      <c r="BR214" s="277"/>
      <c r="BS214" s="277"/>
      <c r="BT214" s="277"/>
      <c r="BU214" s="277"/>
      <c r="BV214" s="277"/>
      <c r="BW214" s="277"/>
      <c r="BX214" s="277"/>
      <c r="BY214" s="277"/>
      <c r="BZ214" s="277"/>
      <c r="CA214" s="277"/>
      <c r="CB214" s="277"/>
      <c r="CC214" s="277"/>
      <c r="CD214" s="277"/>
      <c r="CE214" s="277"/>
      <c r="CF214" s="277"/>
      <c r="CG214" s="277"/>
      <c r="CH214" s="277"/>
      <c r="CI214" s="277"/>
      <c r="CJ214" s="277"/>
      <c r="CK214" s="277"/>
      <c r="CL214" s="277"/>
      <c r="CM214" s="277"/>
      <c r="CN214" s="277"/>
      <c r="CO214" s="277"/>
      <c r="CP214" s="277"/>
      <c r="CQ214" s="277"/>
      <c r="CR214" s="277"/>
      <c r="CS214" s="277"/>
      <c r="CT214" s="277"/>
      <c r="CU214" s="277"/>
      <c r="CV214" s="277"/>
      <c r="CW214" s="277"/>
      <c r="CX214" s="277"/>
      <c r="CY214" s="277"/>
      <c r="CZ214" s="277"/>
      <c r="DA214" s="277"/>
      <c r="DB214" s="277"/>
      <c r="DC214" s="277"/>
      <c r="DD214" s="277"/>
      <c r="DE214" s="277"/>
      <c r="DF214" s="277"/>
      <c r="DG214" s="277"/>
      <c r="DH214" s="277"/>
      <c r="DI214" s="277"/>
      <c r="DJ214" s="277"/>
      <c r="DK214" s="277"/>
      <c r="DL214" s="277"/>
      <c r="DM214" s="277"/>
      <c r="DN214" s="277"/>
      <c r="DO214" s="277"/>
      <c r="DP214" s="277"/>
      <c r="DQ214" s="277"/>
      <c r="DR214" s="277"/>
      <c r="DS214" s="277"/>
      <c r="DT214" s="277"/>
      <c r="DU214" s="277"/>
      <c r="DV214" s="277"/>
      <c r="DW214" s="277"/>
      <c r="DX214" s="277"/>
      <c r="DY214" s="277"/>
      <c r="DZ214" s="277"/>
      <c r="EA214" s="277"/>
      <c r="EB214" s="277"/>
      <c r="EC214" s="277"/>
      <c r="ED214" s="277"/>
      <c r="EE214" s="277"/>
      <c r="EF214" s="277"/>
      <c r="EG214" s="277"/>
      <c r="EH214" s="277"/>
      <c r="EI214" s="277"/>
      <c r="EJ214" s="277"/>
      <c r="EK214" s="277"/>
      <c r="EL214" s="277"/>
      <c r="EM214" s="277"/>
      <c r="EN214" s="277"/>
      <c r="EO214" s="277"/>
      <c r="EP214" s="277"/>
      <c r="EQ214" s="277"/>
      <c r="ER214" s="277"/>
      <c r="ES214" s="277"/>
      <c r="ET214" s="277"/>
      <c r="EU214" s="277"/>
      <c r="EV214" s="277"/>
      <c r="EW214" s="277"/>
      <c r="EX214" s="277"/>
      <c r="EY214" s="277"/>
      <c r="EZ214" s="277"/>
      <c r="FA214" s="277"/>
      <c r="FB214" s="277"/>
      <c r="FC214" s="277"/>
      <c r="FD214" s="277"/>
      <c r="FE214" s="277"/>
      <c r="FF214" s="277"/>
      <c r="FG214" s="277"/>
      <c r="FH214" s="277"/>
      <c r="FI214" s="277"/>
      <c r="FJ214" s="277"/>
      <c r="FK214" s="277"/>
      <c r="FL214" s="277"/>
      <c r="FM214" s="277"/>
      <c r="FN214" s="277"/>
      <c r="FO214" s="277"/>
      <c r="FP214" s="277"/>
      <c r="FQ214" s="277"/>
      <c r="FR214" s="277"/>
      <c r="FS214" s="277"/>
      <c r="FT214" s="277"/>
      <c r="FU214" s="277"/>
      <c r="FV214" s="277"/>
      <c r="FW214" s="277"/>
      <c r="FX214" s="277"/>
      <c r="FY214" s="277"/>
      <c r="FZ214" s="277"/>
      <c r="GA214" s="277"/>
      <c r="GB214" s="277"/>
      <c r="GC214" s="277"/>
      <c r="GD214" s="277"/>
      <c r="GE214" s="277"/>
      <c r="GF214" s="277"/>
      <c r="GG214" s="277"/>
      <c r="GH214" s="277"/>
      <c r="GI214" s="277"/>
      <c r="GJ214" s="277"/>
      <c r="GK214" s="277"/>
      <c r="GL214" s="277"/>
      <c r="GM214" s="277"/>
      <c r="GN214" s="277"/>
      <c r="GO214" s="277"/>
      <c r="GP214" s="277"/>
      <c r="GQ214" s="277"/>
      <c r="GR214" s="277"/>
      <c r="GS214" s="277"/>
      <c r="GT214" s="277"/>
      <c r="GU214" s="277"/>
      <c r="GV214" s="277"/>
      <c r="GW214" s="277"/>
      <c r="GX214" s="277"/>
      <c r="GY214" s="277"/>
      <c r="GZ214" s="277"/>
      <c r="HA214" s="277"/>
      <c r="HB214" s="277"/>
      <c r="HC214" s="277"/>
      <c r="HD214" s="277"/>
      <c r="HE214" s="277"/>
      <c r="HF214" s="277"/>
      <c r="HG214" s="277"/>
      <c r="HH214" s="277"/>
      <c r="HI214" s="277"/>
      <c r="HJ214" s="277"/>
      <c r="HK214" s="277"/>
      <c r="HL214" s="277"/>
      <c r="HM214" s="277"/>
      <c r="HN214" s="277"/>
      <c r="HO214" s="277"/>
      <c r="HP214" s="277"/>
      <c r="HQ214" s="277"/>
      <c r="HR214" s="277"/>
      <c r="HS214" s="277"/>
      <c r="HT214" s="277"/>
      <c r="HU214" s="277"/>
      <c r="HV214" s="277"/>
      <c r="HW214" s="277"/>
      <c r="HX214" s="277"/>
      <c r="HY214" s="277"/>
      <c r="HZ214" s="277"/>
      <c r="IA214" s="277"/>
      <c r="IB214" s="277"/>
      <c r="IC214" s="277"/>
      <c r="ID214" s="277"/>
      <c r="IE214" s="277"/>
      <c r="IF214" s="277"/>
      <c r="IG214" s="277"/>
      <c r="IH214" s="277"/>
      <c r="II214" s="277"/>
      <c r="IJ214" s="277"/>
      <c r="IK214" s="277"/>
      <c r="IL214" s="277"/>
      <c r="IM214" s="277"/>
      <c r="IN214" s="277"/>
      <c r="IO214" s="277"/>
      <c r="IP214" s="277"/>
      <c r="IQ214" s="277"/>
      <c r="IR214" s="277"/>
      <c r="IS214" s="277"/>
      <c r="IT214" s="277"/>
      <c r="IU214" s="277"/>
      <c r="IV214" s="277"/>
    </row>
    <row r="215" s="248" customFormat="1" customHeight="1" spans="1:256">
      <c r="A215" s="286"/>
      <c r="B215" s="397" t="s">
        <v>1660</v>
      </c>
      <c r="C215" s="398">
        <v>0.002</v>
      </c>
      <c r="D215" s="397">
        <v>200000</v>
      </c>
      <c r="E215" s="396" t="s">
        <v>1661</v>
      </c>
      <c r="F215" s="400">
        <f>IF(($C$1-100000)&lt;=0,0,IF(($C$1-100000)&lt;=100000,($C$1-100000)*C215,100000*C215))</f>
        <v>0</v>
      </c>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c r="CG215" s="286"/>
      <c r="CH215" s="286"/>
      <c r="CI215" s="286"/>
      <c r="CJ215" s="286"/>
      <c r="CK215" s="286"/>
      <c r="CL215" s="286"/>
      <c r="CM215" s="286"/>
      <c r="CN215" s="286"/>
      <c r="CO215" s="286"/>
      <c r="CP215" s="286"/>
      <c r="CQ215" s="286"/>
      <c r="CR215" s="286"/>
      <c r="CS215" s="286"/>
      <c r="CT215" s="286"/>
      <c r="CU215" s="286"/>
      <c r="CV215" s="286"/>
      <c r="CW215" s="286"/>
      <c r="CX215" s="286"/>
      <c r="CY215" s="286"/>
      <c r="CZ215" s="286"/>
      <c r="DA215" s="286"/>
      <c r="DB215" s="286"/>
      <c r="DC215" s="286"/>
      <c r="DD215" s="286"/>
      <c r="DE215" s="286"/>
      <c r="DF215" s="286"/>
      <c r="DG215" s="286"/>
      <c r="DH215" s="286"/>
      <c r="DI215" s="286"/>
      <c r="DJ215" s="286"/>
      <c r="DK215" s="286"/>
      <c r="DL215" s="286"/>
      <c r="DM215" s="286"/>
      <c r="DN215" s="286"/>
      <c r="DO215" s="286"/>
      <c r="DP215" s="286"/>
      <c r="DQ215" s="286"/>
      <c r="DR215" s="286"/>
      <c r="DS215" s="286"/>
      <c r="DT215" s="286"/>
      <c r="DU215" s="286"/>
      <c r="DV215" s="286"/>
      <c r="DW215" s="286"/>
      <c r="DX215" s="286"/>
      <c r="DY215" s="286"/>
      <c r="DZ215" s="286"/>
      <c r="EA215" s="286"/>
      <c r="EB215" s="286"/>
      <c r="EC215" s="286"/>
      <c r="ED215" s="286"/>
      <c r="EE215" s="286"/>
      <c r="EF215" s="286"/>
      <c r="EG215" s="286"/>
      <c r="EH215" s="286"/>
      <c r="EI215" s="286"/>
      <c r="EJ215" s="286"/>
      <c r="EK215" s="286"/>
      <c r="EL215" s="286"/>
      <c r="EM215" s="286"/>
      <c r="EN215" s="286"/>
      <c r="EO215" s="286"/>
      <c r="EP215" s="286"/>
      <c r="EQ215" s="286"/>
      <c r="ER215" s="286"/>
      <c r="ES215" s="286"/>
      <c r="ET215" s="286"/>
      <c r="EU215" s="286"/>
      <c r="EV215" s="286"/>
      <c r="EW215" s="286"/>
      <c r="EX215" s="286"/>
      <c r="EY215" s="286"/>
      <c r="EZ215" s="286"/>
      <c r="FA215" s="286"/>
      <c r="FB215" s="286"/>
      <c r="FC215" s="286"/>
      <c r="FD215" s="286"/>
      <c r="FE215" s="286"/>
      <c r="FF215" s="286"/>
      <c r="FG215" s="286"/>
      <c r="FH215" s="286"/>
      <c r="FI215" s="286"/>
      <c r="FJ215" s="286"/>
      <c r="FK215" s="286"/>
      <c r="FL215" s="286"/>
      <c r="FM215" s="286"/>
      <c r="FN215" s="286"/>
      <c r="FO215" s="286"/>
      <c r="FP215" s="286"/>
      <c r="FQ215" s="286"/>
      <c r="FR215" s="286"/>
      <c r="FS215" s="286"/>
      <c r="FT215" s="286"/>
      <c r="FU215" s="286"/>
      <c r="FV215" s="286"/>
      <c r="FW215" s="286"/>
      <c r="FX215" s="286"/>
      <c r="FY215" s="286"/>
      <c r="FZ215" s="286"/>
      <c r="GA215" s="286"/>
      <c r="GB215" s="286"/>
      <c r="GC215" s="286"/>
      <c r="GD215" s="286"/>
      <c r="GE215" s="286"/>
      <c r="GF215" s="286"/>
      <c r="GG215" s="286"/>
      <c r="GH215" s="286"/>
      <c r="GI215" s="286"/>
      <c r="GJ215" s="286"/>
      <c r="GK215" s="286"/>
      <c r="GL215" s="286"/>
      <c r="GM215" s="286"/>
      <c r="GN215" s="286"/>
      <c r="GO215" s="286"/>
      <c r="GP215" s="286"/>
      <c r="GQ215" s="286"/>
      <c r="GR215" s="286"/>
      <c r="GS215" s="286"/>
      <c r="GT215" s="286"/>
      <c r="GU215" s="286"/>
      <c r="GV215" s="286"/>
      <c r="GW215" s="286"/>
      <c r="GX215" s="286"/>
      <c r="GY215" s="286"/>
      <c r="GZ215" s="286"/>
      <c r="HA215" s="286"/>
      <c r="HB215" s="286"/>
      <c r="HC215" s="286"/>
      <c r="HD215" s="286"/>
      <c r="HE215" s="286"/>
      <c r="HF215" s="286"/>
      <c r="HG215" s="286"/>
      <c r="HH215" s="286"/>
      <c r="HI215" s="286"/>
      <c r="HJ215" s="286"/>
      <c r="HK215" s="286"/>
      <c r="HL215" s="286"/>
      <c r="HM215" s="286"/>
      <c r="HN215" s="286"/>
      <c r="HO215" s="286"/>
      <c r="HP215" s="286"/>
      <c r="HQ215" s="286"/>
      <c r="HR215" s="286"/>
      <c r="HS215" s="286"/>
      <c r="HT215" s="286"/>
      <c r="HU215" s="286"/>
      <c r="HV215" s="286"/>
      <c r="HW215" s="286"/>
      <c r="HX215" s="286"/>
      <c r="HY215" s="286"/>
      <c r="HZ215" s="286"/>
      <c r="IA215" s="286"/>
      <c r="IB215" s="286"/>
      <c r="IC215" s="286"/>
      <c r="ID215" s="286"/>
      <c r="IE215" s="286"/>
      <c r="IF215" s="286"/>
      <c r="IG215" s="286"/>
      <c r="IH215" s="286"/>
      <c r="II215" s="286"/>
      <c r="IJ215" s="286"/>
      <c r="IK215" s="286"/>
      <c r="IL215" s="286"/>
      <c r="IM215" s="286"/>
      <c r="IN215" s="286"/>
      <c r="IO215" s="286"/>
      <c r="IP215" s="286"/>
      <c r="IQ215" s="286"/>
      <c r="IR215" s="286"/>
      <c r="IS215" s="286"/>
      <c r="IT215" s="286"/>
      <c r="IU215" s="286"/>
      <c r="IV215" s="286"/>
    </row>
    <row r="216" s="248" customFormat="1" customHeight="1" spans="1:256">
      <c r="A216" s="286"/>
      <c r="B216" s="390" t="s">
        <v>1662</v>
      </c>
      <c r="C216" s="402">
        <v>0.001</v>
      </c>
      <c r="D216" s="390">
        <v>280000</v>
      </c>
      <c r="E216" s="391" t="s">
        <v>1663</v>
      </c>
      <c r="F216" s="403">
        <f>IF(($C$1-200000)&gt;0,($C$1-200000)*C216,0)</f>
        <v>0</v>
      </c>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6"/>
      <c r="DM216" s="286"/>
      <c r="DN216" s="286"/>
      <c r="DO216" s="286"/>
      <c r="DP216" s="286"/>
      <c r="DQ216" s="286"/>
      <c r="DR216" s="286"/>
      <c r="DS216" s="286"/>
      <c r="DT216" s="286"/>
      <c r="DU216" s="286"/>
      <c r="DV216" s="286"/>
      <c r="DW216" s="286"/>
      <c r="DX216" s="286"/>
      <c r="DY216" s="286"/>
      <c r="DZ216" s="286"/>
      <c r="EA216" s="286"/>
      <c r="EB216" s="286"/>
      <c r="EC216" s="286"/>
      <c r="ED216" s="286"/>
      <c r="EE216" s="286"/>
      <c r="EF216" s="286"/>
      <c r="EG216" s="286"/>
      <c r="EH216" s="286"/>
      <c r="EI216" s="286"/>
      <c r="EJ216" s="286"/>
      <c r="EK216" s="286"/>
      <c r="EL216" s="286"/>
      <c r="EM216" s="286"/>
      <c r="EN216" s="286"/>
      <c r="EO216" s="286"/>
      <c r="EP216" s="286"/>
      <c r="EQ216" s="286"/>
      <c r="ER216" s="286"/>
      <c r="ES216" s="286"/>
      <c r="ET216" s="286"/>
      <c r="EU216" s="286"/>
      <c r="EV216" s="286"/>
      <c r="EW216" s="286"/>
      <c r="EX216" s="286"/>
      <c r="EY216" s="286"/>
      <c r="EZ216" s="286"/>
      <c r="FA216" s="286"/>
      <c r="FB216" s="286"/>
      <c r="FC216" s="286"/>
      <c r="FD216" s="286"/>
      <c r="FE216" s="286"/>
      <c r="FF216" s="286"/>
      <c r="FG216" s="286"/>
      <c r="FH216" s="286"/>
      <c r="FI216" s="286"/>
      <c r="FJ216" s="286"/>
      <c r="FK216" s="286"/>
      <c r="FL216" s="286"/>
      <c r="FM216" s="286"/>
      <c r="FN216" s="286"/>
      <c r="FO216" s="286"/>
      <c r="FP216" s="286"/>
      <c r="FQ216" s="286"/>
      <c r="FR216" s="286"/>
      <c r="FS216" s="286"/>
      <c r="FT216" s="286"/>
      <c r="FU216" s="286"/>
      <c r="FV216" s="286"/>
      <c r="FW216" s="286"/>
      <c r="FX216" s="286"/>
      <c r="FY216" s="286"/>
      <c r="FZ216" s="286"/>
      <c r="GA216" s="286"/>
      <c r="GB216" s="286"/>
      <c r="GC216" s="286"/>
      <c r="GD216" s="286"/>
      <c r="GE216" s="286"/>
      <c r="GF216" s="286"/>
      <c r="GG216" s="286"/>
      <c r="GH216" s="286"/>
      <c r="GI216" s="286"/>
      <c r="GJ216" s="286"/>
      <c r="GK216" s="286"/>
      <c r="GL216" s="286"/>
      <c r="GM216" s="286"/>
      <c r="GN216" s="286"/>
      <c r="GO216" s="286"/>
      <c r="GP216" s="286"/>
      <c r="GQ216" s="286"/>
      <c r="GR216" s="286"/>
      <c r="GS216" s="286"/>
      <c r="GT216" s="286"/>
      <c r="GU216" s="286"/>
      <c r="GV216" s="286"/>
      <c r="GW216" s="286"/>
      <c r="GX216" s="286"/>
      <c r="GY216" s="286"/>
      <c r="GZ216" s="286"/>
      <c r="HA216" s="286"/>
      <c r="HB216" s="286"/>
      <c r="HC216" s="286"/>
      <c r="HD216" s="286"/>
      <c r="HE216" s="286"/>
      <c r="HF216" s="286"/>
      <c r="HG216" s="286"/>
      <c r="HH216" s="286"/>
      <c r="HI216" s="286"/>
      <c r="HJ216" s="286"/>
      <c r="HK216" s="286"/>
      <c r="HL216" s="286"/>
      <c r="HM216" s="286"/>
      <c r="HN216" s="286"/>
      <c r="HO216" s="286"/>
      <c r="HP216" s="286"/>
      <c r="HQ216" s="286"/>
      <c r="HR216" s="286"/>
      <c r="HS216" s="286"/>
      <c r="HT216" s="286"/>
      <c r="HU216" s="286"/>
      <c r="HV216" s="286"/>
      <c r="HW216" s="286"/>
      <c r="HX216" s="286"/>
      <c r="HY216" s="286"/>
      <c r="HZ216" s="286"/>
      <c r="IA216" s="286"/>
      <c r="IB216" s="286"/>
      <c r="IC216" s="286"/>
      <c r="ID216" s="286"/>
      <c r="IE216" s="286"/>
      <c r="IF216" s="286"/>
      <c r="IG216" s="286"/>
      <c r="IH216" s="286"/>
      <c r="II216" s="286"/>
      <c r="IJ216" s="286"/>
      <c r="IK216" s="286"/>
      <c r="IL216" s="286"/>
      <c r="IM216" s="286"/>
      <c r="IN216" s="286"/>
      <c r="IO216" s="286"/>
      <c r="IP216" s="286"/>
      <c r="IQ216" s="286"/>
      <c r="IR216" s="286"/>
      <c r="IS216" s="286"/>
      <c r="IT216" s="286"/>
      <c r="IU216" s="286"/>
      <c r="IV216" s="286"/>
    </row>
    <row r="217" s="248" customFormat="1" customHeight="1" spans="1:256">
      <c r="A217" s="286"/>
      <c r="B217" s="275" t="s">
        <v>623</v>
      </c>
      <c r="C217" s="275"/>
      <c r="D217" s="275"/>
      <c r="E217" s="275"/>
      <c r="F217" s="404">
        <f>SUM(F210:F216)</f>
        <v>28.05506904</v>
      </c>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c r="CG217" s="286"/>
      <c r="CH217" s="286"/>
      <c r="CI217" s="286"/>
      <c r="CJ217" s="286"/>
      <c r="CK217" s="286"/>
      <c r="CL217" s="286"/>
      <c r="CM217" s="286"/>
      <c r="CN217" s="286"/>
      <c r="CO217" s="286"/>
      <c r="CP217" s="286"/>
      <c r="CQ217" s="286"/>
      <c r="CR217" s="286"/>
      <c r="CS217" s="286"/>
      <c r="CT217" s="286"/>
      <c r="CU217" s="286"/>
      <c r="CV217" s="286"/>
      <c r="CW217" s="286"/>
      <c r="CX217" s="286"/>
      <c r="CY217" s="286"/>
      <c r="CZ217" s="286"/>
      <c r="DA217" s="286"/>
      <c r="DB217" s="286"/>
      <c r="DC217" s="286"/>
      <c r="DD217" s="286"/>
      <c r="DE217" s="286"/>
      <c r="DF217" s="286"/>
      <c r="DG217" s="286"/>
      <c r="DH217" s="286"/>
      <c r="DI217" s="286"/>
      <c r="DJ217" s="286"/>
      <c r="DK217" s="286"/>
      <c r="DL217" s="286"/>
      <c r="DM217" s="286"/>
      <c r="DN217" s="286"/>
      <c r="DO217" s="286"/>
      <c r="DP217" s="286"/>
      <c r="DQ217" s="286"/>
      <c r="DR217" s="286"/>
      <c r="DS217" s="286"/>
      <c r="DT217" s="286"/>
      <c r="DU217" s="286"/>
      <c r="DV217" s="286"/>
      <c r="DW217" s="286"/>
      <c r="DX217" s="286"/>
      <c r="DY217" s="286"/>
      <c r="DZ217" s="286"/>
      <c r="EA217" s="286"/>
      <c r="EB217" s="286"/>
      <c r="EC217" s="286"/>
      <c r="ED217" s="286"/>
      <c r="EE217" s="286"/>
      <c r="EF217" s="286"/>
      <c r="EG217" s="286"/>
      <c r="EH217" s="286"/>
      <c r="EI217" s="286"/>
      <c r="EJ217" s="286"/>
      <c r="EK217" s="286"/>
      <c r="EL217" s="286"/>
      <c r="EM217" s="286"/>
      <c r="EN217" s="286"/>
      <c r="EO217" s="286"/>
      <c r="EP217" s="286"/>
      <c r="EQ217" s="286"/>
      <c r="ER217" s="286"/>
      <c r="ES217" s="286"/>
      <c r="ET217" s="286"/>
      <c r="EU217" s="286"/>
      <c r="EV217" s="286"/>
      <c r="EW217" s="286"/>
      <c r="EX217" s="286"/>
      <c r="EY217" s="286"/>
      <c r="EZ217" s="286"/>
      <c r="FA217" s="286"/>
      <c r="FB217" s="286"/>
      <c r="FC217" s="286"/>
      <c r="FD217" s="286"/>
      <c r="FE217" s="286"/>
      <c r="FF217" s="286"/>
      <c r="FG217" s="286"/>
      <c r="FH217" s="286"/>
      <c r="FI217" s="286"/>
      <c r="FJ217" s="286"/>
      <c r="FK217" s="286"/>
      <c r="FL217" s="286"/>
      <c r="FM217" s="286"/>
      <c r="FN217" s="286"/>
      <c r="FO217" s="286"/>
      <c r="FP217" s="286"/>
      <c r="FQ217" s="286"/>
      <c r="FR217" s="286"/>
      <c r="FS217" s="286"/>
      <c r="FT217" s="286"/>
      <c r="FU217" s="286"/>
      <c r="FV217" s="286"/>
      <c r="FW217" s="286"/>
      <c r="FX217" s="286"/>
      <c r="FY217" s="286"/>
      <c r="FZ217" s="286"/>
      <c r="GA217" s="286"/>
      <c r="GB217" s="286"/>
      <c r="GC217" s="286"/>
      <c r="GD217" s="286"/>
      <c r="GE217" s="286"/>
      <c r="GF217" s="286"/>
      <c r="GG217" s="286"/>
      <c r="GH217" s="286"/>
      <c r="GI217" s="286"/>
      <c r="GJ217" s="286"/>
      <c r="GK217" s="286"/>
      <c r="GL217" s="286"/>
      <c r="GM217" s="286"/>
      <c r="GN217" s="286"/>
      <c r="GO217" s="286"/>
      <c r="GP217" s="286"/>
      <c r="GQ217" s="286"/>
      <c r="GR217" s="286"/>
      <c r="GS217" s="286"/>
      <c r="GT217" s="286"/>
      <c r="GU217" s="286"/>
      <c r="GV217" s="286"/>
      <c r="GW217" s="286"/>
      <c r="GX217" s="286"/>
      <c r="GY217" s="286"/>
      <c r="GZ217" s="286"/>
      <c r="HA217" s="286"/>
      <c r="HB217" s="286"/>
      <c r="HC217" s="286"/>
      <c r="HD217" s="286"/>
      <c r="HE217" s="286"/>
      <c r="HF217" s="286"/>
      <c r="HG217" s="286"/>
      <c r="HH217" s="286"/>
      <c r="HI217" s="286"/>
      <c r="HJ217" s="286"/>
      <c r="HK217" s="286"/>
      <c r="HL217" s="286"/>
      <c r="HM217" s="286"/>
      <c r="HN217" s="286"/>
      <c r="HO217" s="286"/>
      <c r="HP217" s="286"/>
      <c r="HQ217" s="286"/>
      <c r="HR217" s="286"/>
      <c r="HS217" s="286"/>
      <c r="HT217" s="286"/>
      <c r="HU217" s="286"/>
      <c r="HV217" s="286"/>
      <c r="HW217" s="286"/>
      <c r="HX217" s="286"/>
      <c r="HY217" s="286"/>
      <c r="HZ217" s="286"/>
      <c r="IA217" s="286"/>
      <c r="IB217" s="286"/>
      <c r="IC217" s="286"/>
      <c r="ID217" s="286"/>
      <c r="IE217" s="286"/>
      <c r="IF217" s="286"/>
      <c r="IG217" s="286"/>
      <c r="IH217" s="286"/>
      <c r="II217" s="286"/>
      <c r="IJ217" s="286"/>
      <c r="IK217" s="286"/>
      <c r="IL217" s="286"/>
      <c r="IM217" s="286"/>
      <c r="IN217" s="286"/>
      <c r="IO217" s="286"/>
      <c r="IP217" s="286"/>
      <c r="IQ217" s="286"/>
      <c r="IR217" s="286"/>
      <c r="IS217" s="286"/>
      <c r="IT217" s="286"/>
      <c r="IU217" s="286"/>
      <c r="IV217" s="286"/>
    </row>
    <row r="218" s="248" customFormat="1" customHeight="1" spans="1:256">
      <c r="A218" s="286"/>
      <c r="B218" s="277"/>
      <c r="C218" s="277"/>
      <c r="D218" s="277"/>
      <c r="E218" s="277"/>
      <c r="F218" s="277"/>
      <c r="G218" s="277"/>
      <c r="H218" s="277"/>
      <c r="I218" s="277"/>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c r="CG218" s="286"/>
      <c r="CH218" s="286"/>
      <c r="CI218" s="286"/>
      <c r="CJ218" s="286"/>
      <c r="CK218" s="286"/>
      <c r="CL218" s="286"/>
      <c r="CM218" s="286"/>
      <c r="CN218" s="286"/>
      <c r="CO218" s="286"/>
      <c r="CP218" s="286"/>
      <c r="CQ218" s="286"/>
      <c r="CR218" s="286"/>
      <c r="CS218" s="286"/>
      <c r="CT218" s="286"/>
      <c r="CU218" s="286"/>
      <c r="CV218" s="286"/>
      <c r="CW218" s="286"/>
      <c r="CX218" s="286"/>
      <c r="CY218" s="286"/>
      <c r="CZ218" s="286"/>
      <c r="DA218" s="286"/>
      <c r="DB218" s="286"/>
      <c r="DC218" s="286"/>
      <c r="DD218" s="286"/>
      <c r="DE218" s="286"/>
      <c r="DF218" s="286"/>
      <c r="DG218" s="286"/>
      <c r="DH218" s="286"/>
      <c r="DI218" s="286"/>
      <c r="DJ218" s="286"/>
      <c r="DK218" s="286"/>
      <c r="DL218" s="286"/>
      <c r="DM218" s="286"/>
      <c r="DN218" s="286"/>
      <c r="DO218" s="286"/>
      <c r="DP218" s="286"/>
      <c r="DQ218" s="286"/>
      <c r="DR218" s="286"/>
      <c r="DS218" s="286"/>
      <c r="DT218" s="286"/>
      <c r="DU218" s="286"/>
      <c r="DV218" s="286"/>
      <c r="DW218" s="286"/>
      <c r="DX218" s="286"/>
      <c r="DY218" s="286"/>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6"/>
      <c r="FL218" s="286"/>
      <c r="FM218" s="286"/>
      <c r="FN218" s="286"/>
      <c r="FO218" s="286"/>
      <c r="FP218" s="286"/>
      <c r="FQ218" s="286"/>
      <c r="FR218" s="286"/>
      <c r="FS218" s="286"/>
      <c r="FT218" s="286"/>
      <c r="FU218" s="286"/>
      <c r="FV218" s="286"/>
      <c r="FW218" s="286"/>
      <c r="FX218" s="286"/>
      <c r="FY218" s="286"/>
      <c r="FZ218" s="286"/>
      <c r="GA218" s="286"/>
      <c r="GB218" s="286"/>
      <c r="GC218" s="286"/>
      <c r="GD218" s="286"/>
      <c r="GE218" s="286"/>
      <c r="GF218" s="286"/>
      <c r="GG218" s="286"/>
      <c r="GH218" s="286"/>
      <c r="GI218" s="286"/>
      <c r="GJ218" s="286"/>
      <c r="GK218" s="286"/>
      <c r="GL218" s="286"/>
      <c r="GM218" s="286"/>
      <c r="GN218" s="286"/>
      <c r="GO218" s="286"/>
      <c r="GP218" s="286"/>
      <c r="GQ218" s="286"/>
      <c r="GR218" s="286"/>
      <c r="GS218" s="286"/>
      <c r="GT218" s="286"/>
      <c r="GU218" s="286"/>
      <c r="GV218" s="286"/>
      <c r="GW218" s="286"/>
      <c r="GX218" s="286"/>
      <c r="GY218" s="286"/>
      <c r="GZ218" s="286"/>
      <c r="HA218" s="286"/>
      <c r="HB218" s="286"/>
      <c r="HC218" s="286"/>
      <c r="HD218" s="286"/>
      <c r="HE218" s="286"/>
      <c r="HF218" s="286"/>
      <c r="HG218" s="286"/>
      <c r="HH218" s="286"/>
      <c r="HI218" s="286"/>
      <c r="HJ218" s="286"/>
      <c r="HK218" s="286"/>
      <c r="HL218" s="286"/>
      <c r="HM218" s="286"/>
      <c r="HN218" s="286"/>
      <c r="HO218" s="286"/>
      <c r="HP218" s="286"/>
      <c r="HQ218" s="286"/>
      <c r="HR218" s="286"/>
      <c r="HS218" s="286"/>
      <c r="HT218" s="286"/>
      <c r="HU218" s="286"/>
      <c r="HV218" s="286"/>
      <c r="HW218" s="286"/>
      <c r="HX218" s="286"/>
      <c r="HY218" s="286"/>
      <c r="HZ218" s="286"/>
      <c r="IA218" s="286"/>
      <c r="IB218" s="286"/>
      <c r="IC218" s="286"/>
      <c r="ID218" s="286"/>
      <c r="IE218" s="286"/>
      <c r="IF218" s="286"/>
      <c r="IG218" s="286"/>
      <c r="IH218" s="286"/>
      <c r="II218" s="286"/>
      <c r="IJ218" s="286"/>
      <c r="IK218" s="286"/>
      <c r="IL218" s="286"/>
      <c r="IM218" s="286"/>
      <c r="IN218" s="286"/>
      <c r="IO218" s="286"/>
      <c r="IP218" s="286"/>
      <c r="IQ218" s="286"/>
      <c r="IR218" s="286"/>
      <c r="IS218" s="286"/>
      <c r="IT218" s="286"/>
      <c r="IU218" s="286"/>
      <c r="IV218" s="286"/>
    </row>
    <row r="219" s="248" customFormat="1" customHeight="1" spans="1:256">
      <c r="A219" s="286"/>
      <c r="B219" s="277"/>
      <c r="C219" s="277"/>
      <c r="D219" s="277"/>
      <c r="E219" s="277"/>
      <c r="F219" s="277"/>
      <c r="G219" s="277"/>
      <c r="H219" s="277"/>
      <c r="I219" s="277"/>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c r="CG219" s="286"/>
      <c r="CH219" s="286"/>
      <c r="CI219" s="286"/>
      <c r="CJ219" s="286"/>
      <c r="CK219" s="286"/>
      <c r="CL219" s="286"/>
      <c r="CM219" s="286"/>
      <c r="CN219" s="286"/>
      <c r="CO219" s="286"/>
      <c r="CP219" s="286"/>
      <c r="CQ219" s="286"/>
      <c r="CR219" s="286"/>
      <c r="CS219" s="286"/>
      <c r="CT219" s="286"/>
      <c r="CU219" s="286"/>
      <c r="CV219" s="286"/>
      <c r="CW219" s="286"/>
      <c r="CX219" s="286"/>
      <c r="CY219" s="286"/>
      <c r="CZ219" s="286"/>
      <c r="DA219" s="286"/>
      <c r="DB219" s="286"/>
      <c r="DC219" s="286"/>
      <c r="DD219" s="286"/>
      <c r="DE219" s="286"/>
      <c r="DF219" s="286"/>
      <c r="DG219" s="286"/>
      <c r="DH219" s="286"/>
      <c r="DI219" s="286"/>
      <c r="DJ219" s="286"/>
      <c r="DK219" s="286"/>
      <c r="DL219" s="286"/>
      <c r="DM219" s="286"/>
      <c r="DN219" s="286"/>
      <c r="DO219" s="286"/>
      <c r="DP219" s="286"/>
      <c r="DQ219" s="286"/>
      <c r="DR219" s="286"/>
      <c r="DS219" s="286"/>
      <c r="DT219" s="286"/>
      <c r="DU219" s="286"/>
      <c r="DV219" s="286"/>
      <c r="DW219" s="286"/>
      <c r="DX219" s="286"/>
      <c r="DY219" s="286"/>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6"/>
      <c r="FL219" s="286"/>
      <c r="FM219" s="286"/>
      <c r="FN219" s="286"/>
      <c r="FO219" s="286"/>
      <c r="FP219" s="286"/>
      <c r="FQ219" s="286"/>
      <c r="FR219" s="286"/>
      <c r="FS219" s="286"/>
      <c r="FT219" s="286"/>
      <c r="FU219" s="286"/>
      <c r="FV219" s="286"/>
      <c r="FW219" s="286"/>
      <c r="FX219" s="286"/>
      <c r="FY219" s="286"/>
      <c r="FZ219" s="286"/>
      <c r="GA219" s="286"/>
      <c r="GB219" s="286"/>
      <c r="GC219" s="286"/>
      <c r="GD219" s="286"/>
      <c r="GE219" s="286"/>
      <c r="GF219" s="286"/>
      <c r="GG219" s="286"/>
      <c r="GH219" s="286"/>
      <c r="GI219" s="286"/>
      <c r="GJ219" s="286"/>
      <c r="GK219" s="286"/>
      <c r="GL219" s="286"/>
      <c r="GM219" s="286"/>
      <c r="GN219" s="286"/>
      <c r="GO219" s="286"/>
      <c r="GP219" s="286"/>
      <c r="GQ219" s="286"/>
      <c r="GR219" s="286"/>
      <c r="GS219" s="286"/>
      <c r="GT219" s="286"/>
      <c r="GU219" s="286"/>
      <c r="GV219" s="286"/>
      <c r="GW219" s="286"/>
      <c r="GX219" s="286"/>
      <c r="GY219" s="286"/>
      <c r="GZ219" s="286"/>
      <c r="HA219" s="286"/>
      <c r="HB219" s="286"/>
      <c r="HC219" s="286"/>
      <c r="HD219" s="286"/>
      <c r="HE219" s="286"/>
      <c r="HF219" s="286"/>
      <c r="HG219" s="286"/>
      <c r="HH219" s="286"/>
      <c r="HI219" s="286"/>
      <c r="HJ219" s="286"/>
      <c r="HK219" s="286"/>
      <c r="HL219" s="286"/>
      <c r="HM219" s="286"/>
      <c r="HN219" s="286"/>
      <c r="HO219" s="286"/>
      <c r="HP219" s="286"/>
      <c r="HQ219" s="286"/>
      <c r="HR219" s="286"/>
      <c r="HS219" s="286"/>
      <c r="HT219" s="286"/>
      <c r="HU219" s="286"/>
      <c r="HV219" s="286"/>
      <c r="HW219" s="286"/>
      <c r="HX219" s="286"/>
      <c r="HY219" s="286"/>
      <c r="HZ219" s="286"/>
      <c r="IA219" s="286"/>
      <c r="IB219" s="286"/>
      <c r="IC219" s="286"/>
      <c r="ID219" s="286"/>
      <c r="IE219" s="286"/>
      <c r="IF219" s="286"/>
      <c r="IG219" s="286"/>
      <c r="IH219" s="286"/>
      <c r="II219" s="286"/>
      <c r="IJ219" s="286"/>
      <c r="IK219" s="286"/>
      <c r="IL219" s="286"/>
      <c r="IM219" s="286"/>
      <c r="IN219" s="286"/>
      <c r="IO219" s="286"/>
      <c r="IP219" s="286"/>
      <c r="IQ219" s="286"/>
      <c r="IR219" s="286"/>
      <c r="IS219" s="286"/>
      <c r="IT219" s="286"/>
      <c r="IU219" s="286"/>
      <c r="IV219" s="286"/>
    </row>
    <row r="220" s="248" customFormat="1" customHeight="1" spans="1:256">
      <c r="A220" s="286"/>
      <c r="B220" s="277"/>
      <c r="C220" s="277"/>
      <c r="D220" s="277"/>
      <c r="E220" s="277"/>
      <c r="F220" s="277"/>
      <c r="G220" s="277"/>
      <c r="H220" s="277"/>
      <c r="I220" s="277"/>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c r="CG220" s="286"/>
      <c r="CH220" s="286"/>
      <c r="CI220" s="286"/>
      <c r="CJ220" s="286"/>
      <c r="CK220" s="286"/>
      <c r="CL220" s="286"/>
      <c r="CM220" s="286"/>
      <c r="CN220" s="286"/>
      <c r="CO220" s="286"/>
      <c r="CP220" s="286"/>
      <c r="CQ220" s="286"/>
      <c r="CR220" s="286"/>
      <c r="CS220" s="286"/>
      <c r="CT220" s="286"/>
      <c r="CU220" s="286"/>
      <c r="CV220" s="286"/>
      <c r="CW220" s="286"/>
      <c r="CX220" s="286"/>
      <c r="CY220" s="286"/>
      <c r="CZ220" s="286"/>
      <c r="DA220" s="286"/>
      <c r="DB220" s="286"/>
      <c r="DC220" s="286"/>
      <c r="DD220" s="286"/>
      <c r="DE220" s="286"/>
      <c r="DF220" s="286"/>
      <c r="DG220" s="286"/>
      <c r="DH220" s="286"/>
      <c r="DI220" s="286"/>
      <c r="DJ220" s="286"/>
      <c r="DK220" s="286"/>
      <c r="DL220" s="286"/>
      <c r="DM220" s="286"/>
      <c r="DN220" s="286"/>
      <c r="DO220" s="286"/>
      <c r="DP220" s="286"/>
      <c r="DQ220" s="286"/>
      <c r="DR220" s="286"/>
      <c r="DS220" s="286"/>
      <c r="DT220" s="286"/>
      <c r="DU220" s="286"/>
      <c r="DV220" s="286"/>
      <c r="DW220" s="286"/>
      <c r="DX220" s="286"/>
      <c r="DY220" s="286"/>
      <c r="DZ220" s="286"/>
      <c r="EA220" s="286"/>
      <c r="EB220" s="286"/>
      <c r="EC220" s="286"/>
      <c r="ED220" s="286"/>
      <c r="EE220" s="286"/>
      <c r="EF220" s="286"/>
      <c r="EG220" s="286"/>
      <c r="EH220" s="286"/>
      <c r="EI220" s="286"/>
      <c r="EJ220" s="286"/>
      <c r="EK220" s="286"/>
      <c r="EL220" s="286"/>
      <c r="EM220" s="286"/>
      <c r="EN220" s="286"/>
      <c r="EO220" s="286"/>
      <c r="EP220" s="286"/>
      <c r="EQ220" s="286"/>
      <c r="ER220" s="286"/>
      <c r="ES220" s="286"/>
      <c r="ET220" s="286"/>
      <c r="EU220" s="286"/>
      <c r="EV220" s="286"/>
      <c r="EW220" s="286"/>
      <c r="EX220" s="286"/>
      <c r="EY220" s="286"/>
      <c r="EZ220" s="286"/>
      <c r="FA220" s="286"/>
      <c r="FB220" s="286"/>
      <c r="FC220" s="286"/>
      <c r="FD220" s="286"/>
      <c r="FE220" s="286"/>
      <c r="FF220" s="286"/>
      <c r="FG220" s="286"/>
      <c r="FH220" s="286"/>
      <c r="FI220" s="286"/>
      <c r="FJ220" s="286"/>
      <c r="FK220" s="286"/>
      <c r="FL220" s="286"/>
      <c r="FM220" s="286"/>
      <c r="FN220" s="286"/>
      <c r="FO220" s="286"/>
      <c r="FP220" s="286"/>
      <c r="FQ220" s="286"/>
      <c r="FR220" s="286"/>
      <c r="FS220" s="286"/>
      <c r="FT220" s="286"/>
      <c r="FU220" s="286"/>
      <c r="FV220" s="286"/>
      <c r="FW220" s="286"/>
      <c r="FX220" s="286"/>
      <c r="FY220" s="286"/>
      <c r="FZ220" s="286"/>
      <c r="GA220" s="286"/>
      <c r="GB220" s="286"/>
      <c r="GC220" s="286"/>
      <c r="GD220" s="286"/>
      <c r="GE220" s="286"/>
      <c r="GF220" s="286"/>
      <c r="GG220" s="286"/>
      <c r="GH220" s="286"/>
      <c r="GI220" s="286"/>
      <c r="GJ220" s="286"/>
      <c r="GK220" s="286"/>
      <c r="GL220" s="286"/>
      <c r="GM220" s="286"/>
      <c r="GN220" s="286"/>
      <c r="GO220" s="286"/>
      <c r="GP220" s="286"/>
      <c r="GQ220" s="286"/>
      <c r="GR220" s="286"/>
      <c r="GS220" s="286"/>
      <c r="GT220" s="286"/>
      <c r="GU220" s="286"/>
      <c r="GV220" s="286"/>
      <c r="GW220" s="286"/>
      <c r="GX220" s="286"/>
      <c r="GY220" s="286"/>
      <c r="GZ220" s="286"/>
      <c r="HA220" s="286"/>
      <c r="HB220" s="286"/>
      <c r="HC220" s="286"/>
      <c r="HD220" s="286"/>
      <c r="HE220" s="286"/>
      <c r="HF220" s="286"/>
      <c r="HG220" s="286"/>
      <c r="HH220" s="286"/>
      <c r="HI220" s="286"/>
      <c r="HJ220" s="286"/>
      <c r="HK220" s="286"/>
      <c r="HL220" s="286"/>
      <c r="HM220" s="286"/>
      <c r="HN220" s="286"/>
      <c r="HO220" s="286"/>
      <c r="HP220" s="286"/>
      <c r="HQ220" s="286"/>
      <c r="HR220" s="286"/>
      <c r="HS220" s="286"/>
      <c r="HT220" s="286"/>
      <c r="HU220" s="286"/>
      <c r="HV220" s="286"/>
      <c r="HW220" s="286"/>
      <c r="HX220" s="286"/>
      <c r="HY220" s="286"/>
      <c r="HZ220" s="286"/>
      <c r="IA220" s="286"/>
      <c r="IB220" s="286"/>
      <c r="IC220" s="286"/>
      <c r="ID220" s="286"/>
      <c r="IE220" s="286"/>
      <c r="IF220" s="286"/>
      <c r="IG220" s="286"/>
      <c r="IH220" s="286"/>
      <c r="II220" s="286"/>
      <c r="IJ220" s="286"/>
      <c r="IK220" s="286"/>
      <c r="IL220" s="286"/>
      <c r="IM220" s="286"/>
      <c r="IN220" s="286"/>
      <c r="IO220" s="286"/>
      <c r="IP220" s="286"/>
      <c r="IQ220" s="286"/>
      <c r="IR220" s="286"/>
      <c r="IS220" s="286"/>
      <c r="IT220" s="286"/>
      <c r="IU220" s="286"/>
      <c r="IV220" s="286"/>
    </row>
    <row r="221" s="248" customFormat="1" customHeight="1" spans="1:256">
      <c r="A221" s="286"/>
      <c r="B221" s="277"/>
      <c r="C221" s="277"/>
      <c r="D221" s="277"/>
      <c r="E221" s="277"/>
      <c r="F221" s="277"/>
      <c r="G221" s="277"/>
      <c r="H221" s="277"/>
      <c r="I221" s="277"/>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c r="CG221" s="286"/>
      <c r="CH221" s="286"/>
      <c r="CI221" s="286"/>
      <c r="CJ221" s="286"/>
      <c r="CK221" s="286"/>
      <c r="CL221" s="286"/>
      <c r="CM221" s="286"/>
      <c r="CN221" s="286"/>
      <c r="CO221" s="286"/>
      <c r="CP221" s="286"/>
      <c r="CQ221" s="286"/>
      <c r="CR221" s="286"/>
      <c r="CS221" s="286"/>
      <c r="CT221" s="286"/>
      <c r="CU221" s="286"/>
      <c r="CV221" s="286"/>
      <c r="CW221" s="286"/>
      <c r="CX221" s="286"/>
      <c r="CY221" s="286"/>
      <c r="CZ221" s="286"/>
      <c r="DA221" s="286"/>
      <c r="DB221" s="286"/>
      <c r="DC221" s="286"/>
      <c r="DD221" s="286"/>
      <c r="DE221" s="286"/>
      <c r="DF221" s="286"/>
      <c r="DG221" s="286"/>
      <c r="DH221" s="286"/>
      <c r="DI221" s="286"/>
      <c r="DJ221" s="286"/>
      <c r="DK221" s="286"/>
      <c r="DL221" s="286"/>
      <c r="DM221" s="286"/>
      <c r="DN221" s="286"/>
      <c r="DO221" s="286"/>
      <c r="DP221" s="286"/>
      <c r="DQ221" s="286"/>
      <c r="DR221" s="286"/>
      <c r="DS221" s="286"/>
      <c r="DT221" s="286"/>
      <c r="DU221" s="286"/>
      <c r="DV221" s="286"/>
      <c r="DW221" s="286"/>
      <c r="DX221" s="286"/>
      <c r="DY221" s="286"/>
      <c r="DZ221" s="286"/>
      <c r="EA221" s="286"/>
      <c r="EB221" s="286"/>
      <c r="EC221" s="286"/>
      <c r="ED221" s="286"/>
      <c r="EE221" s="286"/>
      <c r="EF221" s="286"/>
      <c r="EG221" s="286"/>
      <c r="EH221" s="286"/>
      <c r="EI221" s="286"/>
      <c r="EJ221" s="286"/>
      <c r="EK221" s="286"/>
      <c r="EL221" s="286"/>
      <c r="EM221" s="286"/>
      <c r="EN221" s="286"/>
      <c r="EO221" s="286"/>
      <c r="EP221" s="286"/>
      <c r="EQ221" s="286"/>
      <c r="ER221" s="286"/>
      <c r="ES221" s="286"/>
      <c r="ET221" s="286"/>
      <c r="EU221" s="286"/>
      <c r="EV221" s="286"/>
      <c r="EW221" s="286"/>
      <c r="EX221" s="286"/>
      <c r="EY221" s="286"/>
      <c r="EZ221" s="286"/>
      <c r="FA221" s="286"/>
      <c r="FB221" s="286"/>
      <c r="FC221" s="286"/>
      <c r="FD221" s="286"/>
      <c r="FE221" s="286"/>
      <c r="FF221" s="286"/>
      <c r="FG221" s="286"/>
      <c r="FH221" s="286"/>
      <c r="FI221" s="286"/>
      <c r="FJ221" s="286"/>
      <c r="FK221" s="286"/>
      <c r="FL221" s="286"/>
      <c r="FM221" s="286"/>
      <c r="FN221" s="286"/>
      <c r="FO221" s="286"/>
      <c r="FP221" s="286"/>
      <c r="FQ221" s="286"/>
      <c r="FR221" s="286"/>
      <c r="FS221" s="286"/>
      <c r="FT221" s="286"/>
      <c r="FU221" s="286"/>
      <c r="FV221" s="286"/>
      <c r="FW221" s="286"/>
      <c r="FX221" s="286"/>
      <c r="FY221" s="286"/>
      <c r="FZ221" s="286"/>
      <c r="GA221" s="286"/>
      <c r="GB221" s="286"/>
      <c r="GC221" s="286"/>
      <c r="GD221" s="286"/>
      <c r="GE221" s="286"/>
      <c r="GF221" s="286"/>
      <c r="GG221" s="286"/>
      <c r="GH221" s="286"/>
      <c r="GI221" s="286"/>
      <c r="GJ221" s="286"/>
      <c r="GK221" s="286"/>
      <c r="GL221" s="286"/>
      <c r="GM221" s="286"/>
      <c r="GN221" s="286"/>
      <c r="GO221" s="286"/>
      <c r="GP221" s="286"/>
      <c r="GQ221" s="286"/>
      <c r="GR221" s="286"/>
      <c r="GS221" s="286"/>
      <c r="GT221" s="286"/>
      <c r="GU221" s="286"/>
      <c r="GV221" s="286"/>
      <c r="GW221" s="286"/>
      <c r="GX221" s="286"/>
      <c r="GY221" s="286"/>
      <c r="GZ221" s="286"/>
      <c r="HA221" s="286"/>
      <c r="HB221" s="286"/>
      <c r="HC221" s="286"/>
      <c r="HD221" s="286"/>
      <c r="HE221" s="286"/>
      <c r="HF221" s="286"/>
      <c r="HG221" s="286"/>
      <c r="HH221" s="286"/>
      <c r="HI221" s="286"/>
      <c r="HJ221" s="286"/>
      <c r="HK221" s="286"/>
      <c r="HL221" s="286"/>
      <c r="HM221" s="286"/>
      <c r="HN221" s="286"/>
      <c r="HO221" s="286"/>
      <c r="HP221" s="286"/>
      <c r="HQ221" s="286"/>
      <c r="HR221" s="286"/>
      <c r="HS221" s="286"/>
      <c r="HT221" s="286"/>
      <c r="HU221" s="286"/>
      <c r="HV221" s="286"/>
      <c r="HW221" s="286"/>
      <c r="HX221" s="286"/>
      <c r="HY221" s="286"/>
      <c r="HZ221" s="286"/>
      <c r="IA221" s="286"/>
      <c r="IB221" s="286"/>
      <c r="IC221" s="286"/>
      <c r="ID221" s="286"/>
      <c r="IE221" s="286"/>
      <c r="IF221" s="286"/>
      <c r="IG221" s="286"/>
      <c r="IH221" s="286"/>
      <c r="II221" s="286"/>
      <c r="IJ221" s="286"/>
      <c r="IK221" s="286"/>
      <c r="IL221" s="286"/>
      <c r="IM221" s="286"/>
      <c r="IN221" s="286"/>
      <c r="IO221" s="286"/>
      <c r="IP221" s="286"/>
      <c r="IQ221" s="286"/>
      <c r="IR221" s="286"/>
      <c r="IS221" s="286"/>
      <c r="IT221" s="286"/>
      <c r="IU221" s="286"/>
      <c r="IV221" s="286"/>
    </row>
    <row r="222" s="248" customFormat="1" customHeight="1" spans="1:256">
      <c r="A222" s="286"/>
      <c r="B222" s="277"/>
      <c r="C222" s="277"/>
      <c r="D222" s="277"/>
      <c r="E222" s="277"/>
      <c r="F222" s="277"/>
      <c r="G222" s="277"/>
      <c r="H222" s="277"/>
      <c r="I222" s="277"/>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c r="CG222" s="286"/>
      <c r="CH222" s="286"/>
      <c r="CI222" s="286"/>
      <c r="CJ222" s="286"/>
      <c r="CK222" s="286"/>
      <c r="CL222" s="286"/>
      <c r="CM222" s="286"/>
      <c r="CN222" s="286"/>
      <c r="CO222" s="286"/>
      <c r="CP222" s="286"/>
      <c r="CQ222" s="286"/>
      <c r="CR222" s="286"/>
      <c r="CS222" s="286"/>
      <c r="CT222" s="286"/>
      <c r="CU222" s="286"/>
      <c r="CV222" s="286"/>
      <c r="CW222" s="286"/>
      <c r="CX222" s="286"/>
      <c r="CY222" s="286"/>
      <c r="CZ222" s="286"/>
      <c r="DA222" s="286"/>
      <c r="DB222" s="286"/>
      <c r="DC222" s="286"/>
      <c r="DD222" s="286"/>
      <c r="DE222" s="286"/>
      <c r="DF222" s="286"/>
      <c r="DG222" s="286"/>
      <c r="DH222" s="286"/>
      <c r="DI222" s="286"/>
      <c r="DJ222" s="286"/>
      <c r="DK222" s="286"/>
      <c r="DL222" s="286"/>
      <c r="DM222" s="286"/>
      <c r="DN222" s="286"/>
      <c r="DO222" s="286"/>
      <c r="DP222" s="286"/>
      <c r="DQ222" s="286"/>
      <c r="DR222" s="286"/>
      <c r="DS222" s="286"/>
      <c r="DT222" s="286"/>
      <c r="DU222" s="286"/>
      <c r="DV222" s="286"/>
      <c r="DW222" s="286"/>
      <c r="DX222" s="286"/>
      <c r="DY222" s="286"/>
      <c r="DZ222" s="286"/>
      <c r="EA222" s="286"/>
      <c r="EB222" s="286"/>
      <c r="EC222" s="286"/>
      <c r="ED222" s="286"/>
      <c r="EE222" s="286"/>
      <c r="EF222" s="286"/>
      <c r="EG222" s="286"/>
      <c r="EH222" s="286"/>
      <c r="EI222" s="286"/>
      <c r="EJ222" s="286"/>
      <c r="EK222" s="286"/>
      <c r="EL222" s="286"/>
      <c r="EM222" s="286"/>
      <c r="EN222" s="286"/>
      <c r="EO222" s="286"/>
      <c r="EP222" s="286"/>
      <c r="EQ222" s="286"/>
      <c r="ER222" s="286"/>
      <c r="ES222" s="286"/>
      <c r="ET222" s="286"/>
      <c r="EU222" s="286"/>
      <c r="EV222" s="286"/>
      <c r="EW222" s="286"/>
      <c r="EX222" s="286"/>
      <c r="EY222" s="286"/>
      <c r="EZ222" s="286"/>
      <c r="FA222" s="286"/>
      <c r="FB222" s="286"/>
      <c r="FC222" s="286"/>
      <c r="FD222" s="286"/>
      <c r="FE222" s="286"/>
      <c r="FF222" s="286"/>
      <c r="FG222" s="286"/>
      <c r="FH222" s="286"/>
      <c r="FI222" s="286"/>
      <c r="FJ222" s="286"/>
      <c r="FK222" s="286"/>
      <c r="FL222" s="286"/>
      <c r="FM222" s="286"/>
      <c r="FN222" s="286"/>
      <c r="FO222" s="286"/>
      <c r="FP222" s="286"/>
      <c r="FQ222" s="286"/>
      <c r="FR222" s="286"/>
      <c r="FS222" s="286"/>
      <c r="FT222" s="286"/>
      <c r="FU222" s="286"/>
      <c r="FV222" s="286"/>
      <c r="FW222" s="286"/>
      <c r="FX222" s="286"/>
      <c r="FY222" s="286"/>
      <c r="FZ222" s="286"/>
      <c r="GA222" s="286"/>
      <c r="GB222" s="286"/>
      <c r="GC222" s="286"/>
      <c r="GD222" s="286"/>
      <c r="GE222" s="286"/>
      <c r="GF222" s="286"/>
      <c r="GG222" s="286"/>
      <c r="GH222" s="286"/>
      <c r="GI222" s="286"/>
      <c r="GJ222" s="286"/>
      <c r="GK222" s="286"/>
      <c r="GL222" s="286"/>
      <c r="GM222" s="286"/>
      <c r="GN222" s="286"/>
      <c r="GO222" s="286"/>
      <c r="GP222" s="286"/>
      <c r="GQ222" s="286"/>
      <c r="GR222" s="286"/>
      <c r="GS222" s="286"/>
      <c r="GT222" s="286"/>
      <c r="GU222" s="286"/>
      <c r="GV222" s="286"/>
      <c r="GW222" s="286"/>
      <c r="GX222" s="286"/>
      <c r="GY222" s="286"/>
      <c r="GZ222" s="286"/>
      <c r="HA222" s="286"/>
      <c r="HB222" s="286"/>
      <c r="HC222" s="286"/>
      <c r="HD222" s="286"/>
      <c r="HE222" s="286"/>
      <c r="HF222" s="286"/>
      <c r="HG222" s="286"/>
      <c r="HH222" s="286"/>
      <c r="HI222" s="286"/>
      <c r="HJ222" s="286"/>
      <c r="HK222" s="286"/>
      <c r="HL222" s="286"/>
      <c r="HM222" s="286"/>
      <c r="HN222" s="286"/>
      <c r="HO222" s="286"/>
      <c r="HP222" s="286"/>
      <c r="HQ222" s="286"/>
      <c r="HR222" s="286"/>
      <c r="HS222" s="286"/>
      <c r="HT222" s="286"/>
      <c r="HU222" s="286"/>
      <c r="HV222" s="286"/>
      <c r="HW222" s="286"/>
      <c r="HX222" s="286"/>
      <c r="HY222" s="286"/>
      <c r="HZ222" s="286"/>
      <c r="IA222" s="286"/>
      <c r="IB222" s="286"/>
      <c r="IC222" s="286"/>
      <c r="ID222" s="286"/>
      <c r="IE222" s="286"/>
      <c r="IF222" s="286"/>
      <c r="IG222" s="286"/>
      <c r="IH222" s="286"/>
      <c r="II222" s="286"/>
      <c r="IJ222" s="286"/>
      <c r="IK222" s="286"/>
      <c r="IL222" s="286"/>
      <c r="IM222" s="286"/>
      <c r="IN222" s="286"/>
      <c r="IO222" s="286"/>
      <c r="IP222" s="286"/>
      <c r="IQ222" s="286"/>
      <c r="IR222" s="286"/>
      <c r="IS222" s="286"/>
      <c r="IT222" s="286"/>
      <c r="IU222" s="286"/>
      <c r="IV222" s="286"/>
    </row>
    <row r="223" s="248" customFormat="1" customHeight="1" spans="1:256">
      <c r="A223" s="286"/>
      <c r="B223" s="277"/>
      <c r="C223" s="277"/>
      <c r="D223" s="277"/>
      <c r="E223" s="277"/>
      <c r="F223" s="277"/>
      <c r="G223" s="277"/>
      <c r="H223" s="277"/>
      <c r="I223" s="277"/>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6"/>
      <c r="DM223" s="286"/>
      <c r="DN223" s="286"/>
      <c r="DO223" s="286"/>
      <c r="DP223" s="286"/>
      <c r="DQ223" s="286"/>
      <c r="DR223" s="286"/>
      <c r="DS223" s="286"/>
      <c r="DT223" s="286"/>
      <c r="DU223" s="286"/>
      <c r="DV223" s="286"/>
      <c r="DW223" s="286"/>
      <c r="DX223" s="286"/>
      <c r="DY223" s="286"/>
      <c r="DZ223" s="286"/>
      <c r="EA223" s="286"/>
      <c r="EB223" s="286"/>
      <c r="EC223" s="286"/>
      <c r="ED223" s="286"/>
      <c r="EE223" s="286"/>
      <c r="EF223" s="286"/>
      <c r="EG223" s="286"/>
      <c r="EH223" s="286"/>
      <c r="EI223" s="286"/>
      <c r="EJ223" s="286"/>
      <c r="EK223" s="286"/>
      <c r="EL223" s="286"/>
      <c r="EM223" s="286"/>
      <c r="EN223" s="286"/>
      <c r="EO223" s="286"/>
      <c r="EP223" s="286"/>
      <c r="EQ223" s="286"/>
      <c r="ER223" s="286"/>
      <c r="ES223" s="286"/>
      <c r="ET223" s="286"/>
      <c r="EU223" s="286"/>
      <c r="EV223" s="286"/>
      <c r="EW223" s="286"/>
      <c r="EX223" s="286"/>
      <c r="EY223" s="286"/>
      <c r="EZ223" s="286"/>
      <c r="FA223" s="286"/>
      <c r="FB223" s="286"/>
      <c r="FC223" s="286"/>
      <c r="FD223" s="286"/>
      <c r="FE223" s="286"/>
      <c r="FF223" s="286"/>
      <c r="FG223" s="286"/>
      <c r="FH223" s="286"/>
      <c r="FI223" s="286"/>
      <c r="FJ223" s="286"/>
      <c r="FK223" s="286"/>
      <c r="FL223" s="286"/>
      <c r="FM223" s="286"/>
      <c r="FN223" s="286"/>
      <c r="FO223" s="286"/>
      <c r="FP223" s="286"/>
      <c r="FQ223" s="286"/>
      <c r="FR223" s="286"/>
      <c r="FS223" s="286"/>
      <c r="FT223" s="286"/>
      <c r="FU223" s="286"/>
      <c r="FV223" s="286"/>
      <c r="FW223" s="286"/>
      <c r="FX223" s="286"/>
      <c r="FY223" s="286"/>
      <c r="FZ223" s="286"/>
      <c r="GA223" s="286"/>
      <c r="GB223" s="286"/>
      <c r="GC223" s="286"/>
      <c r="GD223" s="286"/>
      <c r="GE223" s="286"/>
      <c r="GF223" s="286"/>
      <c r="GG223" s="286"/>
      <c r="GH223" s="286"/>
      <c r="GI223" s="286"/>
      <c r="GJ223" s="286"/>
      <c r="GK223" s="286"/>
      <c r="GL223" s="286"/>
      <c r="GM223" s="286"/>
      <c r="GN223" s="286"/>
      <c r="GO223" s="286"/>
      <c r="GP223" s="286"/>
      <c r="GQ223" s="286"/>
      <c r="GR223" s="286"/>
      <c r="GS223" s="286"/>
      <c r="GT223" s="286"/>
      <c r="GU223" s="286"/>
      <c r="GV223" s="286"/>
      <c r="GW223" s="286"/>
      <c r="GX223" s="286"/>
      <c r="GY223" s="286"/>
      <c r="GZ223" s="286"/>
      <c r="HA223" s="286"/>
      <c r="HB223" s="286"/>
      <c r="HC223" s="286"/>
      <c r="HD223" s="286"/>
      <c r="HE223" s="286"/>
      <c r="HF223" s="286"/>
      <c r="HG223" s="286"/>
      <c r="HH223" s="286"/>
      <c r="HI223" s="286"/>
      <c r="HJ223" s="286"/>
      <c r="HK223" s="286"/>
      <c r="HL223" s="286"/>
      <c r="HM223" s="286"/>
      <c r="HN223" s="286"/>
      <c r="HO223" s="286"/>
      <c r="HP223" s="286"/>
      <c r="HQ223" s="286"/>
      <c r="HR223" s="286"/>
      <c r="HS223" s="286"/>
      <c r="HT223" s="286"/>
      <c r="HU223" s="286"/>
      <c r="HV223" s="286"/>
      <c r="HW223" s="286"/>
      <c r="HX223" s="286"/>
      <c r="HY223" s="286"/>
      <c r="HZ223" s="286"/>
      <c r="IA223" s="286"/>
      <c r="IB223" s="286"/>
      <c r="IC223" s="286"/>
      <c r="ID223" s="286"/>
      <c r="IE223" s="286"/>
      <c r="IF223" s="286"/>
      <c r="IG223" s="286"/>
      <c r="IH223" s="286"/>
      <c r="II223" s="286"/>
      <c r="IJ223" s="286"/>
      <c r="IK223" s="286"/>
      <c r="IL223" s="286"/>
      <c r="IM223" s="286"/>
      <c r="IN223" s="286"/>
      <c r="IO223" s="286"/>
      <c r="IP223" s="286"/>
      <c r="IQ223" s="286"/>
      <c r="IR223" s="286"/>
      <c r="IS223" s="286"/>
      <c r="IT223" s="286"/>
      <c r="IU223" s="286"/>
      <c r="IV223" s="286"/>
    </row>
    <row r="224" s="248" customFormat="1" customHeight="1" spans="1:256">
      <c r="A224" s="286"/>
      <c r="B224" s="277"/>
      <c r="C224" s="277"/>
      <c r="D224" s="277"/>
      <c r="E224" s="277"/>
      <c r="F224" s="277"/>
      <c r="G224" s="277"/>
      <c r="H224" s="277"/>
      <c r="I224" s="277"/>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6"/>
      <c r="CH224" s="286"/>
      <c r="CI224" s="286"/>
      <c r="CJ224" s="286"/>
      <c r="CK224" s="286"/>
      <c r="CL224" s="286"/>
      <c r="CM224" s="286"/>
      <c r="CN224" s="286"/>
      <c r="CO224" s="286"/>
      <c r="CP224" s="286"/>
      <c r="CQ224" s="286"/>
      <c r="CR224" s="286"/>
      <c r="CS224" s="286"/>
      <c r="CT224" s="286"/>
      <c r="CU224" s="286"/>
      <c r="CV224" s="286"/>
      <c r="CW224" s="286"/>
      <c r="CX224" s="286"/>
      <c r="CY224" s="286"/>
      <c r="CZ224" s="286"/>
      <c r="DA224" s="286"/>
      <c r="DB224" s="286"/>
      <c r="DC224" s="286"/>
      <c r="DD224" s="286"/>
      <c r="DE224" s="286"/>
      <c r="DF224" s="286"/>
      <c r="DG224" s="286"/>
      <c r="DH224" s="286"/>
      <c r="DI224" s="286"/>
      <c r="DJ224" s="286"/>
      <c r="DK224" s="286"/>
      <c r="DL224" s="286"/>
      <c r="DM224" s="286"/>
      <c r="DN224" s="286"/>
      <c r="DO224" s="286"/>
      <c r="DP224" s="286"/>
      <c r="DQ224" s="286"/>
      <c r="DR224" s="286"/>
      <c r="DS224" s="286"/>
      <c r="DT224" s="286"/>
      <c r="DU224" s="286"/>
      <c r="DV224" s="286"/>
      <c r="DW224" s="286"/>
      <c r="DX224" s="286"/>
      <c r="DY224" s="286"/>
      <c r="DZ224" s="286"/>
      <c r="EA224" s="286"/>
      <c r="EB224" s="286"/>
      <c r="EC224" s="286"/>
      <c r="ED224" s="286"/>
      <c r="EE224" s="286"/>
      <c r="EF224" s="286"/>
      <c r="EG224" s="286"/>
      <c r="EH224" s="286"/>
      <c r="EI224" s="286"/>
      <c r="EJ224" s="286"/>
      <c r="EK224" s="286"/>
      <c r="EL224" s="286"/>
      <c r="EM224" s="286"/>
      <c r="EN224" s="286"/>
      <c r="EO224" s="286"/>
      <c r="EP224" s="286"/>
      <c r="EQ224" s="286"/>
      <c r="ER224" s="286"/>
      <c r="ES224" s="286"/>
      <c r="ET224" s="286"/>
      <c r="EU224" s="286"/>
      <c r="EV224" s="286"/>
      <c r="EW224" s="286"/>
      <c r="EX224" s="286"/>
      <c r="EY224" s="286"/>
      <c r="EZ224" s="286"/>
      <c r="FA224" s="286"/>
      <c r="FB224" s="286"/>
      <c r="FC224" s="286"/>
      <c r="FD224" s="286"/>
      <c r="FE224" s="286"/>
      <c r="FF224" s="286"/>
      <c r="FG224" s="286"/>
      <c r="FH224" s="286"/>
      <c r="FI224" s="286"/>
      <c r="FJ224" s="286"/>
      <c r="FK224" s="286"/>
      <c r="FL224" s="286"/>
      <c r="FM224" s="286"/>
      <c r="FN224" s="286"/>
      <c r="FO224" s="286"/>
      <c r="FP224" s="286"/>
      <c r="FQ224" s="286"/>
      <c r="FR224" s="286"/>
      <c r="FS224" s="286"/>
      <c r="FT224" s="286"/>
      <c r="FU224" s="286"/>
      <c r="FV224" s="286"/>
      <c r="FW224" s="286"/>
      <c r="FX224" s="286"/>
      <c r="FY224" s="286"/>
      <c r="FZ224" s="286"/>
      <c r="GA224" s="286"/>
      <c r="GB224" s="286"/>
      <c r="GC224" s="286"/>
      <c r="GD224" s="286"/>
      <c r="GE224" s="286"/>
      <c r="GF224" s="286"/>
      <c r="GG224" s="286"/>
      <c r="GH224" s="286"/>
      <c r="GI224" s="286"/>
      <c r="GJ224" s="286"/>
      <c r="GK224" s="286"/>
      <c r="GL224" s="286"/>
      <c r="GM224" s="286"/>
      <c r="GN224" s="286"/>
      <c r="GO224" s="286"/>
      <c r="GP224" s="286"/>
      <c r="GQ224" s="286"/>
      <c r="GR224" s="286"/>
      <c r="GS224" s="286"/>
      <c r="GT224" s="286"/>
      <c r="GU224" s="286"/>
      <c r="GV224" s="286"/>
      <c r="GW224" s="286"/>
      <c r="GX224" s="286"/>
      <c r="GY224" s="286"/>
      <c r="GZ224" s="286"/>
      <c r="HA224" s="286"/>
      <c r="HB224" s="286"/>
      <c r="HC224" s="286"/>
      <c r="HD224" s="286"/>
      <c r="HE224" s="286"/>
      <c r="HF224" s="286"/>
      <c r="HG224" s="286"/>
      <c r="HH224" s="286"/>
      <c r="HI224" s="286"/>
      <c r="HJ224" s="286"/>
      <c r="HK224" s="286"/>
      <c r="HL224" s="286"/>
      <c r="HM224" s="286"/>
      <c r="HN224" s="286"/>
      <c r="HO224" s="286"/>
      <c r="HP224" s="286"/>
      <c r="HQ224" s="286"/>
      <c r="HR224" s="286"/>
      <c r="HS224" s="286"/>
      <c r="HT224" s="286"/>
      <c r="HU224" s="286"/>
      <c r="HV224" s="286"/>
      <c r="HW224" s="286"/>
      <c r="HX224" s="286"/>
      <c r="HY224" s="286"/>
      <c r="HZ224" s="286"/>
      <c r="IA224" s="286"/>
      <c r="IB224" s="286"/>
      <c r="IC224" s="286"/>
      <c r="ID224" s="286"/>
      <c r="IE224" s="286"/>
      <c r="IF224" s="286"/>
      <c r="IG224" s="286"/>
      <c r="IH224" s="286"/>
      <c r="II224" s="286"/>
      <c r="IJ224" s="286"/>
      <c r="IK224" s="286"/>
      <c r="IL224" s="286"/>
      <c r="IM224" s="286"/>
      <c r="IN224" s="286"/>
      <c r="IO224" s="286"/>
      <c r="IP224" s="286"/>
      <c r="IQ224" s="286"/>
      <c r="IR224" s="286"/>
      <c r="IS224" s="286"/>
      <c r="IT224" s="286"/>
      <c r="IU224" s="286"/>
      <c r="IV224" s="286"/>
    </row>
    <row r="225" s="248" customFormat="1" customHeight="1" spans="1:256">
      <c r="A225" s="286"/>
      <c r="B225" s="277"/>
      <c r="C225" s="277"/>
      <c r="D225" s="277"/>
      <c r="E225" s="277"/>
      <c r="F225" s="277"/>
      <c r="G225" s="277"/>
      <c r="H225" s="277"/>
      <c r="I225" s="277"/>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c r="DV225" s="286"/>
      <c r="DW225" s="286"/>
      <c r="DX225" s="286"/>
      <c r="DY225" s="286"/>
      <c r="DZ225" s="286"/>
      <c r="EA225" s="286"/>
      <c r="EB225" s="286"/>
      <c r="EC225" s="286"/>
      <c r="ED225" s="286"/>
      <c r="EE225" s="286"/>
      <c r="EF225" s="286"/>
      <c r="EG225" s="286"/>
      <c r="EH225" s="286"/>
      <c r="EI225" s="286"/>
      <c r="EJ225" s="286"/>
      <c r="EK225" s="286"/>
      <c r="EL225" s="286"/>
      <c r="EM225" s="286"/>
      <c r="EN225" s="286"/>
      <c r="EO225" s="286"/>
      <c r="EP225" s="286"/>
      <c r="EQ225" s="286"/>
      <c r="ER225" s="286"/>
      <c r="ES225" s="286"/>
      <c r="ET225" s="286"/>
      <c r="EU225" s="286"/>
      <c r="EV225" s="286"/>
      <c r="EW225" s="286"/>
      <c r="EX225" s="286"/>
      <c r="EY225" s="286"/>
      <c r="EZ225" s="286"/>
      <c r="FA225" s="286"/>
      <c r="FB225" s="286"/>
      <c r="FC225" s="286"/>
      <c r="FD225" s="286"/>
      <c r="FE225" s="286"/>
      <c r="FF225" s="286"/>
      <c r="FG225" s="286"/>
      <c r="FH225" s="286"/>
      <c r="FI225" s="286"/>
      <c r="FJ225" s="286"/>
      <c r="FK225" s="286"/>
      <c r="FL225" s="286"/>
      <c r="FM225" s="286"/>
      <c r="FN225" s="286"/>
      <c r="FO225" s="286"/>
      <c r="FP225" s="286"/>
      <c r="FQ225" s="286"/>
      <c r="FR225" s="286"/>
      <c r="FS225" s="286"/>
      <c r="FT225" s="286"/>
      <c r="FU225" s="286"/>
      <c r="FV225" s="286"/>
      <c r="FW225" s="286"/>
      <c r="FX225" s="286"/>
      <c r="FY225" s="286"/>
      <c r="FZ225" s="286"/>
      <c r="GA225" s="286"/>
      <c r="GB225" s="286"/>
      <c r="GC225" s="286"/>
      <c r="GD225" s="286"/>
      <c r="GE225" s="286"/>
      <c r="GF225" s="286"/>
      <c r="GG225" s="286"/>
      <c r="GH225" s="286"/>
      <c r="GI225" s="286"/>
      <c r="GJ225" s="286"/>
      <c r="GK225" s="286"/>
      <c r="GL225" s="286"/>
      <c r="GM225" s="286"/>
      <c r="GN225" s="286"/>
      <c r="GO225" s="286"/>
      <c r="GP225" s="286"/>
      <c r="GQ225" s="286"/>
      <c r="GR225" s="286"/>
      <c r="GS225" s="286"/>
      <c r="GT225" s="286"/>
      <c r="GU225" s="286"/>
      <c r="GV225" s="286"/>
      <c r="GW225" s="286"/>
      <c r="GX225" s="286"/>
      <c r="GY225" s="286"/>
      <c r="GZ225" s="286"/>
      <c r="HA225" s="286"/>
      <c r="HB225" s="286"/>
      <c r="HC225" s="286"/>
      <c r="HD225" s="286"/>
      <c r="HE225" s="286"/>
      <c r="HF225" s="286"/>
      <c r="HG225" s="286"/>
      <c r="HH225" s="286"/>
      <c r="HI225" s="286"/>
      <c r="HJ225" s="286"/>
      <c r="HK225" s="286"/>
      <c r="HL225" s="286"/>
      <c r="HM225" s="286"/>
      <c r="HN225" s="286"/>
      <c r="HO225" s="286"/>
      <c r="HP225" s="286"/>
      <c r="HQ225" s="286"/>
      <c r="HR225" s="286"/>
      <c r="HS225" s="286"/>
      <c r="HT225" s="286"/>
      <c r="HU225" s="286"/>
      <c r="HV225" s="286"/>
      <c r="HW225" s="286"/>
      <c r="HX225" s="286"/>
      <c r="HY225" s="286"/>
      <c r="HZ225" s="286"/>
      <c r="IA225" s="286"/>
      <c r="IB225" s="286"/>
      <c r="IC225" s="286"/>
      <c r="ID225" s="286"/>
      <c r="IE225" s="286"/>
      <c r="IF225" s="286"/>
      <c r="IG225" s="286"/>
      <c r="IH225" s="286"/>
      <c r="II225" s="286"/>
      <c r="IJ225" s="286"/>
      <c r="IK225" s="286"/>
      <c r="IL225" s="286"/>
      <c r="IM225" s="286"/>
      <c r="IN225" s="286"/>
      <c r="IO225" s="286"/>
      <c r="IP225" s="286"/>
      <c r="IQ225" s="286"/>
      <c r="IR225" s="286"/>
      <c r="IS225" s="286"/>
      <c r="IT225" s="286"/>
      <c r="IU225" s="286"/>
      <c r="IV225" s="286"/>
    </row>
    <row r="226" s="248" customFormat="1" customHeight="1" spans="1:256">
      <c r="A226" s="286"/>
      <c r="B226" s="277"/>
      <c r="C226" s="277"/>
      <c r="D226" s="277"/>
      <c r="E226" s="277"/>
      <c r="F226" s="277"/>
      <c r="G226" s="277"/>
      <c r="H226" s="277"/>
      <c r="I226" s="277"/>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c r="CG226" s="286"/>
      <c r="CH226" s="286"/>
      <c r="CI226" s="286"/>
      <c r="CJ226" s="286"/>
      <c r="CK226" s="286"/>
      <c r="CL226" s="286"/>
      <c r="CM226" s="286"/>
      <c r="CN226" s="286"/>
      <c r="CO226" s="286"/>
      <c r="CP226" s="286"/>
      <c r="CQ226" s="286"/>
      <c r="CR226" s="286"/>
      <c r="CS226" s="286"/>
      <c r="CT226" s="286"/>
      <c r="CU226" s="286"/>
      <c r="CV226" s="286"/>
      <c r="CW226" s="286"/>
      <c r="CX226" s="286"/>
      <c r="CY226" s="286"/>
      <c r="CZ226" s="286"/>
      <c r="DA226" s="286"/>
      <c r="DB226" s="286"/>
      <c r="DC226" s="286"/>
      <c r="DD226" s="286"/>
      <c r="DE226" s="286"/>
      <c r="DF226" s="286"/>
      <c r="DG226" s="286"/>
      <c r="DH226" s="286"/>
      <c r="DI226" s="286"/>
      <c r="DJ226" s="286"/>
      <c r="DK226" s="286"/>
      <c r="DL226" s="286"/>
      <c r="DM226" s="286"/>
      <c r="DN226" s="286"/>
      <c r="DO226" s="286"/>
      <c r="DP226" s="286"/>
      <c r="DQ226" s="286"/>
      <c r="DR226" s="286"/>
      <c r="DS226" s="286"/>
      <c r="DT226" s="286"/>
      <c r="DU226" s="286"/>
      <c r="DV226" s="286"/>
      <c r="DW226" s="286"/>
      <c r="DX226" s="286"/>
      <c r="DY226" s="286"/>
      <c r="DZ226" s="286"/>
      <c r="EA226" s="286"/>
      <c r="EB226" s="286"/>
      <c r="EC226" s="286"/>
      <c r="ED226" s="286"/>
      <c r="EE226" s="286"/>
      <c r="EF226" s="286"/>
      <c r="EG226" s="286"/>
      <c r="EH226" s="286"/>
      <c r="EI226" s="286"/>
      <c r="EJ226" s="286"/>
      <c r="EK226" s="286"/>
      <c r="EL226" s="286"/>
      <c r="EM226" s="286"/>
      <c r="EN226" s="286"/>
      <c r="EO226" s="286"/>
      <c r="EP226" s="286"/>
      <c r="EQ226" s="286"/>
      <c r="ER226" s="286"/>
      <c r="ES226" s="286"/>
      <c r="ET226" s="286"/>
      <c r="EU226" s="286"/>
      <c r="EV226" s="286"/>
      <c r="EW226" s="286"/>
      <c r="EX226" s="286"/>
      <c r="EY226" s="286"/>
      <c r="EZ226" s="286"/>
      <c r="FA226" s="286"/>
      <c r="FB226" s="286"/>
      <c r="FC226" s="286"/>
      <c r="FD226" s="286"/>
      <c r="FE226" s="286"/>
      <c r="FF226" s="286"/>
      <c r="FG226" s="286"/>
      <c r="FH226" s="286"/>
      <c r="FI226" s="286"/>
      <c r="FJ226" s="286"/>
      <c r="FK226" s="286"/>
      <c r="FL226" s="286"/>
      <c r="FM226" s="286"/>
      <c r="FN226" s="286"/>
      <c r="FO226" s="286"/>
      <c r="FP226" s="286"/>
      <c r="FQ226" s="286"/>
      <c r="FR226" s="286"/>
      <c r="FS226" s="286"/>
      <c r="FT226" s="286"/>
      <c r="FU226" s="286"/>
      <c r="FV226" s="286"/>
      <c r="FW226" s="286"/>
      <c r="FX226" s="286"/>
      <c r="FY226" s="286"/>
      <c r="FZ226" s="286"/>
      <c r="GA226" s="286"/>
      <c r="GB226" s="286"/>
      <c r="GC226" s="286"/>
      <c r="GD226" s="286"/>
      <c r="GE226" s="286"/>
      <c r="GF226" s="286"/>
      <c r="GG226" s="286"/>
      <c r="GH226" s="286"/>
      <c r="GI226" s="286"/>
      <c r="GJ226" s="286"/>
      <c r="GK226" s="286"/>
      <c r="GL226" s="286"/>
      <c r="GM226" s="286"/>
      <c r="GN226" s="286"/>
      <c r="GO226" s="286"/>
      <c r="GP226" s="286"/>
      <c r="GQ226" s="286"/>
      <c r="GR226" s="286"/>
      <c r="GS226" s="286"/>
      <c r="GT226" s="286"/>
      <c r="GU226" s="286"/>
      <c r="GV226" s="286"/>
      <c r="GW226" s="286"/>
      <c r="GX226" s="286"/>
      <c r="GY226" s="286"/>
      <c r="GZ226" s="286"/>
      <c r="HA226" s="286"/>
      <c r="HB226" s="286"/>
      <c r="HC226" s="286"/>
      <c r="HD226" s="286"/>
      <c r="HE226" s="286"/>
      <c r="HF226" s="286"/>
      <c r="HG226" s="286"/>
      <c r="HH226" s="286"/>
      <c r="HI226" s="286"/>
      <c r="HJ226" s="286"/>
      <c r="HK226" s="286"/>
      <c r="HL226" s="286"/>
      <c r="HM226" s="286"/>
      <c r="HN226" s="286"/>
      <c r="HO226" s="286"/>
      <c r="HP226" s="286"/>
      <c r="HQ226" s="286"/>
      <c r="HR226" s="286"/>
      <c r="HS226" s="286"/>
      <c r="HT226" s="286"/>
      <c r="HU226" s="286"/>
      <c r="HV226" s="286"/>
      <c r="HW226" s="286"/>
      <c r="HX226" s="286"/>
      <c r="HY226" s="286"/>
      <c r="HZ226" s="286"/>
      <c r="IA226" s="286"/>
      <c r="IB226" s="286"/>
      <c r="IC226" s="286"/>
      <c r="ID226" s="286"/>
      <c r="IE226" s="286"/>
      <c r="IF226" s="286"/>
      <c r="IG226" s="286"/>
      <c r="IH226" s="286"/>
      <c r="II226" s="286"/>
      <c r="IJ226" s="286"/>
      <c r="IK226" s="286"/>
      <c r="IL226" s="286"/>
      <c r="IM226" s="286"/>
      <c r="IN226" s="286"/>
      <c r="IO226" s="286"/>
      <c r="IP226" s="286"/>
      <c r="IQ226" s="286"/>
      <c r="IR226" s="286"/>
      <c r="IS226" s="286"/>
      <c r="IT226" s="286"/>
      <c r="IU226" s="286"/>
      <c r="IV226" s="286"/>
    </row>
    <row r="227" s="248" customFormat="1" customHeight="1" spans="1:256">
      <c r="A227" s="286"/>
      <c r="B227" s="277"/>
      <c r="C227" s="277"/>
      <c r="D227" s="277"/>
      <c r="E227" s="277"/>
      <c r="F227" s="277"/>
      <c r="G227" s="277"/>
      <c r="H227" s="277"/>
      <c r="I227" s="277"/>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c r="CZ227" s="286"/>
      <c r="DA227" s="286"/>
      <c r="DB227" s="286"/>
      <c r="DC227" s="286"/>
      <c r="DD227" s="286"/>
      <c r="DE227" s="286"/>
      <c r="DF227" s="286"/>
      <c r="DG227" s="286"/>
      <c r="DH227" s="286"/>
      <c r="DI227" s="286"/>
      <c r="DJ227" s="286"/>
      <c r="DK227" s="286"/>
      <c r="DL227" s="286"/>
      <c r="DM227" s="286"/>
      <c r="DN227" s="286"/>
      <c r="DO227" s="286"/>
      <c r="DP227" s="286"/>
      <c r="DQ227" s="286"/>
      <c r="DR227" s="286"/>
      <c r="DS227" s="286"/>
      <c r="DT227" s="286"/>
      <c r="DU227" s="286"/>
      <c r="DV227" s="286"/>
      <c r="DW227" s="286"/>
      <c r="DX227" s="286"/>
      <c r="DY227" s="286"/>
      <c r="DZ227" s="286"/>
      <c r="EA227" s="286"/>
      <c r="EB227" s="286"/>
      <c r="EC227" s="286"/>
      <c r="ED227" s="286"/>
      <c r="EE227" s="286"/>
      <c r="EF227" s="286"/>
      <c r="EG227" s="286"/>
      <c r="EH227" s="286"/>
      <c r="EI227" s="286"/>
      <c r="EJ227" s="286"/>
      <c r="EK227" s="286"/>
      <c r="EL227" s="286"/>
      <c r="EM227" s="286"/>
      <c r="EN227" s="286"/>
      <c r="EO227" s="286"/>
      <c r="EP227" s="286"/>
      <c r="EQ227" s="286"/>
      <c r="ER227" s="286"/>
      <c r="ES227" s="286"/>
      <c r="ET227" s="286"/>
      <c r="EU227" s="286"/>
      <c r="EV227" s="286"/>
      <c r="EW227" s="286"/>
      <c r="EX227" s="286"/>
      <c r="EY227" s="286"/>
      <c r="EZ227" s="286"/>
      <c r="FA227" s="286"/>
      <c r="FB227" s="286"/>
      <c r="FC227" s="286"/>
      <c r="FD227" s="286"/>
      <c r="FE227" s="286"/>
      <c r="FF227" s="286"/>
      <c r="FG227" s="286"/>
      <c r="FH227" s="286"/>
      <c r="FI227" s="286"/>
      <c r="FJ227" s="286"/>
      <c r="FK227" s="286"/>
      <c r="FL227" s="286"/>
      <c r="FM227" s="286"/>
      <c r="FN227" s="286"/>
      <c r="FO227" s="286"/>
      <c r="FP227" s="286"/>
      <c r="FQ227" s="286"/>
      <c r="FR227" s="286"/>
      <c r="FS227" s="286"/>
      <c r="FT227" s="286"/>
      <c r="FU227" s="286"/>
      <c r="FV227" s="286"/>
      <c r="FW227" s="286"/>
      <c r="FX227" s="286"/>
      <c r="FY227" s="286"/>
      <c r="FZ227" s="286"/>
      <c r="GA227" s="286"/>
      <c r="GB227" s="286"/>
      <c r="GC227" s="286"/>
      <c r="GD227" s="286"/>
      <c r="GE227" s="286"/>
      <c r="GF227" s="286"/>
      <c r="GG227" s="286"/>
      <c r="GH227" s="286"/>
      <c r="GI227" s="286"/>
      <c r="GJ227" s="286"/>
      <c r="GK227" s="286"/>
      <c r="GL227" s="286"/>
      <c r="GM227" s="286"/>
      <c r="GN227" s="286"/>
      <c r="GO227" s="286"/>
      <c r="GP227" s="286"/>
      <c r="GQ227" s="286"/>
      <c r="GR227" s="286"/>
      <c r="GS227" s="286"/>
      <c r="GT227" s="286"/>
      <c r="GU227" s="286"/>
      <c r="GV227" s="286"/>
      <c r="GW227" s="286"/>
      <c r="GX227" s="286"/>
      <c r="GY227" s="286"/>
      <c r="GZ227" s="286"/>
      <c r="HA227" s="286"/>
      <c r="HB227" s="286"/>
      <c r="HC227" s="286"/>
      <c r="HD227" s="286"/>
      <c r="HE227" s="286"/>
      <c r="HF227" s="286"/>
      <c r="HG227" s="286"/>
      <c r="HH227" s="286"/>
      <c r="HI227" s="286"/>
      <c r="HJ227" s="286"/>
      <c r="HK227" s="286"/>
      <c r="HL227" s="286"/>
      <c r="HM227" s="286"/>
      <c r="HN227" s="286"/>
      <c r="HO227" s="286"/>
      <c r="HP227" s="286"/>
      <c r="HQ227" s="286"/>
      <c r="HR227" s="286"/>
      <c r="HS227" s="286"/>
      <c r="HT227" s="286"/>
      <c r="HU227" s="286"/>
      <c r="HV227" s="286"/>
      <c r="HW227" s="286"/>
      <c r="HX227" s="286"/>
      <c r="HY227" s="286"/>
      <c r="HZ227" s="286"/>
      <c r="IA227" s="286"/>
      <c r="IB227" s="286"/>
      <c r="IC227" s="286"/>
      <c r="ID227" s="286"/>
      <c r="IE227" s="286"/>
      <c r="IF227" s="286"/>
      <c r="IG227" s="286"/>
      <c r="IH227" s="286"/>
      <c r="II227" s="286"/>
      <c r="IJ227" s="286"/>
      <c r="IK227" s="286"/>
      <c r="IL227" s="286"/>
      <c r="IM227" s="286"/>
      <c r="IN227" s="286"/>
      <c r="IO227" s="286"/>
      <c r="IP227" s="286"/>
      <c r="IQ227" s="286"/>
      <c r="IR227" s="286"/>
      <c r="IS227" s="286"/>
      <c r="IT227" s="286"/>
      <c r="IU227" s="286"/>
      <c r="IV227" s="286"/>
    </row>
    <row r="228" s="248" customFormat="1" customHeight="1" spans="1:256">
      <c r="A228" s="286"/>
      <c r="B228" s="277"/>
      <c r="C228" s="277"/>
      <c r="D228" s="277"/>
      <c r="E228" s="277"/>
      <c r="F228" s="277"/>
      <c r="G228" s="277"/>
      <c r="H228" s="277"/>
      <c r="I228" s="277"/>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6"/>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c r="DV228" s="286"/>
      <c r="DW228" s="286"/>
      <c r="DX228" s="286"/>
      <c r="DY228" s="286"/>
      <c r="DZ228" s="286"/>
      <c r="EA228" s="286"/>
      <c r="EB228" s="286"/>
      <c r="EC228" s="286"/>
      <c r="ED228" s="286"/>
      <c r="EE228" s="286"/>
      <c r="EF228" s="286"/>
      <c r="EG228" s="286"/>
      <c r="EH228" s="286"/>
      <c r="EI228" s="286"/>
      <c r="EJ228" s="286"/>
      <c r="EK228" s="286"/>
      <c r="EL228" s="286"/>
      <c r="EM228" s="286"/>
      <c r="EN228" s="286"/>
      <c r="EO228" s="286"/>
      <c r="EP228" s="286"/>
      <c r="EQ228" s="286"/>
      <c r="ER228" s="286"/>
      <c r="ES228" s="286"/>
      <c r="ET228" s="286"/>
      <c r="EU228" s="286"/>
      <c r="EV228" s="286"/>
      <c r="EW228" s="286"/>
      <c r="EX228" s="286"/>
      <c r="EY228" s="286"/>
      <c r="EZ228" s="286"/>
      <c r="FA228" s="286"/>
      <c r="FB228" s="286"/>
      <c r="FC228" s="286"/>
      <c r="FD228" s="286"/>
      <c r="FE228" s="286"/>
      <c r="FF228" s="286"/>
      <c r="FG228" s="286"/>
      <c r="FH228" s="286"/>
      <c r="FI228" s="286"/>
      <c r="FJ228" s="286"/>
      <c r="FK228" s="286"/>
      <c r="FL228" s="286"/>
      <c r="FM228" s="286"/>
      <c r="FN228" s="286"/>
      <c r="FO228" s="286"/>
      <c r="FP228" s="286"/>
      <c r="FQ228" s="286"/>
      <c r="FR228" s="286"/>
      <c r="FS228" s="286"/>
      <c r="FT228" s="286"/>
      <c r="FU228" s="286"/>
      <c r="FV228" s="286"/>
      <c r="FW228" s="286"/>
      <c r="FX228" s="286"/>
      <c r="FY228" s="286"/>
      <c r="FZ228" s="286"/>
      <c r="GA228" s="286"/>
      <c r="GB228" s="286"/>
      <c r="GC228" s="286"/>
      <c r="GD228" s="286"/>
      <c r="GE228" s="286"/>
      <c r="GF228" s="286"/>
      <c r="GG228" s="286"/>
      <c r="GH228" s="286"/>
      <c r="GI228" s="286"/>
      <c r="GJ228" s="286"/>
      <c r="GK228" s="286"/>
      <c r="GL228" s="286"/>
      <c r="GM228" s="286"/>
      <c r="GN228" s="286"/>
      <c r="GO228" s="286"/>
      <c r="GP228" s="286"/>
      <c r="GQ228" s="286"/>
      <c r="GR228" s="286"/>
      <c r="GS228" s="286"/>
      <c r="GT228" s="286"/>
      <c r="GU228" s="286"/>
      <c r="GV228" s="286"/>
      <c r="GW228" s="286"/>
      <c r="GX228" s="286"/>
      <c r="GY228" s="286"/>
      <c r="GZ228" s="286"/>
      <c r="HA228" s="286"/>
      <c r="HB228" s="286"/>
      <c r="HC228" s="286"/>
      <c r="HD228" s="286"/>
      <c r="HE228" s="286"/>
      <c r="HF228" s="286"/>
      <c r="HG228" s="286"/>
      <c r="HH228" s="286"/>
      <c r="HI228" s="286"/>
      <c r="HJ228" s="286"/>
      <c r="HK228" s="286"/>
      <c r="HL228" s="286"/>
      <c r="HM228" s="286"/>
      <c r="HN228" s="286"/>
      <c r="HO228" s="286"/>
      <c r="HP228" s="286"/>
      <c r="HQ228" s="286"/>
      <c r="HR228" s="286"/>
      <c r="HS228" s="286"/>
      <c r="HT228" s="286"/>
      <c r="HU228" s="286"/>
      <c r="HV228" s="286"/>
      <c r="HW228" s="286"/>
      <c r="HX228" s="286"/>
      <c r="HY228" s="286"/>
      <c r="HZ228" s="286"/>
      <c r="IA228" s="286"/>
      <c r="IB228" s="286"/>
      <c r="IC228" s="286"/>
      <c r="ID228" s="286"/>
      <c r="IE228" s="286"/>
      <c r="IF228" s="286"/>
      <c r="IG228" s="286"/>
      <c r="IH228" s="286"/>
      <c r="II228" s="286"/>
      <c r="IJ228" s="286"/>
      <c r="IK228" s="286"/>
      <c r="IL228" s="286"/>
      <c r="IM228" s="286"/>
      <c r="IN228" s="286"/>
      <c r="IO228" s="286"/>
      <c r="IP228" s="286"/>
      <c r="IQ228" s="286"/>
      <c r="IR228" s="286"/>
      <c r="IS228" s="286"/>
      <c r="IT228" s="286"/>
      <c r="IU228" s="286"/>
      <c r="IV228" s="286"/>
    </row>
    <row r="229" s="248" customFormat="1" customHeight="1" spans="1:256">
      <c r="A229" s="286"/>
      <c r="B229" s="277"/>
      <c r="C229" s="277"/>
      <c r="D229" s="277"/>
      <c r="E229" s="277"/>
      <c r="F229" s="277"/>
      <c r="G229" s="277"/>
      <c r="H229" s="277"/>
      <c r="I229" s="277"/>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c r="CG229" s="286"/>
      <c r="CH229" s="286"/>
      <c r="CI229" s="286"/>
      <c r="CJ229" s="286"/>
      <c r="CK229" s="286"/>
      <c r="CL229" s="286"/>
      <c r="CM229" s="286"/>
      <c r="CN229" s="286"/>
      <c r="CO229" s="286"/>
      <c r="CP229" s="286"/>
      <c r="CQ229" s="286"/>
      <c r="CR229" s="286"/>
      <c r="CS229" s="286"/>
      <c r="CT229" s="286"/>
      <c r="CU229" s="286"/>
      <c r="CV229" s="286"/>
      <c r="CW229" s="286"/>
      <c r="CX229" s="286"/>
      <c r="CY229" s="286"/>
      <c r="CZ229" s="286"/>
      <c r="DA229" s="286"/>
      <c r="DB229" s="286"/>
      <c r="DC229" s="286"/>
      <c r="DD229" s="286"/>
      <c r="DE229" s="286"/>
      <c r="DF229" s="286"/>
      <c r="DG229" s="286"/>
      <c r="DH229" s="286"/>
      <c r="DI229" s="286"/>
      <c r="DJ229" s="286"/>
      <c r="DK229" s="286"/>
      <c r="DL229" s="286"/>
      <c r="DM229" s="286"/>
      <c r="DN229" s="286"/>
      <c r="DO229" s="286"/>
      <c r="DP229" s="286"/>
      <c r="DQ229" s="286"/>
      <c r="DR229" s="286"/>
      <c r="DS229" s="286"/>
      <c r="DT229" s="286"/>
      <c r="DU229" s="286"/>
      <c r="DV229" s="286"/>
      <c r="DW229" s="286"/>
      <c r="DX229" s="286"/>
      <c r="DY229" s="286"/>
      <c r="DZ229" s="286"/>
      <c r="EA229" s="286"/>
      <c r="EB229" s="286"/>
      <c r="EC229" s="286"/>
      <c r="ED229" s="286"/>
      <c r="EE229" s="286"/>
      <c r="EF229" s="286"/>
      <c r="EG229" s="286"/>
      <c r="EH229" s="286"/>
      <c r="EI229" s="286"/>
      <c r="EJ229" s="286"/>
      <c r="EK229" s="286"/>
      <c r="EL229" s="286"/>
      <c r="EM229" s="286"/>
      <c r="EN229" s="286"/>
      <c r="EO229" s="286"/>
      <c r="EP229" s="286"/>
      <c r="EQ229" s="286"/>
      <c r="ER229" s="286"/>
      <c r="ES229" s="286"/>
      <c r="ET229" s="286"/>
      <c r="EU229" s="286"/>
      <c r="EV229" s="286"/>
      <c r="EW229" s="286"/>
      <c r="EX229" s="286"/>
      <c r="EY229" s="286"/>
      <c r="EZ229" s="286"/>
      <c r="FA229" s="286"/>
      <c r="FB229" s="286"/>
      <c r="FC229" s="286"/>
      <c r="FD229" s="286"/>
      <c r="FE229" s="286"/>
      <c r="FF229" s="286"/>
      <c r="FG229" s="286"/>
      <c r="FH229" s="286"/>
      <c r="FI229" s="286"/>
      <c r="FJ229" s="286"/>
      <c r="FK229" s="286"/>
      <c r="FL229" s="286"/>
      <c r="FM229" s="286"/>
      <c r="FN229" s="286"/>
      <c r="FO229" s="286"/>
      <c r="FP229" s="286"/>
      <c r="FQ229" s="286"/>
      <c r="FR229" s="286"/>
      <c r="FS229" s="286"/>
      <c r="FT229" s="286"/>
      <c r="FU229" s="286"/>
      <c r="FV229" s="286"/>
      <c r="FW229" s="286"/>
      <c r="FX229" s="286"/>
      <c r="FY229" s="286"/>
      <c r="FZ229" s="286"/>
      <c r="GA229" s="286"/>
      <c r="GB229" s="286"/>
      <c r="GC229" s="286"/>
      <c r="GD229" s="286"/>
      <c r="GE229" s="286"/>
      <c r="GF229" s="286"/>
      <c r="GG229" s="286"/>
      <c r="GH229" s="286"/>
      <c r="GI229" s="286"/>
      <c r="GJ229" s="286"/>
      <c r="GK229" s="286"/>
      <c r="GL229" s="286"/>
      <c r="GM229" s="286"/>
      <c r="GN229" s="286"/>
      <c r="GO229" s="286"/>
      <c r="GP229" s="286"/>
      <c r="GQ229" s="286"/>
      <c r="GR229" s="286"/>
      <c r="GS229" s="286"/>
      <c r="GT229" s="286"/>
      <c r="GU229" s="286"/>
      <c r="GV229" s="286"/>
      <c r="GW229" s="286"/>
      <c r="GX229" s="286"/>
      <c r="GY229" s="286"/>
      <c r="GZ229" s="286"/>
      <c r="HA229" s="286"/>
      <c r="HB229" s="286"/>
      <c r="HC229" s="286"/>
      <c r="HD229" s="286"/>
      <c r="HE229" s="286"/>
      <c r="HF229" s="286"/>
      <c r="HG229" s="286"/>
      <c r="HH229" s="286"/>
      <c r="HI229" s="286"/>
      <c r="HJ229" s="286"/>
      <c r="HK229" s="286"/>
      <c r="HL229" s="286"/>
      <c r="HM229" s="286"/>
      <c r="HN229" s="286"/>
      <c r="HO229" s="286"/>
      <c r="HP229" s="286"/>
      <c r="HQ229" s="286"/>
      <c r="HR229" s="286"/>
      <c r="HS229" s="286"/>
      <c r="HT229" s="286"/>
      <c r="HU229" s="286"/>
      <c r="HV229" s="286"/>
      <c r="HW229" s="286"/>
      <c r="HX229" s="286"/>
      <c r="HY229" s="286"/>
      <c r="HZ229" s="286"/>
      <c r="IA229" s="286"/>
      <c r="IB229" s="286"/>
      <c r="IC229" s="286"/>
      <c r="ID229" s="286"/>
      <c r="IE229" s="286"/>
      <c r="IF229" s="286"/>
      <c r="IG229" s="286"/>
      <c r="IH229" s="286"/>
      <c r="II229" s="286"/>
      <c r="IJ229" s="286"/>
      <c r="IK229" s="286"/>
      <c r="IL229" s="286"/>
      <c r="IM229" s="286"/>
      <c r="IN229" s="286"/>
      <c r="IO229" s="286"/>
      <c r="IP229" s="286"/>
      <c r="IQ229" s="286"/>
      <c r="IR229" s="286"/>
      <c r="IS229" s="286"/>
      <c r="IT229" s="286"/>
      <c r="IU229" s="286"/>
      <c r="IV229" s="286"/>
    </row>
    <row r="230" s="248" customFormat="1" customHeight="1" spans="1:256">
      <c r="A230" s="286"/>
      <c r="B230" s="277"/>
      <c r="C230" s="277"/>
      <c r="D230" s="277"/>
      <c r="E230" s="277"/>
      <c r="F230" s="277"/>
      <c r="G230" s="277"/>
      <c r="H230" s="277"/>
      <c r="I230" s="277"/>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c r="FL230" s="286"/>
      <c r="FM230" s="286"/>
      <c r="FN230" s="286"/>
      <c r="FO230" s="286"/>
      <c r="FP230" s="286"/>
      <c r="FQ230" s="286"/>
      <c r="FR230" s="286"/>
      <c r="FS230" s="286"/>
      <c r="FT230" s="286"/>
      <c r="FU230" s="286"/>
      <c r="FV230" s="286"/>
      <c r="FW230" s="286"/>
      <c r="FX230" s="286"/>
      <c r="FY230" s="286"/>
      <c r="FZ230" s="286"/>
      <c r="GA230" s="286"/>
      <c r="GB230" s="286"/>
      <c r="GC230" s="286"/>
      <c r="GD230" s="286"/>
      <c r="GE230" s="286"/>
      <c r="GF230" s="286"/>
      <c r="GG230" s="286"/>
      <c r="GH230" s="286"/>
      <c r="GI230" s="286"/>
      <c r="GJ230" s="286"/>
      <c r="GK230" s="286"/>
      <c r="GL230" s="286"/>
      <c r="GM230" s="286"/>
      <c r="GN230" s="286"/>
      <c r="GO230" s="286"/>
      <c r="GP230" s="286"/>
      <c r="GQ230" s="286"/>
      <c r="GR230" s="286"/>
      <c r="GS230" s="286"/>
      <c r="GT230" s="286"/>
      <c r="GU230" s="286"/>
      <c r="GV230" s="286"/>
      <c r="GW230" s="286"/>
      <c r="GX230" s="286"/>
      <c r="GY230" s="286"/>
      <c r="GZ230" s="286"/>
      <c r="HA230" s="286"/>
      <c r="HB230" s="286"/>
      <c r="HC230" s="286"/>
      <c r="HD230" s="286"/>
      <c r="HE230" s="286"/>
      <c r="HF230" s="286"/>
      <c r="HG230" s="286"/>
      <c r="HH230" s="286"/>
      <c r="HI230" s="286"/>
      <c r="HJ230" s="286"/>
      <c r="HK230" s="286"/>
      <c r="HL230" s="286"/>
      <c r="HM230" s="286"/>
      <c r="HN230" s="286"/>
      <c r="HO230" s="286"/>
      <c r="HP230" s="286"/>
      <c r="HQ230" s="286"/>
      <c r="HR230" s="286"/>
      <c r="HS230" s="286"/>
      <c r="HT230" s="286"/>
      <c r="HU230" s="286"/>
      <c r="HV230" s="286"/>
      <c r="HW230" s="286"/>
      <c r="HX230" s="286"/>
      <c r="HY230" s="286"/>
      <c r="HZ230" s="286"/>
      <c r="IA230" s="286"/>
      <c r="IB230" s="286"/>
      <c r="IC230" s="286"/>
      <c r="ID230" s="286"/>
      <c r="IE230" s="286"/>
      <c r="IF230" s="286"/>
      <c r="IG230" s="286"/>
      <c r="IH230" s="286"/>
      <c r="II230" s="286"/>
      <c r="IJ230" s="286"/>
      <c r="IK230" s="286"/>
      <c r="IL230" s="286"/>
      <c r="IM230" s="286"/>
      <c r="IN230" s="286"/>
      <c r="IO230" s="286"/>
      <c r="IP230" s="286"/>
      <c r="IQ230" s="286"/>
      <c r="IR230" s="286"/>
      <c r="IS230" s="286"/>
      <c r="IT230" s="286"/>
      <c r="IU230" s="286"/>
      <c r="IV230" s="286"/>
    </row>
    <row r="231" s="248" customFormat="1" customHeight="1" spans="1:256">
      <c r="A231" s="286"/>
      <c r="B231" s="277"/>
      <c r="C231" s="277"/>
      <c r="D231" s="277"/>
      <c r="E231" s="277"/>
      <c r="F231" s="277"/>
      <c r="G231" s="277"/>
      <c r="H231" s="277"/>
      <c r="I231" s="277"/>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c r="DV231" s="286"/>
      <c r="DW231" s="286"/>
      <c r="DX231" s="286"/>
      <c r="DY231" s="286"/>
      <c r="DZ231" s="286"/>
      <c r="EA231" s="286"/>
      <c r="EB231" s="286"/>
      <c r="EC231" s="286"/>
      <c r="ED231" s="286"/>
      <c r="EE231" s="286"/>
      <c r="EF231" s="286"/>
      <c r="EG231" s="286"/>
      <c r="EH231" s="286"/>
      <c r="EI231" s="286"/>
      <c r="EJ231" s="286"/>
      <c r="EK231" s="286"/>
      <c r="EL231" s="286"/>
      <c r="EM231" s="286"/>
      <c r="EN231" s="286"/>
      <c r="EO231" s="286"/>
      <c r="EP231" s="286"/>
      <c r="EQ231" s="286"/>
      <c r="ER231" s="286"/>
      <c r="ES231" s="286"/>
      <c r="ET231" s="286"/>
      <c r="EU231" s="286"/>
      <c r="EV231" s="286"/>
      <c r="EW231" s="286"/>
      <c r="EX231" s="286"/>
      <c r="EY231" s="286"/>
      <c r="EZ231" s="286"/>
      <c r="FA231" s="286"/>
      <c r="FB231" s="286"/>
      <c r="FC231" s="286"/>
      <c r="FD231" s="286"/>
      <c r="FE231" s="286"/>
      <c r="FF231" s="286"/>
      <c r="FG231" s="286"/>
      <c r="FH231" s="286"/>
      <c r="FI231" s="286"/>
      <c r="FJ231" s="286"/>
      <c r="FK231" s="286"/>
      <c r="FL231" s="286"/>
      <c r="FM231" s="286"/>
      <c r="FN231" s="286"/>
      <c r="FO231" s="286"/>
      <c r="FP231" s="286"/>
      <c r="FQ231" s="286"/>
      <c r="FR231" s="286"/>
      <c r="FS231" s="286"/>
      <c r="FT231" s="286"/>
      <c r="FU231" s="286"/>
      <c r="FV231" s="286"/>
      <c r="FW231" s="286"/>
      <c r="FX231" s="286"/>
      <c r="FY231" s="286"/>
      <c r="FZ231" s="286"/>
      <c r="GA231" s="286"/>
      <c r="GB231" s="286"/>
      <c r="GC231" s="286"/>
      <c r="GD231" s="286"/>
      <c r="GE231" s="286"/>
      <c r="GF231" s="286"/>
      <c r="GG231" s="286"/>
      <c r="GH231" s="286"/>
      <c r="GI231" s="286"/>
      <c r="GJ231" s="286"/>
      <c r="GK231" s="286"/>
      <c r="GL231" s="286"/>
      <c r="GM231" s="286"/>
      <c r="GN231" s="286"/>
      <c r="GO231" s="286"/>
      <c r="GP231" s="286"/>
      <c r="GQ231" s="286"/>
      <c r="GR231" s="286"/>
      <c r="GS231" s="286"/>
      <c r="GT231" s="286"/>
      <c r="GU231" s="286"/>
      <c r="GV231" s="286"/>
      <c r="GW231" s="286"/>
      <c r="GX231" s="286"/>
      <c r="GY231" s="286"/>
      <c r="GZ231" s="286"/>
      <c r="HA231" s="286"/>
      <c r="HB231" s="286"/>
      <c r="HC231" s="286"/>
      <c r="HD231" s="286"/>
      <c r="HE231" s="286"/>
      <c r="HF231" s="286"/>
      <c r="HG231" s="286"/>
      <c r="HH231" s="286"/>
      <c r="HI231" s="286"/>
      <c r="HJ231" s="286"/>
      <c r="HK231" s="286"/>
      <c r="HL231" s="286"/>
      <c r="HM231" s="286"/>
      <c r="HN231" s="286"/>
      <c r="HO231" s="286"/>
      <c r="HP231" s="286"/>
      <c r="HQ231" s="286"/>
      <c r="HR231" s="286"/>
      <c r="HS231" s="286"/>
      <c r="HT231" s="286"/>
      <c r="HU231" s="286"/>
      <c r="HV231" s="286"/>
      <c r="HW231" s="286"/>
      <c r="HX231" s="286"/>
      <c r="HY231" s="286"/>
      <c r="HZ231" s="286"/>
      <c r="IA231" s="286"/>
      <c r="IB231" s="286"/>
      <c r="IC231" s="286"/>
      <c r="ID231" s="286"/>
      <c r="IE231" s="286"/>
      <c r="IF231" s="286"/>
      <c r="IG231" s="286"/>
      <c r="IH231" s="286"/>
      <c r="II231" s="286"/>
      <c r="IJ231" s="286"/>
      <c r="IK231" s="286"/>
      <c r="IL231" s="286"/>
      <c r="IM231" s="286"/>
      <c r="IN231" s="286"/>
      <c r="IO231" s="286"/>
      <c r="IP231" s="286"/>
      <c r="IQ231" s="286"/>
      <c r="IR231" s="286"/>
      <c r="IS231" s="286"/>
      <c r="IT231" s="286"/>
      <c r="IU231" s="286"/>
      <c r="IV231" s="286"/>
    </row>
    <row r="232" s="248" customFormat="1" customHeight="1" spans="1:256">
      <c r="A232" s="286"/>
      <c r="B232" s="277"/>
      <c r="C232" s="277"/>
      <c r="D232" s="277"/>
      <c r="E232" s="277"/>
      <c r="F232" s="277"/>
      <c r="G232" s="277"/>
      <c r="H232" s="277"/>
      <c r="I232" s="277"/>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c r="CZ232" s="286"/>
      <c r="DA232" s="286"/>
      <c r="DB232" s="286"/>
      <c r="DC232" s="286"/>
      <c r="DD232" s="286"/>
      <c r="DE232" s="286"/>
      <c r="DF232" s="286"/>
      <c r="DG232" s="286"/>
      <c r="DH232" s="286"/>
      <c r="DI232" s="286"/>
      <c r="DJ232" s="286"/>
      <c r="DK232" s="286"/>
      <c r="DL232" s="286"/>
      <c r="DM232" s="286"/>
      <c r="DN232" s="286"/>
      <c r="DO232" s="286"/>
      <c r="DP232" s="286"/>
      <c r="DQ232" s="286"/>
      <c r="DR232" s="286"/>
      <c r="DS232" s="286"/>
      <c r="DT232" s="286"/>
      <c r="DU232" s="286"/>
      <c r="DV232" s="286"/>
      <c r="DW232" s="286"/>
      <c r="DX232" s="286"/>
      <c r="DY232" s="286"/>
      <c r="DZ232" s="286"/>
      <c r="EA232" s="286"/>
      <c r="EB232" s="286"/>
      <c r="EC232" s="286"/>
      <c r="ED232" s="286"/>
      <c r="EE232" s="286"/>
      <c r="EF232" s="286"/>
      <c r="EG232" s="286"/>
      <c r="EH232" s="286"/>
      <c r="EI232" s="286"/>
      <c r="EJ232" s="286"/>
      <c r="EK232" s="286"/>
      <c r="EL232" s="286"/>
      <c r="EM232" s="286"/>
      <c r="EN232" s="286"/>
      <c r="EO232" s="286"/>
      <c r="EP232" s="286"/>
      <c r="EQ232" s="286"/>
      <c r="ER232" s="286"/>
      <c r="ES232" s="286"/>
      <c r="ET232" s="286"/>
      <c r="EU232" s="286"/>
      <c r="EV232" s="286"/>
      <c r="EW232" s="286"/>
      <c r="EX232" s="286"/>
      <c r="EY232" s="286"/>
      <c r="EZ232" s="286"/>
      <c r="FA232" s="286"/>
      <c r="FB232" s="286"/>
      <c r="FC232" s="286"/>
      <c r="FD232" s="286"/>
      <c r="FE232" s="286"/>
      <c r="FF232" s="286"/>
      <c r="FG232" s="286"/>
      <c r="FH232" s="286"/>
      <c r="FI232" s="286"/>
      <c r="FJ232" s="286"/>
      <c r="FK232" s="286"/>
      <c r="FL232" s="286"/>
      <c r="FM232" s="286"/>
      <c r="FN232" s="286"/>
      <c r="FO232" s="286"/>
      <c r="FP232" s="286"/>
      <c r="FQ232" s="286"/>
      <c r="FR232" s="286"/>
      <c r="FS232" s="286"/>
      <c r="FT232" s="286"/>
      <c r="FU232" s="286"/>
      <c r="FV232" s="286"/>
      <c r="FW232" s="286"/>
      <c r="FX232" s="286"/>
      <c r="FY232" s="286"/>
      <c r="FZ232" s="286"/>
      <c r="GA232" s="286"/>
      <c r="GB232" s="286"/>
      <c r="GC232" s="286"/>
      <c r="GD232" s="286"/>
      <c r="GE232" s="286"/>
      <c r="GF232" s="286"/>
      <c r="GG232" s="286"/>
      <c r="GH232" s="286"/>
      <c r="GI232" s="286"/>
      <c r="GJ232" s="286"/>
      <c r="GK232" s="286"/>
      <c r="GL232" s="286"/>
      <c r="GM232" s="286"/>
      <c r="GN232" s="286"/>
      <c r="GO232" s="286"/>
      <c r="GP232" s="286"/>
      <c r="GQ232" s="286"/>
      <c r="GR232" s="286"/>
      <c r="GS232" s="286"/>
      <c r="GT232" s="286"/>
      <c r="GU232" s="286"/>
      <c r="GV232" s="286"/>
      <c r="GW232" s="286"/>
      <c r="GX232" s="286"/>
      <c r="GY232" s="286"/>
      <c r="GZ232" s="286"/>
      <c r="HA232" s="286"/>
      <c r="HB232" s="286"/>
      <c r="HC232" s="286"/>
      <c r="HD232" s="286"/>
      <c r="HE232" s="286"/>
      <c r="HF232" s="286"/>
      <c r="HG232" s="286"/>
      <c r="HH232" s="286"/>
      <c r="HI232" s="286"/>
      <c r="HJ232" s="286"/>
      <c r="HK232" s="286"/>
      <c r="HL232" s="286"/>
      <c r="HM232" s="286"/>
      <c r="HN232" s="286"/>
      <c r="HO232" s="286"/>
      <c r="HP232" s="286"/>
      <c r="HQ232" s="286"/>
      <c r="HR232" s="286"/>
      <c r="HS232" s="286"/>
      <c r="HT232" s="286"/>
      <c r="HU232" s="286"/>
      <c r="HV232" s="286"/>
      <c r="HW232" s="286"/>
      <c r="HX232" s="286"/>
      <c r="HY232" s="286"/>
      <c r="HZ232" s="286"/>
      <c r="IA232" s="286"/>
      <c r="IB232" s="286"/>
      <c r="IC232" s="286"/>
      <c r="ID232" s="286"/>
      <c r="IE232" s="286"/>
      <c r="IF232" s="286"/>
      <c r="IG232" s="286"/>
      <c r="IH232" s="286"/>
      <c r="II232" s="286"/>
      <c r="IJ232" s="286"/>
      <c r="IK232" s="286"/>
      <c r="IL232" s="286"/>
      <c r="IM232" s="286"/>
      <c r="IN232" s="286"/>
      <c r="IO232" s="286"/>
      <c r="IP232" s="286"/>
      <c r="IQ232" s="286"/>
      <c r="IR232" s="286"/>
      <c r="IS232" s="286"/>
      <c r="IT232" s="286"/>
      <c r="IU232" s="286"/>
      <c r="IV232" s="286"/>
    </row>
    <row r="233" s="248" customFormat="1" customHeight="1" spans="1:256">
      <c r="A233" s="286"/>
      <c r="B233" s="277"/>
      <c r="C233" s="277"/>
      <c r="D233" s="277"/>
      <c r="E233" s="277"/>
      <c r="F233" s="277"/>
      <c r="G233" s="277"/>
      <c r="H233" s="277"/>
      <c r="I233" s="277"/>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6"/>
      <c r="EJ233" s="286"/>
      <c r="EK233" s="286"/>
      <c r="EL233" s="286"/>
      <c r="EM233" s="286"/>
      <c r="EN233" s="286"/>
      <c r="EO233" s="286"/>
      <c r="EP233" s="286"/>
      <c r="EQ233" s="286"/>
      <c r="ER233" s="286"/>
      <c r="ES233" s="286"/>
      <c r="ET233" s="286"/>
      <c r="EU233" s="286"/>
      <c r="EV233" s="286"/>
      <c r="EW233" s="286"/>
      <c r="EX233" s="286"/>
      <c r="EY233" s="286"/>
      <c r="EZ233" s="286"/>
      <c r="FA233" s="286"/>
      <c r="FB233" s="286"/>
      <c r="FC233" s="286"/>
      <c r="FD233" s="286"/>
      <c r="FE233" s="286"/>
      <c r="FF233" s="286"/>
      <c r="FG233" s="286"/>
      <c r="FH233" s="286"/>
      <c r="FI233" s="286"/>
      <c r="FJ233" s="286"/>
      <c r="FK233" s="286"/>
      <c r="FL233" s="286"/>
      <c r="FM233" s="286"/>
      <c r="FN233" s="286"/>
      <c r="FO233" s="286"/>
      <c r="FP233" s="286"/>
      <c r="FQ233" s="286"/>
      <c r="FR233" s="286"/>
      <c r="FS233" s="286"/>
      <c r="FT233" s="286"/>
      <c r="FU233" s="286"/>
      <c r="FV233" s="286"/>
      <c r="FW233" s="286"/>
      <c r="FX233" s="286"/>
      <c r="FY233" s="286"/>
      <c r="FZ233" s="286"/>
      <c r="GA233" s="286"/>
      <c r="GB233" s="286"/>
      <c r="GC233" s="286"/>
      <c r="GD233" s="286"/>
      <c r="GE233" s="286"/>
      <c r="GF233" s="286"/>
      <c r="GG233" s="286"/>
      <c r="GH233" s="286"/>
      <c r="GI233" s="286"/>
      <c r="GJ233" s="286"/>
      <c r="GK233" s="286"/>
      <c r="GL233" s="286"/>
      <c r="GM233" s="286"/>
      <c r="GN233" s="286"/>
      <c r="GO233" s="286"/>
      <c r="GP233" s="286"/>
      <c r="GQ233" s="286"/>
      <c r="GR233" s="286"/>
      <c r="GS233" s="286"/>
      <c r="GT233" s="286"/>
      <c r="GU233" s="286"/>
      <c r="GV233" s="286"/>
      <c r="GW233" s="286"/>
      <c r="GX233" s="286"/>
      <c r="GY233" s="286"/>
      <c r="GZ233" s="286"/>
      <c r="HA233" s="286"/>
      <c r="HB233" s="286"/>
      <c r="HC233" s="286"/>
      <c r="HD233" s="286"/>
      <c r="HE233" s="286"/>
      <c r="HF233" s="286"/>
      <c r="HG233" s="286"/>
      <c r="HH233" s="286"/>
      <c r="HI233" s="286"/>
      <c r="HJ233" s="286"/>
      <c r="HK233" s="286"/>
      <c r="HL233" s="286"/>
      <c r="HM233" s="286"/>
      <c r="HN233" s="286"/>
      <c r="HO233" s="286"/>
      <c r="HP233" s="286"/>
      <c r="HQ233" s="286"/>
      <c r="HR233" s="286"/>
      <c r="HS233" s="286"/>
      <c r="HT233" s="286"/>
      <c r="HU233" s="286"/>
      <c r="HV233" s="286"/>
      <c r="HW233" s="286"/>
      <c r="HX233" s="286"/>
      <c r="HY233" s="286"/>
      <c r="HZ233" s="286"/>
      <c r="IA233" s="286"/>
      <c r="IB233" s="286"/>
      <c r="IC233" s="286"/>
      <c r="ID233" s="286"/>
      <c r="IE233" s="286"/>
      <c r="IF233" s="286"/>
      <c r="IG233" s="286"/>
      <c r="IH233" s="286"/>
      <c r="II233" s="286"/>
      <c r="IJ233" s="286"/>
      <c r="IK233" s="286"/>
      <c r="IL233" s="286"/>
      <c r="IM233" s="286"/>
      <c r="IN233" s="286"/>
      <c r="IO233" s="286"/>
      <c r="IP233" s="286"/>
      <c r="IQ233" s="286"/>
      <c r="IR233" s="286"/>
      <c r="IS233" s="286"/>
      <c r="IT233" s="286"/>
      <c r="IU233" s="286"/>
      <c r="IV233" s="286"/>
    </row>
    <row r="234" s="248" customFormat="1" customHeight="1" spans="1:256">
      <c r="A234" s="286"/>
      <c r="B234" s="277"/>
      <c r="C234" s="277"/>
      <c r="D234" s="277"/>
      <c r="E234" s="277"/>
      <c r="F234" s="277"/>
      <c r="G234" s="277"/>
      <c r="H234" s="277"/>
      <c r="I234" s="277"/>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6"/>
      <c r="CX234" s="286"/>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6"/>
      <c r="DT234" s="286"/>
      <c r="DU234" s="286"/>
      <c r="DV234" s="286"/>
      <c r="DW234" s="286"/>
      <c r="DX234" s="286"/>
      <c r="DY234" s="286"/>
      <c r="DZ234" s="286"/>
      <c r="EA234" s="286"/>
      <c r="EB234" s="286"/>
      <c r="EC234" s="286"/>
      <c r="ED234" s="286"/>
      <c r="EE234" s="286"/>
      <c r="EF234" s="286"/>
      <c r="EG234" s="286"/>
      <c r="EH234" s="286"/>
      <c r="EI234" s="286"/>
      <c r="EJ234" s="286"/>
      <c r="EK234" s="286"/>
      <c r="EL234" s="286"/>
      <c r="EM234" s="286"/>
      <c r="EN234" s="286"/>
      <c r="EO234" s="286"/>
      <c r="EP234" s="286"/>
      <c r="EQ234" s="286"/>
      <c r="ER234" s="286"/>
      <c r="ES234" s="286"/>
      <c r="ET234" s="286"/>
      <c r="EU234" s="286"/>
      <c r="EV234" s="286"/>
      <c r="EW234" s="286"/>
      <c r="EX234" s="286"/>
      <c r="EY234" s="286"/>
      <c r="EZ234" s="286"/>
      <c r="FA234" s="286"/>
      <c r="FB234" s="286"/>
      <c r="FC234" s="286"/>
      <c r="FD234" s="286"/>
      <c r="FE234" s="286"/>
      <c r="FF234" s="286"/>
      <c r="FG234" s="286"/>
      <c r="FH234" s="286"/>
      <c r="FI234" s="286"/>
      <c r="FJ234" s="286"/>
      <c r="FK234" s="286"/>
      <c r="FL234" s="286"/>
      <c r="FM234" s="286"/>
      <c r="FN234" s="286"/>
      <c r="FO234" s="286"/>
      <c r="FP234" s="286"/>
      <c r="FQ234" s="286"/>
      <c r="FR234" s="286"/>
      <c r="FS234" s="286"/>
      <c r="FT234" s="286"/>
      <c r="FU234" s="286"/>
      <c r="FV234" s="286"/>
      <c r="FW234" s="286"/>
      <c r="FX234" s="286"/>
      <c r="FY234" s="286"/>
      <c r="FZ234" s="286"/>
      <c r="GA234" s="286"/>
      <c r="GB234" s="286"/>
      <c r="GC234" s="286"/>
      <c r="GD234" s="286"/>
      <c r="GE234" s="286"/>
      <c r="GF234" s="286"/>
      <c r="GG234" s="286"/>
      <c r="GH234" s="286"/>
      <c r="GI234" s="286"/>
      <c r="GJ234" s="286"/>
      <c r="GK234" s="286"/>
      <c r="GL234" s="286"/>
      <c r="GM234" s="286"/>
      <c r="GN234" s="286"/>
      <c r="GO234" s="286"/>
      <c r="GP234" s="286"/>
      <c r="GQ234" s="286"/>
      <c r="GR234" s="286"/>
      <c r="GS234" s="286"/>
      <c r="GT234" s="286"/>
      <c r="GU234" s="286"/>
      <c r="GV234" s="286"/>
      <c r="GW234" s="286"/>
      <c r="GX234" s="286"/>
      <c r="GY234" s="286"/>
      <c r="GZ234" s="286"/>
      <c r="HA234" s="286"/>
      <c r="HB234" s="286"/>
      <c r="HC234" s="286"/>
      <c r="HD234" s="286"/>
      <c r="HE234" s="286"/>
      <c r="HF234" s="286"/>
      <c r="HG234" s="286"/>
      <c r="HH234" s="286"/>
      <c r="HI234" s="286"/>
      <c r="HJ234" s="286"/>
      <c r="HK234" s="286"/>
      <c r="HL234" s="286"/>
      <c r="HM234" s="286"/>
      <c r="HN234" s="286"/>
      <c r="HO234" s="286"/>
      <c r="HP234" s="286"/>
      <c r="HQ234" s="286"/>
      <c r="HR234" s="286"/>
      <c r="HS234" s="286"/>
      <c r="HT234" s="286"/>
      <c r="HU234" s="286"/>
      <c r="HV234" s="286"/>
      <c r="HW234" s="286"/>
      <c r="HX234" s="286"/>
      <c r="HY234" s="286"/>
      <c r="HZ234" s="286"/>
      <c r="IA234" s="286"/>
      <c r="IB234" s="286"/>
      <c r="IC234" s="286"/>
      <c r="ID234" s="286"/>
      <c r="IE234" s="286"/>
      <c r="IF234" s="286"/>
      <c r="IG234" s="286"/>
      <c r="IH234" s="286"/>
      <c r="II234" s="286"/>
      <c r="IJ234" s="286"/>
      <c r="IK234" s="286"/>
      <c r="IL234" s="286"/>
      <c r="IM234" s="286"/>
      <c r="IN234" s="286"/>
      <c r="IO234" s="286"/>
      <c r="IP234" s="286"/>
      <c r="IQ234" s="286"/>
      <c r="IR234" s="286"/>
      <c r="IS234" s="286"/>
      <c r="IT234" s="286"/>
      <c r="IU234" s="286"/>
      <c r="IV234" s="286"/>
    </row>
    <row r="235" s="248" customFormat="1" customHeight="1" spans="1:256">
      <c r="A235" s="286"/>
      <c r="B235" s="277"/>
      <c r="C235" s="277"/>
      <c r="D235" s="277"/>
      <c r="E235" s="277"/>
      <c r="F235" s="277"/>
      <c r="G235" s="277"/>
      <c r="H235" s="277"/>
      <c r="I235" s="277"/>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86"/>
      <c r="CX235" s="286"/>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86"/>
      <c r="DT235" s="286"/>
      <c r="DU235" s="286"/>
      <c r="DV235" s="286"/>
      <c r="DW235" s="286"/>
      <c r="DX235" s="286"/>
      <c r="DY235" s="286"/>
      <c r="DZ235" s="286"/>
      <c r="EA235" s="286"/>
      <c r="EB235" s="286"/>
      <c r="EC235" s="286"/>
      <c r="ED235" s="286"/>
      <c r="EE235" s="286"/>
      <c r="EF235" s="286"/>
      <c r="EG235" s="286"/>
      <c r="EH235" s="286"/>
      <c r="EI235" s="286"/>
      <c r="EJ235" s="286"/>
      <c r="EK235" s="286"/>
      <c r="EL235" s="286"/>
      <c r="EM235" s="286"/>
      <c r="EN235" s="286"/>
      <c r="EO235" s="286"/>
      <c r="EP235" s="286"/>
      <c r="EQ235" s="286"/>
      <c r="ER235" s="286"/>
      <c r="ES235" s="286"/>
      <c r="ET235" s="286"/>
      <c r="EU235" s="286"/>
      <c r="EV235" s="286"/>
      <c r="EW235" s="286"/>
      <c r="EX235" s="286"/>
      <c r="EY235" s="286"/>
      <c r="EZ235" s="286"/>
      <c r="FA235" s="286"/>
      <c r="FB235" s="286"/>
      <c r="FC235" s="286"/>
      <c r="FD235" s="286"/>
      <c r="FE235" s="286"/>
      <c r="FF235" s="286"/>
      <c r="FG235" s="286"/>
      <c r="FH235" s="286"/>
      <c r="FI235" s="286"/>
      <c r="FJ235" s="286"/>
      <c r="FK235" s="286"/>
      <c r="FL235" s="286"/>
      <c r="FM235" s="286"/>
      <c r="FN235" s="286"/>
      <c r="FO235" s="286"/>
      <c r="FP235" s="286"/>
      <c r="FQ235" s="286"/>
      <c r="FR235" s="286"/>
      <c r="FS235" s="286"/>
      <c r="FT235" s="286"/>
      <c r="FU235" s="286"/>
      <c r="FV235" s="286"/>
      <c r="FW235" s="286"/>
      <c r="FX235" s="286"/>
      <c r="FY235" s="286"/>
      <c r="FZ235" s="286"/>
      <c r="GA235" s="286"/>
      <c r="GB235" s="286"/>
      <c r="GC235" s="286"/>
      <c r="GD235" s="286"/>
      <c r="GE235" s="286"/>
      <c r="GF235" s="286"/>
      <c r="GG235" s="286"/>
      <c r="GH235" s="286"/>
      <c r="GI235" s="286"/>
      <c r="GJ235" s="286"/>
      <c r="GK235" s="286"/>
      <c r="GL235" s="286"/>
      <c r="GM235" s="286"/>
      <c r="GN235" s="286"/>
      <c r="GO235" s="286"/>
      <c r="GP235" s="286"/>
      <c r="GQ235" s="286"/>
      <c r="GR235" s="286"/>
      <c r="GS235" s="286"/>
      <c r="GT235" s="286"/>
      <c r="GU235" s="286"/>
      <c r="GV235" s="286"/>
      <c r="GW235" s="286"/>
      <c r="GX235" s="286"/>
      <c r="GY235" s="286"/>
      <c r="GZ235" s="286"/>
      <c r="HA235" s="286"/>
      <c r="HB235" s="286"/>
      <c r="HC235" s="286"/>
      <c r="HD235" s="286"/>
      <c r="HE235" s="286"/>
      <c r="HF235" s="286"/>
      <c r="HG235" s="286"/>
      <c r="HH235" s="286"/>
      <c r="HI235" s="286"/>
      <c r="HJ235" s="286"/>
      <c r="HK235" s="286"/>
      <c r="HL235" s="286"/>
      <c r="HM235" s="286"/>
      <c r="HN235" s="286"/>
      <c r="HO235" s="286"/>
      <c r="HP235" s="286"/>
      <c r="HQ235" s="286"/>
      <c r="HR235" s="286"/>
      <c r="HS235" s="286"/>
      <c r="HT235" s="286"/>
      <c r="HU235" s="286"/>
      <c r="HV235" s="286"/>
      <c r="HW235" s="286"/>
      <c r="HX235" s="286"/>
      <c r="HY235" s="286"/>
      <c r="HZ235" s="286"/>
      <c r="IA235" s="286"/>
      <c r="IB235" s="286"/>
      <c r="IC235" s="286"/>
      <c r="ID235" s="286"/>
      <c r="IE235" s="286"/>
      <c r="IF235" s="286"/>
      <c r="IG235" s="286"/>
      <c r="IH235" s="286"/>
      <c r="II235" s="286"/>
      <c r="IJ235" s="286"/>
      <c r="IK235" s="286"/>
      <c r="IL235" s="286"/>
      <c r="IM235" s="286"/>
      <c r="IN235" s="286"/>
      <c r="IO235" s="286"/>
      <c r="IP235" s="286"/>
      <c r="IQ235" s="286"/>
      <c r="IR235" s="286"/>
      <c r="IS235" s="286"/>
      <c r="IT235" s="286"/>
      <c r="IU235" s="286"/>
      <c r="IV235" s="286"/>
    </row>
    <row r="236" s="248" customFormat="1" customHeight="1" spans="1:256">
      <c r="A236" s="286"/>
      <c r="B236" s="277"/>
      <c r="C236" s="277"/>
      <c r="D236" s="277"/>
      <c r="E236" s="277"/>
      <c r="F236" s="277"/>
      <c r="G236" s="277"/>
      <c r="H236" s="277"/>
      <c r="I236" s="277"/>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c r="CG236" s="286"/>
      <c r="CH236" s="286"/>
      <c r="CI236" s="286"/>
      <c r="CJ236" s="286"/>
      <c r="CK236" s="286"/>
      <c r="CL236" s="286"/>
      <c r="CM236" s="286"/>
      <c r="CN236" s="286"/>
      <c r="CO236" s="286"/>
      <c r="CP236" s="286"/>
      <c r="CQ236" s="286"/>
      <c r="CR236" s="286"/>
      <c r="CS236" s="286"/>
      <c r="CT236" s="286"/>
      <c r="CU236" s="286"/>
      <c r="CV236" s="286"/>
      <c r="CW236" s="286"/>
      <c r="CX236" s="286"/>
      <c r="CY236" s="286"/>
      <c r="CZ236" s="286"/>
      <c r="DA236" s="286"/>
      <c r="DB236" s="286"/>
      <c r="DC236" s="286"/>
      <c r="DD236" s="286"/>
      <c r="DE236" s="286"/>
      <c r="DF236" s="286"/>
      <c r="DG236" s="286"/>
      <c r="DH236" s="286"/>
      <c r="DI236" s="286"/>
      <c r="DJ236" s="286"/>
      <c r="DK236" s="286"/>
      <c r="DL236" s="286"/>
      <c r="DM236" s="286"/>
      <c r="DN236" s="286"/>
      <c r="DO236" s="286"/>
      <c r="DP236" s="286"/>
      <c r="DQ236" s="286"/>
      <c r="DR236" s="286"/>
      <c r="DS236" s="286"/>
      <c r="DT236" s="286"/>
      <c r="DU236" s="286"/>
      <c r="DV236" s="286"/>
      <c r="DW236" s="286"/>
      <c r="DX236" s="286"/>
      <c r="DY236" s="286"/>
      <c r="DZ236" s="286"/>
      <c r="EA236" s="286"/>
      <c r="EB236" s="286"/>
      <c r="EC236" s="286"/>
      <c r="ED236" s="286"/>
      <c r="EE236" s="286"/>
      <c r="EF236" s="286"/>
      <c r="EG236" s="286"/>
      <c r="EH236" s="286"/>
      <c r="EI236" s="286"/>
      <c r="EJ236" s="286"/>
      <c r="EK236" s="286"/>
      <c r="EL236" s="286"/>
      <c r="EM236" s="286"/>
      <c r="EN236" s="286"/>
      <c r="EO236" s="286"/>
      <c r="EP236" s="286"/>
      <c r="EQ236" s="286"/>
      <c r="ER236" s="286"/>
      <c r="ES236" s="286"/>
      <c r="ET236" s="286"/>
      <c r="EU236" s="286"/>
      <c r="EV236" s="286"/>
      <c r="EW236" s="286"/>
      <c r="EX236" s="286"/>
      <c r="EY236" s="286"/>
      <c r="EZ236" s="286"/>
      <c r="FA236" s="286"/>
      <c r="FB236" s="286"/>
      <c r="FC236" s="286"/>
      <c r="FD236" s="286"/>
      <c r="FE236" s="286"/>
      <c r="FF236" s="286"/>
      <c r="FG236" s="286"/>
      <c r="FH236" s="286"/>
      <c r="FI236" s="286"/>
      <c r="FJ236" s="286"/>
      <c r="FK236" s="286"/>
      <c r="FL236" s="286"/>
      <c r="FM236" s="286"/>
      <c r="FN236" s="286"/>
      <c r="FO236" s="286"/>
      <c r="FP236" s="286"/>
      <c r="FQ236" s="286"/>
      <c r="FR236" s="286"/>
      <c r="FS236" s="286"/>
      <c r="FT236" s="286"/>
      <c r="FU236" s="286"/>
      <c r="FV236" s="286"/>
      <c r="FW236" s="286"/>
      <c r="FX236" s="286"/>
      <c r="FY236" s="286"/>
      <c r="FZ236" s="286"/>
      <c r="GA236" s="286"/>
      <c r="GB236" s="286"/>
      <c r="GC236" s="286"/>
      <c r="GD236" s="286"/>
      <c r="GE236" s="286"/>
      <c r="GF236" s="286"/>
      <c r="GG236" s="286"/>
      <c r="GH236" s="286"/>
      <c r="GI236" s="286"/>
      <c r="GJ236" s="286"/>
      <c r="GK236" s="286"/>
      <c r="GL236" s="286"/>
      <c r="GM236" s="286"/>
      <c r="GN236" s="286"/>
      <c r="GO236" s="286"/>
      <c r="GP236" s="286"/>
      <c r="GQ236" s="286"/>
      <c r="GR236" s="286"/>
      <c r="GS236" s="286"/>
      <c r="GT236" s="286"/>
      <c r="GU236" s="286"/>
      <c r="GV236" s="286"/>
      <c r="GW236" s="286"/>
      <c r="GX236" s="286"/>
      <c r="GY236" s="286"/>
      <c r="GZ236" s="286"/>
      <c r="HA236" s="286"/>
      <c r="HB236" s="286"/>
      <c r="HC236" s="286"/>
      <c r="HD236" s="286"/>
      <c r="HE236" s="286"/>
      <c r="HF236" s="286"/>
      <c r="HG236" s="286"/>
      <c r="HH236" s="286"/>
      <c r="HI236" s="286"/>
      <c r="HJ236" s="286"/>
      <c r="HK236" s="286"/>
      <c r="HL236" s="286"/>
      <c r="HM236" s="286"/>
      <c r="HN236" s="286"/>
      <c r="HO236" s="286"/>
      <c r="HP236" s="286"/>
      <c r="HQ236" s="286"/>
      <c r="HR236" s="286"/>
      <c r="HS236" s="286"/>
      <c r="HT236" s="286"/>
      <c r="HU236" s="286"/>
      <c r="HV236" s="286"/>
      <c r="HW236" s="286"/>
      <c r="HX236" s="286"/>
      <c r="HY236" s="286"/>
      <c r="HZ236" s="286"/>
      <c r="IA236" s="286"/>
      <c r="IB236" s="286"/>
      <c r="IC236" s="286"/>
      <c r="ID236" s="286"/>
      <c r="IE236" s="286"/>
      <c r="IF236" s="286"/>
      <c r="IG236" s="286"/>
      <c r="IH236" s="286"/>
      <c r="II236" s="286"/>
      <c r="IJ236" s="286"/>
      <c r="IK236" s="286"/>
      <c r="IL236" s="286"/>
      <c r="IM236" s="286"/>
      <c r="IN236" s="286"/>
      <c r="IO236" s="286"/>
      <c r="IP236" s="286"/>
      <c r="IQ236" s="286"/>
      <c r="IR236" s="286"/>
      <c r="IS236" s="286"/>
      <c r="IT236" s="286"/>
      <c r="IU236" s="286"/>
      <c r="IV236" s="286"/>
    </row>
    <row r="237" s="248" customFormat="1" customHeight="1" spans="1:256">
      <c r="A237" s="286"/>
      <c r="B237" s="277"/>
      <c r="C237" s="277"/>
      <c r="D237" s="277"/>
      <c r="E237" s="277"/>
      <c r="F237" s="277"/>
      <c r="G237" s="277"/>
      <c r="H237" s="277"/>
      <c r="I237" s="277"/>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6"/>
      <c r="EJ237" s="286"/>
      <c r="EK237" s="286"/>
      <c r="EL237" s="286"/>
      <c r="EM237" s="286"/>
      <c r="EN237" s="286"/>
      <c r="EO237" s="286"/>
      <c r="EP237" s="286"/>
      <c r="EQ237" s="286"/>
      <c r="ER237" s="286"/>
      <c r="ES237" s="286"/>
      <c r="ET237" s="286"/>
      <c r="EU237" s="286"/>
      <c r="EV237" s="286"/>
      <c r="EW237" s="286"/>
      <c r="EX237" s="286"/>
      <c r="EY237" s="286"/>
      <c r="EZ237" s="286"/>
      <c r="FA237" s="286"/>
      <c r="FB237" s="286"/>
      <c r="FC237" s="286"/>
      <c r="FD237" s="286"/>
      <c r="FE237" s="286"/>
      <c r="FF237" s="286"/>
      <c r="FG237" s="286"/>
      <c r="FH237" s="286"/>
      <c r="FI237" s="286"/>
      <c r="FJ237" s="286"/>
      <c r="FK237" s="286"/>
      <c r="FL237" s="286"/>
      <c r="FM237" s="286"/>
      <c r="FN237" s="286"/>
      <c r="FO237" s="286"/>
      <c r="FP237" s="286"/>
      <c r="FQ237" s="286"/>
      <c r="FR237" s="286"/>
      <c r="FS237" s="286"/>
      <c r="FT237" s="286"/>
      <c r="FU237" s="286"/>
      <c r="FV237" s="286"/>
      <c r="FW237" s="286"/>
      <c r="FX237" s="286"/>
      <c r="FY237" s="286"/>
      <c r="FZ237" s="286"/>
      <c r="GA237" s="286"/>
      <c r="GB237" s="286"/>
      <c r="GC237" s="286"/>
      <c r="GD237" s="286"/>
      <c r="GE237" s="286"/>
      <c r="GF237" s="286"/>
      <c r="GG237" s="286"/>
      <c r="GH237" s="286"/>
      <c r="GI237" s="286"/>
      <c r="GJ237" s="286"/>
      <c r="GK237" s="286"/>
      <c r="GL237" s="286"/>
      <c r="GM237" s="286"/>
      <c r="GN237" s="286"/>
      <c r="GO237" s="286"/>
      <c r="GP237" s="286"/>
      <c r="GQ237" s="286"/>
      <c r="GR237" s="286"/>
      <c r="GS237" s="286"/>
      <c r="GT237" s="286"/>
      <c r="GU237" s="286"/>
      <c r="GV237" s="286"/>
      <c r="GW237" s="286"/>
      <c r="GX237" s="286"/>
      <c r="GY237" s="286"/>
      <c r="GZ237" s="286"/>
      <c r="HA237" s="286"/>
      <c r="HB237" s="286"/>
      <c r="HC237" s="286"/>
      <c r="HD237" s="286"/>
      <c r="HE237" s="286"/>
      <c r="HF237" s="286"/>
      <c r="HG237" s="286"/>
      <c r="HH237" s="286"/>
      <c r="HI237" s="286"/>
      <c r="HJ237" s="286"/>
      <c r="HK237" s="286"/>
      <c r="HL237" s="286"/>
      <c r="HM237" s="286"/>
      <c r="HN237" s="286"/>
      <c r="HO237" s="286"/>
      <c r="HP237" s="286"/>
      <c r="HQ237" s="286"/>
      <c r="HR237" s="286"/>
      <c r="HS237" s="286"/>
      <c r="HT237" s="286"/>
      <c r="HU237" s="286"/>
      <c r="HV237" s="286"/>
      <c r="HW237" s="286"/>
      <c r="HX237" s="286"/>
      <c r="HY237" s="286"/>
      <c r="HZ237" s="286"/>
      <c r="IA237" s="286"/>
      <c r="IB237" s="286"/>
      <c r="IC237" s="286"/>
      <c r="ID237" s="286"/>
      <c r="IE237" s="286"/>
      <c r="IF237" s="286"/>
      <c r="IG237" s="286"/>
      <c r="IH237" s="286"/>
      <c r="II237" s="286"/>
      <c r="IJ237" s="286"/>
      <c r="IK237" s="286"/>
      <c r="IL237" s="286"/>
      <c r="IM237" s="286"/>
      <c r="IN237" s="286"/>
      <c r="IO237" s="286"/>
      <c r="IP237" s="286"/>
      <c r="IQ237" s="286"/>
      <c r="IR237" s="286"/>
      <c r="IS237" s="286"/>
      <c r="IT237" s="286"/>
      <c r="IU237" s="286"/>
      <c r="IV237" s="286"/>
    </row>
    <row r="238" s="248" customFormat="1" customHeight="1" spans="1:256">
      <c r="A238" s="286"/>
      <c r="B238" s="277"/>
      <c r="C238" s="277"/>
      <c r="D238" s="277"/>
      <c r="E238" s="277"/>
      <c r="F238" s="277"/>
      <c r="G238" s="277"/>
      <c r="H238" s="277"/>
      <c r="I238" s="277"/>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c r="CG238" s="286"/>
      <c r="CH238" s="286"/>
      <c r="CI238" s="286"/>
      <c r="CJ238" s="286"/>
      <c r="CK238" s="286"/>
      <c r="CL238" s="286"/>
      <c r="CM238" s="286"/>
      <c r="CN238" s="286"/>
      <c r="CO238" s="286"/>
      <c r="CP238" s="286"/>
      <c r="CQ238" s="286"/>
      <c r="CR238" s="286"/>
      <c r="CS238" s="286"/>
      <c r="CT238" s="286"/>
      <c r="CU238" s="286"/>
      <c r="CV238" s="286"/>
      <c r="CW238" s="286"/>
      <c r="CX238" s="286"/>
      <c r="CY238" s="286"/>
      <c r="CZ238" s="286"/>
      <c r="DA238" s="286"/>
      <c r="DB238" s="286"/>
      <c r="DC238" s="286"/>
      <c r="DD238" s="286"/>
      <c r="DE238" s="286"/>
      <c r="DF238" s="286"/>
      <c r="DG238" s="286"/>
      <c r="DH238" s="286"/>
      <c r="DI238" s="286"/>
      <c r="DJ238" s="286"/>
      <c r="DK238" s="286"/>
      <c r="DL238" s="286"/>
      <c r="DM238" s="286"/>
      <c r="DN238" s="286"/>
      <c r="DO238" s="286"/>
      <c r="DP238" s="286"/>
      <c r="DQ238" s="286"/>
      <c r="DR238" s="286"/>
      <c r="DS238" s="286"/>
      <c r="DT238" s="286"/>
      <c r="DU238" s="286"/>
      <c r="DV238" s="286"/>
      <c r="DW238" s="286"/>
      <c r="DX238" s="286"/>
      <c r="DY238" s="286"/>
      <c r="DZ238" s="286"/>
      <c r="EA238" s="286"/>
      <c r="EB238" s="286"/>
      <c r="EC238" s="286"/>
      <c r="ED238" s="286"/>
      <c r="EE238" s="286"/>
      <c r="EF238" s="286"/>
      <c r="EG238" s="286"/>
      <c r="EH238" s="286"/>
      <c r="EI238" s="286"/>
      <c r="EJ238" s="286"/>
      <c r="EK238" s="286"/>
      <c r="EL238" s="286"/>
      <c r="EM238" s="286"/>
      <c r="EN238" s="286"/>
      <c r="EO238" s="286"/>
      <c r="EP238" s="286"/>
      <c r="EQ238" s="286"/>
      <c r="ER238" s="286"/>
      <c r="ES238" s="286"/>
      <c r="ET238" s="286"/>
      <c r="EU238" s="286"/>
      <c r="EV238" s="286"/>
      <c r="EW238" s="286"/>
      <c r="EX238" s="286"/>
      <c r="EY238" s="286"/>
      <c r="EZ238" s="286"/>
      <c r="FA238" s="286"/>
      <c r="FB238" s="286"/>
      <c r="FC238" s="286"/>
      <c r="FD238" s="286"/>
      <c r="FE238" s="286"/>
      <c r="FF238" s="286"/>
      <c r="FG238" s="286"/>
      <c r="FH238" s="286"/>
      <c r="FI238" s="286"/>
      <c r="FJ238" s="286"/>
      <c r="FK238" s="286"/>
      <c r="FL238" s="286"/>
      <c r="FM238" s="286"/>
      <c r="FN238" s="286"/>
      <c r="FO238" s="286"/>
      <c r="FP238" s="286"/>
      <c r="FQ238" s="286"/>
      <c r="FR238" s="286"/>
      <c r="FS238" s="286"/>
      <c r="FT238" s="286"/>
      <c r="FU238" s="286"/>
      <c r="FV238" s="286"/>
      <c r="FW238" s="286"/>
      <c r="FX238" s="286"/>
      <c r="FY238" s="286"/>
      <c r="FZ238" s="286"/>
      <c r="GA238" s="286"/>
      <c r="GB238" s="286"/>
      <c r="GC238" s="286"/>
      <c r="GD238" s="286"/>
      <c r="GE238" s="286"/>
      <c r="GF238" s="286"/>
      <c r="GG238" s="286"/>
      <c r="GH238" s="286"/>
      <c r="GI238" s="286"/>
      <c r="GJ238" s="286"/>
      <c r="GK238" s="286"/>
      <c r="GL238" s="286"/>
      <c r="GM238" s="286"/>
      <c r="GN238" s="286"/>
      <c r="GO238" s="286"/>
      <c r="GP238" s="286"/>
      <c r="GQ238" s="286"/>
      <c r="GR238" s="286"/>
      <c r="GS238" s="286"/>
      <c r="GT238" s="286"/>
      <c r="GU238" s="286"/>
      <c r="GV238" s="286"/>
      <c r="GW238" s="286"/>
      <c r="GX238" s="286"/>
      <c r="GY238" s="286"/>
      <c r="GZ238" s="286"/>
      <c r="HA238" s="286"/>
      <c r="HB238" s="286"/>
      <c r="HC238" s="286"/>
      <c r="HD238" s="286"/>
      <c r="HE238" s="286"/>
      <c r="HF238" s="286"/>
      <c r="HG238" s="286"/>
      <c r="HH238" s="286"/>
      <c r="HI238" s="286"/>
      <c r="HJ238" s="286"/>
      <c r="HK238" s="286"/>
      <c r="HL238" s="286"/>
      <c r="HM238" s="286"/>
      <c r="HN238" s="286"/>
      <c r="HO238" s="286"/>
      <c r="HP238" s="286"/>
      <c r="HQ238" s="286"/>
      <c r="HR238" s="286"/>
      <c r="HS238" s="286"/>
      <c r="HT238" s="286"/>
      <c r="HU238" s="286"/>
      <c r="HV238" s="286"/>
      <c r="HW238" s="286"/>
      <c r="HX238" s="286"/>
      <c r="HY238" s="286"/>
      <c r="HZ238" s="286"/>
      <c r="IA238" s="286"/>
      <c r="IB238" s="286"/>
      <c r="IC238" s="286"/>
      <c r="ID238" s="286"/>
      <c r="IE238" s="286"/>
      <c r="IF238" s="286"/>
      <c r="IG238" s="286"/>
      <c r="IH238" s="286"/>
      <c r="II238" s="286"/>
      <c r="IJ238" s="286"/>
      <c r="IK238" s="286"/>
      <c r="IL238" s="286"/>
      <c r="IM238" s="286"/>
      <c r="IN238" s="286"/>
      <c r="IO238" s="286"/>
      <c r="IP238" s="286"/>
      <c r="IQ238" s="286"/>
      <c r="IR238" s="286"/>
      <c r="IS238" s="286"/>
      <c r="IT238" s="286"/>
      <c r="IU238" s="286"/>
      <c r="IV238" s="286"/>
    </row>
    <row r="239" s="248" customFormat="1" customHeight="1" spans="1:256">
      <c r="A239" s="286"/>
      <c r="B239" s="277"/>
      <c r="C239" s="277"/>
      <c r="D239" s="277"/>
      <c r="E239" s="277"/>
      <c r="F239" s="277"/>
      <c r="G239" s="277"/>
      <c r="H239" s="277"/>
      <c r="I239" s="277"/>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c r="CG239" s="286"/>
      <c r="CH239" s="286"/>
      <c r="CI239" s="286"/>
      <c r="CJ239" s="286"/>
      <c r="CK239" s="286"/>
      <c r="CL239" s="286"/>
      <c r="CM239" s="286"/>
      <c r="CN239" s="286"/>
      <c r="CO239" s="286"/>
      <c r="CP239" s="286"/>
      <c r="CQ239" s="286"/>
      <c r="CR239" s="286"/>
      <c r="CS239" s="286"/>
      <c r="CT239" s="286"/>
      <c r="CU239" s="286"/>
      <c r="CV239" s="286"/>
      <c r="CW239" s="286"/>
      <c r="CX239" s="286"/>
      <c r="CY239" s="286"/>
      <c r="CZ239" s="286"/>
      <c r="DA239" s="286"/>
      <c r="DB239" s="286"/>
      <c r="DC239" s="286"/>
      <c r="DD239" s="286"/>
      <c r="DE239" s="286"/>
      <c r="DF239" s="286"/>
      <c r="DG239" s="286"/>
      <c r="DH239" s="286"/>
      <c r="DI239" s="286"/>
      <c r="DJ239" s="286"/>
      <c r="DK239" s="286"/>
      <c r="DL239" s="286"/>
      <c r="DM239" s="286"/>
      <c r="DN239" s="286"/>
      <c r="DO239" s="286"/>
      <c r="DP239" s="286"/>
      <c r="DQ239" s="286"/>
      <c r="DR239" s="286"/>
      <c r="DS239" s="286"/>
      <c r="DT239" s="286"/>
      <c r="DU239" s="286"/>
      <c r="DV239" s="286"/>
      <c r="DW239" s="286"/>
      <c r="DX239" s="286"/>
      <c r="DY239" s="286"/>
      <c r="DZ239" s="286"/>
      <c r="EA239" s="286"/>
      <c r="EB239" s="286"/>
      <c r="EC239" s="286"/>
      <c r="ED239" s="286"/>
      <c r="EE239" s="286"/>
      <c r="EF239" s="286"/>
      <c r="EG239" s="286"/>
      <c r="EH239" s="286"/>
      <c r="EI239" s="286"/>
      <c r="EJ239" s="286"/>
      <c r="EK239" s="286"/>
      <c r="EL239" s="286"/>
      <c r="EM239" s="286"/>
      <c r="EN239" s="286"/>
      <c r="EO239" s="286"/>
      <c r="EP239" s="286"/>
      <c r="EQ239" s="286"/>
      <c r="ER239" s="286"/>
      <c r="ES239" s="286"/>
      <c r="ET239" s="286"/>
      <c r="EU239" s="286"/>
      <c r="EV239" s="286"/>
      <c r="EW239" s="286"/>
      <c r="EX239" s="286"/>
      <c r="EY239" s="286"/>
      <c r="EZ239" s="286"/>
      <c r="FA239" s="286"/>
      <c r="FB239" s="286"/>
      <c r="FC239" s="286"/>
      <c r="FD239" s="286"/>
      <c r="FE239" s="286"/>
      <c r="FF239" s="286"/>
      <c r="FG239" s="286"/>
      <c r="FH239" s="286"/>
      <c r="FI239" s="286"/>
      <c r="FJ239" s="286"/>
      <c r="FK239" s="286"/>
      <c r="FL239" s="286"/>
      <c r="FM239" s="286"/>
      <c r="FN239" s="286"/>
      <c r="FO239" s="286"/>
      <c r="FP239" s="286"/>
      <c r="FQ239" s="286"/>
      <c r="FR239" s="286"/>
      <c r="FS239" s="286"/>
      <c r="FT239" s="286"/>
      <c r="FU239" s="286"/>
      <c r="FV239" s="286"/>
      <c r="FW239" s="286"/>
      <c r="FX239" s="286"/>
      <c r="FY239" s="286"/>
      <c r="FZ239" s="286"/>
      <c r="GA239" s="286"/>
      <c r="GB239" s="286"/>
      <c r="GC239" s="286"/>
      <c r="GD239" s="286"/>
      <c r="GE239" s="286"/>
      <c r="GF239" s="286"/>
      <c r="GG239" s="286"/>
      <c r="GH239" s="286"/>
      <c r="GI239" s="286"/>
      <c r="GJ239" s="286"/>
      <c r="GK239" s="286"/>
      <c r="GL239" s="286"/>
      <c r="GM239" s="286"/>
      <c r="GN239" s="286"/>
      <c r="GO239" s="286"/>
      <c r="GP239" s="286"/>
      <c r="GQ239" s="286"/>
      <c r="GR239" s="286"/>
      <c r="GS239" s="286"/>
      <c r="GT239" s="286"/>
      <c r="GU239" s="286"/>
      <c r="GV239" s="286"/>
      <c r="GW239" s="286"/>
      <c r="GX239" s="286"/>
      <c r="GY239" s="286"/>
      <c r="GZ239" s="286"/>
      <c r="HA239" s="286"/>
      <c r="HB239" s="286"/>
      <c r="HC239" s="286"/>
      <c r="HD239" s="286"/>
      <c r="HE239" s="286"/>
      <c r="HF239" s="286"/>
      <c r="HG239" s="286"/>
      <c r="HH239" s="286"/>
      <c r="HI239" s="286"/>
      <c r="HJ239" s="286"/>
      <c r="HK239" s="286"/>
      <c r="HL239" s="286"/>
      <c r="HM239" s="286"/>
      <c r="HN239" s="286"/>
      <c r="HO239" s="286"/>
      <c r="HP239" s="286"/>
      <c r="HQ239" s="286"/>
      <c r="HR239" s="286"/>
      <c r="HS239" s="286"/>
      <c r="HT239" s="286"/>
      <c r="HU239" s="286"/>
      <c r="HV239" s="286"/>
      <c r="HW239" s="286"/>
      <c r="HX239" s="286"/>
      <c r="HY239" s="286"/>
      <c r="HZ239" s="286"/>
      <c r="IA239" s="286"/>
      <c r="IB239" s="286"/>
      <c r="IC239" s="286"/>
      <c r="ID239" s="286"/>
      <c r="IE239" s="286"/>
      <c r="IF239" s="286"/>
      <c r="IG239" s="286"/>
      <c r="IH239" s="286"/>
      <c r="II239" s="286"/>
      <c r="IJ239" s="286"/>
      <c r="IK239" s="286"/>
      <c r="IL239" s="286"/>
      <c r="IM239" s="286"/>
      <c r="IN239" s="286"/>
      <c r="IO239" s="286"/>
      <c r="IP239" s="286"/>
      <c r="IQ239" s="286"/>
      <c r="IR239" s="286"/>
      <c r="IS239" s="286"/>
      <c r="IT239" s="286"/>
      <c r="IU239" s="286"/>
      <c r="IV239" s="286"/>
    </row>
    <row r="240" s="248" customFormat="1" customHeight="1" spans="1:256">
      <c r="A240" s="286"/>
      <c r="B240" s="277"/>
      <c r="C240" s="277"/>
      <c r="D240" s="277"/>
      <c r="E240" s="277"/>
      <c r="F240" s="277"/>
      <c r="G240" s="277"/>
      <c r="H240" s="277"/>
      <c r="I240" s="277"/>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c r="CG240" s="286"/>
      <c r="CH240" s="286"/>
      <c r="CI240" s="286"/>
      <c r="CJ240" s="286"/>
      <c r="CK240" s="286"/>
      <c r="CL240" s="286"/>
      <c r="CM240" s="286"/>
      <c r="CN240" s="286"/>
      <c r="CO240" s="286"/>
      <c r="CP240" s="286"/>
      <c r="CQ240" s="286"/>
      <c r="CR240" s="286"/>
      <c r="CS240" s="286"/>
      <c r="CT240" s="286"/>
      <c r="CU240" s="286"/>
      <c r="CV240" s="286"/>
      <c r="CW240" s="286"/>
      <c r="CX240" s="286"/>
      <c r="CY240" s="286"/>
      <c r="CZ240" s="286"/>
      <c r="DA240" s="286"/>
      <c r="DB240" s="286"/>
      <c r="DC240" s="286"/>
      <c r="DD240" s="286"/>
      <c r="DE240" s="286"/>
      <c r="DF240" s="286"/>
      <c r="DG240" s="286"/>
      <c r="DH240" s="286"/>
      <c r="DI240" s="286"/>
      <c r="DJ240" s="286"/>
      <c r="DK240" s="286"/>
      <c r="DL240" s="286"/>
      <c r="DM240" s="286"/>
      <c r="DN240" s="286"/>
      <c r="DO240" s="286"/>
      <c r="DP240" s="286"/>
      <c r="DQ240" s="286"/>
      <c r="DR240" s="286"/>
      <c r="DS240" s="286"/>
      <c r="DT240" s="286"/>
      <c r="DU240" s="286"/>
      <c r="DV240" s="286"/>
      <c r="DW240" s="286"/>
      <c r="DX240" s="286"/>
      <c r="DY240" s="286"/>
      <c r="DZ240" s="286"/>
      <c r="EA240" s="286"/>
      <c r="EB240" s="286"/>
      <c r="EC240" s="286"/>
      <c r="ED240" s="286"/>
      <c r="EE240" s="286"/>
      <c r="EF240" s="286"/>
      <c r="EG240" s="286"/>
      <c r="EH240" s="286"/>
      <c r="EI240" s="286"/>
      <c r="EJ240" s="286"/>
      <c r="EK240" s="286"/>
      <c r="EL240" s="286"/>
      <c r="EM240" s="286"/>
      <c r="EN240" s="286"/>
      <c r="EO240" s="286"/>
      <c r="EP240" s="286"/>
      <c r="EQ240" s="286"/>
      <c r="ER240" s="286"/>
      <c r="ES240" s="286"/>
      <c r="ET240" s="286"/>
      <c r="EU240" s="286"/>
      <c r="EV240" s="286"/>
      <c r="EW240" s="286"/>
      <c r="EX240" s="286"/>
      <c r="EY240" s="286"/>
      <c r="EZ240" s="286"/>
      <c r="FA240" s="286"/>
      <c r="FB240" s="286"/>
      <c r="FC240" s="286"/>
      <c r="FD240" s="286"/>
      <c r="FE240" s="286"/>
      <c r="FF240" s="286"/>
      <c r="FG240" s="286"/>
      <c r="FH240" s="286"/>
      <c r="FI240" s="286"/>
      <c r="FJ240" s="286"/>
      <c r="FK240" s="286"/>
      <c r="FL240" s="286"/>
      <c r="FM240" s="286"/>
      <c r="FN240" s="286"/>
      <c r="FO240" s="286"/>
      <c r="FP240" s="286"/>
      <c r="FQ240" s="286"/>
      <c r="FR240" s="286"/>
      <c r="FS240" s="286"/>
      <c r="FT240" s="286"/>
      <c r="FU240" s="286"/>
      <c r="FV240" s="286"/>
      <c r="FW240" s="286"/>
      <c r="FX240" s="286"/>
      <c r="FY240" s="286"/>
      <c r="FZ240" s="286"/>
      <c r="GA240" s="286"/>
      <c r="GB240" s="286"/>
      <c r="GC240" s="286"/>
      <c r="GD240" s="286"/>
      <c r="GE240" s="286"/>
      <c r="GF240" s="286"/>
      <c r="GG240" s="286"/>
      <c r="GH240" s="286"/>
      <c r="GI240" s="286"/>
      <c r="GJ240" s="286"/>
      <c r="GK240" s="286"/>
      <c r="GL240" s="286"/>
      <c r="GM240" s="286"/>
      <c r="GN240" s="286"/>
      <c r="GO240" s="286"/>
      <c r="GP240" s="286"/>
      <c r="GQ240" s="286"/>
      <c r="GR240" s="286"/>
      <c r="GS240" s="286"/>
      <c r="GT240" s="286"/>
      <c r="GU240" s="286"/>
      <c r="GV240" s="286"/>
      <c r="GW240" s="286"/>
      <c r="GX240" s="286"/>
      <c r="GY240" s="286"/>
      <c r="GZ240" s="286"/>
      <c r="HA240" s="286"/>
      <c r="HB240" s="286"/>
      <c r="HC240" s="286"/>
      <c r="HD240" s="286"/>
      <c r="HE240" s="286"/>
      <c r="HF240" s="286"/>
      <c r="HG240" s="286"/>
      <c r="HH240" s="286"/>
      <c r="HI240" s="286"/>
      <c r="HJ240" s="286"/>
      <c r="HK240" s="286"/>
      <c r="HL240" s="286"/>
      <c r="HM240" s="286"/>
      <c r="HN240" s="286"/>
      <c r="HO240" s="286"/>
      <c r="HP240" s="286"/>
      <c r="HQ240" s="286"/>
      <c r="HR240" s="286"/>
      <c r="HS240" s="286"/>
      <c r="HT240" s="286"/>
      <c r="HU240" s="286"/>
      <c r="HV240" s="286"/>
      <c r="HW240" s="286"/>
      <c r="HX240" s="286"/>
      <c r="HY240" s="286"/>
      <c r="HZ240" s="286"/>
      <c r="IA240" s="286"/>
      <c r="IB240" s="286"/>
      <c r="IC240" s="286"/>
      <c r="ID240" s="286"/>
      <c r="IE240" s="286"/>
      <c r="IF240" s="286"/>
      <c r="IG240" s="286"/>
      <c r="IH240" s="286"/>
      <c r="II240" s="286"/>
      <c r="IJ240" s="286"/>
      <c r="IK240" s="286"/>
      <c r="IL240" s="286"/>
      <c r="IM240" s="286"/>
      <c r="IN240" s="286"/>
      <c r="IO240" s="286"/>
      <c r="IP240" s="286"/>
      <c r="IQ240" s="286"/>
      <c r="IR240" s="286"/>
      <c r="IS240" s="286"/>
      <c r="IT240" s="286"/>
      <c r="IU240" s="286"/>
      <c r="IV240" s="286"/>
    </row>
    <row r="241" s="248" customFormat="1" customHeight="1" spans="1:256">
      <c r="A241" s="286"/>
      <c r="B241" s="277"/>
      <c r="C241" s="277"/>
      <c r="D241" s="277"/>
      <c r="E241" s="277"/>
      <c r="F241" s="277"/>
      <c r="G241" s="277"/>
      <c r="H241" s="277"/>
      <c r="I241" s="277"/>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c r="DV241" s="286"/>
      <c r="DW241" s="286"/>
      <c r="DX241" s="286"/>
      <c r="DY241" s="286"/>
      <c r="DZ241" s="286"/>
      <c r="EA241" s="286"/>
      <c r="EB241" s="286"/>
      <c r="EC241" s="286"/>
      <c r="ED241" s="286"/>
      <c r="EE241" s="286"/>
      <c r="EF241" s="286"/>
      <c r="EG241" s="286"/>
      <c r="EH241" s="286"/>
      <c r="EI241" s="286"/>
      <c r="EJ241" s="286"/>
      <c r="EK241" s="286"/>
      <c r="EL241" s="286"/>
      <c r="EM241" s="286"/>
      <c r="EN241" s="286"/>
      <c r="EO241" s="286"/>
      <c r="EP241" s="286"/>
      <c r="EQ241" s="286"/>
      <c r="ER241" s="286"/>
      <c r="ES241" s="286"/>
      <c r="ET241" s="286"/>
      <c r="EU241" s="286"/>
      <c r="EV241" s="286"/>
      <c r="EW241" s="286"/>
      <c r="EX241" s="286"/>
      <c r="EY241" s="286"/>
      <c r="EZ241" s="286"/>
      <c r="FA241" s="286"/>
      <c r="FB241" s="286"/>
      <c r="FC241" s="286"/>
      <c r="FD241" s="286"/>
      <c r="FE241" s="286"/>
      <c r="FF241" s="286"/>
      <c r="FG241" s="286"/>
      <c r="FH241" s="286"/>
      <c r="FI241" s="286"/>
      <c r="FJ241" s="286"/>
      <c r="FK241" s="286"/>
      <c r="FL241" s="286"/>
      <c r="FM241" s="286"/>
      <c r="FN241" s="286"/>
      <c r="FO241" s="286"/>
      <c r="FP241" s="286"/>
      <c r="FQ241" s="286"/>
      <c r="FR241" s="286"/>
      <c r="FS241" s="286"/>
      <c r="FT241" s="286"/>
      <c r="FU241" s="286"/>
      <c r="FV241" s="286"/>
      <c r="FW241" s="286"/>
      <c r="FX241" s="286"/>
      <c r="FY241" s="286"/>
      <c r="FZ241" s="286"/>
      <c r="GA241" s="286"/>
      <c r="GB241" s="286"/>
      <c r="GC241" s="286"/>
      <c r="GD241" s="286"/>
      <c r="GE241" s="286"/>
      <c r="GF241" s="286"/>
      <c r="GG241" s="286"/>
      <c r="GH241" s="286"/>
      <c r="GI241" s="286"/>
      <c r="GJ241" s="286"/>
      <c r="GK241" s="286"/>
      <c r="GL241" s="286"/>
      <c r="GM241" s="286"/>
      <c r="GN241" s="286"/>
      <c r="GO241" s="286"/>
      <c r="GP241" s="286"/>
      <c r="GQ241" s="286"/>
      <c r="GR241" s="286"/>
      <c r="GS241" s="286"/>
      <c r="GT241" s="286"/>
      <c r="GU241" s="286"/>
      <c r="GV241" s="286"/>
      <c r="GW241" s="286"/>
      <c r="GX241" s="286"/>
      <c r="GY241" s="286"/>
      <c r="GZ241" s="286"/>
      <c r="HA241" s="286"/>
      <c r="HB241" s="286"/>
      <c r="HC241" s="286"/>
      <c r="HD241" s="286"/>
      <c r="HE241" s="286"/>
      <c r="HF241" s="286"/>
      <c r="HG241" s="286"/>
      <c r="HH241" s="286"/>
      <c r="HI241" s="286"/>
      <c r="HJ241" s="286"/>
      <c r="HK241" s="286"/>
      <c r="HL241" s="286"/>
      <c r="HM241" s="286"/>
      <c r="HN241" s="286"/>
      <c r="HO241" s="286"/>
      <c r="HP241" s="286"/>
      <c r="HQ241" s="286"/>
      <c r="HR241" s="286"/>
      <c r="HS241" s="286"/>
      <c r="HT241" s="286"/>
      <c r="HU241" s="286"/>
      <c r="HV241" s="286"/>
      <c r="HW241" s="286"/>
      <c r="HX241" s="286"/>
      <c r="HY241" s="286"/>
      <c r="HZ241" s="286"/>
      <c r="IA241" s="286"/>
      <c r="IB241" s="286"/>
      <c r="IC241" s="286"/>
      <c r="ID241" s="286"/>
      <c r="IE241" s="286"/>
      <c r="IF241" s="286"/>
      <c r="IG241" s="286"/>
      <c r="IH241" s="286"/>
      <c r="II241" s="286"/>
      <c r="IJ241" s="286"/>
      <c r="IK241" s="286"/>
      <c r="IL241" s="286"/>
      <c r="IM241" s="286"/>
      <c r="IN241" s="286"/>
      <c r="IO241" s="286"/>
      <c r="IP241" s="286"/>
      <c r="IQ241" s="286"/>
      <c r="IR241" s="286"/>
      <c r="IS241" s="286"/>
      <c r="IT241" s="286"/>
      <c r="IU241" s="286"/>
      <c r="IV241" s="286"/>
    </row>
    <row r="242" s="248" customFormat="1" customHeight="1" spans="1:256">
      <c r="A242" s="286"/>
      <c r="B242" s="277"/>
      <c r="C242" s="277"/>
      <c r="D242" s="277"/>
      <c r="E242" s="277"/>
      <c r="F242" s="277"/>
      <c r="G242" s="277"/>
      <c r="H242" s="277"/>
      <c r="I242" s="277"/>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c r="CG242" s="286"/>
      <c r="CH242" s="286"/>
      <c r="CI242" s="286"/>
      <c r="CJ242" s="286"/>
      <c r="CK242" s="286"/>
      <c r="CL242" s="286"/>
      <c r="CM242" s="286"/>
      <c r="CN242" s="286"/>
      <c r="CO242" s="286"/>
      <c r="CP242" s="286"/>
      <c r="CQ242" s="286"/>
      <c r="CR242" s="286"/>
      <c r="CS242" s="286"/>
      <c r="CT242" s="286"/>
      <c r="CU242" s="286"/>
      <c r="CV242" s="286"/>
      <c r="CW242" s="286"/>
      <c r="CX242" s="286"/>
      <c r="CY242" s="286"/>
      <c r="CZ242" s="286"/>
      <c r="DA242" s="286"/>
      <c r="DB242" s="286"/>
      <c r="DC242" s="286"/>
      <c r="DD242" s="286"/>
      <c r="DE242" s="286"/>
      <c r="DF242" s="286"/>
      <c r="DG242" s="286"/>
      <c r="DH242" s="286"/>
      <c r="DI242" s="286"/>
      <c r="DJ242" s="286"/>
      <c r="DK242" s="286"/>
      <c r="DL242" s="286"/>
      <c r="DM242" s="286"/>
      <c r="DN242" s="286"/>
      <c r="DO242" s="286"/>
      <c r="DP242" s="286"/>
      <c r="DQ242" s="286"/>
      <c r="DR242" s="286"/>
      <c r="DS242" s="286"/>
      <c r="DT242" s="286"/>
      <c r="DU242" s="286"/>
      <c r="DV242" s="286"/>
      <c r="DW242" s="286"/>
      <c r="DX242" s="286"/>
      <c r="DY242" s="286"/>
      <c r="DZ242" s="286"/>
      <c r="EA242" s="286"/>
      <c r="EB242" s="286"/>
      <c r="EC242" s="286"/>
      <c r="ED242" s="286"/>
      <c r="EE242" s="286"/>
      <c r="EF242" s="286"/>
      <c r="EG242" s="286"/>
      <c r="EH242" s="286"/>
      <c r="EI242" s="286"/>
      <c r="EJ242" s="286"/>
      <c r="EK242" s="286"/>
      <c r="EL242" s="286"/>
      <c r="EM242" s="286"/>
      <c r="EN242" s="286"/>
      <c r="EO242" s="286"/>
      <c r="EP242" s="286"/>
      <c r="EQ242" s="286"/>
      <c r="ER242" s="286"/>
      <c r="ES242" s="286"/>
      <c r="ET242" s="286"/>
      <c r="EU242" s="286"/>
      <c r="EV242" s="286"/>
      <c r="EW242" s="286"/>
      <c r="EX242" s="286"/>
      <c r="EY242" s="286"/>
      <c r="EZ242" s="286"/>
      <c r="FA242" s="286"/>
      <c r="FB242" s="286"/>
      <c r="FC242" s="286"/>
      <c r="FD242" s="286"/>
      <c r="FE242" s="286"/>
      <c r="FF242" s="286"/>
      <c r="FG242" s="286"/>
      <c r="FH242" s="286"/>
      <c r="FI242" s="286"/>
      <c r="FJ242" s="286"/>
      <c r="FK242" s="286"/>
      <c r="FL242" s="286"/>
      <c r="FM242" s="286"/>
      <c r="FN242" s="286"/>
      <c r="FO242" s="286"/>
      <c r="FP242" s="286"/>
      <c r="FQ242" s="286"/>
      <c r="FR242" s="286"/>
      <c r="FS242" s="286"/>
      <c r="FT242" s="286"/>
      <c r="FU242" s="286"/>
      <c r="FV242" s="286"/>
      <c r="FW242" s="286"/>
      <c r="FX242" s="286"/>
      <c r="FY242" s="286"/>
      <c r="FZ242" s="286"/>
      <c r="GA242" s="286"/>
      <c r="GB242" s="286"/>
      <c r="GC242" s="286"/>
      <c r="GD242" s="286"/>
      <c r="GE242" s="286"/>
      <c r="GF242" s="286"/>
      <c r="GG242" s="286"/>
      <c r="GH242" s="286"/>
      <c r="GI242" s="286"/>
      <c r="GJ242" s="286"/>
      <c r="GK242" s="286"/>
      <c r="GL242" s="286"/>
      <c r="GM242" s="286"/>
      <c r="GN242" s="286"/>
      <c r="GO242" s="286"/>
      <c r="GP242" s="286"/>
      <c r="GQ242" s="286"/>
      <c r="GR242" s="286"/>
      <c r="GS242" s="286"/>
      <c r="GT242" s="286"/>
      <c r="GU242" s="286"/>
      <c r="GV242" s="286"/>
      <c r="GW242" s="286"/>
      <c r="GX242" s="286"/>
      <c r="GY242" s="286"/>
      <c r="GZ242" s="286"/>
      <c r="HA242" s="286"/>
      <c r="HB242" s="286"/>
      <c r="HC242" s="286"/>
      <c r="HD242" s="286"/>
      <c r="HE242" s="286"/>
      <c r="HF242" s="286"/>
      <c r="HG242" s="286"/>
      <c r="HH242" s="286"/>
      <c r="HI242" s="286"/>
      <c r="HJ242" s="286"/>
      <c r="HK242" s="286"/>
      <c r="HL242" s="286"/>
      <c r="HM242" s="286"/>
      <c r="HN242" s="286"/>
      <c r="HO242" s="286"/>
      <c r="HP242" s="286"/>
      <c r="HQ242" s="286"/>
      <c r="HR242" s="286"/>
      <c r="HS242" s="286"/>
      <c r="HT242" s="286"/>
      <c r="HU242" s="286"/>
      <c r="HV242" s="286"/>
      <c r="HW242" s="286"/>
      <c r="HX242" s="286"/>
      <c r="HY242" s="286"/>
      <c r="HZ242" s="286"/>
      <c r="IA242" s="286"/>
      <c r="IB242" s="286"/>
      <c r="IC242" s="286"/>
      <c r="ID242" s="286"/>
      <c r="IE242" s="286"/>
      <c r="IF242" s="286"/>
      <c r="IG242" s="286"/>
      <c r="IH242" s="286"/>
      <c r="II242" s="286"/>
      <c r="IJ242" s="286"/>
      <c r="IK242" s="286"/>
      <c r="IL242" s="286"/>
      <c r="IM242" s="286"/>
      <c r="IN242" s="286"/>
      <c r="IO242" s="286"/>
      <c r="IP242" s="286"/>
      <c r="IQ242" s="286"/>
      <c r="IR242" s="286"/>
      <c r="IS242" s="286"/>
      <c r="IT242" s="286"/>
      <c r="IU242" s="286"/>
      <c r="IV242" s="286"/>
    </row>
    <row r="243" s="248" customFormat="1" customHeight="1" spans="1:256">
      <c r="A243" s="286"/>
      <c r="B243" s="277"/>
      <c r="C243" s="277"/>
      <c r="D243" s="277"/>
      <c r="E243" s="277"/>
      <c r="F243" s="277"/>
      <c r="G243" s="277"/>
      <c r="H243" s="277"/>
      <c r="I243" s="277"/>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c r="CG243" s="286"/>
      <c r="CH243" s="286"/>
      <c r="CI243" s="286"/>
      <c r="CJ243" s="286"/>
      <c r="CK243" s="286"/>
      <c r="CL243" s="286"/>
      <c r="CM243" s="286"/>
      <c r="CN243" s="286"/>
      <c r="CO243" s="286"/>
      <c r="CP243" s="286"/>
      <c r="CQ243" s="286"/>
      <c r="CR243" s="286"/>
      <c r="CS243" s="286"/>
      <c r="CT243" s="286"/>
      <c r="CU243" s="286"/>
      <c r="CV243" s="286"/>
      <c r="CW243" s="286"/>
      <c r="CX243" s="286"/>
      <c r="CY243" s="286"/>
      <c r="CZ243" s="286"/>
      <c r="DA243" s="286"/>
      <c r="DB243" s="286"/>
      <c r="DC243" s="286"/>
      <c r="DD243" s="286"/>
      <c r="DE243" s="286"/>
      <c r="DF243" s="286"/>
      <c r="DG243" s="286"/>
      <c r="DH243" s="286"/>
      <c r="DI243" s="286"/>
      <c r="DJ243" s="286"/>
      <c r="DK243" s="286"/>
      <c r="DL243" s="286"/>
      <c r="DM243" s="286"/>
      <c r="DN243" s="286"/>
      <c r="DO243" s="286"/>
      <c r="DP243" s="286"/>
      <c r="DQ243" s="286"/>
      <c r="DR243" s="286"/>
      <c r="DS243" s="286"/>
      <c r="DT243" s="286"/>
      <c r="DU243" s="286"/>
      <c r="DV243" s="286"/>
      <c r="DW243" s="286"/>
      <c r="DX243" s="286"/>
      <c r="DY243" s="286"/>
      <c r="DZ243" s="286"/>
      <c r="EA243" s="286"/>
      <c r="EB243" s="286"/>
      <c r="EC243" s="286"/>
      <c r="ED243" s="286"/>
      <c r="EE243" s="286"/>
      <c r="EF243" s="286"/>
      <c r="EG243" s="286"/>
      <c r="EH243" s="286"/>
      <c r="EI243" s="286"/>
      <c r="EJ243" s="286"/>
      <c r="EK243" s="286"/>
      <c r="EL243" s="286"/>
      <c r="EM243" s="286"/>
      <c r="EN243" s="286"/>
      <c r="EO243" s="286"/>
      <c r="EP243" s="286"/>
      <c r="EQ243" s="286"/>
      <c r="ER243" s="286"/>
      <c r="ES243" s="286"/>
      <c r="ET243" s="286"/>
      <c r="EU243" s="286"/>
      <c r="EV243" s="286"/>
      <c r="EW243" s="286"/>
      <c r="EX243" s="286"/>
      <c r="EY243" s="286"/>
      <c r="EZ243" s="286"/>
      <c r="FA243" s="286"/>
      <c r="FB243" s="286"/>
      <c r="FC243" s="286"/>
      <c r="FD243" s="286"/>
      <c r="FE243" s="286"/>
      <c r="FF243" s="286"/>
      <c r="FG243" s="286"/>
      <c r="FH243" s="286"/>
      <c r="FI243" s="286"/>
      <c r="FJ243" s="286"/>
      <c r="FK243" s="286"/>
      <c r="FL243" s="286"/>
      <c r="FM243" s="286"/>
      <c r="FN243" s="286"/>
      <c r="FO243" s="286"/>
      <c r="FP243" s="286"/>
      <c r="FQ243" s="286"/>
      <c r="FR243" s="286"/>
      <c r="FS243" s="286"/>
      <c r="FT243" s="286"/>
      <c r="FU243" s="286"/>
      <c r="FV243" s="286"/>
      <c r="FW243" s="286"/>
      <c r="FX243" s="286"/>
      <c r="FY243" s="286"/>
      <c r="FZ243" s="286"/>
      <c r="GA243" s="286"/>
      <c r="GB243" s="286"/>
      <c r="GC243" s="286"/>
      <c r="GD243" s="286"/>
      <c r="GE243" s="286"/>
      <c r="GF243" s="286"/>
      <c r="GG243" s="286"/>
      <c r="GH243" s="286"/>
      <c r="GI243" s="286"/>
      <c r="GJ243" s="286"/>
      <c r="GK243" s="286"/>
      <c r="GL243" s="286"/>
      <c r="GM243" s="286"/>
      <c r="GN243" s="286"/>
      <c r="GO243" s="286"/>
      <c r="GP243" s="286"/>
      <c r="GQ243" s="286"/>
      <c r="GR243" s="286"/>
      <c r="GS243" s="286"/>
      <c r="GT243" s="286"/>
      <c r="GU243" s="286"/>
      <c r="GV243" s="286"/>
      <c r="GW243" s="286"/>
      <c r="GX243" s="286"/>
      <c r="GY243" s="286"/>
      <c r="GZ243" s="286"/>
      <c r="HA243" s="286"/>
      <c r="HB243" s="286"/>
      <c r="HC243" s="286"/>
      <c r="HD243" s="286"/>
      <c r="HE243" s="286"/>
      <c r="HF243" s="286"/>
      <c r="HG243" s="286"/>
      <c r="HH243" s="286"/>
      <c r="HI243" s="286"/>
      <c r="HJ243" s="286"/>
      <c r="HK243" s="286"/>
      <c r="HL243" s="286"/>
      <c r="HM243" s="286"/>
      <c r="HN243" s="286"/>
      <c r="HO243" s="286"/>
      <c r="HP243" s="286"/>
      <c r="HQ243" s="286"/>
      <c r="HR243" s="286"/>
      <c r="HS243" s="286"/>
      <c r="HT243" s="286"/>
      <c r="HU243" s="286"/>
      <c r="HV243" s="286"/>
      <c r="HW243" s="286"/>
      <c r="HX243" s="286"/>
      <c r="HY243" s="286"/>
      <c r="HZ243" s="286"/>
      <c r="IA243" s="286"/>
      <c r="IB243" s="286"/>
      <c r="IC243" s="286"/>
      <c r="ID243" s="286"/>
      <c r="IE243" s="286"/>
      <c r="IF243" s="286"/>
      <c r="IG243" s="286"/>
      <c r="IH243" s="286"/>
      <c r="II243" s="286"/>
      <c r="IJ243" s="286"/>
      <c r="IK243" s="286"/>
      <c r="IL243" s="286"/>
      <c r="IM243" s="286"/>
      <c r="IN243" s="286"/>
      <c r="IO243" s="286"/>
      <c r="IP243" s="286"/>
      <c r="IQ243" s="286"/>
      <c r="IR243" s="286"/>
      <c r="IS243" s="286"/>
      <c r="IT243" s="286"/>
      <c r="IU243" s="286"/>
      <c r="IV243" s="286"/>
    </row>
    <row r="244" s="248" customFormat="1" customHeight="1" spans="1:256">
      <c r="A244" s="286"/>
      <c r="B244" s="277"/>
      <c r="C244" s="277"/>
      <c r="D244" s="277"/>
      <c r="E244" s="277"/>
      <c r="F244" s="277"/>
      <c r="G244" s="277"/>
      <c r="H244" s="277"/>
      <c r="I244" s="277"/>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c r="CG244" s="286"/>
      <c r="CH244" s="286"/>
      <c r="CI244" s="286"/>
      <c r="CJ244" s="286"/>
      <c r="CK244" s="286"/>
      <c r="CL244" s="286"/>
      <c r="CM244" s="286"/>
      <c r="CN244" s="286"/>
      <c r="CO244" s="286"/>
      <c r="CP244" s="286"/>
      <c r="CQ244" s="286"/>
      <c r="CR244" s="286"/>
      <c r="CS244" s="286"/>
      <c r="CT244" s="286"/>
      <c r="CU244" s="286"/>
      <c r="CV244" s="286"/>
      <c r="CW244" s="286"/>
      <c r="CX244" s="286"/>
      <c r="CY244" s="286"/>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c r="DV244" s="286"/>
      <c r="DW244" s="286"/>
      <c r="DX244" s="286"/>
      <c r="DY244" s="286"/>
      <c r="DZ244" s="286"/>
      <c r="EA244" s="286"/>
      <c r="EB244" s="286"/>
      <c r="EC244" s="286"/>
      <c r="ED244" s="286"/>
      <c r="EE244" s="286"/>
      <c r="EF244" s="286"/>
      <c r="EG244" s="286"/>
      <c r="EH244" s="286"/>
      <c r="EI244" s="286"/>
      <c r="EJ244" s="286"/>
      <c r="EK244" s="286"/>
      <c r="EL244" s="286"/>
      <c r="EM244" s="286"/>
      <c r="EN244" s="286"/>
      <c r="EO244" s="286"/>
      <c r="EP244" s="286"/>
      <c r="EQ244" s="286"/>
      <c r="ER244" s="286"/>
      <c r="ES244" s="286"/>
      <c r="ET244" s="286"/>
      <c r="EU244" s="286"/>
      <c r="EV244" s="286"/>
      <c r="EW244" s="286"/>
      <c r="EX244" s="286"/>
      <c r="EY244" s="286"/>
      <c r="EZ244" s="286"/>
      <c r="FA244" s="286"/>
      <c r="FB244" s="286"/>
      <c r="FC244" s="286"/>
      <c r="FD244" s="286"/>
      <c r="FE244" s="286"/>
      <c r="FF244" s="286"/>
      <c r="FG244" s="286"/>
      <c r="FH244" s="286"/>
      <c r="FI244" s="286"/>
      <c r="FJ244" s="286"/>
      <c r="FK244" s="286"/>
      <c r="FL244" s="286"/>
      <c r="FM244" s="286"/>
      <c r="FN244" s="286"/>
      <c r="FO244" s="286"/>
      <c r="FP244" s="286"/>
      <c r="FQ244" s="286"/>
      <c r="FR244" s="286"/>
      <c r="FS244" s="286"/>
      <c r="FT244" s="286"/>
      <c r="FU244" s="286"/>
      <c r="FV244" s="286"/>
      <c r="FW244" s="286"/>
      <c r="FX244" s="286"/>
      <c r="FY244" s="286"/>
      <c r="FZ244" s="286"/>
      <c r="GA244" s="286"/>
      <c r="GB244" s="286"/>
      <c r="GC244" s="286"/>
      <c r="GD244" s="286"/>
      <c r="GE244" s="286"/>
      <c r="GF244" s="286"/>
      <c r="GG244" s="286"/>
      <c r="GH244" s="286"/>
      <c r="GI244" s="286"/>
      <c r="GJ244" s="286"/>
      <c r="GK244" s="286"/>
      <c r="GL244" s="286"/>
      <c r="GM244" s="286"/>
      <c r="GN244" s="286"/>
      <c r="GO244" s="286"/>
      <c r="GP244" s="286"/>
      <c r="GQ244" s="286"/>
      <c r="GR244" s="286"/>
      <c r="GS244" s="286"/>
      <c r="GT244" s="286"/>
      <c r="GU244" s="286"/>
      <c r="GV244" s="286"/>
      <c r="GW244" s="286"/>
      <c r="GX244" s="286"/>
      <c r="GY244" s="286"/>
      <c r="GZ244" s="286"/>
      <c r="HA244" s="286"/>
      <c r="HB244" s="286"/>
      <c r="HC244" s="286"/>
      <c r="HD244" s="286"/>
      <c r="HE244" s="286"/>
      <c r="HF244" s="286"/>
      <c r="HG244" s="286"/>
      <c r="HH244" s="286"/>
      <c r="HI244" s="286"/>
      <c r="HJ244" s="286"/>
      <c r="HK244" s="286"/>
      <c r="HL244" s="286"/>
      <c r="HM244" s="286"/>
      <c r="HN244" s="286"/>
      <c r="HO244" s="286"/>
      <c r="HP244" s="286"/>
      <c r="HQ244" s="286"/>
      <c r="HR244" s="286"/>
      <c r="HS244" s="286"/>
      <c r="HT244" s="286"/>
      <c r="HU244" s="286"/>
      <c r="HV244" s="286"/>
      <c r="HW244" s="286"/>
      <c r="HX244" s="286"/>
      <c r="HY244" s="286"/>
      <c r="HZ244" s="286"/>
      <c r="IA244" s="286"/>
      <c r="IB244" s="286"/>
      <c r="IC244" s="286"/>
      <c r="ID244" s="286"/>
      <c r="IE244" s="286"/>
      <c r="IF244" s="286"/>
      <c r="IG244" s="286"/>
      <c r="IH244" s="286"/>
      <c r="II244" s="286"/>
      <c r="IJ244" s="286"/>
      <c r="IK244" s="286"/>
      <c r="IL244" s="286"/>
      <c r="IM244" s="286"/>
      <c r="IN244" s="286"/>
      <c r="IO244" s="286"/>
      <c r="IP244" s="286"/>
      <c r="IQ244" s="286"/>
      <c r="IR244" s="286"/>
      <c r="IS244" s="286"/>
      <c r="IT244" s="286"/>
      <c r="IU244" s="286"/>
      <c r="IV244" s="286"/>
    </row>
    <row r="245" s="248" customFormat="1" customHeight="1" spans="1:256">
      <c r="A245" s="286"/>
      <c r="B245" s="277"/>
      <c r="C245" s="277"/>
      <c r="D245" s="277"/>
      <c r="E245" s="277"/>
      <c r="F245" s="277"/>
      <c r="G245" s="277"/>
      <c r="H245" s="277"/>
      <c r="I245" s="277"/>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c r="CG245" s="286"/>
      <c r="CH245" s="286"/>
      <c r="CI245" s="286"/>
      <c r="CJ245" s="286"/>
      <c r="CK245" s="286"/>
      <c r="CL245" s="286"/>
      <c r="CM245" s="286"/>
      <c r="CN245" s="286"/>
      <c r="CO245" s="286"/>
      <c r="CP245" s="286"/>
      <c r="CQ245" s="286"/>
      <c r="CR245" s="286"/>
      <c r="CS245" s="286"/>
      <c r="CT245" s="286"/>
      <c r="CU245" s="286"/>
      <c r="CV245" s="286"/>
      <c r="CW245" s="286"/>
      <c r="CX245" s="286"/>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c r="DV245" s="286"/>
      <c r="DW245" s="286"/>
      <c r="DX245" s="286"/>
      <c r="DY245" s="286"/>
      <c r="DZ245" s="286"/>
      <c r="EA245" s="286"/>
      <c r="EB245" s="286"/>
      <c r="EC245" s="286"/>
      <c r="ED245" s="286"/>
      <c r="EE245" s="286"/>
      <c r="EF245" s="286"/>
      <c r="EG245" s="286"/>
      <c r="EH245" s="286"/>
      <c r="EI245" s="286"/>
      <c r="EJ245" s="286"/>
      <c r="EK245" s="286"/>
      <c r="EL245" s="286"/>
      <c r="EM245" s="286"/>
      <c r="EN245" s="286"/>
      <c r="EO245" s="286"/>
      <c r="EP245" s="286"/>
      <c r="EQ245" s="286"/>
      <c r="ER245" s="286"/>
      <c r="ES245" s="286"/>
      <c r="ET245" s="286"/>
      <c r="EU245" s="286"/>
      <c r="EV245" s="286"/>
      <c r="EW245" s="286"/>
      <c r="EX245" s="286"/>
      <c r="EY245" s="286"/>
      <c r="EZ245" s="286"/>
      <c r="FA245" s="286"/>
      <c r="FB245" s="286"/>
      <c r="FC245" s="286"/>
      <c r="FD245" s="286"/>
      <c r="FE245" s="286"/>
      <c r="FF245" s="286"/>
      <c r="FG245" s="286"/>
      <c r="FH245" s="286"/>
      <c r="FI245" s="286"/>
      <c r="FJ245" s="286"/>
      <c r="FK245" s="286"/>
      <c r="FL245" s="286"/>
      <c r="FM245" s="286"/>
      <c r="FN245" s="286"/>
      <c r="FO245" s="286"/>
      <c r="FP245" s="286"/>
      <c r="FQ245" s="286"/>
      <c r="FR245" s="286"/>
      <c r="FS245" s="286"/>
      <c r="FT245" s="286"/>
      <c r="FU245" s="286"/>
      <c r="FV245" s="286"/>
      <c r="FW245" s="286"/>
      <c r="FX245" s="286"/>
      <c r="FY245" s="286"/>
      <c r="FZ245" s="286"/>
      <c r="GA245" s="286"/>
      <c r="GB245" s="286"/>
      <c r="GC245" s="286"/>
      <c r="GD245" s="286"/>
      <c r="GE245" s="286"/>
      <c r="GF245" s="286"/>
      <c r="GG245" s="286"/>
      <c r="GH245" s="286"/>
      <c r="GI245" s="286"/>
      <c r="GJ245" s="286"/>
      <c r="GK245" s="286"/>
      <c r="GL245" s="286"/>
      <c r="GM245" s="286"/>
      <c r="GN245" s="286"/>
      <c r="GO245" s="286"/>
      <c r="GP245" s="286"/>
      <c r="GQ245" s="286"/>
      <c r="GR245" s="286"/>
      <c r="GS245" s="286"/>
      <c r="GT245" s="286"/>
      <c r="GU245" s="286"/>
      <c r="GV245" s="286"/>
      <c r="GW245" s="286"/>
      <c r="GX245" s="286"/>
      <c r="GY245" s="286"/>
      <c r="GZ245" s="286"/>
      <c r="HA245" s="286"/>
      <c r="HB245" s="286"/>
      <c r="HC245" s="286"/>
      <c r="HD245" s="286"/>
      <c r="HE245" s="286"/>
      <c r="HF245" s="286"/>
      <c r="HG245" s="286"/>
      <c r="HH245" s="286"/>
      <c r="HI245" s="286"/>
      <c r="HJ245" s="286"/>
      <c r="HK245" s="286"/>
      <c r="HL245" s="286"/>
      <c r="HM245" s="286"/>
      <c r="HN245" s="286"/>
      <c r="HO245" s="286"/>
      <c r="HP245" s="286"/>
      <c r="HQ245" s="286"/>
      <c r="HR245" s="286"/>
      <c r="HS245" s="286"/>
      <c r="HT245" s="286"/>
      <c r="HU245" s="286"/>
      <c r="HV245" s="286"/>
      <c r="HW245" s="286"/>
      <c r="HX245" s="286"/>
      <c r="HY245" s="286"/>
      <c r="HZ245" s="286"/>
      <c r="IA245" s="286"/>
      <c r="IB245" s="286"/>
      <c r="IC245" s="286"/>
      <c r="ID245" s="286"/>
      <c r="IE245" s="286"/>
      <c r="IF245" s="286"/>
      <c r="IG245" s="286"/>
      <c r="IH245" s="286"/>
      <c r="II245" s="286"/>
      <c r="IJ245" s="286"/>
      <c r="IK245" s="286"/>
      <c r="IL245" s="286"/>
      <c r="IM245" s="286"/>
      <c r="IN245" s="286"/>
      <c r="IO245" s="286"/>
      <c r="IP245" s="286"/>
      <c r="IQ245" s="286"/>
      <c r="IR245" s="286"/>
      <c r="IS245" s="286"/>
      <c r="IT245" s="286"/>
      <c r="IU245" s="286"/>
      <c r="IV245" s="286"/>
    </row>
    <row r="246" s="248" customFormat="1" customHeight="1" spans="1:256">
      <c r="A246" s="286"/>
      <c r="B246" s="286"/>
      <c r="C246" s="286"/>
      <c r="D246" s="286"/>
      <c r="E246" s="286"/>
      <c r="F246" s="277"/>
      <c r="G246" s="277"/>
      <c r="H246" s="277"/>
      <c r="I246" s="277"/>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c r="BG246" s="286"/>
      <c r="BH246" s="286"/>
      <c r="BI246" s="286"/>
      <c r="BJ246" s="286"/>
      <c r="BK246" s="286"/>
      <c r="BL246" s="286"/>
      <c r="BM246" s="286"/>
      <c r="BN246" s="286"/>
      <c r="BO246" s="286"/>
      <c r="BP246" s="286"/>
      <c r="BQ246" s="286"/>
      <c r="BR246" s="286"/>
      <c r="BS246" s="286"/>
      <c r="BT246" s="286"/>
      <c r="BU246" s="286"/>
      <c r="BV246" s="286"/>
      <c r="BW246" s="286"/>
      <c r="BX246" s="286"/>
      <c r="BY246" s="286"/>
      <c r="BZ246" s="286"/>
      <c r="CA246" s="286"/>
      <c r="CB246" s="286"/>
      <c r="CC246" s="286"/>
      <c r="CD246" s="286"/>
      <c r="CE246" s="286"/>
      <c r="CF246" s="286"/>
      <c r="CG246" s="286"/>
      <c r="CH246" s="286"/>
      <c r="CI246" s="286"/>
      <c r="CJ246" s="286"/>
      <c r="CK246" s="286"/>
      <c r="CL246" s="286"/>
      <c r="CM246" s="286"/>
      <c r="CN246" s="286"/>
      <c r="CO246" s="286"/>
      <c r="CP246" s="286"/>
      <c r="CQ246" s="286"/>
      <c r="CR246" s="286"/>
      <c r="CS246" s="286"/>
      <c r="CT246" s="286"/>
      <c r="CU246" s="286"/>
      <c r="CV246" s="286"/>
      <c r="CW246" s="286"/>
      <c r="CX246" s="286"/>
      <c r="CY246" s="286"/>
      <c r="CZ246" s="286"/>
      <c r="DA246" s="286"/>
      <c r="DB246" s="286"/>
      <c r="DC246" s="286"/>
      <c r="DD246" s="286"/>
      <c r="DE246" s="286"/>
      <c r="DF246" s="286"/>
      <c r="DG246" s="286"/>
      <c r="DH246" s="286"/>
      <c r="DI246" s="286"/>
      <c r="DJ246" s="286"/>
      <c r="DK246" s="286"/>
      <c r="DL246" s="286"/>
      <c r="DM246" s="286"/>
      <c r="DN246" s="286"/>
      <c r="DO246" s="286"/>
      <c r="DP246" s="286"/>
      <c r="DQ246" s="286"/>
      <c r="DR246" s="286"/>
      <c r="DS246" s="286"/>
      <c r="DT246" s="286"/>
      <c r="DU246" s="286"/>
      <c r="DV246" s="286"/>
      <c r="DW246" s="286"/>
      <c r="DX246" s="286"/>
      <c r="DY246" s="286"/>
      <c r="DZ246" s="286"/>
      <c r="EA246" s="286"/>
      <c r="EB246" s="286"/>
      <c r="EC246" s="286"/>
      <c r="ED246" s="286"/>
      <c r="EE246" s="286"/>
      <c r="EF246" s="286"/>
      <c r="EG246" s="286"/>
      <c r="EH246" s="286"/>
      <c r="EI246" s="286"/>
      <c r="EJ246" s="286"/>
      <c r="EK246" s="286"/>
      <c r="EL246" s="286"/>
      <c r="EM246" s="286"/>
      <c r="EN246" s="286"/>
      <c r="EO246" s="286"/>
      <c r="EP246" s="286"/>
      <c r="EQ246" s="286"/>
      <c r="ER246" s="286"/>
      <c r="ES246" s="286"/>
      <c r="ET246" s="286"/>
      <c r="EU246" s="286"/>
      <c r="EV246" s="286"/>
      <c r="EW246" s="286"/>
      <c r="EX246" s="286"/>
      <c r="EY246" s="286"/>
      <c r="EZ246" s="286"/>
      <c r="FA246" s="286"/>
      <c r="FB246" s="286"/>
      <c r="FC246" s="286"/>
      <c r="FD246" s="286"/>
      <c r="FE246" s="286"/>
      <c r="FF246" s="286"/>
      <c r="FG246" s="286"/>
      <c r="FH246" s="286"/>
      <c r="FI246" s="286"/>
      <c r="FJ246" s="286"/>
      <c r="FK246" s="286"/>
      <c r="FL246" s="286"/>
      <c r="FM246" s="286"/>
      <c r="FN246" s="286"/>
      <c r="FO246" s="286"/>
      <c r="FP246" s="286"/>
      <c r="FQ246" s="286"/>
      <c r="FR246" s="286"/>
      <c r="FS246" s="286"/>
      <c r="FT246" s="286"/>
      <c r="FU246" s="286"/>
      <c r="FV246" s="286"/>
      <c r="FW246" s="286"/>
      <c r="FX246" s="286"/>
      <c r="FY246" s="286"/>
      <c r="FZ246" s="286"/>
      <c r="GA246" s="286"/>
      <c r="GB246" s="286"/>
      <c r="GC246" s="286"/>
      <c r="GD246" s="286"/>
      <c r="GE246" s="286"/>
      <c r="GF246" s="286"/>
      <c r="GG246" s="286"/>
      <c r="GH246" s="286"/>
      <c r="GI246" s="286"/>
      <c r="GJ246" s="286"/>
      <c r="GK246" s="286"/>
      <c r="GL246" s="286"/>
      <c r="GM246" s="286"/>
      <c r="GN246" s="286"/>
      <c r="GO246" s="286"/>
      <c r="GP246" s="286"/>
      <c r="GQ246" s="286"/>
      <c r="GR246" s="286"/>
      <c r="GS246" s="286"/>
      <c r="GT246" s="286"/>
      <c r="GU246" s="286"/>
      <c r="GV246" s="286"/>
      <c r="GW246" s="286"/>
      <c r="GX246" s="286"/>
      <c r="GY246" s="286"/>
      <c r="GZ246" s="286"/>
      <c r="HA246" s="286"/>
      <c r="HB246" s="286"/>
      <c r="HC246" s="286"/>
      <c r="HD246" s="286"/>
      <c r="HE246" s="286"/>
      <c r="HF246" s="286"/>
      <c r="HG246" s="286"/>
      <c r="HH246" s="286"/>
      <c r="HI246" s="286"/>
      <c r="HJ246" s="286"/>
      <c r="HK246" s="286"/>
      <c r="HL246" s="286"/>
      <c r="HM246" s="286"/>
      <c r="HN246" s="286"/>
      <c r="HO246" s="286"/>
      <c r="HP246" s="286"/>
      <c r="HQ246" s="286"/>
      <c r="HR246" s="286"/>
      <c r="HS246" s="286"/>
      <c r="HT246" s="286"/>
      <c r="HU246" s="286"/>
      <c r="HV246" s="286"/>
      <c r="HW246" s="286"/>
      <c r="HX246" s="286"/>
      <c r="HY246" s="286"/>
      <c r="HZ246" s="286"/>
      <c r="IA246" s="286"/>
      <c r="IB246" s="286"/>
      <c r="IC246" s="286"/>
      <c r="ID246" s="286"/>
      <c r="IE246" s="286"/>
      <c r="IF246" s="286"/>
      <c r="IG246" s="286"/>
      <c r="IH246" s="286"/>
      <c r="II246" s="286"/>
      <c r="IJ246" s="286"/>
      <c r="IK246" s="286"/>
      <c r="IL246" s="286"/>
      <c r="IM246" s="286"/>
      <c r="IN246" s="286"/>
      <c r="IO246" s="286"/>
      <c r="IP246" s="286"/>
      <c r="IQ246" s="286"/>
      <c r="IR246" s="286"/>
      <c r="IS246" s="286"/>
      <c r="IT246" s="286"/>
      <c r="IU246" s="286"/>
      <c r="IV246" s="286"/>
    </row>
    <row r="247" s="248" customFormat="1" customHeight="1" spans="1:256">
      <c r="A247" s="286"/>
      <c r="B247" s="286"/>
      <c r="C247" s="286"/>
      <c r="D247" s="286"/>
      <c r="E247" s="286"/>
      <c r="F247" s="277"/>
      <c r="G247" s="277"/>
      <c r="H247" s="277"/>
      <c r="I247" s="277"/>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c r="BR247" s="286"/>
      <c r="BS247" s="286"/>
      <c r="BT247" s="286"/>
      <c r="BU247" s="286"/>
      <c r="BV247" s="286"/>
      <c r="BW247" s="286"/>
      <c r="BX247" s="286"/>
      <c r="BY247" s="286"/>
      <c r="BZ247" s="286"/>
      <c r="CA247" s="286"/>
      <c r="CB247" s="286"/>
      <c r="CC247" s="286"/>
      <c r="CD247" s="286"/>
      <c r="CE247" s="286"/>
      <c r="CF247" s="286"/>
      <c r="CG247" s="286"/>
      <c r="CH247" s="286"/>
      <c r="CI247" s="286"/>
      <c r="CJ247" s="286"/>
      <c r="CK247" s="286"/>
      <c r="CL247" s="286"/>
      <c r="CM247" s="286"/>
      <c r="CN247" s="286"/>
      <c r="CO247" s="286"/>
      <c r="CP247" s="286"/>
      <c r="CQ247" s="286"/>
      <c r="CR247" s="286"/>
      <c r="CS247" s="286"/>
      <c r="CT247" s="286"/>
      <c r="CU247" s="286"/>
      <c r="CV247" s="286"/>
      <c r="CW247" s="286"/>
      <c r="CX247" s="286"/>
      <c r="CY247" s="286"/>
      <c r="CZ247" s="286"/>
      <c r="DA247" s="286"/>
      <c r="DB247" s="286"/>
      <c r="DC247" s="286"/>
      <c r="DD247" s="286"/>
      <c r="DE247" s="286"/>
      <c r="DF247" s="286"/>
      <c r="DG247" s="286"/>
      <c r="DH247" s="286"/>
      <c r="DI247" s="286"/>
      <c r="DJ247" s="286"/>
      <c r="DK247" s="286"/>
      <c r="DL247" s="286"/>
      <c r="DM247" s="286"/>
      <c r="DN247" s="286"/>
      <c r="DO247" s="286"/>
      <c r="DP247" s="286"/>
      <c r="DQ247" s="286"/>
      <c r="DR247" s="286"/>
      <c r="DS247" s="286"/>
      <c r="DT247" s="286"/>
      <c r="DU247" s="286"/>
      <c r="DV247" s="286"/>
      <c r="DW247" s="286"/>
      <c r="DX247" s="286"/>
      <c r="DY247" s="286"/>
      <c r="DZ247" s="286"/>
      <c r="EA247" s="286"/>
      <c r="EB247" s="286"/>
      <c r="EC247" s="286"/>
      <c r="ED247" s="286"/>
      <c r="EE247" s="286"/>
      <c r="EF247" s="286"/>
      <c r="EG247" s="286"/>
      <c r="EH247" s="286"/>
      <c r="EI247" s="286"/>
      <c r="EJ247" s="286"/>
      <c r="EK247" s="286"/>
      <c r="EL247" s="286"/>
      <c r="EM247" s="286"/>
      <c r="EN247" s="286"/>
      <c r="EO247" s="286"/>
      <c r="EP247" s="286"/>
      <c r="EQ247" s="286"/>
      <c r="ER247" s="286"/>
      <c r="ES247" s="286"/>
      <c r="ET247" s="286"/>
      <c r="EU247" s="286"/>
      <c r="EV247" s="286"/>
      <c r="EW247" s="286"/>
      <c r="EX247" s="286"/>
      <c r="EY247" s="286"/>
      <c r="EZ247" s="286"/>
      <c r="FA247" s="286"/>
      <c r="FB247" s="286"/>
      <c r="FC247" s="286"/>
      <c r="FD247" s="286"/>
      <c r="FE247" s="286"/>
      <c r="FF247" s="286"/>
      <c r="FG247" s="286"/>
      <c r="FH247" s="286"/>
      <c r="FI247" s="286"/>
      <c r="FJ247" s="286"/>
      <c r="FK247" s="286"/>
      <c r="FL247" s="286"/>
      <c r="FM247" s="286"/>
      <c r="FN247" s="286"/>
      <c r="FO247" s="286"/>
      <c r="FP247" s="286"/>
      <c r="FQ247" s="286"/>
      <c r="FR247" s="286"/>
      <c r="FS247" s="286"/>
      <c r="FT247" s="286"/>
      <c r="FU247" s="286"/>
      <c r="FV247" s="286"/>
      <c r="FW247" s="286"/>
      <c r="FX247" s="286"/>
      <c r="FY247" s="286"/>
      <c r="FZ247" s="286"/>
      <c r="GA247" s="286"/>
      <c r="GB247" s="286"/>
      <c r="GC247" s="286"/>
      <c r="GD247" s="286"/>
      <c r="GE247" s="286"/>
      <c r="GF247" s="286"/>
      <c r="GG247" s="286"/>
      <c r="GH247" s="286"/>
      <c r="GI247" s="286"/>
      <c r="GJ247" s="286"/>
      <c r="GK247" s="286"/>
      <c r="GL247" s="286"/>
      <c r="GM247" s="286"/>
      <c r="GN247" s="286"/>
      <c r="GO247" s="286"/>
      <c r="GP247" s="286"/>
      <c r="GQ247" s="286"/>
      <c r="GR247" s="286"/>
      <c r="GS247" s="286"/>
      <c r="GT247" s="286"/>
      <c r="GU247" s="286"/>
      <c r="GV247" s="286"/>
      <c r="GW247" s="286"/>
      <c r="GX247" s="286"/>
      <c r="GY247" s="286"/>
      <c r="GZ247" s="286"/>
      <c r="HA247" s="286"/>
      <c r="HB247" s="286"/>
      <c r="HC247" s="286"/>
      <c r="HD247" s="286"/>
      <c r="HE247" s="286"/>
      <c r="HF247" s="286"/>
      <c r="HG247" s="286"/>
      <c r="HH247" s="286"/>
      <c r="HI247" s="286"/>
      <c r="HJ247" s="286"/>
      <c r="HK247" s="286"/>
      <c r="HL247" s="286"/>
      <c r="HM247" s="286"/>
      <c r="HN247" s="286"/>
      <c r="HO247" s="286"/>
      <c r="HP247" s="286"/>
      <c r="HQ247" s="286"/>
      <c r="HR247" s="286"/>
      <c r="HS247" s="286"/>
      <c r="HT247" s="286"/>
      <c r="HU247" s="286"/>
      <c r="HV247" s="286"/>
      <c r="HW247" s="286"/>
      <c r="HX247" s="286"/>
      <c r="HY247" s="286"/>
      <c r="HZ247" s="286"/>
      <c r="IA247" s="286"/>
      <c r="IB247" s="286"/>
      <c r="IC247" s="286"/>
      <c r="ID247" s="286"/>
      <c r="IE247" s="286"/>
      <c r="IF247" s="286"/>
      <c r="IG247" s="286"/>
      <c r="IH247" s="286"/>
      <c r="II247" s="286"/>
      <c r="IJ247" s="286"/>
      <c r="IK247" s="286"/>
      <c r="IL247" s="286"/>
      <c r="IM247" s="286"/>
      <c r="IN247" s="286"/>
      <c r="IO247" s="286"/>
      <c r="IP247" s="286"/>
      <c r="IQ247" s="286"/>
      <c r="IR247" s="286"/>
      <c r="IS247" s="286"/>
      <c r="IT247" s="286"/>
      <c r="IU247" s="286"/>
      <c r="IV247" s="286"/>
    </row>
    <row r="248" s="248" customFormat="1" customHeight="1" spans="1:256">
      <c r="A248" s="286"/>
      <c r="B248" s="286"/>
      <c r="C248" s="286"/>
      <c r="D248" s="286"/>
      <c r="E248" s="286"/>
      <c r="F248" s="277"/>
      <c r="G248" s="277"/>
      <c r="H248" s="277"/>
      <c r="I248" s="277"/>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c r="BG248" s="286"/>
      <c r="BH248" s="286"/>
      <c r="BI248" s="286"/>
      <c r="BJ248" s="286"/>
      <c r="BK248" s="286"/>
      <c r="BL248" s="286"/>
      <c r="BM248" s="286"/>
      <c r="BN248" s="286"/>
      <c r="BO248" s="286"/>
      <c r="BP248" s="286"/>
      <c r="BQ248" s="286"/>
      <c r="BR248" s="286"/>
      <c r="BS248" s="286"/>
      <c r="BT248" s="286"/>
      <c r="BU248" s="286"/>
      <c r="BV248" s="286"/>
      <c r="BW248" s="286"/>
      <c r="BX248" s="286"/>
      <c r="BY248" s="286"/>
      <c r="BZ248" s="286"/>
      <c r="CA248" s="286"/>
      <c r="CB248" s="286"/>
      <c r="CC248" s="286"/>
      <c r="CD248" s="286"/>
      <c r="CE248" s="286"/>
      <c r="CF248" s="286"/>
      <c r="CG248" s="286"/>
      <c r="CH248" s="286"/>
      <c r="CI248" s="286"/>
      <c r="CJ248" s="286"/>
      <c r="CK248" s="286"/>
      <c r="CL248" s="286"/>
      <c r="CM248" s="286"/>
      <c r="CN248" s="286"/>
      <c r="CO248" s="286"/>
      <c r="CP248" s="286"/>
      <c r="CQ248" s="286"/>
      <c r="CR248" s="286"/>
      <c r="CS248" s="286"/>
      <c r="CT248" s="286"/>
      <c r="CU248" s="286"/>
      <c r="CV248" s="286"/>
      <c r="CW248" s="286"/>
      <c r="CX248" s="286"/>
      <c r="CY248" s="286"/>
      <c r="CZ248" s="286"/>
      <c r="DA248" s="286"/>
      <c r="DB248" s="286"/>
      <c r="DC248" s="286"/>
      <c r="DD248" s="286"/>
      <c r="DE248" s="286"/>
      <c r="DF248" s="286"/>
      <c r="DG248" s="286"/>
      <c r="DH248" s="286"/>
      <c r="DI248" s="286"/>
      <c r="DJ248" s="286"/>
      <c r="DK248" s="286"/>
      <c r="DL248" s="286"/>
      <c r="DM248" s="286"/>
      <c r="DN248" s="286"/>
      <c r="DO248" s="286"/>
      <c r="DP248" s="286"/>
      <c r="DQ248" s="286"/>
      <c r="DR248" s="286"/>
      <c r="DS248" s="286"/>
      <c r="DT248" s="286"/>
      <c r="DU248" s="286"/>
      <c r="DV248" s="286"/>
      <c r="DW248" s="286"/>
      <c r="DX248" s="286"/>
      <c r="DY248" s="286"/>
      <c r="DZ248" s="286"/>
      <c r="EA248" s="286"/>
      <c r="EB248" s="286"/>
      <c r="EC248" s="286"/>
      <c r="ED248" s="286"/>
      <c r="EE248" s="286"/>
      <c r="EF248" s="286"/>
      <c r="EG248" s="286"/>
      <c r="EH248" s="286"/>
      <c r="EI248" s="286"/>
      <c r="EJ248" s="286"/>
      <c r="EK248" s="286"/>
      <c r="EL248" s="286"/>
      <c r="EM248" s="286"/>
      <c r="EN248" s="286"/>
      <c r="EO248" s="286"/>
      <c r="EP248" s="286"/>
      <c r="EQ248" s="286"/>
      <c r="ER248" s="286"/>
      <c r="ES248" s="286"/>
      <c r="ET248" s="286"/>
      <c r="EU248" s="286"/>
      <c r="EV248" s="286"/>
      <c r="EW248" s="286"/>
      <c r="EX248" s="286"/>
      <c r="EY248" s="286"/>
      <c r="EZ248" s="286"/>
      <c r="FA248" s="286"/>
      <c r="FB248" s="286"/>
      <c r="FC248" s="286"/>
      <c r="FD248" s="286"/>
      <c r="FE248" s="286"/>
      <c r="FF248" s="286"/>
      <c r="FG248" s="286"/>
      <c r="FH248" s="286"/>
      <c r="FI248" s="286"/>
      <c r="FJ248" s="286"/>
      <c r="FK248" s="286"/>
      <c r="FL248" s="286"/>
      <c r="FM248" s="286"/>
      <c r="FN248" s="286"/>
      <c r="FO248" s="286"/>
      <c r="FP248" s="286"/>
      <c r="FQ248" s="286"/>
      <c r="FR248" s="286"/>
      <c r="FS248" s="286"/>
      <c r="FT248" s="286"/>
      <c r="FU248" s="286"/>
      <c r="FV248" s="286"/>
      <c r="FW248" s="286"/>
      <c r="FX248" s="286"/>
      <c r="FY248" s="286"/>
      <c r="FZ248" s="286"/>
      <c r="GA248" s="286"/>
      <c r="GB248" s="286"/>
      <c r="GC248" s="286"/>
      <c r="GD248" s="286"/>
      <c r="GE248" s="286"/>
      <c r="GF248" s="286"/>
      <c r="GG248" s="286"/>
      <c r="GH248" s="286"/>
      <c r="GI248" s="286"/>
      <c r="GJ248" s="286"/>
      <c r="GK248" s="286"/>
      <c r="GL248" s="286"/>
      <c r="GM248" s="286"/>
      <c r="GN248" s="286"/>
      <c r="GO248" s="286"/>
      <c r="GP248" s="286"/>
      <c r="GQ248" s="286"/>
      <c r="GR248" s="286"/>
      <c r="GS248" s="286"/>
      <c r="GT248" s="286"/>
      <c r="GU248" s="286"/>
      <c r="GV248" s="286"/>
      <c r="GW248" s="286"/>
      <c r="GX248" s="286"/>
      <c r="GY248" s="286"/>
      <c r="GZ248" s="286"/>
      <c r="HA248" s="286"/>
      <c r="HB248" s="286"/>
      <c r="HC248" s="286"/>
      <c r="HD248" s="286"/>
      <c r="HE248" s="286"/>
      <c r="HF248" s="286"/>
      <c r="HG248" s="286"/>
      <c r="HH248" s="286"/>
      <c r="HI248" s="286"/>
      <c r="HJ248" s="286"/>
      <c r="HK248" s="286"/>
      <c r="HL248" s="286"/>
      <c r="HM248" s="286"/>
      <c r="HN248" s="286"/>
      <c r="HO248" s="286"/>
      <c r="HP248" s="286"/>
      <c r="HQ248" s="286"/>
      <c r="HR248" s="286"/>
      <c r="HS248" s="286"/>
      <c r="HT248" s="286"/>
      <c r="HU248" s="286"/>
      <c r="HV248" s="286"/>
      <c r="HW248" s="286"/>
      <c r="HX248" s="286"/>
      <c r="HY248" s="286"/>
      <c r="HZ248" s="286"/>
      <c r="IA248" s="286"/>
      <c r="IB248" s="286"/>
      <c r="IC248" s="286"/>
      <c r="ID248" s="286"/>
      <c r="IE248" s="286"/>
      <c r="IF248" s="286"/>
      <c r="IG248" s="286"/>
      <c r="IH248" s="286"/>
      <c r="II248" s="286"/>
      <c r="IJ248" s="286"/>
      <c r="IK248" s="286"/>
      <c r="IL248" s="286"/>
      <c r="IM248" s="286"/>
      <c r="IN248" s="286"/>
      <c r="IO248" s="286"/>
      <c r="IP248" s="286"/>
      <c r="IQ248" s="286"/>
      <c r="IR248" s="286"/>
      <c r="IS248" s="286"/>
      <c r="IT248" s="286"/>
      <c r="IU248" s="286"/>
      <c r="IV248" s="286"/>
    </row>
    <row r="249" s="248" customFormat="1" customHeight="1" spans="1:256">
      <c r="A249" s="286"/>
      <c r="B249" s="286"/>
      <c r="C249" s="286"/>
      <c r="D249" s="286"/>
      <c r="E249" s="286"/>
      <c r="F249" s="277"/>
      <c r="G249" s="277"/>
      <c r="H249" s="277"/>
      <c r="I249" s="277"/>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c r="BG249" s="286"/>
      <c r="BH249" s="286"/>
      <c r="BI249" s="286"/>
      <c r="BJ249" s="286"/>
      <c r="BK249" s="286"/>
      <c r="BL249" s="286"/>
      <c r="BM249" s="286"/>
      <c r="BN249" s="286"/>
      <c r="BO249" s="286"/>
      <c r="BP249" s="286"/>
      <c r="BQ249" s="286"/>
      <c r="BR249" s="286"/>
      <c r="BS249" s="286"/>
      <c r="BT249" s="286"/>
      <c r="BU249" s="286"/>
      <c r="BV249" s="286"/>
      <c r="BW249" s="286"/>
      <c r="BX249" s="286"/>
      <c r="BY249" s="286"/>
      <c r="BZ249" s="286"/>
      <c r="CA249" s="286"/>
      <c r="CB249" s="286"/>
      <c r="CC249" s="286"/>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c r="CZ249" s="286"/>
      <c r="DA249" s="286"/>
      <c r="DB249" s="286"/>
      <c r="DC249" s="286"/>
      <c r="DD249" s="286"/>
      <c r="DE249" s="286"/>
      <c r="DF249" s="286"/>
      <c r="DG249" s="286"/>
      <c r="DH249" s="286"/>
      <c r="DI249" s="286"/>
      <c r="DJ249" s="286"/>
      <c r="DK249" s="286"/>
      <c r="DL249" s="286"/>
      <c r="DM249" s="286"/>
      <c r="DN249" s="286"/>
      <c r="DO249" s="286"/>
      <c r="DP249" s="286"/>
      <c r="DQ249" s="286"/>
      <c r="DR249" s="286"/>
      <c r="DS249" s="286"/>
      <c r="DT249" s="286"/>
      <c r="DU249" s="286"/>
      <c r="DV249" s="286"/>
      <c r="DW249" s="286"/>
      <c r="DX249" s="286"/>
      <c r="DY249" s="286"/>
      <c r="DZ249" s="286"/>
      <c r="EA249" s="286"/>
      <c r="EB249" s="286"/>
      <c r="EC249" s="286"/>
      <c r="ED249" s="286"/>
      <c r="EE249" s="286"/>
      <c r="EF249" s="286"/>
      <c r="EG249" s="286"/>
      <c r="EH249" s="286"/>
      <c r="EI249" s="286"/>
      <c r="EJ249" s="286"/>
      <c r="EK249" s="286"/>
      <c r="EL249" s="286"/>
      <c r="EM249" s="286"/>
      <c r="EN249" s="286"/>
      <c r="EO249" s="286"/>
      <c r="EP249" s="286"/>
      <c r="EQ249" s="286"/>
      <c r="ER249" s="286"/>
      <c r="ES249" s="286"/>
      <c r="ET249" s="286"/>
      <c r="EU249" s="286"/>
      <c r="EV249" s="286"/>
      <c r="EW249" s="286"/>
      <c r="EX249" s="286"/>
      <c r="EY249" s="286"/>
      <c r="EZ249" s="286"/>
      <c r="FA249" s="286"/>
      <c r="FB249" s="286"/>
      <c r="FC249" s="286"/>
      <c r="FD249" s="286"/>
      <c r="FE249" s="286"/>
      <c r="FF249" s="286"/>
      <c r="FG249" s="286"/>
      <c r="FH249" s="286"/>
      <c r="FI249" s="286"/>
      <c r="FJ249" s="286"/>
      <c r="FK249" s="286"/>
      <c r="FL249" s="286"/>
      <c r="FM249" s="286"/>
      <c r="FN249" s="286"/>
      <c r="FO249" s="286"/>
      <c r="FP249" s="286"/>
      <c r="FQ249" s="286"/>
      <c r="FR249" s="286"/>
      <c r="FS249" s="286"/>
      <c r="FT249" s="286"/>
      <c r="FU249" s="286"/>
      <c r="FV249" s="286"/>
      <c r="FW249" s="286"/>
      <c r="FX249" s="286"/>
      <c r="FY249" s="286"/>
      <c r="FZ249" s="286"/>
      <c r="GA249" s="286"/>
      <c r="GB249" s="286"/>
      <c r="GC249" s="286"/>
      <c r="GD249" s="286"/>
      <c r="GE249" s="286"/>
      <c r="GF249" s="286"/>
      <c r="GG249" s="286"/>
      <c r="GH249" s="286"/>
      <c r="GI249" s="286"/>
      <c r="GJ249" s="286"/>
      <c r="GK249" s="286"/>
      <c r="GL249" s="286"/>
      <c r="GM249" s="286"/>
      <c r="GN249" s="286"/>
      <c r="GO249" s="286"/>
      <c r="GP249" s="286"/>
      <c r="GQ249" s="286"/>
      <c r="GR249" s="286"/>
      <c r="GS249" s="286"/>
      <c r="GT249" s="286"/>
      <c r="GU249" s="286"/>
      <c r="GV249" s="286"/>
      <c r="GW249" s="286"/>
      <c r="GX249" s="286"/>
      <c r="GY249" s="286"/>
      <c r="GZ249" s="286"/>
      <c r="HA249" s="286"/>
      <c r="HB249" s="286"/>
      <c r="HC249" s="286"/>
      <c r="HD249" s="286"/>
      <c r="HE249" s="286"/>
      <c r="HF249" s="286"/>
      <c r="HG249" s="286"/>
      <c r="HH249" s="286"/>
      <c r="HI249" s="286"/>
      <c r="HJ249" s="286"/>
      <c r="HK249" s="286"/>
      <c r="HL249" s="286"/>
      <c r="HM249" s="286"/>
      <c r="HN249" s="286"/>
      <c r="HO249" s="286"/>
      <c r="HP249" s="286"/>
      <c r="HQ249" s="286"/>
      <c r="HR249" s="286"/>
      <c r="HS249" s="286"/>
      <c r="HT249" s="286"/>
      <c r="HU249" s="286"/>
      <c r="HV249" s="286"/>
      <c r="HW249" s="286"/>
      <c r="HX249" s="286"/>
      <c r="HY249" s="286"/>
      <c r="HZ249" s="286"/>
      <c r="IA249" s="286"/>
      <c r="IB249" s="286"/>
      <c r="IC249" s="286"/>
      <c r="ID249" s="286"/>
      <c r="IE249" s="286"/>
      <c r="IF249" s="286"/>
      <c r="IG249" s="286"/>
      <c r="IH249" s="286"/>
      <c r="II249" s="286"/>
      <c r="IJ249" s="286"/>
      <c r="IK249" s="286"/>
      <c r="IL249" s="286"/>
      <c r="IM249" s="286"/>
      <c r="IN249" s="286"/>
      <c r="IO249" s="286"/>
      <c r="IP249" s="286"/>
      <c r="IQ249" s="286"/>
      <c r="IR249" s="286"/>
      <c r="IS249" s="286"/>
      <c r="IT249" s="286"/>
      <c r="IU249" s="286"/>
      <c r="IV249" s="286"/>
    </row>
    <row r="250" s="248" customFormat="1" customHeight="1" spans="1:256">
      <c r="A250" s="286"/>
      <c r="B250" s="286"/>
      <c r="C250" s="286"/>
      <c r="D250" s="286"/>
      <c r="E250" s="286"/>
      <c r="F250" s="277"/>
      <c r="G250" s="277"/>
      <c r="H250" s="277"/>
      <c r="I250" s="277"/>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c r="BR250" s="286"/>
      <c r="BS250" s="286"/>
      <c r="BT250" s="286"/>
      <c r="BU250" s="286"/>
      <c r="BV250" s="286"/>
      <c r="BW250" s="286"/>
      <c r="BX250" s="286"/>
      <c r="BY250" s="286"/>
      <c r="BZ250" s="286"/>
      <c r="CA250" s="286"/>
      <c r="CB250" s="286"/>
      <c r="CC250" s="286"/>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c r="DK250" s="286"/>
      <c r="DL250" s="286"/>
      <c r="DM250" s="286"/>
      <c r="DN250" s="286"/>
      <c r="DO250" s="286"/>
      <c r="DP250" s="286"/>
      <c r="DQ250" s="286"/>
      <c r="DR250" s="286"/>
      <c r="DS250" s="286"/>
      <c r="DT250" s="286"/>
      <c r="DU250" s="286"/>
      <c r="DV250" s="286"/>
      <c r="DW250" s="286"/>
      <c r="DX250" s="286"/>
      <c r="DY250" s="286"/>
      <c r="DZ250" s="286"/>
      <c r="EA250" s="286"/>
      <c r="EB250" s="286"/>
      <c r="EC250" s="286"/>
      <c r="ED250" s="286"/>
      <c r="EE250" s="286"/>
      <c r="EF250" s="286"/>
      <c r="EG250" s="286"/>
      <c r="EH250" s="286"/>
      <c r="EI250" s="286"/>
      <c r="EJ250" s="286"/>
      <c r="EK250" s="286"/>
      <c r="EL250" s="286"/>
      <c r="EM250" s="286"/>
      <c r="EN250" s="286"/>
      <c r="EO250" s="286"/>
      <c r="EP250" s="286"/>
      <c r="EQ250" s="286"/>
      <c r="ER250" s="286"/>
      <c r="ES250" s="286"/>
      <c r="ET250" s="286"/>
      <c r="EU250" s="286"/>
      <c r="EV250" s="286"/>
      <c r="EW250" s="286"/>
      <c r="EX250" s="286"/>
      <c r="EY250" s="286"/>
      <c r="EZ250" s="286"/>
      <c r="FA250" s="286"/>
      <c r="FB250" s="286"/>
      <c r="FC250" s="286"/>
      <c r="FD250" s="286"/>
      <c r="FE250" s="286"/>
      <c r="FF250" s="286"/>
      <c r="FG250" s="286"/>
      <c r="FH250" s="286"/>
      <c r="FI250" s="286"/>
      <c r="FJ250" s="286"/>
      <c r="FK250" s="286"/>
      <c r="FL250" s="286"/>
      <c r="FM250" s="286"/>
      <c r="FN250" s="286"/>
      <c r="FO250" s="286"/>
      <c r="FP250" s="286"/>
      <c r="FQ250" s="286"/>
      <c r="FR250" s="286"/>
      <c r="FS250" s="286"/>
      <c r="FT250" s="286"/>
      <c r="FU250" s="286"/>
      <c r="FV250" s="286"/>
      <c r="FW250" s="286"/>
      <c r="FX250" s="286"/>
      <c r="FY250" s="286"/>
      <c r="FZ250" s="286"/>
      <c r="GA250" s="286"/>
      <c r="GB250" s="286"/>
      <c r="GC250" s="286"/>
      <c r="GD250" s="286"/>
      <c r="GE250" s="286"/>
      <c r="GF250" s="286"/>
      <c r="GG250" s="286"/>
      <c r="GH250" s="286"/>
      <c r="GI250" s="286"/>
      <c r="GJ250" s="286"/>
      <c r="GK250" s="286"/>
      <c r="GL250" s="286"/>
      <c r="GM250" s="286"/>
      <c r="GN250" s="286"/>
      <c r="GO250" s="286"/>
      <c r="GP250" s="286"/>
      <c r="GQ250" s="286"/>
      <c r="GR250" s="286"/>
      <c r="GS250" s="286"/>
      <c r="GT250" s="286"/>
      <c r="GU250" s="286"/>
      <c r="GV250" s="286"/>
      <c r="GW250" s="286"/>
      <c r="GX250" s="286"/>
      <c r="GY250" s="286"/>
      <c r="GZ250" s="286"/>
      <c r="HA250" s="286"/>
      <c r="HB250" s="286"/>
      <c r="HC250" s="286"/>
      <c r="HD250" s="286"/>
      <c r="HE250" s="286"/>
      <c r="HF250" s="286"/>
      <c r="HG250" s="286"/>
      <c r="HH250" s="286"/>
      <c r="HI250" s="286"/>
      <c r="HJ250" s="286"/>
      <c r="HK250" s="286"/>
      <c r="HL250" s="286"/>
      <c r="HM250" s="286"/>
      <c r="HN250" s="286"/>
      <c r="HO250" s="286"/>
      <c r="HP250" s="286"/>
      <c r="HQ250" s="286"/>
      <c r="HR250" s="286"/>
      <c r="HS250" s="286"/>
      <c r="HT250" s="286"/>
      <c r="HU250" s="286"/>
      <c r="HV250" s="286"/>
      <c r="HW250" s="286"/>
      <c r="HX250" s="286"/>
      <c r="HY250" s="286"/>
      <c r="HZ250" s="286"/>
      <c r="IA250" s="286"/>
      <c r="IB250" s="286"/>
      <c r="IC250" s="286"/>
      <c r="ID250" s="286"/>
      <c r="IE250" s="286"/>
      <c r="IF250" s="286"/>
      <c r="IG250" s="286"/>
      <c r="IH250" s="286"/>
      <c r="II250" s="286"/>
      <c r="IJ250" s="286"/>
      <c r="IK250" s="286"/>
      <c r="IL250" s="286"/>
      <c r="IM250" s="286"/>
      <c r="IN250" s="286"/>
      <c r="IO250" s="286"/>
      <c r="IP250" s="286"/>
      <c r="IQ250" s="286"/>
      <c r="IR250" s="286"/>
      <c r="IS250" s="286"/>
      <c r="IT250" s="286"/>
      <c r="IU250" s="286"/>
      <c r="IV250" s="286"/>
    </row>
    <row r="251" s="248" customFormat="1" customHeight="1" spans="1:256">
      <c r="A251" s="286"/>
      <c r="B251" s="286"/>
      <c r="C251" s="286"/>
      <c r="D251" s="286"/>
      <c r="E251" s="286"/>
      <c r="F251" s="277"/>
      <c r="G251" s="277"/>
      <c r="H251" s="277"/>
      <c r="I251" s="277"/>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c r="BR251" s="286"/>
      <c r="BS251" s="286"/>
      <c r="BT251" s="286"/>
      <c r="BU251" s="286"/>
      <c r="BV251" s="286"/>
      <c r="BW251" s="286"/>
      <c r="BX251" s="286"/>
      <c r="BY251" s="286"/>
      <c r="BZ251" s="286"/>
      <c r="CA251" s="286"/>
      <c r="CB251" s="286"/>
      <c r="CC251" s="286"/>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6"/>
      <c r="DM251" s="286"/>
      <c r="DN251" s="286"/>
      <c r="DO251" s="286"/>
      <c r="DP251" s="286"/>
      <c r="DQ251" s="286"/>
      <c r="DR251" s="286"/>
      <c r="DS251" s="286"/>
      <c r="DT251" s="286"/>
      <c r="DU251" s="286"/>
      <c r="DV251" s="286"/>
      <c r="DW251" s="286"/>
      <c r="DX251" s="286"/>
      <c r="DY251" s="286"/>
      <c r="DZ251" s="286"/>
      <c r="EA251" s="286"/>
      <c r="EB251" s="286"/>
      <c r="EC251" s="286"/>
      <c r="ED251" s="286"/>
      <c r="EE251" s="286"/>
      <c r="EF251" s="286"/>
      <c r="EG251" s="286"/>
      <c r="EH251" s="286"/>
      <c r="EI251" s="286"/>
      <c r="EJ251" s="286"/>
      <c r="EK251" s="286"/>
      <c r="EL251" s="286"/>
      <c r="EM251" s="286"/>
      <c r="EN251" s="286"/>
      <c r="EO251" s="286"/>
      <c r="EP251" s="286"/>
      <c r="EQ251" s="286"/>
      <c r="ER251" s="286"/>
      <c r="ES251" s="286"/>
      <c r="ET251" s="286"/>
      <c r="EU251" s="286"/>
      <c r="EV251" s="286"/>
      <c r="EW251" s="286"/>
      <c r="EX251" s="286"/>
      <c r="EY251" s="286"/>
      <c r="EZ251" s="286"/>
      <c r="FA251" s="286"/>
      <c r="FB251" s="286"/>
      <c r="FC251" s="286"/>
      <c r="FD251" s="286"/>
      <c r="FE251" s="286"/>
      <c r="FF251" s="286"/>
      <c r="FG251" s="286"/>
      <c r="FH251" s="286"/>
      <c r="FI251" s="286"/>
      <c r="FJ251" s="286"/>
      <c r="FK251" s="286"/>
      <c r="FL251" s="286"/>
      <c r="FM251" s="286"/>
      <c r="FN251" s="286"/>
      <c r="FO251" s="286"/>
      <c r="FP251" s="286"/>
      <c r="FQ251" s="286"/>
      <c r="FR251" s="286"/>
      <c r="FS251" s="286"/>
      <c r="FT251" s="286"/>
      <c r="FU251" s="286"/>
      <c r="FV251" s="286"/>
      <c r="FW251" s="286"/>
      <c r="FX251" s="286"/>
      <c r="FY251" s="286"/>
      <c r="FZ251" s="286"/>
      <c r="GA251" s="286"/>
      <c r="GB251" s="286"/>
      <c r="GC251" s="286"/>
      <c r="GD251" s="286"/>
      <c r="GE251" s="286"/>
      <c r="GF251" s="286"/>
      <c r="GG251" s="286"/>
      <c r="GH251" s="286"/>
      <c r="GI251" s="286"/>
      <c r="GJ251" s="286"/>
      <c r="GK251" s="286"/>
      <c r="GL251" s="286"/>
      <c r="GM251" s="286"/>
      <c r="GN251" s="286"/>
      <c r="GO251" s="286"/>
      <c r="GP251" s="286"/>
      <c r="GQ251" s="286"/>
      <c r="GR251" s="286"/>
      <c r="GS251" s="286"/>
      <c r="GT251" s="286"/>
      <c r="GU251" s="286"/>
      <c r="GV251" s="286"/>
      <c r="GW251" s="286"/>
      <c r="GX251" s="286"/>
      <c r="GY251" s="286"/>
      <c r="GZ251" s="286"/>
      <c r="HA251" s="286"/>
      <c r="HB251" s="286"/>
      <c r="HC251" s="286"/>
      <c r="HD251" s="286"/>
      <c r="HE251" s="286"/>
      <c r="HF251" s="286"/>
      <c r="HG251" s="286"/>
      <c r="HH251" s="286"/>
      <c r="HI251" s="286"/>
      <c r="HJ251" s="286"/>
      <c r="HK251" s="286"/>
      <c r="HL251" s="286"/>
      <c r="HM251" s="286"/>
      <c r="HN251" s="286"/>
      <c r="HO251" s="286"/>
      <c r="HP251" s="286"/>
      <c r="HQ251" s="286"/>
      <c r="HR251" s="286"/>
      <c r="HS251" s="286"/>
      <c r="HT251" s="286"/>
      <c r="HU251" s="286"/>
      <c r="HV251" s="286"/>
      <c r="HW251" s="286"/>
      <c r="HX251" s="286"/>
      <c r="HY251" s="286"/>
      <c r="HZ251" s="286"/>
      <c r="IA251" s="286"/>
      <c r="IB251" s="286"/>
      <c r="IC251" s="286"/>
      <c r="ID251" s="286"/>
      <c r="IE251" s="286"/>
      <c r="IF251" s="286"/>
      <c r="IG251" s="286"/>
      <c r="IH251" s="286"/>
      <c r="II251" s="286"/>
      <c r="IJ251" s="286"/>
      <c r="IK251" s="286"/>
      <c r="IL251" s="286"/>
      <c r="IM251" s="286"/>
      <c r="IN251" s="286"/>
      <c r="IO251" s="286"/>
      <c r="IP251" s="286"/>
      <c r="IQ251" s="286"/>
      <c r="IR251" s="286"/>
      <c r="IS251" s="286"/>
      <c r="IT251" s="286"/>
      <c r="IU251" s="286"/>
      <c r="IV251" s="286"/>
    </row>
    <row r="252" s="248" customFormat="1" customHeight="1" spans="1:256">
      <c r="A252" s="286"/>
      <c r="B252" s="286"/>
      <c r="C252" s="286"/>
      <c r="D252" s="286"/>
      <c r="E252" s="286"/>
      <c r="F252" s="277"/>
      <c r="G252" s="277"/>
      <c r="H252" s="277"/>
      <c r="I252" s="277"/>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c r="BR252" s="286"/>
      <c r="BS252" s="286"/>
      <c r="BT252" s="286"/>
      <c r="BU252" s="286"/>
      <c r="BV252" s="286"/>
      <c r="BW252" s="286"/>
      <c r="BX252" s="286"/>
      <c r="BY252" s="286"/>
      <c r="BZ252" s="286"/>
      <c r="CA252" s="286"/>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c r="DV252" s="286"/>
      <c r="DW252" s="286"/>
      <c r="DX252" s="286"/>
      <c r="DY252" s="286"/>
      <c r="DZ252" s="286"/>
      <c r="EA252" s="286"/>
      <c r="EB252" s="286"/>
      <c r="EC252" s="286"/>
      <c r="ED252" s="286"/>
      <c r="EE252" s="286"/>
      <c r="EF252" s="286"/>
      <c r="EG252" s="286"/>
      <c r="EH252" s="286"/>
      <c r="EI252" s="286"/>
      <c r="EJ252" s="286"/>
      <c r="EK252" s="286"/>
      <c r="EL252" s="286"/>
      <c r="EM252" s="286"/>
      <c r="EN252" s="286"/>
      <c r="EO252" s="286"/>
      <c r="EP252" s="286"/>
      <c r="EQ252" s="286"/>
      <c r="ER252" s="286"/>
      <c r="ES252" s="286"/>
      <c r="ET252" s="286"/>
      <c r="EU252" s="286"/>
      <c r="EV252" s="286"/>
      <c r="EW252" s="286"/>
      <c r="EX252" s="286"/>
      <c r="EY252" s="286"/>
      <c r="EZ252" s="286"/>
      <c r="FA252" s="286"/>
      <c r="FB252" s="286"/>
      <c r="FC252" s="286"/>
      <c r="FD252" s="286"/>
      <c r="FE252" s="286"/>
      <c r="FF252" s="286"/>
      <c r="FG252" s="286"/>
      <c r="FH252" s="286"/>
      <c r="FI252" s="286"/>
      <c r="FJ252" s="286"/>
      <c r="FK252" s="286"/>
      <c r="FL252" s="286"/>
      <c r="FM252" s="286"/>
      <c r="FN252" s="286"/>
      <c r="FO252" s="286"/>
      <c r="FP252" s="286"/>
      <c r="FQ252" s="286"/>
      <c r="FR252" s="286"/>
      <c r="FS252" s="286"/>
      <c r="FT252" s="286"/>
      <c r="FU252" s="286"/>
      <c r="FV252" s="286"/>
      <c r="FW252" s="286"/>
      <c r="FX252" s="286"/>
      <c r="FY252" s="286"/>
      <c r="FZ252" s="286"/>
      <c r="GA252" s="286"/>
      <c r="GB252" s="286"/>
      <c r="GC252" s="286"/>
      <c r="GD252" s="286"/>
      <c r="GE252" s="286"/>
      <c r="GF252" s="286"/>
      <c r="GG252" s="286"/>
      <c r="GH252" s="286"/>
      <c r="GI252" s="286"/>
      <c r="GJ252" s="286"/>
      <c r="GK252" s="286"/>
      <c r="GL252" s="286"/>
      <c r="GM252" s="286"/>
      <c r="GN252" s="286"/>
      <c r="GO252" s="286"/>
      <c r="GP252" s="286"/>
      <c r="GQ252" s="286"/>
      <c r="GR252" s="286"/>
      <c r="GS252" s="286"/>
      <c r="GT252" s="286"/>
      <c r="GU252" s="286"/>
      <c r="GV252" s="286"/>
      <c r="GW252" s="286"/>
      <c r="GX252" s="286"/>
      <c r="GY252" s="286"/>
      <c r="GZ252" s="286"/>
      <c r="HA252" s="286"/>
      <c r="HB252" s="286"/>
      <c r="HC252" s="286"/>
      <c r="HD252" s="286"/>
      <c r="HE252" s="286"/>
      <c r="HF252" s="286"/>
      <c r="HG252" s="286"/>
      <c r="HH252" s="286"/>
      <c r="HI252" s="286"/>
      <c r="HJ252" s="286"/>
      <c r="HK252" s="286"/>
      <c r="HL252" s="286"/>
      <c r="HM252" s="286"/>
      <c r="HN252" s="286"/>
      <c r="HO252" s="286"/>
      <c r="HP252" s="286"/>
      <c r="HQ252" s="286"/>
      <c r="HR252" s="286"/>
      <c r="HS252" s="286"/>
      <c r="HT252" s="286"/>
      <c r="HU252" s="286"/>
      <c r="HV252" s="286"/>
      <c r="HW252" s="286"/>
      <c r="HX252" s="286"/>
      <c r="HY252" s="286"/>
      <c r="HZ252" s="286"/>
      <c r="IA252" s="286"/>
      <c r="IB252" s="286"/>
      <c r="IC252" s="286"/>
      <c r="ID252" s="286"/>
      <c r="IE252" s="286"/>
      <c r="IF252" s="286"/>
      <c r="IG252" s="286"/>
      <c r="IH252" s="286"/>
      <c r="II252" s="286"/>
      <c r="IJ252" s="286"/>
      <c r="IK252" s="286"/>
      <c r="IL252" s="286"/>
      <c r="IM252" s="286"/>
      <c r="IN252" s="286"/>
      <c r="IO252" s="286"/>
      <c r="IP252" s="286"/>
      <c r="IQ252" s="286"/>
      <c r="IR252" s="286"/>
      <c r="IS252" s="286"/>
      <c r="IT252" s="286"/>
      <c r="IU252" s="286"/>
      <c r="IV252" s="286"/>
    </row>
    <row r="253" s="248" customFormat="1" customHeight="1" spans="1:256">
      <c r="A253" s="286"/>
      <c r="B253" s="286"/>
      <c r="C253" s="286"/>
      <c r="D253" s="286"/>
      <c r="E253" s="286"/>
      <c r="F253" s="277"/>
      <c r="G253" s="277"/>
      <c r="H253" s="277"/>
      <c r="I253" s="277"/>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286"/>
      <c r="BZ253" s="286"/>
      <c r="CA253" s="286"/>
      <c r="CB253" s="286"/>
      <c r="CC253" s="286"/>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c r="DV253" s="286"/>
      <c r="DW253" s="286"/>
      <c r="DX253" s="286"/>
      <c r="DY253" s="286"/>
      <c r="DZ253" s="286"/>
      <c r="EA253" s="286"/>
      <c r="EB253" s="286"/>
      <c r="EC253" s="286"/>
      <c r="ED253" s="286"/>
      <c r="EE253" s="286"/>
      <c r="EF253" s="286"/>
      <c r="EG253" s="286"/>
      <c r="EH253" s="286"/>
      <c r="EI253" s="286"/>
      <c r="EJ253" s="286"/>
      <c r="EK253" s="286"/>
      <c r="EL253" s="286"/>
      <c r="EM253" s="286"/>
      <c r="EN253" s="286"/>
      <c r="EO253" s="286"/>
      <c r="EP253" s="286"/>
      <c r="EQ253" s="286"/>
      <c r="ER253" s="286"/>
      <c r="ES253" s="286"/>
      <c r="ET253" s="286"/>
      <c r="EU253" s="286"/>
      <c r="EV253" s="286"/>
      <c r="EW253" s="286"/>
      <c r="EX253" s="286"/>
      <c r="EY253" s="286"/>
      <c r="EZ253" s="286"/>
      <c r="FA253" s="286"/>
      <c r="FB253" s="286"/>
      <c r="FC253" s="286"/>
      <c r="FD253" s="286"/>
      <c r="FE253" s="286"/>
      <c r="FF253" s="286"/>
      <c r="FG253" s="286"/>
      <c r="FH253" s="286"/>
      <c r="FI253" s="286"/>
      <c r="FJ253" s="286"/>
      <c r="FK253" s="286"/>
      <c r="FL253" s="286"/>
      <c r="FM253" s="286"/>
      <c r="FN253" s="286"/>
      <c r="FO253" s="286"/>
      <c r="FP253" s="286"/>
      <c r="FQ253" s="286"/>
      <c r="FR253" s="286"/>
      <c r="FS253" s="286"/>
      <c r="FT253" s="286"/>
      <c r="FU253" s="286"/>
      <c r="FV253" s="286"/>
      <c r="FW253" s="286"/>
      <c r="FX253" s="286"/>
      <c r="FY253" s="286"/>
      <c r="FZ253" s="286"/>
      <c r="GA253" s="286"/>
      <c r="GB253" s="286"/>
      <c r="GC253" s="286"/>
      <c r="GD253" s="286"/>
      <c r="GE253" s="286"/>
      <c r="GF253" s="286"/>
      <c r="GG253" s="286"/>
      <c r="GH253" s="286"/>
      <c r="GI253" s="286"/>
      <c r="GJ253" s="286"/>
      <c r="GK253" s="286"/>
      <c r="GL253" s="286"/>
      <c r="GM253" s="286"/>
      <c r="GN253" s="286"/>
      <c r="GO253" s="286"/>
      <c r="GP253" s="286"/>
      <c r="GQ253" s="286"/>
      <c r="GR253" s="286"/>
      <c r="GS253" s="286"/>
      <c r="GT253" s="286"/>
      <c r="GU253" s="286"/>
      <c r="GV253" s="286"/>
      <c r="GW253" s="286"/>
      <c r="GX253" s="286"/>
      <c r="GY253" s="286"/>
      <c r="GZ253" s="286"/>
      <c r="HA253" s="286"/>
      <c r="HB253" s="286"/>
      <c r="HC253" s="286"/>
      <c r="HD253" s="286"/>
      <c r="HE253" s="286"/>
      <c r="HF253" s="286"/>
      <c r="HG253" s="286"/>
      <c r="HH253" s="286"/>
      <c r="HI253" s="286"/>
      <c r="HJ253" s="286"/>
      <c r="HK253" s="286"/>
      <c r="HL253" s="286"/>
      <c r="HM253" s="286"/>
      <c r="HN253" s="286"/>
      <c r="HO253" s="286"/>
      <c r="HP253" s="286"/>
      <c r="HQ253" s="286"/>
      <c r="HR253" s="286"/>
      <c r="HS253" s="286"/>
      <c r="HT253" s="286"/>
      <c r="HU253" s="286"/>
      <c r="HV253" s="286"/>
      <c r="HW253" s="286"/>
      <c r="HX253" s="286"/>
      <c r="HY253" s="286"/>
      <c r="HZ253" s="286"/>
      <c r="IA253" s="286"/>
      <c r="IB253" s="286"/>
      <c r="IC253" s="286"/>
      <c r="ID253" s="286"/>
      <c r="IE253" s="286"/>
      <c r="IF253" s="286"/>
      <c r="IG253" s="286"/>
      <c r="IH253" s="286"/>
      <c r="II253" s="286"/>
      <c r="IJ253" s="286"/>
      <c r="IK253" s="286"/>
      <c r="IL253" s="286"/>
      <c r="IM253" s="286"/>
      <c r="IN253" s="286"/>
      <c r="IO253" s="286"/>
      <c r="IP253" s="286"/>
      <c r="IQ253" s="286"/>
      <c r="IR253" s="286"/>
      <c r="IS253" s="286"/>
      <c r="IT253" s="286"/>
      <c r="IU253" s="286"/>
      <c r="IV253" s="286"/>
    </row>
    <row r="254" s="248" customFormat="1" customHeight="1" spans="1:256">
      <c r="A254" s="286"/>
      <c r="B254" s="286"/>
      <c r="C254" s="286"/>
      <c r="D254" s="286"/>
      <c r="E254" s="286"/>
      <c r="F254" s="277"/>
      <c r="G254" s="277"/>
      <c r="H254" s="277"/>
      <c r="I254" s="277"/>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c r="BR254" s="286"/>
      <c r="BS254" s="286"/>
      <c r="BT254" s="286"/>
      <c r="BU254" s="286"/>
      <c r="BV254" s="286"/>
      <c r="BW254" s="286"/>
      <c r="BX254" s="286"/>
      <c r="BY254" s="286"/>
      <c r="BZ254" s="286"/>
      <c r="CA254" s="286"/>
      <c r="CB254" s="286"/>
      <c r="CC254" s="286"/>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6"/>
      <c r="DM254" s="286"/>
      <c r="DN254" s="286"/>
      <c r="DO254" s="286"/>
      <c r="DP254" s="286"/>
      <c r="DQ254" s="286"/>
      <c r="DR254" s="286"/>
      <c r="DS254" s="286"/>
      <c r="DT254" s="286"/>
      <c r="DU254" s="286"/>
      <c r="DV254" s="286"/>
      <c r="DW254" s="286"/>
      <c r="DX254" s="286"/>
      <c r="DY254" s="286"/>
      <c r="DZ254" s="286"/>
      <c r="EA254" s="286"/>
      <c r="EB254" s="286"/>
      <c r="EC254" s="286"/>
      <c r="ED254" s="286"/>
      <c r="EE254" s="286"/>
      <c r="EF254" s="286"/>
      <c r="EG254" s="286"/>
      <c r="EH254" s="286"/>
      <c r="EI254" s="286"/>
      <c r="EJ254" s="286"/>
      <c r="EK254" s="286"/>
      <c r="EL254" s="286"/>
      <c r="EM254" s="286"/>
      <c r="EN254" s="286"/>
      <c r="EO254" s="286"/>
      <c r="EP254" s="286"/>
      <c r="EQ254" s="286"/>
      <c r="ER254" s="286"/>
      <c r="ES254" s="286"/>
      <c r="ET254" s="286"/>
      <c r="EU254" s="286"/>
      <c r="EV254" s="286"/>
      <c r="EW254" s="286"/>
      <c r="EX254" s="286"/>
      <c r="EY254" s="286"/>
      <c r="EZ254" s="286"/>
      <c r="FA254" s="286"/>
      <c r="FB254" s="286"/>
      <c r="FC254" s="286"/>
      <c r="FD254" s="286"/>
      <c r="FE254" s="286"/>
      <c r="FF254" s="286"/>
      <c r="FG254" s="286"/>
      <c r="FH254" s="286"/>
      <c r="FI254" s="286"/>
      <c r="FJ254" s="286"/>
      <c r="FK254" s="286"/>
      <c r="FL254" s="286"/>
      <c r="FM254" s="286"/>
      <c r="FN254" s="286"/>
      <c r="FO254" s="286"/>
      <c r="FP254" s="286"/>
      <c r="FQ254" s="286"/>
      <c r="FR254" s="286"/>
      <c r="FS254" s="286"/>
      <c r="FT254" s="286"/>
      <c r="FU254" s="286"/>
      <c r="FV254" s="286"/>
      <c r="FW254" s="286"/>
      <c r="FX254" s="286"/>
      <c r="FY254" s="286"/>
      <c r="FZ254" s="286"/>
      <c r="GA254" s="286"/>
      <c r="GB254" s="286"/>
      <c r="GC254" s="286"/>
      <c r="GD254" s="286"/>
      <c r="GE254" s="286"/>
      <c r="GF254" s="286"/>
      <c r="GG254" s="286"/>
      <c r="GH254" s="286"/>
      <c r="GI254" s="286"/>
      <c r="GJ254" s="286"/>
      <c r="GK254" s="286"/>
      <c r="GL254" s="286"/>
      <c r="GM254" s="286"/>
      <c r="GN254" s="286"/>
      <c r="GO254" s="286"/>
      <c r="GP254" s="286"/>
      <c r="GQ254" s="286"/>
      <c r="GR254" s="286"/>
      <c r="GS254" s="286"/>
      <c r="GT254" s="286"/>
      <c r="GU254" s="286"/>
      <c r="GV254" s="286"/>
      <c r="GW254" s="286"/>
      <c r="GX254" s="286"/>
      <c r="GY254" s="286"/>
      <c r="GZ254" s="286"/>
      <c r="HA254" s="286"/>
      <c r="HB254" s="286"/>
      <c r="HC254" s="286"/>
      <c r="HD254" s="286"/>
      <c r="HE254" s="286"/>
      <c r="HF254" s="286"/>
      <c r="HG254" s="286"/>
      <c r="HH254" s="286"/>
      <c r="HI254" s="286"/>
      <c r="HJ254" s="286"/>
      <c r="HK254" s="286"/>
      <c r="HL254" s="286"/>
      <c r="HM254" s="286"/>
      <c r="HN254" s="286"/>
      <c r="HO254" s="286"/>
      <c r="HP254" s="286"/>
      <c r="HQ254" s="286"/>
      <c r="HR254" s="286"/>
      <c r="HS254" s="286"/>
      <c r="HT254" s="286"/>
      <c r="HU254" s="286"/>
      <c r="HV254" s="286"/>
      <c r="HW254" s="286"/>
      <c r="HX254" s="286"/>
      <c r="HY254" s="286"/>
      <c r="HZ254" s="286"/>
      <c r="IA254" s="286"/>
      <c r="IB254" s="286"/>
      <c r="IC254" s="286"/>
      <c r="ID254" s="286"/>
      <c r="IE254" s="286"/>
      <c r="IF254" s="286"/>
      <c r="IG254" s="286"/>
      <c r="IH254" s="286"/>
      <c r="II254" s="286"/>
      <c r="IJ254" s="286"/>
      <c r="IK254" s="286"/>
      <c r="IL254" s="286"/>
      <c r="IM254" s="286"/>
      <c r="IN254" s="286"/>
      <c r="IO254" s="286"/>
      <c r="IP254" s="286"/>
      <c r="IQ254" s="286"/>
      <c r="IR254" s="286"/>
      <c r="IS254" s="286"/>
      <c r="IT254" s="286"/>
      <c r="IU254" s="286"/>
      <c r="IV254" s="286"/>
    </row>
    <row r="255" s="248" customFormat="1" customHeight="1" spans="1:256">
      <c r="A255" s="286"/>
      <c r="B255" s="286"/>
      <c r="C255" s="286"/>
      <c r="D255" s="286"/>
      <c r="E255" s="286"/>
      <c r="F255" s="277"/>
      <c r="G255" s="277"/>
      <c r="H255" s="277"/>
      <c r="I255" s="277"/>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c r="BR255" s="286"/>
      <c r="BS255" s="286"/>
      <c r="BT255" s="286"/>
      <c r="BU255" s="286"/>
      <c r="BV255" s="286"/>
      <c r="BW255" s="286"/>
      <c r="BX255" s="286"/>
      <c r="BY255" s="286"/>
      <c r="BZ255" s="286"/>
      <c r="CA255" s="286"/>
      <c r="CB255" s="286"/>
      <c r="CC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6"/>
      <c r="DM255" s="286"/>
      <c r="DN255" s="286"/>
      <c r="DO255" s="286"/>
      <c r="DP255" s="286"/>
      <c r="DQ255" s="286"/>
      <c r="DR255" s="286"/>
      <c r="DS255" s="286"/>
      <c r="DT255" s="286"/>
      <c r="DU255" s="286"/>
      <c r="DV255" s="286"/>
      <c r="DW255" s="286"/>
      <c r="DX255" s="286"/>
      <c r="DY255" s="286"/>
      <c r="DZ255" s="286"/>
      <c r="EA255" s="286"/>
      <c r="EB255" s="286"/>
      <c r="EC255" s="286"/>
      <c r="ED255" s="286"/>
      <c r="EE255" s="286"/>
      <c r="EF255" s="286"/>
      <c r="EG255" s="286"/>
      <c r="EH255" s="286"/>
      <c r="EI255" s="286"/>
      <c r="EJ255" s="286"/>
      <c r="EK255" s="286"/>
      <c r="EL255" s="286"/>
      <c r="EM255" s="286"/>
      <c r="EN255" s="286"/>
      <c r="EO255" s="286"/>
      <c r="EP255" s="286"/>
      <c r="EQ255" s="286"/>
      <c r="ER255" s="286"/>
      <c r="ES255" s="286"/>
      <c r="ET255" s="286"/>
      <c r="EU255" s="286"/>
      <c r="EV255" s="286"/>
      <c r="EW255" s="286"/>
      <c r="EX255" s="286"/>
      <c r="EY255" s="286"/>
      <c r="EZ255" s="286"/>
      <c r="FA255" s="286"/>
      <c r="FB255" s="286"/>
      <c r="FC255" s="286"/>
      <c r="FD255" s="286"/>
      <c r="FE255" s="286"/>
      <c r="FF255" s="286"/>
      <c r="FG255" s="286"/>
      <c r="FH255" s="286"/>
      <c r="FI255" s="286"/>
      <c r="FJ255" s="286"/>
      <c r="FK255" s="286"/>
      <c r="FL255" s="286"/>
      <c r="FM255" s="286"/>
      <c r="FN255" s="286"/>
      <c r="FO255" s="286"/>
      <c r="FP255" s="286"/>
      <c r="FQ255" s="286"/>
      <c r="FR255" s="286"/>
      <c r="FS255" s="286"/>
      <c r="FT255" s="286"/>
      <c r="FU255" s="286"/>
      <c r="FV255" s="286"/>
      <c r="FW255" s="286"/>
      <c r="FX255" s="286"/>
      <c r="FY255" s="286"/>
      <c r="FZ255" s="286"/>
      <c r="GA255" s="286"/>
      <c r="GB255" s="286"/>
      <c r="GC255" s="286"/>
      <c r="GD255" s="286"/>
      <c r="GE255" s="286"/>
      <c r="GF255" s="286"/>
      <c r="GG255" s="286"/>
      <c r="GH255" s="286"/>
      <c r="GI255" s="286"/>
      <c r="GJ255" s="286"/>
      <c r="GK255" s="286"/>
      <c r="GL255" s="286"/>
      <c r="GM255" s="286"/>
      <c r="GN255" s="286"/>
      <c r="GO255" s="286"/>
      <c r="GP255" s="286"/>
      <c r="GQ255" s="286"/>
      <c r="GR255" s="286"/>
      <c r="GS255" s="286"/>
      <c r="GT255" s="286"/>
      <c r="GU255" s="286"/>
      <c r="GV255" s="286"/>
      <c r="GW255" s="286"/>
      <c r="GX255" s="286"/>
      <c r="GY255" s="286"/>
      <c r="GZ255" s="286"/>
      <c r="HA255" s="286"/>
      <c r="HB255" s="286"/>
      <c r="HC255" s="286"/>
      <c r="HD255" s="286"/>
      <c r="HE255" s="286"/>
      <c r="HF255" s="286"/>
      <c r="HG255" s="286"/>
      <c r="HH255" s="286"/>
      <c r="HI255" s="286"/>
      <c r="HJ255" s="286"/>
      <c r="HK255" s="286"/>
      <c r="HL255" s="286"/>
      <c r="HM255" s="286"/>
      <c r="HN255" s="286"/>
      <c r="HO255" s="286"/>
      <c r="HP255" s="286"/>
      <c r="HQ255" s="286"/>
      <c r="HR255" s="286"/>
      <c r="HS255" s="286"/>
      <c r="HT255" s="286"/>
      <c r="HU255" s="286"/>
      <c r="HV255" s="286"/>
      <c r="HW255" s="286"/>
      <c r="HX255" s="286"/>
      <c r="HY255" s="286"/>
      <c r="HZ255" s="286"/>
      <c r="IA255" s="286"/>
      <c r="IB255" s="286"/>
      <c r="IC255" s="286"/>
      <c r="ID255" s="286"/>
      <c r="IE255" s="286"/>
      <c r="IF255" s="286"/>
      <c r="IG255" s="286"/>
      <c r="IH255" s="286"/>
      <c r="II255" s="286"/>
      <c r="IJ255" s="286"/>
      <c r="IK255" s="286"/>
      <c r="IL255" s="286"/>
      <c r="IM255" s="286"/>
      <c r="IN255" s="286"/>
      <c r="IO255" s="286"/>
      <c r="IP255" s="286"/>
      <c r="IQ255" s="286"/>
      <c r="IR255" s="286"/>
      <c r="IS255" s="286"/>
      <c r="IT255" s="286"/>
      <c r="IU255" s="286"/>
      <c r="IV255" s="286"/>
    </row>
    <row r="256" s="248" customFormat="1" customHeight="1" spans="1:256">
      <c r="A256" s="249"/>
      <c r="B256" s="286"/>
      <c r="C256" s="286"/>
      <c r="D256" s="286"/>
      <c r="E256" s="286"/>
      <c r="F256" s="277"/>
      <c r="G256" s="277"/>
      <c r="H256" s="250"/>
      <c r="I256" s="250"/>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c r="CZ256" s="249"/>
      <c r="DA256" s="249"/>
      <c r="DB256" s="249"/>
      <c r="DC256" s="249"/>
      <c r="DD256" s="249"/>
      <c r="DE256" s="249"/>
      <c r="DF256" s="249"/>
      <c r="DG256" s="249"/>
      <c r="DH256" s="249"/>
      <c r="DI256" s="249"/>
      <c r="DJ256" s="249"/>
      <c r="DK256" s="249"/>
      <c r="DL256" s="249"/>
      <c r="DM256" s="249"/>
      <c r="DN256" s="249"/>
      <c r="DO256" s="249"/>
      <c r="DP256" s="249"/>
      <c r="DQ256" s="249"/>
      <c r="DR256" s="249"/>
      <c r="DS256" s="249"/>
      <c r="DT256" s="249"/>
      <c r="DU256" s="249"/>
      <c r="DV256" s="249"/>
      <c r="DW256" s="249"/>
      <c r="DX256" s="249"/>
      <c r="DY256" s="249"/>
      <c r="DZ256" s="249"/>
      <c r="EA256" s="249"/>
      <c r="EB256" s="249"/>
      <c r="EC256" s="249"/>
      <c r="ED256" s="249"/>
      <c r="EE256" s="249"/>
      <c r="EF256" s="249"/>
      <c r="EG256" s="249"/>
      <c r="EH256" s="249"/>
      <c r="EI256" s="249"/>
      <c r="EJ256" s="249"/>
      <c r="EK256" s="249"/>
      <c r="EL256" s="249"/>
      <c r="EM256" s="249"/>
      <c r="EN256" s="249"/>
      <c r="EO256" s="249"/>
      <c r="EP256" s="249"/>
      <c r="EQ256" s="249"/>
      <c r="ER256" s="249"/>
      <c r="ES256" s="249"/>
      <c r="ET256" s="249"/>
      <c r="EU256" s="249"/>
      <c r="EV256" s="249"/>
      <c r="EW256" s="249"/>
      <c r="EX256" s="249"/>
      <c r="EY256" s="249"/>
      <c r="EZ256" s="249"/>
      <c r="FA256" s="249"/>
      <c r="FB256" s="249"/>
      <c r="FC256" s="249"/>
      <c r="FD256" s="249"/>
      <c r="FE256" s="249"/>
      <c r="FF256" s="249"/>
      <c r="FG256" s="249"/>
      <c r="FH256" s="249"/>
      <c r="FI256" s="249"/>
      <c r="FJ256" s="249"/>
      <c r="FK256" s="249"/>
      <c r="FL256" s="249"/>
      <c r="FM256" s="249"/>
      <c r="FN256" s="249"/>
      <c r="FO256" s="249"/>
      <c r="FP256" s="249"/>
      <c r="FQ256" s="249"/>
      <c r="FR256" s="249"/>
      <c r="FS256" s="249"/>
      <c r="FT256" s="249"/>
      <c r="FU256" s="249"/>
      <c r="FV256" s="249"/>
      <c r="FW256" s="249"/>
      <c r="FX256" s="249"/>
      <c r="FY256" s="249"/>
      <c r="FZ256" s="249"/>
      <c r="GA256" s="249"/>
      <c r="GB256" s="249"/>
      <c r="GC256" s="249"/>
      <c r="GD256" s="249"/>
      <c r="GE256" s="249"/>
      <c r="GF256" s="249"/>
      <c r="GG256" s="249"/>
      <c r="GH256" s="249"/>
      <c r="GI256" s="249"/>
      <c r="GJ256" s="249"/>
      <c r="GK256" s="249"/>
      <c r="GL256" s="249"/>
      <c r="GM256" s="249"/>
      <c r="GN256" s="249"/>
      <c r="GO256" s="249"/>
      <c r="GP256" s="249"/>
      <c r="GQ256" s="249"/>
      <c r="GR256" s="249"/>
      <c r="GS256" s="249"/>
      <c r="GT256" s="249"/>
      <c r="GU256" s="249"/>
      <c r="GV256" s="249"/>
      <c r="GW256" s="249"/>
      <c r="GX256" s="249"/>
      <c r="GY256" s="249"/>
      <c r="GZ256" s="249"/>
      <c r="HA256" s="249"/>
      <c r="HB256" s="249"/>
      <c r="HC256" s="249"/>
      <c r="HD256" s="249"/>
      <c r="HE256" s="249"/>
      <c r="HF256" s="249"/>
      <c r="HG256" s="249"/>
      <c r="HH256" s="249"/>
      <c r="HI256" s="249"/>
      <c r="HJ256" s="249"/>
      <c r="HK256" s="249"/>
      <c r="HL256" s="249"/>
      <c r="HM256" s="249"/>
      <c r="HN256" s="249"/>
      <c r="HO256" s="249"/>
      <c r="HP256" s="249"/>
      <c r="HQ256" s="249"/>
      <c r="HR256" s="249"/>
      <c r="HS256" s="249"/>
      <c r="HT256" s="249"/>
      <c r="HU256" s="249"/>
      <c r="HV256" s="249"/>
      <c r="HW256" s="249"/>
      <c r="HX256" s="249"/>
      <c r="HY256" s="249"/>
      <c r="HZ256" s="249"/>
      <c r="IA256" s="249"/>
      <c r="IB256" s="249"/>
      <c r="IC256" s="249"/>
      <c r="ID256" s="249"/>
      <c r="IE256" s="249"/>
      <c r="IF256" s="249"/>
      <c r="IG256" s="249"/>
      <c r="IH256" s="249"/>
      <c r="II256" s="249"/>
      <c r="IJ256" s="249"/>
      <c r="IK256" s="249"/>
      <c r="IL256" s="249"/>
      <c r="IM256" s="249"/>
      <c r="IN256" s="249"/>
      <c r="IO256" s="249"/>
      <c r="IP256" s="249"/>
      <c r="IQ256" s="249"/>
      <c r="IR256" s="249"/>
      <c r="IS256" s="249"/>
      <c r="IT256" s="249"/>
      <c r="IU256" s="249"/>
      <c r="IV256" s="249"/>
    </row>
    <row r="257" s="248" customFormat="1" customHeight="1" spans="1:256">
      <c r="A257" s="249"/>
      <c r="B257" s="286"/>
      <c r="C257" s="286"/>
      <c r="D257" s="286"/>
      <c r="E257" s="286"/>
      <c r="F257" s="277"/>
      <c r="G257" s="250"/>
      <c r="H257" s="250"/>
      <c r="I257" s="250"/>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c r="CZ257" s="249"/>
      <c r="DA257" s="249"/>
      <c r="DB257" s="249"/>
      <c r="DC257" s="249"/>
      <c r="DD257" s="249"/>
      <c r="DE257" s="249"/>
      <c r="DF257" s="249"/>
      <c r="DG257" s="249"/>
      <c r="DH257" s="249"/>
      <c r="DI257" s="249"/>
      <c r="DJ257" s="249"/>
      <c r="DK257" s="249"/>
      <c r="DL257" s="249"/>
      <c r="DM257" s="249"/>
      <c r="DN257" s="249"/>
      <c r="DO257" s="249"/>
      <c r="DP257" s="249"/>
      <c r="DQ257" s="249"/>
      <c r="DR257" s="249"/>
      <c r="DS257" s="249"/>
      <c r="DT257" s="249"/>
      <c r="DU257" s="249"/>
      <c r="DV257" s="249"/>
      <c r="DW257" s="249"/>
      <c r="DX257" s="249"/>
      <c r="DY257" s="249"/>
      <c r="DZ257" s="249"/>
      <c r="EA257" s="249"/>
      <c r="EB257" s="249"/>
      <c r="EC257" s="249"/>
      <c r="ED257" s="249"/>
      <c r="EE257" s="249"/>
      <c r="EF257" s="249"/>
      <c r="EG257" s="249"/>
      <c r="EH257" s="249"/>
      <c r="EI257" s="249"/>
      <c r="EJ257" s="249"/>
      <c r="EK257" s="249"/>
      <c r="EL257" s="249"/>
      <c r="EM257" s="249"/>
      <c r="EN257" s="249"/>
      <c r="EO257" s="249"/>
      <c r="EP257" s="249"/>
      <c r="EQ257" s="249"/>
      <c r="ER257" s="249"/>
      <c r="ES257" s="249"/>
      <c r="ET257" s="249"/>
      <c r="EU257" s="249"/>
      <c r="EV257" s="249"/>
      <c r="EW257" s="249"/>
      <c r="EX257" s="249"/>
      <c r="EY257" s="249"/>
      <c r="EZ257" s="249"/>
      <c r="FA257" s="249"/>
      <c r="FB257" s="249"/>
      <c r="FC257" s="249"/>
      <c r="FD257" s="249"/>
      <c r="FE257" s="249"/>
      <c r="FF257" s="249"/>
      <c r="FG257" s="249"/>
      <c r="FH257" s="249"/>
      <c r="FI257" s="249"/>
      <c r="FJ257" s="249"/>
      <c r="FK257" s="249"/>
      <c r="FL257" s="249"/>
      <c r="FM257" s="249"/>
      <c r="FN257" s="249"/>
      <c r="FO257" s="249"/>
      <c r="FP257" s="249"/>
      <c r="FQ257" s="249"/>
      <c r="FR257" s="249"/>
      <c r="FS257" s="249"/>
      <c r="FT257" s="249"/>
      <c r="FU257" s="249"/>
      <c r="FV257" s="249"/>
      <c r="FW257" s="249"/>
      <c r="FX257" s="249"/>
      <c r="FY257" s="249"/>
      <c r="FZ257" s="249"/>
      <c r="GA257" s="249"/>
      <c r="GB257" s="249"/>
      <c r="GC257" s="249"/>
      <c r="GD257" s="249"/>
      <c r="GE257" s="249"/>
      <c r="GF257" s="249"/>
      <c r="GG257" s="249"/>
      <c r="GH257" s="249"/>
      <c r="GI257" s="249"/>
      <c r="GJ257" s="249"/>
      <c r="GK257" s="249"/>
      <c r="GL257" s="249"/>
      <c r="GM257" s="249"/>
      <c r="GN257" s="249"/>
      <c r="GO257" s="249"/>
      <c r="GP257" s="249"/>
      <c r="GQ257" s="249"/>
      <c r="GR257" s="249"/>
      <c r="GS257" s="249"/>
      <c r="GT257" s="249"/>
      <c r="GU257" s="249"/>
      <c r="GV257" s="249"/>
      <c r="GW257" s="249"/>
      <c r="GX257" s="249"/>
      <c r="GY257" s="249"/>
      <c r="GZ257" s="249"/>
      <c r="HA257" s="249"/>
      <c r="HB257" s="249"/>
      <c r="HC257" s="249"/>
      <c r="HD257" s="249"/>
      <c r="HE257" s="249"/>
      <c r="HF257" s="249"/>
      <c r="HG257" s="249"/>
      <c r="HH257" s="249"/>
      <c r="HI257" s="249"/>
      <c r="HJ257" s="249"/>
      <c r="HK257" s="249"/>
      <c r="HL257" s="249"/>
      <c r="HM257" s="249"/>
      <c r="HN257" s="249"/>
      <c r="HO257" s="249"/>
      <c r="HP257" s="249"/>
      <c r="HQ257" s="249"/>
      <c r="HR257" s="249"/>
      <c r="HS257" s="249"/>
      <c r="HT257" s="249"/>
      <c r="HU257" s="249"/>
      <c r="HV257" s="249"/>
      <c r="HW257" s="249"/>
      <c r="HX257" s="249"/>
      <c r="HY257" s="249"/>
      <c r="HZ257" s="249"/>
      <c r="IA257" s="249"/>
      <c r="IB257" s="249"/>
      <c r="IC257" s="249"/>
      <c r="ID257" s="249"/>
      <c r="IE257" s="249"/>
      <c r="IF257" s="249"/>
      <c r="IG257" s="249"/>
      <c r="IH257" s="249"/>
      <c r="II257" s="249"/>
      <c r="IJ257" s="249"/>
      <c r="IK257" s="249"/>
      <c r="IL257" s="249"/>
      <c r="IM257" s="249"/>
      <c r="IN257" s="249"/>
      <c r="IO257" s="249"/>
      <c r="IP257" s="249"/>
      <c r="IQ257" s="249"/>
      <c r="IR257" s="249"/>
      <c r="IS257" s="249"/>
      <c r="IT257" s="249"/>
      <c r="IU257" s="249"/>
      <c r="IV257" s="249"/>
    </row>
    <row r="258" s="248" customFormat="1" customHeight="1" spans="1:256">
      <c r="A258" s="249"/>
      <c r="B258" s="286"/>
      <c r="C258" s="286"/>
      <c r="D258" s="286"/>
      <c r="E258" s="286"/>
      <c r="F258" s="277"/>
      <c r="G258" s="250"/>
      <c r="H258" s="250"/>
      <c r="I258" s="250"/>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c r="GA258" s="249"/>
      <c r="GB258" s="249"/>
      <c r="GC258" s="249"/>
      <c r="GD258" s="249"/>
      <c r="GE258" s="249"/>
      <c r="GF258" s="249"/>
      <c r="GG258" s="249"/>
      <c r="GH258" s="249"/>
      <c r="GI258" s="249"/>
      <c r="GJ258" s="249"/>
      <c r="GK258" s="249"/>
      <c r="GL258" s="249"/>
      <c r="GM258" s="249"/>
      <c r="GN258" s="249"/>
      <c r="GO258" s="249"/>
      <c r="GP258" s="249"/>
      <c r="GQ258" s="249"/>
      <c r="GR258" s="249"/>
      <c r="GS258" s="249"/>
      <c r="GT258" s="24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row>
    <row r="259" s="248" customFormat="1" customHeight="1" spans="1:256">
      <c r="A259" s="249"/>
      <c r="B259" s="286"/>
      <c r="C259" s="286"/>
      <c r="D259" s="286"/>
      <c r="E259" s="286"/>
      <c r="F259" s="277"/>
      <c r="G259" s="250"/>
      <c r="H259" s="250"/>
      <c r="I259" s="250"/>
      <c r="J259" s="249"/>
      <c r="K259" s="249"/>
      <c r="L259" s="249"/>
      <c r="M259" s="249"/>
      <c r="N259" s="249"/>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c r="CZ259" s="249"/>
      <c r="DA259" s="249"/>
      <c r="DB259" s="249"/>
      <c r="DC259" s="249"/>
      <c r="DD259" s="249"/>
      <c r="DE259" s="249"/>
      <c r="DF259" s="249"/>
      <c r="DG259" s="249"/>
      <c r="DH259" s="249"/>
      <c r="DI259" s="249"/>
      <c r="DJ259" s="249"/>
      <c r="DK259" s="249"/>
      <c r="DL259" s="249"/>
      <c r="DM259" s="249"/>
      <c r="DN259" s="249"/>
      <c r="DO259" s="249"/>
      <c r="DP259" s="249"/>
      <c r="DQ259" s="249"/>
      <c r="DR259" s="249"/>
      <c r="DS259" s="249"/>
      <c r="DT259" s="249"/>
      <c r="DU259" s="249"/>
      <c r="DV259" s="249"/>
      <c r="DW259" s="249"/>
      <c r="DX259" s="249"/>
      <c r="DY259" s="249"/>
      <c r="DZ259" s="249"/>
      <c r="EA259" s="249"/>
      <c r="EB259" s="249"/>
      <c r="EC259" s="249"/>
      <c r="ED259" s="249"/>
      <c r="EE259" s="249"/>
      <c r="EF259" s="249"/>
      <c r="EG259" s="249"/>
      <c r="EH259" s="249"/>
      <c r="EI259" s="249"/>
      <c r="EJ259" s="249"/>
      <c r="EK259" s="249"/>
      <c r="EL259" s="249"/>
      <c r="EM259" s="249"/>
      <c r="EN259" s="249"/>
      <c r="EO259" s="249"/>
      <c r="EP259" s="249"/>
      <c r="EQ259" s="249"/>
      <c r="ER259" s="249"/>
      <c r="ES259" s="249"/>
      <c r="ET259" s="249"/>
      <c r="EU259" s="249"/>
      <c r="EV259" s="249"/>
      <c r="EW259" s="249"/>
      <c r="EX259" s="249"/>
      <c r="EY259" s="249"/>
      <c r="EZ259" s="249"/>
      <c r="FA259" s="249"/>
      <c r="FB259" s="249"/>
      <c r="FC259" s="249"/>
      <c r="FD259" s="249"/>
      <c r="FE259" s="249"/>
      <c r="FF259" s="249"/>
      <c r="FG259" s="249"/>
      <c r="FH259" s="249"/>
      <c r="FI259" s="249"/>
      <c r="FJ259" s="249"/>
      <c r="FK259" s="249"/>
      <c r="FL259" s="249"/>
      <c r="FM259" s="249"/>
      <c r="FN259" s="249"/>
      <c r="FO259" s="249"/>
      <c r="FP259" s="249"/>
      <c r="FQ259" s="249"/>
      <c r="FR259" s="249"/>
      <c r="FS259" s="249"/>
      <c r="FT259" s="249"/>
      <c r="FU259" s="249"/>
      <c r="FV259" s="249"/>
      <c r="FW259" s="249"/>
      <c r="FX259" s="249"/>
      <c r="FY259" s="249"/>
      <c r="FZ259" s="249"/>
      <c r="GA259" s="249"/>
      <c r="GB259" s="249"/>
      <c r="GC259" s="249"/>
      <c r="GD259" s="249"/>
      <c r="GE259" s="249"/>
      <c r="GF259" s="249"/>
      <c r="GG259" s="249"/>
      <c r="GH259" s="249"/>
      <c r="GI259" s="249"/>
      <c r="GJ259" s="249"/>
      <c r="GK259" s="249"/>
      <c r="GL259" s="249"/>
      <c r="GM259" s="249"/>
      <c r="GN259" s="249"/>
      <c r="GO259" s="249"/>
      <c r="GP259" s="249"/>
      <c r="GQ259" s="249"/>
      <c r="GR259" s="249"/>
      <c r="GS259" s="249"/>
      <c r="GT259" s="249"/>
      <c r="GU259" s="249"/>
      <c r="GV259" s="249"/>
      <c r="GW259" s="249"/>
      <c r="GX259" s="249"/>
      <c r="GY259" s="249"/>
      <c r="GZ259" s="249"/>
      <c r="HA259" s="249"/>
      <c r="HB259" s="249"/>
      <c r="HC259" s="249"/>
      <c r="HD259" s="249"/>
      <c r="HE259" s="249"/>
      <c r="HF259" s="249"/>
      <c r="HG259" s="249"/>
      <c r="HH259" s="249"/>
      <c r="HI259" s="249"/>
      <c r="HJ259" s="249"/>
      <c r="HK259" s="249"/>
      <c r="HL259" s="249"/>
      <c r="HM259" s="249"/>
      <c r="HN259" s="249"/>
      <c r="HO259" s="249"/>
      <c r="HP259" s="249"/>
      <c r="HQ259" s="249"/>
      <c r="HR259" s="249"/>
      <c r="HS259" s="249"/>
      <c r="HT259" s="249"/>
      <c r="HU259" s="249"/>
      <c r="HV259" s="249"/>
      <c r="HW259" s="249"/>
      <c r="HX259" s="249"/>
      <c r="HY259" s="249"/>
      <c r="HZ259" s="249"/>
      <c r="IA259" s="249"/>
      <c r="IB259" s="249"/>
      <c r="IC259" s="249"/>
      <c r="ID259" s="249"/>
      <c r="IE259" s="249"/>
      <c r="IF259" s="249"/>
      <c r="IG259" s="249"/>
      <c r="IH259" s="249"/>
      <c r="II259" s="249"/>
      <c r="IJ259" s="249"/>
      <c r="IK259" s="249"/>
      <c r="IL259" s="249"/>
      <c r="IM259" s="249"/>
      <c r="IN259" s="249"/>
      <c r="IO259" s="249"/>
      <c r="IP259" s="249"/>
      <c r="IQ259" s="249"/>
      <c r="IR259" s="249"/>
      <c r="IS259" s="249"/>
      <c r="IT259" s="249"/>
      <c r="IU259" s="249"/>
      <c r="IV259" s="249"/>
    </row>
    <row r="260" s="248" customFormat="1" customHeight="1" spans="1:256">
      <c r="A260" s="249"/>
      <c r="B260" s="286"/>
      <c r="C260" s="286"/>
      <c r="D260" s="286"/>
      <c r="E260" s="286"/>
      <c r="F260" s="277"/>
      <c r="G260" s="250"/>
      <c r="H260" s="250"/>
      <c r="I260" s="250"/>
      <c r="J260" s="249"/>
      <c r="K260" s="249"/>
      <c r="L260" s="249"/>
      <c r="M260" s="249"/>
      <c r="N260" s="249"/>
      <c r="O260" s="249"/>
      <c r="P260" s="249"/>
      <c r="Q260" s="249"/>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c r="CZ260" s="249"/>
      <c r="DA260" s="249"/>
      <c r="DB260" s="249"/>
      <c r="DC260" s="249"/>
      <c r="DD260" s="249"/>
      <c r="DE260" s="249"/>
      <c r="DF260" s="249"/>
      <c r="DG260" s="249"/>
      <c r="DH260" s="249"/>
      <c r="DI260" s="249"/>
      <c r="DJ260" s="249"/>
      <c r="DK260" s="249"/>
      <c r="DL260" s="249"/>
      <c r="DM260" s="249"/>
      <c r="DN260" s="249"/>
      <c r="DO260" s="249"/>
      <c r="DP260" s="249"/>
      <c r="DQ260" s="249"/>
      <c r="DR260" s="249"/>
      <c r="DS260" s="249"/>
      <c r="DT260" s="249"/>
      <c r="DU260" s="249"/>
      <c r="DV260" s="249"/>
      <c r="DW260" s="249"/>
      <c r="DX260" s="249"/>
      <c r="DY260" s="249"/>
      <c r="DZ260" s="249"/>
      <c r="EA260" s="249"/>
      <c r="EB260" s="249"/>
      <c r="EC260" s="249"/>
      <c r="ED260" s="249"/>
      <c r="EE260" s="249"/>
      <c r="EF260" s="249"/>
      <c r="EG260" s="249"/>
      <c r="EH260" s="249"/>
      <c r="EI260" s="249"/>
      <c r="EJ260" s="249"/>
      <c r="EK260" s="249"/>
      <c r="EL260" s="249"/>
      <c r="EM260" s="249"/>
      <c r="EN260" s="249"/>
      <c r="EO260" s="249"/>
      <c r="EP260" s="249"/>
      <c r="EQ260" s="249"/>
      <c r="ER260" s="249"/>
      <c r="ES260" s="249"/>
      <c r="ET260" s="249"/>
      <c r="EU260" s="249"/>
      <c r="EV260" s="249"/>
      <c r="EW260" s="249"/>
      <c r="EX260" s="249"/>
      <c r="EY260" s="249"/>
      <c r="EZ260" s="249"/>
      <c r="FA260" s="249"/>
      <c r="FB260" s="249"/>
      <c r="FC260" s="249"/>
      <c r="FD260" s="249"/>
      <c r="FE260" s="249"/>
      <c r="FF260" s="249"/>
      <c r="FG260" s="249"/>
      <c r="FH260" s="249"/>
      <c r="FI260" s="249"/>
      <c r="FJ260" s="249"/>
      <c r="FK260" s="249"/>
      <c r="FL260" s="249"/>
      <c r="FM260" s="249"/>
      <c r="FN260" s="249"/>
      <c r="FO260" s="249"/>
      <c r="FP260" s="249"/>
      <c r="FQ260" s="249"/>
      <c r="FR260" s="249"/>
      <c r="FS260" s="249"/>
      <c r="FT260" s="249"/>
      <c r="FU260" s="249"/>
      <c r="FV260" s="249"/>
      <c r="FW260" s="249"/>
      <c r="FX260" s="249"/>
      <c r="FY260" s="249"/>
      <c r="FZ260" s="249"/>
      <c r="GA260" s="249"/>
      <c r="GB260" s="249"/>
      <c r="GC260" s="249"/>
      <c r="GD260" s="249"/>
      <c r="GE260" s="249"/>
      <c r="GF260" s="249"/>
      <c r="GG260" s="249"/>
      <c r="GH260" s="249"/>
      <c r="GI260" s="249"/>
      <c r="GJ260" s="249"/>
      <c r="GK260" s="249"/>
      <c r="GL260" s="249"/>
      <c r="GM260" s="249"/>
      <c r="GN260" s="249"/>
      <c r="GO260" s="249"/>
      <c r="GP260" s="249"/>
      <c r="GQ260" s="249"/>
      <c r="GR260" s="249"/>
      <c r="GS260" s="249"/>
      <c r="GT260" s="249"/>
      <c r="GU260" s="249"/>
      <c r="GV260" s="249"/>
      <c r="GW260" s="249"/>
      <c r="GX260" s="249"/>
      <c r="GY260" s="249"/>
      <c r="GZ260" s="249"/>
      <c r="HA260" s="249"/>
      <c r="HB260" s="249"/>
      <c r="HC260" s="249"/>
      <c r="HD260" s="249"/>
      <c r="HE260" s="249"/>
      <c r="HF260" s="249"/>
      <c r="HG260" s="249"/>
      <c r="HH260" s="249"/>
      <c r="HI260" s="249"/>
      <c r="HJ260" s="249"/>
      <c r="HK260" s="249"/>
      <c r="HL260" s="249"/>
      <c r="HM260" s="249"/>
      <c r="HN260" s="249"/>
      <c r="HO260" s="249"/>
      <c r="HP260" s="249"/>
      <c r="HQ260" s="249"/>
      <c r="HR260" s="249"/>
      <c r="HS260" s="249"/>
      <c r="HT260" s="249"/>
      <c r="HU260" s="249"/>
      <c r="HV260" s="249"/>
      <c r="HW260" s="249"/>
      <c r="HX260" s="249"/>
      <c r="HY260" s="249"/>
      <c r="HZ260" s="249"/>
      <c r="IA260" s="249"/>
      <c r="IB260" s="249"/>
      <c r="IC260" s="249"/>
      <c r="ID260" s="249"/>
      <c r="IE260" s="249"/>
      <c r="IF260" s="249"/>
      <c r="IG260" s="249"/>
      <c r="IH260" s="249"/>
      <c r="II260" s="249"/>
      <c r="IJ260" s="249"/>
      <c r="IK260" s="249"/>
      <c r="IL260" s="249"/>
      <c r="IM260" s="249"/>
      <c r="IN260" s="249"/>
      <c r="IO260" s="249"/>
      <c r="IP260" s="249"/>
      <c r="IQ260" s="249"/>
      <c r="IR260" s="249"/>
      <c r="IS260" s="249"/>
      <c r="IT260" s="249"/>
      <c r="IU260" s="249"/>
      <c r="IV260" s="249"/>
    </row>
    <row r="261" s="248" customFormat="1" customHeight="1" spans="1:256">
      <c r="A261" s="249"/>
      <c r="B261" s="286"/>
      <c r="C261" s="286"/>
      <c r="D261" s="286"/>
      <c r="E261" s="286"/>
      <c r="F261" s="277"/>
      <c r="G261" s="250"/>
      <c r="H261" s="250"/>
      <c r="I261" s="250"/>
      <c r="J261" s="249"/>
      <c r="K261" s="249"/>
      <c r="L261" s="249"/>
      <c r="M261" s="249"/>
      <c r="N261" s="249"/>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c r="CZ261" s="249"/>
      <c r="DA261" s="249"/>
      <c r="DB261" s="249"/>
      <c r="DC261" s="249"/>
      <c r="DD261" s="249"/>
      <c r="DE261" s="249"/>
      <c r="DF261" s="249"/>
      <c r="DG261" s="249"/>
      <c r="DH261" s="249"/>
      <c r="DI261" s="249"/>
      <c r="DJ261" s="249"/>
      <c r="DK261" s="249"/>
      <c r="DL261" s="249"/>
      <c r="DM261" s="249"/>
      <c r="DN261" s="249"/>
      <c r="DO261" s="249"/>
      <c r="DP261" s="249"/>
      <c r="DQ261" s="249"/>
      <c r="DR261" s="249"/>
      <c r="DS261" s="249"/>
      <c r="DT261" s="249"/>
      <c r="DU261" s="249"/>
      <c r="DV261" s="249"/>
      <c r="DW261" s="249"/>
      <c r="DX261" s="249"/>
      <c r="DY261" s="249"/>
      <c r="DZ261" s="249"/>
      <c r="EA261" s="249"/>
      <c r="EB261" s="249"/>
      <c r="EC261" s="249"/>
      <c r="ED261" s="249"/>
      <c r="EE261" s="249"/>
      <c r="EF261" s="249"/>
      <c r="EG261" s="249"/>
      <c r="EH261" s="249"/>
      <c r="EI261" s="249"/>
      <c r="EJ261" s="249"/>
      <c r="EK261" s="249"/>
      <c r="EL261" s="249"/>
      <c r="EM261" s="249"/>
      <c r="EN261" s="249"/>
      <c r="EO261" s="249"/>
      <c r="EP261" s="249"/>
      <c r="EQ261" s="249"/>
      <c r="ER261" s="249"/>
      <c r="ES261" s="249"/>
      <c r="ET261" s="249"/>
      <c r="EU261" s="249"/>
      <c r="EV261" s="249"/>
      <c r="EW261" s="249"/>
      <c r="EX261" s="249"/>
      <c r="EY261" s="249"/>
      <c r="EZ261" s="249"/>
      <c r="FA261" s="249"/>
      <c r="FB261" s="249"/>
      <c r="FC261" s="249"/>
      <c r="FD261" s="249"/>
      <c r="FE261" s="249"/>
      <c r="FF261" s="249"/>
      <c r="FG261" s="249"/>
      <c r="FH261" s="249"/>
      <c r="FI261" s="249"/>
      <c r="FJ261" s="249"/>
      <c r="FK261" s="249"/>
      <c r="FL261" s="249"/>
      <c r="FM261" s="249"/>
      <c r="FN261" s="249"/>
      <c r="FO261" s="249"/>
      <c r="FP261" s="249"/>
      <c r="FQ261" s="249"/>
      <c r="FR261" s="249"/>
      <c r="FS261" s="249"/>
      <c r="FT261" s="249"/>
      <c r="FU261" s="249"/>
      <c r="FV261" s="249"/>
      <c r="FW261" s="249"/>
      <c r="FX261" s="249"/>
      <c r="FY261" s="249"/>
      <c r="FZ261" s="249"/>
      <c r="GA261" s="249"/>
      <c r="GB261" s="249"/>
      <c r="GC261" s="249"/>
      <c r="GD261" s="249"/>
      <c r="GE261" s="249"/>
      <c r="GF261" s="249"/>
      <c r="GG261" s="249"/>
      <c r="GH261" s="249"/>
      <c r="GI261" s="249"/>
      <c r="GJ261" s="249"/>
      <c r="GK261" s="249"/>
      <c r="GL261" s="249"/>
      <c r="GM261" s="249"/>
      <c r="GN261" s="249"/>
      <c r="GO261" s="249"/>
      <c r="GP261" s="249"/>
      <c r="GQ261" s="249"/>
      <c r="GR261" s="249"/>
      <c r="GS261" s="249"/>
      <c r="GT261" s="249"/>
      <c r="GU261" s="249"/>
      <c r="GV261" s="249"/>
      <c r="GW261" s="249"/>
      <c r="GX261" s="249"/>
      <c r="GY261" s="249"/>
      <c r="GZ261" s="249"/>
      <c r="HA261" s="249"/>
      <c r="HB261" s="249"/>
      <c r="HC261" s="249"/>
      <c r="HD261" s="249"/>
      <c r="HE261" s="249"/>
      <c r="HF261" s="249"/>
      <c r="HG261" s="249"/>
      <c r="HH261" s="249"/>
      <c r="HI261" s="249"/>
      <c r="HJ261" s="249"/>
      <c r="HK261" s="249"/>
      <c r="HL261" s="249"/>
      <c r="HM261" s="249"/>
      <c r="HN261" s="249"/>
      <c r="HO261" s="249"/>
      <c r="HP261" s="249"/>
      <c r="HQ261" s="249"/>
      <c r="HR261" s="249"/>
      <c r="HS261" s="249"/>
      <c r="HT261" s="249"/>
      <c r="HU261" s="249"/>
      <c r="HV261" s="249"/>
      <c r="HW261" s="249"/>
      <c r="HX261" s="249"/>
      <c r="HY261" s="249"/>
      <c r="HZ261" s="249"/>
      <c r="IA261" s="249"/>
      <c r="IB261" s="249"/>
      <c r="IC261" s="249"/>
      <c r="ID261" s="249"/>
      <c r="IE261" s="249"/>
      <c r="IF261" s="249"/>
      <c r="IG261" s="249"/>
      <c r="IH261" s="249"/>
      <c r="II261" s="249"/>
      <c r="IJ261" s="249"/>
      <c r="IK261" s="249"/>
      <c r="IL261" s="249"/>
      <c r="IM261" s="249"/>
      <c r="IN261" s="249"/>
      <c r="IO261" s="249"/>
      <c r="IP261" s="249"/>
      <c r="IQ261" s="249"/>
      <c r="IR261" s="249"/>
      <c r="IS261" s="249"/>
      <c r="IT261" s="249"/>
      <c r="IU261" s="249"/>
      <c r="IV261" s="249"/>
    </row>
    <row r="262" s="248" customFormat="1" customHeight="1" spans="1:256">
      <c r="A262" s="249"/>
      <c r="B262" s="286"/>
      <c r="C262" s="286"/>
      <c r="D262" s="286"/>
      <c r="E262" s="286"/>
      <c r="F262" s="277"/>
      <c r="G262" s="250"/>
      <c r="H262" s="250"/>
      <c r="I262" s="250"/>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c r="CZ262" s="249"/>
      <c r="DA262" s="249"/>
      <c r="DB262" s="249"/>
      <c r="DC262" s="249"/>
      <c r="DD262" s="249"/>
      <c r="DE262" s="249"/>
      <c r="DF262" s="249"/>
      <c r="DG262" s="249"/>
      <c r="DH262" s="249"/>
      <c r="DI262" s="249"/>
      <c r="DJ262" s="249"/>
      <c r="DK262" s="249"/>
      <c r="DL262" s="249"/>
      <c r="DM262" s="249"/>
      <c r="DN262" s="249"/>
      <c r="DO262" s="249"/>
      <c r="DP262" s="249"/>
      <c r="DQ262" s="249"/>
      <c r="DR262" s="249"/>
      <c r="DS262" s="249"/>
      <c r="DT262" s="249"/>
      <c r="DU262" s="249"/>
      <c r="DV262" s="249"/>
      <c r="DW262" s="249"/>
      <c r="DX262" s="249"/>
      <c r="DY262" s="249"/>
      <c r="DZ262" s="249"/>
      <c r="EA262" s="249"/>
      <c r="EB262" s="249"/>
      <c r="EC262" s="249"/>
      <c r="ED262" s="249"/>
      <c r="EE262" s="249"/>
      <c r="EF262" s="249"/>
      <c r="EG262" s="249"/>
      <c r="EH262" s="249"/>
      <c r="EI262" s="249"/>
      <c r="EJ262" s="249"/>
      <c r="EK262" s="249"/>
      <c r="EL262" s="249"/>
      <c r="EM262" s="249"/>
      <c r="EN262" s="249"/>
      <c r="EO262" s="249"/>
      <c r="EP262" s="249"/>
      <c r="EQ262" s="249"/>
      <c r="ER262" s="249"/>
      <c r="ES262" s="249"/>
      <c r="ET262" s="249"/>
      <c r="EU262" s="249"/>
      <c r="EV262" s="249"/>
      <c r="EW262" s="249"/>
      <c r="EX262" s="249"/>
      <c r="EY262" s="249"/>
      <c r="EZ262" s="249"/>
      <c r="FA262" s="249"/>
      <c r="FB262" s="249"/>
      <c r="FC262" s="249"/>
      <c r="FD262" s="249"/>
      <c r="FE262" s="249"/>
      <c r="FF262" s="249"/>
      <c r="FG262" s="249"/>
      <c r="FH262" s="249"/>
      <c r="FI262" s="249"/>
      <c r="FJ262" s="249"/>
      <c r="FK262" s="249"/>
      <c r="FL262" s="249"/>
      <c r="FM262" s="249"/>
      <c r="FN262" s="249"/>
      <c r="FO262" s="249"/>
      <c r="FP262" s="249"/>
      <c r="FQ262" s="249"/>
      <c r="FR262" s="249"/>
      <c r="FS262" s="249"/>
      <c r="FT262" s="249"/>
      <c r="FU262" s="249"/>
      <c r="FV262" s="249"/>
      <c r="FW262" s="249"/>
      <c r="FX262" s="249"/>
      <c r="FY262" s="249"/>
      <c r="FZ262" s="249"/>
      <c r="GA262" s="249"/>
      <c r="GB262" s="249"/>
      <c r="GC262" s="249"/>
      <c r="GD262" s="249"/>
      <c r="GE262" s="249"/>
      <c r="GF262" s="249"/>
      <c r="GG262" s="249"/>
      <c r="GH262" s="249"/>
      <c r="GI262" s="249"/>
      <c r="GJ262" s="249"/>
      <c r="GK262" s="249"/>
      <c r="GL262" s="249"/>
      <c r="GM262" s="249"/>
      <c r="GN262" s="249"/>
      <c r="GO262" s="249"/>
      <c r="GP262" s="249"/>
      <c r="GQ262" s="249"/>
      <c r="GR262" s="249"/>
      <c r="GS262" s="249"/>
      <c r="GT262" s="249"/>
      <c r="GU262" s="249"/>
      <c r="GV262" s="249"/>
      <c r="GW262" s="249"/>
      <c r="GX262" s="249"/>
      <c r="GY262" s="249"/>
      <c r="GZ262" s="249"/>
      <c r="HA262" s="249"/>
      <c r="HB262" s="249"/>
      <c r="HC262" s="249"/>
      <c r="HD262" s="249"/>
      <c r="HE262" s="249"/>
      <c r="HF262" s="249"/>
      <c r="HG262" s="249"/>
      <c r="HH262" s="249"/>
      <c r="HI262" s="249"/>
      <c r="HJ262" s="249"/>
      <c r="HK262" s="249"/>
      <c r="HL262" s="249"/>
      <c r="HM262" s="249"/>
      <c r="HN262" s="249"/>
      <c r="HO262" s="249"/>
      <c r="HP262" s="249"/>
      <c r="HQ262" s="249"/>
      <c r="HR262" s="249"/>
      <c r="HS262" s="249"/>
      <c r="HT262" s="249"/>
      <c r="HU262" s="249"/>
      <c r="HV262" s="249"/>
      <c r="HW262" s="249"/>
      <c r="HX262" s="249"/>
      <c r="HY262" s="249"/>
      <c r="HZ262" s="249"/>
      <c r="IA262" s="249"/>
      <c r="IB262" s="249"/>
      <c r="IC262" s="249"/>
      <c r="ID262" s="249"/>
      <c r="IE262" s="249"/>
      <c r="IF262" s="249"/>
      <c r="IG262" s="249"/>
      <c r="IH262" s="249"/>
      <c r="II262" s="249"/>
      <c r="IJ262" s="249"/>
      <c r="IK262" s="249"/>
      <c r="IL262" s="249"/>
      <c r="IM262" s="249"/>
      <c r="IN262" s="249"/>
      <c r="IO262" s="249"/>
      <c r="IP262" s="249"/>
      <c r="IQ262" s="249"/>
      <c r="IR262" s="249"/>
      <c r="IS262" s="249"/>
      <c r="IT262" s="249"/>
      <c r="IU262" s="249"/>
      <c r="IV262" s="249"/>
    </row>
    <row r="263" s="248" customFormat="1" customHeight="1" spans="1:256">
      <c r="A263" s="249"/>
      <c r="B263" s="286"/>
      <c r="C263" s="286"/>
      <c r="D263" s="286"/>
      <c r="E263" s="286"/>
      <c r="F263" s="277"/>
      <c r="G263" s="250"/>
      <c r="H263" s="250"/>
      <c r="I263" s="250"/>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c r="CZ263" s="249"/>
      <c r="DA263" s="249"/>
      <c r="DB263" s="249"/>
      <c r="DC263" s="249"/>
      <c r="DD263" s="249"/>
      <c r="DE263" s="249"/>
      <c r="DF263" s="249"/>
      <c r="DG263" s="249"/>
      <c r="DH263" s="249"/>
      <c r="DI263" s="249"/>
      <c r="DJ263" s="249"/>
      <c r="DK263" s="249"/>
      <c r="DL263" s="249"/>
      <c r="DM263" s="249"/>
      <c r="DN263" s="249"/>
      <c r="DO263" s="249"/>
      <c r="DP263" s="249"/>
      <c r="DQ263" s="249"/>
      <c r="DR263" s="249"/>
      <c r="DS263" s="249"/>
      <c r="DT263" s="249"/>
      <c r="DU263" s="249"/>
      <c r="DV263" s="249"/>
      <c r="DW263" s="249"/>
      <c r="DX263" s="249"/>
      <c r="DY263" s="249"/>
      <c r="DZ263" s="249"/>
      <c r="EA263" s="249"/>
      <c r="EB263" s="249"/>
      <c r="EC263" s="249"/>
      <c r="ED263" s="249"/>
      <c r="EE263" s="249"/>
      <c r="EF263" s="249"/>
      <c r="EG263" s="249"/>
      <c r="EH263" s="249"/>
      <c r="EI263" s="249"/>
      <c r="EJ263" s="249"/>
      <c r="EK263" s="249"/>
      <c r="EL263" s="249"/>
      <c r="EM263" s="249"/>
      <c r="EN263" s="249"/>
      <c r="EO263" s="249"/>
      <c r="EP263" s="249"/>
      <c r="EQ263" s="249"/>
      <c r="ER263" s="249"/>
      <c r="ES263" s="249"/>
      <c r="ET263" s="249"/>
      <c r="EU263" s="249"/>
      <c r="EV263" s="249"/>
      <c r="EW263" s="249"/>
      <c r="EX263" s="249"/>
      <c r="EY263" s="249"/>
      <c r="EZ263" s="249"/>
      <c r="FA263" s="249"/>
      <c r="FB263" s="249"/>
      <c r="FC263" s="249"/>
      <c r="FD263" s="249"/>
      <c r="FE263" s="249"/>
      <c r="FF263" s="249"/>
      <c r="FG263" s="249"/>
      <c r="FH263" s="249"/>
      <c r="FI263" s="249"/>
      <c r="FJ263" s="249"/>
      <c r="FK263" s="249"/>
      <c r="FL263" s="249"/>
      <c r="FM263" s="249"/>
      <c r="FN263" s="249"/>
      <c r="FO263" s="249"/>
      <c r="FP263" s="249"/>
      <c r="FQ263" s="249"/>
      <c r="FR263" s="249"/>
      <c r="FS263" s="249"/>
      <c r="FT263" s="249"/>
      <c r="FU263" s="249"/>
      <c r="FV263" s="249"/>
      <c r="FW263" s="249"/>
      <c r="FX263" s="249"/>
      <c r="FY263" s="249"/>
      <c r="FZ263" s="249"/>
      <c r="GA263" s="249"/>
      <c r="GB263" s="249"/>
      <c r="GC263" s="249"/>
      <c r="GD263" s="249"/>
      <c r="GE263" s="249"/>
      <c r="GF263" s="249"/>
      <c r="GG263" s="249"/>
      <c r="GH263" s="249"/>
      <c r="GI263" s="249"/>
      <c r="GJ263" s="249"/>
      <c r="GK263" s="249"/>
      <c r="GL263" s="249"/>
      <c r="GM263" s="249"/>
      <c r="GN263" s="249"/>
      <c r="GO263" s="249"/>
      <c r="GP263" s="249"/>
      <c r="GQ263" s="249"/>
      <c r="GR263" s="249"/>
      <c r="GS263" s="249"/>
      <c r="GT263" s="249"/>
      <c r="GU263" s="249"/>
      <c r="GV263" s="249"/>
      <c r="GW263" s="249"/>
      <c r="GX263" s="249"/>
      <c r="GY263" s="249"/>
      <c r="GZ263" s="249"/>
      <c r="HA263" s="249"/>
      <c r="HB263" s="249"/>
      <c r="HC263" s="249"/>
      <c r="HD263" s="249"/>
      <c r="HE263" s="249"/>
      <c r="HF263" s="249"/>
      <c r="HG263" s="249"/>
      <c r="HH263" s="249"/>
      <c r="HI263" s="249"/>
      <c r="HJ263" s="249"/>
      <c r="HK263" s="249"/>
      <c r="HL263" s="249"/>
      <c r="HM263" s="249"/>
      <c r="HN263" s="249"/>
      <c r="HO263" s="249"/>
      <c r="HP263" s="249"/>
      <c r="HQ263" s="249"/>
      <c r="HR263" s="249"/>
      <c r="HS263" s="249"/>
      <c r="HT263" s="249"/>
      <c r="HU263" s="249"/>
      <c r="HV263" s="249"/>
      <c r="HW263" s="249"/>
      <c r="HX263" s="249"/>
      <c r="HY263" s="249"/>
      <c r="HZ263" s="249"/>
      <c r="IA263" s="249"/>
      <c r="IB263" s="249"/>
      <c r="IC263" s="249"/>
      <c r="ID263" s="249"/>
      <c r="IE263" s="249"/>
      <c r="IF263" s="249"/>
      <c r="IG263" s="249"/>
      <c r="IH263" s="249"/>
      <c r="II263" s="249"/>
      <c r="IJ263" s="249"/>
      <c r="IK263" s="249"/>
      <c r="IL263" s="249"/>
      <c r="IM263" s="249"/>
      <c r="IN263" s="249"/>
      <c r="IO263" s="249"/>
      <c r="IP263" s="249"/>
      <c r="IQ263" s="249"/>
      <c r="IR263" s="249"/>
      <c r="IS263" s="249"/>
      <c r="IT263" s="249"/>
      <c r="IU263" s="249"/>
      <c r="IV263" s="249"/>
    </row>
    <row r="264" s="248" customFormat="1" customHeight="1" spans="1:256">
      <c r="A264" s="249"/>
      <c r="B264" s="286"/>
      <c r="C264" s="286"/>
      <c r="D264" s="286"/>
      <c r="E264" s="286"/>
      <c r="F264" s="277"/>
      <c r="G264" s="250"/>
      <c r="H264" s="250"/>
      <c r="I264" s="250"/>
      <c r="J264" s="249"/>
      <c r="K264" s="249"/>
      <c r="L264" s="249"/>
      <c r="M264" s="249"/>
      <c r="N264" s="249"/>
      <c r="O264" s="249"/>
      <c r="P264" s="249"/>
      <c r="Q264" s="249"/>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c r="CZ264" s="249"/>
      <c r="DA264" s="249"/>
      <c r="DB264" s="249"/>
      <c r="DC264" s="249"/>
      <c r="DD264" s="249"/>
      <c r="DE264" s="249"/>
      <c r="DF264" s="249"/>
      <c r="DG264" s="249"/>
      <c r="DH264" s="249"/>
      <c r="DI264" s="249"/>
      <c r="DJ264" s="249"/>
      <c r="DK264" s="249"/>
      <c r="DL264" s="249"/>
      <c r="DM264" s="249"/>
      <c r="DN264" s="249"/>
      <c r="DO264" s="249"/>
      <c r="DP264" s="249"/>
      <c r="DQ264" s="249"/>
      <c r="DR264" s="249"/>
      <c r="DS264" s="249"/>
      <c r="DT264" s="249"/>
      <c r="DU264" s="249"/>
      <c r="DV264" s="249"/>
      <c r="DW264" s="249"/>
      <c r="DX264" s="249"/>
      <c r="DY264" s="249"/>
      <c r="DZ264" s="249"/>
      <c r="EA264" s="249"/>
      <c r="EB264" s="249"/>
      <c r="EC264" s="249"/>
      <c r="ED264" s="249"/>
      <c r="EE264" s="249"/>
      <c r="EF264" s="249"/>
      <c r="EG264" s="249"/>
      <c r="EH264" s="249"/>
      <c r="EI264" s="249"/>
      <c r="EJ264" s="249"/>
      <c r="EK264" s="249"/>
      <c r="EL264" s="249"/>
      <c r="EM264" s="249"/>
      <c r="EN264" s="249"/>
      <c r="EO264" s="249"/>
      <c r="EP264" s="249"/>
      <c r="EQ264" s="249"/>
      <c r="ER264" s="249"/>
      <c r="ES264" s="249"/>
      <c r="ET264" s="249"/>
      <c r="EU264" s="249"/>
      <c r="EV264" s="249"/>
      <c r="EW264" s="249"/>
      <c r="EX264" s="249"/>
      <c r="EY264" s="249"/>
      <c r="EZ264" s="249"/>
      <c r="FA264" s="249"/>
      <c r="FB264" s="249"/>
      <c r="FC264" s="249"/>
      <c r="FD264" s="249"/>
      <c r="FE264" s="249"/>
      <c r="FF264" s="249"/>
      <c r="FG264" s="249"/>
      <c r="FH264" s="249"/>
      <c r="FI264" s="249"/>
      <c r="FJ264" s="249"/>
      <c r="FK264" s="249"/>
      <c r="FL264" s="249"/>
      <c r="FM264" s="249"/>
      <c r="FN264" s="249"/>
      <c r="FO264" s="249"/>
      <c r="FP264" s="249"/>
      <c r="FQ264" s="249"/>
      <c r="FR264" s="249"/>
      <c r="FS264" s="249"/>
      <c r="FT264" s="249"/>
      <c r="FU264" s="249"/>
      <c r="FV264" s="249"/>
      <c r="FW264" s="249"/>
      <c r="FX264" s="249"/>
      <c r="FY264" s="249"/>
      <c r="FZ264" s="249"/>
      <c r="GA264" s="249"/>
      <c r="GB264" s="249"/>
      <c r="GC264" s="249"/>
      <c r="GD264" s="249"/>
      <c r="GE264" s="249"/>
      <c r="GF264" s="249"/>
      <c r="GG264" s="249"/>
      <c r="GH264" s="249"/>
      <c r="GI264" s="249"/>
      <c r="GJ264" s="249"/>
      <c r="GK264" s="249"/>
      <c r="GL264" s="249"/>
      <c r="GM264" s="249"/>
      <c r="GN264" s="249"/>
      <c r="GO264" s="249"/>
      <c r="GP264" s="249"/>
      <c r="GQ264" s="249"/>
      <c r="GR264" s="249"/>
      <c r="GS264" s="249"/>
      <c r="GT264" s="249"/>
      <c r="GU264" s="249"/>
      <c r="GV264" s="249"/>
      <c r="GW264" s="249"/>
      <c r="GX264" s="249"/>
      <c r="GY264" s="249"/>
      <c r="GZ264" s="249"/>
      <c r="HA264" s="249"/>
      <c r="HB264" s="249"/>
      <c r="HC264" s="249"/>
      <c r="HD264" s="249"/>
      <c r="HE264" s="249"/>
      <c r="HF264" s="249"/>
      <c r="HG264" s="249"/>
      <c r="HH264" s="249"/>
      <c r="HI264" s="249"/>
      <c r="HJ264" s="249"/>
      <c r="HK264" s="249"/>
      <c r="HL264" s="249"/>
      <c r="HM264" s="249"/>
      <c r="HN264" s="249"/>
      <c r="HO264" s="249"/>
      <c r="HP264" s="249"/>
      <c r="HQ264" s="249"/>
      <c r="HR264" s="249"/>
      <c r="HS264" s="249"/>
      <c r="HT264" s="249"/>
      <c r="HU264" s="249"/>
      <c r="HV264" s="249"/>
      <c r="HW264" s="249"/>
      <c r="HX264" s="249"/>
      <c r="HY264" s="249"/>
      <c r="HZ264" s="249"/>
      <c r="IA264" s="249"/>
      <c r="IB264" s="249"/>
      <c r="IC264" s="249"/>
      <c r="ID264" s="249"/>
      <c r="IE264" s="249"/>
      <c r="IF264" s="249"/>
      <c r="IG264" s="249"/>
      <c r="IH264" s="249"/>
      <c r="II264" s="249"/>
      <c r="IJ264" s="249"/>
      <c r="IK264" s="249"/>
      <c r="IL264" s="249"/>
      <c r="IM264" s="249"/>
      <c r="IN264" s="249"/>
      <c r="IO264" s="249"/>
      <c r="IP264" s="249"/>
      <c r="IQ264" s="249"/>
      <c r="IR264" s="249"/>
      <c r="IS264" s="249"/>
      <c r="IT264" s="249"/>
      <c r="IU264" s="249"/>
      <c r="IV264" s="249"/>
    </row>
    <row r="265" s="248" customFormat="1" customHeight="1" spans="1:256">
      <c r="A265" s="249"/>
      <c r="B265" s="286"/>
      <c r="C265" s="286"/>
      <c r="D265" s="286"/>
      <c r="E265" s="286"/>
      <c r="F265" s="277"/>
      <c r="G265" s="250"/>
      <c r="H265" s="250"/>
      <c r="I265" s="250"/>
      <c r="J265" s="249"/>
      <c r="K265" s="249"/>
      <c r="L265" s="249"/>
      <c r="M265" s="249"/>
      <c r="N265" s="249"/>
      <c r="O265" s="249"/>
      <c r="P265" s="249"/>
      <c r="Q265" s="249"/>
      <c r="R265" s="249"/>
      <c r="S265" s="249"/>
      <c r="T265" s="249"/>
      <c r="U265" s="249"/>
      <c r="V265" s="249"/>
      <c r="W265" s="249"/>
      <c r="X265" s="249"/>
      <c r="Y265" s="249"/>
      <c r="Z265" s="249"/>
      <c r="AA265" s="249"/>
      <c r="AB265" s="249"/>
      <c r="AC265" s="249"/>
      <c r="AD265" s="249"/>
      <c r="AE265" s="249"/>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c r="CZ265" s="249"/>
      <c r="DA265" s="249"/>
      <c r="DB265" s="249"/>
      <c r="DC265" s="249"/>
      <c r="DD265" s="249"/>
      <c r="DE265" s="249"/>
      <c r="DF265" s="249"/>
      <c r="DG265" s="249"/>
      <c r="DH265" s="249"/>
      <c r="DI265" s="249"/>
      <c r="DJ265" s="249"/>
      <c r="DK265" s="249"/>
      <c r="DL265" s="249"/>
      <c r="DM265" s="249"/>
      <c r="DN265" s="249"/>
      <c r="DO265" s="249"/>
      <c r="DP265" s="249"/>
      <c r="DQ265" s="249"/>
      <c r="DR265" s="249"/>
      <c r="DS265" s="249"/>
      <c r="DT265" s="249"/>
      <c r="DU265" s="249"/>
      <c r="DV265" s="249"/>
      <c r="DW265" s="249"/>
      <c r="DX265" s="249"/>
      <c r="DY265" s="249"/>
      <c r="DZ265" s="249"/>
      <c r="EA265" s="249"/>
      <c r="EB265" s="249"/>
      <c r="EC265" s="249"/>
      <c r="ED265" s="249"/>
      <c r="EE265" s="249"/>
      <c r="EF265" s="249"/>
      <c r="EG265" s="249"/>
      <c r="EH265" s="249"/>
      <c r="EI265" s="249"/>
      <c r="EJ265" s="249"/>
      <c r="EK265" s="249"/>
      <c r="EL265" s="249"/>
      <c r="EM265" s="249"/>
      <c r="EN265" s="249"/>
      <c r="EO265" s="249"/>
      <c r="EP265" s="249"/>
      <c r="EQ265" s="249"/>
      <c r="ER265" s="249"/>
      <c r="ES265" s="249"/>
      <c r="ET265" s="249"/>
      <c r="EU265" s="249"/>
      <c r="EV265" s="249"/>
      <c r="EW265" s="249"/>
      <c r="EX265" s="249"/>
      <c r="EY265" s="249"/>
      <c r="EZ265" s="249"/>
      <c r="FA265" s="249"/>
      <c r="FB265" s="249"/>
      <c r="FC265" s="249"/>
      <c r="FD265" s="249"/>
      <c r="FE265" s="249"/>
      <c r="FF265" s="249"/>
      <c r="FG265" s="249"/>
      <c r="FH265" s="249"/>
      <c r="FI265" s="249"/>
      <c r="FJ265" s="249"/>
      <c r="FK265" s="249"/>
      <c r="FL265" s="249"/>
      <c r="FM265" s="249"/>
      <c r="FN265" s="249"/>
      <c r="FO265" s="249"/>
      <c r="FP265" s="249"/>
      <c r="FQ265" s="249"/>
      <c r="FR265" s="249"/>
      <c r="FS265" s="249"/>
      <c r="FT265" s="249"/>
      <c r="FU265" s="249"/>
      <c r="FV265" s="249"/>
      <c r="FW265" s="249"/>
      <c r="FX265" s="249"/>
      <c r="FY265" s="249"/>
      <c r="FZ265" s="249"/>
      <c r="GA265" s="249"/>
      <c r="GB265" s="249"/>
      <c r="GC265" s="249"/>
      <c r="GD265" s="249"/>
      <c r="GE265" s="249"/>
      <c r="GF265" s="249"/>
      <c r="GG265" s="249"/>
      <c r="GH265" s="249"/>
      <c r="GI265" s="249"/>
      <c r="GJ265" s="249"/>
      <c r="GK265" s="249"/>
      <c r="GL265" s="249"/>
      <c r="GM265" s="249"/>
      <c r="GN265" s="249"/>
      <c r="GO265" s="249"/>
      <c r="GP265" s="249"/>
      <c r="GQ265" s="249"/>
      <c r="GR265" s="249"/>
      <c r="GS265" s="249"/>
      <c r="GT265" s="249"/>
      <c r="GU265" s="249"/>
      <c r="GV265" s="249"/>
      <c r="GW265" s="249"/>
      <c r="GX265" s="249"/>
      <c r="GY265" s="249"/>
      <c r="GZ265" s="249"/>
      <c r="HA265" s="249"/>
      <c r="HB265" s="249"/>
      <c r="HC265" s="249"/>
      <c r="HD265" s="249"/>
      <c r="HE265" s="249"/>
      <c r="HF265" s="249"/>
      <c r="HG265" s="249"/>
      <c r="HH265" s="249"/>
      <c r="HI265" s="249"/>
      <c r="HJ265" s="249"/>
      <c r="HK265" s="249"/>
      <c r="HL265" s="249"/>
      <c r="HM265" s="249"/>
      <c r="HN265" s="249"/>
      <c r="HO265" s="249"/>
      <c r="HP265" s="249"/>
      <c r="HQ265" s="249"/>
      <c r="HR265" s="249"/>
      <c r="HS265" s="249"/>
      <c r="HT265" s="249"/>
      <c r="HU265" s="249"/>
      <c r="HV265" s="249"/>
      <c r="HW265" s="249"/>
      <c r="HX265" s="249"/>
      <c r="HY265" s="249"/>
      <c r="HZ265" s="249"/>
      <c r="IA265" s="249"/>
      <c r="IB265" s="249"/>
      <c r="IC265" s="249"/>
      <c r="ID265" s="249"/>
      <c r="IE265" s="249"/>
      <c r="IF265" s="249"/>
      <c r="IG265" s="249"/>
      <c r="IH265" s="249"/>
      <c r="II265" s="249"/>
      <c r="IJ265" s="249"/>
      <c r="IK265" s="249"/>
      <c r="IL265" s="249"/>
      <c r="IM265" s="249"/>
      <c r="IN265" s="249"/>
      <c r="IO265" s="249"/>
      <c r="IP265" s="249"/>
      <c r="IQ265" s="249"/>
      <c r="IR265" s="249"/>
      <c r="IS265" s="249"/>
      <c r="IT265" s="249"/>
      <c r="IU265" s="249"/>
      <c r="IV265" s="249"/>
    </row>
    <row r="266" s="248" customFormat="1" customHeight="1" spans="1:256">
      <c r="A266" s="249"/>
      <c r="B266" s="286"/>
      <c r="C266" s="286"/>
      <c r="D266" s="286"/>
      <c r="E266" s="286"/>
      <c r="F266" s="277"/>
      <c r="G266" s="250"/>
      <c r="H266" s="250"/>
      <c r="I266" s="250"/>
      <c r="J266" s="249"/>
      <c r="K266" s="249"/>
      <c r="L266" s="249"/>
      <c r="M266" s="249"/>
      <c r="N266" s="249"/>
      <c r="O266" s="249"/>
      <c r="P266" s="249"/>
      <c r="Q266" s="249"/>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c r="CZ266" s="249"/>
      <c r="DA266" s="249"/>
      <c r="DB266" s="249"/>
      <c r="DC266" s="249"/>
      <c r="DD266" s="249"/>
      <c r="DE266" s="249"/>
      <c r="DF266" s="249"/>
      <c r="DG266" s="249"/>
      <c r="DH266" s="249"/>
      <c r="DI266" s="249"/>
      <c r="DJ266" s="249"/>
      <c r="DK266" s="249"/>
      <c r="DL266" s="249"/>
      <c r="DM266" s="249"/>
      <c r="DN266" s="249"/>
      <c r="DO266" s="249"/>
      <c r="DP266" s="249"/>
      <c r="DQ266" s="249"/>
      <c r="DR266" s="249"/>
      <c r="DS266" s="249"/>
      <c r="DT266" s="249"/>
      <c r="DU266" s="249"/>
      <c r="DV266" s="249"/>
      <c r="DW266" s="249"/>
      <c r="DX266" s="249"/>
      <c r="DY266" s="249"/>
      <c r="DZ266" s="249"/>
      <c r="EA266" s="249"/>
      <c r="EB266" s="249"/>
      <c r="EC266" s="249"/>
      <c r="ED266" s="249"/>
      <c r="EE266" s="249"/>
      <c r="EF266" s="249"/>
      <c r="EG266" s="249"/>
      <c r="EH266" s="249"/>
      <c r="EI266" s="249"/>
      <c r="EJ266" s="249"/>
      <c r="EK266" s="249"/>
      <c r="EL266" s="249"/>
      <c r="EM266" s="249"/>
      <c r="EN266" s="249"/>
      <c r="EO266" s="249"/>
      <c r="EP266" s="249"/>
      <c r="EQ266" s="249"/>
      <c r="ER266" s="249"/>
      <c r="ES266" s="249"/>
      <c r="ET266" s="249"/>
      <c r="EU266" s="249"/>
      <c r="EV266" s="249"/>
      <c r="EW266" s="249"/>
      <c r="EX266" s="249"/>
      <c r="EY266" s="249"/>
      <c r="EZ266" s="249"/>
      <c r="FA266" s="249"/>
      <c r="FB266" s="249"/>
      <c r="FC266" s="249"/>
      <c r="FD266" s="249"/>
      <c r="FE266" s="249"/>
      <c r="FF266" s="249"/>
      <c r="FG266" s="249"/>
      <c r="FH266" s="249"/>
      <c r="FI266" s="249"/>
      <c r="FJ266" s="249"/>
      <c r="FK266" s="249"/>
      <c r="FL266" s="249"/>
      <c r="FM266" s="249"/>
      <c r="FN266" s="249"/>
      <c r="FO266" s="249"/>
      <c r="FP266" s="249"/>
      <c r="FQ266" s="249"/>
      <c r="FR266" s="249"/>
      <c r="FS266" s="249"/>
      <c r="FT266" s="249"/>
      <c r="FU266" s="249"/>
      <c r="FV266" s="249"/>
      <c r="FW266" s="249"/>
      <c r="FX266" s="249"/>
      <c r="FY266" s="249"/>
      <c r="FZ266" s="249"/>
      <c r="GA266" s="249"/>
      <c r="GB266" s="249"/>
      <c r="GC266" s="249"/>
      <c r="GD266" s="249"/>
      <c r="GE266" s="249"/>
      <c r="GF266" s="249"/>
      <c r="GG266" s="249"/>
      <c r="GH266" s="249"/>
      <c r="GI266" s="249"/>
      <c r="GJ266" s="249"/>
      <c r="GK266" s="249"/>
      <c r="GL266" s="249"/>
      <c r="GM266" s="249"/>
      <c r="GN266" s="249"/>
      <c r="GO266" s="249"/>
      <c r="GP266" s="249"/>
      <c r="GQ266" s="249"/>
      <c r="GR266" s="249"/>
      <c r="GS266" s="249"/>
      <c r="GT266" s="249"/>
      <c r="GU266" s="249"/>
      <c r="GV266" s="249"/>
      <c r="GW266" s="249"/>
      <c r="GX266" s="249"/>
      <c r="GY266" s="249"/>
      <c r="GZ266" s="249"/>
      <c r="HA266" s="249"/>
      <c r="HB266" s="249"/>
      <c r="HC266" s="249"/>
      <c r="HD266" s="249"/>
      <c r="HE266" s="249"/>
      <c r="HF266" s="249"/>
      <c r="HG266" s="249"/>
      <c r="HH266" s="249"/>
      <c r="HI266" s="249"/>
      <c r="HJ266" s="249"/>
      <c r="HK266" s="249"/>
      <c r="HL266" s="249"/>
      <c r="HM266" s="249"/>
      <c r="HN266" s="249"/>
      <c r="HO266" s="249"/>
      <c r="HP266" s="249"/>
      <c r="HQ266" s="249"/>
      <c r="HR266" s="249"/>
      <c r="HS266" s="249"/>
      <c r="HT266" s="249"/>
      <c r="HU266" s="249"/>
      <c r="HV266" s="249"/>
      <c r="HW266" s="249"/>
      <c r="HX266" s="249"/>
      <c r="HY266" s="249"/>
      <c r="HZ266" s="249"/>
      <c r="IA266" s="249"/>
      <c r="IB266" s="249"/>
      <c r="IC266" s="249"/>
      <c r="ID266" s="249"/>
      <c r="IE266" s="249"/>
      <c r="IF266" s="249"/>
      <c r="IG266" s="249"/>
      <c r="IH266" s="249"/>
      <c r="II266" s="249"/>
      <c r="IJ266" s="249"/>
      <c r="IK266" s="249"/>
      <c r="IL266" s="249"/>
      <c r="IM266" s="249"/>
      <c r="IN266" s="249"/>
      <c r="IO266" s="249"/>
      <c r="IP266" s="249"/>
      <c r="IQ266" s="249"/>
      <c r="IR266" s="249"/>
      <c r="IS266" s="249"/>
      <c r="IT266" s="249"/>
      <c r="IU266" s="249"/>
      <c r="IV266" s="249"/>
    </row>
    <row r="267" s="248" customFormat="1" customHeight="1" spans="1:256">
      <c r="A267" s="249"/>
      <c r="B267" s="286"/>
      <c r="C267" s="286"/>
      <c r="D267" s="286"/>
      <c r="E267" s="286"/>
      <c r="F267" s="277"/>
      <c r="G267" s="250"/>
      <c r="H267" s="250"/>
      <c r="I267" s="250"/>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c r="CZ267" s="249"/>
      <c r="DA267" s="249"/>
      <c r="DB267" s="249"/>
      <c r="DC267" s="249"/>
      <c r="DD267" s="249"/>
      <c r="DE267" s="249"/>
      <c r="DF267" s="249"/>
      <c r="DG267" s="249"/>
      <c r="DH267" s="249"/>
      <c r="DI267" s="249"/>
      <c r="DJ267" s="249"/>
      <c r="DK267" s="249"/>
      <c r="DL267" s="249"/>
      <c r="DM267" s="249"/>
      <c r="DN267" s="249"/>
      <c r="DO267" s="249"/>
      <c r="DP267" s="249"/>
      <c r="DQ267" s="249"/>
      <c r="DR267" s="249"/>
      <c r="DS267" s="249"/>
      <c r="DT267" s="249"/>
      <c r="DU267" s="249"/>
      <c r="DV267" s="249"/>
      <c r="DW267" s="249"/>
      <c r="DX267" s="249"/>
      <c r="DY267" s="249"/>
      <c r="DZ267" s="249"/>
      <c r="EA267" s="249"/>
      <c r="EB267" s="249"/>
      <c r="EC267" s="249"/>
      <c r="ED267" s="249"/>
      <c r="EE267" s="249"/>
      <c r="EF267" s="249"/>
      <c r="EG267" s="249"/>
      <c r="EH267" s="249"/>
      <c r="EI267" s="249"/>
      <c r="EJ267" s="249"/>
      <c r="EK267" s="249"/>
      <c r="EL267" s="249"/>
      <c r="EM267" s="249"/>
      <c r="EN267" s="249"/>
      <c r="EO267" s="249"/>
      <c r="EP267" s="249"/>
      <c r="EQ267" s="249"/>
      <c r="ER267" s="249"/>
      <c r="ES267" s="249"/>
      <c r="ET267" s="249"/>
      <c r="EU267" s="249"/>
      <c r="EV267" s="249"/>
      <c r="EW267" s="249"/>
      <c r="EX267" s="249"/>
      <c r="EY267" s="249"/>
      <c r="EZ267" s="249"/>
      <c r="FA267" s="249"/>
      <c r="FB267" s="249"/>
      <c r="FC267" s="249"/>
      <c r="FD267" s="249"/>
      <c r="FE267" s="249"/>
      <c r="FF267" s="249"/>
      <c r="FG267" s="249"/>
      <c r="FH267" s="249"/>
      <c r="FI267" s="249"/>
      <c r="FJ267" s="249"/>
      <c r="FK267" s="249"/>
      <c r="FL267" s="249"/>
      <c r="FM267" s="249"/>
      <c r="FN267" s="249"/>
      <c r="FO267" s="249"/>
      <c r="FP267" s="249"/>
      <c r="FQ267" s="249"/>
      <c r="FR267" s="249"/>
      <c r="FS267" s="249"/>
      <c r="FT267" s="249"/>
      <c r="FU267" s="249"/>
      <c r="FV267" s="249"/>
      <c r="FW267" s="249"/>
      <c r="FX267" s="249"/>
      <c r="FY267" s="249"/>
      <c r="FZ267" s="249"/>
      <c r="GA267" s="249"/>
      <c r="GB267" s="249"/>
      <c r="GC267" s="249"/>
      <c r="GD267" s="249"/>
      <c r="GE267" s="249"/>
      <c r="GF267" s="249"/>
      <c r="GG267" s="249"/>
      <c r="GH267" s="249"/>
      <c r="GI267" s="249"/>
      <c r="GJ267" s="249"/>
      <c r="GK267" s="249"/>
      <c r="GL267" s="249"/>
      <c r="GM267" s="249"/>
      <c r="GN267" s="249"/>
      <c r="GO267" s="249"/>
      <c r="GP267" s="249"/>
      <c r="GQ267" s="249"/>
      <c r="GR267" s="249"/>
      <c r="GS267" s="249"/>
      <c r="GT267" s="249"/>
      <c r="GU267" s="249"/>
      <c r="GV267" s="249"/>
      <c r="GW267" s="249"/>
      <c r="GX267" s="249"/>
      <c r="GY267" s="249"/>
      <c r="GZ267" s="249"/>
      <c r="HA267" s="249"/>
      <c r="HB267" s="249"/>
      <c r="HC267" s="249"/>
      <c r="HD267" s="249"/>
      <c r="HE267" s="249"/>
      <c r="HF267" s="249"/>
      <c r="HG267" s="249"/>
      <c r="HH267" s="249"/>
      <c r="HI267" s="249"/>
      <c r="HJ267" s="249"/>
      <c r="HK267" s="249"/>
      <c r="HL267" s="249"/>
      <c r="HM267" s="249"/>
      <c r="HN267" s="249"/>
      <c r="HO267" s="249"/>
      <c r="HP267" s="249"/>
      <c r="HQ267" s="249"/>
      <c r="HR267" s="249"/>
      <c r="HS267" s="249"/>
      <c r="HT267" s="249"/>
      <c r="HU267" s="249"/>
      <c r="HV267" s="249"/>
      <c r="HW267" s="249"/>
      <c r="HX267" s="249"/>
      <c r="HY267" s="249"/>
      <c r="HZ267" s="249"/>
      <c r="IA267" s="249"/>
      <c r="IB267" s="249"/>
      <c r="IC267" s="249"/>
      <c r="ID267" s="249"/>
      <c r="IE267" s="249"/>
      <c r="IF267" s="249"/>
      <c r="IG267" s="249"/>
      <c r="IH267" s="249"/>
      <c r="II267" s="249"/>
      <c r="IJ267" s="249"/>
      <c r="IK267" s="249"/>
      <c r="IL267" s="249"/>
      <c r="IM267" s="249"/>
      <c r="IN267" s="249"/>
      <c r="IO267" s="249"/>
      <c r="IP267" s="249"/>
      <c r="IQ267" s="249"/>
      <c r="IR267" s="249"/>
      <c r="IS267" s="249"/>
      <c r="IT267" s="249"/>
      <c r="IU267" s="249"/>
      <c r="IV267" s="249"/>
    </row>
    <row r="268" s="248" customFormat="1" customHeight="1" spans="1:256">
      <c r="A268" s="249"/>
      <c r="B268" s="286"/>
      <c r="C268" s="286"/>
      <c r="D268" s="286"/>
      <c r="E268" s="286"/>
      <c r="F268" s="277"/>
      <c r="G268" s="250"/>
      <c r="H268" s="250"/>
      <c r="I268" s="250"/>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c r="DM268" s="249"/>
      <c r="DN268" s="249"/>
      <c r="DO268" s="249"/>
      <c r="DP268" s="249"/>
      <c r="DQ268" s="249"/>
      <c r="DR268" s="249"/>
      <c r="DS268" s="249"/>
      <c r="DT268" s="249"/>
      <c r="DU268" s="249"/>
      <c r="DV268" s="249"/>
      <c r="DW268" s="249"/>
      <c r="DX268" s="249"/>
      <c r="DY268" s="249"/>
      <c r="DZ268" s="249"/>
      <c r="EA268" s="249"/>
      <c r="EB268" s="249"/>
      <c r="EC268" s="249"/>
      <c r="ED268" s="249"/>
      <c r="EE268" s="249"/>
      <c r="EF268" s="249"/>
      <c r="EG268" s="249"/>
      <c r="EH268" s="249"/>
      <c r="EI268" s="249"/>
      <c r="EJ268" s="249"/>
      <c r="EK268" s="249"/>
      <c r="EL268" s="249"/>
      <c r="EM268" s="249"/>
      <c r="EN268" s="249"/>
      <c r="EO268" s="249"/>
      <c r="EP268" s="249"/>
      <c r="EQ268" s="249"/>
      <c r="ER268" s="249"/>
      <c r="ES268" s="249"/>
      <c r="ET268" s="249"/>
      <c r="EU268" s="249"/>
      <c r="EV268" s="249"/>
      <c r="EW268" s="249"/>
      <c r="EX268" s="249"/>
      <c r="EY268" s="249"/>
      <c r="EZ268" s="249"/>
      <c r="FA268" s="249"/>
      <c r="FB268" s="249"/>
      <c r="FC268" s="249"/>
      <c r="FD268" s="249"/>
      <c r="FE268" s="249"/>
      <c r="FF268" s="249"/>
      <c r="FG268" s="249"/>
      <c r="FH268" s="249"/>
      <c r="FI268" s="249"/>
      <c r="FJ268" s="249"/>
      <c r="FK268" s="249"/>
      <c r="FL268" s="249"/>
      <c r="FM268" s="249"/>
      <c r="FN268" s="249"/>
      <c r="FO268" s="249"/>
      <c r="FP268" s="249"/>
      <c r="FQ268" s="249"/>
      <c r="FR268" s="249"/>
      <c r="FS268" s="249"/>
      <c r="FT268" s="249"/>
      <c r="FU268" s="249"/>
      <c r="FV268" s="249"/>
      <c r="FW268" s="249"/>
      <c r="FX268" s="249"/>
      <c r="FY268" s="249"/>
      <c r="FZ268" s="249"/>
      <c r="GA268" s="249"/>
      <c r="GB268" s="249"/>
      <c r="GC268" s="249"/>
      <c r="GD268" s="249"/>
      <c r="GE268" s="249"/>
      <c r="GF268" s="249"/>
      <c r="GG268" s="249"/>
      <c r="GH268" s="249"/>
      <c r="GI268" s="249"/>
      <c r="GJ268" s="249"/>
      <c r="GK268" s="249"/>
      <c r="GL268" s="249"/>
      <c r="GM268" s="249"/>
      <c r="GN268" s="249"/>
      <c r="GO268" s="249"/>
      <c r="GP268" s="249"/>
      <c r="GQ268" s="249"/>
      <c r="GR268" s="249"/>
      <c r="GS268" s="249"/>
      <c r="GT268" s="249"/>
      <c r="GU268" s="249"/>
      <c r="GV268" s="249"/>
      <c r="GW268" s="249"/>
      <c r="GX268" s="249"/>
      <c r="GY268" s="249"/>
      <c r="GZ268" s="249"/>
      <c r="HA268" s="249"/>
      <c r="HB268" s="249"/>
      <c r="HC268" s="249"/>
      <c r="HD268" s="249"/>
      <c r="HE268" s="249"/>
      <c r="HF268" s="249"/>
      <c r="HG268" s="249"/>
      <c r="HH268" s="249"/>
      <c r="HI268" s="249"/>
      <c r="HJ268" s="249"/>
      <c r="HK268" s="249"/>
      <c r="HL268" s="249"/>
      <c r="HM268" s="249"/>
      <c r="HN268" s="249"/>
      <c r="HO268" s="249"/>
      <c r="HP268" s="249"/>
      <c r="HQ268" s="249"/>
      <c r="HR268" s="249"/>
      <c r="HS268" s="249"/>
      <c r="HT268" s="249"/>
      <c r="HU268" s="249"/>
      <c r="HV268" s="249"/>
      <c r="HW268" s="249"/>
      <c r="HX268" s="249"/>
      <c r="HY268" s="249"/>
      <c r="HZ268" s="249"/>
      <c r="IA268" s="249"/>
      <c r="IB268" s="249"/>
      <c r="IC268" s="249"/>
      <c r="ID268" s="249"/>
      <c r="IE268" s="249"/>
      <c r="IF268" s="249"/>
      <c r="IG268" s="249"/>
      <c r="IH268" s="249"/>
      <c r="II268" s="249"/>
      <c r="IJ268" s="249"/>
      <c r="IK268" s="249"/>
      <c r="IL268" s="249"/>
      <c r="IM268" s="249"/>
      <c r="IN268" s="249"/>
      <c r="IO268" s="249"/>
      <c r="IP268" s="249"/>
      <c r="IQ268" s="249"/>
      <c r="IR268" s="249"/>
      <c r="IS268" s="249"/>
      <c r="IT268" s="249"/>
      <c r="IU268" s="249"/>
      <c r="IV268" s="249"/>
    </row>
    <row r="269" s="248" customFormat="1" customHeight="1" spans="1:256">
      <c r="A269" s="249"/>
      <c r="B269" s="286"/>
      <c r="C269" s="286"/>
      <c r="D269" s="286"/>
      <c r="E269" s="286"/>
      <c r="F269" s="277"/>
      <c r="G269" s="250"/>
      <c r="H269" s="250"/>
      <c r="I269" s="250"/>
      <c r="J269" s="249"/>
      <c r="K269" s="249"/>
      <c r="L269" s="249"/>
      <c r="M269" s="249"/>
      <c r="N269" s="249"/>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c r="CZ269" s="249"/>
      <c r="DA269" s="249"/>
      <c r="DB269" s="249"/>
      <c r="DC269" s="249"/>
      <c r="DD269" s="249"/>
      <c r="DE269" s="249"/>
      <c r="DF269" s="249"/>
      <c r="DG269" s="249"/>
      <c r="DH269" s="249"/>
      <c r="DI269" s="249"/>
      <c r="DJ269" s="249"/>
      <c r="DK269" s="249"/>
      <c r="DL269" s="249"/>
      <c r="DM269" s="249"/>
      <c r="DN269" s="249"/>
      <c r="DO269" s="249"/>
      <c r="DP269" s="249"/>
      <c r="DQ269" s="249"/>
      <c r="DR269" s="249"/>
      <c r="DS269" s="249"/>
      <c r="DT269" s="249"/>
      <c r="DU269" s="249"/>
      <c r="DV269" s="249"/>
      <c r="DW269" s="249"/>
      <c r="DX269" s="249"/>
      <c r="DY269" s="249"/>
      <c r="DZ269" s="249"/>
      <c r="EA269" s="249"/>
      <c r="EB269" s="249"/>
      <c r="EC269" s="249"/>
      <c r="ED269" s="249"/>
      <c r="EE269" s="249"/>
      <c r="EF269" s="249"/>
      <c r="EG269" s="249"/>
      <c r="EH269" s="249"/>
      <c r="EI269" s="249"/>
      <c r="EJ269" s="249"/>
      <c r="EK269" s="249"/>
      <c r="EL269" s="249"/>
      <c r="EM269" s="249"/>
      <c r="EN269" s="249"/>
      <c r="EO269" s="249"/>
      <c r="EP269" s="249"/>
      <c r="EQ269" s="249"/>
      <c r="ER269" s="249"/>
      <c r="ES269" s="249"/>
      <c r="ET269" s="249"/>
      <c r="EU269" s="249"/>
      <c r="EV269" s="249"/>
      <c r="EW269" s="249"/>
      <c r="EX269" s="249"/>
      <c r="EY269" s="249"/>
      <c r="EZ269" s="249"/>
      <c r="FA269" s="249"/>
      <c r="FB269" s="249"/>
      <c r="FC269" s="249"/>
      <c r="FD269" s="249"/>
      <c r="FE269" s="249"/>
      <c r="FF269" s="249"/>
      <c r="FG269" s="249"/>
      <c r="FH269" s="249"/>
      <c r="FI269" s="249"/>
      <c r="FJ269" s="249"/>
      <c r="FK269" s="249"/>
      <c r="FL269" s="249"/>
      <c r="FM269" s="249"/>
      <c r="FN269" s="249"/>
      <c r="FO269" s="249"/>
      <c r="FP269" s="249"/>
      <c r="FQ269" s="249"/>
      <c r="FR269" s="249"/>
      <c r="FS269" s="249"/>
      <c r="FT269" s="249"/>
      <c r="FU269" s="249"/>
      <c r="FV269" s="249"/>
      <c r="FW269" s="249"/>
      <c r="FX269" s="249"/>
      <c r="FY269" s="249"/>
      <c r="FZ269" s="249"/>
      <c r="GA269" s="249"/>
      <c r="GB269" s="249"/>
      <c r="GC269" s="249"/>
      <c r="GD269" s="249"/>
      <c r="GE269" s="249"/>
      <c r="GF269" s="249"/>
      <c r="GG269" s="249"/>
      <c r="GH269" s="249"/>
      <c r="GI269" s="249"/>
      <c r="GJ269" s="249"/>
      <c r="GK269" s="249"/>
      <c r="GL269" s="249"/>
      <c r="GM269" s="249"/>
      <c r="GN269" s="249"/>
      <c r="GO269" s="249"/>
      <c r="GP269" s="249"/>
      <c r="GQ269" s="249"/>
      <c r="GR269" s="249"/>
      <c r="GS269" s="249"/>
      <c r="GT269" s="249"/>
      <c r="GU269" s="249"/>
      <c r="GV269" s="249"/>
      <c r="GW269" s="249"/>
      <c r="GX269" s="249"/>
      <c r="GY269" s="249"/>
      <c r="GZ269" s="249"/>
      <c r="HA269" s="249"/>
      <c r="HB269" s="249"/>
      <c r="HC269" s="249"/>
      <c r="HD269" s="249"/>
      <c r="HE269" s="249"/>
      <c r="HF269" s="249"/>
      <c r="HG269" s="249"/>
      <c r="HH269" s="249"/>
      <c r="HI269" s="249"/>
      <c r="HJ269" s="249"/>
      <c r="HK269" s="249"/>
      <c r="HL269" s="249"/>
      <c r="HM269" s="249"/>
      <c r="HN269" s="249"/>
      <c r="HO269" s="249"/>
      <c r="HP269" s="249"/>
      <c r="HQ269" s="249"/>
      <c r="HR269" s="249"/>
      <c r="HS269" s="249"/>
      <c r="HT269" s="249"/>
      <c r="HU269" s="249"/>
      <c r="HV269" s="249"/>
      <c r="HW269" s="249"/>
      <c r="HX269" s="249"/>
      <c r="HY269" s="249"/>
      <c r="HZ269" s="249"/>
      <c r="IA269" s="249"/>
      <c r="IB269" s="249"/>
      <c r="IC269" s="249"/>
      <c r="ID269" s="249"/>
      <c r="IE269" s="249"/>
      <c r="IF269" s="249"/>
      <c r="IG269" s="249"/>
      <c r="IH269" s="249"/>
      <c r="II269" s="249"/>
      <c r="IJ269" s="249"/>
      <c r="IK269" s="249"/>
      <c r="IL269" s="249"/>
      <c r="IM269" s="249"/>
      <c r="IN269" s="249"/>
      <c r="IO269" s="249"/>
      <c r="IP269" s="249"/>
      <c r="IQ269" s="249"/>
      <c r="IR269" s="249"/>
      <c r="IS269" s="249"/>
      <c r="IT269" s="249"/>
      <c r="IU269" s="249"/>
      <c r="IV269" s="249"/>
    </row>
    <row r="270" s="248" customFormat="1" customHeight="1" spans="1:256">
      <c r="A270" s="249"/>
      <c r="B270" s="286"/>
      <c r="C270" s="286"/>
      <c r="D270" s="286"/>
      <c r="E270" s="286"/>
      <c r="F270" s="277"/>
      <c r="G270" s="250"/>
      <c r="H270" s="250"/>
      <c r="I270" s="250"/>
      <c r="J270" s="249"/>
      <c r="K270" s="249"/>
      <c r="L270" s="249"/>
      <c r="M270" s="249"/>
      <c r="N270" s="249"/>
      <c r="O270" s="249"/>
      <c r="P270" s="249"/>
      <c r="Q270" s="249"/>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c r="CZ270" s="249"/>
      <c r="DA270" s="249"/>
      <c r="DB270" s="249"/>
      <c r="DC270" s="249"/>
      <c r="DD270" s="249"/>
      <c r="DE270" s="249"/>
      <c r="DF270" s="249"/>
      <c r="DG270" s="249"/>
      <c r="DH270" s="249"/>
      <c r="DI270" s="249"/>
      <c r="DJ270" s="249"/>
      <c r="DK270" s="249"/>
      <c r="DL270" s="249"/>
      <c r="DM270" s="249"/>
      <c r="DN270" s="249"/>
      <c r="DO270" s="249"/>
      <c r="DP270" s="249"/>
      <c r="DQ270" s="249"/>
      <c r="DR270" s="249"/>
      <c r="DS270" s="249"/>
      <c r="DT270" s="249"/>
      <c r="DU270" s="249"/>
      <c r="DV270" s="249"/>
      <c r="DW270" s="249"/>
      <c r="DX270" s="249"/>
      <c r="DY270" s="249"/>
      <c r="DZ270" s="249"/>
      <c r="EA270" s="249"/>
      <c r="EB270" s="249"/>
      <c r="EC270" s="249"/>
      <c r="ED270" s="249"/>
      <c r="EE270" s="249"/>
      <c r="EF270" s="249"/>
      <c r="EG270" s="249"/>
      <c r="EH270" s="249"/>
      <c r="EI270" s="249"/>
      <c r="EJ270" s="249"/>
      <c r="EK270" s="249"/>
      <c r="EL270" s="249"/>
      <c r="EM270" s="249"/>
      <c r="EN270" s="249"/>
      <c r="EO270" s="249"/>
      <c r="EP270" s="249"/>
      <c r="EQ270" s="249"/>
      <c r="ER270" s="249"/>
      <c r="ES270" s="249"/>
      <c r="ET270" s="249"/>
      <c r="EU270" s="249"/>
      <c r="EV270" s="249"/>
      <c r="EW270" s="249"/>
      <c r="EX270" s="249"/>
      <c r="EY270" s="249"/>
      <c r="EZ270" s="249"/>
      <c r="FA270" s="249"/>
      <c r="FB270" s="249"/>
      <c r="FC270" s="249"/>
      <c r="FD270" s="249"/>
      <c r="FE270" s="249"/>
      <c r="FF270" s="249"/>
      <c r="FG270" s="249"/>
      <c r="FH270" s="249"/>
      <c r="FI270" s="249"/>
      <c r="FJ270" s="249"/>
      <c r="FK270" s="249"/>
      <c r="FL270" s="249"/>
      <c r="FM270" s="249"/>
      <c r="FN270" s="249"/>
      <c r="FO270" s="249"/>
      <c r="FP270" s="249"/>
      <c r="FQ270" s="249"/>
      <c r="FR270" s="249"/>
      <c r="FS270" s="249"/>
      <c r="FT270" s="249"/>
      <c r="FU270" s="249"/>
      <c r="FV270" s="249"/>
      <c r="FW270" s="249"/>
      <c r="FX270" s="249"/>
      <c r="FY270" s="249"/>
      <c r="FZ270" s="249"/>
      <c r="GA270" s="249"/>
      <c r="GB270" s="249"/>
      <c r="GC270" s="249"/>
      <c r="GD270" s="249"/>
      <c r="GE270" s="249"/>
      <c r="GF270" s="249"/>
      <c r="GG270" s="249"/>
      <c r="GH270" s="249"/>
      <c r="GI270" s="249"/>
      <c r="GJ270" s="249"/>
      <c r="GK270" s="249"/>
      <c r="GL270" s="249"/>
      <c r="GM270" s="249"/>
      <c r="GN270" s="249"/>
      <c r="GO270" s="249"/>
      <c r="GP270" s="249"/>
      <c r="GQ270" s="249"/>
      <c r="GR270" s="249"/>
      <c r="GS270" s="249"/>
      <c r="GT270" s="249"/>
      <c r="GU270" s="249"/>
      <c r="GV270" s="249"/>
      <c r="GW270" s="249"/>
      <c r="GX270" s="249"/>
      <c r="GY270" s="249"/>
      <c r="GZ270" s="249"/>
      <c r="HA270" s="249"/>
      <c r="HB270" s="249"/>
      <c r="HC270" s="249"/>
      <c r="HD270" s="249"/>
      <c r="HE270" s="249"/>
      <c r="HF270" s="249"/>
      <c r="HG270" s="249"/>
      <c r="HH270" s="249"/>
      <c r="HI270" s="249"/>
      <c r="HJ270" s="249"/>
      <c r="HK270" s="249"/>
      <c r="HL270" s="249"/>
      <c r="HM270" s="249"/>
      <c r="HN270" s="249"/>
      <c r="HO270" s="249"/>
      <c r="HP270" s="249"/>
      <c r="HQ270" s="249"/>
      <c r="HR270" s="249"/>
      <c r="HS270" s="249"/>
      <c r="HT270" s="249"/>
      <c r="HU270" s="249"/>
      <c r="HV270" s="249"/>
      <c r="HW270" s="249"/>
      <c r="HX270" s="249"/>
      <c r="HY270" s="249"/>
      <c r="HZ270" s="249"/>
      <c r="IA270" s="249"/>
      <c r="IB270" s="249"/>
      <c r="IC270" s="249"/>
      <c r="ID270" s="249"/>
      <c r="IE270" s="249"/>
      <c r="IF270" s="249"/>
      <c r="IG270" s="249"/>
      <c r="IH270" s="249"/>
      <c r="II270" s="249"/>
      <c r="IJ270" s="249"/>
      <c r="IK270" s="249"/>
      <c r="IL270" s="249"/>
      <c r="IM270" s="249"/>
      <c r="IN270" s="249"/>
      <c r="IO270" s="249"/>
      <c r="IP270" s="249"/>
      <c r="IQ270" s="249"/>
      <c r="IR270" s="249"/>
      <c r="IS270" s="249"/>
      <c r="IT270" s="249"/>
      <c r="IU270" s="249"/>
      <c r="IV270" s="249"/>
    </row>
    <row r="271" s="248" customFormat="1" customHeight="1" spans="1:256">
      <c r="A271" s="249"/>
      <c r="B271" s="286"/>
      <c r="C271" s="286"/>
      <c r="D271" s="286"/>
      <c r="E271" s="286"/>
      <c r="F271" s="277"/>
      <c r="G271" s="250"/>
      <c r="H271" s="250"/>
      <c r="I271" s="250"/>
      <c r="J271" s="249"/>
      <c r="K271" s="249"/>
      <c r="L271" s="249"/>
      <c r="M271" s="249"/>
      <c r="N271" s="249"/>
      <c r="O271" s="249"/>
      <c r="P271" s="249"/>
      <c r="Q271" s="249"/>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c r="CZ271" s="249"/>
      <c r="DA271" s="249"/>
      <c r="DB271" s="249"/>
      <c r="DC271" s="249"/>
      <c r="DD271" s="249"/>
      <c r="DE271" s="249"/>
      <c r="DF271" s="249"/>
      <c r="DG271" s="249"/>
      <c r="DH271" s="249"/>
      <c r="DI271" s="249"/>
      <c r="DJ271" s="249"/>
      <c r="DK271" s="249"/>
      <c r="DL271" s="249"/>
      <c r="DM271" s="249"/>
      <c r="DN271" s="249"/>
      <c r="DO271" s="249"/>
      <c r="DP271" s="249"/>
      <c r="DQ271" s="249"/>
      <c r="DR271" s="249"/>
      <c r="DS271" s="249"/>
      <c r="DT271" s="249"/>
      <c r="DU271" s="249"/>
      <c r="DV271" s="249"/>
      <c r="DW271" s="249"/>
      <c r="DX271" s="249"/>
      <c r="DY271" s="249"/>
      <c r="DZ271" s="249"/>
      <c r="EA271" s="249"/>
      <c r="EB271" s="249"/>
      <c r="EC271" s="249"/>
      <c r="ED271" s="249"/>
      <c r="EE271" s="249"/>
      <c r="EF271" s="249"/>
      <c r="EG271" s="249"/>
      <c r="EH271" s="249"/>
      <c r="EI271" s="249"/>
      <c r="EJ271" s="249"/>
      <c r="EK271" s="249"/>
      <c r="EL271" s="249"/>
      <c r="EM271" s="249"/>
      <c r="EN271" s="249"/>
      <c r="EO271" s="249"/>
      <c r="EP271" s="249"/>
      <c r="EQ271" s="249"/>
      <c r="ER271" s="249"/>
      <c r="ES271" s="249"/>
      <c r="ET271" s="249"/>
      <c r="EU271" s="249"/>
      <c r="EV271" s="249"/>
      <c r="EW271" s="249"/>
      <c r="EX271" s="249"/>
      <c r="EY271" s="249"/>
      <c r="EZ271" s="249"/>
      <c r="FA271" s="249"/>
      <c r="FB271" s="249"/>
      <c r="FC271" s="249"/>
      <c r="FD271" s="249"/>
      <c r="FE271" s="249"/>
      <c r="FF271" s="249"/>
      <c r="FG271" s="249"/>
      <c r="FH271" s="249"/>
      <c r="FI271" s="249"/>
      <c r="FJ271" s="249"/>
      <c r="FK271" s="249"/>
      <c r="FL271" s="249"/>
      <c r="FM271" s="249"/>
      <c r="FN271" s="249"/>
      <c r="FO271" s="249"/>
      <c r="FP271" s="249"/>
      <c r="FQ271" s="249"/>
      <c r="FR271" s="249"/>
      <c r="FS271" s="249"/>
      <c r="FT271" s="249"/>
      <c r="FU271" s="249"/>
      <c r="FV271" s="249"/>
      <c r="FW271" s="249"/>
      <c r="FX271" s="249"/>
      <c r="FY271" s="249"/>
      <c r="FZ271" s="249"/>
      <c r="GA271" s="249"/>
      <c r="GB271" s="249"/>
      <c r="GC271" s="249"/>
      <c r="GD271" s="249"/>
      <c r="GE271" s="249"/>
      <c r="GF271" s="249"/>
      <c r="GG271" s="249"/>
      <c r="GH271" s="249"/>
      <c r="GI271" s="249"/>
      <c r="GJ271" s="249"/>
      <c r="GK271" s="249"/>
      <c r="GL271" s="249"/>
      <c r="GM271" s="249"/>
      <c r="GN271" s="249"/>
      <c r="GO271" s="249"/>
      <c r="GP271" s="249"/>
      <c r="GQ271" s="249"/>
      <c r="GR271" s="249"/>
      <c r="GS271" s="249"/>
      <c r="GT271" s="249"/>
      <c r="GU271" s="249"/>
      <c r="GV271" s="249"/>
      <c r="GW271" s="249"/>
      <c r="GX271" s="249"/>
      <c r="GY271" s="249"/>
      <c r="GZ271" s="249"/>
      <c r="HA271" s="249"/>
      <c r="HB271" s="249"/>
      <c r="HC271" s="249"/>
      <c r="HD271" s="249"/>
      <c r="HE271" s="249"/>
      <c r="HF271" s="249"/>
      <c r="HG271" s="249"/>
      <c r="HH271" s="249"/>
      <c r="HI271" s="249"/>
      <c r="HJ271" s="249"/>
      <c r="HK271" s="249"/>
      <c r="HL271" s="249"/>
      <c r="HM271" s="249"/>
      <c r="HN271" s="249"/>
      <c r="HO271" s="249"/>
      <c r="HP271" s="249"/>
      <c r="HQ271" s="249"/>
      <c r="HR271" s="249"/>
      <c r="HS271" s="249"/>
      <c r="HT271" s="249"/>
      <c r="HU271" s="249"/>
      <c r="HV271" s="249"/>
      <c r="HW271" s="249"/>
      <c r="HX271" s="249"/>
      <c r="HY271" s="249"/>
      <c r="HZ271" s="249"/>
      <c r="IA271" s="249"/>
      <c r="IB271" s="249"/>
      <c r="IC271" s="249"/>
      <c r="ID271" s="249"/>
      <c r="IE271" s="249"/>
      <c r="IF271" s="249"/>
      <c r="IG271" s="249"/>
      <c r="IH271" s="249"/>
      <c r="II271" s="249"/>
      <c r="IJ271" s="249"/>
      <c r="IK271" s="249"/>
      <c r="IL271" s="249"/>
      <c r="IM271" s="249"/>
      <c r="IN271" s="249"/>
      <c r="IO271" s="249"/>
      <c r="IP271" s="249"/>
      <c r="IQ271" s="249"/>
      <c r="IR271" s="249"/>
      <c r="IS271" s="249"/>
      <c r="IT271" s="249"/>
      <c r="IU271" s="249"/>
      <c r="IV271" s="249"/>
    </row>
    <row r="272" s="248" customFormat="1" customHeight="1" spans="1:256">
      <c r="A272" s="249"/>
      <c r="B272" s="286"/>
      <c r="C272" s="286"/>
      <c r="D272" s="286"/>
      <c r="E272" s="286"/>
      <c r="F272" s="277"/>
      <c r="G272" s="250"/>
      <c r="H272" s="250"/>
      <c r="I272" s="250"/>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c r="CZ272" s="249"/>
      <c r="DA272" s="249"/>
      <c r="DB272" s="249"/>
      <c r="DC272" s="249"/>
      <c r="DD272" s="249"/>
      <c r="DE272" s="249"/>
      <c r="DF272" s="249"/>
      <c r="DG272" s="249"/>
      <c r="DH272" s="249"/>
      <c r="DI272" s="249"/>
      <c r="DJ272" s="249"/>
      <c r="DK272" s="249"/>
      <c r="DL272" s="249"/>
      <c r="DM272" s="249"/>
      <c r="DN272" s="249"/>
      <c r="DO272" s="249"/>
      <c r="DP272" s="249"/>
      <c r="DQ272" s="249"/>
      <c r="DR272" s="249"/>
      <c r="DS272" s="249"/>
      <c r="DT272" s="249"/>
      <c r="DU272" s="249"/>
      <c r="DV272" s="249"/>
      <c r="DW272" s="249"/>
      <c r="DX272" s="249"/>
      <c r="DY272" s="249"/>
      <c r="DZ272" s="249"/>
      <c r="EA272" s="249"/>
      <c r="EB272" s="249"/>
      <c r="EC272" s="249"/>
      <c r="ED272" s="249"/>
      <c r="EE272" s="249"/>
      <c r="EF272" s="249"/>
      <c r="EG272" s="249"/>
      <c r="EH272" s="249"/>
      <c r="EI272" s="249"/>
      <c r="EJ272" s="249"/>
      <c r="EK272" s="249"/>
      <c r="EL272" s="249"/>
      <c r="EM272" s="249"/>
      <c r="EN272" s="249"/>
      <c r="EO272" s="249"/>
      <c r="EP272" s="249"/>
      <c r="EQ272" s="249"/>
      <c r="ER272" s="249"/>
      <c r="ES272" s="249"/>
      <c r="ET272" s="249"/>
      <c r="EU272" s="249"/>
      <c r="EV272" s="249"/>
      <c r="EW272" s="249"/>
      <c r="EX272" s="249"/>
      <c r="EY272" s="249"/>
      <c r="EZ272" s="249"/>
      <c r="FA272" s="249"/>
      <c r="FB272" s="249"/>
      <c r="FC272" s="249"/>
      <c r="FD272" s="249"/>
      <c r="FE272" s="249"/>
      <c r="FF272" s="249"/>
      <c r="FG272" s="249"/>
      <c r="FH272" s="249"/>
      <c r="FI272" s="249"/>
      <c r="FJ272" s="249"/>
      <c r="FK272" s="249"/>
      <c r="FL272" s="249"/>
      <c r="FM272" s="249"/>
      <c r="FN272" s="249"/>
      <c r="FO272" s="249"/>
      <c r="FP272" s="249"/>
      <c r="FQ272" s="249"/>
      <c r="FR272" s="249"/>
      <c r="FS272" s="249"/>
      <c r="FT272" s="249"/>
      <c r="FU272" s="249"/>
      <c r="FV272" s="249"/>
      <c r="FW272" s="249"/>
      <c r="FX272" s="249"/>
      <c r="FY272" s="249"/>
      <c r="FZ272" s="249"/>
      <c r="GA272" s="249"/>
      <c r="GB272" s="249"/>
      <c r="GC272" s="249"/>
      <c r="GD272" s="249"/>
      <c r="GE272" s="249"/>
      <c r="GF272" s="249"/>
      <c r="GG272" s="249"/>
      <c r="GH272" s="249"/>
      <c r="GI272" s="249"/>
      <c r="GJ272" s="249"/>
      <c r="GK272" s="249"/>
      <c r="GL272" s="249"/>
      <c r="GM272" s="249"/>
      <c r="GN272" s="249"/>
      <c r="GO272" s="249"/>
      <c r="GP272" s="249"/>
      <c r="GQ272" s="249"/>
      <c r="GR272" s="249"/>
      <c r="GS272" s="249"/>
      <c r="GT272" s="249"/>
      <c r="GU272" s="249"/>
      <c r="GV272" s="249"/>
      <c r="GW272" s="249"/>
      <c r="GX272" s="249"/>
      <c r="GY272" s="249"/>
      <c r="GZ272" s="249"/>
      <c r="HA272" s="249"/>
      <c r="HB272" s="249"/>
      <c r="HC272" s="249"/>
      <c r="HD272" s="249"/>
      <c r="HE272" s="249"/>
      <c r="HF272" s="249"/>
      <c r="HG272" s="249"/>
      <c r="HH272" s="249"/>
      <c r="HI272" s="249"/>
      <c r="HJ272" s="249"/>
      <c r="HK272" s="249"/>
      <c r="HL272" s="249"/>
      <c r="HM272" s="249"/>
      <c r="HN272" s="249"/>
      <c r="HO272" s="249"/>
      <c r="HP272" s="249"/>
      <c r="HQ272" s="249"/>
      <c r="HR272" s="249"/>
      <c r="HS272" s="249"/>
      <c r="HT272" s="249"/>
      <c r="HU272" s="249"/>
      <c r="HV272" s="249"/>
      <c r="HW272" s="249"/>
      <c r="HX272" s="249"/>
      <c r="HY272" s="249"/>
      <c r="HZ272" s="249"/>
      <c r="IA272" s="249"/>
      <c r="IB272" s="249"/>
      <c r="IC272" s="249"/>
      <c r="ID272" s="249"/>
      <c r="IE272" s="249"/>
      <c r="IF272" s="249"/>
      <c r="IG272" s="249"/>
      <c r="IH272" s="249"/>
      <c r="II272" s="249"/>
      <c r="IJ272" s="249"/>
      <c r="IK272" s="249"/>
      <c r="IL272" s="249"/>
      <c r="IM272" s="249"/>
      <c r="IN272" s="249"/>
      <c r="IO272" s="249"/>
      <c r="IP272" s="249"/>
      <c r="IQ272" s="249"/>
      <c r="IR272" s="249"/>
      <c r="IS272" s="249"/>
      <c r="IT272" s="249"/>
      <c r="IU272" s="249"/>
      <c r="IV272" s="249"/>
    </row>
    <row r="273" s="248" customFormat="1" customHeight="1" spans="1:256">
      <c r="A273" s="249"/>
      <c r="B273" s="286"/>
      <c r="C273" s="286"/>
      <c r="D273" s="286"/>
      <c r="E273" s="286"/>
      <c r="F273" s="277"/>
      <c r="G273" s="250"/>
      <c r="H273" s="250"/>
      <c r="I273" s="250"/>
      <c r="J273" s="249"/>
      <c r="K273" s="249"/>
      <c r="L273" s="249"/>
      <c r="M273" s="249"/>
      <c r="N273" s="249"/>
      <c r="O273" s="249"/>
      <c r="P273" s="249"/>
      <c r="Q273" s="249"/>
      <c r="R273" s="249"/>
      <c r="S273" s="249"/>
      <c r="T273" s="249"/>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c r="CZ273" s="249"/>
      <c r="DA273" s="249"/>
      <c r="DB273" s="249"/>
      <c r="DC273" s="249"/>
      <c r="DD273" s="249"/>
      <c r="DE273" s="249"/>
      <c r="DF273" s="249"/>
      <c r="DG273" s="249"/>
      <c r="DH273" s="249"/>
      <c r="DI273" s="249"/>
      <c r="DJ273" s="249"/>
      <c r="DK273" s="249"/>
      <c r="DL273" s="249"/>
      <c r="DM273" s="249"/>
      <c r="DN273" s="249"/>
      <c r="DO273" s="249"/>
      <c r="DP273" s="249"/>
      <c r="DQ273" s="249"/>
      <c r="DR273" s="249"/>
      <c r="DS273" s="249"/>
      <c r="DT273" s="249"/>
      <c r="DU273" s="249"/>
      <c r="DV273" s="249"/>
      <c r="DW273" s="249"/>
      <c r="DX273" s="249"/>
      <c r="DY273" s="249"/>
      <c r="DZ273" s="249"/>
      <c r="EA273" s="249"/>
      <c r="EB273" s="249"/>
      <c r="EC273" s="249"/>
      <c r="ED273" s="249"/>
      <c r="EE273" s="249"/>
      <c r="EF273" s="249"/>
      <c r="EG273" s="249"/>
      <c r="EH273" s="249"/>
      <c r="EI273" s="249"/>
      <c r="EJ273" s="249"/>
      <c r="EK273" s="249"/>
      <c r="EL273" s="249"/>
      <c r="EM273" s="249"/>
      <c r="EN273" s="249"/>
      <c r="EO273" s="249"/>
      <c r="EP273" s="249"/>
      <c r="EQ273" s="249"/>
      <c r="ER273" s="249"/>
      <c r="ES273" s="249"/>
      <c r="ET273" s="249"/>
      <c r="EU273" s="249"/>
      <c r="EV273" s="249"/>
      <c r="EW273" s="249"/>
      <c r="EX273" s="249"/>
      <c r="EY273" s="249"/>
      <c r="EZ273" s="249"/>
      <c r="FA273" s="249"/>
      <c r="FB273" s="249"/>
      <c r="FC273" s="249"/>
      <c r="FD273" s="249"/>
      <c r="FE273" s="249"/>
      <c r="FF273" s="249"/>
      <c r="FG273" s="249"/>
      <c r="FH273" s="249"/>
      <c r="FI273" s="249"/>
      <c r="FJ273" s="249"/>
      <c r="FK273" s="249"/>
      <c r="FL273" s="249"/>
      <c r="FM273" s="249"/>
      <c r="FN273" s="249"/>
      <c r="FO273" s="249"/>
      <c r="FP273" s="249"/>
      <c r="FQ273" s="249"/>
      <c r="FR273" s="249"/>
      <c r="FS273" s="249"/>
      <c r="FT273" s="249"/>
      <c r="FU273" s="249"/>
      <c r="FV273" s="249"/>
      <c r="FW273" s="249"/>
      <c r="FX273" s="249"/>
      <c r="FY273" s="249"/>
      <c r="FZ273" s="249"/>
      <c r="GA273" s="249"/>
      <c r="GB273" s="249"/>
      <c r="GC273" s="249"/>
      <c r="GD273" s="249"/>
      <c r="GE273" s="249"/>
      <c r="GF273" s="249"/>
      <c r="GG273" s="249"/>
      <c r="GH273" s="249"/>
      <c r="GI273" s="249"/>
      <c r="GJ273" s="249"/>
      <c r="GK273" s="249"/>
      <c r="GL273" s="249"/>
      <c r="GM273" s="249"/>
      <c r="GN273" s="249"/>
      <c r="GO273" s="249"/>
      <c r="GP273" s="249"/>
      <c r="GQ273" s="249"/>
      <c r="GR273" s="249"/>
      <c r="GS273" s="249"/>
      <c r="GT273" s="249"/>
      <c r="GU273" s="249"/>
      <c r="GV273" s="249"/>
      <c r="GW273" s="249"/>
      <c r="GX273" s="249"/>
      <c r="GY273" s="249"/>
      <c r="GZ273" s="249"/>
      <c r="HA273" s="249"/>
      <c r="HB273" s="249"/>
      <c r="HC273" s="249"/>
      <c r="HD273" s="249"/>
      <c r="HE273" s="249"/>
      <c r="HF273" s="249"/>
      <c r="HG273" s="249"/>
      <c r="HH273" s="249"/>
      <c r="HI273" s="249"/>
      <c r="HJ273" s="249"/>
      <c r="HK273" s="249"/>
      <c r="HL273" s="249"/>
      <c r="HM273" s="249"/>
      <c r="HN273" s="249"/>
      <c r="HO273" s="249"/>
      <c r="HP273" s="249"/>
      <c r="HQ273" s="249"/>
      <c r="HR273" s="249"/>
      <c r="HS273" s="249"/>
      <c r="HT273" s="249"/>
      <c r="HU273" s="249"/>
      <c r="HV273" s="249"/>
      <c r="HW273" s="249"/>
      <c r="HX273" s="249"/>
      <c r="HY273" s="249"/>
      <c r="HZ273" s="249"/>
      <c r="IA273" s="249"/>
      <c r="IB273" s="249"/>
      <c r="IC273" s="249"/>
      <c r="ID273" s="249"/>
      <c r="IE273" s="249"/>
      <c r="IF273" s="249"/>
      <c r="IG273" s="249"/>
      <c r="IH273" s="249"/>
      <c r="II273" s="249"/>
      <c r="IJ273" s="249"/>
      <c r="IK273" s="249"/>
      <c r="IL273" s="249"/>
      <c r="IM273" s="249"/>
      <c r="IN273" s="249"/>
      <c r="IO273" s="249"/>
      <c r="IP273" s="249"/>
      <c r="IQ273" s="249"/>
      <c r="IR273" s="249"/>
      <c r="IS273" s="249"/>
      <c r="IT273" s="249"/>
      <c r="IU273" s="249"/>
      <c r="IV273" s="249"/>
    </row>
    <row r="274" s="248" customFormat="1" customHeight="1" spans="1:256">
      <c r="A274" s="249"/>
      <c r="B274" s="286"/>
      <c r="C274" s="286"/>
      <c r="D274" s="286"/>
      <c r="E274" s="286"/>
      <c r="F274" s="277"/>
      <c r="G274" s="250"/>
      <c r="H274" s="250"/>
      <c r="I274" s="250"/>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c r="DM274" s="249"/>
      <c r="DN274" s="249"/>
      <c r="DO274" s="249"/>
      <c r="DP274" s="249"/>
      <c r="DQ274" s="249"/>
      <c r="DR274" s="249"/>
      <c r="DS274" s="249"/>
      <c r="DT274" s="249"/>
      <c r="DU274" s="249"/>
      <c r="DV274" s="249"/>
      <c r="DW274" s="249"/>
      <c r="DX274" s="249"/>
      <c r="DY274" s="249"/>
      <c r="DZ274" s="249"/>
      <c r="EA274" s="249"/>
      <c r="EB274" s="249"/>
      <c r="EC274" s="249"/>
      <c r="ED274" s="249"/>
      <c r="EE274" s="249"/>
      <c r="EF274" s="249"/>
      <c r="EG274" s="249"/>
      <c r="EH274" s="249"/>
      <c r="EI274" s="249"/>
      <c r="EJ274" s="249"/>
      <c r="EK274" s="249"/>
      <c r="EL274" s="249"/>
      <c r="EM274" s="249"/>
      <c r="EN274" s="249"/>
      <c r="EO274" s="249"/>
      <c r="EP274" s="249"/>
      <c r="EQ274" s="249"/>
      <c r="ER274" s="249"/>
      <c r="ES274" s="249"/>
      <c r="ET274" s="249"/>
      <c r="EU274" s="249"/>
      <c r="EV274" s="249"/>
      <c r="EW274" s="249"/>
      <c r="EX274" s="249"/>
      <c r="EY274" s="249"/>
      <c r="EZ274" s="249"/>
      <c r="FA274" s="249"/>
      <c r="FB274" s="249"/>
      <c r="FC274" s="249"/>
      <c r="FD274" s="249"/>
      <c r="FE274" s="249"/>
      <c r="FF274" s="249"/>
      <c r="FG274" s="249"/>
      <c r="FH274" s="249"/>
      <c r="FI274" s="249"/>
      <c r="FJ274" s="249"/>
      <c r="FK274" s="249"/>
      <c r="FL274" s="249"/>
      <c r="FM274" s="249"/>
      <c r="FN274" s="249"/>
      <c r="FO274" s="249"/>
      <c r="FP274" s="249"/>
      <c r="FQ274" s="249"/>
      <c r="FR274" s="249"/>
      <c r="FS274" s="249"/>
      <c r="FT274" s="249"/>
      <c r="FU274" s="249"/>
      <c r="FV274" s="249"/>
      <c r="FW274" s="249"/>
      <c r="FX274" s="249"/>
      <c r="FY274" s="249"/>
      <c r="FZ274" s="249"/>
      <c r="GA274" s="249"/>
      <c r="GB274" s="249"/>
      <c r="GC274" s="249"/>
      <c r="GD274" s="249"/>
      <c r="GE274" s="249"/>
      <c r="GF274" s="249"/>
      <c r="GG274" s="249"/>
      <c r="GH274" s="249"/>
      <c r="GI274" s="249"/>
      <c r="GJ274" s="249"/>
      <c r="GK274" s="249"/>
      <c r="GL274" s="249"/>
      <c r="GM274" s="249"/>
      <c r="GN274" s="249"/>
      <c r="GO274" s="249"/>
      <c r="GP274" s="249"/>
      <c r="GQ274" s="249"/>
      <c r="GR274" s="249"/>
      <c r="GS274" s="249"/>
      <c r="GT274" s="249"/>
      <c r="GU274" s="249"/>
      <c r="GV274" s="249"/>
      <c r="GW274" s="249"/>
      <c r="GX274" s="249"/>
      <c r="GY274" s="249"/>
      <c r="GZ274" s="249"/>
      <c r="HA274" s="249"/>
      <c r="HB274" s="249"/>
      <c r="HC274" s="249"/>
      <c r="HD274" s="249"/>
      <c r="HE274" s="249"/>
      <c r="HF274" s="249"/>
      <c r="HG274" s="249"/>
      <c r="HH274" s="249"/>
      <c r="HI274" s="249"/>
      <c r="HJ274" s="249"/>
      <c r="HK274" s="249"/>
      <c r="HL274" s="249"/>
      <c r="HM274" s="249"/>
      <c r="HN274" s="249"/>
      <c r="HO274" s="249"/>
      <c r="HP274" s="249"/>
      <c r="HQ274" s="249"/>
      <c r="HR274" s="249"/>
      <c r="HS274" s="249"/>
      <c r="HT274" s="249"/>
      <c r="HU274" s="249"/>
      <c r="HV274" s="249"/>
      <c r="HW274" s="249"/>
      <c r="HX274" s="249"/>
      <c r="HY274" s="249"/>
      <c r="HZ274" s="249"/>
      <c r="IA274" s="249"/>
      <c r="IB274" s="249"/>
      <c r="IC274" s="249"/>
      <c r="ID274" s="249"/>
      <c r="IE274" s="249"/>
      <c r="IF274" s="249"/>
      <c r="IG274" s="249"/>
      <c r="IH274" s="249"/>
      <c r="II274" s="249"/>
      <c r="IJ274" s="249"/>
      <c r="IK274" s="249"/>
      <c r="IL274" s="249"/>
      <c r="IM274" s="249"/>
      <c r="IN274" s="249"/>
      <c r="IO274" s="249"/>
      <c r="IP274" s="249"/>
      <c r="IQ274" s="249"/>
      <c r="IR274" s="249"/>
      <c r="IS274" s="249"/>
      <c r="IT274" s="249"/>
      <c r="IU274" s="249"/>
      <c r="IV274" s="249"/>
    </row>
    <row r="275" s="248" customFormat="1" customHeight="1" spans="1:256">
      <c r="A275" s="249"/>
      <c r="B275" s="286"/>
      <c r="C275" s="286"/>
      <c r="D275" s="286"/>
      <c r="E275" s="286"/>
      <c r="F275" s="277"/>
      <c r="G275" s="250"/>
      <c r="H275" s="250"/>
      <c r="I275" s="250"/>
      <c r="J275" s="249"/>
      <c r="K275" s="249"/>
      <c r="L275" s="249"/>
      <c r="M275" s="249"/>
      <c r="N275" s="249"/>
      <c r="O275" s="249"/>
      <c r="P275" s="249"/>
      <c r="Q275" s="249"/>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c r="CZ275" s="249"/>
      <c r="DA275" s="249"/>
      <c r="DB275" s="249"/>
      <c r="DC275" s="249"/>
      <c r="DD275" s="249"/>
      <c r="DE275" s="249"/>
      <c r="DF275" s="249"/>
      <c r="DG275" s="249"/>
      <c r="DH275" s="249"/>
      <c r="DI275" s="249"/>
      <c r="DJ275" s="249"/>
      <c r="DK275" s="249"/>
      <c r="DL275" s="249"/>
      <c r="DM275" s="249"/>
      <c r="DN275" s="249"/>
      <c r="DO275" s="249"/>
      <c r="DP275" s="249"/>
      <c r="DQ275" s="249"/>
      <c r="DR275" s="249"/>
      <c r="DS275" s="249"/>
      <c r="DT275" s="249"/>
      <c r="DU275" s="249"/>
      <c r="DV275" s="249"/>
      <c r="DW275" s="249"/>
      <c r="DX275" s="249"/>
      <c r="DY275" s="249"/>
      <c r="DZ275" s="249"/>
      <c r="EA275" s="249"/>
      <c r="EB275" s="249"/>
      <c r="EC275" s="249"/>
      <c r="ED275" s="249"/>
      <c r="EE275" s="249"/>
      <c r="EF275" s="249"/>
      <c r="EG275" s="249"/>
      <c r="EH275" s="249"/>
      <c r="EI275" s="249"/>
      <c r="EJ275" s="249"/>
      <c r="EK275" s="249"/>
      <c r="EL275" s="249"/>
      <c r="EM275" s="249"/>
      <c r="EN275" s="249"/>
      <c r="EO275" s="249"/>
      <c r="EP275" s="249"/>
      <c r="EQ275" s="249"/>
      <c r="ER275" s="249"/>
      <c r="ES275" s="249"/>
      <c r="ET275" s="249"/>
      <c r="EU275" s="249"/>
      <c r="EV275" s="249"/>
      <c r="EW275" s="249"/>
      <c r="EX275" s="249"/>
      <c r="EY275" s="249"/>
      <c r="EZ275" s="249"/>
      <c r="FA275" s="249"/>
      <c r="FB275" s="249"/>
      <c r="FC275" s="249"/>
      <c r="FD275" s="249"/>
      <c r="FE275" s="249"/>
      <c r="FF275" s="249"/>
      <c r="FG275" s="249"/>
      <c r="FH275" s="249"/>
      <c r="FI275" s="249"/>
      <c r="FJ275" s="249"/>
      <c r="FK275" s="249"/>
      <c r="FL275" s="249"/>
      <c r="FM275" s="249"/>
      <c r="FN275" s="249"/>
      <c r="FO275" s="249"/>
      <c r="FP275" s="249"/>
      <c r="FQ275" s="249"/>
      <c r="FR275" s="249"/>
      <c r="FS275" s="249"/>
      <c r="FT275" s="249"/>
      <c r="FU275" s="249"/>
      <c r="FV275" s="249"/>
      <c r="FW275" s="249"/>
      <c r="FX275" s="249"/>
      <c r="FY275" s="249"/>
      <c r="FZ275" s="249"/>
      <c r="GA275" s="249"/>
      <c r="GB275" s="249"/>
      <c r="GC275" s="249"/>
      <c r="GD275" s="249"/>
      <c r="GE275" s="249"/>
      <c r="GF275" s="249"/>
      <c r="GG275" s="249"/>
      <c r="GH275" s="249"/>
      <c r="GI275" s="249"/>
      <c r="GJ275" s="249"/>
      <c r="GK275" s="249"/>
      <c r="GL275" s="249"/>
      <c r="GM275" s="249"/>
      <c r="GN275" s="249"/>
      <c r="GO275" s="249"/>
      <c r="GP275" s="249"/>
      <c r="GQ275" s="249"/>
      <c r="GR275" s="249"/>
      <c r="GS275" s="249"/>
      <c r="GT275" s="249"/>
      <c r="GU275" s="249"/>
      <c r="GV275" s="249"/>
      <c r="GW275" s="249"/>
      <c r="GX275" s="249"/>
      <c r="GY275" s="249"/>
      <c r="GZ275" s="249"/>
      <c r="HA275" s="249"/>
      <c r="HB275" s="249"/>
      <c r="HC275" s="249"/>
      <c r="HD275" s="249"/>
      <c r="HE275" s="249"/>
      <c r="HF275" s="249"/>
      <c r="HG275" s="249"/>
      <c r="HH275" s="249"/>
      <c r="HI275" s="249"/>
      <c r="HJ275" s="249"/>
      <c r="HK275" s="249"/>
      <c r="HL275" s="249"/>
      <c r="HM275" s="249"/>
      <c r="HN275" s="249"/>
      <c r="HO275" s="249"/>
      <c r="HP275" s="249"/>
      <c r="HQ275" s="249"/>
      <c r="HR275" s="249"/>
      <c r="HS275" s="249"/>
      <c r="HT275" s="249"/>
      <c r="HU275" s="249"/>
      <c r="HV275" s="249"/>
      <c r="HW275" s="249"/>
      <c r="HX275" s="249"/>
      <c r="HY275" s="249"/>
      <c r="HZ275" s="249"/>
      <c r="IA275" s="249"/>
      <c r="IB275" s="249"/>
      <c r="IC275" s="249"/>
      <c r="ID275" s="249"/>
      <c r="IE275" s="249"/>
      <c r="IF275" s="249"/>
      <c r="IG275" s="249"/>
      <c r="IH275" s="249"/>
      <c r="II275" s="249"/>
      <c r="IJ275" s="249"/>
      <c r="IK275" s="249"/>
      <c r="IL275" s="249"/>
      <c r="IM275" s="249"/>
      <c r="IN275" s="249"/>
      <c r="IO275" s="249"/>
      <c r="IP275" s="249"/>
      <c r="IQ275" s="249"/>
      <c r="IR275" s="249"/>
      <c r="IS275" s="249"/>
      <c r="IT275" s="249"/>
      <c r="IU275" s="249"/>
      <c r="IV275" s="249"/>
    </row>
    <row r="276" s="248" customFormat="1" customHeight="1" spans="1:256">
      <c r="A276" s="249"/>
      <c r="B276" s="286"/>
      <c r="C276" s="286"/>
      <c r="D276" s="286"/>
      <c r="E276" s="286"/>
      <c r="F276" s="277"/>
      <c r="G276" s="250"/>
      <c r="H276" s="250"/>
      <c r="I276" s="250"/>
      <c r="J276" s="249"/>
      <c r="K276" s="249"/>
      <c r="L276" s="249"/>
      <c r="M276" s="249"/>
      <c r="N276" s="249"/>
      <c r="O276" s="249"/>
      <c r="P276" s="249"/>
      <c r="Q276" s="249"/>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c r="CZ276" s="249"/>
      <c r="DA276" s="249"/>
      <c r="DB276" s="249"/>
      <c r="DC276" s="249"/>
      <c r="DD276" s="249"/>
      <c r="DE276" s="249"/>
      <c r="DF276" s="249"/>
      <c r="DG276" s="249"/>
      <c r="DH276" s="249"/>
      <c r="DI276" s="249"/>
      <c r="DJ276" s="249"/>
      <c r="DK276" s="249"/>
      <c r="DL276" s="249"/>
      <c r="DM276" s="249"/>
      <c r="DN276" s="249"/>
      <c r="DO276" s="249"/>
      <c r="DP276" s="249"/>
      <c r="DQ276" s="249"/>
      <c r="DR276" s="249"/>
      <c r="DS276" s="249"/>
      <c r="DT276" s="249"/>
      <c r="DU276" s="249"/>
      <c r="DV276" s="249"/>
      <c r="DW276" s="249"/>
      <c r="DX276" s="249"/>
      <c r="DY276" s="249"/>
      <c r="DZ276" s="249"/>
      <c r="EA276" s="249"/>
      <c r="EB276" s="249"/>
      <c r="EC276" s="249"/>
      <c r="ED276" s="249"/>
      <c r="EE276" s="249"/>
      <c r="EF276" s="249"/>
      <c r="EG276" s="249"/>
      <c r="EH276" s="249"/>
      <c r="EI276" s="249"/>
      <c r="EJ276" s="249"/>
      <c r="EK276" s="249"/>
      <c r="EL276" s="249"/>
      <c r="EM276" s="249"/>
      <c r="EN276" s="249"/>
      <c r="EO276" s="249"/>
      <c r="EP276" s="249"/>
      <c r="EQ276" s="249"/>
      <c r="ER276" s="249"/>
      <c r="ES276" s="249"/>
      <c r="ET276" s="249"/>
      <c r="EU276" s="249"/>
      <c r="EV276" s="249"/>
      <c r="EW276" s="249"/>
      <c r="EX276" s="249"/>
      <c r="EY276" s="249"/>
      <c r="EZ276" s="249"/>
      <c r="FA276" s="249"/>
      <c r="FB276" s="249"/>
      <c r="FC276" s="249"/>
      <c r="FD276" s="249"/>
      <c r="FE276" s="249"/>
      <c r="FF276" s="249"/>
      <c r="FG276" s="249"/>
      <c r="FH276" s="249"/>
      <c r="FI276" s="249"/>
      <c r="FJ276" s="249"/>
      <c r="FK276" s="249"/>
      <c r="FL276" s="249"/>
      <c r="FM276" s="249"/>
      <c r="FN276" s="249"/>
      <c r="FO276" s="249"/>
      <c r="FP276" s="249"/>
      <c r="FQ276" s="249"/>
      <c r="FR276" s="249"/>
      <c r="FS276" s="249"/>
      <c r="FT276" s="249"/>
      <c r="FU276" s="249"/>
      <c r="FV276" s="249"/>
      <c r="FW276" s="249"/>
      <c r="FX276" s="249"/>
      <c r="FY276" s="249"/>
      <c r="FZ276" s="249"/>
      <c r="GA276" s="249"/>
      <c r="GB276" s="249"/>
      <c r="GC276" s="249"/>
      <c r="GD276" s="249"/>
      <c r="GE276" s="249"/>
      <c r="GF276" s="249"/>
      <c r="GG276" s="249"/>
      <c r="GH276" s="249"/>
      <c r="GI276" s="249"/>
      <c r="GJ276" s="249"/>
      <c r="GK276" s="249"/>
      <c r="GL276" s="249"/>
      <c r="GM276" s="249"/>
      <c r="GN276" s="249"/>
      <c r="GO276" s="249"/>
      <c r="GP276" s="249"/>
      <c r="GQ276" s="249"/>
      <c r="GR276" s="249"/>
      <c r="GS276" s="249"/>
      <c r="GT276" s="249"/>
      <c r="GU276" s="249"/>
      <c r="GV276" s="249"/>
      <c r="GW276" s="249"/>
      <c r="GX276" s="249"/>
      <c r="GY276" s="249"/>
      <c r="GZ276" s="249"/>
      <c r="HA276" s="249"/>
      <c r="HB276" s="249"/>
      <c r="HC276" s="249"/>
      <c r="HD276" s="249"/>
      <c r="HE276" s="249"/>
      <c r="HF276" s="249"/>
      <c r="HG276" s="249"/>
      <c r="HH276" s="249"/>
      <c r="HI276" s="249"/>
      <c r="HJ276" s="249"/>
      <c r="HK276" s="249"/>
      <c r="HL276" s="249"/>
      <c r="HM276" s="249"/>
      <c r="HN276" s="249"/>
      <c r="HO276" s="249"/>
      <c r="HP276" s="249"/>
      <c r="HQ276" s="249"/>
      <c r="HR276" s="249"/>
      <c r="HS276" s="249"/>
      <c r="HT276" s="249"/>
      <c r="HU276" s="249"/>
      <c r="HV276" s="249"/>
      <c r="HW276" s="249"/>
      <c r="HX276" s="249"/>
      <c r="HY276" s="249"/>
      <c r="HZ276" s="249"/>
      <c r="IA276" s="249"/>
      <c r="IB276" s="249"/>
      <c r="IC276" s="249"/>
      <c r="ID276" s="249"/>
      <c r="IE276" s="249"/>
      <c r="IF276" s="249"/>
      <c r="IG276" s="249"/>
      <c r="IH276" s="249"/>
      <c r="II276" s="249"/>
      <c r="IJ276" s="249"/>
      <c r="IK276" s="249"/>
      <c r="IL276" s="249"/>
      <c r="IM276" s="249"/>
      <c r="IN276" s="249"/>
      <c r="IO276" s="249"/>
      <c r="IP276" s="249"/>
      <c r="IQ276" s="249"/>
      <c r="IR276" s="249"/>
      <c r="IS276" s="249"/>
      <c r="IT276" s="249"/>
      <c r="IU276" s="249"/>
      <c r="IV276" s="249"/>
    </row>
    <row r="277" s="248" customFormat="1" customHeight="1" spans="1:256">
      <c r="A277" s="249"/>
      <c r="B277" s="286"/>
      <c r="C277" s="286"/>
      <c r="D277" s="286"/>
      <c r="E277" s="286"/>
      <c r="F277" s="277"/>
      <c r="G277" s="250"/>
      <c r="H277" s="250"/>
      <c r="I277" s="250"/>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c r="CZ277" s="249"/>
      <c r="DA277" s="249"/>
      <c r="DB277" s="249"/>
      <c r="DC277" s="249"/>
      <c r="DD277" s="249"/>
      <c r="DE277" s="249"/>
      <c r="DF277" s="249"/>
      <c r="DG277" s="249"/>
      <c r="DH277" s="249"/>
      <c r="DI277" s="249"/>
      <c r="DJ277" s="249"/>
      <c r="DK277" s="249"/>
      <c r="DL277" s="249"/>
      <c r="DM277" s="249"/>
      <c r="DN277" s="249"/>
      <c r="DO277" s="249"/>
      <c r="DP277" s="249"/>
      <c r="DQ277" s="249"/>
      <c r="DR277" s="249"/>
      <c r="DS277" s="249"/>
      <c r="DT277" s="249"/>
      <c r="DU277" s="249"/>
      <c r="DV277" s="249"/>
      <c r="DW277" s="249"/>
      <c r="DX277" s="249"/>
      <c r="DY277" s="249"/>
      <c r="DZ277" s="249"/>
      <c r="EA277" s="249"/>
      <c r="EB277" s="249"/>
      <c r="EC277" s="249"/>
      <c r="ED277" s="249"/>
      <c r="EE277" s="249"/>
      <c r="EF277" s="249"/>
      <c r="EG277" s="249"/>
      <c r="EH277" s="249"/>
      <c r="EI277" s="249"/>
      <c r="EJ277" s="249"/>
      <c r="EK277" s="249"/>
      <c r="EL277" s="249"/>
      <c r="EM277" s="249"/>
      <c r="EN277" s="249"/>
      <c r="EO277" s="249"/>
      <c r="EP277" s="249"/>
      <c r="EQ277" s="249"/>
      <c r="ER277" s="249"/>
      <c r="ES277" s="249"/>
      <c r="ET277" s="249"/>
      <c r="EU277" s="249"/>
      <c r="EV277" s="249"/>
      <c r="EW277" s="249"/>
      <c r="EX277" s="249"/>
      <c r="EY277" s="249"/>
      <c r="EZ277" s="249"/>
      <c r="FA277" s="249"/>
      <c r="FB277" s="249"/>
      <c r="FC277" s="249"/>
      <c r="FD277" s="249"/>
      <c r="FE277" s="249"/>
      <c r="FF277" s="249"/>
      <c r="FG277" s="249"/>
      <c r="FH277" s="249"/>
      <c r="FI277" s="249"/>
      <c r="FJ277" s="249"/>
      <c r="FK277" s="249"/>
      <c r="FL277" s="249"/>
      <c r="FM277" s="249"/>
      <c r="FN277" s="249"/>
      <c r="FO277" s="249"/>
      <c r="FP277" s="249"/>
      <c r="FQ277" s="249"/>
      <c r="FR277" s="249"/>
      <c r="FS277" s="249"/>
      <c r="FT277" s="249"/>
      <c r="FU277" s="249"/>
      <c r="FV277" s="249"/>
      <c r="FW277" s="249"/>
      <c r="FX277" s="249"/>
      <c r="FY277" s="249"/>
      <c r="FZ277" s="249"/>
      <c r="GA277" s="249"/>
      <c r="GB277" s="249"/>
      <c r="GC277" s="249"/>
      <c r="GD277" s="249"/>
      <c r="GE277" s="249"/>
      <c r="GF277" s="249"/>
      <c r="GG277" s="249"/>
      <c r="GH277" s="249"/>
      <c r="GI277" s="249"/>
      <c r="GJ277" s="249"/>
      <c r="GK277" s="249"/>
      <c r="GL277" s="249"/>
      <c r="GM277" s="249"/>
      <c r="GN277" s="249"/>
      <c r="GO277" s="249"/>
      <c r="GP277" s="249"/>
      <c r="GQ277" s="249"/>
      <c r="GR277" s="249"/>
      <c r="GS277" s="249"/>
      <c r="GT277" s="249"/>
      <c r="GU277" s="249"/>
      <c r="GV277" s="249"/>
      <c r="GW277" s="249"/>
      <c r="GX277" s="249"/>
      <c r="GY277" s="249"/>
      <c r="GZ277" s="249"/>
      <c r="HA277" s="249"/>
      <c r="HB277" s="249"/>
      <c r="HC277" s="249"/>
      <c r="HD277" s="249"/>
      <c r="HE277" s="249"/>
      <c r="HF277" s="249"/>
      <c r="HG277" s="249"/>
      <c r="HH277" s="249"/>
      <c r="HI277" s="249"/>
      <c r="HJ277" s="249"/>
      <c r="HK277" s="249"/>
      <c r="HL277" s="249"/>
      <c r="HM277" s="249"/>
      <c r="HN277" s="249"/>
      <c r="HO277" s="249"/>
      <c r="HP277" s="249"/>
      <c r="HQ277" s="249"/>
      <c r="HR277" s="249"/>
      <c r="HS277" s="249"/>
      <c r="HT277" s="249"/>
      <c r="HU277" s="249"/>
      <c r="HV277" s="249"/>
      <c r="HW277" s="249"/>
      <c r="HX277" s="249"/>
      <c r="HY277" s="249"/>
      <c r="HZ277" s="249"/>
      <c r="IA277" s="249"/>
      <c r="IB277" s="249"/>
      <c r="IC277" s="249"/>
      <c r="ID277" s="249"/>
      <c r="IE277" s="249"/>
      <c r="IF277" s="249"/>
      <c r="IG277" s="249"/>
      <c r="IH277" s="249"/>
      <c r="II277" s="249"/>
      <c r="IJ277" s="249"/>
      <c r="IK277" s="249"/>
      <c r="IL277" s="249"/>
      <c r="IM277" s="249"/>
      <c r="IN277" s="249"/>
      <c r="IO277" s="249"/>
      <c r="IP277" s="249"/>
      <c r="IQ277" s="249"/>
      <c r="IR277" s="249"/>
      <c r="IS277" s="249"/>
      <c r="IT277" s="249"/>
      <c r="IU277" s="249"/>
      <c r="IV277" s="249"/>
    </row>
    <row r="278" s="248" customFormat="1" customHeight="1" spans="1:256">
      <c r="A278" s="249"/>
      <c r="B278" s="286"/>
      <c r="C278" s="286"/>
      <c r="D278" s="286"/>
      <c r="E278" s="286"/>
      <c r="F278" s="277"/>
      <c r="G278" s="250"/>
      <c r="H278" s="250"/>
      <c r="I278" s="250"/>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c r="CZ278" s="249"/>
      <c r="DA278" s="249"/>
      <c r="DB278" s="249"/>
      <c r="DC278" s="249"/>
      <c r="DD278" s="249"/>
      <c r="DE278" s="249"/>
      <c r="DF278" s="249"/>
      <c r="DG278" s="249"/>
      <c r="DH278" s="249"/>
      <c r="DI278" s="249"/>
      <c r="DJ278" s="249"/>
      <c r="DK278" s="249"/>
      <c r="DL278" s="249"/>
      <c r="DM278" s="249"/>
      <c r="DN278" s="249"/>
      <c r="DO278" s="249"/>
      <c r="DP278" s="249"/>
      <c r="DQ278" s="249"/>
      <c r="DR278" s="249"/>
      <c r="DS278" s="249"/>
      <c r="DT278" s="249"/>
      <c r="DU278" s="249"/>
      <c r="DV278" s="249"/>
      <c r="DW278" s="249"/>
      <c r="DX278" s="249"/>
      <c r="DY278" s="249"/>
      <c r="DZ278" s="249"/>
      <c r="EA278" s="249"/>
      <c r="EB278" s="249"/>
      <c r="EC278" s="249"/>
      <c r="ED278" s="249"/>
      <c r="EE278" s="249"/>
      <c r="EF278" s="249"/>
      <c r="EG278" s="249"/>
      <c r="EH278" s="249"/>
      <c r="EI278" s="249"/>
      <c r="EJ278" s="249"/>
      <c r="EK278" s="249"/>
      <c r="EL278" s="249"/>
      <c r="EM278" s="249"/>
      <c r="EN278" s="249"/>
      <c r="EO278" s="249"/>
      <c r="EP278" s="249"/>
      <c r="EQ278" s="249"/>
      <c r="ER278" s="249"/>
      <c r="ES278" s="249"/>
      <c r="ET278" s="249"/>
      <c r="EU278" s="249"/>
      <c r="EV278" s="249"/>
      <c r="EW278" s="249"/>
      <c r="EX278" s="249"/>
      <c r="EY278" s="249"/>
      <c r="EZ278" s="249"/>
      <c r="FA278" s="249"/>
      <c r="FB278" s="249"/>
      <c r="FC278" s="249"/>
      <c r="FD278" s="249"/>
      <c r="FE278" s="249"/>
      <c r="FF278" s="249"/>
      <c r="FG278" s="249"/>
      <c r="FH278" s="249"/>
      <c r="FI278" s="249"/>
      <c r="FJ278" s="249"/>
      <c r="FK278" s="249"/>
      <c r="FL278" s="249"/>
      <c r="FM278" s="249"/>
      <c r="FN278" s="249"/>
      <c r="FO278" s="249"/>
      <c r="FP278" s="249"/>
      <c r="FQ278" s="249"/>
      <c r="FR278" s="249"/>
      <c r="FS278" s="249"/>
      <c r="FT278" s="249"/>
      <c r="FU278" s="249"/>
      <c r="FV278" s="249"/>
      <c r="FW278" s="249"/>
      <c r="FX278" s="249"/>
      <c r="FY278" s="249"/>
      <c r="FZ278" s="249"/>
      <c r="GA278" s="249"/>
      <c r="GB278" s="249"/>
      <c r="GC278" s="249"/>
      <c r="GD278" s="249"/>
      <c r="GE278" s="249"/>
      <c r="GF278" s="249"/>
      <c r="GG278" s="249"/>
      <c r="GH278" s="249"/>
      <c r="GI278" s="249"/>
      <c r="GJ278" s="249"/>
      <c r="GK278" s="249"/>
      <c r="GL278" s="249"/>
      <c r="GM278" s="249"/>
      <c r="GN278" s="249"/>
      <c r="GO278" s="249"/>
      <c r="GP278" s="249"/>
      <c r="GQ278" s="249"/>
      <c r="GR278" s="249"/>
      <c r="GS278" s="249"/>
      <c r="GT278" s="249"/>
      <c r="GU278" s="249"/>
      <c r="GV278" s="249"/>
      <c r="GW278" s="249"/>
      <c r="GX278" s="249"/>
      <c r="GY278" s="249"/>
      <c r="GZ278" s="249"/>
      <c r="HA278" s="249"/>
      <c r="HB278" s="249"/>
      <c r="HC278" s="249"/>
      <c r="HD278" s="249"/>
      <c r="HE278" s="249"/>
      <c r="HF278" s="249"/>
      <c r="HG278" s="249"/>
      <c r="HH278" s="249"/>
      <c r="HI278" s="249"/>
      <c r="HJ278" s="249"/>
      <c r="HK278" s="249"/>
      <c r="HL278" s="249"/>
      <c r="HM278" s="249"/>
      <c r="HN278" s="249"/>
      <c r="HO278" s="249"/>
      <c r="HP278" s="249"/>
      <c r="HQ278" s="249"/>
      <c r="HR278" s="249"/>
      <c r="HS278" s="249"/>
      <c r="HT278" s="249"/>
      <c r="HU278" s="249"/>
      <c r="HV278" s="249"/>
      <c r="HW278" s="249"/>
      <c r="HX278" s="249"/>
      <c r="HY278" s="249"/>
      <c r="HZ278" s="249"/>
      <c r="IA278" s="249"/>
      <c r="IB278" s="249"/>
      <c r="IC278" s="249"/>
      <c r="ID278" s="249"/>
      <c r="IE278" s="249"/>
      <c r="IF278" s="249"/>
      <c r="IG278" s="249"/>
      <c r="IH278" s="249"/>
      <c r="II278" s="249"/>
      <c r="IJ278" s="249"/>
      <c r="IK278" s="249"/>
      <c r="IL278" s="249"/>
      <c r="IM278" s="249"/>
      <c r="IN278" s="249"/>
      <c r="IO278" s="249"/>
      <c r="IP278" s="249"/>
      <c r="IQ278" s="249"/>
      <c r="IR278" s="249"/>
      <c r="IS278" s="249"/>
      <c r="IT278" s="249"/>
      <c r="IU278" s="249"/>
      <c r="IV278" s="249"/>
    </row>
    <row r="279" s="248" customFormat="1" customHeight="1" spans="1:256">
      <c r="A279" s="249"/>
      <c r="B279" s="286"/>
      <c r="C279" s="286"/>
      <c r="D279" s="286"/>
      <c r="E279" s="286"/>
      <c r="F279" s="277"/>
      <c r="G279" s="250"/>
      <c r="H279" s="250"/>
      <c r="I279" s="250"/>
      <c r="J279" s="249"/>
      <c r="K279" s="249"/>
      <c r="L279" s="249"/>
      <c r="M279" s="249"/>
      <c r="N279" s="249"/>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c r="CZ279" s="249"/>
      <c r="DA279" s="249"/>
      <c r="DB279" s="249"/>
      <c r="DC279" s="249"/>
      <c r="DD279" s="249"/>
      <c r="DE279" s="249"/>
      <c r="DF279" s="249"/>
      <c r="DG279" s="249"/>
      <c r="DH279" s="249"/>
      <c r="DI279" s="249"/>
      <c r="DJ279" s="249"/>
      <c r="DK279" s="249"/>
      <c r="DL279" s="249"/>
      <c r="DM279" s="249"/>
      <c r="DN279" s="249"/>
      <c r="DO279" s="249"/>
      <c r="DP279" s="249"/>
      <c r="DQ279" s="249"/>
      <c r="DR279" s="249"/>
      <c r="DS279" s="249"/>
      <c r="DT279" s="249"/>
      <c r="DU279" s="249"/>
      <c r="DV279" s="249"/>
      <c r="DW279" s="249"/>
      <c r="DX279" s="249"/>
      <c r="DY279" s="249"/>
      <c r="DZ279" s="249"/>
      <c r="EA279" s="249"/>
      <c r="EB279" s="249"/>
      <c r="EC279" s="249"/>
      <c r="ED279" s="249"/>
      <c r="EE279" s="249"/>
      <c r="EF279" s="249"/>
      <c r="EG279" s="249"/>
      <c r="EH279" s="249"/>
      <c r="EI279" s="249"/>
      <c r="EJ279" s="249"/>
      <c r="EK279" s="249"/>
      <c r="EL279" s="249"/>
      <c r="EM279" s="249"/>
      <c r="EN279" s="249"/>
      <c r="EO279" s="249"/>
      <c r="EP279" s="249"/>
      <c r="EQ279" s="249"/>
      <c r="ER279" s="249"/>
      <c r="ES279" s="249"/>
      <c r="ET279" s="249"/>
      <c r="EU279" s="249"/>
      <c r="EV279" s="249"/>
      <c r="EW279" s="249"/>
      <c r="EX279" s="249"/>
      <c r="EY279" s="249"/>
      <c r="EZ279" s="249"/>
      <c r="FA279" s="249"/>
      <c r="FB279" s="249"/>
      <c r="FC279" s="249"/>
      <c r="FD279" s="249"/>
      <c r="FE279" s="249"/>
      <c r="FF279" s="249"/>
      <c r="FG279" s="249"/>
      <c r="FH279" s="249"/>
      <c r="FI279" s="249"/>
      <c r="FJ279" s="249"/>
      <c r="FK279" s="249"/>
      <c r="FL279" s="249"/>
      <c r="FM279" s="249"/>
      <c r="FN279" s="249"/>
      <c r="FO279" s="249"/>
      <c r="FP279" s="249"/>
      <c r="FQ279" s="249"/>
      <c r="FR279" s="249"/>
      <c r="FS279" s="249"/>
      <c r="FT279" s="249"/>
      <c r="FU279" s="249"/>
      <c r="FV279" s="249"/>
      <c r="FW279" s="249"/>
      <c r="FX279" s="249"/>
      <c r="FY279" s="249"/>
      <c r="FZ279" s="249"/>
      <c r="GA279" s="249"/>
      <c r="GB279" s="249"/>
      <c r="GC279" s="249"/>
      <c r="GD279" s="249"/>
      <c r="GE279" s="249"/>
      <c r="GF279" s="249"/>
      <c r="GG279" s="249"/>
      <c r="GH279" s="249"/>
      <c r="GI279" s="249"/>
      <c r="GJ279" s="249"/>
      <c r="GK279" s="249"/>
      <c r="GL279" s="249"/>
      <c r="GM279" s="249"/>
      <c r="GN279" s="249"/>
      <c r="GO279" s="249"/>
      <c r="GP279" s="249"/>
      <c r="GQ279" s="249"/>
      <c r="GR279" s="249"/>
      <c r="GS279" s="249"/>
      <c r="GT279" s="249"/>
      <c r="GU279" s="249"/>
      <c r="GV279" s="249"/>
      <c r="GW279" s="249"/>
      <c r="GX279" s="249"/>
      <c r="GY279" s="249"/>
      <c r="GZ279" s="249"/>
      <c r="HA279" s="249"/>
      <c r="HB279" s="249"/>
      <c r="HC279" s="249"/>
      <c r="HD279" s="249"/>
      <c r="HE279" s="249"/>
      <c r="HF279" s="249"/>
      <c r="HG279" s="249"/>
      <c r="HH279" s="249"/>
      <c r="HI279" s="249"/>
      <c r="HJ279" s="249"/>
      <c r="HK279" s="249"/>
      <c r="HL279" s="249"/>
      <c r="HM279" s="249"/>
      <c r="HN279" s="249"/>
      <c r="HO279" s="249"/>
      <c r="HP279" s="249"/>
      <c r="HQ279" s="249"/>
      <c r="HR279" s="249"/>
      <c r="HS279" s="249"/>
      <c r="HT279" s="249"/>
      <c r="HU279" s="249"/>
      <c r="HV279" s="249"/>
      <c r="HW279" s="249"/>
      <c r="HX279" s="249"/>
      <c r="HY279" s="249"/>
      <c r="HZ279" s="249"/>
      <c r="IA279" s="249"/>
      <c r="IB279" s="249"/>
      <c r="IC279" s="249"/>
      <c r="ID279" s="249"/>
      <c r="IE279" s="249"/>
      <c r="IF279" s="249"/>
      <c r="IG279" s="249"/>
      <c r="IH279" s="249"/>
      <c r="II279" s="249"/>
      <c r="IJ279" s="249"/>
      <c r="IK279" s="249"/>
      <c r="IL279" s="249"/>
      <c r="IM279" s="249"/>
      <c r="IN279" s="249"/>
      <c r="IO279" s="249"/>
      <c r="IP279" s="249"/>
      <c r="IQ279" s="249"/>
      <c r="IR279" s="249"/>
      <c r="IS279" s="249"/>
      <c r="IT279" s="249"/>
      <c r="IU279" s="249"/>
      <c r="IV279" s="249"/>
    </row>
    <row r="280" s="248" customFormat="1" customHeight="1" spans="1:256">
      <c r="A280" s="249"/>
      <c r="B280" s="286"/>
      <c r="C280" s="286"/>
      <c r="D280" s="286"/>
      <c r="E280" s="286"/>
      <c r="F280" s="277"/>
      <c r="G280" s="250"/>
      <c r="H280" s="250"/>
      <c r="I280" s="250"/>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c r="DM280" s="249"/>
      <c r="DN280" s="249"/>
      <c r="DO280" s="249"/>
      <c r="DP280" s="249"/>
      <c r="DQ280" s="249"/>
      <c r="DR280" s="249"/>
      <c r="DS280" s="249"/>
      <c r="DT280" s="249"/>
      <c r="DU280" s="249"/>
      <c r="DV280" s="249"/>
      <c r="DW280" s="249"/>
      <c r="DX280" s="249"/>
      <c r="DY280" s="249"/>
      <c r="DZ280" s="249"/>
      <c r="EA280" s="249"/>
      <c r="EB280" s="249"/>
      <c r="EC280" s="249"/>
      <c r="ED280" s="249"/>
      <c r="EE280" s="249"/>
      <c r="EF280" s="249"/>
      <c r="EG280" s="249"/>
      <c r="EH280" s="249"/>
      <c r="EI280" s="249"/>
      <c r="EJ280" s="249"/>
      <c r="EK280" s="249"/>
      <c r="EL280" s="249"/>
      <c r="EM280" s="249"/>
      <c r="EN280" s="249"/>
      <c r="EO280" s="249"/>
      <c r="EP280" s="249"/>
      <c r="EQ280" s="249"/>
      <c r="ER280" s="249"/>
      <c r="ES280" s="249"/>
      <c r="ET280" s="249"/>
      <c r="EU280" s="249"/>
      <c r="EV280" s="249"/>
      <c r="EW280" s="249"/>
      <c r="EX280" s="249"/>
      <c r="EY280" s="249"/>
      <c r="EZ280" s="249"/>
      <c r="FA280" s="249"/>
      <c r="FB280" s="249"/>
      <c r="FC280" s="249"/>
      <c r="FD280" s="249"/>
      <c r="FE280" s="249"/>
      <c r="FF280" s="249"/>
      <c r="FG280" s="249"/>
      <c r="FH280" s="249"/>
      <c r="FI280" s="249"/>
      <c r="FJ280" s="249"/>
      <c r="FK280" s="249"/>
      <c r="FL280" s="249"/>
      <c r="FM280" s="249"/>
      <c r="FN280" s="249"/>
      <c r="FO280" s="249"/>
      <c r="FP280" s="249"/>
      <c r="FQ280" s="249"/>
      <c r="FR280" s="249"/>
      <c r="FS280" s="249"/>
      <c r="FT280" s="249"/>
      <c r="FU280" s="249"/>
      <c r="FV280" s="249"/>
      <c r="FW280" s="249"/>
      <c r="FX280" s="249"/>
      <c r="FY280" s="249"/>
      <c r="FZ280" s="249"/>
      <c r="GA280" s="249"/>
      <c r="GB280" s="249"/>
      <c r="GC280" s="249"/>
      <c r="GD280" s="249"/>
      <c r="GE280" s="249"/>
      <c r="GF280" s="249"/>
      <c r="GG280" s="249"/>
      <c r="GH280" s="249"/>
      <c r="GI280" s="249"/>
      <c r="GJ280" s="249"/>
      <c r="GK280" s="249"/>
      <c r="GL280" s="249"/>
      <c r="GM280" s="249"/>
      <c r="GN280" s="249"/>
      <c r="GO280" s="249"/>
      <c r="GP280" s="249"/>
      <c r="GQ280" s="249"/>
      <c r="GR280" s="249"/>
      <c r="GS280" s="249"/>
      <c r="GT280" s="249"/>
      <c r="GU280" s="249"/>
      <c r="GV280" s="249"/>
      <c r="GW280" s="249"/>
      <c r="GX280" s="249"/>
      <c r="GY280" s="249"/>
      <c r="GZ280" s="249"/>
      <c r="HA280" s="249"/>
      <c r="HB280" s="249"/>
      <c r="HC280" s="249"/>
      <c r="HD280" s="249"/>
      <c r="HE280" s="249"/>
      <c r="HF280" s="249"/>
      <c r="HG280" s="249"/>
      <c r="HH280" s="249"/>
      <c r="HI280" s="249"/>
      <c r="HJ280" s="249"/>
      <c r="HK280" s="249"/>
      <c r="HL280" s="249"/>
      <c r="HM280" s="249"/>
      <c r="HN280" s="249"/>
      <c r="HO280" s="249"/>
      <c r="HP280" s="249"/>
      <c r="HQ280" s="249"/>
      <c r="HR280" s="249"/>
      <c r="HS280" s="249"/>
      <c r="HT280" s="249"/>
      <c r="HU280" s="249"/>
      <c r="HV280" s="249"/>
      <c r="HW280" s="249"/>
      <c r="HX280" s="249"/>
      <c r="HY280" s="249"/>
      <c r="HZ280" s="249"/>
      <c r="IA280" s="249"/>
      <c r="IB280" s="249"/>
      <c r="IC280" s="249"/>
      <c r="ID280" s="249"/>
      <c r="IE280" s="249"/>
      <c r="IF280" s="249"/>
      <c r="IG280" s="249"/>
      <c r="IH280" s="249"/>
      <c r="II280" s="249"/>
      <c r="IJ280" s="249"/>
      <c r="IK280" s="249"/>
      <c r="IL280" s="249"/>
      <c r="IM280" s="249"/>
      <c r="IN280" s="249"/>
      <c r="IO280" s="249"/>
      <c r="IP280" s="249"/>
      <c r="IQ280" s="249"/>
      <c r="IR280" s="249"/>
      <c r="IS280" s="249"/>
      <c r="IT280" s="249"/>
      <c r="IU280" s="249"/>
      <c r="IV280" s="249"/>
    </row>
    <row r="281" s="248" customFormat="1" customHeight="1" spans="1:256">
      <c r="A281" s="249"/>
      <c r="B281" s="286"/>
      <c r="C281" s="286"/>
      <c r="D281" s="286"/>
      <c r="E281" s="286"/>
      <c r="F281" s="277"/>
      <c r="G281" s="250"/>
      <c r="H281" s="250"/>
      <c r="I281" s="250"/>
      <c r="J281" s="249"/>
      <c r="K281" s="249"/>
      <c r="L281" s="249"/>
      <c r="M281" s="249"/>
      <c r="N281" s="249"/>
      <c r="O281" s="249"/>
      <c r="P281" s="249"/>
      <c r="Q281" s="249"/>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c r="CZ281" s="249"/>
      <c r="DA281" s="249"/>
      <c r="DB281" s="249"/>
      <c r="DC281" s="249"/>
      <c r="DD281" s="249"/>
      <c r="DE281" s="249"/>
      <c r="DF281" s="249"/>
      <c r="DG281" s="249"/>
      <c r="DH281" s="249"/>
      <c r="DI281" s="249"/>
      <c r="DJ281" s="249"/>
      <c r="DK281" s="249"/>
      <c r="DL281" s="249"/>
      <c r="DM281" s="249"/>
      <c r="DN281" s="249"/>
      <c r="DO281" s="249"/>
      <c r="DP281" s="249"/>
      <c r="DQ281" s="249"/>
      <c r="DR281" s="249"/>
      <c r="DS281" s="249"/>
      <c r="DT281" s="249"/>
      <c r="DU281" s="249"/>
      <c r="DV281" s="249"/>
      <c r="DW281" s="249"/>
      <c r="DX281" s="249"/>
      <c r="DY281" s="249"/>
      <c r="DZ281" s="249"/>
      <c r="EA281" s="249"/>
      <c r="EB281" s="249"/>
      <c r="EC281" s="249"/>
      <c r="ED281" s="249"/>
      <c r="EE281" s="249"/>
      <c r="EF281" s="249"/>
      <c r="EG281" s="249"/>
      <c r="EH281" s="249"/>
      <c r="EI281" s="249"/>
      <c r="EJ281" s="249"/>
      <c r="EK281" s="249"/>
      <c r="EL281" s="249"/>
      <c r="EM281" s="249"/>
      <c r="EN281" s="249"/>
      <c r="EO281" s="249"/>
      <c r="EP281" s="249"/>
      <c r="EQ281" s="249"/>
      <c r="ER281" s="249"/>
      <c r="ES281" s="249"/>
      <c r="ET281" s="249"/>
      <c r="EU281" s="249"/>
      <c r="EV281" s="249"/>
      <c r="EW281" s="249"/>
      <c r="EX281" s="249"/>
      <c r="EY281" s="249"/>
      <c r="EZ281" s="249"/>
      <c r="FA281" s="249"/>
      <c r="FB281" s="249"/>
      <c r="FC281" s="249"/>
      <c r="FD281" s="249"/>
      <c r="FE281" s="249"/>
      <c r="FF281" s="249"/>
      <c r="FG281" s="249"/>
      <c r="FH281" s="249"/>
      <c r="FI281" s="249"/>
      <c r="FJ281" s="249"/>
      <c r="FK281" s="249"/>
      <c r="FL281" s="249"/>
      <c r="FM281" s="249"/>
      <c r="FN281" s="249"/>
      <c r="FO281" s="249"/>
      <c r="FP281" s="249"/>
      <c r="FQ281" s="249"/>
      <c r="FR281" s="249"/>
      <c r="FS281" s="249"/>
      <c r="FT281" s="249"/>
      <c r="FU281" s="249"/>
      <c r="FV281" s="249"/>
      <c r="FW281" s="249"/>
      <c r="FX281" s="249"/>
      <c r="FY281" s="249"/>
      <c r="FZ281" s="249"/>
      <c r="GA281" s="249"/>
      <c r="GB281" s="249"/>
      <c r="GC281" s="249"/>
      <c r="GD281" s="249"/>
      <c r="GE281" s="249"/>
      <c r="GF281" s="249"/>
      <c r="GG281" s="249"/>
      <c r="GH281" s="249"/>
      <c r="GI281" s="249"/>
      <c r="GJ281" s="249"/>
      <c r="GK281" s="249"/>
      <c r="GL281" s="249"/>
      <c r="GM281" s="249"/>
      <c r="GN281" s="249"/>
      <c r="GO281" s="249"/>
      <c r="GP281" s="249"/>
      <c r="GQ281" s="249"/>
      <c r="GR281" s="249"/>
      <c r="GS281" s="249"/>
      <c r="GT281" s="249"/>
      <c r="GU281" s="249"/>
      <c r="GV281" s="249"/>
      <c r="GW281" s="249"/>
      <c r="GX281" s="249"/>
      <c r="GY281" s="249"/>
      <c r="GZ281" s="249"/>
      <c r="HA281" s="249"/>
      <c r="HB281" s="249"/>
      <c r="HC281" s="249"/>
      <c r="HD281" s="249"/>
      <c r="HE281" s="249"/>
      <c r="HF281" s="249"/>
      <c r="HG281" s="249"/>
      <c r="HH281" s="249"/>
      <c r="HI281" s="249"/>
      <c r="HJ281" s="249"/>
      <c r="HK281" s="249"/>
      <c r="HL281" s="249"/>
      <c r="HM281" s="249"/>
      <c r="HN281" s="249"/>
      <c r="HO281" s="249"/>
      <c r="HP281" s="249"/>
      <c r="HQ281" s="249"/>
      <c r="HR281" s="249"/>
      <c r="HS281" s="249"/>
      <c r="HT281" s="249"/>
      <c r="HU281" s="249"/>
      <c r="HV281" s="249"/>
      <c r="HW281" s="249"/>
      <c r="HX281" s="249"/>
      <c r="HY281" s="249"/>
      <c r="HZ281" s="249"/>
      <c r="IA281" s="249"/>
      <c r="IB281" s="249"/>
      <c r="IC281" s="249"/>
      <c r="ID281" s="249"/>
      <c r="IE281" s="249"/>
      <c r="IF281" s="249"/>
      <c r="IG281" s="249"/>
      <c r="IH281" s="249"/>
      <c r="II281" s="249"/>
      <c r="IJ281" s="249"/>
      <c r="IK281" s="249"/>
      <c r="IL281" s="249"/>
      <c r="IM281" s="249"/>
      <c r="IN281" s="249"/>
      <c r="IO281" s="249"/>
      <c r="IP281" s="249"/>
      <c r="IQ281" s="249"/>
      <c r="IR281" s="249"/>
      <c r="IS281" s="249"/>
      <c r="IT281" s="249"/>
      <c r="IU281" s="249"/>
      <c r="IV281" s="249"/>
    </row>
    <row r="282" s="248" customFormat="1" customHeight="1" spans="1:256">
      <c r="A282" s="249"/>
      <c r="B282" s="286"/>
      <c r="C282" s="286"/>
      <c r="D282" s="286"/>
      <c r="E282" s="286"/>
      <c r="F282" s="277"/>
      <c r="G282" s="250"/>
      <c r="H282" s="250"/>
      <c r="I282" s="250"/>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row>
    <row r="283" s="248" customFormat="1" customHeight="1" spans="1:256">
      <c r="A283" s="249"/>
      <c r="B283" s="286"/>
      <c r="C283" s="286"/>
      <c r="D283" s="286"/>
      <c r="E283" s="286"/>
      <c r="F283" s="277"/>
      <c r="G283" s="250"/>
      <c r="H283" s="250"/>
      <c r="I283" s="250"/>
      <c r="J283" s="249"/>
      <c r="K283" s="249"/>
      <c r="L283" s="249"/>
      <c r="M283" s="249"/>
      <c r="N283" s="249"/>
      <c r="O283" s="249"/>
      <c r="P283" s="249"/>
      <c r="Q283" s="249"/>
      <c r="R283" s="249"/>
      <c r="S283" s="249"/>
      <c r="T283" s="249"/>
      <c r="U283" s="249"/>
      <c r="V283" s="249"/>
      <c r="W283" s="249"/>
      <c r="X283" s="249"/>
      <c r="Y283" s="249"/>
      <c r="Z283" s="249"/>
      <c r="AA283" s="249"/>
      <c r="AB283" s="249"/>
      <c r="AC283" s="249"/>
      <c r="AD283" s="249"/>
      <c r="AE283" s="249"/>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c r="CZ283" s="249"/>
      <c r="DA283" s="249"/>
      <c r="DB283" s="249"/>
      <c r="DC283" s="249"/>
      <c r="DD283" s="249"/>
      <c r="DE283" s="249"/>
      <c r="DF283" s="249"/>
      <c r="DG283" s="249"/>
      <c r="DH283" s="249"/>
      <c r="DI283" s="249"/>
      <c r="DJ283" s="249"/>
      <c r="DK283" s="249"/>
      <c r="DL283" s="249"/>
      <c r="DM283" s="249"/>
      <c r="DN283" s="249"/>
      <c r="DO283" s="249"/>
      <c r="DP283" s="249"/>
      <c r="DQ283" s="249"/>
      <c r="DR283" s="249"/>
      <c r="DS283" s="249"/>
      <c r="DT283" s="249"/>
      <c r="DU283" s="249"/>
      <c r="DV283" s="249"/>
      <c r="DW283" s="249"/>
      <c r="DX283" s="249"/>
      <c r="DY283" s="249"/>
      <c r="DZ283" s="249"/>
      <c r="EA283" s="249"/>
      <c r="EB283" s="249"/>
      <c r="EC283" s="249"/>
      <c r="ED283" s="249"/>
      <c r="EE283" s="249"/>
      <c r="EF283" s="249"/>
      <c r="EG283" s="249"/>
      <c r="EH283" s="249"/>
      <c r="EI283" s="249"/>
      <c r="EJ283" s="249"/>
      <c r="EK283" s="249"/>
      <c r="EL283" s="249"/>
      <c r="EM283" s="249"/>
      <c r="EN283" s="249"/>
      <c r="EO283" s="249"/>
      <c r="EP283" s="249"/>
      <c r="EQ283" s="249"/>
      <c r="ER283" s="249"/>
      <c r="ES283" s="249"/>
      <c r="ET283" s="249"/>
      <c r="EU283" s="249"/>
      <c r="EV283" s="249"/>
      <c r="EW283" s="249"/>
      <c r="EX283" s="249"/>
      <c r="EY283" s="249"/>
      <c r="EZ283" s="249"/>
      <c r="FA283" s="249"/>
      <c r="FB283" s="249"/>
      <c r="FC283" s="249"/>
      <c r="FD283" s="249"/>
      <c r="FE283" s="249"/>
      <c r="FF283" s="249"/>
      <c r="FG283" s="249"/>
      <c r="FH283" s="249"/>
      <c r="FI283" s="249"/>
      <c r="FJ283" s="249"/>
      <c r="FK283" s="249"/>
      <c r="FL283" s="249"/>
      <c r="FM283" s="249"/>
      <c r="FN283" s="249"/>
      <c r="FO283" s="249"/>
      <c r="FP283" s="249"/>
      <c r="FQ283" s="249"/>
      <c r="FR283" s="249"/>
      <c r="FS283" s="249"/>
      <c r="FT283" s="249"/>
      <c r="FU283" s="249"/>
      <c r="FV283" s="249"/>
      <c r="FW283" s="249"/>
      <c r="FX283" s="249"/>
      <c r="FY283" s="249"/>
      <c r="FZ283" s="249"/>
      <c r="GA283" s="249"/>
      <c r="GB283" s="249"/>
      <c r="GC283" s="249"/>
      <c r="GD283" s="249"/>
      <c r="GE283" s="249"/>
      <c r="GF283" s="249"/>
      <c r="GG283" s="249"/>
      <c r="GH283" s="249"/>
      <c r="GI283" s="249"/>
      <c r="GJ283" s="249"/>
      <c r="GK283" s="249"/>
      <c r="GL283" s="249"/>
      <c r="GM283" s="249"/>
      <c r="GN283" s="249"/>
      <c r="GO283" s="249"/>
      <c r="GP283" s="249"/>
      <c r="GQ283" s="249"/>
      <c r="GR283" s="249"/>
      <c r="GS283" s="249"/>
      <c r="GT283" s="249"/>
      <c r="GU283" s="249"/>
      <c r="GV283" s="249"/>
      <c r="GW283" s="249"/>
      <c r="GX283" s="249"/>
      <c r="GY283" s="249"/>
      <c r="GZ283" s="249"/>
      <c r="HA283" s="249"/>
      <c r="HB283" s="249"/>
      <c r="HC283" s="249"/>
      <c r="HD283" s="249"/>
      <c r="HE283" s="249"/>
      <c r="HF283" s="249"/>
      <c r="HG283" s="249"/>
      <c r="HH283" s="249"/>
      <c r="HI283" s="249"/>
      <c r="HJ283" s="249"/>
      <c r="HK283" s="249"/>
      <c r="HL283" s="249"/>
      <c r="HM283" s="249"/>
      <c r="HN283" s="249"/>
      <c r="HO283" s="249"/>
      <c r="HP283" s="249"/>
      <c r="HQ283" s="249"/>
      <c r="HR283" s="249"/>
      <c r="HS283" s="249"/>
      <c r="HT283" s="249"/>
      <c r="HU283" s="249"/>
      <c r="HV283" s="249"/>
      <c r="HW283" s="249"/>
      <c r="HX283" s="249"/>
      <c r="HY283" s="249"/>
      <c r="HZ283" s="249"/>
      <c r="IA283" s="249"/>
      <c r="IB283" s="249"/>
      <c r="IC283" s="249"/>
      <c r="ID283" s="249"/>
      <c r="IE283" s="249"/>
      <c r="IF283" s="249"/>
      <c r="IG283" s="249"/>
      <c r="IH283" s="249"/>
      <c r="II283" s="249"/>
      <c r="IJ283" s="249"/>
      <c r="IK283" s="249"/>
      <c r="IL283" s="249"/>
      <c r="IM283" s="249"/>
      <c r="IN283" s="249"/>
      <c r="IO283" s="249"/>
      <c r="IP283" s="249"/>
      <c r="IQ283" s="249"/>
      <c r="IR283" s="249"/>
      <c r="IS283" s="249"/>
      <c r="IT283" s="249"/>
      <c r="IU283" s="249"/>
      <c r="IV283" s="249"/>
    </row>
    <row r="284" s="248" customFormat="1" customHeight="1" spans="1:256">
      <c r="A284" s="249"/>
      <c r="B284" s="286"/>
      <c r="C284" s="286"/>
      <c r="D284" s="286"/>
      <c r="E284" s="286"/>
      <c r="F284" s="277"/>
      <c r="G284" s="250"/>
      <c r="H284" s="250"/>
      <c r="I284" s="250"/>
      <c r="J284" s="249"/>
      <c r="K284" s="249"/>
      <c r="L284" s="249"/>
      <c r="M284" s="249"/>
      <c r="N284" s="249"/>
      <c r="O284" s="249"/>
      <c r="P284" s="249"/>
      <c r="Q284" s="249"/>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c r="CZ284" s="249"/>
      <c r="DA284" s="249"/>
      <c r="DB284" s="249"/>
      <c r="DC284" s="249"/>
      <c r="DD284" s="249"/>
      <c r="DE284" s="249"/>
      <c r="DF284" s="249"/>
      <c r="DG284" s="249"/>
      <c r="DH284" s="249"/>
      <c r="DI284" s="249"/>
      <c r="DJ284" s="249"/>
      <c r="DK284" s="249"/>
      <c r="DL284" s="249"/>
      <c r="DM284" s="249"/>
      <c r="DN284" s="249"/>
      <c r="DO284" s="249"/>
      <c r="DP284" s="249"/>
      <c r="DQ284" s="249"/>
      <c r="DR284" s="249"/>
      <c r="DS284" s="249"/>
      <c r="DT284" s="249"/>
      <c r="DU284" s="249"/>
      <c r="DV284" s="249"/>
      <c r="DW284" s="249"/>
      <c r="DX284" s="249"/>
      <c r="DY284" s="249"/>
      <c r="DZ284" s="249"/>
      <c r="EA284" s="249"/>
      <c r="EB284" s="249"/>
      <c r="EC284" s="249"/>
      <c r="ED284" s="249"/>
      <c r="EE284" s="249"/>
      <c r="EF284" s="249"/>
      <c r="EG284" s="249"/>
      <c r="EH284" s="249"/>
      <c r="EI284" s="249"/>
      <c r="EJ284" s="249"/>
      <c r="EK284" s="249"/>
      <c r="EL284" s="249"/>
      <c r="EM284" s="249"/>
      <c r="EN284" s="249"/>
      <c r="EO284" s="249"/>
      <c r="EP284" s="249"/>
      <c r="EQ284" s="249"/>
      <c r="ER284" s="249"/>
      <c r="ES284" s="249"/>
      <c r="ET284" s="249"/>
      <c r="EU284" s="249"/>
      <c r="EV284" s="249"/>
      <c r="EW284" s="249"/>
      <c r="EX284" s="249"/>
      <c r="EY284" s="249"/>
      <c r="EZ284" s="249"/>
      <c r="FA284" s="249"/>
      <c r="FB284" s="249"/>
      <c r="FC284" s="249"/>
      <c r="FD284" s="249"/>
      <c r="FE284" s="249"/>
      <c r="FF284" s="249"/>
      <c r="FG284" s="249"/>
      <c r="FH284" s="249"/>
      <c r="FI284" s="249"/>
      <c r="FJ284" s="249"/>
      <c r="FK284" s="249"/>
      <c r="FL284" s="249"/>
      <c r="FM284" s="249"/>
      <c r="FN284" s="249"/>
      <c r="FO284" s="249"/>
      <c r="FP284" s="249"/>
      <c r="FQ284" s="249"/>
      <c r="FR284" s="249"/>
      <c r="FS284" s="249"/>
      <c r="FT284" s="249"/>
      <c r="FU284" s="249"/>
      <c r="FV284" s="249"/>
      <c r="FW284" s="249"/>
      <c r="FX284" s="249"/>
      <c r="FY284" s="249"/>
      <c r="FZ284" s="249"/>
      <c r="GA284" s="249"/>
      <c r="GB284" s="249"/>
      <c r="GC284" s="249"/>
      <c r="GD284" s="249"/>
      <c r="GE284" s="249"/>
      <c r="GF284" s="249"/>
      <c r="GG284" s="249"/>
      <c r="GH284" s="249"/>
      <c r="GI284" s="249"/>
      <c r="GJ284" s="249"/>
      <c r="GK284" s="249"/>
      <c r="GL284" s="249"/>
      <c r="GM284" s="249"/>
      <c r="GN284" s="249"/>
      <c r="GO284" s="249"/>
      <c r="GP284" s="249"/>
      <c r="GQ284" s="249"/>
      <c r="GR284" s="249"/>
      <c r="GS284" s="249"/>
      <c r="GT284" s="249"/>
      <c r="GU284" s="249"/>
      <c r="GV284" s="249"/>
      <c r="GW284" s="249"/>
      <c r="GX284" s="249"/>
      <c r="GY284" s="249"/>
      <c r="GZ284" s="249"/>
      <c r="HA284" s="249"/>
      <c r="HB284" s="249"/>
      <c r="HC284" s="249"/>
      <c r="HD284" s="249"/>
      <c r="HE284" s="249"/>
      <c r="HF284" s="249"/>
      <c r="HG284" s="249"/>
      <c r="HH284" s="249"/>
      <c r="HI284" s="249"/>
      <c r="HJ284" s="249"/>
      <c r="HK284" s="249"/>
      <c r="HL284" s="249"/>
      <c r="HM284" s="249"/>
      <c r="HN284" s="249"/>
      <c r="HO284" s="249"/>
      <c r="HP284" s="249"/>
      <c r="HQ284" s="249"/>
      <c r="HR284" s="249"/>
      <c r="HS284" s="249"/>
      <c r="HT284" s="249"/>
      <c r="HU284" s="249"/>
      <c r="HV284" s="249"/>
      <c r="HW284" s="249"/>
      <c r="HX284" s="249"/>
      <c r="HY284" s="249"/>
      <c r="HZ284" s="249"/>
      <c r="IA284" s="249"/>
      <c r="IB284" s="249"/>
      <c r="IC284" s="249"/>
      <c r="ID284" s="249"/>
      <c r="IE284" s="249"/>
      <c r="IF284" s="249"/>
      <c r="IG284" s="249"/>
      <c r="IH284" s="249"/>
      <c r="II284" s="249"/>
      <c r="IJ284" s="249"/>
      <c r="IK284" s="249"/>
      <c r="IL284" s="249"/>
      <c r="IM284" s="249"/>
      <c r="IN284" s="249"/>
      <c r="IO284" s="249"/>
      <c r="IP284" s="249"/>
      <c r="IQ284" s="249"/>
      <c r="IR284" s="249"/>
      <c r="IS284" s="249"/>
      <c r="IT284" s="249"/>
      <c r="IU284" s="249"/>
      <c r="IV284" s="249"/>
    </row>
    <row r="285" s="248" customFormat="1" customHeight="1" spans="1:256">
      <c r="A285" s="249"/>
      <c r="B285" s="286"/>
      <c r="C285" s="286"/>
      <c r="D285" s="286"/>
      <c r="E285" s="286"/>
      <c r="F285" s="277"/>
      <c r="G285" s="250"/>
      <c r="H285" s="250"/>
      <c r="I285" s="250"/>
      <c r="J285" s="249"/>
      <c r="K285" s="249"/>
      <c r="L285" s="249"/>
      <c r="M285" s="249"/>
      <c r="N285" s="249"/>
      <c r="O285" s="249"/>
      <c r="P285" s="249"/>
      <c r="Q285" s="249"/>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249"/>
      <c r="CX285" s="249"/>
      <c r="CY285" s="249"/>
      <c r="CZ285" s="249"/>
      <c r="DA285" s="249"/>
      <c r="DB285" s="249"/>
      <c r="DC285" s="249"/>
      <c r="DD285" s="249"/>
      <c r="DE285" s="249"/>
      <c r="DF285" s="249"/>
      <c r="DG285" s="249"/>
      <c r="DH285" s="249"/>
      <c r="DI285" s="249"/>
      <c r="DJ285" s="249"/>
      <c r="DK285" s="249"/>
      <c r="DL285" s="249"/>
      <c r="DM285" s="249"/>
      <c r="DN285" s="249"/>
      <c r="DO285" s="249"/>
      <c r="DP285" s="249"/>
      <c r="DQ285" s="249"/>
      <c r="DR285" s="249"/>
      <c r="DS285" s="249"/>
      <c r="DT285" s="249"/>
      <c r="DU285" s="249"/>
      <c r="DV285" s="249"/>
      <c r="DW285" s="249"/>
      <c r="DX285" s="249"/>
      <c r="DY285" s="249"/>
      <c r="DZ285" s="249"/>
      <c r="EA285" s="249"/>
      <c r="EB285" s="249"/>
      <c r="EC285" s="249"/>
      <c r="ED285" s="249"/>
      <c r="EE285" s="249"/>
      <c r="EF285" s="249"/>
      <c r="EG285" s="249"/>
      <c r="EH285" s="249"/>
      <c r="EI285" s="249"/>
      <c r="EJ285" s="249"/>
      <c r="EK285" s="249"/>
      <c r="EL285" s="249"/>
      <c r="EM285" s="249"/>
      <c r="EN285" s="249"/>
      <c r="EO285" s="249"/>
      <c r="EP285" s="249"/>
      <c r="EQ285" s="249"/>
      <c r="ER285" s="249"/>
      <c r="ES285" s="249"/>
      <c r="ET285" s="249"/>
      <c r="EU285" s="249"/>
      <c r="EV285" s="249"/>
      <c r="EW285" s="249"/>
      <c r="EX285" s="249"/>
      <c r="EY285" s="249"/>
      <c r="EZ285" s="249"/>
      <c r="FA285" s="249"/>
      <c r="FB285" s="249"/>
      <c r="FC285" s="249"/>
      <c r="FD285" s="249"/>
      <c r="FE285" s="249"/>
      <c r="FF285" s="249"/>
      <c r="FG285" s="249"/>
      <c r="FH285" s="249"/>
      <c r="FI285" s="249"/>
      <c r="FJ285" s="249"/>
      <c r="FK285" s="249"/>
      <c r="FL285" s="249"/>
      <c r="FM285" s="249"/>
      <c r="FN285" s="249"/>
      <c r="FO285" s="249"/>
      <c r="FP285" s="249"/>
      <c r="FQ285" s="249"/>
      <c r="FR285" s="249"/>
      <c r="FS285" s="249"/>
      <c r="FT285" s="249"/>
      <c r="FU285" s="249"/>
      <c r="FV285" s="249"/>
      <c r="FW285" s="249"/>
      <c r="FX285" s="249"/>
      <c r="FY285" s="249"/>
      <c r="FZ285" s="249"/>
      <c r="GA285" s="249"/>
      <c r="GB285" s="249"/>
      <c r="GC285" s="249"/>
      <c r="GD285" s="249"/>
      <c r="GE285" s="249"/>
      <c r="GF285" s="249"/>
      <c r="GG285" s="249"/>
      <c r="GH285" s="249"/>
      <c r="GI285" s="249"/>
      <c r="GJ285" s="249"/>
      <c r="GK285" s="249"/>
      <c r="GL285" s="249"/>
      <c r="GM285" s="249"/>
      <c r="GN285" s="249"/>
      <c r="GO285" s="249"/>
      <c r="GP285" s="249"/>
      <c r="GQ285" s="249"/>
      <c r="GR285" s="249"/>
      <c r="GS285" s="249"/>
      <c r="GT285" s="249"/>
      <c r="GU285" s="249"/>
      <c r="GV285" s="249"/>
      <c r="GW285" s="249"/>
      <c r="GX285" s="249"/>
      <c r="GY285" s="249"/>
      <c r="GZ285" s="249"/>
      <c r="HA285" s="249"/>
      <c r="HB285" s="249"/>
      <c r="HC285" s="249"/>
      <c r="HD285" s="249"/>
      <c r="HE285" s="249"/>
      <c r="HF285" s="249"/>
      <c r="HG285" s="249"/>
      <c r="HH285" s="249"/>
      <c r="HI285" s="249"/>
      <c r="HJ285" s="249"/>
      <c r="HK285" s="249"/>
      <c r="HL285" s="249"/>
      <c r="HM285" s="249"/>
      <c r="HN285" s="249"/>
      <c r="HO285" s="249"/>
      <c r="HP285" s="249"/>
      <c r="HQ285" s="249"/>
      <c r="HR285" s="249"/>
      <c r="HS285" s="249"/>
      <c r="HT285" s="249"/>
      <c r="HU285" s="249"/>
      <c r="HV285" s="249"/>
      <c r="HW285" s="249"/>
      <c r="HX285" s="249"/>
      <c r="HY285" s="249"/>
      <c r="HZ285" s="249"/>
      <c r="IA285" s="249"/>
      <c r="IB285" s="249"/>
      <c r="IC285" s="249"/>
      <c r="ID285" s="249"/>
      <c r="IE285" s="249"/>
      <c r="IF285" s="249"/>
      <c r="IG285" s="249"/>
      <c r="IH285" s="249"/>
      <c r="II285" s="249"/>
      <c r="IJ285" s="249"/>
      <c r="IK285" s="249"/>
      <c r="IL285" s="249"/>
      <c r="IM285" s="249"/>
      <c r="IN285" s="249"/>
      <c r="IO285" s="249"/>
      <c r="IP285" s="249"/>
      <c r="IQ285" s="249"/>
      <c r="IR285" s="249"/>
      <c r="IS285" s="249"/>
      <c r="IT285" s="249"/>
      <c r="IU285" s="249"/>
      <c r="IV285" s="249"/>
    </row>
    <row r="286" s="248" customFormat="1" customHeight="1" spans="1:256">
      <c r="A286" s="249"/>
      <c r="B286" s="286"/>
      <c r="C286" s="286"/>
      <c r="D286" s="286"/>
      <c r="E286" s="286"/>
      <c r="F286" s="277"/>
      <c r="G286" s="250"/>
      <c r="H286" s="250"/>
      <c r="I286" s="250"/>
      <c r="J286" s="249"/>
      <c r="K286" s="249"/>
      <c r="L286" s="249"/>
      <c r="M286" s="249"/>
      <c r="N286" s="249"/>
      <c r="O286" s="249"/>
      <c r="P286" s="249"/>
      <c r="Q286" s="249"/>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c r="DM286" s="249"/>
      <c r="DN286" s="249"/>
      <c r="DO286" s="249"/>
      <c r="DP286" s="249"/>
      <c r="DQ286" s="249"/>
      <c r="DR286" s="249"/>
      <c r="DS286" s="249"/>
      <c r="DT286" s="249"/>
      <c r="DU286" s="249"/>
      <c r="DV286" s="249"/>
      <c r="DW286" s="249"/>
      <c r="DX286" s="249"/>
      <c r="DY286" s="249"/>
      <c r="DZ286" s="249"/>
      <c r="EA286" s="249"/>
      <c r="EB286" s="249"/>
      <c r="EC286" s="249"/>
      <c r="ED286" s="249"/>
      <c r="EE286" s="249"/>
      <c r="EF286" s="249"/>
      <c r="EG286" s="249"/>
      <c r="EH286" s="249"/>
      <c r="EI286" s="249"/>
      <c r="EJ286" s="249"/>
      <c r="EK286" s="249"/>
      <c r="EL286" s="249"/>
      <c r="EM286" s="249"/>
      <c r="EN286" s="249"/>
      <c r="EO286" s="249"/>
      <c r="EP286" s="249"/>
      <c r="EQ286" s="249"/>
      <c r="ER286" s="249"/>
      <c r="ES286" s="249"/>
      <c r="ET286" s="249"/>
      <c r="EU286" s="249"/>
      <c r="EV286" s="249"/>
      <c r="EW286" s="249"/>
      <c r="EX286" s="249"/>
      <c r="EY286" s="249"/>
      <c r="EZ286" s="249"/>
      <c r="FA286" s="249"/>
      <c r="FB286" s="249"/>
      <c r="FC286" s="249"/>
      <c r="FD286" s="249"/>
      <c r="FE286" s="249"/>
      <c r="FF286" s="249"/>
      <c r="FG286" s="249"/>
      <c r="FH286" s="249"/>
      <c r="FI286" s="249"/>
      <c r="FJ286" s="249"/>
      <c r="FK286" s="249"/>
      <c r="FL286" s="249"/>
      <c r="FM286" s="249"/>
      <c r="FN286" s="249"/>
      <c r="FO286" s="249"/>
      <c r="FP286" s="249"/>
      <c r="FQ286" s="249"/>
      <c r="FR286" s="249"/>
      <c r="FS286" s="249"/>
      <c r="FT286" s="249"/>
      <c r="FU286" s="249"/>
      <c r="FV286" s="249"/>
      <c r="FW286" s="249"/>
      <c r="FX286" s="249"/>
      <c r="FY286" s="249"/>
      <c r="FZ286" s="249"/>
      <c r="GA286" s="249"/>
      <c r="GB286" s="249"/>
      <c r="GC286" s="249"/>
      <c r="GD286" s="249"/>
      <c r="GE286" s="249"/>
      <c r="GF286" s="249"/>
      <c r="GG286" s="249"/>
      <c r="GH286" s="249"/>
      <c r="GI286" s="249"/>
      <c r="GJ286" s="249"/>
      <c r="GK286" s="249"/>
      <c r="GL286" s="249"/>
      <c r="GM286" s="249"/>
      <c r="GN286" s="249"/>
      <c r="GO286" s="249"/>
      <c r="GP286" s="249"/>
      <c r="GQ286" s="249"/>
      <c r="GR286" s="249"/>
      <c r="GS286" s="249"/>
      <c r="GT286" s="249"/>
      <c r="GU286" s="249"/>
      <c r="GV286" s="249"/>
      <c r="GW286" s="249"/>
      <c r="GX286" s="249"/>
      <c r="GY286" s="249"/>
      <c r="GZ286" s="249"/>
      <c r="HA286" s="249"/>
      <c r="HB286" s="249"/>
      <c r="HC286" s="249"/>
      <c r="HD286" s="249"/>
      <c r="HE286" s="249"/>
      <c r="HF286" s="249"/>
      <c r="HG286" s="249"/>
      <c r="HH286" s="249"/>
      <c r="HI286" s="249"/>
      <c r="HJ286" s="249"/>
      <c r="HK286" s="249"/>
      <c r="HL286" s="249"/>
      <c r="HM286" s="249"/>
      <c r="HN286" s="249"/>
      <c r="HO286" s="249"/>
      <c r="HP286" s="249"/>
      <c r="HQ286" s="249"/>
      <c r="HR286" s="249"/>
      <c r="HS286" s="249"/>
      <c r="HT286" s="249"/>
      <c r="HU286" s="249"/>
      <c r="HV286" s="249"/>
      <c r="HW286" s="249"/>
      <c r="HX286" s="249"/>
      <c r="HY286" s="249"/>
      <c r="HZ286" s="249"/>
      <c r="IA286" s="249"/>
      <c r="IB286" s="249"/>
      <c r="IC286" s="249"/>
      <c r="ID286" s="249"/>
      <c r="IE286" s="249"/>
      <c r="IF286" s="249"/>
      <c r="IG286" s="249"/>
      <c r="IH286" s="249"/>
      <c r="II286" s="249"/>
      <c r="IJ286" s="249"/>
      <c r="IK286" s="249"/>
      <c r="IL286" s="249"/>
      <c r="IM286" s="249"/>
      <c r="IN286" s="249"/>
      <c r="IO286" s="249"/>
      <c r="IP286" s="249"/>
      <c r="IQ286" s="249"/>
      <c r="IR286" s="249"/>
      <c r="IS286" s="249"/>
      <c r="IT286" s="249"/>
      <c r="IU286" s="249"/>
      <c r="IV286" s="249"/>
    </row>
  </sheetData>
  <mergeCells count="139">
    <mergeCell ref="B2:F2"/>
    <mergeCell ref="D3:F3"/>
    <mergeCell ref="D4:F4"/>
    <mergeCell ref="D5:F5"/>
    <mergeCell ref="D6:F6"/>
    <mergeCell ref="D7:F7"/>
    <mergeCell ref="D8:F8"/>
    <mergeCell ref="D9:F9"/>
    <mergeCell ref="D10:F10"/>
    <mergeCell ref="D12:F12"/>
    <mergeCell ref="B34:D34"/>
    <mergeCell ref="B35:D35"/>
    <mergeCell ref="B37:G37"/>
    <mergeCell ref="C38:F38"/>
    <mergeCell ref="C39:F39"/>
    <mergeCell ref="C40:F40"/>
    <mergeCell ref="C41:F41"/>
    <mergeCell ref="C42:F42"/>
    <mergeCell ref="B44:F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7:G77"/>
    <mergeCell ref="B78:F78"/>
    <mergeCell ref="B79:F79"/>
    <mergeCell ref="B80:F80"/>
    <mergeCell ref="B81:F81"/>
    <mergeCell ref="B82:F82"/>
    <mergeCell ref="C83:G83"/>
    <mergeCell ref="D85:E85"/>
    <mergeCell ref="B86:E86"/>
    <mergeCell ref="B104:D104"/>
    <mergeCell ref="B106:F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7:G137"/>
    <mergeCell ref="B138:F138"/>
    <mergeCell ref="B139:F139"/>
    <mergeCell ref="B140:F140"/>
    <mergeCell ref="B141:F141"/>
    <mergeCell ref="C142:G142"/>
    <mergeCell ref="B145:F145"/>
    <mergeCell ref="B158:F158"/>
    <mergeCell ref="B159:F159"/>
    <mergeCell ref="B160:F160"/>
    <mergeCell ref="D162:G162"/>
    <mergeCell ref="B170:G170"/>
    <mergeCell ref="B171:F171"/>
    <mergeCell ref="B172:F172"/>
    <mergeCell ref="B173:F173"/>
    <mergeCell ref="B174:F174"/>
    <mergeCell ref="B175:F175"/>
    <mergeCell ref="B176:F176"/>
    <mergeCell ref="B177:F177"/>
    <mergeCell ref="D179:G179"/>
    <mergeCell ref="F183:H183"/>
    <mergeCell ref="F185:H185"/>
    <mergeCell ref="B188:F188"/>
    <mergeCell ref="B189:F189"/>
    <mergeCell ref="B190:F190"/>
    <mergeCell ref="B191:F191"/>
    <mergeCell ref="B192:F192"/>
    <mergeCell ref="B193:F193"/>
    <mergeCell ref="B199:E199"/>
    <mergeCell ref="C200:E200"/>
    <mergeCell ref="C201:E201"/>
    <mergeCell ref="C202:E202"/>
    <mergeCell ref="C203:E203"/>
    <mergeCell ref="C204:E204"/>
    <mergeCell ref="B207:E207"/>
    <mergeCell ref="D208:E208"/>
    <mergeCell ref="B217:E217"/>
    <mergeCell ref="A4:A8"/>
    <mergeCell ref="A9:A10"/>
    <mergeCell ref="B202:B204"/>
    <mergeCell ref="B208:B209"/>
    <mergeCell ref="C180:C181"/>
    <mergeCell ref="C208:C209"/>
    <mergeCell ref="D180:D181"/>
    <mergeCell ref="E180:E181"/>
    <mergeCell ref="F180:F181"/>
    <mergeCell ref="F208:F209"/>
    <mergeCell ref="G180:G181"/>
    <mergeCell ref="H180:H181"/>
  </mergeCells>
  <hyperlinks>
    <hyperlink ref="H3" r:id="rId3" display="http://www.sdpc.gov.cn/fzgggz/jggl/zcfg/201502/t20150228_665949.html"/>
  </hyperlinks>
  <pageMargins left="0.75" right="0.75" top="1" bottom="1" header="0.5" footer="0.5"/>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104"/>
  <sheetViews>
    <sheetView workbookViewId="0">
      <pane xSplit="2" ySplit="4" topLeftCell="V5" activePane="bottomRight" state="frozen"/>
      <selection/>
      <selection pane="topRight"/>
      <selection pane="bottomLeft"/>
      <selection pane="bottomRight" activeCell="AF104" sqref="AF104"/>
    </sheetView>
  </sheetViews>
  <sheetFormatPr defaultColWidth="10" defaultRowHeight="12"/>
  <cols>
    <col min="1" max="1" width="4.59259259259259" style="193" customWidth="1"/>
    <col min="2" max="2" width="23.5" style="193" customWidth="1"/>
    <col min="3" max="3" width="12.8240740740741" style="193" customWidth="1"/>
    <col min="4" max="4" width="9.37037037037037" style="193" customWidth="1"/>
    <col min="5" max="6" width="12.4814814814815" style="194" customWidth="1"/>
    <col min="7" max="7" width="14.0740740740741" style="194" customWidth="1"/>
    <col min="8" max="8" width="13.9351851851852" style="193" customWidth="1"/>
    <col min="9" max="9" width="12.8240740740741" style="193" customWidth="1"/>
    <col min="10" max="11" width="5.30555555555556" style="193" customWidth="1"/>
    <col min="12" max="12" width="10.8888888888889" style="193" customWidth="1"/>
    <col min="13" max="13" width="5.30555555555556" style="193" customWidth="1"/>
    <col min="14" max="14" width="8.71296296296296" style="193" customWidth="1"/>
    <col min="15" max="15" width="6.89814814814815" style="195" customWidth="1"/>
    <col min="16" max="16" width="5.30555555555556" style="195" customWidth="1"/>
    <col min="17" max="17" width="9.37037037037037" style="193" customWidth="1"/>
    <col min="18" max="18" width="11.5" style="193" customWidth="1"/>
    <col min="19" max="19" width="10.8888888888889" style="193" customWidth="1"/>
    <col min="20" max="21" width="11.5" style="193" customWidth="1"/>
    <col min="22" max="23" width="12.4814814814815" style="193" customWidth="1"/>
    <col min="24" max="24" width="10.75" style="193" customWidth="1"/>
    <col min="25" max="25" width="11.5" style="193" customWidth="1"/>
    <col min="26" max="26" width="7.77777777777778" style="193" customWidth="1"/>
    <col min="27" max="27" width="4.50925925925926" style="193" customWidth="1"/>
    <col min="28" max="28" width="11.5" style="193" customWidth="1"/>
    <col min="29" max="29" width="10.6296296296296" style="193" customWidth="1"/>
    <col min="30" max="30" width="10.1666666666667" style="194" customWidth="1"/>
    <col min="31" max="31" width="10.6296296296296" style="194"/>
    <col min="32" max="16384" width="10" style="193"/>
  </cols>
  <sheetData>
    <row r="1" s="188" customFormat="1" ht="15" customHeight="1" spans="5:31">
      <c r="E1" s="196"/>
      <c r="F1" s="196"/>
      <c r="G1" s="196"/>
      <c r="S1" s="224" t="s">
        <v>334</v>
      </c>
      <c r="T1" s="198"/>
      <c r="AD1" s="196"/>
      <c r="AE1" s="196"/>
    </row>
    <row r="2" s="189" customFormat="1" ht="15" customHeight="1" spans="5:31">
      <c r="E2" s="197"/>
      <c r="F2" s="197"/>
      <c r="G2" s="198">
        <f>SUBTOTAL(109,G5:G96)</f>
        <v>262701.894107481</v>
      </c>
      <c r="H2" s="198">
        <f>SUBTOTAL(109,H5:H96)</f>
        <v>123112.54</v>
      </c>
      <c r="I2" s="198"/>
      <c r="J2" s="198"/>
      <c r="K2" s="198"/>
      <c r="L2" s="198"/>
      <c r="M2" s="198"/>
      <c r="N2" s="198"/>
      <c r="O2" s="198"/>
      <c r="P2" s="198"/>
      <c r="Q2" s="198"/>
      <c r="R2" s="198"/>
      <c r="S2" s="198">
        <f>SUBTOTAL(109,S5:S96)</f>
        <v>0</v>
      </c>
      <c r="T2" s="198"/>
      <c r="U2" s="198">
        <f>SUBTOTAL(109,U5:U96)</f>
        <v>123112.54</v>
      </c>
      <c r="V2" s="198">
        <f>U2-T1</f>
        <v>123112.54</v>
      </c>
      <c r="W2" s="198"/>
      <c r="AB2" s="197">
        <f>SUBTOTAL(9,AB5:AB97)</f>
        <v>262701.894107481</v>
      </c>
      <c r="AC2" s="197">
        <f>SUBTOTAL(9,AC5:AC97)</f>
        <v>139589.354107481</v>
      </c>
      <c r="AD2" s="197"/>
      <c r="AE2" s="197"/>
    </row>
    <row r="3" s="190" customFormat="1" ht="22.5" customHeight="1" spans="1:31">
      <c r="A3" s="199" t="s">
        <v>1664</v>
      </c>
      <c r="B3" s="200"/>
      <c r="C3" s="201"/>
      <c r="D3" s="199" t="s">
        <v>1665</v>
      </c>
      <c r="E3" s="202"/>
      <c r="F3" s="202"/>
      <c r="G3" s="203"/>
      <c r="H3" s="204" t="s">
        <v>1666</v>
      </c>
      <c r="L3" s="214"/>
      <c r="O3" s="200"/>
      <c r="P3" s="215"/>
      <c r="Q3" s="214"/>
      <c r="S3" s="193"/>
      <c r="T3" s="193"/>
      <c r="U3" s="193"/>
      <c r="V3" s="193"/>
      <c r="AD3" s="229"/>
      <c r="AE3" s="229"/>
    </row>
    <row r="4" s="191" customFormat="1" ht="25.5" customHeight="1" spans="1:31">
      <c r="A4" s="205" t="s">
        <v>183</v>
      </c>
      <c r="B4" s="205" t="s">
        <v>1667</v>
      </c>
      <c r="C4" s="205" t="s">
        <v>1668</v>
      </c>
      <c r="D4" s="205" t="s">
        <v>1669</v>
      </c>
      <c r="E4" s="205" t="s">
        <v>1670</v>
      </c>
      <c r="F4" s="205" t="s">
        <v>1671</v>
      </c>
      <c r="G4" s="205" t="s">
        <v>1672</v>
      </c>
      <c r="H4" s="205" t="s">
        <v>1673</v>
      </c>
      <c r="I4" s="216" t="s">
        <v>1674</v>
      </c>
      <c r="J4" s="216" t="s">
        <v>1675</v>
      </c>
      <c r="K4" s="217" t="s">
        <v>1676</v>
      </c>
      <c r="L4" s="205" t="s">
        <v>1677</v>
      </c>
      <c r="M4" s="216" t="s">
        <v>1678</v>
      </c>
      <c r="N4" s="216" t="s">
        <v>1679</v>
      </c>
      <c r="O4" s="217" t="s">
        <v>1680</v>
      </c>
      <c r="P4" s="217" t="s">
        <v>1681</v>
      </c>
      <c r="Q4" s="205" t="s">
        <v>1682</v>
      </c>
      <c r="R4" s="205" t="s">
        <v>1683</v>
      </c>
      <c r="S4" s="205" t="s">
        <v>1684</v>
      </c>
      <c r="T4" s="205" t="s">
        <v>1685</v>
      </c>
      <c r="U4" s="205" t="s">
        <v>1686</v>
      </c>
      <c r="V4" s="205" t="s">
        <v>1687</v>
      </c>
      <c r="W4" s="205" t="s">
        <v>1688</v>
      </c>
      <c r="X4" s="205" t="s">
        <v>1689</v>
      </c>
      <c r="Y4" s="230" t="s">
        <v>1690</v>
      </c>
      <c r="Z4" s="230" t="s">
        <v>1673</v>
      </c>
      <c r="AA4" s="230" t="s">
        <v>676</v>
      </c>
      <c r="AB4" s="230" t="s">
        <v>1691</v>
      </c>
      <c r="AC4" s="230" t="s">
        <v>1692</v>
      </c>
      <c r="AD4" s="231"/>
      <c r="AE4" s="231"/>
    </row>
    <row r="5" s="192" customFormat="1" ht="20.15" hidden="1" customHeight="1" spans="1:32">
      <c r="A5" s="206">
        <v>1</v>
      </c>
      <c r="B5" s="207" t="s">
        <v>1693</v>
      </c>
      <c r="C5" s="207" t="s">
        <v>65</v>
      </c>
      <c r="D5" s="208" t="s">
        <v>1694</v>
      </c>
      <c r="E5" s="209">
        <v>81779.2112675973</v>
      </c>
      <c r="F5" s="209">
        <v>-8401.38474886131</v>
      </c>
      <c r="G5" s="210">
        <f t="shared" ref="G5:G39" si="0">E5+F5</f>
        <v>73377.826518736</v>
      </c>
      <c r="H5" s="209">
        <v>67617.66</v>
      </c>
      <c r="I5" s="160">
        <v>41998</v>
      </c>
      <c r="J5" s="218">
        <v>10</v>
      </c>
      <c r="K5" s="219">
        <v>0.03</v>
      </c>
      <c r="L5" s="220">
        <f t="shared" ref="L5:L39" si="1">IF(J5="","",(G5*(1-K5)/J5)/12)</f>
        <v>593.137431026449</v>
      </c>
      <c r="M5" s="221">
        <f t="shared" ref="M5:M39" si="2">IF(J5=0,0,IF(RIGHT(J5,1)&lt;&gt;"年",J5*12,IF(LEN(J5)=3,VALUE(LEFT(J5,2))*12,IF(LEN(J5)=2,VALUE(LEFT(J5,1))*12,"??"))))</f>
        <v>120</v>
      </c>
      <c r="N5" s="222">
        <f t="shared" ref="N5:N39" si="3">IF(DAY(I5)=1,IF(I5=0,0,DATE(YEAR(I5),MONTH(I5)+M5,DAY(I5))),IF(I5=0,0,DATE(YEAR(I5),MONTH(I5)+M5,DAY(I5)-1)))</f>
        <v>45650</v>
      </c>
      <c r="O5" s="223">
        <v>114</v>
      </c>
      <c r="P5" s="223">
        <v>114</v>
      </c>
      <c r="Q5" s="220">
        <f t="shared" ref="Q5:Q39" si="4">IF(M5=0,0,ROUND(((1-K5)/M5)*G5,4))</f>
        <v>593.1374</v>
      </c>
      <c r="R5" s="220">
        <f t="shared" ref="R5:R39" si="5">ROUND(Q5*P5,2)</f>
        <v>67617.66</v>
      </c>
      <c r="S5" s="220">
        <f t="shared" ref="S5:S39" si="6">IF(L5="","",ROUND(L5-Q5,2))</f>
        <v>0</v>
      </c>
      <c r="T5" s="220">
        <f t="shared" ref="T5:T39" si="7">ROUND(Q5*O5,2)</f>
        <v>67617.66</v>
      </c>
      <c r="U5" s="209">
        <v>67617.66</v>
      </c>
      <c r="V5" s="220">
        <f t="shared" ref="V5:V39" si="8">ROUND(R5-U5,2)</f>
        <v>0</v>
      </c>
      <c r="W5" s="220">
        <f t="shared" ref="W5:W39" si="9">ROUND(H5-T5,2)</f>
        <v>0</v>
      </c>
      <c r="X5" s="225"/>
      <c r="AB5" s="192">
        <f>G5-Y5</f>
        <v>73377.826518736</v>
      </c>
      <c r="AC5" s="192">
        <f>G5-H5-AA5</f>
        <v>5760.16651873599</v>
      </c>
      <c r="AD5" s="192" t="e">
        <f>VLOOKUP(B5,机器设备!B:K,11,FALSE)</f>
        <v>#REF!</v>
      </c>
      <c r="AE5" s="229" t="e">
        <f>VLOOKUP(B5,机器设备!B:K,13,FALSE)</f>
        <v>#REF!</v>
      </c>
      <c r="AF5" s="229" t="e">
        <f>AC5-AE5</f>
        <v>#REF!</v>
      </c>
    </row>
    <row r="6" s="192" customFormat="1" ht="20.15" hidden="1" customHeight="1" spans="1:32">
      <c r="A6" s="206">
        <v>2</v>
      </c>
      <c r="B6" s="207" t="s">
        <v>1695</v>
      </c>
      <c r="C6" s="207" t="s">
        <v>65</v>
      </c>
      <c r="D6" s="208" t="s">
        <v>1694</v>
      </c>
      <c r="E6" s="209">
        <v>160738.452577146</v>
      </c>
      <c r="F6" s="209">
        <v>-16513.0668675485</v>
      </c>
      <c r="G6" s="210">
        <f t="shared" si="0"/>
        <v>144225.385709597</v>
      </c>
      <c r="H6" s="209">
        <v>132903.7</v>
      </c>
      <c r="I6" s="160">
        <v>41998</v>
      </c>
      <c r="J6" s="218">
        <v>10</v>
      </c>
      <c r="K6" s="219">
        <v>0.03</v>
      </c>
      <c r="L6" s="220">
        <f t="shared" si="1"/>
        <v>1165.82186781925</v>
      </c>
      <c r="M6" s="221">
        <f t="shared" si="2"/>
        <v>120</v>
      </c>
      <c r="N6" s="222">
        <f t="shared" si="3"/>
        <v>45650</v>
      </c>
      <c r="O6" s="223">
        <v>114</v>
      </c>
      <c r="P6" s="223">
        <v>114</v>
      </c>
      <c r="Q6" s="220">
        <f t="shared" si="4"/>
        <v>1165.8219</v>
      </c>
      <c r="R6" s="220">
        <f t="shared" si="5"/>
        <v>132903.7</v>
      </c>
      <c r="S6" s="220">
        <f t="shared" si="6"/>
        <v>0</v>
      </c>
      <c r="T6" s="220">
        <f t="shared" si="7"/>
        <v>132903.7</v>
      </c>
      <c r="U6" s="209">
        <v>132903.7</v>
      </c>
      <c r="V6" s="220">
        <f t="shared" si="8"/>
        <v>0</v>
      </c>
      <c r="W6" s="220">
        <f t="shared" si="9"/>
        <v>0</v>
      </c>
      <c r="X6" s="226"/>
      <c r="AB6" s="192">
        <f t="shared" ref="AB6:AB37" si="10">G6-Y6</f>
        <v>144225.385709597</v>
      </c>
      <c r="AC6" s="192">
        <f t="shared" ref="AC6:AC37" si="11">G6-H6-AA6</f>
        <v>11321.6857095975</v>
      </c>
      <c r="AD6" s="192" t="e">
        <f>VLOOKUP(B6,机器设备!B:K,11,FALSE)</f>
        <v>#REF!</v>
      </c>
      <c r="AE6" s="229" t="e">
        <f>VLOOKUP(B6,机器设备!B:K,13,FALSE)</f>
        <v>#REF!</v>
      </c>
      <c r="AF6" s="229" t="e">
        <f t="shared" ref="AF6:AF37" si="12">AC6-AE6</f>
        <v>#REF!</v>
      </c>
    </row>
    <row r="7" s="193" customFormat="1" ht="20.15" hidden="1" customHeight="1" spans="1:32">
      <c r="A7" s="206">
        <v>3</v>
      </c>
      <c r="B7" s="207" t="s">
        <v>1696</v>
      </c>
      <c r="C7" s="207" t="s">
        <v>65</v>
      </c>
      <c r="D7" s="211" t="s">
        <v>1694</v>
      </c>
      <c r="E7" s="212">
        <v>56399.4568999037</v>
      </c>
      <c r="F7" s="212">
        <v>-5794.05853515067</v>
      </c>
      <c r="G7" s="210">
        <f t="shared" si="0"/>
        <v>50605.398364753</v>
      </c>
      <c r="H7" s="209">
        <v>46632.87</v>
      </c>
      <c r="I7" s="160">
        <v>41998</v>
      </c>
      <c r="J7" s="218">
        <v>10</v>
      </c>
      <c r="K7" s="219">
        <v>0.03</v>
      </c>
      <c r="L7" s="220">
        <f t="shared" si="1"/>
        <v>409.06030344842</v>
      </c>
      <c r="M7" s="221">
        <f t="shared" si="2"/>
        <v>120</v>
      </c>
      <c r="N7" s="222">
        <f t="shared" si="3"/>
        <v>45650</v>
      </c>
      <c r="O7" s="223">
        <v>114</v>
      </c>
      <c r="P7" s="223">
        <v>114</v>
      </c>
      <c r="Q7" s="220">
        <f t="shared" si="4"/>
        <v>409.0603</v>
      </c>
      <c r="R7" s="220">
        <f t="shared" si="5"/>
        <v>46632.87</v>
      </c>
      <c r="S7" s="220">
        <f t="shared" si="6"/>
        <v>0</v>
      </c>
      <c r="T7" s="220">
        <f t="shared" si="7"/>
        <v>46632.87</v>
      </c>
      <c r="U7" s="209">
        <v>46632.87</v>
      </c>
      <c r="V7" s="220">
        <f t="shared" si="8"/>
        <v>0</v>
      </c>
      <c r="W7" s="220">
        <f t="shared" si="9"/>
        <v>0</v>
      </c>
      <c r="X7" s="227"/>
      <c r="AB7" s="192">
        <f t="shared" si="10"/>
        <v>50605.398364753</v>
      </c>
      <c r="AC7" s="192">
        <f t="shared" si="11"/>
        <v>3972.52836475303</v>
      </c>
      <c r="AD7" s="192" t="e">
        <f>VLOOKUP(B7,机器设备!B:K,11,FALSE)</f>
        <v>#REF!</v>
      </c>
      <c r="AE7" s="229" t="e">
        <f>VLOOKUP(B7,机器设备!B:K,13,FALSE)</f>
        <v>#REF!</v>
      </c>
      <c r="AF7" s="229" t="e">
        <f t="shared" si="12"/>
        <v>#REF!</v>
      </c>
    </row>
    <row r="8" s="193" customFormat="1" ht="20.15" hidden="1" customHeight="1" spans="1:32">
      <c r="A8" s="206">
        <v>4</v>
      </c>
      <c r="B8" s="207" t="s">
        <v>1697</v>
      </c>
      <c r="C8" s="207" t="s">
        <v>65</v>
      </c>
      <c r="D8" s="211" t="s">
        <v>1694</v>
      </c>
      <c r="E8" s="212">
        <v>56399.4568999037</v>
      </c>
      <c r="F8" s="212">
        <v>-5794.05853515067</v>
      </c>
      <c r="G8" s="210">
        <f t="shared" si="0"/>
        <v>50605.398364753</v>
      </c>
      <c r="H8" s="209">
        <v>46632.87</v>
      </c>
      <c r="I8" s="160">
        <v>41998</v>
      </c>
      <c r="J8" s="218">
        <v>10</v>
      </c>
      <c r="K8" s="219">
        <v>0.03</v>
      </c>
      <c r="L8" s="220">
        <f t="shared" si="1"/>
        <v>409.06030344842</v>
      </c>
      <c r="M8" s="221">
        <f t="shared" si="2"/>
        <v>120</v>
      </c>
      <c r="N8" s="222">
        <f t="shared" si="3"/>
        <v>45650</v>
      </c>
      <c r="O8" s="223">
        <v>114</v>
      </c>
      <c r="P8" s="223">
        <v>114</v>
      </c>
      <c r="Q8" s="220">
        <f t="shared" si="4"/>
        <v>409.0603</v>
      </c>
      <c r="R8" s="220">
        <f t="shared" si="5"/>
        <v>46632.87</v>
      </c>
      <c r="S8" s="220">
        <f t="shared" si="6"/>
        <v>0</v>
      </c>
      <c r="T8" s="220">
        <f t="shared" si="7"/>
        <v>46632.87</v>
      </c>
      <c r="U8" s="209">
        <v>46632.87</v>
      </c>
      <c r="V8" s="220">
        <f t="shared" si="8"/>
        <v>0</v>
      </c>
      <c r="W8" s="220">
        <f t="shared" si="9"/>
        <v>0</v>
      </c>
      <c r="X8" s="227"/>
      <c r="AB8" s="192">
        <f t="shared" si="10"/>
        <v>50605.398364753</v>
      </c>
      <c r="AC8" s="192">
        <f t="shared" si="11"/>
        <v>3972.52836475303</v>
      </c>
      <c r="AD8" s="192" t="e">
        <f>VLOOKUP(B8,机器设备!B:K,11,FALSE)</f>
        <v>#N/A</v>
      </c>
      <c r="AE8" s="229" t="e">
        <f>VLOOKUP(B8,机器设备!B:K,13,FALSE)</f>
        <v>#N/A</v>
      </c>
      <c r="AF8" s="229" t="e">
        <f t="shared" si="12"/>
        <v>#N/A</v>
      </c>
    </row>
    <row r="9" s="193" customFormat="1" ht="20.15" hidden="1" customHeight="1" spans="1:32">
      <c r="A9" s="206">
        <v>5</v>
      </c>
      <c r="B9" s="207" t="s">
        <v>1698</v>
      </c>
      <c r="C9" s="207" t="s">
        <v>65</v>
      </c>
      <c r="D9" s="211" t="s">
        <v>1694</v>
      </c>
      <c r="E9" s="212">
        <v>380696.323763824</v>
      </c>
      <c r="F9" s="212">
        <v>-39109.8940530407</v>
      </c>
      <c r="G9" s="210">
        <f t="shared" si="0"/>
        <v>341586.429710783</v>
      </c>
      <c r="H9" s="209">
        <v>314771.9</v>
      </c>
      <c r="I9" s="160">
        <v>41998</v>
      </c>
      <c r="J9" s="218">
        <v>10</v>
      </c>
      <c r="K9" s="219">
        <v>0.03</v>
      </c>
      <c r="L9" s="220">
        <f t="shared" si="1"/>
        <v>2761.1569734955</v>
      </c>
      <c r="M9" s="221">
        <f t="shared" si="2"/>
        <v>120</v>
      </c>
      <c r="N9" s="222">
        <f t="shared" si="3"/>
        <v>45650</v>
      </c>
      <c r="O9" s="223">
        <v>114</v>
      </c>
      <c r="P9" s="223">
        <v>114</v>
      </c>
      <c r="Q9" s="220">
        <f t="shared" si="4"/>
        <v>2761.157</v>
      </c>
      <c r="R9" s="220">
        <f t="shared" si="5"/>
        <v>314771.9</v>
      </c>
      <c r="S9" s="220">
        <f t="shared" si="6"/>
        <v>0</v>
      </c>
      <c r="T9" s="220">
        <f t="shared" si="7"/>
        <v>314771.9</v>
      </c>
      <c r="U9" s="209">
        <v>314771.9</v>
      </c>
      <c r="V9" s="220">
        <f t="shared" si="8"/>
        <v>0</v>
      </c>
      <c r="W9" s="220">
        <f t="shared" si="9"/>
        <v>0</v>
      </c>
      <c r="X9" s="228"/>
      <c r="AB9" s="192">
        <f t="shared" si="10"/>
        <v>341586.429710783</v>
      </c>
      <c r="AC9" s="192">
        <f t="shared" si="11"/>
        <v>26814.5297107833</v>
      </c>
      <c r="AD9" s="192" t="e">
        <f>VLOOKUP(B9,机器设备!B:K,11,FALSE)</f>
        <v>#REF!</v>
      </c>
      <c r="AE9" s="229" t="e">
        <f>VLOOKUP(B9,机器设备!B:K,13,FALSE)</f>
        <v>#REF!</v>
      </c>
      <c r="AF9" s="229" t="e">
        <f t="shared" si="12"/>
        <v>#REF!</v>
      </c>
    </row>
    <row r="10" s="193" customFormat="1" ht="20.15" hidden="1" customHeight="1" spans="1:32">
      <c r="A10" s="206">
        <v>6</v>
      </c>
      <c r="B10" s="207" t="s">
        <v>1699</v>
      </c>
      <c r="C10" s="207" t="s">
        <v>65</v>
      </c>
      <c r="D10" s="208" t="s">
        <v>1694</v>
      </c>
      <c r="E10" s="209">
        <v>380696.323763824</v>
      </c>
      <c r="F10" s="209">
        <v>-39109.8940530407</v>
      </c>
      <c r="G10" s="210">
        <f t="shared" si="0"/>
        <v>341586.429710783</v>
      </c>
      <c r="H10" s="209">
        <v>314771.9</v>
      </c>
      <c r="I10" s="160">
        <v>41998</v>
      </c>
      <c r="J10" s="218">
        <v>10</v>
      </c>
      <c r="K10" s="219">
        <v>0.03</v>
      </c>
      <c r="L10" s="220">
        <f t="shared" si="1"/>
        <v>2761.1569734955</v>
      </c>
      <c r="M10" s="221">
        <f t="shared" si="2"/>
        <v>120</v>
      </c>
      <c r="N10" s="222">
        <f t="shared" si="3"/>
        <v>45650</v>
      </c>
      <c r="O10" s="223">
        <v>114</v>
      </c>
      <c r="P10" s="223">
        <v>114</v>
      </c>
      <c r="Q10" s="220">
        <f t="shared" si="4"/>
        <v>2761.157</v>
      </c>
      <c r="R10" s="220">
        <f t="shared" si="5"/>
        <v>314771.9</v>
      </c>
      <c r="S10" s="220">
        <f t="shared" si="6"/>
        <v>0</v>
      </c>
      <c r="T10" s="220">
        <f t="shared" si="7"/>
        <v>314771.9</v>
      </c>
      <c r="U10" s="209">
        <v>314771.9</v>
      </c>
      <c r="V10" s="220">
        <f t="shared" si="8"/>
        <v>0</v>
      </c>
      <c r="W10" s="220">
        <f t="shared" si="9"/>
        <v>0</v>
      </c>
      <c r="X10" s="228"/>
      <c r="AB10" s="192">
        <f t="shared" si="10"/>
        <v>341586.429710783</v>
      </c>
      <c r="AC10" s="192">
        <f t="shared" si="11"/>
        <v>26814.5297107833</v>
      </c>
      <c r="AD10" s="192" t="e">
        <f>VLOOKUP(B10,机器设备!B:K,11,FALSE)</f>
        <v>#REF!</v>
      </c>
      <c r="AE10" s="229" t="e">
        <f>VLOOKUP(B10,机器设备!B:K,13,FALSE)</f>
        <v>#REF!</v>
      </c>
      <c r="AF10" s="229" t="e">
        <f t="shared" si="12"/>
        <v>#REF!</v>
      </c>
    </row>
    <row r="11" s="193" customFormat="1" ht="20.15" hidden="1" customHeight="1" spans="1:32">
      <c r="A11" s="206">
        <v>7</v>
      </c>
      <c r="B11" s="207" t="s">
        <v>1700</v>
      </c>
      <c r="C11" s="207" t="s">
        <v>65</v>
      </c>
      <c r="D11" s="208" t="s">
        <v>1694</v>
      </c>
      <c r="E11" s="209">
        <v>563994.552502196</v>
      </c>
      <c r="F11" s="209">
        <v>-57940.5836567446</v>
      </c>
      <c r="G11" s="210">
        <f t="shared" si="0"/>
        <v>506053.968845451</v>
      </c>
      <c r="H11" s="209">
        <v>466328.73</v>
      </c>
      <c r="I11" s="160">
        <v>41998</v>
      </c>
      <c r="J11" s="218">
        <v>10</v>
      </c>
      <c r="K11" s="219">
        <v>0.03</v>
      </c>
      <c r="L11" s="220">
        <f t="shared" si="1"/>
        <v>4090.60291483407</v>
      </c>
      <c r="M11" s="221">
        <f t="shared" si="2"/>
        <v>120</v>
      </c>
      <c r="N11" s="222">
        <f t="shared" si="3"/>
        <v>45650</v>
      </c>
      <c r="O11" s="223">
        <v>114</v>
      </c>
      <c r="P11" s="223">
        <v>114</v>
      </c>
      <c r="Q11" s="220">
        <f t="shared" si="4"/>
        <v>4090.6029</v>
      </c>
      <c r="R11" s="220">
        <f t="shared" si="5"/>
        <v>466328.73</v>
      </c>
      <c r="S11" s="220">
        <f t="shared" si="6"/>
        <v>0</v>
      </c>
      <c r="T11" s="220">
        <f t="shared" si="7"/>
        <v>466328.73</v>
      </c>
      <c r="U11" s="209">
        <v>466328.73</v>
      </c>
      <c r="V11" s="220">
        <f t="shared" si="8"/>
        <v>0</v>
      </c>
      <c r="W11" s="220">
        <f t="shared" si="9"/>
        <v>0</v>
      </c>
      <c r="X11" s="227"/>
      <c r="AB11" s="192">
        <f t="shared" si="10"/>
        <v>506053.968845451</v>
      </c>
      <c r="AC11" s="192">
        <f t="shared" si="11"/>
        <v>39725.2388454514</v>
      </c>
      <c r="AD11" s="192" t="e">
        <f>VLOOKUP(B11,机器设备!B:K,11,FALSE)</f>
        <v>#REF!</v>
      </c>
      <c r="AE11" s="229" t="e">
        <f>VLOOKUP(B11,机器设备!B:K,13,FALSE)</f>
        <v>#REF!</v>
      </c>
      <c r="AF11" s="229" t="e">
        <f t="shared" si="12"/>
        <v>#REF!</v>
      </c>
    </row>
    <row r="12" s="193" customFormat="1" ht="20.15" hidden="1" customHeight="1" spans="1:32">
      <c r="A12" s="206">
        <v>8</v>
      </c>
      <c r="B12" s="207" t="s">
        <v>1701</v>
      </c>
      <c r="C12" s="207" t="s">
        <v>65</v>
      </c>
      <c r="D12" s="211" t="s">
        <v>1694</v>
      </c>
      <c r="E12" s="212">
        <v>563994.552502196</v>
      </c>
      <c r="F12" s="212">
        <v>-57940.5836567446</v>
      </c>
      <c r="G12" s="210">
        <f t="shared" si="0"/>
        <v>506053.968845451</v>
      </c>
      <c r="H12" s="209">
        <v>466328.73</v>
      </c>
      <c r="I12" s="160">
        <v>41998</v>
      </c>
      <c r="J12" s="218">
        <v>10</v>
      </c>
      <c r="K12" s="219">
        <v>0.03</v>
      </c>
      <c r="L12" s="220">
        <f t="shared" si="1"/>
        <v>4090.60291483407</v>
      </c>
      <c r="M12" s="221">
        <f t="shared" si="2"/>
        <v>120</v>
      </c>
      <c r="N12" s="222">
        <f t="shared" si="3"/>
        <v>45650</v>
      </c>
      <c r="O12" s="223">
        <v>114</v>
      </c>
      <c r="P12" s="223">
        <v>114</v>
      </c>
      <c r="Q12" s="220">
        <f t="shared" si="4"/>
        <v>4090.6029</v>
      </c>
      <c r="R12" s="220">
        <f t="shared" si="5"/>
        <v>466328.73</v>
      </c>
      <c r="S12" s="220">
        <f t="shared" si="6"/>
        <v>0</v>
      </c>
      <c r="T12" s="220">
        <f t="shared" si="7"/>
        <v>466328.73</v>
      </c>
      <c r="U12" s="209">
        <v>466328.73</v>
      </c>
      <c r="V12" s="220">
        <f t="shared" si="8"/>
        <v>0</v>
      </c>
      <c r="W12" s="220">
        <f t="shared" si="9"/>
        <v>0</v>
      </c>
      <c r="X12" s="228"/>
      <c r="AB12" s="192">
        <f t="shared" si="10"/>
        <v>506053.968845451</v>
      </c>
      <c r="AC12" s="192">
        <f t="shared" si="11"/>
        <v>39725.2388454514</v>
      </c>
      <c r="AD12" s="192" t="e">
        <f>VLOOKUP(B12,机器设备!B:K,11,FALSE)</f>
        <v>#REF!</v>
      </c>
      <c r="AE12" s="229" t="e">
        <f>VLOOKUP(B12,机器设备!B:K,13,FALSE)</f>
        <v>#REF!</v>
      </c>
      <c r="AF12" s="229" t="e">
        <f t="shared" si="12"/>
        <v>#REF!</v>
      </c>
    </row>
    <row r="13" s="193" customFormat="1" ht="20.15" hidden="1" customHeight="1" spans="1:32">
      <c r="A13" s="206">
        <v>9</v>
      </c>
      <c r="B13" s="207" t="s">
        <v>1702</v>
      </c>
      <c r="C13" s="207" t="s">
        <v>65</v>
      </c>
      <c r="D13" s="211" t="s">
        <v>1694</v>
      </c>
      <c r="E13" s="212">
        <v>197398.095025453</v>
      </c>
      <c r="F13" s="212">
        <v>-20279.2044493368</v>
      </c>
      <c r="G13" s="210">
        <f t="shared" si="0"/>
        <v>177118.890576116</v>
      </c>
      <c r="H13" s="209">
        <v>163215.05</v>
      </c>
      <c r="I13" s="160">
        <v>41998</v>
      </c>
      <c r="J13" s="218">
        <v>10</v>
      </c>
      <c r="K13" s="219">
        <v>0.03</v>
      </c>
      <c r="L13" s="220">
        <f t="shared" si="1"/>
        <v>1431.71103215694</v>
      </c>
      <c r="M13" s="221">
        <f t="shared" si="2"/>
        <v>120</v>
      </c>
      <c r="N13" s="222">
        <f t="shared" si="3"/>
        <v>45650</v>
      </c>
      <c r="O13" s="223">
        <v>114</v>
      </c>
      <c r="P13" s="223">
        <v>114</v>
      </c>
      <c r="Q13" s="220">
        <f t="shared" si="4"/>
        <v>1431.711</v>
      </c>
      <c r="R13" s="220">
        <f t="shared" si="5"/>
        <v>163215.05</v>
      </c>
      <c r="S13" s="220">
        <f t="shared" si="6"/>
        <v>0</v>
      </c>
      <c r="T13" s="220">
        <f t="shared" si="7"/>
        <v>163215.05</v>
      </c>
      <c r="U13" s="209">
        <v>163215.05</v>
      </c>
      <c r="V13" s="220">
        <f t="shared" si="8"/>
        <v>0</v>
      </c>
      <c r="W13" s="220">
        <f t="shared" si="9"/>
        <v>0</v>
      </c>
      <c r="X13" s="227"/>
      <c r="AB13" s="192">
        <f t="shared" si="10"/>
        <v>177118.890576116</v>
      </c>
      <c r="AC13" s="192">
        <f t="shared" si="11"/>
        <v>13903.8405761162</v>
      </c>
      <c r="AD13" s="192" t="e">
        <f>VLOOKUP(B13,机器设备!B:K,11,FALSE)</f>
        <v>#REF!</v>
      </c>
      <c r="AE13" s="229" t="e">
        <f>VLOOKUP(B13,机器设备!B:K,13,FALSE)</f>
        <v>#REF!</v>
      </c>
      <c r="AF13" s="229" t="e">
        <f t="shared" si="12"/>
        <v>#REF!</v>
      </c>
    </row>
    <row r="14" s="193" customFormat="1" ht="20.15" hidden="1" customHeight="1" spans="1:32">
      <c r="A14" s="206">
        <v>10</v>
      </c>
      <c r="B14" s="207" t="s">
        <v>1703</v>
      </c>
      <c r="C14" s="207" t="s">
        <v>65</v>
      </c>
      <c r="D14" s="211" t="s">
        <v>1694</v>
      </c>
      <c r="E14" s="212">
        <v>180478.258780324</v>
      </c>
      <c r="F14" s="212">
        <v>-18540.9869735297</v>
      </c>
      <c r="G14" s="210">
        <f t="shared" si="0"/>
        <v>161937.271806794</v>
      </c>
      <c r="H14" s="209">
        <v>149225.19</v>
      </c>
      <c r="I14" s="160">
        <v>41998</v>
      </c>
      <c r="J14" s="218">
        <v>10</v>
      </c>
      <c r="K14" s="219">
        <v>0.03</v>
      </c>
      <c r="L14" s="220">
        <f t="shared" si="1"/>
        <v>1308.99294710492</v>
      </c>
      <c r="M14" s="221">
        <f t="shared" si="2"/>
        <v>120</v>
      </c>
      <c r="N14" s="222">
        <f t="shared" si="3"/>
        <v>45650</v>
      </c>
      <c r="O14" s="223">
        <v>114</v>
      </c>
      <c r="P14" s="223">
        <v>114</v>
      </c>
      <c r="Q14" s="220">
        <f t="shared" si="4"/>
        <v>1308.9929</v>
      </c>
      <c r="R14" s="220">
        <f t="shared" si="5"/>
        <v>149225.19</v>
      </c>
      <c r="S14" s="220">
        <f t="shared" si="6"/>
        <v>0</v>
      </c>
      <c r="T14" s="220">
        <f t="shared" si="7"/>
        <v>149225.19</v>
      </c>
      <c r="U14" s="209">
        <v>149225.19</v>
      </c>
      <c r="V14" s="220">
        <f t="shared" si="8"/>
        <v>0</v>
      </c>
      <c r="W14" s="220">
        <f t="shared" si="9"/>
        <v>0</v>
      </c>
      <c r="X14" s="227"/>
      <c r="AB14" s="192">
        <f t="shared" si="10"/>
        <v>161937.271806794</v>
      </c>
      <c r="AC14" s="192">
        <f t="shared" si="11"/>
        <v>12712.0818067943</v>
      </c>
      <c r="AD14" s="192" t="e">
        <f>VLOOKUP(B14,机器设备!B:K,11,FALSE)</f>
        <v>#REF!</v>
      </c>
      <c r="AE14" s="229" t="e">
        <f>VLOOKUP(B14,机器设备!B:K,13,FALSE)</f>
        <v>#REF!</v>
      </c>
      <c r="AF14" s="229" t="e">
        <f t="shared" si="12"/>
        <v>#REF!</v>
      </c>
    </row>
    <row r="15" s="193" customFormat="1" ht="20.15" hidden="1" customHeight="1" spans="1:32">
      <c r="A15" s="206">
        <v>11</v>
      </c>
      <c r="B15" s="207" t="s">
        <v>1704</v>
      </c>
      <c r="C15" s="207" t="s">
        <v>65</v>
      </c>
      <c r="D15" s="208" t="s">
        <v>1694</v>
      </c>
      <c r="E15" s="209">
        <v>91649.1226176062</v>
      </c>
      <c r="F15" s="209">
        <v>-9415.34564923298</v>
      </c>
      <c r="G15" s="210">
        <f t="shared" si="0"/>
        <v>82233.7769683732</v>
      </c>
      <c r="H15" s="209">
        <v>75778.42</v>
      </c>
      <c r="I15" s="160">
        <v>41998</v>
      </c>
      <c r="J15" s="218">
        <v>10</v>
      </c>
      <c r="K15" s="219">
        <v>0.03</v>
      </c>
      <c r="L15" s="220">
        <f t="shared" si="1"/>
        <v>664.72303049435</v>
      </c>
      <c r="M15" s="221">
        <f t="shared" si="2"/>
        <v>120</v>
      </c>
      <c r="N15" s="222">
        <f t="shared" si="3"/>
        <v>45650</v>
      </c>
      <c r="O15" s="223">
        <v>114</v>
      </c>
      <c r="P15" s="223">
        <v>114</v>
      </c>
      <c r="Q15" s="220">
        <f t="shared" si="4"/>
        <v>664.723</v>
      </c>
      <c r="R15" s="220">
        <f t="shared" si="5"/>
        <v>75778.42</v>
      </c>
      <c r="S15" s="220">
        <f t="shared" si="6"/>
        <v>0</v>
      </c>
      <c r="T15" s="220">
        <f t="shared" si="7"/>
        <v>75778.42</v>
      </c>
      <c r="U15" s="209">
        <v>75778.42</v>
      </c>
      <c r="V15" s="220">
        <f t="shared" si="8"/>
        <v>0</v>
      </c>
      <c r="W15" s="220">
        <f t="shared" si="9"/>
        <v>0</v>
      </c>
      <c r="X15" s="227"/>
      <c r="AB15" s="192">
        <f t="shared" si="10"/>
        <v>82233.7769683732</v>
      </c>
      <c r="AC15" s="192">
        <f t="shared" si="11"/>
        <v>6455.35696837322</v>
      </c>
      <c r="AD15" s="192" t="e">
        <f>VLOOKUP(B15,机器设备!B:K,11,FALSE)</f>
        <v>#REF!</v>
      </c>
      <c r="AE15" s="229" t="e">
        <f>VLOOKUP(B15,机器设备!B:K,13,FALSE)</f>
        <v>#REF!</v>
      </c>
      <c r="AF15" s="229" t="e">
        <f t="shared" si="12"/>
        <v>#REF!</v>
      </c>
    </row>
    <row r="16" s="193" customFormat="1" ht="20.15" hidden="1" customHeight="1" spans="1:32">
      <c r="A16" s="206">
        <v>12</v>
      </c>
      <c r="B16" s="207" t="s">
        <v>1705</v>
      </c>
      <c r="C16" s="207" t="s">
        <v>65</v>
      </c>
      <c r="D16" s="208" t="s">
        <v>1694</v>
      </c>
      <c r="E16" s="209">
        <v>289047.217643059</v>
      </c>
      <c r="F16" s="209">
        <v>-29694.5500985698</v>
      </c>
      <c r="G16" s="210">
        <f t="shared" si="0"/>
        <v>259352.667544489</v>
      </c>
      <c r="H16" s="209">
        <v>238993.49</v>
      </c>
      <c r="I16" s="160">
        <v>41998</v>
      </c>
      <c r="J16" s="218">
        <v>10</v>
      </c>
      <c r="K16" s="219">
        <v>0.03</v>
      </c>
      <c r="L16" s="220">
        <f t="shared" si="1"/>
        <v>2096.43406265129</v>
      </c>
      <c r="M16" s="221">
        <f t="shared" si="2"/>
        <v>120</v>
      </c>
      <c r="N16" s="222">
        <f t="shared" si="3"/>
        <v>45650</v>
      </c>
      <c r="O16" s="223">
        <v>114</v>
      </c>
      <c r="P16" s="223">
        <v>114</v>
      </c>
      <c r="Q16" s="220">
        <f t="shared" si="4"/>
        <v>2096.4341</v>
      </c>
      <c r="R16" s="220">
        <f t="shared" si="5"/>
        <v>238993.49</v>
      </c>
      <c r="S16" s="220">
        <f t="shared" si="6"/>
        <v>0</v>
      </c>
      <c r="T16" s="220">
        <f t="shared" si="7"/>
        <v>238993.49</v>
      </c>
      <c r="U16" s="209">
        <v>238993.49</v>
      </c>
      <c r="V16" s="220">
        <f t="shared" si="8"/>
        <v>0</v>
      </c>
      <c r="W16" s="220">
        <f t="shared" si="9"/>
        <v>0</v>
      </c>
      <c r="X16" s="227"/>
      <c r="AB16" s="192">
        <f t="shared" si="10"/>
        <v>259352.667544489</v>
      </c>
      <c r="AC16" s="192">
        <f t="shared" si="11"/>
        <v>20359.1775444892</v>
      </c>
      <c r="AD16" s="192" t="e">
        <f>VLOOKUP(B16,机器设备!B:K,11,FALSE)</f>
        <v>#REF!</v>
      </c>
      <c r="AE16" s="229" t="e">
        <f>VLOOKUP(B16,机器设备!B:K,13,FALSE)</f>
        <v>#REF!</v>
      </c>
      <c r="AF16" s="229" t="e">
        <f t="shared" si="12"/>
        <v>#REF!</v>
      </c>
    </row>
    <row r="17" s="193" customFormat="1" ht="20.15" hidden="1" customHeight="1" spans="1:32">
      <c r="A17" s="206">
        <v>13</v>
      </c>
      <c r="B17" s="207" t="s">
        <v>1706</v>
      </c>
      <c r="C17" s="207" t="s">
        <v>65</v>
      </c>
      <c r="D17" s="211" t="s">
        <v>1694</v>
      </c>
      <c r="E17" s="212">
        <v>42299.598861243</v>
      </c>
      <c r="F17" s="212">
        <v>-4345.54453689878</v>
      </c>
      <c r="G17" s="210">
        <f t="shared" si="0"/>
        <v>37954.0543243442</v>
      </c>
      <c r="H17" s="209">
        <v>34974.66</v>
      </c>
      <c r="I17" s="160">
        <v>41998</v>
      </c>
      <c r="J17" s="218">
        <v>10</v>
      </c>
      <c r="K17" s="219">
        <v>0.03</v>
      </c>
      <c r="L17" s="220">
        <f t="shared" si="1"/>
        <v>306.795272455116</v>
      </c>
      <c r="M17" s="221">
        <f t="shared" si="2"/>
        <v>120</v>
      </c>
      <c r="N17" s="222">
        <f t="shared" si="3"/>
        <v>45650</v>
      </c>
      <c r="O17" s="223">
        <v>114</v>
      </c>
      <c r="P17" s="223">
        <v>114</v>
      </c>
      <c r="Q17" s="220">
        <f t="shared" si="4"/>
        <v>306.7953</v>
      </c>
      <c r="R17" s="220">
        <f t="shared" si="5"/>
        <v>34974.66</v>
      </c>
      <c r="S17" s="220">
        <f t="shared" si="6"/>
        <v>0</v>
      </c>
      <c r="T17" s="220">
        <f t="shared" si="7"/>
        <v>34974.66</v>
      </c>
      <c r="U17" s="209">
        <v>34974.66</v>
      </c>
      <c r="V17" s="220">
        <f t="shared" si="8"/>
        <v>0</v>
      </c>
      <c r="W17" s="220">
        <f t="shared" si="9"/>
        <v>0</v>
      </c>
      <c r="X17" s="228"/>
      <c r="AB17" s="192">
        <f t="shared" si="10"/>
        <v>37954.0543243442</v>
      </c>
      <c r="AC17" s="192">
        <f t="shared" si="11"/>
        <v>2979.39432434422</v>
      </c>
      <c r="AD17" s="192" t="e">
        <f>VLOOKUP(B17,机器设备!B:K,11,FALSE)</f>
        <v>#REF!</v>
      </c>
      <c r="AE17" s="229" t="e">
        <f>VLOOKUP(B17,机器设备!B:K,13,FALSE)</f>
        <v>#REF!</v>
      </c>
      <c r="AF17" s="229" t="e">
        <f t="shared" si="12"/>
        <v>#REF!</v>
      </c>
    </row>
    <row r="18" s="193" customFormat="1" ht="20.15" hidden="1" customHeight="1" spans="1:32">
      <c r="A18" s="206">
        <v>14</v>
      </c>
      <c r="B18" s="207" t="s">
        <v>1707</v>
      </c>
      <c r="C18" s="207" t="s">
        <v>65</v>
      </c>
      <c r="D18" s="211" t="s">
        <v>1694</v>
      </c>
      <c r="E18" s="212">
        <v>1198488.4364398</v>
      </c>
      <c r="F18" s="212">
        <v>-123123.741541654</v>
      </c>
      <c r="G18" s="210">
        <f t="shared" si="0"/>
        <v>1075364.69489815</v>
      </c>
      <c r="H18" s="209">
        <v>990948.57</v>
      </c>
      <c r="I18" s="160">
        <v>41998</v>
      </c>
      <c r="J18" s="218">
        <v>10</v>
      </c>
      <c r="K18" s="219">
        <v>0.03</v>
      </c>
      <c r="L18" s="220">
        <f t="shared" si="1"/>
        <v>8692.53128376001</v>
      </c>
      <c r="M18" s="221">
        <f t="shared" si="2"/>
        <v>120</v>
      </c>
      <c r="N18" s="222">
        <f t="shared" si="3"/>
        <v>45650</v>
      </c>
      <c r="O18" s="223">
        <v>114</v>
      </c>
      <c r="P18" s="223">
        <v>114</v>
      </c>
      <c r="Q18" s="220">
        <f t="shared" si="4"/>
        <v>8692.5313</v>
      </c>
      <c r="R18" s="220">
        <f t="shared" si="5"/>
        <v>990948.57</v>
      </c>
      <c r="S18" s="220">
        <f t="shared" si="6"/>
        <v>0</v>
      </c>
      <c r="T18" s="220">
        <f t="shared" si="7"/>
        <v>990948.57</v>
      </c>
      <c r="U18" s="209">
        <v>990948.57</v>
      </c>
      <c r="V18" s="220">
        <f t="shared" si="8"/>
        <v>0</v>
      </c>
      <c r="W18" s="220">
        <f t="shared" si="9"/>
        <v>0</v>
      </c>
      <c r="X18" s="227"/>
      <c r="AB18" s="192">
        <f t="shared" si="10"/>
        <v>1075364.69489815</v>
      </c>
      <c r="AC18" s="192">
        <f t="shared" si="11"/>
        <v>84416.124898146</v>
      </c>
      <c r="AD18" s="192" t="e">
        <f>VLOOKUP(B18,机器设备!B:K,11,FALSE)</f>
        <v>#REF!</v>
      </c>
      <c r="AE18" s="229" t="e">
        <f>VLOOKUP(B18,机器设备!B:K,13,FALSE)</f>
        <v>#REF!</v>
      </c>
      <c r="AF18" s="229" t="e">
        <f t="shared" si="12"/>
        <v>#REF!</v>
      </c>
    </row>
    <row r="19" s="193" customFormat="1" ht="20.15" hidden="1" customHeight="1" spans="1:32">
      <c r="A19" s="206">
        <v>15</v>
      </c>
      <c r="B19" s="207" t="s">
        <v>1708</v>
      </c>
      <c r="C19" s="207" t="s">
        <v>65</v>
      </c>
      <c r="D19" s="211" t="s">
        <v>1694</v>
      </c>
      <c r="E19" s="212">
        <v>133948.704982009</v>
      </c>
      <c r="F19" s="212">
        <v>-13760.8884913697</v>
      </c>
      <c r="G19" s="210">
        <f t="shared" si="0"/>
        <v>120187.816490639</v>
      </c>
      <c r="H19" s="209">
        <v>110753.07</v>
      </c>
      <c r="I19" s="160">
        <v>41998</v>
      </c>
      <c r="J19" s="218">
        <v>10</v>
      </c>
      <c r="K19" s="219">
        <v>0.03</v>
      </c>
      <c r="L19" s="220">
        <f t="shared" si="1"/>
        <v>971.518183299334</v>
      </c>
      <c r="M19" s="221">
        <f t="shared" si="2"/>
        <v>120</v>
      </c>
      <c r="N19" s="222">
        <f t="shared" si="3"/>
        <v>45650</v>
      </c>
      <c r="O19" s="223">
        <v>114</v>
      </c>
      <c r="P19" s="223">
        <v>114</v>
      </c>
      <c r="Q19" s="220">
        <f t="shared" si="4"/>
        <v>971.5182</v>
      </c>
      <c r="R19" s="220">
        <f t="shared" si="5"/>
        <v>110753.07</v>
      </c>
      <c r="S19" s="220">
        <f t="shared" si="6"/>
        <v>0</v>
      </c>
      <c r="T19" s="220">
        <f t="shared" si="7"/>
        <v>110753.07</v>
      </c>
      <c r="U19" s="209">
        <v>110753.07</v>
      </c>
      <c r="V19" s="220">
        <f t="shared" si="8"/>
        <v>0</v>
      </c>
      <c r="W19" s="220">
        <f t="shared" si="9"/>
        <v>0</v>
      </c>
      <c r="X19" s="228"/>
      <c r="AB19" s="192">
        <f t="shared" si="10"/>
        <v>120187.816490639</v>
      </c>
      <c r="AC19" s="192">
        <f t="shared" si="11"/>
        <v>9434.74649063929</v>
      </c>
      <c r="AD19" s="192" t="e">
        <f>VLOOKUP(B19,机器设备!B:K,11,FALSE)</f>
        <v>#REF!</v>
      </c>
      <c r="AE19" s="229" t="e">
        <f>VLOOKUP(B19,机器设备!B:K,13,FALSE)</f>
        <v>#REF!</v>
      </c>
      <c r="AF19" s="229" t="e">
        <f t="shared" si="12"/>
        <v>#REF!</v>
      </c>
    </row>
    <row r="20" s="193" customFormat="1" ht="20.15" hidden="1" customHeight="1" spans="1:32">
      <c r="A20" s="206">
        <v>16</v>
      </c>
      <c r="B20" s="207" t="s">
        <v>1709</v>
      </c>
      <c r="C20" s="207" t="s">
        <v>65</v>
      </c>
      <c r="D20" s="208" t="s">
        <v>1694</v>
      </c>
      <c r="E20" s="209">
        <v>95879.0775546783</v>
      </c>
      <c r="F20" s="209">
        <v>-9849.89959449424</v>
      </c>
      <c r="G20" s="210">
        <f t="shared" si="0"/>
        <v>86029.1779601841</v>
      </c>
      <c r="H20" s="209">
        <v>79275.89</v>
      </c>
      <c r="I20" s="160">
        <v>41998</v>
      </c>
      <c r="J20" s="218">
        <v>10</v>
      </c>
      <c r="K20" s="219">
        <v>0.03</v>
      </c>
      <c r="L20" s="220">
        <f t="shared" si="1"/>
        <v>695.402521844821</v>
      </c>
      <c r="M20" s="221">
        <f t="shared" si="2"/>
        <v>120</v>
      </c>
      <c r="N20" s="222">
        <f t="shared" si="3"/>
        <v>45650</v>
      </c>
      <c r="O20" s="223">
        <v>114</v>
      </c>
      <c r="P20" s="223">
        <v>114</v>
      </c>
      <c r="Q20" s="220">
        <f t="shared" si="4"/>
        <v>695.4025</v>
      </c>
      <c r="R20" s="220">
        <f t="shared" si="5"/>
        <v>79275.89</v>
      </c>
      <c r="S20" s="220">
        <f t="shared" si="6"/>
        <v>0</v>
      </c>
      <c r="T20" s="220">
        <f t="shared" si="7"/>
        <v>79275.89</v>
      </c>
      <c r="U20" s="209">
        <v>79275.89</v>
      </c>
      <c r="V20" s="220">
        <f t="shared" si="8"/>
        <v>0</v>
      </c>
      <c r="W20" s="220">
        <f t="shared" si="9"/>
        <v>0</v>
      </c>
      <c r="X20" s="228"/>
      <c r="AB20" s="192">
        <f t="shared" si="10"/>
        <v>86029.1779601841</v>
      </c>
      <c r="AC20" s="192">
        <f t="shared" si="11"/>
        <v>6753.28796018405</v>
      </c>
      <c r="AD20" s="192" t="e">
        <f>VLOOKUP(B20,机器设备!B:K,11,FALSE)</f>
        <v>#REF!</v>
      </c>
      <c r="AE20" s="229" t="e">
        <f>VLOOKUP(B20,机器设备!B:K,13,FALSE)</f>
        <v>#REF!</v>
      </c>
      <c r="AF20" s="229" t="e">
        <f t="shared" si="12"/>
        <v>#REF!</v>
      </c>
    </row>
    <row r="21" s="193" customFormat="1" ht="20.15" hidden="1" customHeight="1" spans="1:32">
      <c r="A21" s="206">
        <v>19</v>
      </c>
      <c r="B21" s="207" t="s">
        <v>1710</v>
      </c>
      <c r="C21" s="207" t="s">
        <v>65</v>
      </c>
      <c r="D21" s="211" t="s">
        <v>1694</v>
      </c>
      <c r="E21" s="212">
        <v>60276.9155922198</v>
      </c>
      <c r="F21" s="212">
        <v>-6192.39965164015</v>
      </c>
      <c r="G21" s="210">
        <f t="shared" si="0"/>
        <v>54084.5159405796</v>
      </c>
      <c r="H21" s="209">
        <v>49838.88</v>
      </c>
      <c r="I21" s="160">
        <v>41998</v>
      </c>
      <c r="J21" s="218">
        <v>10</v>
      </c>
      <c r="K21" s="219">
        <v>0.03</v>
      </c>
      <c r="L21" s="220">
        <f t="shared" si="1"/>
        <v>437.183170519685</v>
      </c>
      <c r="M21" s="221">
        <f t="shared" si="2"/>
        <v>120</v>
      </c>
      <c r="N21" s="222">
        <f t="shared" si="3"/>
        <v>45650</v>
      </c>
      <c r="O21" s="223">
        <v>114</v>
      </c>
      <c r="P21" s="223">
        <v>114</v>
      </c>
      <c r="Q21" s="220">
        <f t="shared" si="4"/>
        <v>437.1832</v>
      </c>
      <c r="R21" s="220">
        <f t="shared" si="5"/>
        <v>49838.88</v>
      </c>
      <c r="S21" s="220">
        <f t="shared" si="6"/>
        <v>0</v>
      </c>
      <c r="T21" s="220">
        <f t="shared" si="7"/>
        <v>49838.88</v>
      </c>
      <c r="U21" s="209">
        <v>49838.88</v>
      </c>
      <c r="V21" s="220">
        <f t="shared" si="8"/>
        <v>0</v>
      </c>
      <c r="W21" s="220">
        <f t="shared" si="9"/>
        <v>0</v>
      </c>
      <c r="X21" s="227"/>
      <c r="AB21" s="192">
        <f t="shared" si="10"/>
        <v>54084.5159405796</v>
      </c>
      <c r="AC21" s="192">
        <f t="shared" si="11"/>
        <v>4245.63594057965</v>
      </c>
      <c r="AD21" s="192" t="e">
        <f>VLOOKUP(B21,机器设备!B:K,11,FALSE)</f>
        <v>#REF!</v>
      </c>
      <c r="AE21" s="229" t="e">
        <f>VLOOKUP(B21,机器设备!B:K,13,FALSE)</f>
        <v>#REF!</v>
      </c>
      <c r="AF21" s="229" t="e">
        <f t="shared" si="12"/>
        <v>#REF!</v>
      </c>
    </row>
    <row r="22" s="193" customFormat="1" ht="20.15" hidden="1" customHeight="1" spans="1:32">
      <c r="A22" s="206">
        <v>20</v>
      </c>
      <c r="B22" s="207" t="s">
        <v>1711</v>
      </c>
      <c r="C22" s="207" t="s">
        <v>65</v>
      </c>
      <c r="D22" s="211" t="s">
        <v>1694</v>
      </c>
      <c r="E22" s="212">
        <v>53579.4786934353</v>
      </c>
      <c r="F22" s="212">
        <v>-5504.35505759546</v>
      </c>
      <c r="G22" s="210">
        <f t="shared" si="0"/>
        <v>48075.1236358398</v>
      </c>
      <c r="H22" s="209">
        <v>44301.22</v>
      </c>
      <c r="I22" s="160">
        <v>41998</v>
      </c>
      <c r="J22" s="218">
        <v>10</v>
      </c>
      <c r="K22" s="219">
        <v>0.03</v>
      </c>
      <c r="L22" s="220">
        <f t="shared" si="1"/>
        <v>388.607249389705</v>
      </c>
      <c r="M22" s="221">
        <f t="shared" si="2"/>
        <v>120</v>
      </c>
      <c r="N22" s="222">
        <f t="shared" si="3"/>
        <v>45650</v>
      </c>
      <c r="O22" s="223">
        <v>114</v>
      </c>
      <c r="P22" s="223">
        <v>114</v>
      </c>
      <c r="Q22" s="220">
        <f t="shared" si="4"/>
        <v>388.6072</v>
      </c>
      <c r="R22" s="220">
        <f t="shared" si="5"/>
        <v>44301.22</v>
      </c>
      <c r="S22" s="220">
        <f t="shared" si="6"/>
        <v>0</v>
      </c>
      <c r="T22" s="220">
        <f t="shared" si="7"/>
        <v>44301.22</v>
      </c>
      <c r="U22" s="209">
        <v>44301.22</v>
      </c>
      <c r="V22" s="220">
        <f t="shared" si="8"/>
        <v>0</v>
      </c>
      <c r="W22" s="220">
        <f t="shared" si="9"/>
        <v>0</v>
      </c>
      <c r="X22" s="227"/>
      <c r="AB22" s="192">
        <f t="shared" si="10"/>
        <v>48075.1236358398</v>
      </c>
      <c r="AC22" s="192">
        <f t="shared" si="11"/>
        <v>3773.90363583984</v>
      </c>
      <c r="AD22" s="192" t="e">
        <f>VLOOKUP(B22,机器设备!B:K,11,FALSE)</f>
        <v>#REF!</v>
      </c>
      <c r="AE22" s="229" t="e">
        <f>VLOOKUP(B22,机器设备!B:K,13,FALSE)</f>
        <v>#REF!</v>
      </c>
      <c r="AF22" s="229" t="e">
        <f t="shared" si="12"/>
        <v>#REF!</v>
      </c>
    </row>
    <row r="23" s="193" customFormat="1" ht="20.15" hidden="1" customHeight="1" spans="1:32">
      <c r="A23" s="206">
        <v>23</v>
      </c>
      <c r="B23" s="207" t="s">
        <v>1712</v>
      </c>
      <c r="C23" s="207" t="s">
        <v>65</v>
      </c>
      <c r="D23" s="211" t="s">
        <v>1694</v>
      </c>
      <c r="E23" s="212">
        <v>44837.5718234863</v>
      </c>
      <c r="F23" s="212">
        <v>-4606.27690405553</v>
      </c>
      <c r="G23" s="210">
        <f t="shared" si="0"/>
        <v>40231.2949194308</v>
      </c>
      <c r="H23" s="209">
        <v>37073.14</v>
      </c>
      <c r="I23" s="160">
        <v>41998</v>
      </c>
      <c r="J23" s="218">
        <v>10</v>
      </c>
      <c r="K23" s="219">
        <v>0.03</v>
      </c>
      <c r="L23" s="220">
        <f t="shared" si="1"/>
        <v>325.202967265399</v>
      </c>
      <c r="M23" s="221">
        <f t="shared" si="2"/>
        <v>120</v>
      </c>
      <c r="N23" s="222">
        <f t="shared" si="3"/>
        <v>45650</v>
      </c>
      <c r="O23" s="223">
        <v>114</v>
      </c>
      <c r="P23" s="223">
        <v>114</v>
      </c>
      <c r="Q23" s="220">
        <f t="shared" si="4"/>
        <v>325.203</v>
      </c>
      <c r="R23" s="220">
        <f t="shared" si="5"/>
        <v>37073.14</v>
      </c>
      <c r="S23" s="220">
        <f t="shared" si="6"/>
        <v>0</v>
      </c>
      <c r="T23" s="220">
        <f t="shared" si="7"/>
        <v>37073.14</v>
      </c>
      <c r="U23" s="209">
        <v>37073.14</v>
      </c>
      <c r="V23" s="220">
        <f t="shared" si="8"/>
        <v>0</v>
      </c>
      <c r="W23" s="220">
        <f t="shared" si="9"/>
        <v>0</v>
      </c>
      <c r="X23" s="227"/>
      <c r="AB23" s="192">
        <f t="shared" si="10"/>
        <v>40231.2949194308</v>
      </c>
      <c r="AC23" s="192">
        <f t="shared" si="11"/>
        <v>3158.15491943077</v>
      </c>
      <c r="AD23" s="192" t="e">
        <f>VLOOKUP(B23,机器设备!B:K,11,FALSE)</f>
        <v>#REF!</v>
      </c>
      <c r="AE23" s="229" t="e">
        <f>VLOOKUP(B23,机器设备!B:K,13,FALSE)</f>
        <v>#REF!</v>
      </c>
      <c r="AF23" s="229" t="e">
        <f t="shared" si="12"/>
        <v>#REF!</v>
      </c>
    </row>
    <row r="24" s="193" customFormat="1" ht="20.15" hidden="1" customHeight="1" spans="1:32">
      <c r="A24" s="206">
        <v>24</v>
      </c>
      <c r="B24" s="207" t="s">
        <v>1713</v>
      </c>
      <c r="C24" s="207" t="s">
        <v>65</v>
      </c>
      <c r="D24" s="211" t="s">
        <v>1694</v>
      </c>
      <c r="E24" s="212">
        <v>42299.598861243</v>
      </c>
      <c r="F24" s="212">
        <v>-4345.54453689878</v>
      </c>
      <c r="G24" s="210">
        <f t="shared" si="0"/>
        <v>37954.0543243442</v>
      </c>
      <c r="H24" s="209">
        <v>34974.66</v>
      </c>
      <c r="I24" s="160">
        <v>41998</v>
      </c>
      <c r="J24" s="218">
        <v>10</v>
      </c>
      <c r="K24" s="219">
        <v>0.03</v>
      </c>
      <c r="L24" s="220">
        <f t="shared" si="1"/>
        <v>306.795272455116</v>
      </c>
      <c r="M24" s="221">
        <f t="shared" si="2"/>
        <v>120</v>
      </c>
      <c r="N24" s="222">
        <f t="shared" si="3"/>
        <v>45650</v>
      </c>
      <c r="O24" s="223">
        <v>114</v>
      </c>
      <c r="P24" s="223">
        <v>114</v>
      </c>
      <c r="Q24" s="220">
        <f t="shared" si="4"/>
        <v>306.7953</v>
      </c>
      <c r="R24" s="220">
        <f t="shared" si="5"/>
        <v>34974.66</v>
      </c>
      <c r="S24" s="220">
        <f t="shared" si="6"/>
        <v>0</v>
      </c>
      <c r="T24" s="220">
        <f t="shared" si="7"/>
        <v>34974.66</v>
      </c>
      <c r="U24" s="209">
        <v>34974.66</v>
      </c>
      <c r="V24" s="220">
        <f t="shared" si="8"/>
        <v>0</v>
      </c>
      <c r="W24" s="220">
        <f t="shared" si="9"/>
        <v>0</v>
      </c>
      <c r="X24" s="227"/>
      <c r="AB24" s="192">
        <f t="shared" si="10"/>
        <v>37954.0543243442</v>
      </c>
      <c r="AC24" s="192">
        <f t="shared" si="11"/>
        <v>2979.39432434422</v>
      </c>
      <c r="AD24" s="192" t="e">
        <f>VLOOKUP(B24,机器设备!B:K,11,FALSE)</f>
        <v>#REF!</v>
      </c>
      <c r="AE24" s="229" t="e">
        <f>VLOOKUP(B24,机器设备!B:K,13,FALSE)</f>
        <v>#REF!</v>
      </c>
      <c r="AF24" s="229" t="e">
        <f t="shared" si="12"/>
        <v>#REF!</v>
      </c>
    </row>
    <row r="25" s="193" customFormat="1" ht="20.15" hidden="1" customHeight="1" spans="1:32">
      <c r="A25" s="206">
        <v>25</v>
      </c>
      <c r="B25" s="207" t="s">
        <v>1714</v>
      </c>
      <c r="C25" s="207" t="s">
        <v>65</v>
      </c>
      <c r="D25" s="208" t="s">
        <v>1694</v>
      </c>
      <c r="E25" s="209">
        <v>42299.598861243</v>
      </c>
      <c r="F25" s="209">
        <v>-4345.54453689878</v>
      </c>
      <c r="G25" s="210">
        <f t="shared" si="0"/>
        <v>37954.0543243442</v>
      </c>
      <c r="H25" s="209">
        <v>34974.66</v>
      </c>
      <c r="I25" s="160">
        <v>41998</v>
      </c>
      <c r="J25" s="218">
        <v>10</v>
      </c>
      <c r="K25" s="219">
        <v>0.03</v>
      </c>
      <c r="L25" s="220">
        <f t="shared" si="1"/>
        <v>306.795272455116</v>
      </c>
      <c r="M25" s="221">
        <f t="shared" si="2"/>
        <v>120</v>
      </c>
      <c r="N25" s="222">
        <f t="shared" si="3"/>
        <v>45650</v>
      </c>
      <c r="O25" s="223">
        <v>114</v>
      </c>
      <c r="P25" s="223">
        <v>114</v>
      </c>
      <c r="Q25" s="220">
        <f t="shared" si="4"/>
        <v>306.7953</v>
      </c>
      <c r="R25" s="220">
        <f t="shared" si="5"/>
        <v>34974.66</v>
      </c>
      <c r="S25" s="220">
        <f t="shared" si="6"/>
        <v>0</v>
      </c>
      <c r="T25" s="220">
        <f t="shared" si="7"/>
        <v>34974.66</v>
      </c>
      <c r="U25" s="209">
        <v>34974.66</v>
      </c>
      <c r="V25" s="220">
        <f t="shared" si="8"/>
        <v>0</v>
      </c>
      <c r="W25" s="220">
        <f t="shared" si="9"/>
        <v>0</v>
      </c>
      <c r="X25" s="227"/>
      <c r="AB25" s="192">
        <f t="shared" si="10"/>
        <v>37954.0543243442</v>
      </c>
      <c r="AC25" s="192">
        <f t="shared" si="11"/>
        <v>2979.39432434422</v>
      </c>
      <c r="AD25" s="192" t="e">
        <f>VLOOKUP(B25,机器设备!B:K,11,FALSE)</f>
        <v>#REF!</v>
      </c>
      <c r="AE25" s="229" t="e">
        <f>VLOOKUP(B25,机器设备!B:K,13,FALSE)</f>
        <v>#REF!</v>
      </c>
      <c r="AF25" s="229" t="e">
        <f t="shared" si="12"/>
        <v>#REF!</v>
      </c>
    </row>
    <row r="26" s="193" customFormat="1" ht="20.15" hidden="1" customHeight="1" spans="1:32">
      <c r="A26" s="206">
        <v>26</v>
      </c>
      <c r="B26" s="207" t="s">
        <v>1715</v>
      </c>
      <c r="C26" s="207" t="s">
        <v>65</v>
      </c>
      <c r="D26" s="208" t="s">
        <v>1694</v>
      </c>
      <c r="E26" s="209">
        <v>42299.598861243</v>
      </c>
      <c r="F26" s="209">
        <v>-4345.54453689878</v>
      </c>
      <c r="G26" s="210">
        <f t="shared" si="0"/>
        <v>37954.0543243442</v>
      </c>
      <c r="H26" s="209">
        <v>34974.66</v>
      </c>
      <c r="I26" s="160">
        <v>41998</v>
      </c>
      <c r="J26" s="218">
        <v>10</v>
      </c>
      <c r="K26" s="219">
        <v>0.03</v>
      </c>
      <c r="L26" s="220">
        <f t="shared" si="1"/>
        <v>306.795272455116</v>
      </c>
      <c r="M26" s="221">
        <f t="shared" si="2"/>
        <v>120</v>
      </c>
      <c r="N26" s="222">
        <f t="shared" si="3"/>
        <v>45650</v>
      </c>
      <c r="O26" s="223">
        <v>114</v>
      </c>
      <c r="P26" s="223">
        <v>114</v>
      </c>
      <c r="Q26" s="220">
        <f t="shared" si="4"/>
        <v>306.7953</v>
      </c>
      <c r="R26" s="220">
        <f t="shared" si="5"/>
        <v>34974.66</v>
      </c>
      <c r="S26" s="220">
        <f t="shared" si="6"/>
        <v>0</v>
      </c>
      <c r="T26" s="220">
        <f t="shared" si="7"/>
        <v>34974.66</v>
      </c>
      <c r="U26" s="209">
        <v>34974.66</v>
      </c>
      <c r="V26" s="220">
        <f t="shared" si="8"/>
        <v>0</v>
      </c>
      <c r="W26" s="220">
        <f t="shared" si="9"/>
        <v>0</v>
      </c>
      <c r="X26" s="227"/>
      <c r="AB26" s="192">
        <f t="shared" si="10"/>
        <v>37954.0543243442</v>
      </c>
      <c r="AC26" s="192">
        <f t="shared" si="11"/>
        <v>2979.39432434422</v>
      </c>
      <c r="AD26" s="192" t="e">
        <f>VLOOKUP(B26,机器设备!B:K,11,FALSE)</f>
        <v>#REF!</v>
      </c>
      <c r="AE26" s="229" t="e">
        <f>VLOOKUP(B26,机器设备!B:K,13,FALSE)</f>
        <v>#REF!</v>
      </c>
      <c r="AF26" s="229" t="e">
        <f t="shared" si="12"/>
        <v>#REF!</v>
      </c>
    </row>
    <row r="27" s="193" customFormat="1" ht="20.15" hidden="1" customHeight="1" spans="1:32">
      <c r="A27" s="206">
        <v>27</v>
      </c>
      <c r="B27" s="207" t="s">
        <v>1716</v>
      </c>
      <c r="C27" s="207" t="s">
        <v>65</v>
      </c>
      <c r="D27" s="211" t="s">
        <v>1694</v>
      </c>
      <c r="E27" s="212">
        <v>42299.598861243</v>
      </c>
      <c r="F27" s="212">
        <v>-4345.54453689878</v>
      </c>
      <c r="G27" s="210">
        <f t="shared" si="0"/>
        <v>37954.0543243442</v>
      </c>
      <c r="H27" s="209">
        <v>34974.66</v>
      </c>
      <c r="I27" s="160">
        <v>41998</v>
      </c>
      <c r="J27" s="218">
        <v>10</v>
      </c>
      <c r="K27" s="219">
        <v>0.03</v>
      </c>
      <c r="L27" s="220">
        <f t="shared" si="1"/>
        <v>306.795272455116</v>
      </c>
      <c r="M27" s="221">
        <f t="shared" si="2"/>
        <v>120</v>
      </c>
      <c r="N27" s="222">
        <f t="shared" si="3"/>
        <v>45650</v>
      </c>
      <c r="O27" s="223">
        <v>114</v>
      </c>
      <c r="P27" s="223">
        <v>114</v>
      </c>
      <c r="Q27" s="220">
        <f t="shared" si="4"/>
        <v>306.7953</v>
      </c>
      <c r="R27" s="220">
        <f t="shared" si="5"/>
        <v>34974.66</v>
      </c>
      <c r="S27" s="220">
        <f t="shared" si="6"/>
        <v>0</v>
      </c>
      <c r="T27" s="220">
        <f t="shared" si="7"/>
        <v>34974.66</v>
      </c>
      <c r="U27" s="209">
        <v>34974.66</v>
      </c>
      <c r="V27" s="220">
        <f t="shared" si="8"/>
        <v>0</v>
      </c>
      <c r="W27" s="220">
        <f t="shared" si="9"/>
        <v>0</v>
      </c>
      <c r="X27" s="227"/>
      <c r="AB27" s="192">
        <f t="shared" si="10"/>
        <v>37954.0543243442</v>
      </c>
      <c r="AC27" s="192">
        <f t="shared" si="11"/>
        <v>2979.39432434422</v>
      </c>
      <c r="AD27" s="192" t="e">
        <f>VLOOKUP(B27,机器设备!B:K,11,FALSE)</f>
        <v>#REF!</v>
      </c>
      <c r="AE27" s="229" t="e">
        <f>VLOOKUP(B27,机器设备!B:K,13,FALSE)</f>
        <v>#REF!</v>
      </c>
      <c r="AF27" s="229" t="e">
        <f t="shared" si="12"/>
        <v>#REF!</v>
      </c>
    </row>
    <row r="28" s="193" customFormat="1" ht="20.15" hidden="1" customHeight="1" spans="1:32">
      <c r="A28" s="206">
        <v>28</v>
      </c>
      <c r="B28" s="207" t="s">
        <v>1717</v>
      </c>
      <c r="C28" s="207" t="s">
        <v>65</v>
      </c>
      <c r="D28" s="211" t="s">
        <v>1694</v>
      </c>
      <c r="E28" s="212">
        <v>16990.3437425006</v>
      </c>
      <c r="F28" s="212">
        <v>-1745.46088894249</v>
      </c>
      <c r="G28" s="210">
        <f t="shared" si="0"/>
        <v>15244.8828535581</v>
      </c>
      <c r="H28" s="209">
        <v>14048.16</v>
      </c>
      <c r="I28" s="160">
        <v>41998</v>
      </c>
      <c r="J28" s="218">
        <v>10</v>
      </c>
      <c r="K28" s="219">
        <v>0.03</v>
      </c>
      <c r="L28" s="220">
        <f t="shared" si="1"/>
        <v>123.229469732928</v>
      </c>
      <c r="M28" s="221">
        <f t="shared" si="2"/>
        <v>120</v>
      </c>
      <c r="N28" s="222">
        <f t="shared" si="3"/>
        <v>45650</v>
      </c>
      <c r="O28" s="223">
        <v>114</v>
      </c>
      <c r="P28" s="223">
        <v>114</v>
      </c>
      <c r="Q28" s="220">
        <f t="shared" si="4"/>
        <v>123.2295</v>
      </c>
      <c r="R28" s="220">
        <f t="shared" si="5"/>
        <v>14048.16</v>
      </c>
      <c r="S28" s="220">
        <f t="shared" si="6"/>
        <v>0</v>
      </c>
      <c r="T28" s="220">
        <f t="shared" si="7"/>
        <v>14048.16</v>
      </c>
      <c r="U28" s="209">
        <v>14048.16</v>
      </c>
      <c r="V28" s="220">
        <f t="shared" si="8"/>
        <v>0</v>
      </c>
      <c r="W28" s="220">
        <f t="shared" si="9"/>
        <v>0</v>
      </c>
      <c r="X28" s="227"/>
      <c r="AB28" s="192">
        <f t="shared" si="10"/>
        <v>15244.8828535581</v>
      </c>
      <c r="AC28" s="192">
        <f t="shared" si="11"/>
        <v>1196.72285355811</v>
      </c>
      <c r="AD28" s="192" t="e">
        <f>VLOOKUP(B28,机器设备!B:K,11,FALSE)</f>
        <v>#REF!</v>
      </c>
      <c r="AE28" s="229" t="e">
        <f>VLOOKUP(B28,机器设备!B:K,13,FALSE)</f>
        <v>#REF!</v>
      </c>
      <c r="AF28" s="229" t="e">
        <f t="shared" si="12"/>
        <v>#REF!</v>
      </c>
    </row>
    <row r="29" s="193" customFormat="1" ht="20.15" hidden="1" customHeight="1" spans="1:32">
      <c r="A29" s="206">
        <v>29</v>
      </c>
      <c r="B29" s="207" t="s">
        <v>1718</v>
      </c>
      <c r="C29" s="207" t="s">
        <v>65</v>
      </c>
      <c r="D29" s="211" t="s">
        <v>1694</v>
      </c>
      <c r="E29" s="212">
        <v>22559.7761612252</v>
      </c>
      <c r="F29" s="212">
        <v>-2317.62273615543</v>
      </c>
      <c r="G29" s="210">
        <f t="shared" si="0"/>
        <v>20242.1534250698</v>
      </c>
      <c r="H29" s="209">
        <v>18653.15</v>
      </c>
      <c r="I29" s="160">
        <v>41998</v>
      </c>
      <c r="J29" s="218">
        <v>10</v>
      </c>
      <c r="K29" s="219">
        <v>0.03</v>
      </c>
      <c r="L29" s="220">
        <f t="shared" si="1"/>
        <v>163.624073519314</v>
      </c>
      <c r="M29" s="221">
        <f t="shared" si="2"/>
        <v>120</v>
      </c>
      <c r="N29" s="222">
        <f t="shared" si="3"/>
        <v>45650</v>
      </c>
      <c r="O29" s="223">
        <v>114</v>
      </c>
      <c r="P29" s="223">
        <v>114</v>
      </c>
      <c r="Q29" s="220">
        <f t="shared" si="4"/>
        <v>163.6241</v>
      </c>
      <c r="R29" s="220">
        <f t="shared" si="5"/>
        <v>18653.15</v>
      </c>
      <c r="S29" s="220">
        <f t="shared" si="6"/>
        <v>0</v>
      </c>
      <c r="T29" s="220">
        <f t="shared" si="7"/>
        <v>18653.15</v>
      </c>
      <c r="U29" s="209">
        <v>18653.15</v>
      </c>
      <c r="V29" s="220">
        <f t="shared" si="8"/>
        <v>0</v>
      </c>
      <c r="W29" s="220">
        <f t="shared" si="9"/>
        <v>0</v>
      </c>
      <c r="X29" s="227"/>
      <c r="AB29" s="192">
        <f t="shared" si="10"/>
        <v>20242.1534250698</v>
      </c>
      <c r="AC29" s="192">
        <f t="shared" si="11"/>
        <v>1589.00342506977</v>
      </c>
      <c r="AD29" s="192" t="e">
        <f>VLOOKUP(B29,机器设备!B:K,11,FALSE)</f>
        <v>#REF!</v>
      </c>
      <c r="AE29" s="229" t="e">
        <f>VLOOKUP(B29,机器设备!B:K,13,FALSE)</f>
        <v>#REF!</v>
      </c>
      <c r="AF29" s="229" t="e">
        <f t="shared" si="12"/>
        <v>#REF!</v>
      </c>
    </row>
    <row r="30" s="193" customFormat="1" ht="20.15" hidden="1" customHeight="1" spans="1:32">
      <c r="A30" s="206">
        <v>31</v>
      </c>
      <c r="B30" s="213" t="s">
        <v>1719</v>
      </c>
      <c r="C30" s="207" t="s">
        <v>65</v>
      </c>
      <c r="D30" s="211" t="s">
        <v>1694</v>
      </c>
      <c r="E30" s="212">
        <v>95879.0775546783</v>
      </c>
      <c r="F30" s="212">
        <v>-9849.89959449424</v>
      </c>
      <c r="G30" s="210">
        <f t="shared" si="0"/>
        <v>86029.1779601841</v>
      </c>
      <c r="H30" s="209">
        <v>79275.89</v>
      </c>
      <c r="I30" s="160">
        <v>41998</v>
      </c>
      <c r="J30" s="218">
        <v>10</v>
      </c>
      <c r="K30" s="219">
        <v>0.03</v>
      </c>
      <c r="L30" s="220">
        <f t="shared" si="1"/>
        <v>695.402521844821</v>
      </c>
      <c r="M30" s="221">
        <f t="shared" si="2"/>
        <v>120</v>
      </c>
      <c r="N30" s="222">
        <f t="shared" si="3"/>
        <v>45650</v>
      </c>
      <c r="O30" s="223">
        <v>114</v>
      </c>
      <c r="P30" s="223">
        <v>114</v>
      </c>
      <c r="Q30" s="220">
        <f t="shared" si="4"/>
        <v>695.4025</v>
      </c>
      <c r="R30" s="220">
        <f t="shared" si="5"/>
        <v>79275.89</v>
      </c>
      <c r="S30" s="220">
        <f t="shared" si="6"/>
        <v>0</v>
      </c>
      <c r="T30" s="220">
        <f t="shared" si="7"/>
        <v>79275.89</v>
      </c>
      <c r="U30" s="209">
        <v>79275.89</v>
      </c>
      <c r="V30" s="220">
        <f t="shared" si="8"/>
        <v>0</v>
      </c>
      <c r="W30" s="220">
        <f t="shared" si="9"/>
        <v>0</v>
      </c>
      <c r="X30" s="227"/>
      <c r="AB30" s="192">
        <f t="shared" si="10"/>
        <v>86029.1779601841</v>
      </c>
      <c r="AC30" s="192">
        <f t="shared" si="11"/>
        <v>6753.28796018405</v>
      </c>
      <c r="AD30" s="192" t="e">
        <f>VLOOKUP(B30,机器设备!B:K,11,FALSE)</f>
        <v>#REF!</v>
      </c>
      <c r="AE30" s="229" t="e">
        <f>VLOOKUP(B30,机器设备!B:K,13,FALSE)</f>
        <v>#REF!</v>
      </c>
      <c r="AF30" s="229" t="e">
        <f t="shared" si="12"/>
        <v>#REF!</v>
      </c>
    </row>
    <row r="31" s="193" customFormat="1" ht="20.15" hidden="1" customHeight="1" spans="1:32">
      <c r="A31" s="206">
        <v>32</v>
      </c>
      <c r="B31" s="207" t="s">
        <v>1720</v>
      </c>
      <c r="C31" s="207" t="s">
        <v>65</v>
      </c>
      <c r="D31" s="208" t="s">
        <v>1694</v>
      </c>
      <c r="E31" s="209">
        <v>8380.3951017223</v>
      </c>
      <c r="F31" s="209">
        <v>-860.939137290733</v>
      </c>
      <c r="G31" s="210">
        <f t="shared" si="0"/>
        <v>7519.45596443157</v>
      </c>
      <c r="H31" s="209">
        <v>6929.18</v>
      </c>
      <c r="I31" s="160">
        <v>41998</v>
      </c>
      <c r="J31" s="218">
        <v>10</v>
      </c>
      <c r="K31" s="219">
        <v>0.03</v>
      </c>
      <c r="L31" s="220">
        <f t="shared" si="1"/>
        <v>60.7822690458218</v>
      </c>
      <c r="M31" s="221">
        <f t="shared" si="2"/>
        <v>120</v>
      </c>
      <c r="N31" s="222">
        <f t="shared" si="3"/>
        <v>45650</v>
      </c>
      <c r="O31" s="223">
        <v>114</v>
      </c>
      <c r="P31" s="223">
        <v>114</v>
      </c>
      <c r="Q31" s="220">
        <f t="shared" si="4"/>
        <v>60.7823</v>
      </c>
      <c r="R31" s="220">
        <f t="shared" si="5"/>
        <v>6929.18</v>
      </c>
      <c r="S31" s="220">
        <f t="shared" si="6"/>
        <v>0</v>
      </c>
      <c r="T31" s="220">
        <f t="shared" si="7"/>
        <v>6929.18</v>
      </c>
      <c r="U31" s="209">
        <v>6929.18</v>
      </c>
      <c r="V31" s="220">
        <f t="shared" si="8"/>
        <v>0</v>
      </c>
      <c r="W31" s="220">
        <f t="shared" si="9"/>
        <v>0</v>
      </c>
      <c r="X31" s="227"/>
      <c r="AB31" s="192">
        <f t="shared" si="10"/>
        <v>7519.45596443157</v>
      </c>
      <c r="AC31" s="192">
        <f t="shared" si="11"/>
        <v>590.275964431567</v>
      </c>
      <c r="AD31" s="192" t="e">
        <f>VLOOKUP(B31,机器设备!B:K,11,FALSE)</f>
        <v>#REF!</v>
      </c>
      <c r="AE31" s="229" t="e">
        <f>VLOOKUP(B31,机器设备!B:K,13,FALSE)</f>
        <v>#REF!</v>
      </c>
      <c r="AF31" s="229" t="e">
        <f t="shared" si="12"/>
        <v>#REF!</v>
      </c>
    </row>
    <row r="32" s="193" customFormat="1" ht="20.15" hidden="1" customHeight="1" spans="1:32">
      <c r="A32" s="206">
        <v>33</v>
      </c>
      <c r="B32" s="207" t="s">
        <v>1721</v>
      </c>
      <c r="C32" s="207" t="s">
        <v>65</v>
      </c>
      <c r="D32" s="208" t="s">
        <v>1694</v>
      </c>
      <c r="E32" s="209">
        <v>102620.247578295</v>
      </c>
      <c r="F32" s="209">
        <v>-10542.4370028164</v>
      </c>
      <c r="G32" s="210">
        <f t="shared" si="0"/>
        <v>92077.8105754786</v>
      </c>
      <c r="H32" s="209">
        <v>84849.7</v>
      </c>
      <c r="I32" s="160">
        <v>41998</v>
      </c>
      <c r="J32" s="218">
        <v>10</v>
      </c>
      <c r="K32" s="219">
        <v>0.03</v>
      </c>
      <c r="L32" s="220">
        <f t="shared" si="1"/>
        <v>744.295635485119</v>
      </c>
      <c r="M32" s="221">
        <f t="shared" si="2"/>
        <v>120</v>
      </c>
      <c r="N32" s="222">
        <f t="shared" si="3"/>
        <v>45650</v>
      </c>
      <c r="O32" s="223">
        <v>114</v>
      </c>
      <c r="P32" s="223">
        <v>114</v>
      </c>
      <c r="Q32" s="220">
        <f t="shared" si="4"/>
        <v>744.2956</v>
      </c>
      <c r="R32" s="220">
        <f t="shared" si="5"/>
        <v>84849.7</v>
      </c>
      <c r="S32" s="220">
        <f t="shared" si="6"/>
        <v>0</v>
      </c>
      <c r="T32" s="220">
        <f t="shared" si="7"/>
        <v>84849.7</v>
      </c>
      <c r="U32" s="209">
        <v>84849.7</v>
      </c>
      <c r="V32" s="220">
        <f t="shared" si="8"/>
        <v>0</v>
      </c>
      <c r="W32" s="220">
        <f t="shared" si="9"/>
        <v>0</v>
      </c>
      <c r="X32" s="227"/>
      <c r="AB32" s="192">
        <f t="shared" si="10"/>
        <v>92077.8105754786</v>
      </c>
      <c r="AC32" s="192">
        <f t="shared" si="11"/>
        <v>7228.11057547861</v>
      </c>
      <c r="AD32" s="192" t="e">
        <f>VLOOKUP(B32,机器设备!B:K,11,FALSE)</f>
        <v>#REF!</v>
      </c>
      <c r="AE32" s="229" t="e">
        <f>VLOOKUP(B32,机器设备!B:K,13,FALSE)</f>
        <v>#REF!</v>
      </c>
      <c r="AF32" s="229" t="e">
        <f t="shared" si="12"/>
        <v>#REF!</v>
      </c>
    </row>
    <row r="33" s="193" customFormat="1" ht="20.15" hidden="1" customHeight="1" spans="1:32">
      <c r="A33" s="206">
        <v>34</v>
      </c>
      <c r="B33" s="207" t="s">
        <v>1722</v>
      </c>
      <c r="C33" s="207" t="s">
        <v>65</v>
      </c>
      <c r="D33" s="211" t="s">
        <v>1694</v>
      </c>
      <c r="E33" s="212">
        <v>53255.10131374</v>
      </c>
      <c r="F33" s="212">
        <v>-5471.03095079123</v>
      </c>
      <c r="G33" s="210">
        <f t="shared" si="0"/>
        <v>47784.0703629488</v>
      </c>
      <c r="H33" s="209">
        <v>44033.02</v>
      </c>
      <c r="I33" s="160">
        <v>41998</v>
      </c>
      <c r="J33" s="218">
        <v>10</v>
      </c>
      <c r="K33" s="219">
        <v>0.03</v>
      </c>
      <c r="L33" s="220">
        <f t="shared" si="1"/>
        <v>386.254568767169</v>
      </c>
      <c r="M33" s="221">
        <f t="shared" si="2"/>
        <v>120</v>
      </c>
      <c r="N33" s="222">
        <f t="shared" si="3"/>
        <v>45650</v>
      </c>
      <c r="O33" s="223">
        <v>114</v>
      </c>
      <c r="P33" s="223">
        <v>114</v>
      </c>
      <c r="Q33" s="220">
        <f t="shared" si="4"/>
        <v>386.2546</v>
      </c>
      <c r="R33" s="220">
        <f t="shared" si="5"/>
        <v>44033.02</v>
      </c>
      <c r="S33" s="220">
        <f t="shared" si="6"/>
        <v>0</v>
      </c>
      <c r="T33" s="220">
        <f t="shared" si="7"/>
        <v>44033.02</v>
      </c>
      <c r="U33" s="209">
        <v>44033.02</v>
      </c>
      <c r="V33" s="220">
        <f t="shared" si="8"/>
        <v>0</v>
      </c>
      <c r="W33" s="220">
        <f t="shared" si="9"/>
        <v>0</v>
      </c>
      <c r="X33" s="227"/>
      <c r="AB33" s="192">
        <f t="shared" si="10"/>
        <v>47784.0703629488</v>
      </c>
      <c r="AC33" s="192">
        <f t="shared" si="11"/>
        <v>3751.05036294877</v>
      </c>
      <c r="AD33" s="192" t="e">
        <f>VLOOKUP(B33,机器设备!B:K,11,FALSE)</f>
        <v>#REF!</v>
      </c>
      <c r="AE33" s="229" t="e">
        <f>VLOOKUP(B33,机器设备!B:K,13,FALSE)</f>
        <v>#REF!</v>
      </c>
      <c r="AF33" s="229" t="e">
        <f t="shared" si="12"/>
        <v>#REF!</v>
      </c>
    </row>
    <row r="34" s="193" customFormat="1" ht="20.15" hidden="1" customHeight="1" spans="1:32">
      <c r="A34" s="206">
        <v>35</v>
      </c>
      <c r="B34" s="207" t="s">
        <v>1723</v>
      </c>
      <c r="C34" s="207" t="s">
        <v>65</v>
      </c>
      <c r="D34" s="211" t="s">
        <v>1694</v>
      </c>
      <c r="E34" s="212">
        <v>53255.10131374</v>
      </c>
      <c r="F34" s="212">
        <v>-5471.03095079123</v>
      </c>
      <c r="G34" s="210">
        <f t="shared" si="0"/>
        <v>47784.0703629488</v>
      </c>
      <c r="H34" s="209">
        <v>44033.02</v>
      </c>
      <c r="I34" s="160">
        <v>41998</v>
      </c>
      <c r="J34" s="218">
        <v>10</v>
      </c>
      <c r="K34" s="219">
        <v>0.03</v>
      </c>
      <c r="L34" s="220">
        <f t="shared" si="1"/>
        <v>386.254568767169</v>
      </c>
      <c r="M34" s="221">
        <f t="shared" si="2"/>
        <v>120</v>
      </c>
      <c r="N34" s="222">
        <f t="shared" si="3"/>
        <v>45650</v>
      </c>
      <c r="O34" s="223">
        <v>114</v>
      </c>
      <c r="P34" s="223">
        <v>114</v>
      </c>
      <c r="Q34" s="220">
        <f t="shared" si="4"/>
        <v>386.2546</v>
      </c>
      <c r="R34" s="220">
        <f t="shared" si="5"/>
        <v>44033.02</v>
      </c>
      <c r="S34" s="220">
        <f t="shared" si="6"/>
        <v>0</v>
      </c>
      <c r="T34" s="220">
        <f t="shared" si="7"/>
        <v>44033.02</v>
      </c>
      <c r="U34" s="209">
        <v>44033.02</v>
      </c>
      <c r="V34" s="220">
        <f t="shared" si="8"/>
        <v>0</v>
      </c>
      <c r="W34" s="220">
        <f t="shared" si="9"/>
        <v>0</v>
      </c>
      <c r="X34" s="227"/>
      <c r="AB34" s="192">
        <f t="shared" si="10"/>
        <v>47784.0703629488</v>
      </c>
      <c r="AC34" s="192">
        <f t="shared" si="11"/>
        <v>3751.05036294877</v>
      </c>
      <c r="AD34" s="192" t="e">
        <f>VLOOKUP(B34,机器设备!B:K,11,FALSE)</f>
        <v>#REF!</v>
      </c>
      <c r="AE34" s="229" t="e">
        <f>VLOOKUP(B34,机器设备!B:K,13,FALSE)</f>
        <v>#REF!</v>
      </c>
      <c r="AF34" s="229" t="e">
        <f t="shared" si="12"/>
        <v>#REF!</v>
      </c>
    </row>
    <row r="35" s="193" customFormat="1" ht="20.15" hidden="1" customHeight="1" spans="1:32">
      <c r="A35" s="206">
        <v>36</v>
      </c>
      <c r="B35" s="207" t="s">
        <v>1724</v>
      </c>
      <c r="C35" s="207" t="s">
        <v>65</v>
      </c>
      <c r="D35" s="211" t="s">
        <v>1694</v>
      </c>
      <c r="E35" s="212">
        <v>11397.6672751574</v>
      </c>
      <c r="F35" s="212">
        <v>-1170.91112195702</v>
      </c>
      <c r="G35" s="210">
        <f t="shared" si="0"/>
        <v>10226.7561532004</v>
      </c>
      <c r="H35" s="209">
        <v>9423.96</v>
      </c>
      <c r="I35" s="160">
        <v>41998</v>
      </c>
      <c r="J35" s="218">
        <v>10</v>
      </c>
      <c r="K35" s="219">
        <v>0.03</v>
      </c>
      <c r="L35" s="220">
        <f t="shared" si="1"/>
        <v>82.6662789050364</v>
      </c>
      <c r="M35" s="221">
        <f t="shared" si="2"/>
        <v>120</v>
      </c>
      <c r="N35" s="222">
        <f t="shared" si="3"/>
        <v>45650</v>
      </c>
      <c r="O35" s="223">
        <v>114</v>
      </c>
      <c r="P35" s="223">
        <v>114</v>
      </c>
      <c r="Q35" s="220">
        <f t="shared" si="4"/>
        <v>82.6663</v>
      </c>
      <c r="R35" s="220">
        <f t="shared" si="5"/>
        <v>9423.96</v>
      </c>
      <c r="S35" s="220">
        <f t="shared" si="6"/>
        <v>0</v>
      </c>
      <c r="T35" s="220">
        <f t="shared" si="7"/>
        <v>9423.96</v>
      </c>
      <c r="U35" s="209">
        <v>9423.96</v>
      </c>
      <c r="V35" s="220">
        <f t="shared" si="8"/>
        <v>0</v>
      </c>
      <c r="W35" s="220">
        <f t="shared" si="9"/>
        <v>0</v>
      </c>
      <c r="X35" s="227"/>
      <c r="AB35" s="192">
        <f t="shared" si="10"/>
        <v>10226.7561532004</v>
      </c>
      <c r="AC35" s="192">
        <f t="shared" si="11"/>
        <v>802.796153200381</v>
      </c>
      <c r="AD35" s="192" t="e">
        <f>VLOOKUP(B35,机器设备!B:K,11,FALSE)</f>
        <v>#REF!</v>
      </c>
      <c r="AE35" s="229" t="e">
        <f>VLOOKUP(B35,机器设备!B:K,13,FALSE)</f>
        <v>#REF!</v>
      </c>
      <c r="AF35" s="229" t="e">
        <f t="shared" si="12"/>
        <v>#REF!</v>
      </c>
    </row>
    <row r="36" s="193" customFormat="1" ht="20.15" hidden="1" customHeight="1" spans="1:32">
      <c r="A36" s="206">
        <v>37</v>
      </c>
      <c r="B36" s="207" t="s">
        <v>1725</v>
      </c>
      <c r="C36" s="207" t="s">
        <v>65</v>
      </c>
      <c r="D36" s="208" t="s">
        <v>1694</v>
      </c>
      <c r="E36" s="209">
        <v>11397.6672751574</v>
      </c>
      <c r="F36" s="209">
        <v>-1170.91112195702</v>
      </c>
      <c r="G36" s="210">
        <f t="shared" si="0"/>
        <v>10226.7561532004</v>
      </c>
      <c r="H36" s="209">
        <v>9423.96</v>
      </c>
      <c r="I36" s="160">
        <v>41998</v>
      </c>
      <c r="J36" s="218">
        <v>10</v>
      </c>
      <c r="K36" s="219">
        <v>0.03</v>
      </c>
      <c r="L36" s="220">
        <f t="shared" si="1"/>
        <v>82.6662789050364</v>
      </c>
      <c r="M36" s="221">
        <f t="shared" si="2"/>
        <v>120</v>
      </c>
      <c r="N36" s="222">
        <f t="shared" si="3"/>
        <v>45650</v>
      </c>
      <c r="O36" s="223">
        <v>114</v>
      </c>
      <c r="P36" s="223">
        <v>114</v>
      </c>
      <c r="Q36" s="220">
        <f t="shared" si="4"/>
        <v>82.6663</v>
      </c>
      <c r="R36" s="220">
        <f t="shared" si="5"/>
        <v>9423.96</v>
      </c>
      <c r="S36" s="220">
        <f t="shared" si="6"/>
        <v>0</v>
      </c>
      <c r="T36" s="220">
        <f t="shared" si="7"/>
        <v>9423.96</v>
      </c>
      <c r="U36" s="209">
        <v>9423.96</v>
      </c>
      <c r="V36" s="220">
        <f t="shared" si="8"/>
        <v>0</v>
      </c>
      <c r="W36" s="220">
        <f t="shared" si="9"/>
        <v>0</v>
      </c>
      <c r="X36" s="227"/>
      <c r="AB36" s="192">
        <f t="shared" si="10"/>
        <v>10226.7561532004</v>
      </c>
      <c r="AC36" s="192">
        <f t="shared" si="11"/>
        <v>802.796153200381</v>
      </c>
      <c r="AD36" s="192" t="e">
        <f>VLOOKUP(B36,机器设备!B:K,11,FALSE)</f>
        <v>#REF!</v>
      </c>
      <c r="AE36" s="229" t="e">
        <f>VLOOKUP(B36,机器设备!B:K,13,FALSE)</f>
        <v>#REF!</v>
      </c>
      <c r="AF36" s="229" t="e">
        <f t="shared" si="12"/>
        <v>#REF!</v>
      </c>
    </row>
    <row r="37" s="193" customFormat="1" ht="20.15" hidden="1" customHeight="1" spans="1:32">
      <c r="A37" s="206">
        <v>38</v>
      </c>
      <c r="B37" s="207" t="s">
        <v>1726</v>
      </c>
      <c r="C37" s="207" t="s">
        <v>65</v>
      </c>
      <c r="D37" s="208" t="s">
        <v>1694</v>
      </c>
      <c r="E37" s="209">
        <v>50034.9179990625</v>
      </c>
      <c r="F37" s="209">
        <v>-5140.21339252518</v>
      </c>
      <c r="G37" s="210">
        <f t="shared" si="0"/>
        <v>44894.7046065373</v>
      </c>
      <c r="H37" s="209">
        <v>41370.47</v>
      </c>
      <c r="I37" s="160">
        <v>41998</v>
      </c>
      <c r="J37" s="218">
        <v>10</v>
      </c>
      <c r="K37" s="219">
        <v>0.03</v>
      </c>
      <c r="L37" s="220">
        <f t="shared" si="1"/>
        <v>362.898862236177</v>
      </c>
      <c r="M37" s="221">
        <f t="shared" si="2"/>
        <v>120</v>
      </c>
      <c r="N37" s="222">
        <f t="shared" si="3"/>
        <v>45650</v>
      </c>
      <c r="O37" s="223">
        <v>114</v>
      </c>
      <c r="P37" s="223">
        <v>114</v>
      </c>
      <c r="Q37" s="220">
        <f t="shared" si="4"/>
        <v>362.8989</v>
      </c>
      <c r="R37" s="220">
        <f t="shared" si="5"/>
        <v>41370.47</v>
      </c>
      <c r="S37" s="220">
        <f t="shared" si="6"/>
        <v>0</v>
      </c>
      <c r="T37" s="220">
        <f t="shared" si="7"/>
        <v>41370.47</v>
      </c>
      <c r="U37" s="209">
        <v>41370.47</v>
      </c>
      <c r="V37" s="220">
        <f t="shared" si="8"/>
        <v>0</v>
      </c>
      <c r="W37" s="220">
        <f t="shared" si="9"/>
        <v>0</v>
      </c>
      <c r="X37" s="227"/>
      <c r="AB37" s="192">
        <f t="shared" si="10"/>
        <v>44894.7046065373</v>
      </c>
      <c r="AC37" s="192">
        <f t="shared" si="11"/>
        <v>3524.23460653731</v>
      </c>
      <c r="AD37" s="192" t="e">
        <f>VLOOKUP(B37,机器设备!B:K,11,FALSE)</f>
        <v>#REF!</v>
      </c>
      <c r="AE37" s="229" t="e">
        <f>VLOOKUP(B37,机器设备!B:K,13,FALSE)</f>
        <v>#REF!</v>
      </c>
      <c r="AF37" s="229" t="e">
        <f t="shared" si="12"/>
        <v>#REF!</v>
      </c>
    </row>
    <row r="38" s="193" customFormat="1" ht="20.15" hidden="1" customHeight="1" spans="1:32">
      <c r="A38" s="206">
        <v>39</v>
      </c>
      <c r="B38" s="207" t="s">
        <v>1727</v>
      </c>
      <c r="C38" s="207" t="s">
        <v>65</v>
      </c>
      <c r="D38" s="211" t="s">
        <v>1694</v>
      </c>
      <c r="E38" s="212">
        <v>5428.45041766288</v>
      </c>
      <c r="F38" s="212">
        <v>-557.678410466316</v>
      </c>
      <c r="G38" s="210">
        <f t="shared" si="0"/>
        <v>4870.77200719656</v>
      </c>
      <c r="H38" s="209">
        <v>4488.42</v>
      </c>
      <c r="I38" s="160">
        <v>41998</v>
      </c>
      <c r="J38" s="218">
        <v>10</v>
      </c>
      <c r="K38" s="219">
        <v>0.03</v>
      </c>
      <c r="L38" s="220">
        <f t="shared" si="1"/>
        <v>39.3720737248389</v>
      </c>
      <c r="M38" s="221">
        <f t="shared" si="2"/>
        <v>120</v>
      </c>
      <c r="N38" s="222">
        <f t="shared" si="3"/>
        <v>45650</v>
      </c>
      <c r="O38" s="223">
        <v>114</v>
      </c>
      <c r="P38" s="223">
        <v>114</v>
      </c>
      <c r="Q38" s="220">
        <f t="shared" si="4"/>
        <v>39.3721</v>
      </c>
      <c r="R38" s="220">
        <f t="shared" si="5"/>
        <v>4488.42</v>
      </c>
      <c r="S38" s="220">
        <f t="shared" si="6"/>
        <v>0</v>
      </c>
      <c r="T38" s="220">
        <f t="shared" si="7"/>
        <v>4488.42</v>
      </c>
      <c r="U38" s="209">
        <v>4488.42</v>
      </c>
      <c r="V38" s="220">
        <f t="shared" si="8"/>
        <v>0</v>
      </c>
      <c r="W38" s="220">
        <f t="shared" si="9"/>
        <v>0</v>
      </c>
      <c r="X38" s="227"/>
      <c r="AB38" s="192">
        <f t="shared" ref="AB38:AB69" si="13">G38-Y38</f>
        <v>4870.77200719656</v>
      </c>
      <c r="AC38" s="192">
        <f t="shared" ref="AC38:AC69" si="14">G38-H38-AA38</f>
        <v>382.352007196564</v>
      </c>
      <c r="AD38" s="192" t="e">
        <f>VLOOKUP(B38,机器设备!B:K,11,FALSE)</f>
        <v>#REF!</v>
      </c>
      <c r="AE38" s="229" t="e">
        <f>VLOOKUP(B38,机器设备!B:K,13,FALSE)</f>
        <v>#REF!</v>
      </c>
      <c r="AF38" s="229" t="e">
        <f t="shared" ref="AF38:AF69" si="15">AC38-AE38</f>
        <v>#REF!</v>
      </c>
    </row>
    <row r="39" s="193" customFormat="1" ht="20.15" hidden="1" customHeight="1" spans="1:32">
      <c r="A39" s="206">
        <v>40</v>
      </c>
      <c r="B39" s="207" t="s">
        <v>1728</v>
      </c>
      <c r="C39" s="207" t="s">
        <v>65</v>
      </c>
      <c r="D39" s="211" t="s">
        <v>1694</v>
      </c>
      <c r="E39" s="212">
        <v>37928.6289294278</v>
      </c>
      <c r="F39" s="212">
        <v>-3896.50376536674</v>
      </c>
      <c r="G39" s="210">
        <f t="shared" si="0"/>
        <v>34032.1251640611</v>
      </c>
      <c r="H39" s="209">
        <v>31360.6</v>
      </c>
      <c r="I39" s="160">
        <v>41998</v>
      </c>
      <c r="J39" s="218">
        <v>10</v>
      </c>
      <c r="K39" s="219">
        <v>0.03</v>
      </c>
      <c r="L39" s="220">
        <f t="shared" si="1"/>
        <v>275.093011742827</v>
      </c>
      <c r="M39" s="221">
        <f t="shared" si="2"/>
        <v>120</v>
      </c>
      <c r="N39" s="222">
        <f t="shared" si="3"/>
        <v>45650</v>
      </c>
      <c r="O39" s="223">
        <v>114</v>
      </c>
      <c r="P39" s="223">
        <v>114</v>
      </c>
      <c r="Q39" s="220">
        <f t="shared" si="4"/>
        <v>275.093</v>
      </c>
      <c r="R39" s="220">
        <f t="shared" si="5"/>
        <v>31360.6</v>
      </c>
      <c r="S39" s="220">
        <f t="shared" si="6"/>
        <v>0</v>
      </c>
      <c r="T39" s="220">
        <f t="shared" si="7"/>
        <v>31360.6</v>
      </c>
      <c r="U39" s="209">
        <v>31360.6</v>
      </c>
      <c r="V39" s="220">
        <f t="shared" si="8"/>
        <v>0</v>
      </c>
      <c r="W39" s="220">
        <f t="shared" si="9"/>
        <v>0</v>
      </c>
      <c r="X39" s="227"/>
      <c r="AB39" s="192">
        <f t="shared" si="13"/>
        <v>34032.1251640611</v>
      </c>
      <c r="AC39" s="192">
        <f t="shared" si="14"/>
        <v>2671.52516406107</v>
      </c>
      <c r="AD39" s="192" t="e">
        <f>VLOOKUP(B39,机器设备!B:K,11,FALSE)</f>
        <v>#REF!</v>
      </c>
      <c r="AE39" s="229" t="e">
        <f>VLOOKUP(B39,机器设备!B:K,13,FALSE)</f>
        <v>#REF!</v>
      </c>
      <c r="AF39" s="229" t="e">
        <f t="shared" si="15"/>
        <v>#REF!</v>
      </c>
    </row>
    <row r="40" s="193" customFormat="1" ht="20.15" hidden="1" customHeight="1" spans="1:32">
      <c r="A40" s="206">
        <v>42</v>
      </c>
      <c r="B40" s="207" t="s">
        <v>1729</v>
      </c>
      <c r="C40" s="207" t="s">
        <v>65</v>
      </c>
      <c r="D40" s="208" t="s">
        <v>1694</v>
      </c>
      <c r="E40" s="209">
        <v>14029.3587897094</v>
      </c>
      <c r="F40" s="209">
        <v>-1441.27143249753</v>
      </c>
      <c r="G40" s="210">
        <f t="shared" ref="G40:G78" si="16">E40+F40</f>
        <v>12588.0873572119</v>
      </c>
      <c r="H40" s="209">
        <v>11599.92</v>
      </c>
      <c r="I40" s="160">
        <v>41998</v>
      </c>
      <c r="J40" s="218">
        <v>10</v>
      </c>
      <c r="K40" s="219">
        <v>0.03</v>
      </c>
      <c r="L40" s="220">
        <f t="shared" ref="L40:L78" si="17">IF(J40="","",(G40*(1-K40)/J40)/12)</f>
        <v>101.753706137463</v>
      </c>
      <c r="M40" s="221">
        <f t="shared" ref="M40:M78" si="18">IF(J40=0,0,IF(RIGHT(J40,1)&lt;&gt;"年",J40*12,IF(LEN(J40)=3,VALUE(LEFT(J40,2))*12,IF(LEN(J40)=2,VALUE(LEFT(J40,1))*12,"??"))))</f>
        <v>120</v>
      </c>
      <c r="N40" s="222">
        <f t="shared" ref="N40:N78" si="19">IF(DAY(I40)=1,IF(I40=0,0,DATE(YEAR(I40),MONTH(I40)+M40,DAY(I40))),IF(I40=0,0,DATE(YEAR(I40),MONTH(I40)+M40,DAY(I40)-1)))</f>
        <v>45650</v>
      </c>
      <c r="O40" s="223">
        <v>114</v>
      </c>
      <c r="P40" s="223">
        <v>114</v>
      </c>
      <c r="Q40" s="220">
        <f t="shared" ref="Q40:Q78" si="20">IF(M40=0,0,ROUND(((1-K40)/M40)*G40,4))</f>
        <v>101.7537</v>
      </c>
      <c r="R40" s="220">
        <f t="shared" ref="R40:R78" si="21">ROUND(Q40*P40,2)</f>
        <v>11599.92</v>
      </c>
      <c r="S40" s="220">
        <f t="shared" ref="S40:S78" si="22">IF(L40="","",ROUND(L40-Q40,2))</f>
        <v>0</v>
      </c>
      <c r="T40" s="220">
        <f t="shared" ref="T40:T78" si="23">ROUND(Q40*O40,2)</f>
        <v>11599.92</v>
      </c>
      <c r="U40" s="209">
        <v>11599.92</v>
      </c>
      <c r="V40" s="220">
        <f t="shared" ref="V40:V78" si="24">ROUND(R40-U40,2)</f>
        <v>0</v>
      </c>
      <c r="W40" s="220">
        <f t="shared" ref="W40:W78" si="25">ROUND(H40-T40,2)</f>
        <v>0</v>
      </c>
      <c r="X40" s="227"/>
      <c r="AB40" s="192">
        <f t="shared" si="13"/>
        <v>12588.0873572119</v>
      </c>
      <c r="AC40" s="192">
        <f t="shared" si="14"/>
        <v>988.167357211871</v>
      </c>
      <c r="AD40" s="192" t="e">
        <f>VLOOKUP(B40,机器设备!B:K,11,FALSE)</f>
        <v>#REF!</v>
      </c>
      <c r="AE40" s="229" t="e">
        <f>VLOOKUP(B40,机器设备!B:K,13,FALSE)</f>
        <v>#REF!</v>
      </c>
      <c r="AF40" s="229" t="e">
        <f t="shared" si="15"/>
        <v>#REF!</v>
      </c>
    </row>
    <row r="41" s="193" customFormat="1" ht="20.15" hidden="1" customHeight="1" spans="1:32">
      <c r="A41" s="206">
        <v>43</v>
      </c>
      <c r="B41" s="207" t="s">
        <v>1730</v>
      </c>
      <c r="C41" s="207" t="s">
        <v>65</v>
      </c>
      <c r="D41" s="208" t="s">
        <v>1694</v>
      </c>
      <c r="E41" s="209">
        <v>17765.8272325435</v>
      </c>
      <c r="F41" s="209">
        <v>-1825.12826485935</v>
      </c>
      <c r="G41" s="210">
        <f t="shared" si="16"/>
        <v>15940.6989676841</v>
      </c>
      <c r="H41" s="209">
        <v>14689.36</v>
      </c>
      <c r="I41" s="160">
        <v>41998</v>
      </c>
      <c r="J41" s="218">
        <v>10</v>
      </c>
      <c r="K41" s="219">
        <v>0.03</v>
      </c>
      <c r="L41" s="220">
        <f t="shared" si="17"/>
        <v>128.853983322114</v>
      </c>
      <c r="M41" s="221">
        <f t="shared" si="18"/>
        <v>120</v>
      </c>
      <c r="N41" s="222">
        <f t="shared" si="19"/>
        <v>45650</v>
      </c>
      <c r="O41" s="223">
        <v>114</v>
      </c>
      <c r="P41" s="223">
        <v>114</v>
      </c>
      <c r="Q41" s="220">
        <f t="shared" si="20"/>
        <v>128.854</v>
      </c>
      <c r="R41" s="220">
        <f t="shared" si="21"/>
        <v>14689.36</v>
      </c>
      <c r="S41" s="220">
        <f t="shared" si="22"/>
        <v>0</v>
      </c>
      <c r="T41" s="220">
        <f t="shared" si="23"/>
        <v>14689.36</v>
      </c>
      <c r="U41" s="209">
        <v>14689.36</v>
      </c>
      <c r="V41" s="220">
        <f t="shared" si="24"/>
        <v>0</v>
      </c>
      <c r="W41" s="220">
        <f t="shared" si="25"/>
        <v>0</v>
      </c>
      <c r="X41" s="227"/>
      <c r="AB41" s="192">
        <f t="shared" si="13"/>
        <v>15940.6989676841</v>
      </c>
      <c r="AC41" s="192">
        <f t="shared" si="14"/>
        <v>1251.33896768415</v>
      </c>
      <c r="AD41" s="192" t="e">
        <f>VLOOKUP(B41,机器设备!B:K,11,FALSE)</f>
        <v>#REF!</v>
      </c>
      <c r="AE41" s="229" t="e">
        <f>VLOOKUP(B41,机器设备!B:K,13,FALSE)</f>
        <v>#REF!</v>
      </c>
      <c r="AF41" s="229" t="e">
        <f t="shared" si="15"/>
        <v>#REF!</v>
      </c>
    </row>
    <row r="42" s="193" customFormat="1" ht="20.15" hidden="1" customHeight="1" spans="1:32">
      <c r="A42" s="206">
        <v>44</v>
      </c>
      <c r="B42" s="207" t="s">
        <v>1731</v>
      </c>
      <c r="C42" s="207" t="s">
        <v>65</v>
      </c>
      <c r="D42" s="211" t="s">
        <v>1694</v>
      </c>
      <c r="E42" s="212">
        <v>82484.2037571093</v>
      </c>
      <c r="F42" s="212">
        <v>-8473.81040640485</v>
      </c>
      <c r="G42" s="210">
        <f t="shared" si="16"/>
        <v>74010.3933507044</v>
      </c>
      <c r="H42" s="209">
        <v>68200.58</v>
      </c>
      <c r="I42" s="160">
        <v>41998</v>
      </c>
      <c r="J42" s="218">
        <v>10</v>
      </c>
      <c r="K42" s="219">
        <v>0.03</v>
      </c>
      <c r="L42" s="220">
        <f t="shared" si="17"/>
        <v>598.250679584861</v>
      </c>
      <c r="M42" s="221">
        <f t="shared" si="18"/>
        <v>120</v>
      </c>
      <c r="N42" s="222">
        <f t="shared" si="19"/>
        <v>45650</v>
      </c>
      <c r="O42" s="223">
        <v>114</v>
      </c>
      <c r="P42" s="223">
        <v>114</v>
      </c>
      <c r="Q42" s="220">
        <f t="shared" si="20"/>
        <v>598.2507</v>
      </c>
      <c r="R42" s="220">
        <f t="shared" si="21"/>
        <v>68200.58</v>
      </c>
      <c r="S42" s="220">
        <f t="shared" si="22"/>
        <v>0</v>
      </c>
      <c r="T42" s="220">
        <f t="shared" si="23"/>
        <v>68200.58</v>
      </c>
      <c r="U42" s="209">
        <v>68200.58</v>
      </c>
      <c r="V42" s="220">
        <f t="shared" si="24"/>
        <v>0</v>
      </c>
      <c r="W42" s="220">
        <f t="shared" si="25"/>
        <v>0</v>
      </c>
      <c r="X42" s="227"/>
      <c r="AB42" s="192">
        <f t="shared" si="13"/>
        <v>74010.3933507044</v>
      </c>
      <c r="AC42" s="192">
        <f t="shared" si="14"/>
        <v>5809.81335070444</v>
      </c>
      <c r="AD42" s="192" t="e">
        <f>VLOOKUP(B42,机器设备!B:K,11,FALSE)</f>
        <v>#REF!</v>
      </c>
      <c r="AE42" s="229" t="e">
        <f>VLOOKUP(B42,机器设备!B:K,13,FALSE)</f>
        <v>#REF!</v>
      </c>
      <c r="AF42" s="229" t="e">
        <f t="shared" si="15"/>
        <v>#REF!</v>
      </c>
    </row>
    <row r="43" s="193" customFormat="1" ht="20.15" hidden="1" customHeight="1" spans="1:32">
      <c r="A43" s="206">
        <v>45</v>
      </c>
      <c r="B43" s="213" t="s">
        <v>1732</v>
      </c>
      <c r="C43" s="207" t="s">
        <v>65</v>
      </c>
      <c r="D43" s="211" t="s">
        <v>1694</v>
      </c>
      <c r="E43" s="212">
        <v>804703.189366224</v>
      </c>
      <c r="F43" s="212">
        <v>-82669.1893662242</v>
      </c>
      <c r="G43" s="210">
        <f t="shared" si="16"/>
        <v>722034</v>
      </c>
      <c r="H43" s="209">
        <v>665354.33</v>
      </c>
      <c r="I43" s="160">
        <v>41998</v>
      </c>
      <c r="J43" s="218">
        <v>10</v>
      </c>
      <c r="K43" s="219">
        <v>0.03</v>
      </c>
      <c r="L43" s="220">
        <f t="shared" si="17"/>
        <v>5836.4415</v>
      </c>
      <c r="M43" s="221">
        <f t="shared" si="18"/>
        <v>120</v>
      </c>
      <c r="N43" s="222">
        <f t="shared" si="19"/>
        <v>45650</v>
      </c>
      <c r="O43" s="223">
        <v>114</v>
      </c>
      <c r="P43" s="223">
        <v>114</v>
      </c>
      <c r="Q43" s="220">
        <f t="shared" si="20"/>
        <v>5836.4415</v>
      </c>
      <c r="R43" s="220">
        <f t="shared" si="21"/>
        <v>665354.33</v>
      </c>
      <c r="S43" s="220">
        <f t="shared" si="22"/>
        <v>0</v>
      </c>
      <c r="T43" s="220">
        <f t="shared" si="23"/>
        <v>665354.33</v>
      </c>
      <c r="U43" s="209">
        <v>665354.33</v>
      </c>
      <c r="V43" s="220">
        <f t="shared" si="24"/>
        <v>0</v>
      </c>
      <c r="W43" s="220">
        <f t="shared" si="25"/>
        <v>0</v>
      </c>
      <c r="X43" s="227"/>
      <c r="AB43" s="192">
        <f t="shared" si="13"/>
        <v>722034</v>
      </c>
      <c r="AC43" s="192">
        <f t="shared" si="14"/>
        <v>56679.6699999998</v>
      </c>
      <c r="AD43" s="192" t="e">
        <f>VLOOKUP(B43,机器设备!B:K,11,FALSE)</f>
        <v>#REF!</v>
      </c>
      <c r="AE43" s="229" t="e">
        <f>VLOOKUP(B43,机器设备!B:K,13,FALSE)</f>
        <v>#REF!</v>
      </c>
      <c r="AF43" s="229" t="e">
        <f t="shared" si="15"/>
        <v>#REF!</v>
      </c>
    </row>
    <row r="44" s="193" customFormat="1" ht="20.15" hidden="1" customHeight="1" spans="1:32">
      <c r="A44" s="206">
        <v>46</v>
      </c>
      <c r="B44" s="207" t="s">
        <v>1733</v>
      </c>
      <c r="C44" s="207" t="s">
        <v>1734</v>
      </c>
      <c r="D44" s="211" t="s">
        <v>1694</v>
      </c>
      <c r="E44" s="212">
        <v>42841.7849673529</v>
      </c>
      <c r="F44" s="212">
        <v>-4401.24468382256</v>
      </c>
      <c r="G44" s="210">
        <f t="shared" si="16"/>
        <v>38440.5402835303</v>
      </c>
      <c r="H44" s="209">
        <v>17711.48</v>
      </c>
      <c r="I44" s="160">
        <v>41998</v>
      </c>
      <c r="J44" s="218">
        <v>20</v>
      </c>
      <c r="K44" s="219">
        <v>0.03</v>
      </c>
      <c r="L44" s="220">
        <f t="shared" si="17"/>
        <v>155.363850312602</v>
      </c>
      <c r="M44" s="221">
        <f t="shared" si="18"/>
        <v>240</v>
      </c>
      <c r="N44" s="222">
        <f t="shared" si="19"/>
        <v>49302</v>
      </c>
      <c r="O44" s="223">
        <v>114</v>
      </c>
      <c r="P44" s="223">
        <v>114</v>
      </c>
      <c r="Q44" s="220">
        <f t="shared" si="20"/>
        <v>155.3639</v>
      </c>
      <c r="R44" s="220">
        <f t="shared" si="21"/>
        <v>17711.48</v>
      </c>
      <c r="S44" s="220">
        <f t="shared" si="22"/>
        <v>0</v>
      </c>
      <c r="T44" s="220">
        <f t="shared" si="23"/>
        <v>17711.48</v>
      </c>
      <c r="U44" s="209">
        <v>17711.48</v>
      </c>
      <c r="V44" s="220">
        <f t="shared" si="24"/>
        <v>0</v>
      </c>
      <c r="W44" s="220">
        <f t="shared" si="25"/>
        <v>0</v>
      </c>
      <c r="X44" s="227"/>
      <c r="AB44" s="192">
        <f t="shared" si="13"/>
        <v>38440.5402835303</v>
      </c>
      <c r="AC44" s="192">
        <f t="shared" si="14"/>
        <v>20729.0602835303</v>
      </c>
      <c r="AD44" s="194" t="e">
        <f>VLOOKUP(B44,房屋建筑物!B:G,21,FALSE)</f>
        <v>#REF!</v>
      </c>
      <c r="AE44" s="229" t="e">
        <f>VLOOKUP(B44,房屋建筑物!B:G,22,FALSE)</f>
        <v>#REF!</v>
      </c>
      <c r="AF44" s="229" t="e">
        <f t="shared" si="15"/>
        <v>#REF!</v>
      </c>
    </row>
    <row r="45" s="193" customFormat="1" ht="20.15" hidden="1" customHeight="1" spans="1:32">
      <c r="A45" s="206">
        <v>47</v>
      </c>
      <c r="B45" s="207" t="s">
        <v>1735</v>
      </c>
      <c r="C45" s="207" t="s">
        <v>1734</v>
      </c>
      <c r="D45" s="208" t="s">
        <v>1694</v>
      </c>
      <c r="E45" s="209">
        <v>60611.9536971336</v>
      </c>
      <c r="F45" s="209">
        <v>-6226.81896164914</v>
      </c>
      <c r="G45" s="210">
        <f t="shared" si="16"/>
        <v>54385.1347354845</v>
      </c>
      <c r="H45" s="209">
        <v>25057.95</v>
      </c>
      <c r="I45" s="160">
        <v>41998</v>
      </c>
      <c r="J45" s="218">
        <v>20</v>
      </c>
      <c r="K45" s="219">
        <v>0.03</v>
      </c>
      <c r="L45" s="220">
        <f t="shared" si="17"/>
        <v>219.806586222583</v>
      </c>
      <c r="M45" s="221">
        <f t="shared" si="18"/>
        <v>240</v>
      </c>
      <c r="N45" s="222">
        <f t="shared" si="19"/>
        <v>49302</v>
      </c>
      <c r="O45" s="223">
        <v>114</v>
      </c>
      <c r="P45" s="223">
        <v>114</v>
      </c>
      <c r="Q45" s="220">
        <f t="shared" si="20"/>
        <v>219.8066</v>
      </c>
      <c r="R45" s="220">
        <f t="shared" si="21"/>
        <v>25057.95</v>
      </c>
      <c r="S45" s="220">
        <f t="shared" si="22"/>
        <v>0</v>
      </c>
      <c r="T45" s="220">
        <f t="shared" si="23"/>
        <v>25057.95</v>
      </c>
      <c r="U45" s="209">
        <v>25057.95</v>
      </c>
      <c r="V45" s="220">
        <f t="shared" si="24"/>
        <v>0</v>
      </c>
      <c r="W45" s="220">
        <f t="shared" si="25"/>
        <v>0</v>
      </c>
      <c r="X45" s="227"/>
      <c r="AB45" s="192">
        <f t="shared" si="13"/>
        <v>54385.1347354845</v>
      </c>
      <c r="AC45" s="192">
        <f t="shared" si="14"/>
        <v>29327.1847354845</v>
      </c>
      <c r="AD45" s="194" t="e">
        <f>VLOOKUP(B45,构筑物!B:H,11,FALSE)</f>
        <v>#N/A</v>
      </c>
      <c r="AE45" s="229" t="e">
        <f>VLOOKUP(B45,构筑物!B:I,12,FALSE)</f>
        <v>#N/A</v>
      </c>
      <c r="AF45" s="229" t="e">
        <f t="shared" si="15"/>
        <v>#N/A</v>
      </c>
    </row>
    <row r="46" s="193" customFormat="1" ht="20.15" hidden="1" customHeight="1" spans="1:32">
      <c r="A46" s="206">
        <v>48</v>
      </c>
      <c r="B46" s="207" t="s">
        <v>1736</v>
      </c>
      <c r="C46" s="207" t="s">
        <v>65</v>
      </c>
      <c r="D46" s="208" t="s">
        <v>1694</v>
      </c>
      <c r="E46" s="209">
        <v>191932.902723988</v>
      </c>
      <c r="F46" s="209">
        <v>-19717.7514524269</v>
      </c>
      <c r="G46" s="210">
        <f t="shared" si="16"/>
        <v>172215.151271561</v>
      </c>
      <c r="H46" s="209">
        <v>158696.27</v>
      </c>
      <c r="I46" s="160">
        <v>41998</v>
      </c>
      <c r="J46" s="218">
        <v>10</v>
      </c>
      <c r="K46" s="219">
        <v>0.03</v>
      </c>
      <c r="L46" s="220">
        <f t="shared" si="17"/>
        <v>1392.07247277845</v>
      </c>
      <c r="M46" s="221">
        <f t="shared" si="18"/>
        <v>120</v>
      </c>
      <c r="N46" s="222">
        <f t="shared" si="19"/>
        <v>45650</v>
      </c>
      <c r="O46" s="223">
        <v>114</v>
      </c>
      <c r="P46" s="223">
        <v>114</v>
      </c>
      <c r="Q46" s="220">
        <f t="shared" si="20"/>
        <v>1392.0725</v>
      </c>
      <c r="R46" s="220">
        <f t="shared" si="21"/>
        <v>158696.27</v>
      </c>
      <c r="S46" s="220">
        <f t="shared" si="22"/>
        <v>0</v>
      </c>
      <c r="T46" s="220">
        <f t="shared" si="23"/>
        <v>158696.27</v>
      </c>
      <c r="U46" s="209">
        <v>158696.27</v>
      </c>
      <c r="V46" s="220">
        <f t="shared" si="24"/>
        <v>0</v>
      </c>
      <c r="W46" s="220">
        <f t="shared" si="25"/>
        <v>0</v>
      </c>
      <c r="X46" s="227"/>
      <c r="AB46" s="192">
        <f t="shared" si="13"/>
        <v>172215.151271561</v>
      </c>
      <c r="AC46" s="192">
        <f t="shared" si="14"/>
        <v>13518.8812715611</v>
      </c>
      <c r="AD46" s="192" t="e">
        <f>VLOOKUP(B46,机器设备!B:K,11,FALSE)</f>
        <v>#REF!</v>
      </c>
      <c r="AE46" s="229" t="e">
        <f>VLOOKUP(B46,机器设备!B:K,13,FALSE)</f>
        <v>#REF!</v>
      </c>
      <c r="AF46" s="229" t="e">
        <f t="shared" si="15"/>
        <v>#REF!</v>
      </c>
    </row>
    <row r="47" s="193" customFormat="1" ht="20.15" hidden="1" customHeight="1" spans="1:32">
      <c r="A47" s="206">
        <v>49</v>
      </c>
      <c r="B47" s="207" t="s">
        <v>1737</v>
      </c>
      <c r="C47" s="207" t="s">
        <v>1734</v>
      </c>
      <c r="D47" s="211" t="s">
        <v>1694</v>
      </c>
      <c r="E47" s="212">
        <v>150628.942057785</v>
      </c>
      <c r="F47" s="212">
        <v>-15474.4913398646</v>
      </c>
      <c r="G47" s="210">
        <f t="shared" si="16"/>
        <v>135154.45071792</v>
      </c>
      <c r="H47" s="209">
        <v>62272.41</v>
      </c>
      <c r="I47" s="160">
        <v>41998</v>
      </c>
      <c r="J47" s="218">
        <v>20</v>
      </c>
      <c r="K47" s="219">
        <v>0.03</v>
      </c>
      <c r="L47" s="220">
        <f t="shared" si="17"/>
        <v>546.249238318262</v>
      </c>
      <c r="M47" s="221">
        <f t="shared" si="18"/>
        <v>240</v>
      </c>
      <c r="N47" s="222">
        <f t="shared" si="19"/>
        <v>49302</v>
      </c>
      <c r="O47" s="223">
        <v>114</v>
      </c>
      <c r="P47" s="223">
        <v>114</v>
      </c>
      <c r="Q47" s="220">
        <f t="shared" si="20"/>
        <v>546.2492</v>
      </c>
      <c r="R47" s="220">
        <f t="shared" si="21"/>
        <v>62272.41</v>
      </c>
      <c r="S47" s="220">
        <f t="shared" si="22"/>
        <v>0</v>
      </c>
      <c r="T47" s="220">
        <f t="shared" si="23"/>
        <v>62272.41</v>
      </c>
      <c r="U47" s="209">
        <v>62272.41</v>
      </c>
      <c r="V47" s="220">
        <f t="shared" si="24"/>
        <v>0</v>
      </c>
      <c r="W47" s="220">
        <f t="shared" si="25"/>
        <v>0</v>
      </c>
      <c r="X47" s="227"/>
      <c r="AB47" s="192">
        <f t="shared" si="13"/>
        <v>135154.45071792</v>
      </c>
      <c r="AC47" s="192">
        <f t="shared" si="14"/>
        <v>72882.0407179204</v>
      </c>
      <c r="AD47" s="194" t="e">
        <f>VLOOKUP(B47,管道沟槽!B:E,11,FALSE)</f>
        <v>#REF!</v>
      </c>
      <c r="AE47" s="229" t="e">
        <f>VLOOKUP(B47,管道沟槽!B:F,12,FALSE)</f>
        <v>#REF!</v>
      </c>
      <c r="AF47" s="229" t="e">
        <f t="shared" si="15"/>
        <v>#REF!</v>
      </c>
    </row>
    <row r="48" s="193" customFormat="1" ht="20.15" customHeight="1" spans="1:32">
      <c r="A48" s="206">
        <v>50</v>
      </c>
      <c r="B48" s="207" t="s">
        <v>1738</v>
      </c>
      <c r="C48" s="207" t="s">
        <v>1734</v>
      </c>
      <c r="D48" s="211" t="s">
        <v>1694</v>
      </c>
      <c r="E48" s="212">
        <v>288243.919344681</v>
      </c>
      <c r="F48" s="212">
        <v>-29612.0252372002</v>
      </c>
      <c r="G48" s="210">
        <f t="shared" si="16"/>
        <v>258631.894107481</v>
      </c>
      <c r="H48" s="209">
        <v>119164.64</v>
      </c>
      <c r="I48" s="160">
        <v>41998</v>
      </c>
      <c r="J48" s="218">
        <v>20</v>
      </c>
      <c r="K48" s="219">
        <v>0.03</v>
      </c>
      <c r="L48" s="220">
        <f t="shared" si="17"/>
        <v>1045.30390535107</v>
      </c>
      <c r="M48" s="221">
        <f t="shared" si="18"/>
        <v>240</v>
      </c>
      <c r="N48" s="222">
        <f t="shared" si="19"/>
        <v>49302</v>
      </c>
      <c r="O48" s="223">
        <v>114</v>
      </c>
      <c r="P48" s="223">
        <v>114</v>
      </c>
      <c r="Q48" s="220">
        <f t="shared" si="20"/>
        <v>1045.3039</v>
      </c>
      <c r="R48" s="220">
        <f t="shared" si="21"/>
        <v>119164.64</v>
      </c>
      <c r="S48" s="220">
        <f t="shared" si="22"/>
        <v>0</v>
      </c>
      <c r="T48" s="220">
        <f t="shared" si="23"/>
        <v>119164.64</v>
      </c>
      <c r="U48" s="209">
        <v>119164.64</v>
      </c>
      <c r="V48" s="220">
        <f t="shared" si="24"/>
        <v>0</v>
      </c>
      <c r="W48" s="220">
        <f t="shared" si="25"/>
        <v>0</v>
      </c>
      <c r="X48" s="227"/>
      <c r="AB48" s="192">
        <f t="shared" si="13"/>
        <v>258631.894107481</v>
      </c>
      <c r="AC48" s="192">
        <f t="shared" si="14"/>
        <v>139467.254107481</v>
      </c>
      <c r="AD48" s="194">
        <f>构筑物!H4</f>
        <v>258631.894107481</v>
      </c>
      <c r="AE48" s="229">
        <f>构筑物!I4</f>
        <v>139467.254107481</v>
      </c>
      <c r="AF48" s="229">
        <f t="shared" si="15"/>
        <v>0</v>
      </c>
    </row>
    <row r="49" s="193" customFormat="1" ht="20.15" hidden="1" customHeight="1" spans="1:32">
      <c r="A49" s="206">
        <v>51</v>
      </c>
      <c r="B49" s="207" t="s">
        <v>1739</v>
      </c>
      <c r="C49" s="207" t="s">
        <v>1734</v>
      </c>
      <c r="D49" s="211" t="s">
        <v>1694</v>
      </c>
      <c r="E49" s="212">
        <v>11921.0135192671</v>
      </c>
      <c r="F49" s="212">
        <v>-1224.67580231387</v>
      </c>
      <c r="G49" s="210">
        <f t="shared" si="16"/>
        <v>10696.3377169532</v>
      </c>
      <c r="H49" s="209">
        <v>4928.33</v>
      </c>
      <c r="I49" s="160">
        <v>41998</v>
      </c>
      <c r="J49" s="218">
        <v>20</v>
      </c>
      <c r="K49" s="219">
        <v>0.03</v>
      </c>
      <c r="L49" s="220">
        <f t="shared" si="17"/>
        <v>43.2310316060193</v>
      </c>
      <c r="M49" s="221">
        <f t="shared" si="18"/>
        <v>240</v>
      </c>
      <c r="N49" s="222">
        <f t="shared" si="19"/>
        <v>49302</v>
      </c>
      <c r="O49" s="223">
        <v>114</v>
      </c>
      <c r="P49" s="223">
        <v>114</v>
      </c>
      <c r="Q49" s="220">
        <f t="shared" si="20"/>
        <v>43.231</v>
      </c>
      <c r="R49" s="220">
        <f t="shared" si="21"/>
        <v>4928.33</v>
      </c>
      <c r="S49" s="220">
        <f t="shared" si="22"/>
        <v>0</v>
      </c>
      <c r="T49" s="220">
        <f t="shared" si="23"/>
        <v>4928.33</v>
      </c>
      <c r="U49" s="209">
        <v>4928.33</v>
      </c>
      <c r="V49" s="220">
        <f t="shared" si="24"/>
        <v>0</v>
      </c>
      <c r="W49" s="220">
        <f t="shared" si="25"/>
        <v>0</v>
      </c>
      <c r="X49" s="228"/>
      <c r="AB49" s="192">
        <f t="shared" si="13"/>
        <v>10696.3377169532</v>
      </c>
      <c r="AC49" s="192">
        <f t="shared" si="14"/>
        <v>5768.00771695323</v>
      </c>
      <c r="AD49" s="194" t="e">
        <f>VLOOKUP(B49,构筑物!B:I,11,FALSE)</f>
        <v>#N/A</v>
      </c>
      <c r="AE49" s="229" t="e">
        <f>VLOOKUP(B49,构筑物!B:I,12,FALSE)</f>
        <v>#N/A</v>
      </c>
      <c r="AF49" s="229" t="e">
        <f t="shared" si="15"/>
        <v>#N/A</v>
      </c>
    </row>
    <row r="50" s="193" customFormat="1" ht="20.15" hidden="1" customHeight="1" spans="1:32">
      <c r="A50" s="206">
        <v>52</v>
      </c>
      <c r="B50" s="207" t="s">
        <v>1740</v>
      </c>
      <c r="C50" s="207" t="s">
        <v>1734</v>
      </c>
      <c r="D50" s="208" t="s">
        <v>1694</v>
      </c>
      <c r="E50" s="209">
        <v>7034.98066117656</v>
      </c>
      <c r="F50" s="209">
        <v>-722.72131656962</v>
      </c>
      <c r="G50" s="210">
        <f t="shared" si="16"/>
        <v>6312.25934460694</v>
      </c>
      <c r="H50" s="209">
        <v>2908.37</v>
      </c>
      <c r="I50" s="160">
        <v>41998</v>
      </c>
      <c r="J50" s="218">
        <v>20</v>
      </c>
      <c r="K50" s="219">
        <v>0.03</v>
      </c>
      <c r="L50" s="220">
        <f t="shared" si="17"/>
        <v>25.5120481844531</v>
      </c>
      <c r="M50" s="221">
        <f t="shared" si="18"/>
        <v>240</v>
      </c>
      <c r="N50" s="222">
        <f t="shared" si="19"/>
        <v>49302</v>
      </c>
      <c r="O50" s="223">
        <v>114</v>
      </c>
      <c r="P50" s="223">
        <v>114</v>
      </c>
      <c r="Q50" s="220">
        <f t="shared" si="20"/>
        <v>25.512</v>
      </c>
      <c r="R50" s="220">
        <f t="shared" si="21"/>
        <v>2908.37</v>
      </c>
      <c r="S50" s="220">
        <f t="shared" si="22"/>
        <v>0</v>
      </c>
      <c r="T50" s="220">
        <f t="shared" si="23"/>
        <v>2908.37</v>
      </c>
      <c r="U50" s="209">
        <v>2908.37</v>
      </c>
      <c r="V50" s="220">
        <f t="shared" si="24"/>
        <v>0</v>
      </c>
      <c r="W50" s="220">
        <f t="shared" si="25"/>
        <v>0</v>
      </c>
      <c r="X50" s="227"/>
      <c r="AB50" s="192">
        <f t="shared" si="13"/>
        <v>6312.25934460694</v>
      </c>
      <c r="AC50" s="192">
        <f t="shared" si="14"/>
        <v>3403.88934460694</v>
      </c>
      <c r="AD50" s="194" t="e">
        <f>VLOOKUP(B50,房屋建筑物!B:G,21,FALSE)</f>
        <v>#REF!</v>
      </c>
      <c r="AE50" s="229" t="e">
        <f>VLOOKUP(B50,房屋建筑物!B:G,22,FALSE)</f>
        <v>#REF!</v>
      </c>
      <c r="AF50" s="229" t="e">
        <f t="shared" si="15"/>
        <v>#REF!</v>
      </c>
    </row>
    <row r="51" s="193" customFormat="1" ht="20.15" hidden="1" customHeight="1" spans="1:32">
      <c r="A51" s="206">
        <v>53</v>
      </c>
      <c r="B51" s="207" t="s">
        <v>1741</v>
      </c>
      <c r="C51" s="207" t="s">
        <v>1734</v>
      </c>
      <c r="D51" s="208" t="s">
        <v>1694</v>
      </c>
      <c r="E51" s="209">
        <v>16560.4582956675</v>
      </c>
      <c r="F51" s="209">
        <v>-1701.29767214448</v>
      </c>
      <c r="G51" s="210">
        <f t="shared" si="16"/>
        <v>14859.160623523</v>
      </c>
      <c r="H51" s="209">
        <v>6846.36</v>
      </c>
      <c r="I51" s="160">
        <v>41998</v>
      </c>
      <c r="J51" s="218">
        <v>20</v>
      </c>
      <c r="K51" s="219">
        <v>0.03</v>
      </c>
      <c r="L51" s="220">
        <f t="shared" si="17"/>
        <v>60.0557741867389</v>
      </c>
      <c r="M51" s="221">
        <f t="shared" si="18"/>
        <v>240</v>
      </c>
      <c r="N51" s="222">
        <f t="shared" si="19"/>
        <v>49302</v>
      </c>
      <c r="O51" s="223">
        <v>114</v>
      </c>
      <c r="P51" s="223">
        <v>114</v>
      </c>
      <c r="Q51" s="220">
        <f t="shared" si="20"/>
        <v>60.0558</v>
      </c>
      <c r="R51" s="220">
        <f t="shared" si="21"/>
        <v>6846.36</v>
      </c>
      <c r="S51" s="220">
        <f t="shared" si="22"/>
        <v>0</v>
      </c>
      <c r="T51" s="220">
        <f t="shared" si="23"/>
        <v>6846.36</v>
      </c>
      <c r="U51" s="209">
        <v>6846.36</v>
      </c>
      <c r="V51" s="220">
        <f t="shared" si="24"/>
        <v>0</v>
      </c>
      <c r="W51" s="220">
        <f t="shared" si="25"/>
        <v>0</v>
      </c>
      <c r="X51" s="227"/>
      <c r="AB51" s="192">
        <f t="shared" si="13"/>
        <v>14859.160623523</v>
      </c>
      <c r="AC51" s="192">
        <f t="shared" si="14"/>
        <v>8012.80062352302</v>
      </c>
      <c r="AD51" s="194" t="e">
        <f>VLOOKUP(B51,房屋建筑物!B:G,21,FALSE)</f>
        <v>#REF!</v>
      </c>
      <c r="AE51" s="229" t="e">
        <f>VLOOKUP(B51,房屋建筑物!B:G,22,FALSE)</f>
        <v>#REF!</v>
      </c>
      <c r="AF51" s="229" t="e">
        <f t="shared" si="15"/>
        <v>#REF!</v>
      </c>
    </row>
    <row r="52" s="193" customFormat="1" ht="20.15" hidden="1" customHeight="1" spans="1:32">
      <c r="A52" s="206">
        <v>54</v>
      </c>
      <c r="B52" s="207" t="s">
        <v>1742</v>
      </c>
      <c r="C52" s="207" t="s">
        <v>1734</v>
      </c>
      <c r="D52" s="211" t="s">
        <v>1694</v>
      </c>
      <c r="E52" s="212">
        <v>291156.211720887</v>
      </c>
      <c r="F52" s="212">
        <v>-29911.2123823735</v>
      </c>
      <c r="G52" s="210">
        <f t="shared" si="16"/>
        <v>261244.999338514</v>
      </c>
      <c r="H52" s="209">
        <v>120368.63</v>
      </c>
      <c r="I52" s="160">
        <v>41998</v>
      </c>
      <c r="J52" s="218">
        <v>20</v>
      </c>
      <c r="K52" s="219">
        <v>0.03</v>
      </c>
      <c r="L52" s="220">
        <f t="shared" si="17"/>
        <v>1055.86520565983</v>
      </c>
      <c r="M52" s="221">
        <f t="shared" si="18"/>
        <v>240</v>
      </c>
      <c r="N52" s="222">
        <f t="shared" si="19"/>
        <v>49302</v>
      </c>
      <c r="O52" s="223">
        <v>114</v>
      </c>
      <c r="P52" s="223">
        <v>114</v>
      </c>
      <c r="Q52" s="220">
        <f t="shared" si="20"/>
        <v>1055.8652</v>
      </c>
      <c r="R52" s="220">
        <f t="shared" si="21"/>
        <v>120368.63</v>
      </c>
      <c r="S52" s="220">
        <f t="shared" si="22"/>
        <v>0</v>
      </c>
      <c r="T52" s="220">
        <f t="shared" si="23"/>
        <v>120368.63</v>
      </c>
      <c r="U52" s="209">
        <v>120368.63</v>
      </c>
      <c r="V52" s="220">
        <f t="shared" si="24"/>
        <v>0</v>
      </c>
      <c r="W52" s="220">
        <f t="shared" si="25"/>
        <v>0</v>
      </c>
      <c r="X52" s="227"/>
      <c r="AB52" s="192">
        <f t="shared" si="13"/>
        <v>261244.999338514</v>
      </c>
      <c r="AC52" s="192">
        <f t="shared" si="14"/>
        <v>140876.369338513</v>
      </c>
      <c r="AD52" s="194" t="e">
        <f>VLOOKUP(B52,构筑物!B:H,11,FALSE)</f>
        <v>#N/A</v>
      </c>
      <c r="AE52" s="229" t="e">
        <f>VLOOKUP(B52,构筑物!B:I,12,FALSE)</f>
        <v>#N/A</v>
      </c>
      <c r="AF52" s="229" t="e">
        <f t="shared" si="15"/>
        <v>#N/A</v>
      </c>
    </row>
    <row r="53" s="193" customFormat="1" ht="20.15" hidden="1" customHeight="1" spans="1:32">
      <c r="A53" s="206">
        <v>55</v>
      </c>
      <c r="B53" s="207" t="s">
        <v>1743</v>
      </c>
      <c r="C53" s="207" t="s">
        <v>1734</v>
      </c>
      <c r="D53" s="211" t="s">
        <v>1694</v>
      </c>
      <c r="E53" s="212">
        <v>28811.64210593</v>
      </c>
      <c r="F53" s="212">
        <v>-2959.89270165925</v>
      </c>
      <c r="G53" s="210">
        <f t="shared" si="16"/>
        <v>25851.7494042708</v>
      </c>
      <c r="H53" s="209">
        <v>11911.2</v>
      </c>
      <c r="I53" s="160">
        <v>41998</v>
      </c>
      <c r="J53" s="218">
        <v>20</v>
      </c>
      <c r="K53" s="219">
        <v>0.03</v>
      </c>
      <c r="L53" s="220">
        <f t="shared" si="17"/>
        <v>104.484153842261</v>
      </c>
      <c r="M53" s="221">
        <f t="shared" si="18"/>
        <v>240</v>
      </c>
      <c r="N53" s="222">
        <f t="shared" si="19"/>
        <v>49302</v>
      </c>
      <c r="O53" s="223">
        <v>114</v>
      </c>
      <c r="P53" s="223">
        <v>114</v>
      </c>
      <c r="Q53" s="220">
        <f t="shared" si="20"/>
        <v>104.4842</v>
      </c>
      <c r="R53" s="220">
        <f t="shared" si="21"/>
        <v>11911.2</v>
      </c>
      <c r="S53" s="220">
        <f t="shared" si="22"/>
        <v>0</v>
      </c>
      <c r="T53" s="220">
        <f t="shared" si="23"/>
        <v>11911.2</v>
      </c>
      <c r="U53" s="209">
        <v>11911.2</v>
      </c>
      <c r="V53" s="220">
        <f t="shared" si="24"/>
        <v>0</v>
      </c>
      <c r="W53" s="220">
        <f t="shared" si="25"/>
        <v>0</v>
      </c>
      <c r="X53" s="227"/>
      <c r="AB53" s="192">
        <f t="shared" si="13"/>
        <v>25851.7494042708</v>
      </c>
      <c r="AC53" s="192">
        <f t="shared" si="14"/>
        <v>13940.5494042708</v>
      </c>
      <c r="AD53" s="194" t="e">
        <f>VLOOKUP(B53,构筑物!B:H,11,FALSE)</f>
        <v>#N/A</v>
      </c>
      <c r="AE53" s="229" t="e">
        <f>VLOOKUP(B53,构筑物!B:I,12,FALSE)</f>
        <v>#N/A</v>
      </c>
      <c r="AF53" s="229" t="e">
        <f t="shared" si="15"/>
        <v>#N/A</v>
      </c>
    </row>
    <row r="54" s="193" customFormat="1" ht="20.15" hidden="1" customHeight="1" spans="1:32">
      <c r="A54" s="206">
        <v>56</v>
      </c>
      <c r="B54" s="207" t="s">
        <v>1744</v>
      </c>
      <c r="C54" s="207" t="s">
        <v>1734</v>
      </c>
      <c r="D54" s="211" t="s">
        <v>1694</v>
      </c>
      <c r="E54" s="212">
        <v>25421.6652934927</v>
      </c>
      <c r="F54" s="212">
        <v>-2611.63182888303</v>
      </c>
      <c r="G54" s="210">
        <f t="shared" si="16"/>
        <v>22810.0334646097</v>
      </c>
      <c r="H54" s="209">
        <v>10509.73</v>
      </c>
      <c r="I54" s="160">
        <v>41998</v>
      </c>
      <c r="J54" s="218">
        <v>20</v>
      </c>
      <c r="K54" s="219">
        <v>0.03</v>
      </c>
      <c r="L54" s="220">
        <f t="shared" si="17"/>
        <v>92.1905519194641</v>
      </c>
      <c r="M54" s="221">
        <f t="shared" si="18"/>
        <v>240</v>
      </c>
      <c r="N54" s="222">
        <f t="shared" si="19"/>
        <v>49302</v>
      </c>
      <c r="O54" s="223">
        <v>114</v>
      </c>
      <c r="P54" s="223">
        <v>114</v>
      </c>
      <c r="Q54" s="220">
        <f t="shared" si="20"/>
        <v>92.1906</v>
      </c>
      <c r="R54" s="220">
        <f t="shared" si="21"/>
        <v>10509.73</v>
      </c>
      <c r="S54" s="220">
        <f t="shared" si="22"/>
        <v>0</v>
      </c>
      <c r="T54" s="220">
        <f t="shared" si="23"/>
        <v>10509.73</v>
      </c>
      <c r="U54" s="209">
        <v>10509.73</v>
      </c>
      <c r="V54" s="220">
        <f t="shared" si="24"/>
        <v>0</v>
      </c>
      <c r="W54" s="220">
        <f t="shared" si="25"/>
        <v>0</v>
      </c>
      <c r="X54" s="227"/>
      <c r="AB54" s="192">
        <f t="shared" si="13"/>
        <v>22810.0334646097</v>
      </c>
      <c r="AC54" s="192">
        <f t="shared" si="14"/>
        <v>12300.3034646097</v>
      </c>
      <c r="AD54" s="194" t="e">
        <f>VLOOKUP(B54,房屋建筑物!B:G,21,FALSE)</f>
        <v>#REF!</v>
      </c>
      <c r="AE54" s="229" t="e">
        <f>VLOOKUP(B54,房屋建筑物!B:G,22,FALSE)</f>
        <v>#REF!</v>
      </c>
      <c r="AF54" s="229" t="e">
        <f t="shared" si="15"/>
        <v>#REF!</v>
      </c>
    </row>
    <row r="55" s="193" customFormat="1" ht="20.15" hidden="1" customHeight="1" spans="1:32">
      <c r="A55" s="206">
        <v>57</v>
      </c>
      <c r="B55" s="207" t="s">
        <v>1745</v>
      </c>
      <c r="C55" s="207" t="s">
        <v>1734</v>
      </c>
      <c r="D55" s="208" t="s">
        <v>1694</v>
      </c>
      <c r="E55" s="209">
        <v>130335.388804136</v>
      </c>
      <c r="F55" s="209">
        <v>-13389.6834019704</v>
      </c>
      <c r="G55" s="210">
        <f t="shared" si="16"/>
        <v>116945.705402166</v>
      </c>
      <c r="H55" s="209">
        <v>53882.74</v>
      </c>
      <c r="I55" s="160">
        <v>41998</v>
      </c>
      <c r="J55" s="218">
        <v>20</v>
      </c>
      <c r="K55" s="219">
        <v>0.03</v>
      </c>
      <c r="L55" s="220">
        <f t="shared" si="17"/>
        <v>472.655559333753</v>
      </c>
      <c r="M55" s="221">
        <f t="shared" si="18"/>
        <v>240</v>
      </c>
      <c r="N55" s="222">
        <f t="shared" si="19"/>
        <v>49302</v>
      </c>
      <c r="O55" s="223">
        <v>114</v>
      </c>
      <c r="P55" s="223">
        <v>114</v>
      </c>
      <c r="Q55" s="220">
        <f t="shared" si="20"/>
        <v>472.6556</v>
      </c>
      <c r="R55" s="220">
        <f t="shared" si="21"/>
        <v>53882.74</v>
      </c>
      <c r="S55" s="220">
        <f t="shared" si="22"/>
        <v>0</v>
      </c>
      <c r="T55" s="220">
        <f t="shared" si="23"/>
        <v>53882.74</v>
      </c>
      <c r="U55" s="209">
        <v>53882.74</v>
      </c>
      <c r="V55" s="220">
        <f t="shared" si="24"/>
        <v>0</v>
      </c>
      <c r="W55" s="220">
        <f t="shared" si="25"/>
        <v>0</v>
      </c>
      <c r="X55" s="227"/>
      <c r="AB55" s="192">
        <f t="shared" si="13"/>
        <v>116945.705402166</v>
      </c>
      <c r="AC55" s="192">
        <f t="shared" si="14"/>
        <v>63062.9654021656</v>
      </c>
      <c r="AD55" s="194" t="e">
        <f>VLOOKUP(B55,构筑物!B:H,11,FALSE)</f>
        <v>#N/A</v>
      </c>
      <c r="AE55" s="229" t="e">
        <f>VLOOKUP(B55,构筑物!B:I,12,FALSE)</f>
        <v>#N/A</v>
      </c>
      <c r="AF55" s="229" t="e">
        <f t="shared" si="15"/>
        <v>#N/A</v>
      </c>
    </row>
    <row r="56" s="193" customFormat="1" ht="20.15" hidden="1" customHeight="1" spans="1:32">
      <c r="A56" s="206">
        <v>58</v>
      </c>
      <c r="B56" s="207" t="s">
        <v>1746</v>
      </c>
      <c r="C56" s="207" t="s">
        <v>1734</v>
      </c>
      <c r="D56" s="211" t="s">
        <v>1694</v>
      </c>
      <c r="E56" s="212">
        <v>4263.65233908287</v>
      </c>
      <c r="F56" s="212">
        <v>-438.015764407483</v>
      </c>
      <c r="G56" s="210">
        <f t="shared" si="16"/>
        <v>3825.63657467539</v>
      </c>
      <c r="H56" s="209">
        <v>1762.66</v>
      </c>
      <c r="I56" s="160">
        <v>41998</v>
      </c>
      <c r="J56" s="218">
        <v>20</v>
      </c>
      <c r="K56" s="219">
        <v>0.03</v>
      </c>
      <c r="L56" s="220">
        <f t="shared" si="17"/>
        <v>15.4619478226464</v>
      </c>
      <c r="M56" s="221">
        <f t="shared" si="18"/>
        <v>240</v>
      </c>
      <c r="N56" s="222">
        <f t="shared" si="19"/>
        <v>49302</v>
      </c>
      <c r="O56" s="223">
        <v>114</v>
      </c>
      <c r="P56" s="223">
        <v>114</v>
      </c>
      <c r="Q56" s="220">
        <f t="shared" si="20"/>
        <v>15.4619</v>
      </c>
      <c r="R56" s="220">
        <f t="shared" si="21"/>
        <v>1762.66</v>
      </c>
      <c r="S56" s="220">
        <f t="shared" si="22"/>
        <v>0</v>
      </c>
      <c r="T56" s="220">
        <f t="shared" si="23"/>
        <v>1762.66</v>
      </c>
      <c r="U56" s="209">
        <v>1762.66</v>
      </c>
      <c r="V56" s="220">
        <f t="shared" si="24"/>
        <v>0</v>
      </c>
      <c r="W56" s="220">
        <f t="shared" si="25"/>
        <v>0</v>
      </c>
      <c r="X56" s="227"/>
      <c r="AB56" s="192">
        <f t="shared" si="13"/>
        <v>3825.63657467539</v>
      </c>
      <c r="AC56" s="192">
        <f t="shared" si="14"/>
        <v>2062.97657467539</v>
      </c>
      <c r="AD56" s="194" t="e">
        <f>VLOOKUP(B56,构筑物!B:H,11,FALSE)</f>
        <v>#N/A</v>
      </c>
      <c r="AE56" s="229" t="e">
        <f>VLOOKUP(B56,构筑物!B:I,12,FALSE)</f>
        <v>#N/A</v>
      </c>
      <c r="AF56" s="229" t="e">
        <f t="shared" si="15"/>
        <v>#N/A</v>
      </c>
    </row>
    <row r="57" s="193" customFormat="1" ht="20.15" hidden="1" customHeight="1" spans="1:32">
      <c r="A57" s="206">
        <v>59</v>
      </c>
      <c r="B57" s="207" t="s">
        <v>1747</v>
      </c>
      <c r="C57" s="207" t="s">
        <v>1734</v>
      </c>
      <c r="D57" s="211" t="s">
        <v>1694</v>
      </c>
      <c r="E57" s="212">
        <v>94787.7396149476</v>
      </c>
      <c r="F57" s="212">
        <v>-9737.78369388099</v>
      </c>
      <c r="G57" s="210">
        <f t="shared" si="16"/>
        <v>85049.9559210666</v>
      </c>
      <c r="H57" s="209">
        <v>39186.77</v>
      </c>
      <c r="I57" s="160">
        <v>41998</v>
      </c>
      <c r="J57" s="218">
        <v>20</v>
      </c>
      <c r="K57" s="219">
        <v>0.03</v>
      </c>
      <c r="L57" s="220">
        <f t="shared" si="17"/>
        <v>343.743571847644</v>
      </c>
      <c r="M57" s="221">
        <f t="shared" si="18"/>
        <v>240</v>
      </c>
      <c r="N57" s="222">
        <f t="shared" si="19"/>
        <v>49302</v>
      </c>
      <c r="O57" s="223">
        <v>114</v>
      </c>
      <c r="P57" s="223">
        <v>114</v>
      </c>
      <c r="Q57" s="220">
        <f t="shared" si="20"/>
        <v>343.7436</v>
      </c>
      <c r="R57" s="220">
        <f t="shared" si="21"/>
        <v>39186.77</v>
      </c>
      <c r="S57" s="220">
        <f t="shared" si="22"/>
        <v>0</v>
      </c>
      <c r="T57" s="220">
        <f t="shared" si="23"/>
        <v>39186.77</v>
      </c>
      <c r="U57" s="209">
        <v>39186.77</v>
      </c>
      <c r="V57" s="220">
        <f t="shared" si="24"/>
        <v>0</v>
      </c>
      <c r="W57" s="220">
        <f t="shared" si="25"/>
        <v>0</v>
      </c>
      <c r="X57" s="227"/>
      <c r="AB57" s="192">
        <f t="shared" si="13"/>
        <v>85049.9559210666</v>
      </c>
      <c r="AC57" s="192">
        <f t="shared" si="14"/>
        <v>45863.1859210666</v>
      </c>
      <c r="AD57" s="194" t="e">
        <f>VLOOKUP(B57,房屋建筑物!B:G,21,FALSE)</f>
        <v>#REF!</v>
      </c>
      <c r="AE57" s="229" t="e">
        <f>VLOOKUP(B57,房屋建筑物!B:G,22,FALSE)</f>
        <v>#REF!</v>
      </c>
      <c r="AF57" s="229" t="e">
        <f t="shared" si="15"/>
        <v>#REF!</v>
      </c>
    </row>
    <row r="58" s="193" customFormat="1" ht="20.15" hidden="1" customHeight="1" spans="1:32">
      <c r="A58" s="206">
        <v>60</v>
      </c>
      <c r="B58" s="207" t="s">
        <v>1748</v>
      </c>
      <c r="C58" s="207" t="s">
        <v>1734</v>
      </c>
      <c r="D58" s="211" t="s">
        <v>1694</v>
      </c>
      <c r="E58" s="212">
        <v>33520.5330810224</v>
      </c>
      <c r="F58" s="212">
        <v>-3443.64895473363</v>
      </c>
      <c r="G58" s="210">
        <f t="shared" si="16"/>
        <v>30076.8841262888</v>
      </c>
      <c r="H58" s="209">
        <v>13857.92</v>
      </c>
      <c r="I58" s="160">
        <v>41998</v>
      </c>
      <c r="J58" s="218">
        <v>20</v>
      </c>
      <c r="K58" s="219">
        <v>0.03</v>
      </c>
      <c r="L58" s="220">
        <f t="shared" si="17"/>
        <v>121.560740010417</v>
      </c>
      <c r="M58" s="221">
        <f t="shared" si="18"/>
        <v>240</v>
      </c>
      <c r="N58" s="222">
        <f t="shared" si="19"/>
        <v>49302</v>
      </c>
      <c r="O58" s="223">
        <v>114</v>
      </c>
      <c r="P58" s="223">
        <v>114</v>
      </c>
      <c r="Q58" s="220">
        <f t="shared" si="20"/>
        <v>121.5607</v>
      </c>
      <c r="R58" s="220">
        <f t="shared" si="21"/>
        <v>13857.92</v>
      </c>
      <c r="S58" s="220">
        <f t="shared" si="22"/>
        <v>0</v>
      </c>
      <c r="T58" s="220">
        <f t="shared" si="23"/>
        <v>13857.92</v>
      </c>
      <c r="U58" s="209">
        <v>13857.92</v>
      </c>
      <c r="V58" s="220">
        <f t="shared" si="24"/>
        <v>0</v>
      </c>
      <c r="W58" s="220">
        <f t="shared" si="25"/>
        <v>0</v>
      </c>
      <c r="X58" s="227"/>
      <c r="AB58" s="192">
        <f t="shared" si="13"/>
        <v>30076.8841262888</v>
      </c>
      <c r="AC58" s="192">
        <f t="shared" si="14"/>
        <v>16218.9641262888</v>
      </c>
      <c r="AD58" s="194" t="e">
        <f>VLOOKUP(B58,房屋建筑物!B:G,21,FALSE)</f>
        <v>#REF!</v>
      </c>
      <c r="AE58" s="229" t="e">
        <f>VLOOKUP(B58,房屋建筑物!B:G,22,FALSE)</f>
        <v>#REF!</v>
      </c>
      <c r="AF58" s="229" t="e">
        <f t="shared" si="15"/>
        <v>#REF!</v>
      </c>
    </row>
    <row r="59" s="193" customFormat="1" ht="20.15" hidden="1" customHeight="1" spans="1:32">
      <c r="A59" s="206">
        <v>61</v>
      </c>
      <c r="B59" s="207" t="s">
        <v>1749</v>
      </c>
      <c r="C59" s="207" t="s">
        <v>1734</v>
      </c>
      <c r="D59" s="208" t="s">
        <v>1694</v>
      </c>
      <c r="E59" s="209">
        <v>123860.593261823</v>
      </c>
      <c r="F59" s="209">
        <v>-12724.5113163264</v>
      </c>
      <c r="G59" s="210">
        <f t="shared" si="16"/>
        <v>111136.081945497</v>
      </c>
      <c r="H59" s="209">
        <v>51205.95</v>
      </c>
      <c r="I59" s="160">
        <v>41998</v>
      </c>
      <c r="J59" s="218">
        <v>20</v>
      </c>
      <c r="K59" s="219">
        <v>0.03</v>
      </c>
      <c r="L59" s="220">
        <f t="shared" si="17"/>
        <v>449.174997863049</v>
      </c>
      <c r="M59" s="221">
        <f t="shared" si="18"/>
        <v>240</v>
      </c>
      <c r="N59" s="222">
        <f t="shared" si="19"/>
        <v>49302</v>
      </c>
      <c r="O59" s="223">
        <v>114</v>
      </c>
      <c r="P59" s="223">
        <v>114</v>
      </c>
      <c r="Q59" s="220">
        <f t="shared" si="20"/>
        <v>449.175</v>
      </c>
      <c r="R59" s="220">
        <f t="shared" si="21"/>
        <v>51205.95</v>
      </c>
      <c r="S59" s="220">
        <f t="shared" si="22"/>
        <v>0</v>
      </c>
      <c r="T59" s="220">
        <f t="shared" si="23"/>
        <v>51205.95</v>
      </c>
      <c r="U59" s="209">
        <v>51205.95</v>
      </c>
      <c r="V59" s="220">
        <f t="shared" si="24"/>
        <v>0</v>
      </c>
      <c r="W59" s="220">
        <f t="shared" si="25"/>
        <v>0</v>
      </c>
      <c r="X59" s="227"/>
      <c r="AB59" s="192">
        <f t="shared" si="13"/>
        <v>111136.081945497</v>
      </c>
      <c r="AC59" s="192">
        <f t="shared" si="14"/>
        <v>59930.1319454966</v>
      </c>
      <c r="AD59" s="194" t="e">
        <f>VLOOKUP(B59,构筑物!B:H,11,FALSE)</f>
        <v>#N/A</v>
      </c>
      <c r="AE59" s="229" t="e">
        <f>VLOOKUP(B59,构筑物!B:I,12,FALSE)</f>
        <v>#N/A</v>
      </c>
      <c r="AF59" s="229" t="e">
        <f t="shared" si="15"/>
        <v>#N/A</v>
      </c>
    </row>
    <row r="60" s="193" customFormat="1" ht="20.15" hidden="1" customHeight="1" spans="1:32">
      <c r="A60" s="206">
        <v>62</v>
      </c>
      <c r="B60" s="207" t="s">
        <v>1750</v>
      </c>
      <c r="C60" s="207" t="s">
        <v>1734</v>
      </c>
      <c r="D60" s="208" t="s">
        <v>1694</v>
      </c>
      <c r="E60" s="209">
        <v>41128.4791551402</v>
      </c>
      <c r="F60" s="209">
        <v>-4225.23245409147</v>
      </c>
      <c r="G60" s="210">
        <f t="shared" si="16"/>
        <v>36903.2467010487</v>
      </c>
      <c r="H60" s="209">
        <v>17003.17</v>
      </c>
      <c r="I60" s="160">
        <v>41998</v>
      </c>
      <c r="J60" s="218">
        <v>20</v>
      </c>
      <c r="K60" s="219">
        <v>0.03</v>
      </c>
      <c r="L60" s="220">
        <f t="shared" si="17"/>
        <v>149.150622083405</v>
      </c>
      <c r="M60" s="221">
        <f t="shared" si="18"/>
        <v>240</v>
      </c>
      <c r="N60" s="222">
        <f t="shared" si="19"/>
        <v>49302</v>
      </c>
      <c r="O60" s="223">
        <v>114</v>
      </c>
      <c r="P60" s="223">
        <v>114</v>
      </c>
      <c r="Q60" s="220">
        <f t="shared" si="20"/>
        <v>149.1506</v>
      </c>
      <c r="R60" s="220">
        <f t="shared" si="21"/>
        <v>17003.17</v>
      </c>
      <c r="S60" s="220">
        <f t="shared" si="22"/>
        <v>0</v>
      </c>
      <c r="T60" s="220">
        <f t="shared" si="23"/>
        <v>17003.17</v>
      </c>
      <c r="U60" s="209">
        <v>17003.17</v>
      </c>
      <c r="V60" s="220">
        <f t="shared" si="24"/>
        <v>0</v>
      </c>
      <c r="W60" s="220">
        <f t="shared" si="25"/>
        <v>0</v>
      </c>
      <c r="X60" s="227"/>
      <c r="AB60" s="192">
        <f t="shared" si="13"/>
        <v>36903.2467010487</v>
      </c>
      <c r="AC60" s="192">
        <f t="shared" si="14"/>
        <v>19900.0767010487</v>
      </c>
      <c r="AD60" s="194" t="e">
        <f>VLOOKUP(B60,构筑物!B:I,11,FALSE)</f>
        <v>#N/A</v>
      </c>
      <c r="AE60" s="229" t="e">
        <f>VLOOKUP(B60,构筑物!B:I,12,FALSE)</f>
        <v>#N/A</v>
      </c>
      <c r="AF60" s="229" t="e">
        <f t="shared" si="15"/>
        <v>#N/A</v>
      </c>
    </row>
    <row r="61" s="193" customFormat="1" ht="20.15" hidden="1" customHeight="1" spans="1:32">
      <c r="A61" s="206">
        <v>63</v>
      </c>
      <c r="B61" s="207" t="s">
        <v>1751</v>
      </c>
      <c r="C61" s="207" t="s">
        <v>1734</v>
      </c>
      <c r="D61" s="211" t="s">
        <v>1694</v>
      </c>
      <c r="E61" s="212">
        <v>2607045.36473274</v>
      </c>
      <c r="F61" s="212">
        <v>-267828.349373352</v>
      </c>
      <c r="G61" s="210">
        <f t="shared" si="16"/>
        <v>2339217.01535939</v>
      </c>
      <c r="H61" s="209">
        <v>1077794.24</v>
      </c>
      <c r="I61" s="160">
        <v>41998</v>
      </c>
      <c r="J61" s="218">
        <v>20</v>
      </c>
      <c r="K61" s="219">
        <v>0.03</v>
      </c>
      <c r="L61" s="220">
        <f t="shared" si="17"/>
        <v>9454.33543707753</v>
      </c>
      <c r="M61" s="221">
        <f t="shared" si="18"/>
        <v>240</v>
      </c>
      <c r="N61" s="222">
        <f t="shared" si="19"/>
        <v>49302</v>
      </c>
      <c r="O61" s="223">
        <v>114</v>
      </c>
      <c r="P61" s="223">
        <v>114</v>
      </c>
      <c r="Q61" s="220">
        <f t="shared" si="20"/>
        <v>9454.3354</v>
      </c>
      <c r="R61" s="220">
        <f t="shared" si="21"/>
        <v>1077794.24</v>
      </c>
      <c r="S61" s="220">
        <f t="shared" si="22"/>
        <v>0</v>
      </c>
      <c r="T61" s="220">
        <f t="shared" si="23"/>
        <v>1077794.24</v>
      </c>
      <c r="U61" s="209">
        <v>1077794.24</v>
      </c>
      <c r="V61" s="220">
        <f t="shared" si="24"/>
        <v>0</v>
      </c>
      <c r="W61" s="220">
        <f t="shared" si="25"/>
        <v>0</v>
      </c>
      <c r="X61" s="227"/>
      <c r="AB61" s="192">
        <f t="shared" si="13"/>
        <v>2339217.01535939</v>
      </c>
      <c r="AC61" s="192">
        <f t="shared" si="14"/>
        <v>1261422.77535939</v>
      </c>
      <c r="AD61" s="194" t="e">
        <f>VLOOKUP(B61,房屋建筑物!B:G,21,FALSE)</f>
        <v>#REF!</v>
      </c>
      <c r="AE61" s="229" t="e">
        <f>VLOOKUP(B61,房屋建筑物!B:G,22,FALSE)</f>
        <v>#REF!</v>
      </c>
      <c r="AF61" s="229" t="e">
        <f t="shared" si="15"/>
        <v>#REF!</v>
      </c>
    </row>
    <row r="62" s="193" customFormat="1" ht="20.15" hidden="1" customHeight="1" spans="1:32">
      <c r="A62" s="206">
        <v>64</v>
      </c>
      <c r="B62" s="207" t="s">
        <v>1752</v>
      </c>
      <c r="C62" s="207" t="s">
        <v>1753</v>
      </c>
      <c r="D62" s="211" t="s">
        <v>1694</v>
      </c>
      <c r="E62" s="212">
        <v>13335.8338670343</v>
      </c>
      <c r="F62" s="212">
        <v>-1370.02386703432</v>
      </c>
      <c r="G62" s="210">
        <f t="shared" si="16"/>
        <v>11965.81</v>
      </c>
      <c r="H62" s="209">
        <v>11606.84</v>
      </c>
      <c r="I62" s="160">
        <v>41998</v>
      </c>
      <c r="J62" s="218">
        <v>3</v>
      </c>
      <c r="K62" s="219">
        <v>0.03</v>
      </c>
      <c r="L62" s="220">
        <f t="shared" si="17"/>
        <v>322.412102777777</v>
      </c>
      <c r="M62" s="221">
        <f t="shared" si="18"/>
        <v>36</v>
      </c>
      <c r="N62" s="222">
        <f t="shared" si="19"/>
        <v>43093</v>
      </c>
      <c r="O62" s="223">
        <v>36</v>
      </c>
      <c r="P62" s="223">
        <v>36</v>
      </c>
      <c r="Q62" s="220">
        <f t="shared" si="20"/>
        <v>322.4121</v>
      </c>
      <c r="R62" s="220">
        <f t="shared" si="21"/>
        <v>11606.84</v>
      </c>
      <c r="S62" s="220">
        <f t="shared" si="22"/>
        <v>0</v>
      </c>
      <c r="T62" s="220">
        <f t="shared" si="23"/>
        <v>11606.84</v>
      </c>
      <c r="U62" s="209">
        <v>11606.84</v>
      </c>
      <c r="V62" s="220">
        <f t="shared" si="24"/>
        <v>0</v>
      </c>
      <c r="W62" s="220">
        <f t="shared" si="25"/>
        <v>0</v>
      </c>
      <c r="X62" s="228"/>
      <c r="Y62" s="232"/>
      <c r="AB62" s="192">
        <f t="shared" si="13"/>
        <v>11965.81</v>
      </c>
      <c r="AC62" s="192">
        <f t="shared" si="14"/>
        <v>358.969999999979</v>
      </c>
      <c r="AD62" s="192" t="e">
        <f>VLOOKUP(B62,其他设备!B:G,11,FALSE)</f>
        <v>#REF!</v>
      </c>
      <c r="AE62" s="229" t="e">
        <f>VLOOKUP(B62,其他设备!B:G,12,FALSE)</f>
        <v>#REF!</v>
      </c>
      <c r="AF62" s="229" t="e">
        <f t="shared" si="15"/>
        <v>#REF!</v>
      </c>
    </row>
    <row r="63" s="193" customFormat="1" ht="20.15" customHeight="1" spans="1:32">
      <c r="A63" s="206">
        <v>65</v>
      </c>
      <c r="B63" s="213" t="s">
        <v>1754</v>
      </c>
      <c r="C63" s="207" t="s">
        <v>1753</v>
      </c>
      <c r="D63" s="211" t="s">
        <v>1694</v>
      </c>
      <c r="E63" s="212">
        <v>4535.99412315837</v>
      </c>
      <c r="F63" s="212">
        <v>-465.994123158372</v>
      </c>
      <c r="G63" s="210">
        <f t="shared" si="16"/>
        <v>4070</v>
      </c>
      <c r="H63" s="209">
        <v>3947.9</v>
      </c>
      <c r="I63" s="160">
        <v>41998</v>
      </c>
      <c r="J63" s="218">
        <v>3</v>
      </c>
      <c r="K63" s="219">
        <v>0.03</v>
      </c>
      <c r="L63" s="220">
        <f t="shared" si="17"/>
        <v>109.663888888889</v>
      </c>
      <c r="M63" s="221">
        <f t="shared" si="18"/>
        <v>36</v>
      </c>
      <c r="N63" s="222">
        <f t="shared" si="19"/>
        <v>43093</v>
      </c>
      <c r="O63" s="223">
        <v>36</v>
      </c>
      <c r="P63" s="223">
        <v>36</v>
      </c>
      <c r="Q63" s="220">
        <f t="shared" si="20"/>
        <v>109.6639</v>
      </c>
      <c r="R63" s="220">
        <f t="shared" si="21"/>
        <v>3947.9</v>
      </c>
      <c r="S63" s="220">
        <f t="shared" si="22"/>
        <v>0</v>
      </c>
      <c r="T63" s="220">
        <f t="shared" si="23"/>
        <v>3947.9</v>
      </c>
      <c r="U63" s="209">
        <v>3947.9</v>
      </c>
      <c r="V63" s="220">
        <f t="shared" si="24"/>
        <v>0</v>
      </c>
      <c r="W63" s="220">
        <f t="shared" si="25"/>
        <v>0</v>
      </c>
      <c r="X63" s="228"/>
      <c r="AB63" s="192">
        <f t="shared" si="13"/>
        <v>4070</v>
      </c>
      <c r="AC63" s="192">
        <f t="shared" si="14"/>
        <v>122.1</v>
      </c>
      <c r="AD63" s="192">
        <v>4070</v>
      </c>
      <c r="AE63" s="229">
        <v>3947.9</v>
      </c>
      <c r="AF63" s="229"/>
    </row>
    <row r="64" s="193" customFormat="1" ht="20.15" hidden="1" customHeight="1" spans="1:32">
      <c r="A64" s="206">
        <v>68</v>
      </c>
      <c r="B64" s="207" t="s">
        <v>1755</v>
      </c>
      <c r="C64" s="207" t="s">
        <v>1753</v>
      </c>
      <c r="D64" s="211" t="s">
        <v>1694</v>
      </c>
      <c r="E64" s="212">
        <v>7467.11563271771</v>
      </c>
      <c r="F64" s="212">
        <v>-767.115632717714</v>
      </c>
      <c r="G64" s="210">
        <f t="shared" si="16"/>
        <v>6700</v>
      </c>
      <c r="H64" s="209">
        <v>6499</v>
      </c>
      <c r="I64" s="160">
        <v>41998</v>
      </c>
      <c r="J64" s="218">
        <v>3</v>
      </c>
      <c r="K64" s="219">
        <v>0.03</v>
      </c>
      <c r="L64" s="220">
        <f t="shared" si="17"/>
        <v>180.527777777778</v>
      </c>
      <c r="M64" s="221">
        <f t="shared" si="18"/>
        <v>36</v>
      </c>
      <c r="N64" s="222">
        <f t="shared" si="19"/>
        <v>43093</v>
      </c>
      <c r="O64" s="223">
        <v>36</v>
      </c>
      <c r="P64" s="223">
        <v>36</v>
      </c>
      <c r="Q64" s="220">
        <f t="shared" si="20"/>
        <v>180.5278</v>
      </c>
      <c r="R64" s="220">
        <f t="shared" si="21"/>
        <v>6499</v>
      </c>
      <c r="S64" s="220">
        <f t="shared" si="22"/>
        <v>0</v>
      </c>
      <c r="T64" s="220">
        <f t="shared" si="23"/>
        <v>6499</v>
      </c>
      <c r="U64" s="209">
        <v>6499</v>
      </c>
      <c r="V64" s="220">
        <f t="shared" si="24"/>
        <v>0</v>
      </c>
      <c r="W64" s="220">
        <f t="shared" si="25"/>
        <v>0</v>
      </c>
      <c r="X64" s="227"/>
      <c r="AB64" s="192">
        <f t="shared" si="13"/>
        <v>6700</v>
      </c>
      <c r="AC64" s="192">
        <f t="shared" si="14"/>
        <v>200.999999999995</v>
      </c>
      <c r="AD64" s="192">
        <f>电子设备!G4</f>
        <v>6700</v>
      </c>
      <c r="AE64" s="229">
        <f>电子设备!I4</f>
        <v>200.999999999995</v>
      </c>
      <c r="AF64" s="229">
        <f t="shared" si="15"/>
        <v>0</v>
      </c>
    </row>
    <row r="65" s="193" customFormat="1" ht="20.15" hidden="1" customHeight="1" spans="1:32">
      <c r="A65" s="206">
        <v>69</v>
      </c>
      <c r="B65" s="207" t="s">
        <v>1756</v>
      </c>
      <c r="C65" s="207" t="s">
        <v>1753</v>
      </c>
      <c r="D65" s="208" t="s">
        <v>1694</v>
      </c>
      <c r="E65" s="209">
        <v>6879.36447283319</v>
      </c>
      <c r="F65" s="209">
        <v>-706.734472833185</v>
      </c>
      <c r="G65" s="210">
        <f t="shared" si="16"/>
        <v>6172.63</v>
      </c>
      <c r="H65" s="209">
        <v>5987.45</v>
      </c>
      <c r="I65" s="160">
        <v>41998</v>
      </c>
      <c r="J65" s="218">
        <v>3</v>
      </c>
      <c r="K65" s="219">
        <v>0.03</v>
      </c>
      <c r="L65" s="220">
        <f t="shared" si="17"/>
        <v>166.318086111111</v>
      </c>
      <c r="M65" s="221">
        <f t="shared" si="18"/>
        <v>36</v>
      </c>
      <c r="N65" s="222">
        <f t="shared" si="19"/>
        <v>43093</v>
      </c>
      <c r="O65" s="223">
        <v>36</v>
      </c>
      <c r="P65" s="223">
        <v>36</v>
      </c>
      <c r="Q65" s="220">
        <f t="shared" si="20"/>
        <v>166.3181</v>
      </c>
      <c r="R65" s="220">
        <f t="shared" si="21"/>
        <v>5987.45</v>
      </c>
      <c r="S65" s="220">
        <f t="shared" si="22"/>
        <v>0</v>
      </c>
      <c r="T65" s="220">
        <f t="shared" si="23"/>
        <v>5987.45</v>
      </c>
      <c r="U65" s="209">
        <v>5987.45</v>
      </c>
      <c r="V65" s="220">
        <f t="shared" si="24"/>
        <v>0</v>
      </c>
      <c r="W65" s="220">
        <f t="shared" si="25"/>
        <v>0</v>
      </c>
      <c r="X65" s="227"/>
      <c r="AB65" s="192">
        <f t="shared" si="13"/>
        <v>6172.63</v>
      </c>
      <c r="AC65" s="192">
        <f t="shared" si="14"/>
        <v>185.180000000005</v>
      </c>
      <c r="AD65" s="192">
        <f>电子设备!G5</f>
        <v>6172.63</v>
      </c>
      <c r="AE65" s="229">
        <f>电子设备!I5</f>
        <v>185.180000000005</v>
      </c>
      <c r="AF65" s="229">
        <f t="shared" si="15"/>
        <v>0</v>
      </c>
    </row>
    <row r="66" s="193" customFormat="1" ht="20.15" hidden="1" customHeight="1" spans="1:32">
      <c r="A66" s="206">
        <v>71</v>
      </c>
      <c r="B66" s="207" t="s">
        <v>1757</v>
      </c>
      <c r="C66" s="207" t="s">
        <v>1758</v>
      </c>
      <c r="D66" s="211" t="s">
        <v>1694</v>
      </c>
      <c r="E66" s="212">
        <v>231149.913986155</v>
      </c>
      <c r="F66" s="212">
        <v>-23746.6139861555</v>
      </c>
      <c r="G66" s="210">
        <f t="shared" si="16"/>
        <v>207403.3</v>
      </c>
      <c r="H66" s="209">
        <v>201181.2</v>
      </c>
      <c r="I66" s="160">
        <v>41998</v>
      </c>
      <c r="J66" s="218">
        <v>4</v>
      </c>
      <c r="K66" s="219">
        <v>0.03</v>
      </c>
      <c r="L66" s="220">
        <f t="shared" si="17"/>
        <v>4191.27502083332</v>
      </c>
      <c r="M66" s="221">
        <f t="shared" si="18"/>
        <v>48</v>
      </c>
      <c r="N66" s="222">
        <f t="shared" si="19"/>
        <v>43458</v>
      </c>
      <c r="O66" s="223">
        <v>48</v>
      </c>
      <c r="P66" s="223">
        <v>48</v>
      </c>
      <c r="Q66" s="220">
        <f t="shared" si="20"/>
        <v>4191.275</v>
      </c>
      <c r="R66" s="220">
        <f t="shared" si="21"/>
        <v>201181.2</v>
      </c>
      <c r="S66" s="220">
        <f t="shared" si="22"/>
        <v>0</v>
      </c>
      <c r="T66" s="220">
        <f t="shared" si="23"/>
        <v>201181.2</v>
      </c>
      <c r="U66" s="209">
        <v>201181.2</v>
      </c>
      <c r="V66" s="220">
        <f t="shared" si="24"/>
        <v>0</v>
      </c>
      <c r="W66" s="220">
        <f t="shared" si="25"/>
        <v>0</v>
      </c>
      <c r="X66" s="228"/>
      <c r="AB66" s="192">
        <f t="shared" si="13"/>
        <v>207403.3</v>
      </c>
      <c r="AC66" s="192">
        <f t="shared" si="14"/>
        <v>6222.09999999951</v>
      </c>
      <c r="AD66" s="192">
        <f>运输工具!K4</f>
        <v>207403.3</v>
      </c>
      <c r="AE66" s="229">
        <f>运输工具!M4</f>
        <v>6222.09999999951</v>
      </c>
      <c r="AF66" s="229">
        <f t="shared" si="15"/>
        <v>0</v>
      </c>
    </row>
    <row r="67" s="193" customFormat="1" ht="20.15" hidden="1" customHeight="1" spans="1:32">
      <c r="A67" s="206">
        <v>73</v>
      </c>
      <c r="B67" s="207" t="s">
        <v>1759</v>
      </c>
      <c r="C67" s="207" t="s">
        <v>1758</v>
      </c>
      <c r="D67" s="211" t="s">
        <v>1694</v>
      </c>
      <c r="E67" s="212">
        <v>66158.755955366</v>
      </c>
      <c r="F67" s="212">
        <v>-6796.655955366</v>
      </c>
      <c r="G67" s="210">
        <f t="shared" si="16"/>
        <v>59362.1</v>
      </c>
      <c r="H67" s="209">
        <v>57581.24</v>
      </c>
      <c r="I67" s="160">
        <v>41998</v>
      </c>
      <c r="J67" s="218">
        <v>4</v>
      </c>
      <c r="K67" s="219">
        <v>0.03</v>
      </c>
      <c r="L67" s="220">
        <f t="shared" si="17"/>
        <v>1199.60910416667</v>
      </c>
      <c r="M67" s="221">
        <f t="shared" si="18"/>
        <v>48</v>
      </c>
      <c r="N67" s="222">
        <f t="shared" si="19"/>
        <v>43458</v>
      </c>
      <c r="O67" s="223">
        <v>48</v>
      </c>
      <c r="P67" s="223">
        <v>48</v>
      </c>
      <c r="Q67" s="220">
        <f t="shared" si="20"/>
        <v>1199.6091</v>
      </c>
      <c r="R67" s="220">
        <f t="shared" si="21"/>
        <v>57581.24</v>
      </c>
      <c r="S67" s="220">
        <f t="shared" si="22"/>
        <v>0</v>
      </c>
      <c r="T67" s="220">
        <f t="shared" si="23"/>
        <v>57581.24</v>
      </c>
      <c r="U67" s="209">
        <v>57581.24</v>
      </c>
      <c r="V67" s="220">
        <f t="shared" si="24"/>
        <v>0</v>
      </c>
      <c r="W67" s="220">
        <f t="shared" si="25"/>
        <v>0</v>
      </c>
      <c r="X67" s="227"/>
      <c r="AB67" s="192">
        <f t="shared" si="13"/>
        <v>59362.1</v>
      </c>
      <c r="AC67" s="192">
        <f t="shared" si="14"/>
        <v>1780.86</v>
      </c>
      <c r="AD67" s="192" t="e">
        <f>VLOOKUP(B67,构筑物!B:I,11,FALSE)</f>
        <v>#REF!</v>
      </c>
      <c r="AE67" s="229" t="e">
        <f>VLOOKUP(B67,构筑物!B:I,12,FALSE)</f>
        <v>#REF!</v>
      </c>
      <c r="AF67" s="229" t="e">
        <f t="shared" si="15"/>
        <v>#REF!</v>
      </c>
    </row>
    <row r="68" s="193" customFormat="1" ht="20.15" hidden="1" customHeight="1" spans="1:32">
      <c r="A68" s="206">
        <v>74</v>
      </c>
      <c r="B68" s="207" t="s">
        <v>1760</v>
      </c>
      <c r="C68" s="207" t="s">
        <v>1753</v>
      </c>
      <c r="D68" s="208" t="s">
        <v>1694</v>
      </c>
      <c r="E68" s="209">
        <v>4836.90773820819</v>
      </c>
      <c r="F68" s="209">
        <v>-496.907738208191</v>
      </c>
      <c r="G68" s="210">
        <f t="shared" si="16"/>
        <v>4340</v>
      </c>
      <c r="H68" s="209">
        <v>4209.8</v>
      </c>
      <c r="I68" s="160">
        <v>41998</v>
      </c>
      <c r="J68" s="218">
        <v>5</v>
      </c>
      <c r="K68" s="219">
        <v>0.03</v>
      </c>
      <c r="L68" s="220">
        <f t="shared" si="17"/>
        <v>70.1633333333333</v>
      </c>
      <c r="M68" s="221">
        <f t="shared" si="18"/>
        <v>60</v>
      </c>
      <c r="N68" s="222">
        <f t="shared" si="19"/>
        <v>43823</v>
      </c>
      <c r="O68" s="223">
        <v>60</v>
      </c>
      <c r="P68" s="223">
        <v>60</v>
      </c>
      <c r="Q68" s="220">
        <f t="shared" si="20"/>
        <v>70.1633</v>
      </c>
      <c r="R68" s="220">
        <f t="shared" si="21"/>
        <v>4209.8</v>
      </c>
      <c r="S68" s="220">
        <f t="shared" si="22"/>
        <v>0</v>
      </c>
      <c r="T68" s="220">
        <f t="shared" si="23"/>
        <v>4209.8</v>
      </c>
      <c r="U68" s="209">
        <v>4209.8</v>
      </c>
      <c r="V68" s="220">
        <f t="shared" si="24"/>
        <v>0</v>
      </c>
      <c r="W68" s="220">
        <f t="shared" si="25"/>
        <v>0</v>
      </c>
      <c r="X68" s="227"/>
      <c r="AB68" s="192">
        <f t="shared" si="13"/>
        <v>4340</v>
      </c>
      <c r="AC68" s="192">
        <f t="shared" si="14"/>
        <v>130.199999999998</v>
      </c>
      <c r="AD68" s="192" t="e">
        <f>VLOOKUP(B68,其他设备!B:G,11,FALSE)</f>
        <v>#REF!</v>
      </c>
      <c r="AE68" s="229" t="e">
        <f>VLOOKUP(B68,其他设备!B:G,12,FALSE)</f>
        <v>#REF!</v>
      </c>
      <c r="AF68" s="229" t="e">
        <f t="shared" si="15"/>
        <v>#REF!</v>
      </c>
    </row>
    <row r="69" s="193" customFormat="1" ht="20.15" hidden="1" customHeight="1" spans="1:32">
      <c r="A69" s="206">
        <v>75</v>
      </c>
      <c r="B69" s="207" t="s">
        <v>1761</v>
      </c>
      <c r="C69" s="207" t="s">
        <v>1753</v>
      </c>
      <c r="D69" s="211" t="s">
        <v>1694</v>
      </c>
      <c r="E69" s="212">
        <v>18190.2280297615</v>
      </c>
      <c r="F69" s="212">
        <v>-1868.72802976152</v>
      </c>
      <c r="G69" s="210">
        <f t="shared" si="16"/>
        <v>16321.5</v>
      </c>
      <c r="H69" s="209">
        <v>15831.86</v>
      </c>
      <c r="I69" s="160">
        <v>41998</v>
      </c>
      <c r="J69" s="218">
        <v>5</v>
      </c>
      <c r="K69" s="219">
        <v>0.03</v>
      </c>
      <c r="L69" s="220">
        <f t="shared" si="17"/>
        <v>263.86425</v>
      </c>
      <c r="M69" s="221">
        <f t="shared" si="18"/>
        <v>60</v>
      </c>
      <c r="N69" s="222">
        <f t="shared" si="19"/>
        <v>43823</v>
      </c>
      <c r="O69" s="223">
        <v>60</v>
      </c>
      <c r="P69" s="223">
        <v>60</v>
      </c>
      <c r="Q69" s="220">
        <f t="shared" si="20"/>
        <v>263.8643</v>
      </c>
      <c r="R69" s="220">
        <f t="shared" si="21"/>
        <v>15831.86</v>
      </c>
      <c r="S69" s="220">
        <f t="shared" si="22"/>
        <v>0</v>
      </c>
      <c r="T69" s="220">
        <f t="shared" si="23"/>
        <v>15831.86</v>
      </c>
      <c r="U69" s="209">
        <v>15831.86</v>
      </c>
      <c r="V69" s="220">
        <f t="shared" si="24"/>
        <v>0</v>
      </c>
      <c r="W69" s="220">
        <f t="shared" si="25"/>
        <v>0</v>
      </c>
      <c r="X69" s="227"/>
      <c r="AB69" s="192">
        <f t="shared" ref="AB69:AB96" si="26">G69-Y69</f>
        <v>16321.5</v>
      </c>
      <c r="AC69" s="192">
        <f t="shared" ref="AC69:AC96" si="27">G69-H69-AA69</f>
        <v>489.639999999979</v>
      </c>
      <c r="AD69" s="192">
        <f>构筑物!H9</f>
        <v>16321.5</v>
      </c>
      <c r="AE69" s="229" t="e">
        <f>VLOOKUP(B69,构筑物!B:I,12,FALSE)</f>
        <v>#REF!</v>
      </c>
      <c r="AF69" s="229" t="e">
        <f t="shared" si="15"/>
        <v>#REF!</v>
      </c>
    </row>
    <row r="70" s="193" customFormat="1" ht="20.15" hidden="1" customHeight="1" spans="1:32">
      <c r="A70" s="206">
        <v>76</v>
      </c>
      <c r="B70" s="207" t="s">
        <v>1762</v>
      </c>
      <c r="C70" s="207" t="s">
        <v>1753</v>
      </c>
      <c r="D70" s="211" t="s">
        <v>1694</v>
      </c>
      <c r="E70" s="212">
        <v>3187.45532978696</v>
      </c>
      <c r="F70" s="212">
        <v>-327.455329786964</v>
      </c>
      <c r="G70" s="210">
        <f t="shared" si="16"/>
        <v>2860</v>
      </c>
      <c r="H70" s="209">
        <v>2774.2</v>
      </c>
      <c r="I70" s="160">
        <v>41998</v>
      </c>
      <c r="J70" s="218">
        <v>5</v>
      </c>
      <c r="K70" s="219">
        <v>0.03</v>
      </c>
      <c r="L70" s="220">
        <f t="shared" si="17"/>
        <v>46.2366666666666</v>
      </c>
      <c r="M70" s="221">
        <f t="shared" si="18"/>
        <v>60</v>
      </c>
      <c r="N70" s="222">
        <f t="shared" si="19"/>
        <v>43823</v>
      </c>
      <c r="O70" s="223">
        <v>60</v>
      </c>
      <c r="P70" s="223">
        <v>60</v>
      </c>
      <c r="Q70" s="220">
        <f t="shared" si="20"/>
        <v>46.2367</v>
      </c>
      <c r="R70" s="220">
        <f t="shared" si="21"/>
        <v>2774.2</v>
      </c>
      <c r="S70" s="220">
        <f t="shared" si="22"/>
        <v>0</v>
      </c>
      <c r="T70" s="220">
        <f t="shared" si="23"/>
        <v>2774.2</v>
      </c>
      <c r="U70" s="209">
        <v>2774.2</v>
      </c>
      <c r="V70" s="220">
        <f t="shared" si="24"/>
        <v>0</v>
      </c>
      <c r="W70" s="220">
        <f t="shared" si="25"/>
        <v>0</v>
      </c>
      <c r="X70" s="227"/>
      <c r="AB70" s="192">
        <f t="shared" si="26"/>
        <v>2860</v>
      </c>
      <c r="AC70" s="192">
        <f t="shared" si="27"/>
        <v>85.7999999999965</v>
      </c>
      <c r="AD70" s="192" t="e">
        <f>VLOOKUP(B70,其他设备!B:G,11,FALSE)</f>
        <v>#REF!</v>
      </c>
      <c r="AE70" s="229" t="e">
        <f>VLOOKUP(B70,其他设备!B:G,12,FALSE)</f>
        <v>#REF!</v>
      </c>
      <c r="AF70" s="229" t="e">
        <f t="shared" ref="AF70:AF96" si="28">AC70-AE70</f>
        <v>#REF!</v>
      </c>
    </row>
    <row r="71" s="193" customFormat="1" ht="20.15" hidden="1" customHeight="1" spans="1:32">
      <c r="A71" s="206">
        <v>77</v>
      </c>
      <c r="B71" s="207" t="s">
        <v>1763</v>
      </c>
      <c r="C71" s="207" t="s">
        <v>1753</v>
      </c>
      <c r="D71" s="208" t="s">
        <v>1694</v>
      </c>
      <c r="E71" s="209">
        <v>3009.13615049818</v>
      </c>
      <c r="F71" s="209">
        <v>-309.136150498183</v>
      </c>
      <c r="G71" s="210">
        <f t="shared" si="16"/>
        <v>2700</v>
      </c>
      <c r="H71" s="209">
        <v>2619</v>
      </c>
      <c r="I71" s="160">
        <v>41998</v>
      </c>
      <c r="J71" s="218">
        <v>5</v>
      </c>
      <c r="K71" s="219">
        <v>0.03</v>
      </c>
      <c r="L71" s="220">
        <f t="shared" si="17"/>
        <v>43.65</v>
      </c>
      <c r="M71" s="221">
        <f t="shared" si="18"/>
        <v>60</v>
      </c>
      <c r="N71" s="222">
        <f t="shared" si="19"/>
        <v>43823</v>
      </c>
      <c r="O71" s="223">
        <v>60</v>
      </c>
      <c r="P71" s="223">
        <v>60</v>
      </c>
      <c r="Q71" s="220">
        <f t="shared" si="20"/>
        <v>43.65</v>
      </c>
      <c r="R71" s="220">
        <f t="shared" si="21"/>
        <v>2619</v>
      </c>
      <c r="S71" s="220">
        <f t="shared" si="22"/>
        <v>0</v>
      </c>
      <c r="T71" s="220">
        <f t="shared" si="23"/>
        <v>2619</v>
      </c>
      <c r="U71" s="209">
        <v>2619</v>
      </c>
      <c r="V71" s="220">
        <f t="shared" si="24"/>
        <v>0</v>
      </c>
      <c r="W71" s="220">
        <f t="shared" si="25"/>
        <v>0</v>
      </c>
      <c r="X71" s="227"/>
      <c r="AB71" s="192">
        <f t="shared" si="26"/>
        <v>2700</v>
      </c>
      <c r="AC71" s="192">
        <f t="shared" si="27"/>
        <v>80.9999999999973</v>
      </c>
      <c r="AD71" s="192" t="e">
        <f>VLOOKUP(B71,其他设备!B:G,11,FALSE)</f>
        <v>#REF!</v>
      </c>
      <c r="AE71" s="229" t="e">
        <f>VLOOKUP(B71,其他设备!B:G,12,FALSE)</f>
        <v>#REF!</v>
      </c>
      <c r="AF71" s="229" t="e">
        <f t="shared" si="28"/>
        <v>#REF!</v>
      </c>
    </row>
    <row r="72" s="193" customFormat="1" ht="20.15" hidden="1" customHeight="1" spans="1:32">
      <c r="A72" s="206">
        <v>78</v>
      </c>
      <c r="B72" s="207" t="s">
        <v>1764</v>
      </c>
      <c r="C72" s="207" t="s">
        <v>1753</v>
      </c>
      <c r="D72" s="208" t="s">
        <v>1694</v>
      </c>
      <c r="E72" s="209">
        <v>3009.13615049818</v>
      </c>
      <c r="F72" s="209">
        <v>-309.136150498183</v>
      </c>
      <c r="G72" s="210">
        <f t="shared" si="16"/>
        <v>2700</v>
      </c>
      <c r="H72" s="209">
        <v>2619</v>
      </c>
      <c r="I72" s="160">
        <v>41998</v>
      </c>
      <c r="J72" s="218">
        <v>5</v>
      </c>
      <c r="K72" s="219">
        <v>0.03</v>
      </c>
      <c r="L72" s="220">
        <f t="shared" si="17"/>
        <v>43.65</v>
      </c>
      <c r="M72" s="221">
        <f t="shared" si="18"/>
        <v>60</v>
      </c>
      <c r="N72" s="222">
        <f t="shared" si="19"/>
        <v>43823</v>
      </c>
      <c r="O72" s="223">
        <v>60</v>
      </c>
      <c r="P72" s="223">
        <v>60</v>
      </c>
      <c r="Q72" s="220">
        <f t="shared" si="20"/>
        <v>43.65</v>
      </c>
      <c r="R72" s="220">
        <f t="shared" si="21"/>
        <v>2619</v>
      </c>
      <c r="S72" s="220">
        <f t="shared" si="22"/>
        <v>0</v>
      </c>
      <c r="T72" s="220">
        <f t="shared" si="23"/>
        <v>2619</v>
      </c>
      <c r="U72" s="209">
        <v>2619</v>
      </c>
      <c r="V72" s="220">
        <f t="shared" si="24"/>
        <v>0</v>
      </c>
      <c r="W72" s="220">
        <f t="shared" si="25"/>
        <v>0</v>
      </c>
      <c r="X72" s="227"/>
      <c r="AB72" s="192">
        <f t="shared" si="26"/>
        <v>2700</v>
      </c>
      <c r="AC72" s="192">
        <f t="shared" si="27"/>
        <v>80.9999999999973</v>
      </c>
      <c r="AD72" s="192" t="e">
        <f>VLOOKUP(B72,其他设备!B:G,11,FALSE)</f>
        <v>#REF!</v>
      </c>
      <c r="AE72" s="229" t="e">
        <f>VLOOKUP(B72,其他设备!B:G,12,FALSE)</f>
        <v>#REF!</v>
      </c>
      <c r="AF72" s="229" t="e">
        <f t="shared" si="28"/>
        <v>#REF!</v>
      </c>
    </row>
    <row r="73" s="193" customFormat="1" ht="20.15" hidden="1" customHeight="1" spans="1:32">
      <c r="A73" s="206">
        <v>79</v>
      </c>
      <c r="B73" s="207" t="s">
        <v>1765</v>
      </c>
      <c r="C73" s="207" t="s">
        <v>1753</v>
      </c>
      <c r="D73" s="211" t="s">
        <v>1694</v>
      </c>
      <c r="E73" s="212">
        <v>3009.13615049818</v>
      </c>
      <c r="F73" s="212">
        <v>-309.136150498183</v>
      </c>
      <c r="G73" s="210">
        <f t="shared" si="16"/>
        <v>2700</v>
      </c>
      <c r="H73" s="209">
        <v>2619</v>
      </c>
      <c r="I73" s="160">
        <v>41998</v>
      </c>
      <c r="J73" s="218">
        <v>5</v>
      </c>
      <c r="K73" s="219">
        <v>0.03</v>
      </c>
      <c r="L73" s="220">
        <f t="shared" si="17"/>
        <v>43.65</v>
      </c>
      <c r="M73" s="221">
        <f t="shared" si="18"/>
        <v>60</v>
      </c>
      <c r="N73" s="222">
        <f t="shared" si="19"/>
        <v>43823</v>
      </c>
      <c r="O73" s="223">
        <v>60</v>
      </c>
      <c r="P73" s="223">
        <v>60</v>
      </c>
      <c r="Q73" s="220">
        <f t="shared" si="20"/>
        <v>43.65</v>
      </c>
      <c r="R73" s="220">
        <f t="shared" si="21"/>
        <v>2619</v>
      </c>
      <c r="S73" s="220">
        <f t="shared" si="22"/>
        <v>0</v>
      </c>
      <c r="T73" s="220">
        <f t="shared" si="23"/>
        <v>2619</v>
      </c>
      <c r="U73" s="209">
        <v>2619</v>
      </c>
      <c r="V73" s="220">
        <f t="shared" si="24"/>
        <v>0</v>
      </c>
      <c r="W73" s="220">
        <f t="shared" si="25"/>
        <v>0</v>
      </c>
      <c r="X73" s="228"/>
      <c r="AB73" s="192">
        <f t="shared" si="26"/>
        <v>2700</v>
      </c>
      <c r="AC73" s="192">
        <f t="shared" si="27"/>
        <v>80.9999999999973</v>
      </c>
      <c r="AD73" s="192" t="e">
        <f>VLOOKUP(B73,其他设备!B:G,11,FALSE)</f>
        <v>#REF!</v>
      </c>
      <c r="AE73" s="229" t="e">
        <f>VLOOKUP(B73,其他设备!B:G,12,FALSE)</f>
        <v>#REF!</v>
      </c>
      <c r="AF73" s="229" t="e">
        <f t="shared" si="28"/>
        <v>#REF!</v>
      </c>
    </row>
    <row r="74" s="193" customFormat="1" ht="20.15" hidden="1" customHeight="1" spans="1:32">
      <c r="A74" s="206">
        <v>80</v>
      </c>
      <c r="B74" s="207" t="s">
        <v>1766</v>
      </c>
      <c r="C74" s="207" t="s">
        <v>1753</v>
      </c>
      <c r="D74" s="211" t="s">
        <v>1694</v>
      </c>
      <c r="E74" s="212">
        <v>3009.13615049818</v>
      </c>
      <c r="F74" s="212">
        <v>-309.136150498183</v>
      </c>
      <c r="G74" s="210">
        <f t="shared" si="16"/>
        <v>2700</v>
      </c>
      <c r="H74" s="209">
        <v>2619</v>
      </c>
      <c r="I74" s="160">
        <v>41998</v>
      </c>
      <c r="J74" s="218">
        <v>5</v>
      </c>
      <c r="K74" s="219">
        <v>0.03</v>
      </c>
      <c r="L74" s="220">
        <f t="shared" si="17"/>
        <v>43.65</v>
      </c>
      <c r="M74" s="221">
        <f t="shared" si="18"/>
        <v>60</v>
      </c>
      <c r="N74" s="222">
        <f t="shared" si="19"/>
        <v>43823</v>
      </c>
      <c r="O74" s="223">
        <v>60</v>
      </c>
      <c r="P74" s="223">
        <v>60</v>
      </c>
      <c r="Q74" s="220">
        <f t="shared" si="20"/>
        <v>43.65</v>
      </c>
      <c r="R74" s="220">
        <f t="shared" si="21"/>
        <v>2619</v>
      </c>
      <c r="S74" s="220">
        <f t="shared" si="22"/>
        <v>0</v>
      </c>
      <c r="T74" s="220">
        <f t="shared" si="23"/>
        <v>2619</v>
      </c>
      <c r="U74" s="209">
        <v>2619</v>
      </c>
      <c r="V74" s="220">
        <f t="shared" si="24"/>
        <v>0</v>
      </c>
      <c r="W74" s="220">
        <f t="shared" si="25"/>
        <v>0</v>
      </c>
      <c r="X74" s="228"/>
      <c r="AB74" s="192">
        <f t="shared" si="26"/>
        <v>2700</v>
      </c>
      <c r="AC74" s="192">
        <f t="shared" si="27"/>
        <v>80.9999999999973</v>
      </c>
      <c r="AD74" s="192" t="e">
        <f>VLOOKUP(B74,其他设备!B:G,11,FALSE)</f>
        <v>#REF!</v>
      </c>
      <c r="AE74" s="229" t="e">
        <f>VLOOKUP(B74,其他设备!B:G,12,FALSE)</f>
        <v>#REF!</v>
      </c>
      <c r="AF74" s="229" t="e">
        <f t="shared" si="28"/>
        <v>#REF!</v>
      </c>
    </row>
    <row r="75" s="193" customFormat="1" ht="20.15" hidden="1" customHeight="1" spans="1:32">
      <c r="A75" s="206">
        <v>81</v>
      </c>
      <c r="B75" s="207" t="s">
        <v>1767</v>
      </c>
      <c r="C75" s="207" t="s">
        <v>1753</v>
      </c>
      <c r="D75" s="211" t="s">
        <v>1694</v>
      </c>
      <c r="E75" s="212">
        <v>3009.13615049818</v>
      </c>
      <c r="F75" s="212">
        <v>-309.136150498183</v>
      </c>
      <c r="G75" s="210">
        <f t="shared" si="16"/>
        <v>2700</v>
      </c>
      <c r="H75" s="209">
        <v>2619</v>
      </c>
      <c r="I75" s="160">
        <v>41998</v>
      </c>
      <c r="J75" s="218">
        <v>5</v>
      </c>
      <c r="K75" s="219">
        <v>0.03</v>
      </c>
      <c r="L75" s="220">
        <f t="shared" si="17"/>
        <v>43.65</v>
      </c>
      <c r="M75" s="221">
        <f t="shared" si="18"/>
        <v>60</v>
      </c>
      <c r="N75" s="222">
        <f t="shared" si="19"/>
        <v>43823</v>
      </c>
      <c r="O75" s="223">
        <v>60</v>
      </c>
      <c r="P75" s="223">
        <v>60</v>
      </c>
      <c r="Q75" s="220">
        <f t="shared" si="20"/>
        <v>43.65</v>
      </c>
      <c r="R75" s="220">
        <f t="shared" si="21"/>
        <v>2619</v>
      </c>
      <c r="S75" s="220">
        <f t="shared" si="22"/>
        <v>0</v>
      </c>
      <c r="T75" s="220">
        <f t="shared" si="23"/>
        <v>2619</v>
      </c>
      <c r="U75" s="209">
        <v>2619</v>
      </c>
      <c r="V75" s="220">
        <f t="shared" si="24"/>
        <v>0</v>
      </c>
      <c r="W75" s="220">
        <f t="shared" si="25"/>
        <v>0</v>
      </c>
      <c r="X75" s="228"/>
      <c r="AB75" s="192">
        <f t="shared" si="26"/>
        <v>2700</v>
      </c>
      <c r="AC75" s="192">
        <f t="shared" si="27"/>
        <v>80.9999999999973</v>
      </c>
      <c r="AD75" s="192" t="e">
        <f>VLOOKUP(B75,其他设备!B:G,11,FALSE)</f>
        <v>#REF!</v>
      </c>
      <c r="AE75" s="229" t="e">
        <f>VLOOKUP(B75,其他设备!B:G,12,FALSE)</f>
        <v>#REF!</v>
      </c>
      <c r="AF75" s="229" t="e">
        <f t="shared" si="28"/>
        <v>#REF!</v>
      </c>
    </row>
    <row r="76" s="193" customFormat="1" ht="20.15" hidden="1" customHeight="1" spans="1:32">
      <c r="A76" s="206">
        <v>82</v>
      </c>
      <c r="B76" s="207" t="s">
        <v>1768</v>
      </c>
      <c r="C76" s="207" t="s">
        <v>1753</v>
      </c>
      <c r="D76" s="208" t="s">
        <v>1694</v>
      </c>
      <c r="E76" s="209">
        <v>3009.13615049818</v>
      </c>
      <c r="F76" s="209">
        <v>-309.136150498183</v>
      </c>
      <c r="G76" s="210">
        <f t="shared" si="16"/>
        <v>2700</v>
      </c>
      <c r="H76" s="209">
        <v>2619</v>
      </c>
      <c r="I76" s="160">
        <v>41998</v>
      </c>
      <c r="J76" s="218">
        <v>5</v>
      </c>
      <c r="K76" s="219">
        <v>0.03</v>
      </c>
      <c r="L76" s="220">
        <f t="shared" si="17"/>
        <v>43.65</v>
      </c>
      <c r="M76" s="221">
        <f t="shared" si="18"/>
        <v>60</v>
      </c>
      <c r="N76" s="222">
        <f t="shared" si="19"/>
        <v>43823</v>
      </c>
      <c r="O76" s="223">
        <v>60</v>
      </c>
      <c r="P76" s="223">
        <v>60</v>
      </c>
      <c r="Q76" s="220">
        <f t="shared" si="20"/>
        <v>43.65</v>
      </c>
      <c r="R76" s="220">
        <f t="shared" si="21"/>
        <v>2619</v>
      </c>
      <c r="S76" s="220">
        <f t="shared" si="22"/>
        <v>0</v>
      </c>
      <c r="T76" s="220">
        <f t="shared" si="23"/>
        <v>2619</v>
      </c>
      <c r="U76" s="209">
        <v>2619</v>
      </c>
      <c r="V76" s="220">
        <f t="shared" si="24"/>
        <v>0</v>
      </c>
      <c r="W76" s="220">
        <f t="shared" si="25"/>
        <v>0</v>
      </c>
      <c r="X76" s="228"/>
      <c r="AB76" s="192">
        <f t="shared" si="26"/>
        <v>2700</v>
      </c>
      <c r="AC76" s="192">
        <f t="shared" si="27"/>
        <v>80.9999999999973</v>
      </c>
      <c r="AD76" s="192" t="e">
        <f>VLOOKUP(B76,其他设备!B:G,11,FALSE)</f>
        <v>#REF!</v>
      </c>
      <c r="AE76" s="229" t="e">
        <f>VLOOKUP(B76,其他设备!B:G,12,FALSE)</f>
        <v>#REF!</v>
      </c>
      <c r="AF76" s="229" t="e">
        <f t="shared" si="28"/>
        <v>#REF!</v>
      </c>
    </row>
    <row r="77" s="193" customFormat="1" ht="20.15" hidden="1" customHeight="1" spans="1:32">
      <c r="A77" s="206">
        <v>86</v>
      </c>
      <c r="B77" s="207" t="s">
        <v>1769</v>
      </c>
      <c r="C77" s="207" t="s">
        <v>1753</v>
      </c>
      <c r="D77" s="211" t="s">
        <v>1694</v>
      </c>
      <c r="E77" s="212">
        <v>8559.3206058615</v>
      </c>
      <c r="F77" s="212">
        <v>-879.320605861499</v>
      </c>
      <c r="G77" s="210">
        <f t="shared" si="16"/>
        <v>7680</v>
      </c>
      <c r="H77" s="209">
        <v>7449.6</v>
      </c>
      <c r="I77" s="160">
        <v>41998</v>
      </c>
      <c r="J77" s="218">
        <v>5</v>
      </c>
      <c r="K77" s="219">
        <v>0.03</v>
      </c>
      <c r="L77" s="220">
        <f t="shared" si="17"/>
        <v>124.16</v>
      </c>
      <c r="M77" s="221">
        <f t="shared" si="18"/>
        <v>60</v>
      </c>
      <c r="N77" s="222">
        <f t="shared" si="19"/>
        <v>43823</v>
      </c>
      <c r="O77" s="223">
        <v>60</v>
      </c>
      <c r="P77" s="223">
        <v>60</v>
      </c>
      <c r="Q77" s="220">
        <f t="shared" si="20"/>
        <v>124.16</v>
      </c>
      <c r="R77" s="220">
        <f t="shared" si="21"/>
        <v>7449.6</v>
      </c>
      <c r="S77" s="220">
        <f t="shared" si="22"/>
        <v>0</v>
      </c>
      <c r="T77" s="220">
        <f t="shared" si="23"/>
        <v>7449.6</v>
      </c>
      <c r="U77" s="209">
        <v>7449.6</v>
      </c>
      <c r="V77" s="220">
        <f t="shared" si="24"/>
        <v>0</v>
      </c>
      <c r="W77" s="220">
        <f t="shared" si="25"/>
        <v>0</v>
      </c>
      <c r="X77" s="227"/>
      <c r="AB77" s="192">
        <f t="shared" si="26"/>
        <v>7680</v>
      </c>
      <c r="AC77" s="192">
        <f t="shared" si="27"/>
        <v>230.400000000001</v>
      </c>
      <c r="AD77" s="192" t="e">
        <f>VLOOKUP(B77,其他设备!B:G,11,FALSE)</f>
        <v>#REF!</v>
      </c>
      <c r="AE77" s="229" t="e">
        <f>VLOOKUP(B77,其他设备!B:G,12,FALSE)</f>
        <v>#REF!</v>
      </c>
      <c r="AF77" s="229" t="e">
        <f t="shared" si="28"/>
        <v>#REF!</v>
      </c>
    </row>
    <row r="78" s="193" customFormat="1" ht="20.15" hidden="1" customHeight="1" spans="1:32">
      <c r="A78" s="206">
        <v>87</v>
      </c>
      <c r="B78" s="207" t="s">
        <v>1770</v>
      </c>
      <c r="C78" s="207" t="s">
        <v>1753</v>
      </c>
      <c r="D78" s="211" t="s">
        <v>1694</v>
      </c>
      <c r="E78" s="212">
        <v>2407.30892039855</v>
      </c>
      <c r="F78" s="212">
        <v>-247.308920398547</v>
      </c>
      <c r="G78" s="210">
        <f t="shared" si="16"/>
        <v>2160</v>
      </c>
      <c r="H78" s="209">
        <v>2095.2</v>
      </c>
      <c r="I78" s="160">
        <v>41998</v>
      </c>
      <c r="J78" s="218">
        <v>5</v>
      </c>
      <c r="K78" s="219">
        <v>0.03</v>
      </c>
      <c r="L78" s="220">
        <f t="shared" si="17"/>
        <v>34.9200000000001</v>
      </c>
      <c r="M78" s="221">
        <f t="shared" si="18"/>
        <v>60</v>
      </c>
      <c r="N78" s="222">
        <f t="shared" si="19"/>
        <v>43823</v>
      </c>
      <c r="O78" s="223">
        <v>60</v>
      </c>
      <c r="P78" s="223">
        <v>60</v>
      </c>
      <c r="Q78" s="220">
        <f t="shared" si="20"/>
        <v>34.92</v>
      </c>
      <c r="R78" s="220">
        <f t="shared" si="21"/>
        <v>2095.2</v>
      </c>
      <c r="S78" s="220">
        <f t="shared" si="22"/>
        <v>0</v>
      </c>
      <c r="T78" s="220">
        <f t="shared" si="23"/>
        <v>2095.2</v>
      </c>
      <c r="U78" s="209">
        <v>2095.2</v>
      </c>
      <c r="V78" s="220">
        <f t="shared" si="24"/>
        <v>0</v>
      </c>
      <c r="W78" s="220">
        <f t="shared" si="25"/>
        <v>0</v>
      </c>
      <c r="X78" s="227" t="s">
        <v>1771</v>
      </c>
      <c r="Y78" s="193">
        <f>G78/18*4</f>
        <v>480.000000000001</v>
      </c>
      <c r="Z78" s="193">
        <f>H78/18*4</f>
        <v>465.6</v>
      </c>
      <c r="AB78" s="192">
        <f t="shared" si="26"/>
        <v>1680</v>
      </c>
      <c r="AC78" s="192">
        <f>AB78-H78/18*14</f>
        <v>50.4000000000026</v>
      </c>
      <c r="AD78" s="192" t="e">
        <f>VLOOKUP(B78,其他设备!B:G,11,FALSE)</f>
        <v>#REF!</v>
      </c>
      <c r="AE78" s="229" t="e">
        <f>VLOOKUP(B78,其他设备!B:G,12,FALSE)</f>
        <v>#REF!</v>
      </c>
      <c r="AF78" s="229" t="e">
        <f t="shared" si="28"/>
        <v>#REF!</v>
      </c>
    </row>
    <row r="79" s="193" customFormat="1" ht="20.15" hidden="1" customHeight="1" spans="1:32">
      <c r="A79" s="206">
        <v>89</v>
      </c>
      <c r="B79" s="213" t="s">
        <v>1772</v>
      </c>
      <c r="C79" s="207" t="s">
        <v>1753</v>
      </c>
      <c r="D79" s="208" t="s">
        <v>1694</v>
      </c>
      <c r="E79" s="209">
        <v>3120.58563755367</v>
      </c>
      <c r="F79" s="209">
        <v>-320.585637553671</v>
      </c>
      <c r="G79" s="210">
        <f t="shared" ref="G79:G96" si="29">E79+F79</f>
        <v>2800</v>
      </c>
      <c r="H79" s="209">
        <v>2716</v>
      </c>
      <c r="I79" s="160">
        <v>41998</v>
      </c>
      <c r="J79" s="218">
        <v>5</v>
      </c>
      <c r="K79" s="219">
        <v>0.03</v>
      </c>
      <c r="L79" s="220">
        <f t="shared" ref="L79:L96" si="30">IF(J79="","",(G79*(1-K79)/J79)/12)</f>
        <v>45.2666666666667</v>
      </c>
      <c r="M79" s="221">
        <f t="shared" ref="M79:M97" si="31">IF(J79=0,0,IF(RIGHT(J79,1)&lt;&gt;"年",J79*12,IF(LEN(J79)=3,VALUE(LEFT(J79,2))*12,IF(LEN(J79)=2,VALUE(LEFT(J79,1))*12,"??"))))</f>
        <v>60</v>
      </c>
      <c r="N79" s="222">
        <f t="shared" ref="N79:N96" si="32">IF(DAY(I79)=1,IF(I79=0,0,DATE(YEAR(I79),MONTH(I79)+M79,DAY(I79))),IF(I79=0,0,DATE(YEAR(I79),MONTH(I79)+M79,DAY(I79)-1)))</f>
        <v>43823</v>
      </c>
      <c r="O79" s="223">
        <v>60</v>
      </c>
      <c r="P79" s="223">
        <v>60</v>
      </c>
      <c r="Q79" s="220">
        <f t="shared" ref="Q79:Q96" si="33">IF(M79=0,0,ROUND(((1-K79)/M79)*G79,4))</f>
        <v>45.2667</v>
      </c>
      <c r="R79" s="220">
        <f t="shared" ref="R79:R96" si="34">ROUND(Q79*P79,2)</f>
        <v>2716</v>
      </c>
      <c r="S79" s="220">
        <f t="shared" ref="S79:S96" si="35">IF(L79="","",ROUND(L79-Q79,2))</f>
        <v>0</v>
      </c>
      <c r="T79" s="220">
        <f t="shared" ref="T79:T96" si="36">ROUND(Q79*O79,2)</f>
        <v>2716</v>
      </c>
      <c r="U79" s="209">
        <v>2716</v>
      </c>
      <c r="V79" s="220">
        <f t="shared" ref="V79:V96" si="37">ROUND(R79-U79,2)</f>
        <v>0</v>
      </c>
      <c r="W79" s="220">
        <f t="shared" ref="W79:W96" si="38">ROUND(H79-T79,2)</f>
        <v>0</v>
      </c>
      <c r="X79" s="227"/>
      <c r="AB79" s="192">
        <f t="shared" si="26"/>
        <v>2800</v>
      </c>
      <c r="AC79" s="192">
        <f t="shared" si="27"/>
        <v>83.9999999999991</v>
      </c>
      <c r="AD79" s="192" t="e">
        <f>VLOOKUP(B79,其他设备!B:G,11,FALSE)</f>
        <v>#REF!</v>
      </c>
      <c r="AE79" s="229" t="e">
        <f>VLOOKUP(B79,其他设备!B:G,12,FALSE)</f>
        <v>#REF!</v>
      </c>
      <c r="AF79" s="229" t="e">
        <f t="shared" si="28"/>
        <v>#REF!</v>
      </c>
    </row>
    <row r="80" s="193" customFormat="1" ht="20.15" hidden="1" customHeight="1" spans="1:32">
      <c r="A80" s="206">
        <v>90</v>
      </c>
      <c r="B80" s="213" t="s">
        <v>1773</v>
      </c>
      <c r="C80" s="207" t="s">
        <v>1753</v>
      </c>
      <c r="D80" s="208" t="s">
        <v>1694</v>
      </c>
      <c r="E80" s="209">
        <v>3120.58563755367</v>
      </c>
      <c r="F80" s="209">
        <v>-320.585637553671</v>
      </c>
      <c r="G80" s="210">
        <f t="shared" si="29"/>
        <v>2800</v>
      </c>
      <c r="H80" s="209">
        <v>2716</v>
      </c>
      <c r="I80" s="160">
        <v>41998</v>
      </c>
      <c r="J80" s="218">
        <v>5</v>
      </c>
      <c r="K80" s="219">
        <v>0.03</v>
      </c>
      <c r="L80" s="220">
        <f t="shared" si="30"/>
        <v>45.2666666666667</v>
      </c>
      <c r="M80" s="221">
        <f t="shared" si="31"/>
        <v>60</v>
      </c>
      <c r="N80" s="222">
        <f t="shared" si="32"/>
        <v>43823</v>
      </c>
      <c r="O80" s="223">
        <v>60</v>
      </c>
      <c r="P80" s="223">
        <v>60</v>
      </c>
      <c r="Q80" s="220">
        <f t="shared" si="33"/>
        <v>45.2667</v>
      </c>
      <c r="R80" s="220">
        <f t="shared" si="34"/>
        <v>2716</v>
      </c>
      <c r="S80" s="220">
        <f t="shared" si="35"/>
        <v>0</v>
      </c>
      <c r="T80" s="220">
        <f t="shared" si="36"/>
        <v>2716</v>
      </c>
      <c r="U80" s="209">
        <v>2716</v>
      </c>
      <c r="V80" s="220">
        <f t="shared" si="37"/>
        <v>0</v>
      </c>
      <c r="W80" s="220">
        <f t="shared" si="38"/>
        <v>0</v>
      </c>
      <c r="X80" s="227"/>
      <c r="AB80" s="192">
        <f t="shared" si="26"/>
        <v>2800</v>
      </c>
      <c r="AC80" s="192">
        <f t="shared" si="27"/>
        <v>83.9999999999991</v>
      </c>
      <c r="AD80" s="192" t="e">
        <f>VLOOKUP(B80,其他设备!B:G,11,FALSE)</f>
        <v>#REF!</v>
      </c>
      <c r="AE80" s="229" t="e">
        <f>VLOOKUP(B80,其他设备!B:G,12,FALSE)</f>
        <v>#REF!</v>
      </c>
      <c r="AF80" s="229" t="e">
        <f t="shared" si="28"/>
        <v>#REF!</v>
      </c>
    </row>
    <row r="81" s="193" customFormat="1" ht="20.15" hidden="1" customHeight="1" spans="1:32">
      <c r="A81" s="206">
        <v>91</v>
      </c>
      <c r="B81" s="207" t="s">
        <v>1774</v>
      </c>
      <c r="C81" s="207" t="s">
        <v>1753</v>
      </c>
      <c r="D81" s="211" t="s">
        <v>1694</v>
      </c>
      <c r="E81" s="212">
        <v>5349.57537866344</v>
      </c>
      <c r="F81" s="212">
        <v>-549.575378663437</v>
      </c>
      <c r="G81" s="210">
        <f t="shared" si="29"/>
        <v>4800</v>
      </c>
      <c r="H81" s="209">
        <v>4656</v>
      </c>
      <c r="I81" s="160">
        <v>41998</v>
      </c>
      <c r="J81" s="218">
        <v>5</v>
      </c>
      <c r="K81" s="219">
        <v>0.03</v>
      </c>
      <c r="L81" s="220">
        <f t="shared" si="30"/>
        <v>77.6</v>
      </c>
      <c r="M81" s="221">
        <f t="shared" si="31"/>
        <v>60</v>
      </c>
      <c r="N81" s="222">
        <f t="shared" si="32"/>
        <v>43823</v>
      </c>
      <c r="O81" s="223">
        <v>60</v>
      </c>
      <c r="P81" s="223">
        <v>60</v>
      </c>
      <c r="Q81" s="220">
        <f t="shared" si="33"/>
        <v>77.6</v>
      </c>
      <c r="R81" s="220">
        <f t="shared" si="34"/>
        <v>4656</v>
      </c>
      <c r="S81" s="220">
        <f t="shared" si="35"/>
        <v>0</v>
      </c>
      <c r="T81" s="220">
        <f t="shared" si="36"/>
        <v>4656</v>
      </c>
      <c r="U81" s="209">
        <v>4656</v>
      </c>
      <c r="V81" s="220">
        <f t="shared" si="37"/>
        <v>0</v>
      </c>
      <c r="W81" s="220">
        <f t="shared" si="38"/>
        <v>0</v>
      </c>
      <c r="X81" s="227"/>
      <c r="AB81" s="192">
        <f t="shared" si="26"/>
        <v>4800</v>
      </c>
      <c r="AC81" s="192">
        <f t="shared" si="27"/>
        <v>144.000000000003</v>
      </c>
      <c r="AD81" s="192" t="e">
        <f>VLOOKUP(B81,其他设备!B:G,11,FALSE)</f>
        <v>#REF!</v>
      </c>
      <c r="AE81" s="229" t="e">
        <f>VLOOKUP(B81,其他设备!B:G,12,FALSE)</f>
        <v>#REF!</v>
      </c>
      <c r="AF81" s="229" t="e">
        <f t="shared" si="28"/>
        <v>#REF!</v>
      </c>
    </row>
    <row r="82" s="193" customFormat="1" ht="20.15" hidden="1" customHeight="1" spans="1:32">
      <c r="A82" s="206">
        <v>92</v>
      </c>
      <c r="B82" s="207" t="s">
        <v>969</v>
      </c>
      <c r="C82" s="207" t="s">
        <v>1753</v>
      </c>
      <c r="D82" s="211" t="s">
        <v>1694</v>
      </c>
      <c r="E82" s="212">
        <v>5572.47435277441</v>
      </c>
      <c r="F82" s="212">
        <v>-572.474352774413</v>
      </c>
      <c r="G82" s="210">
        <f t="shared" si="29"/>
        <v>5000</v>
      </c>
      <c r="H82" s="209">
        <v>4850</v>
      </c>
      <c r="I82" s="160">
        <v>41998</v>
      </c>
      <c r="J82" s="218">
        <v>5</v>
      </c>
      <c r="K82" s="219">
        <v>0.03</v>
      </c>
      <c r="L82" s="220">
        <f t="shared" si="30"/>
        <v>80.8333333333333</v>
      </c>
      <c r="M82" s="221">
        <f t="shared" si="31"/>
        <v>60</v>
      </c>
      <c r="N82" s="222">
        <f t="shared" si="32"/>
        <v>43823</v>
      </c>
      <c r="O82" s="223">
        <v>60</v>
      </c>
      <c r="P82" s="223">
        <v>60</v>
      </c>
      <c r="Q82" s="220">
        <f t="shared" si="33"/>
        <v>80.8333</v>
      </c>
      <c r="R82" s="220">
        <f t="shared" si="34"/>
        <v>4850</v>
      </c>
      <c r="S82" s="220">
        <f t="shared" si="35"/>
        <v>0</v>
      </c>
      <c r="T82" s="220">
        <f t="shared" si="36"/>
        <v>4850</v>
      </c>
      <c r="U82" s="209">
        <v>4850</v>
      </c>
      <c r="V82" s="220">
        <f t="shared" si="37"/>
        <v>0</v>
      </c>
      <c r="W82" s="220">
        <f t="shared" si="38"/>
        <v>0</v>
      </c>
      <c r="X82" s="227"/>
      <c r="AB82" s="192">
        <f t="shared" si="26"/>
        <v>5000</v>
      </c>
      <c r="AC82" s="192">
        <f t="shared" si="27"/>
        <v>149.999999999997</v>
      </c>
      <c r="AD82" s="192" t="e">
        <f>VLOOKUP(B82,其他设备!B:G,11,FALSE)</f>
        <v>#REF!</v>
      </c>
      <c r="AE82" s="229" t="e">
        <f>VLOOKUP(B82,其他设备!B:G,12,FALSE)</f>
        <v>#REF!</v>
      </c>
      <c r="AF82" s="229" t="e">
        <f t="shared" si="28"/>
        <v>#REF!</v>
      </c>
    </row>
    <row r="83" s="193" customFormat="1" ht="20.15" hidden="1" customHeight="1" spans="1:32">
      <c r="A83" s="206">
        <v>93</v>
      </c>
      <c r="B83" s="213" t="s">
        <v>1775</v>
      </c>
      <c r="C83" s="207" t="s">
        <v>1753</v>
      </c>
      <c r="D83" s="211" t="s">
        <v>1694</v>
      </c>
      <c r="E83" s="212">
        <v>10699.1507573269</v>
      </c>
      <c r="F83" s="212">
        <v>-1099.15075732687</v>
      </c>
      <c r="G83" s="210">
        <f t="shared" si="29"/>
        <v>9600.00000000003</v>
      </c>
      <c r="H83" s="209">
        <v>9312</v>
      </c>
      <c r="I83" s="160">
        <v>41998</v>
      </c>
      <c r="J83" s="218">
        <v>5</v>
      </c>
      <c r="K83" s="219">
        <v>0.03</v>
      </c>
      <c r="L83" s="220">
        <f t="shared" si="30"/>
        <v>155.2</v>
      </c>
      <c r="M83" s="221">
        <f t="shared" si="31"/>
        <v>60</v>
      </c>
      <c r="N83" s="222">
        <f t="shared" si="32"/>
        <v>43823</v>
      </c>
      <c r="O83" s="223">
        <v>60</v>
      </c>
      <c r="P83" s="223">
        <v>60</v>
      </c>
      <c r="Q83" s="220">
        <f t="shared" si="33"/>
        <v>155.2</v>
      </c>
      <c r="R83" s="220">
        <f t="shared" si="34"/>
        <v>9312</v>
      </c>
      <c r="S83" s="220">
        <f t="shared" si="35"/>
        <v>0</v>
      </c>
      <c r="T83" s="220">
        <f t="shared" si="36"/>
        <v>9312</v>
      </c>
      <c r="U83" s="209">
        <v>9312</v>
      </c>
      <c r="V83" s="220">
        <f t="shared" si="37"/>
        <v>0</v>
      </c>
      <c r="W83" s="220">
        <f t="shared" si="38"/>
        <v>0</v>
      </c>
      <c r="X83" s="227" t="s">
        <v>1776</v>
      </c>
      <c r="Y83" s="193">
        <f>G83/12*7</f>
        <v>5600.00000000002</v>
      </c>
      <c r="Z83" s="193">
        <f>H83/12*7</f>
        <v>5432</v>
      </c>
      <c r="AB83" s="192">
        <f t="shared" si="26"/>
        <v>4000.00000000001</v>
      </c>
      <c r="AC83" s="192">
        <f>AB83-H83/12*5</f>
        <v>120.000000000013</v>
      </c>
      <c r="AD83" s="192" t="e">
        <f>VLOOKUP(B83,其他设备!B:G,11,FALSE)</f>
        <v>#REF!</v>
      </c>
      <c r="AE83" s="229" t="e">
        <f>VLOOKUP(B83,其他设备!B:G,12,FALSE)</f>
        <v>#REF!</v>
      </c>
      <c r="AF83" s="229" t="e">
        <f t="shared" si="28"/>
        <v>#REF!</v>
      </c>
    </row>
    <row r="84" s="193" customFormat="1" ht="20.15" hidden="1" customHeight="1" spans="1:32">
      <c r="A84" s="206">
        <v>94</v>
      </c>
      <c r="B84" s="207" t="s">
        <v>1777</v>
      </c>
      <c r="C84" s="207" t="s">
        <v>1753</v>
      </c>
      <c r="D84" s="208" t="s">
        <v>1694</v>
      </c>
      <c r="E84" s="209">
        <v>7522.84037624546</v>
      </c>
      <c r="F84" s="209">
        <v>-772.840376245458</v>
      </c>
      <c r="G84" s="210">
        <f t="shared" si="29"/>
        <v>6750</v>
      </c>
      <c r="H84" s="209">
        <v>6547.5</v>
      </c>
      <c r="I84" s="160">
        <v>41998</v>
      </c>
      <c r="J84" s="218">
        <v>5</v>
      </c>
      <c r="K84" s="219">
        <v>0.03</v>
      </c>
      <c r="L84" s="220">
        <f t="shared" si="30"/>
        <v>109.125</v>
      </c>
      <c r="M84" s="221">
        <f t="shared" si="31"/>
        <v>60</v>
      </c>
      <c r="N84" s="222">
        <f t="shared" si="32"/>
        <v>43823</v>
      </c>
      <c r="O84" s="223">
        <v>60</v>
      </c>
      <c r="P84" s="223">
        <v>60</v>
      </c>
      <c r="Q84" s="220">
        <f t="shared" si="33"/>
        <v>109.125</v>
      </c>
      <c r="R84" s="220">
        <f t="shared" si="34"/>
        <v>6547.5</v>
      </c>
      <c r="S84" s="220">
        <f t="shared" si="35"/>
        <v>0</v>
      </c>
      <c r="T84" s="220">
        <f t="shared" si="36"/>
        <v>6547.5</v>
      </c>
      <c r="U84" s="209">
        <v>6547.5</v>
      </c>
      <c r="V84" s="220">
        <f t="shared" si="37"/>
        <v>0</v>
      </c>
      <c r="W84" s="220">
        <f t="shared" si="38"/>
        <v>0</v>
      </c>
      <c r="X84" s="228" t="s">
        <v>1778</v>
      </c>
      <c r="Y84" s="193">
        <f>G84/9*4</f>
        <v>3000</v>
      </c>
      <c r="Z84" s="193">
        <f>H84/9*4</f>
        <v>2910</v>
      </c>
      <c r="AB84" s="192">
        <f t="shared" si="26"/>
        <v>3750</v>
      </c>
      <c r="AC84" s="192">
        <f>AB84-H84/9*5</f>
        <v>112.500000000001</v>
      </c>
      <c r="AD84" s="192" t="e">
        <f>VLOOKUP(B84,其他设备!B:G,11,FALSE)</f>
        <v>#REF!</v>
      </c>
      <c r="AE84" s="229" t="e">
        <f>VLOOKUP(B84,其他设备!B:G,12,FALSE)</f>
        <v>#REF!</v>
      </c>
      <c r="AF84" s="229" t="e">
        <f t="shared" si="28"/>
        <v>#REF!</v>
      </c>
    </row>
    <row r="85" s="193" customFormat="1" ht="20.15" hidden="1" customHeight="1" spans="1:32">
      <c r="A85" s="206">
        <v>95</v>
      </c>
      <c r="B85" s="207" t="s">
        <v>1779</v>
      </c>
      <c r="C85" s="207" t="s">
        <v>1734</v>
      </c>
      <c r="D85" s="211" t="s">
        <v>1694</v>
      </c>
      <c r="E85" s="212">
        <v>3729919.22465042</v>
      </c>
      <c r="F85" s="212">
        <v>-383184.014650418</v>
      </c>
      <c r="G85" s="210">
        <f t="shared" si="29"/>
        <v>3346735.21</v>
      </c>
      <c r="H85" s="209">
        <v>1542008.24</v>
      </c>
      <c r="I85" s="160">
        <v>41998</v>
      </c>
      <c r="J85" s="218">
        <v>20</v>
      </c>
      <c r="K85" s="219">
        <v>0.03</v>
      </c>
      <c r="L85" s="220">
        <f t="shared" si="30"/>
        <v>13526.3881404167</v>
      </c>
      <c r="M85" s="221">
        <f t="shared" si="31"/>
        <v>240</v>
      </c>
      <c r="N85" s="222">
        <f t="shared" si="32"/>
        <v>49302</v>
      </c>
      <c r="O85" s="223">
        <v>114</v>
      </c>
      <c r="P85" s="223">
        <v>114</v>
      </c>
      <c r="Q85" s="220">
        <f t="shared" si="33"/>
        <v>13526.3881</v>
      </c>
      <c r="R85" s="220">
        <f t="shared" si="34"/>
        <v>1542008.24</v>
      </c>
      <c r="S85" s="220">
        <f t="shared" si="35"/>
        <v>0</v>
      </c>
      <c r="T85" s="220">
        <f t="shared" si="36"/>
        <v>1542008.24</v>
      </c>
      <c r="U85" s="209">
        <v>1542008.24</v>
      </c>
      <c r="V85" s="220">
        <f t="shared" si="37"/>
        <v>0</v>
      </c>
      <c r="W85" s="220">
        <f t="shared" si="38"/>
        <v>0</v>
      </c>
      <c r="X85" s="227"/>
      <c r="AB85" s="192">
        <f t="shared" si="26"/>
        <v>3346735.21</v>
      </c>
      <c r="AC85" s="192">
        <f t="shared" si="27"/>
        <v>1804726.97</v>
      </c>
      <c r="AD85" s="194" t="e">
        <f>VLOOKUP(B85,构筑物!B:H,11,FALSE)</f>
        <v>#N/A</v>
      </c>
      <c r="AE85" s="229" t="e">
        <f>VLOOKUP(B85,构筑物!B:I,12,FALSE)</f>
        <v>#N/A</v>
      </c>
      <c r="AF85" s="229" t="e">
        <f t="shared" si="28"/>
        <v>#N/A</v>
      </c>
    </row>
    <row r="86" s="193" customFormat="1" ht="20.15" hidden="1" customHeight="1" spans="1:32">
      <c r="A86" s="206">
        <v>96</v>
      </c>
      <c r="B86" s="207" t="s">
        <v>1780</v>
      </c>
      <c r="C86" s="207" t="s">
        <v>1734</v>
      </c>
      <c r="D86" s="211" t="s">
        <v>1694</v>
      </c>
      <c r="E86" s="212">
        <v>18290133.322614</v>
      </c>
      <c r="F86" s="212">
        <v>-1878991.55261398</v>
      </c>
      <c r="G86" s="210">
        <f t="shared" si="29"/>
        <v>16411141.77</v>
      </c>
      <c r="H86" s="209">
        <v>7561433.58</v>
      </c>
      <c r="I86" s="160">
        <v>41998</v>
      </c>
      <c r="J86" s="218">
        <v>20</v>
      </c>
      <c r="K86" s="219">
        <v>0.03</v>
      </c>
      <c r="L86" s="220">
        <f t="shared" si="30"/>
        <v>66328.3646537501</v>
      </c>
      <c r="M86" s="221">
        <f t="shared" si="31"/>
        <v>240</v>
      </c>
      <c r="N86" s="222">
        <f t="shared" si="32"/>
        <v>49302</v>
      </c>
      <c r="O86" s="223">
        <v>114</v>
      </c>
      <c r="P86" s="223">
        <v>114</v>
      </c>
      <c r="Q86" s="220">
        <f t="shared" si="33"/>
        <v>66328.3647</v>
      </c>
      <c r="R86" s="220">
        <f t="shared" si="34"/>
        <v>7561433.58</v>
      </c>
      <c r="S86" s="220">
        <f t="shared" si="35"/>
        <v>0</v>
      </c>
      <c r="T86" s="220">
        <f t="shared" si="36"/>
        <v>7561433.58</v>
      </c>
      <c r="U86" s="209">
        <v>7561433.58</v>
      </c>
      <c r="V86" s="220">
        <f t="shared" si="37"/>
        <v>0</v>
      </c>
      <c r="W86" s="220">
        <f t="shared" si="38"/>
        <v>0</v>
      </c>
      <c r="X86" s="227"/>
      <c r="AB86" s="192">
        <f t="shared" si="26"/>
        <v>16411141.77</v>
      </c>
      <c r="AC86" s="192">
        <f t="shared" si="27"/>
        <v>8849708.19000002</v>
      </c>
      <c r="AD86" s="194">
        <f>尾矿库及附属!F4</f>
        <v>16411141.77</v>
      </c>
      <c r="AE86" s="229">
        <f>尾矿库及附属!H4</f>
        <v>8849708.19000002</v>
      </c>
      <c r="AF86" s="229">
        <f t="shared" si="28"/>
        <v>0</v>
      </c>
    </row>
    <row r="87" s="193" customFormat="1" ht="20.15" hidden="1" customHeight="1" spans="1:32">
      <c r="A87" s="206">
        <v>97</v>
      </c>
      <c r="B87" s="207" t="s">
        <v>1781</v>
      </c>
      <c r="C87" s="207" t="s">
        <v>1734</v>
      </c>
      <c r="D87" s="208" t="s">
        <v>1694</v>
      </c>
      <c r="E87" s="209">
        <v>66686.0123336768</v>
      </c>
      <c r="F87" s="209">
        <v>-6850.82233367681</v>
      </c>
      <c r="G87" s="210">
        <f t="shared" si="29"/>
        <v>59835.19</v>
      </c>
      <c r="H87" s="209">
        <v>27569.06</v>
      </c>
      <c r="I87" s="160">
        <v>41998</v>
      </c>
      <c r="J87" s="218">
        <v>20</v>
      </c>
      <c r="K87" s="219">
        <v>0.03</v>
      </c>
      <c r="L87" s="220">
        <f t="shared" si="30"/>
        <v>241.833892916667</v>
      </c>
      <c r="M87" s="221">
        <f t="shared" si="31"/>
        <v>240</v>
      </c>
      <c r="N87" s="222">
        <f t="shared" si="32"/>
        <v>49302</v>
      </c>
      <c r="O87" s="223">
        <v>114</v>
      </c>
      <c r="P87" s="223">
        <v>114</v>
      </c>
      <c r="Q87" s="220">
        <f t="shared" si="33"/>
        <v>241.8339</v>
      </c>
      <c r="R87" s="220">
        <f t="shared" si="34"/>
        <v>27569.06</v>
      </c>
      <c r="S87" s="220">
        <f t="shared" si="35"/>
        <v>0</v>
      </c>
      <c r="T87" s="220">
        <f t="shared" si="36"/>
        <v>27569.06</v>
      </c>
      <c r="U87" s="209">
        <v>27569.06</v>
      </c>
      <c r="V87" s="220">
        <f t="shared" si="37"/>
        <v>0</v>
      </c>
      <c r="W87" s="220">
        <f t="shared" si="38"/>
        <v>0</v>
      </c>
      <c r="X87" s="227"/>
      <c r="AB87" s="192">
        <f t="shared" si="26"/>
        <v>59835.19</v>
      </c>
      <c r="AC87" s="192">
        <f t="shared" si="27"/>
        <v>32266.13</v>
      </c>
      <c r="AD87" s="194" t="e">
        <f>VLOOKUP(B87,构筑物!B:H,11,FALSE)</f>
        <v>#N/A</v>
      </c>
      <c r="AE87" s="229" t="e">
        <f>VLOOKUP(B87,构筑物!B:I,12,FALSE)</f>
        <v>#N/A</v>
      </c>
      <c r="AF87" s="229" t="e">
        <f t="shared" si="28"/>
        <v>#N/A</v>
      </c>
    </row>
    <row r="88" s="193" customFormat="1" ht="20.15" hidden="1" customHeight="1" spans="1:32">
      <c r="A88" s="206">
        <v>98</v>
      </c>
      <c r="B88" s="207" t="s">
        <v>1782</v>
      </c>
      <c r="C88" s="207" t="s">
        <v>1734</v>
      </c>
      <c r="D88" s="208" t="s">
        <v>1694</v>
      </c>
      <c r="E88" s="209">
        <v>62324.5481072473</v>
      </c>
      <c r="F88" s="209">
        <v>-6402.75810724733</v>
      </c>
      <c r="G88" s="210">
        <f t="shared" si="29"/>
        <v>55921.79</v>
      </c>
      <c r="H88" s="209">
        <v>25765.96</v>
      </c>
      <c r="I88" s="160">
        <v>41998</v>
      </c>
      <c r="J88" s="218">
        <v>20</v>
      </c>
      <c r="K88" s="219">
        <v>0.03</v>
      </c>
      <c r="L88" s="220">
        <f t="shared" si="30"/>
        <v>226.017234583333</v>
      </c>
      <c r="M88" s="221">
        <f t="shared" si="31"/>
        <v>240</v>
      </c>
      <c r="N88" s="222">
        <f t="shared" si="32"/>
        <v>49302</v>
      </c>
      <c r="O88" s="223">
        <v>114</v>
      </c>
      <c r="P88" s="223">
        <v>114</v>
      </c>
      <c r="Q88" s="220">
        <f t="shared" si="33"/>
        <v>226.0172</v>
      </c>
      <c r="R88" s="220">
        <f t="shared" si="34"/>
        <v>25765.96</v>
      </c>
      <c r="S88" s="220">
        <f t="shared" si="35"/>
        <v>0</v>
      </c>
      <c r="T88" s="220">
        <f t="shared" si="36"/>
        <v>25765.96</v>
      </c>
      <c r="U88" s="209">
        <v>25765.96</v>
      </c>
      <c r="V88" s="220">
        <f t="shared" si="37"/>
        <v>0</v>
      </c>
      <c r="W88" s="220">
        <f t="shared" si="38"/>
        <v>0</v>
      </c>
      <c r="X88" s="227"/>
      <c r="AB88" s="192">
        <f t="shared" si="26"/>
        <v>55921.79</v>
      </c>
      <c r="AC88" s="192">
        <f t="shared" si="27"/>
        <v>30155.83</v>
      </c>
      <c r="AD88" s="194" t="e">
        <f>VLOOKUP(B88,构筑物!B:H,11,FALSE)</f>
        <v>#N/A</v>
      </c>
      <c r="AE88" s="229" t="e">
        <f>VLOOKUP(B88,构筑物!B:I,12,FALSE)</f>
        <v>#N/A</v>
      </c>
      <c r="AF88" s="229" t="e">
        <f t="shared" si="28"/>
        <v>#N/A</v>
      </c>
    </row>
    <row r="89" s="193" customFormat="1" ht="20.15" hidden="1" customHeight="1" spans="1:32">
      <c r="A89" s="206">
        <v>99</v>
      </c>
      <c r="B89" s="207" t="s">
        <v>1783</v>
      </c>
      <c r="C89" s="207" t="s">
        <v>1734</v>
      </c>
      <c r="D89" s="211" t="s">
        <v>1694</v>
      </c>
      <c r="E89" s="212">
        <v>29943.0891074032</v>
      </c>
      <c r="F89" s="212">
        <v>-3076.12910740321</v>
      </c>
      <c r="G89" s="210">
        <f t="shared" si="29"/>
        <v>26866.96</v>
      </c>
      <c r="H89" s="209">
        <v>12378.95</v>
      </c>
      <c r="I89" s="160">
        <v>41998</v>
      </c>
      <c r="J89" s="218">
        <v>20</v>
      </c>
      <c r="K89" s="219">
        <v>0.03</v>
      </c>
      <c r="L89" s="220">
        <f t="shared" si="30"/>
        <v>108.587296666667</v>
      </c>
      <c r="M89" s="221">
        <f t="shared" si="31"/>
        <v>240</v>
      </c>
      <c r="N89" s="222">
        <f t="shared" si="32"/>
        <v>49302</v>
      </c>
      <c r="O89" s="223">
        <v>114</v>
      </c>
      <c r="P89" s="223">
        <v>114</v>
      </c>
      <c r="Q89" s="220">
        <f t="shared" si="33"/>
        <v>108.5873</v>
      </c>
      <c r="R89" s="220">
        <f t="shared" si="34"/>
        <v>12378.95</v>
      </c>
      <c r="S89" s="220">
        <f t="shared" si="35"/>
        <v>0</v>
      </c>
      <c r="T89" s="220">
        <f t="shared" si="36"/>
        <v>12378.95</v>
      </c>
      <c r="U89" s="209">
        <v>12378.95</v>
      </c>
      <c r="V89" s="220">
        <f t="shared" si="37"/>
        <v>0</v>
      </c>
      <c r="W89" s="220">
        <f t="shared" si="38"/>
        <v>0</v>
      </c>
      <c r="X89" s="227"/>
      <c r="AB89" s="192">
        <f t="shared" si="26"/>
        <v>26866.96</v>
      </c>
      <c r="AC89" s="192">
        <f t="shared" si="27"/>
        <v>14488.01</v>
      </c>
      <c r="AD89" s="194" t="e">
        <f>VLOOKUP(B89,房屋建筑物!B:G,21,FALSE)</f>
        <v>#REF!</v>
      </c>
      <c r="AE89" s="229" t="e">
        <f>VLOOKUP(B89,房屋建筑物!B:G,22,FALSE)</f>
        <v>#REF!</v>
      </c>
      <c r="AF89" s="229" t="e">
        <f t="shared" si="28"/>
        <v>#REF!</v>
      </c>
    </row>
    <row r="90" s="193" customFormat="1" ht="20.15" hidden="1" customHeight="1" spans="1:32">
      <c r="A90" s="206">
        <v>100</v>
      </c>
      <c r="B90" s="207" t="s">
        <v>1784</v>
      </c>
      <c r="C90" s="207" t="s">
        <v>1734</v>
      </c>
      <c r="D90" s="211" t="s">
        <v>1694</v>
      </c>
      <c r="E90" s="212">
        <v>160002.924179057</v>
      </c>
      <c r="F90" s="212">
        <v>-16437.5041790574</v>
      </c>
      <c r="G90" s="210">
        <f t="shared" si="29"/>
        <v>143565.42</v>
      </c>
      <c r="H90" s="209">
        <v>66147.77</v>
      </c>
      <c r="I90" s="160">
        <v>41998</v>
      </c>
      <c r="J90" s="218">
        <v>20</v>
      </c>
      <c r="K90" s="219">
        <v>0.03</v>
      </c>
      <c r="L90" s="220">
        <f t="shared" si="30"/>
        <v>580.243572499998</v>
      </c>
      <c r="M90" s="221">
        <f t="shared" si="31"/>
        <v>240</v>
      </c>
      <c r="N90" s="222">
        <f t="shared" si="32"/>
        <v>49302</v>
      </c>
      <c r="O90" s="223">
        <v>114</v>
      </c>
      <c r="P90" s="223">
        <v>114</v>
      </c>
      <c r="Q90" s="220">
        <f t="shared" si="33"/>
        <v>580.2436</v>
      </c>
      <c r="R90" s="220">
        <f t="shared" si="34"/>
        <v>66147.77</v>
      </c>
      <c r="S90" s="220">
        <f t="shared" si="35"/>
        <v>0</v>
      </c>
      <c r="T90" s="220">
        <f t="shared" si="36"/>
        <v>66147.77</v>
      </c>
      <c r="U90" s="209">
        <v>66147.77</v>
      </c>
      <c r="V90" s="220">
        <f t="shared" si="37"/>
        <v>0</v>
      </c>
      <c r="W90" s="220">
        <f t="shared" si="38"/>
        <v>0</v>
      </c>
      <c r="X90" s="227"/>
      <c r="AB90" s="192">
        <f t="shared" si="26"/>
        <v>143565.42</v>
      </c>
      <c r="AC90" s="192">
        <f t="shared" si="27"/>
        <v>77417.6499999996</v>
      </c>
      <c r="AD90" s="194" t="e">
        <f>VLOOKUP(B90,构筑物!B:H,11,FALSE)</f>
        <v>#N/A</v>
      </c>
      <c r="AE90" s="229" t="e">
        <f>VLOOKUP(B90,构筑物!B:I,12,FALSE)</f>
        <v>#N/A</v>
      </c>
      <c r="AF90" s="229" t="e">
        <f t="shared" si="28"/>
        <v>#N/A</v>
      </c>
    </row>
    <row r="91" s="193" customFormat="1" ht="20.15" hidden="1" customHeight="1" spans="1:32">
      <c r="A91" s="206">
        <v>101</v>
      </c>
      <c r="B91" s="207" t="s">
        <v>1785</v>
      </c>
      <c r="C91" s="207" t="s">
        <v>1734</v>
      </c>
      <c r="D91" s="211" t="s">
        <v>1694</v>
      </c>
      <c r="E91" s="212">
        <v>30288.3150385063</v>
      </c>
      <c r="F91" s="212">
        <v>-3111.59503850629</v>
      </c>
      <c r="G91" s="210">
        <f t="shared" si="29"/>
        <v>27176.72</v>
      </c>
      <c r="H91" s="209">
        <v>12521.67</v>
      </c>
      <c r="I91" s="160">
        <v>41998</v>
      </c>
      <c r="J91" s="218">
        <v>20</v>
      </c>
      <c r="K91" s="219">
        <v>0.03</v>
      </c>
      <c r="L91" s="220">
        <f t="shared" si="30"/>
        <v>109.839243333333</v>
      </c>
      <c r="M91" s="221">
        <f t="shared" si="31"/>
        <v>240</v>
      </c>
      <c r="N91" s="222">
        <f t="shared" si="32"/>
        <v>49302</v>
      </c>
      <c r="O91" s="223">
        <v>114</v>
      </c>
      <c r="P91" s="223">
        <v>114</v>
      </c>
      <c r="Q91" s="220">
        <f t="shared" si="33"/>
        <v>109.8392</v>
      </c>
      <c r="R91" s="220">
        <f t="shared" si="34"/>
        <v>12521.67</v>
      </c>
      <c r="S91" s="220">
        <f t="shared" si="35"/>
        <v>0</v>
      </c>
      <c r="T91" s="220">
        <f t="shared" si="36"/>
        <v>12521.67</v>
      </c>
      <c r="U91" s="209">
        <v>12521.67</v>
      </c>
      <c r="V91" s="220">
        <f t="shared" si="37"/>
        <v>0</v>
      </c>
      <c r="W91" s="220">
        <f t="shared" si="38"/>
        <v>0</v>
      </c>
      <c r="X91" s="227"/>
      <c r="AB91" s="192">
        <f t="shared" si="26"/>
        <v>27176.72</v>
      </c>
      <c r="AC91" s="192">
        <f t="shared" si="27"/>
        <v>14655.05</v>
      </c>
      <c r="AD91" s="194" t="e">
        <f>VLOOKUP(B91,房屋建筑物!B:G,21,FALSE)</f>
        <v>#REF!</v>
      </c>
      <c r="AE91" s="229" t="e">
        <f>VLOOKUP(B91,房屋建筑物!B:G,22,FALSE)</f>
        <v>#REF!</v>
      </c>
      <c r="AF91" s="229" t="e">
        <f t="shared" si="28"/>
        <v>#REF!</v>
      </c>
    </row>
    <row r="92" s="193" customFormat="1" ht="20.15" hidden="1" customHeight="1" spans="1:32">
      <c r="A92" s="206">
        <v>102</v>
      </c>
      <c r="B92" s="207" t="s">
        <v>1786</v>
      </c>
      <c r="C92" s="207" t="s">
        <v>1734</v>
      </c>
      <c r="D92" s="208" t="s">
        <v>1694</v>
      </c>
      <c r="E92" s="209">
        <v>282891.118498075</v>
      </c>
      <c r="F92" s="209">
        <v>-29062.1184980753</v>
      </c>
      <c r="G92" s="210">
        <f t="shared" si="29"/>
        <v>253829</v>
      </c>
      <c r="H92" s="209">
        <v>116951.71</v>
      </c>
      <c r="I92" s="160">
        <v>41998</v>
      </c>
      <c r="J92" s="218">
        <v>20</v>
      </c>
      <c r="K92" s="219">
        <v>0.03</v>
      </c>
      <c r="L92" s="220">
        <f t="shared" si="30"/>
        <v>1025.89220833333</v>
      </c>
      <c r="M92" s="221">
        <f t="shared" si="31"/>
        <v>240</v>
      </c>
      <c r="N92" s="222">
        <f t="shared" si="32"/>
        <v>49302</v>
      </c>
      <c r="O92" s="223">
        <v>114</v>
      </c>
      <c r="P92" s="223">
        <v>114</v>
      </c>
      <c r="Q92" s="220">
        <f t="shared" si="33"/>
        <v>1025.8922</v>
      </c>
      <c r="R92" s="220">
        <f t="shared" si="34"/>
        <v>116951.71</v>
      </c>
      <c r="S92" s="220">
        <f t="shared" si="35"/>
        <v>0</v>
      </c>
      <c r="T92" s="220">
        <f t="shared" si="36"/>
        <v>116951.71</v>
      </c>
      <c r="U92" s="209">
        <v>116951.71</v>
      </c>
      <c r="V92" s="220">
        <f t="shared" si="37"/>
        <v>0</v>
      </c>
      <c r="W92" s="220">
        <f t="shared" si="38"/>
        <v>0</v>
      </c>
      <c r="X92" s="227"/>
      <c r="AB92" s="192">
        <f t="shared" si="26"/>
        <v>253829</v>
      </c>
      <c r="AC92" s="192">
        <f t="shared" si="27"/>
        <v>136877.29</v>
      </c>
      <c r="AD92" s="194" t="e">
        <f>VLOOKUP(B92,管道沟槽!B:E,11,FALSE)</f>
        <v>#REF!</v>
      </c>
      <c r="AE92" s="229" t="e">
        <f>VLOOKUP(B92,管道沟槽!B:F,12,FALSE)</f>
        <v>#REF!</v>
      </c>
      <c r="AF92" s="229" t="e">
        <f t="shared" si="28"/>
        <v>#REF!</v>
      </c>
    </row>
    <row r="93" s="193" customFormat="1" ht="20.15" hidden="1" customHeight="1" spans="1:32">
      <c r="A93" s="206">
        <v>103</v>
      </c>
      <c r="B93" s="207" t="s">
        <v>1787</v>
      </c>
      <c r="C93" s="207" t="s">
        <v>1734</v>
      </c>
      <c r="D93" s="208" t="s">
        <v>1694</v>
      </c>
      <c r="E93" s="209">
        <v>259154.606744997</v>
      </c>
      <c r="F93" s="209">
        <v>-26623.6067449974</v>
      </c>
      <c r="G93" s="210">
        <f t="shared" si="29"/>
        <v>232531</v>
      </c>
      <c r="H93" s="209">
        <v>107138.66</v>
      </c>
      <c r="I93" s="160">
        <v>41998</v>
      </c>
      <c r="J93" s="218">
        <v>20</v>
      </c>
      <c r="K93" s="219">
        <v>0.03</v>
      </c>
      <c r="L93" s="220">
        <f t="shared" si="30"/>
        <v>939.812791666665</v>
      </c>
      <c r="M93" s="221">
        <f t="shared" si="31"/>
        <v>240</v>
      </c>
      <c r="N93" s="222">
        <f t="shared" si="32"/>
        <v>49302</v>
      </c>
      <c r="O93" s="223">
        <v>114</v>
      </c>
      <c r="P93" s="223">
        <v>114</v>
      </c>
      <c r="Q93" s="220">
        <f t="shared" si="33"/>
        <v>939.8128</v>
      </c>
      <c r="R93" s="220">
        <f t="shared" si="34"/>
        <v>107138.66</v>
      </c>
      <c r="S93" s="220">
        <f t="shared" si="35"/>
        <v>0</v>
      </c>
      <c r="T93" s="220">
        <f t="shared" si="36"/>
        <v>107138.66</v>
      </c>
      <c r="U93" s="209">
        <v>107138.66</v>
      </c>
      <c r="V93" s="220">
        <f t="shared" si="37"/>
        <v>0</v>
      </c>
      <c r="W93" s="220">
        <f t="shared" si="38"/>
        <v>0</v>
      </c>
      <c r="X93" s="227"/>
      <c r="AB93" s="192">
        <f t="shared" si="26"/>
        <v>232531</v>
      </c>
      <c r="AC93" s="192">
        <f t="shared" si="27"/>
        <v>125392.34</v>
      </c>
      <c r="AD93" s="194" t="e">
        <f>VLOOKUP(B93,构筑物!B:H,11,FALSE)</f>
        <v>#N/A</v>
      </c>
      <c r="AE93" s="229" t="e">
        <f>VLOOKUP(B93,构筑物!B:I,12,FALSE)</f>
        <v>#N/A</v>
      </c>
      <c r="AF93" s="229" t="e">
        <f t="shared" si="28"/>
        <v>#N/A</v>
      </c>
    </row>
    <row r="94" s="193" customFormat="1" ht="20.15" hidden="1" customHeight="1" spans="1:32">
      <c r="A94" s="206">
        <v>104</v>
      </c>
      <c r="B94" s="207" t="s">
        <v>1788</v>
      </c>
      <c r="C94" s="207" t="s">
        <v>1734</v>
      </c>
      <c r="D94" s="211" t="s">
        <v>1694</v>
      </c>
      <c r="E94" s="212">
        <v>29268.8085657688</v>
      </c>
      <c r="F94" s="212">
        <v>-3006.8585657688</v>
      </c>
      <c r="G94" s="210">
        <f t="shared" si="29"/>
        <v>26261.95</v>
      </c>
      <c r="H94" s="209">
        <v>12100.19</v>
      </c>
      <c r="I94" s="160">
        <v>41998</v>
      </c>
      <c r="J94" s="218">
        <v>20</v>
      </c>
      <c r="K94" s="219">
        <v>0.03</v>
      </c>
      <c r="L94" s="220">
        <f t="shared" si="30"/>
        <v>106.142047916667</v>
      </c>
      <c r="M94" s="221">
        <f t="shared" si="31"/>
        <v>240</v>
      </c>
      <c r="N94" s="222">
        <f t="shared" si="32"/>
        <v>49302</v>
      </c>
      <c r="O94" s="223">
        <v>114</v>
      </c>
      <c r="P94" s="223">
        <v>114</v>
      </c>
      <c r="Q94" s="220">
        <f t="shared" si="33"/>
        <v>106.142</v>
      </c>
      <c r="R94" s="220">
        <f t="shared" si="34"/>
        <v>12100.19</v>
      </c>
      <c r="S94" s="220">
        <f t="shared" si="35"/>
        <v>0</v>
      </c>
      <c r="T94" s="220">
        <f t="shared" si="36"/>
        <v>12100.19</v>
      </c>
      <c r="U94" s="209">
        <v>12100.19</v>
      </c>
      <c r="V94" s="220">
        <f t="shared" si="37"/>
        <v>0</v>
      </c>
      <c r="W94" s="220">
        <f t="shared" si="38"/>
        <v>0</v>
      </c>
      <c r="X94" s="228"/>
      <c r="AB94" s="192">
        <f t="shared" si="26"/>
        <v>26261.95</v>
      </c>
      <c r="AC94" s="192">
        <f t="shared" si="27"/>
        <v>14161.76</v>
      </c>
      <c r="AD94" s="194" t="e">
        <f>VLOOKUP(B94,构筑物!B:H,11,FALSE)</f>
        <v>#N/A</v>
      </c>
      <c r="AE94" s="229" t="e">
        <f>VLOOKUP(B94,构筑物!B:I,12,FALSE)</f>
        <v>#N/A</v>
      </c>
      <c r="AF94" s="229" t="e">
        <f t="shared" si="28"/>
        <v>#N/A</v>
      </c>
    </row>
    <row r="95" s="193" customFormat="1" ht="20.15" hidden="1" customHeight="1" spans="1:32">
      <c r="A95" s="206">
        <v>105</v>
      </c>
      <c r="B95" s="207" t="s">
        <v>1789</v>
      </c>
      <c r="C95" s="207" t="s">
        <v>1734</v>
      </c>
      <c r="D95" s="211" t="s">
        <v>1694</v>
      </c>
      <c r="E95" s="212">
        <v>43123.8187233024</v>
      </c>
      <c r="F95" s="212">
        <v>-4430.21872330241</v>
      </c>
      <c r="G95" s="210">
        <f t="shared" si="29"/>
        <v>38693.6</v>
      </c>
      <c r="H95" s="209">
        <v>17828.07</v>
      </c>
      <c r="I95" s="160">
        <v>41998</v>
      </c>
      <c r="J95" s="218">
        <v>20</v>
      </c>
      <c r="K95" s="219">
        <v>0.03</v>
      </c>
      <c r="L95" s="220">
        <f t="shared" si="30"/>
        <v>156.386633333333</v>
      </c>
      <c r="M95" s="221">
        <f t="shared" si="31"/>
        <v>240</v>
      </c>
      <c r="N95" s="222">
        <f t="shared" si="32"/>
        <v>49302</v>
      </c>
      <c r="O95" s="223">
        <v>114</v>
      </c>
      <c r="P95" s="223">
        <v>114</v>
      </c>
      <c r="Q95" s="220">
        <f t="shared" si="33"/>
        <v>156.3866</v>
      </c>
      <c r="R95" s="220">
        <f t="shared" si="34"/>
        <v>17828.07</v>
      </c>
      <c r="S95" s="220">
        <f t="shared" si="35"/>
        <v>0</v>
      </c>
      <c r="T95" s="220">
        <f t="shared" si="36"/>
        <v>17828.07</v>
      </c>
      <c r="U95" s="209">
        <v>17828.07</v>
      </c>
      <c r="V95" s="220">
        <f t="shared" si="37"/>
        <v>0</v>
      </c>
      <c r="W95" s="220">
        <f t="shared" si="38"/>
        <v>0</v>
      </c>
      <c r="X95" s="227"/>
      <c r="AB95" s="192">
        <f t="shared" si="26"/>
        <v>38693.6</v>
      </c>
      <c r="AC95" s="192">
        <f t="shared" si="27"/>
        <v>20865.53</v>
      </c>
      <c r="AD95" s="194" t="e">
        <f>VLOOKUP(B95,房屋建筑物!B:G,21,FALSE)</f>
        <v>#REF!</v>
      </c>
      <c r="AE95" s="229" t="e">
        <f>VLOOKUP(B95,房屋建筑物!B:G,22,FALSE)</f>
        <v>#REF!</v>
      </c>
      <c r="AF95" s="229" t="e">
        <f t="shared" si="28"/>
        <v>#REF!</v>
      </c>
    </row>
    <row r="96" s="193" customFormat="1" ht="20.15" hidden="1" customHeight="1" spans="1:32">
      <c r="A96" s="206">
        <v>106</v>
      </c>
      <c r="B96" s="207" t="s">
        <v>1790</v>
      </c>
      <c r="C96" s="207" t="s">
        <v>1734</v>
      </c>
      <c r="D96" s="211" t="s">
        <v>1694</v>
      </c>
      <c r="E96" s="212">
        <v>1196292.07</v>
      </c>
      <c r="F96" s="212">
        <v>0</v>
      </c>
      <c r="G96" s="210">
        <f t="shared" si="29"/>
        <v>1196292.07</v>
      </c>
      <c r="H96" s="209">
        <v>546356.56</v>
      </c>
      <c r="I96" s="240">
        <v>42035</v>
      </c>
      <c r="J96" s="218">
        <v>20</v>
      </c>
      <c r="K96" s="219">
        <v>0.03</v>
      </c>
      <c r="L96" s="220">
        <f t="shared" si="30"/>
        <v>4835.01378291667</v>
      </c>
      <c r="M96" s="221">
        <f t="shared" si="31"/>
        <v>240</v>
      </c>
      <c r="N96" s="222">
        <f t="shared" si="32"/>
        <v>49339</v>
      </c>
      <c r="O96" s="223">
        <v>113</v>
      </c>
      <c r="P96" s="223">
        <v>113</v>
      </c>
      <c r="Q96" s="220">
        <f t="shared" si="33"/>
        <v>4835.0138</v>
      </c>
      <c r="R96" s="220">
        <f t="shared" si="34"/>
        <v>546356.56</v>
      </c>
      <c r="S96" s="220">
        <f t="shared" si="35"/>
        <v>0</v>
      </c>
      <c r="T96" s="220">
        <f t="shared" si="36"/>
        <v>546356.56</v>
      </c>
      <c r="U96" s="209">
        <v>546356.56</v>
      </c>
      <c r="V96" s="220">
        <f t="shared" si="37"/>
        <v>0</v>
      </c>
      <c r="W96" s="220">
        <f t="shared" si="38"/>
        <v>0</v>
      </c>
      <c r="X96" s="227"/>
      <c r="AB96" s="192">
        <f t="shared" si="26"/>
        <v>1196292.07</v>
      </c>
      <c r="AC96" s="192">
        <f t="shared" si="27"/>
        <v>649935.51</v>
      </c>
      <c r="AD96" s="194" t="e">
        <f>VLOOKUP(B96,管道沟槽!B:E,11,FALSE)</f>
        <v>#REF!</v>
      </c>
      <c r="AE96" s="229" t="e">
        <f>VLOOKUP(B96,管道沟槽!B:F,12,FALSE)</f>
        <v>#REF!</v>
      </c>
      <c r="AF96" s="229" t="e">
        <f t="shared" si="28"/>
        <v>#REF!</v>
      </c>
    </row>
    <row r="97" s="193" customFormat="1" ht="20.15" hidden="1" customHeight="1" spans="1:28">
      <c r="A97" s="233" t="s">
        <v>156</v>
      </c>
      <c r="B97" s="234"/>
      <c r="C97" s="234"/>
      <c r="D97" s="234"/>
      <c r="E97" s="235">
        <f>SUM(E5:E96)</f>
        <v>34940172.4690859</v>
      </c>
      <c r="F97" s="235">
        <f>SUM(F5:F96)</f>
        <v>-3466593.98835028</v>
      </c>
      <c r="G97" s="236">
        <f>SUM(G5:G96)</f>
        <v>31473578.4807356</v>
      </c>
      <c r="H97" s="236">
        <f>SUM(H5:H96)</f>
        <v>17326943.33</v>
      </c>
      <c r="I97" s="241"/>
      <c r="J97" s="234"/>
      <c r="K97" s="242"/>
      <c r="L97" s="236">
        <f>SUM(L5:L96)</f>
        <v>156309.80306486</v>
      </c>
      <c r="M97" s="243">
        <f t="shared" si="31"/>
        <v>0</v>
      </c>
      <c r="N97" s="244"/>
      <c r="O97" s="245"/>
      <c r="P97" s="245"/>
      <c r="Q97" s="236">
        <f t="shared" ref="Q97:W97" si="39">SUM(Q5:Q96)</f>
        <v>156309.8034</v>
      </c>
      <c r="R97" s="246">
        <f t="shared" si="39"/>
        <v>17326943.33</v>
      </c>
      <c r="S97" s="246">
        <f t="shared" si="39"/>
        <v>0</v>
      </c>
      <c r="T97" s="246">
        <f t="shared" si="39"/>
        <v>17326943.33</v>
      </c>
      <c r="U97" s="246">
        <f t="shared" si="39"/>
        <v>17326943.33</v>
      </c>
      <c r="V97" s="246">
        <f t="shared" si="39"/>
        <v>0</v>
      </c>
      <c r="W97" s="246">
        <f t="shared" si="39"/>
        <v>0</v>
      </c>
      <c r="X97" s="247"/>
      <c r="AB97" s="192"/>
    </row>
    <row r="98" s="193" customFormat="1" ht="20.15" customHeight="1" spans="1:31">
      <c r="A98" s="237"/>
      <c r="E98" s="194"/>
      <c r="F98" s="194"/>
      <c r="G98" s="194"/>
      <c r="O98" s="195"/>
      <c r="P98" s="195"/>
      <c r="AD98" s="194"/>
      <c r="AE98" s="194"/>
    </row>
    <row r="99" s="193" customFormat="1" ht="20.15" customHeight="1" spans="2:31">
      <c r="B99" s="238"/>
      <c r="E99" s="194"/>
      <c r="F99" s="194"/>
      <c r="G99" s="194"/>
      <c r="O99" s="195"/>
      <c r="P99" s="195"/>
      <c r="X99" s="232" t="s">
        <v>1791</v>
      </c>
      <c r="Y99" s="194">
        <f>SUBTOTAL(9,Y21:Y84)</f>
        <v>0</v>
      </c>
      <c r="Z99" s="194">
        <f>SUBTOTAL(9,Z21:Z84)</f>
        <v>0</v>
      </c>
      <c r="AA99" s="194">
        <f>SUBTOTAL(9,AA21:AA84)</f>
        <v>0</v>
      </c>
      <c r="AB99" s="194">
        <f>SUM(AB5:AB98)</f>
        <v>31464498.4807356</v>
      </c>
      <c r="AC99" s="194">
        <f>SUM(AC5:AC98)</f>
        <v>14146362.7507356</v>
      </c>
      <c r="AD99" s="194"/>
      <c r="AE99" s="194"/>
    </row>
    <row r="100" s="193" customFormat="1" ht="20.15" customHeight="1" spans="5:31">
      <c r="E100" s="194"/>
      <c r="F100" s="194"/>
      <c r="G100" s="194"/>
      <c r="I100" s="193">
        <f>G2-H2</f>
        <v>139589.354107481</v>
      </c>
      <c r="O100" s="195"/>
      <c r="P100" s="195"/>
      <c r="X100" s="232" t="s">
        <v>675</v>
      </c>
      <c r="Y100" s="194">
        <f>G97</f>
        <v>31473578.4807356</v>
      </c>
      <c r="AD100" s="194"/>
      <c r="AE100" s="194"/>
    </row>
    <row r="101" s="193" customFormat="1" ht="20.15" customHeight="1" spans="5:31">
      <c r="E101" s="194"/>
      <c r="F101" s="194"/>
      <c r="G101" s="239"/>
      <c r="I101" s="194"/>
      <c r="O101" s="195"/>
      <c r="P101" s="195"/>
      <c r="AD101" s="194"/>
      <c r="AE101" s="194"/>
    </row>
    <row r="102" s="193" customFormat="1" ht="20.15" customHeight="1" spans="1:31">
      <c r="A102" s="238"/>
      <c r="E102" s="194"/>
      <c r="F102" s="194"/>
      <c r="G102" s="194"/>
      <c r="O102" s="195"/>
      <c r="P102" s="195"/>
      <c r="X102" s="232" t="s">
        <v>1792</v>
      </c>
      <c r="Y102" s="194">
        <f>Y100-Y99</f>
        <v>31473578.4807356</v>
      </c>
      <c r="AD102" s="194"/>
      <c r="AE102" s="194"/>
    </row>
    <row r="103" ht="15" customHeight="1"/>
    <row r="104" s="193" customFormat="1" spans="5:31">
      <c r="E104" s="194"/>
      <c r="F104" s="194"/>
      <c r="G104" s="194"/>
      <c r="O104" s="195"/>
      <c r="P104" s="195"/>
      <c r="Y104" s="194"/>
      <c r="AD104" s="194"/>
      <c r="AE104" s="194"/>
    </row>
  </sheetData>
  <autoFilter xmlns:etc="http://www.wps.cn/officeDocument/2017/etCustomData" ref="A4:AF97" etc:filterBottomFollowUsedRange="0">
    <filterColumn colId="31">
      <customFilters>
        <customFilter operator="equal" val="#N/A"/>
      </customFilters>
    </filterColumn>
    <extLst/>
  </autoFilter>
  <mergeCells count="2">
    <mergeCell ref="A3:B3"/>
    <mergeCell ref="A97:D97"/>
  </mergeCells>
  <conditionalFormatting sqref="B4:B96">
    <cfRule type="duplicateValues" dxfId="0" priority="1"/>
  </conditionalFormatting>
  <pageMargins left="0.75" right="0.75" top="1" bottom="1" header="0.5" footer="0.5"/>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5" customWidth="1"/>
    <col min="3" max="3" width="13" customWidth="1"/>
    <col min="4" max="4" width="17" customWidth="1"/>
    <col min="5" max="6" width="20" customWidth="1"/>
    <col min="7" max="7" width="17" customWidth="1"/>
    <col min="8" max="8" width="9" customWidth="1"/>
    <col min="9" max="9" width="19" customWidth="1"/>
    <col min="10" max="11" width="10" customWidth="1"/>
  </cols>
  <sheetData>
    <row r="1" ht="15.6" spans="1:11">
      <c r="A1" s="13" t="s">
        <v>86</v>
      </c>
      <c r="B1" s="126" t="s">
        <v>250</v>
      </c>
      <c r="C1" s="15"/>
      <c r="D1" s="15"/>
      <c r="E1" s="15"/>
      <c r="F1" s="15"/>
      <c r="G1" s="15"/>
      <c r="H1" s="15"/>
      <c r="I1" s="15"/>
      <c r="J1" s="36"/>
      <c r="K1" s="36"/>
    </row>
    <row r="2" ht="30" customHeight="1" spans="1:11">
      <c r="A2" s="16" t="s">
        <v>1793</v>
      </c>
      <c r="B2" s="17"/>
      <c r="C2" s="17"/>
      <c r="D2" s="17"/>
      <c r="E2" s="17"/>
      <c r="F2" s="17"/>
      <c r="G2" s="17"/>
      <c r="H2" s="17"/>
      <c r="I2" s="17"/>
      <c r="J2" s="36"/>
      <c r="K2" s="36"/>
    </row>
    <row r="3" ht="14.25" customHeight="1" spans="1:11">
      <c r="A3" s="40" t="e">
        <f>CONCATENATE(#REF!,#REF!,#REF!,#REF!,#REF!,#REF!,#REF!)</f>
        <v>#REF!</v>
      </c>
      <c r="B3" s="40"/>
      <c r="C3" s="40"/>
      <c r="D3" s="40"/>
      <c r="E3" s="40"/>
      <c r="F3" s="38"/>
      <c r="G3" s="38"/>
      <c r="H3" s="38"/>
      <c r="I3" s="38"/>
      <c r="J3" s="36"/>
      <c r="K3" s="36"/>
    </row>
    <row r="4" ht="15.75" customHeight="1" spans="1:11">
      <c r="A4" s="41" t="e">
        <f>#REF!&amp;#REF!</f>
        <v>#REF!</v>
      </c>
      <c r="B4" s="36"/>
      <c r="C4" s="36"/>
      <c r="D4" s="36"/>
      <c r="E4" s="36"/>
      <c r="F4" s="36"/>
      <c r="G4" s="36"/>
      <c r="H4" s="36"/>
      <c r="I4" s="42" t="s">
        <v>119</v>
      </c>
      <c r="J4" s="36"/>
      <c r="K4" s="36"/>
    </row>
    <row r="5" ht="27.75" customHeight="1" spans="1:11">
      <c r="A5" s="185" t="s">
        <v>183</v>
      </c>
      <c r="B5" s="185" t="s">
        <v>1794</v>
      </c>
      <c r="C5" s="185" t="s">
        <v>425</v>
      </c>
      <c r="D5" s="186" t="s">
        <v>333</v>
      </c>
      <c r="E5" s="45" t="s">
        <v>334</v>
      </c>
      <c r="F5" s="185" t="s">
        <v>335</v>
      </c>
      <c r="G5" s="185" t="s">
        <v>336</v>
      </c>
      <c r="H5" s="187" t="s">
        <v>358</v>
      </c>
      <c r="I5" s="185" t="s">
        <v>186</v>
      </c>
      <c r="J5" s="15"/>
      <c r="K5" s="15"/>
    </row>
    <row r="6" ht="15.75" customHeight="1" spans="1:11">
      <c r="A6" s="46"/>
      <c r="B6" s="47"/>
      <c r="C6" s="48"/>
      <c r="D6" s="55"/>
      <c r="E6" s="57"/>
      <c r="F6" s="56"/>
      <c r="G6" s="56" t="str">
        <f t="shared" ref="G6:G27" si="0">IF(F6-E6=0,"",(F6-E6))</f>
        <v/>
      </c>
      <c r="H6" s="56" t="str">
        <f t="shared" ref="H6:H27" si="1">IF(E6=0,"",(F6-E6)/E6*100)</f>
        <v/>
      </c>
      <c r="I6" s="47"/>
      <c r="J6" s="36"/>
      <c r="K6" s="36"/>
    </row>
    <row r="7" ht="15.75" customHeight="1" spans="1:11">
      <c r="A7" s="46"/>
      <c r="B7" s="47"/>
      <c r="C7" s="48"/>
      <c r="D7" s="55"/>
      <c r="E7" s="57"/>
      <c r="F7" s="56"/>
      <c r="G7" s="56" t="str">
        <f t="shared" si="0"/>
        <v/>
      </c>
      <c r="H7" s="56" t="str">
        <f t="shared" si="1"/>
        <v/>
      </c>
      <c r="I7" s="47"/>
      <c r="J7" s="36"/>
      <c r="K7" s="36"/>
    </row>
    <row r="8" ht="15.75" customHeight="1" spans="1:11">
      <c r="A8" s="46"/>
      <c r="B8" s="47"/>
      <c r="C8" s="48"/>
      <c r="D8" s="55"/>
      <c r="E8" s="57"/>
      <c r="F8" s="56"/>
      <c r="G8" s="56" t="str">
        <f t="shared" si="0"/>
        <v/>
      </c>
      <c r="H8" s="56" t="str">
        <f t="shared" si="1"/>
        <v/>
      </c>
      <c r="I8" s="47"/>
      <c r="J8" s="36"/>
      <c r="K8" s="36"/>
    </row>
    <row r="9" ht="15.75" customHeight="1" spans="1:11">
      <c r="A9" s="46"/>
      <c r="B9" s="47"/>
      <c r="C9" s="48"/>
      <c r="D9" s="55"/>
      <c r="E9" s="57"/>
      <c r="F9" s="56"/>
      <c r="G9" s="56" t="str">
        <f t="shared" si="0"/>
        <v/>
      </c>
      <c r="H9" s="56" t="str">
        <f t="shared" si="1"/>
        <v/>
      </c>
      <c r="I9" s="47"/>
      <c r="J9" s="36"/>
      <c r="K9" s="36"/>
    </row>
    <row r="10" ht="15.75" customHeight="1" spans="1:11">
      <c r="A10" s="46"/>
      <c r="B10" s="47"/>
      <c r="C10" s="48"/>
      <c r="D10" s="55"/>
      <c r="E10" s="57"/>
      <c r="F10" s="56"/>
      <c r="G10" s="56" t="str">
        <f t="shared" si="0"/>
        <v/>
      </c>
      <c r="H10" s="56" t="str">
        <f t="shared" si="1"/>
        <v/>
      </c>
      <c r="I10" s="47"/>
      <c r="J10" s="36"/>
      <c r="K10" s="36"/>
    </row>
    <row r="11" ht="15.75" customHeight="1" spans="1:11">
      <c r="A11" s="46"/>
      <c r="B11" s="47"/>
      <c r="C11" s="48"/>
      <c r="D11" s="55"/>
      <c r="E11" s="57"/>
      <c r="F11" s="56"/>
      <c r="G11" s="56" t="str">
        <f t="shared" si="0"/>
        <v/>
      </c>
      <c r="H11" s="56" t="str">
        <f t="shared" si="1"/>
        <v/>
      </c>
      <c r="I11" s="47"/>
      <c r="J11" s="36"/>
      <c r="K11" s="36"/>
    </row>
    <row r="12" ht="15.75" customHeight="1" spans="1:11">
      <c r="A12" s="46"/>
      <c r="B12" s="47"/>
      <c r="C12" s="48"/>
      <c r="D12" s="55"/>
      <c r="E12" s="57"/>
      <c r="F12" s="56"/>
      <c r="G12" s="56" t="str">
        <f t="shared" si="0"/>
        <v/>
      </c>
      <c r="H12" s="56" t="str">
        <f t="shared" si="1"/>
        <v/>
      </c>
      <c r="I12" s="47"/>
      <c r="J12" s="36"/>
      <c r="K12" s="36"/>
    </row>
    <row r="13" ht="15.75" customHeight="1" spans="1:11">
      <c r="A13" s="46"/>
      <c r="B13" s="47"/>
      <c r="C13" s="48"/>
      <c r="D13" s="55"/>
      <c r="E13" s="57"/>
      <c r="F13" s="56"/>
      <c r="G13" s="56" t="str">
        <f t="shared" si="0"/>
        <v/>
      </c>
      <c r="H13" s="56" t="str">
        <f t="shared" si="1"/>
        <v/>
      </c>
      <c r="I13" s="47"/>
      <c r="J13" s="36"/>
      <c r="K13" s="36"/>
    </row>
    <row r="14" ht="15.75" customHeight="1" spans="1:11">
      <c r="A14" s="46"/>
      <c r="B14" s="47"/>
      <c r="C14" s="48"/>
      <c r="D14" s="55"/>
      <c r="E14" s="57"/>
      <c r="F14" s="56"/>
      <c r="G14" s="56" t="str">
        <f t="shared" si="0"/>
        <v/>
      </c>
      <c r="H14" s="56" t="str">
        <f t="shared" si="1"/>
        <v/>
      </c>
      <c r="I14" s="47"/>
      <c r="J14" s="36"/>
      <c r="K14" s="36"/>
    </row>
    <row r="15" ht="15.75" customHeight="1" spans="1:11">
      <c r="A15" s="46"/>
      <c r="B15" s="47"/>
      <c r="C15" s="48"/>
      <c r="D15" s="55"/>
      <c r="E15" s="57"/>
      <c r="F15" s="56"/>
      <c r="G15" s="56" t="str">
        <f t="shared" si="0"/>
        <v/>
      </c>
      <c r="H15" s="56" t="str">
        <f t="shared" si="1"/>
        <v/>
      </c>
      <c r="I15" s="47"/>
      <c r="J15" s="36"/>
      <c r="K15" s="36"/>
    </row>
    <row r="16" ht="15.75" customHeight="1" spans="1:11">
      <c r="A16" s="46"/>
      <c r="B16" s="47"/>
      <c r="C16" s="48"/>
      <c r="D16" s="55"/>
      <c r="E16" s="57"/>
      <c r="F16" s="56"/>
      <c r="G16" s="56" t="str">
        <f t="shared" si="0"/>
        <v/>
      </c>
      <c r="H16" s="56" t="str">
        <f t="shared" si="1"/>
        <v/>
      </c>
      <c r="I16" s="47"/>
      <c r="J16" s="36"/>
      <c r="K16" s="36"/>
    </row>
    <row r="17" ht="15.75" customHeight="1" spans="1:11">
      <c r="A17" s="46"/>
      <c r="B17" s="47"/>
      <c r="C17" s="48"/>
      <c r="D17" s="55"/>
      <c r="E17" s="57"/>
      <c r="F17" s="56"/>
      <c r="G17" s="56" t="str">
        <f t="shared" si="0"/>
        <v/>
      </c>
      <c r="H17" s="56" t="str">
        <f t="shared" si="1"/>
        <v/>
      </c>
      <c r="I17" s="47"/>
      <c r="J17" s="36"/>
      <c r="K17" s="36"/>
    </row>
    <row r="18" ht="15.75" customHeight="1" spans="1:11">
      <c r="A18" s="46"/>
      <c r="B18" s="47"/>
      <c r="C18" s="48"/>
      <c r="D18" s="55"/>
      <c r="E18" s="57"/>
      <c r="F18" s="56"/>
      <c r="G18" s="56" t="str">
        <f t="shared" si="0"/>
        <v/>
      </c>
      <c r="H18" s="56" t="str">
        <f t="shared" si="1"/>
        <v/>
      </c>
      <c r="I18" s="47"/>
      <c r="J18" s="36"/>
      <c r="K18" s="36"/>
    </row>
    <row r="19" ht="15.75" customHeight="1" spans="1:11">
      <c r="A19" s="46"/>
      <c r="B19" s="47"/>
      <c r="C19" s="48"/>
      <c r="D19" s="55"/>
      <c r="E19" s="57"/>
      <c r="F19" s="56"/>
      <c r="G19" s="56" t="str">
        <f t="shared" si="0"/>
        <v/>
      </c>
      <c r="H19" s="56" t="str">
        <f t="shared" si="1"/>
        <v/>
      </c>
      <c r="I19" s="47"/>
      <c r="J19" s="36"/>
      <c r="K19" s="36"/>
    </row>
    <row r="20" ht="15.75" customHeight="1" spans="1:11">
      <c r="A20" s="46"/>
      <c r="B20" s="47"/>
      <c r="C20" s="48"/>
      <c r="D20" s="55"/>
      <c r="E20" s="57"/>
      <c r="F20" s="56"/>
      <c r="G20" s="56" t="str">
        <f t="shared" si="0"/>
        <v/>
      </c>
      <c r="H20" s="56" t="str">
        <f t="shared" si="1"/>
        <v/>
      </c>
      <c r="I20" s="47"/>
      <c r="J20" s="36"/>
      <c r="K20" s="36"/>
    </row>
    <row r="21" ht="15.75" customHeight="1" spans="1:11">
      <c r="A21" s="46"/>
      <c r="B21" s="47"/>
      <c r="C21" s="48"/>
      <c r="D21" s="55"/>
      <c r="E21" s="57"/>
      <c r="F21" s="56"/>
      <c r="G21" s="56" t="str">
        <f t="shared" si="0"/>
        <v/>
      </c>
      <c r="H21" s="56" t="str">
        <f t="shared" si="1"/>
        <v/>
      </c>
      <c r="I21" s="47"/>
      <c r="J21" s="36"/>
      <c r="K21" s="36"/>
    </row>
    <row r="22" ht="15.75" customHeight="1" spans="1:11">
      <c r="A22" s="46"/>
      <c r="B22" s="47"/>
      <c r="C22" s="48"/>
      <c r="D22" s="55"/>
      <c r="E22" s="57"/>
      <c r="F22" s="56"/>
      <c r="G22" s="56" t="str">
        <f t="shared" si="0"/>
        <v/>
      </c>
      <c r="H22" s="56" t="str">
        <f t="shared" si="1"/>
        <v/>
      </c>
      <c r="I22" s="47"/>
      <c r="J22" s="36"/>
      <c r="K22" s="36"/>
    </row>
    <row r="23" ht="15.75" customHeight="1" spans="1:11">
      <c r="A23" s="46"/>
      <c r="B23" s="47"/>
      <c r="C23" s="48"/>
      <c r="D23" s="55"/>
      <c r="E23" s="57"/>
      <c r="F23" s="56"/>
      <c r="G23" s="56" t="str">
        <f t="shared" si="0"/>
        <v/>
      </c>
      <c r="H23" s="56" t="str">
        <f t="shared" si="1"/>
        <v/>
      </c>
      <c r="I23" s="47"/>
      <c r="J23" s="36"/>
      <c r="K23" s="36"/>
    </row>
    <row r="24" ht="15.75" customHeight="1" spans="1:11">
      <c r="A24" s="46"/>
      <c r="B24" s="47"/>
      <c r="C24" s="48"/>
      <c r="D24" s="55"/>
      <c r="E24" s="57"/>
      <c r="F24" s="56"/>
      <c r="G24" s="56" t="str">
        <f t="shared" si="0"/>
        <v/>
      </c>
      <c r="H24" s="56" t="str">
        <f t="shared" si="1"/>
        <v/>
      </c>
      <c r="I24" s="47"/>
      <c r="J24" s="36"/>
      <c r="K24" s="36"/>
    </row>
    <row r="25" ht="15.75" customHeight="1" spans="1:11">
      <c r="A25" s="46"/>
      <c r="B25" s="47"/>
      <c r="C25" s="48"/>
      <c r="D25" s="55"/>
      <c r="E25" s="57"/>
      <c r="F25" s="56"/>
      <c r="G25" s="56" t="str">
        <f t="shared" si="0"/>
        <v/>
      </c>
      <c r="H25" s="56" t="str">
        <f t="shared" si="1"/>
        <v/>
      </c>
      <c r="I25" s="47"/>
      <c r="J25" s="36"/>
      <c r="K25" s="36"/>
    </row>
    <row r="26" ht="15.75" customHeight="1" spans="1:11">
      <c r="A26" s="46"/>
      <c r="B26" s="47"/>
      <c r="C26" s="48"/>
      <c r="D26" s="55"/>
      <c r="E26" s="57"/>
      <c r="F26" s="56"/>
      <c r="G26" s="56" t="str">
        <f t="shared" si="0"/>
        <v/>
      </c>
      <c r="H26" s="56" t="str">
        <f t="shared" si="1"/>
        <v/>
      </c>
      <c r="I26" s="47"/>
      <c r="J26" s="36"/>
      <c r="K26" s="36"/>
    </row>
    <row r="27" ht="15.75" customHeight="1" spans="1:11">
      <c r="A27" s="52" t="s">
        <v>359</v>
      </c>
      <c r="B27" s="72"/>
      <c r="C27" s="48"/>
      <c r="D27" s="55">
        <f>SUM(D6:D26)</f>
        <v>0</v>
      </c>
      <c r="E27" s="57">
        <f>SUM(E6:E26)</f>
        <v>0</v>
      </c>
      <c r="F27" s="56">
        <f>SUM(F6:F26)</f>
        <v>0</v>
      </c>
      <c r="G27" s="56" t="str">
        <f t="shared" si="0"/>
        <v/>
      </c>
      <c r="H27" s="56" t="str">
        <f t="shared" si="1"/>
        <v/>
      </c>
      <c r="I27" s="47"/>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I2"/>
    <mergeCell ref="A3:I3"/>
    <mergeCell ref="A27:B27"/>
  </mergeCells>
  <hyperlinks>
    <hyperlink ref="A1" location="'索引目录'!D50" display="返回索引页"/>
    <hyperlink ref="B1" location="'非流动资产评估汇总'!B18" display="返回"/>
  </hyperlinks>
  <pageMargins left="0.7" right="0.7" top="0.75" bottom="0.75" header="0.3" footer="0.3"/>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1" customWidth="1"/>
    <col min="3" max="3" width="13" customWidth="1"/>
    <col min="4" max="4" width="20" customWidth="1"/>
    <col min="5" max="6" width="21" customWidth="1"/>
    <col min="7" max="7" width="18" customWidth="1"/>
    <col min="8" max="8" width="10" customWidth="1"/>
    <col min="9" max="9" width="18" customWidth="1"/>
    <col min="10" max="11" width="10" customWidth="1"/>
  </cols>
  <sheetData>
    <row r="1" ht="15.6" spans="1:11">
      <c r="A1" s="13" t="s">
        <v>86</v>
      </c>
      <c r="B1" s="126" t="s">
        <v>250</v>
      </c>
      <c r="C1" s="15"/>
      <c r="D1" s="15"/>
      <c r="E1" s="15"/>
      <c r="F1" s="15"/>
      <c r="G1" s="15"/>
      <c r="H1" s="15"/>
      <c r="I1" s="15"/>
      <c r="J1" s="36"/>
      <c r="K1" s="36"/>
    </row>
    <row r="2" ht="30" customHeight="1" spans="1:11">
      <c r="A2" s="16" t="s">
        <v>1795</v>
      </c>
      <c r="B2" s="17"/>
      <c r="C2" s="17"/>
      <c r="D2" s="17"/>
      <c r="E2" s="17"/>
      <c r="F2" s="17"/>
      <c r="G2" s="17"/>
      <c r="H2" s="17"/>
      <c r="I2" s="17"/>
      <c r="J2" s="36"/>
      <c r="K2" s="36"/>
    </row>
    <row r="3" ht="14.25" customHeight="1" spans="1:11">
      <c r="A3" s="40" t="e">
        <f>CONCATENATE(#REF!,#REF!,#REF!,#REF!,#REF!,#REF!,#REF!)</f>
        <v>#REF!</v>
      </c>
      <c r="B3" s="40"/>
      <c r="C3" s="40"/>
      <c r="D3" s="40"/>
      <c r="E3" s="40"/>
      <c r="F3" s="38"/>
      <c r="G3" s="38"/>
      <c r="H3" s="38"/>
      <c r="I3" s="38"/>
      <c r="J3" s="36"/>
      <c r="K3" s="36"/>
    </row>
    <row r="4" ht="15.75" customHeight="1" spans="1:11">
      <c r="A4" s="41" t="e">
        <f>#REF!&amp;#REF!</f>
        <v>#REF!</v>
      </c>
      <c r="B4" s="36"/>
      <c r="C4" s="36"/>
      <c r="D4" s="36"/>
      <c r="E4" s="36"/>
      <c r="F4" s="36"/>
      <c r="G4" s="36"/>
      <c r="H4" s="36"/>
      <c r="I4" s="42" t="s">
        <v>119</v>
      </c>
      <c r="J4" s="36"/>
      <c r="K4" s="36"/>
    </row>
    <row r="5" ht="27.75" customHeight="1" spans="1:11">
      <c r="A5" s="185" t="s">
        <v>183</v>
      </c>
      <c r="B5" s="185" t="s">
        <v>1794</v>
      </c>
      <c r="C5" s="43" t="s">
        <v>685</v>
      </c>
      <c r="D5" s="186" t="s">
        <v>333</v>
      </c>
      <c r="E5" s="45" t="s">
        <v>334</v>
      </c>
      <c r="F5" s="185" t="s">
        <v>335</v>
      </c>
      <c r="G5" s="185" t="s">
        <v>336</v>
      </c>
      <c r="H5" s="187" t="s">
        <v>358</v>
      </c>
      <c r="I5" s="185" t="s">
        <v>186</v>
      </c>
      <c r="J5" s="15"/>
      <c r="K5" s="15"/>
    </row>
    <row r="6" ht="15.75" customHeight="1" spans="1:11">
      <c r="A6" s="46"/>
      <c r="B6" s="47"/>
      <c r="C6" s="48"/>
      <c r="D6" s="55"/>
      <c r="E6" s="57"/>
      <c r="F6" s="56"/>
      <c r="G6" s="56" t="str">
        <f t="shared" ref="G6:G27" si="0">IF(F6-E6=0,"",(F6-E6))</f>
        <v/>
      </c>
      <c r="H6" s="56" t="str">
        <f t="shared" ref="H6:H27" si="1">IF(E6=0,"",(F6-E6)/E6*100)</f>
        <v/>
      </c>
      <c r="I6" s="47"/>
      <c r="J6" s="36"/>
      <c r="K6" s="36"/>
    </row>
    <row r="7" ht="15.75" customHeight="1" spans="1:11">
      <c r="A7" s="46"/>
      <c r="B7" s="47"/>
      <c r="C7" s="48"/>
      <c r="D7" s="55"/>
      <c r="E7" s="57"/>
      <c r="F7" s="56"/>
      <c r="G7" s="56" t="str">
        <f t="shared" si="0"/>
        <v/>
      </c>
      <c r="H7" s="56" t="str">
        <f t="shared" si="1"/>
        <v/>
      </c>
      <c r="I7" s="47"/>
      <c r="J7" s="36"/>
      <c r="K7" s="36"/>
    </row>
    <row r="8" ht="15.75" customHeight="1" spans="1:11">
      <c r="A8" s="46"/>
      <c r="B8" s="47"/>
      <c r="C8" s="48"/>
      <c r="D8" s="55"/>
      <c r="E8" s="57"/>
      <c r="F8" s="56"/>
      <c r="G8" s="56" t="str">
        <f t="shared" si="0"/>
        <v/>
      </c>
      <c r="H8" s="56" t="str">
        <f t="shared" si="1"/>
        <v/>
      </c>
      <c r="I8" s="47"/>
      <c r="J8" s="36"/>
      <c r="K8" s="36"/>
    </row>
    <row r="9" ht="15.75" customHeight="1" spans="1:11">
      <c r="A9" s="46"/>
      <c r="B9" s="47"/>
      <c r="C9" s="48"/>
      <c r="D9" s="55"/>
      <c r="E9" s="57"/>
      <c r="F9" s="56"/>
      <c r="G9" s="56" t="str">
        <f t="shared" si="0"/>
        <v/>
      </c>
      <c r="H9" s="56" t="str">
        <f t="shared" si="1"/>
        <v/>
      </c>
      <c r="I9" s="47"/>
      <c r="J9" s="36"/>
      <c r="K9" s="36"/>
    </row>
    <row r="10" ht="15.75" customHeight="1" spans="1:11">
      <c r="A10" s="46"/>
      <c r="B10" s="47"/>
      <c r="C10" s="48"/>
      <c r="D10" s="55"/>
      <c r="E10" s="57"/>
      <c r="F10" s="56"/>
      <c r="G10" s="56" t="str">
        <f t="shared" si="0"/>
        <v/>
      </c>
      <c r="H10" s="56" t="str">
        <f t="shared" si="1"/>
        <v/>
      </c>
      <c r="I10" s="47"/>
      <c r="J10" s="36"/>
      <c r="K10" s="36"/>
    </row>
    <row r="11" ht="15.75" customHeight="1" spans="1:11">
      <c r="A11" s="46"/>
      <c r="B11" s="47"/>
      <c r="C11" s="48"/>
      <c r="D11" s="55"/>
      <c r="E11" s="57"/>
      <c r="F11" s="56"/>
      <c r="G11" s="56" t="str">
        <f t="shared" si="0"/>
        <v/>
      </c>
      <c r="H11" s="56" t="str">
        <f t="shared" si="1"/>
        <v/>
      </c>
      <c r="I11" s="47"/>
      <c r="J11" s="36"/>
      <c r="K11" s="36"/>
    </row>
    <row r="12" ht="15.75" customHeight="1" spans="1:11">
      <c r="A12" s="46"/>
      <c r="B12" s="47"/>
      <c r="C12" s="48"/>
      <c r="D12" s="55"/>
      <c r="E12" s="57"/>
      <c r="F12" s="56"/>
      <c r="G12" s="56" t="str">
        <f t="shared" si="0"/>
        <v/>
      </c>
      <c r="H12" s="56" t="str">
        <f t="shared" si="1"/>
        <v/>
      </c>
      <c r="I12" s="47"/>
      <c r="J12" s="36"/>
      <c r="K12" s="36"/>
    </row>
    <row r="13" ht="15.75" customHeight="1" spans="1:11">
      <c r="A13" s="46"/>
      <c r="B13" s="47"/>
      <c r="C13" s="48"/>
      <c r="D13" s="55"/>
      <c r="E13" s="57"/>
      <c r="F13" s="56"/>
      <c r="G13" s="56" t="str">
        <f t="shared" si="0"/>
        <v/>
      </c>
      <c r="H13" s="56" t="str">
        <f t="shared" si="1"/>
        <v/>
      </c>
      <c r="I13" s="47"/>
      <c r="J13" s="36"/>
      <c r="K13" s="36"/>
    </row>
    <row r="14" ht="15.75" customHeight="1" spans="1:11">
      <c r="A14" s="46"/>
      <c r="B14" s="47"/>
      <c r="C14" s="48"/>
      <c r="D14" s="55"/>
      <c r="E14" s="57"/>
      <c r="F14" s="56"/>
      <c r="G14" s="56" t="str">
        <f t="shared" si="0"/>
        <v/>
      </c>
      <c r="H14" s="56" t="str">
        <f t="shared" si="1"/>
        <v/>
      </c>
      <c r="I14" s="47"/>
      <c r="J14" s="36"/>
      <c r="K14" s="36"/>
    </row>
    <row r="15" ht="15.75" customHeight="1" spans="1:11">
      <c r="A15" s="46"/>
      <c r="B15" s="47"/>
      <c r="C15" s="48"/>
      <c r="D15" s="55"/>
      <c r="E15" s="57"/>
      <c r="F15" s="56"/>
      <c r="G15" s="56" t="str">
        <f t="shared" si="0"/>
        <v/>
      </c>
      <c r="H15" s="56" t="str">
        <f t="shared" si="1"/>
        <v/>
      </c>
      <c r="I15" s="47"/>
      <c r="J15" s="36"/>
      <c r="K15" s="36"/>
    </row>
    <row r="16" ht="15.75" customHeight="1" spans="1:11">
      <c r="A16" s="46"/>
      <c r="B16" s="47"/>
      <c r="C16" s="48"/>
      <c r="D16" s="55"/>
      <c r="E16" s="57"/>
      <c r="F16" s="56"/>
      <c r="G16" s="56" t="str">
        <f t="shared" si="0"/>
        <v/>
      </c>
      <c r="H16" s="56" t="str">
        <f t="shared" si="1"/>
        <v/>
      </c>
      <c r="I16" s="47"/>
      <c r="J16" s="36"/>
      <c r="K16" s="36"/>
    </row>
    <row r="17" ht="15.75" customHeight="1" spans="1:11">
      <c r="A17" s="46"/>
      <c r="B17" s="47"/>
      <c r="C17" s="48"/>
      <c r="D17" s="55"/>
      <c r="E17" s="57"/>
      <c r="F17" s="56"/>
      <c r="G17" s="56" t="str">
        <f t="shared" si="0"/>
        <v/>
      </c>
      <c r="H17" s="56" t="str">
        <f t="shared" si="1"/>
        <v/>
      </c>
      <c r="I17" s="47"/>
      <c r="J17" s="36"/>
      <c r="K17" s="36"/>
    </row>
    <row r="18" ht="15.75" customHeight="1" spans="1:11">
      <c r="A18" s="46"/>
      <c r="B18" s="47"/>
      <c r="C18" s="48"/>
      <c r="D18" s="55"/>
      <c r="E18" s="57"/>
      <c r="F18" s="56"/>
      <c r="G18" s="56" t="str">
        <f t="shared" si="0"/>
        <v/>
      </c>
      <c r="H18" s="56" t="str">
        <f t="shared" si="1"/>
        <v/>
      </c>
      <c r="I18" s="47"/>
      <c r="J18" s="36"/>
      <c r="K18" s="36"/>
    </row>
    <row r="19" ht="15.75" customHeight="1" spans="1:11">
      <c r="A19" s="46"/>
      <c r="B19" s="47"/>
      <c r="C19" s="48"/>
      <c r="D19" s="55"/>
      <c r="E19" s="57"/>
      <c r="F19" s="56"/>
      <c r="G19" s="56" t="str">
        <f t="shared" si="0"/>
        <v/>
      </c>
      <c r="H19" s="56" t="str">
        <f t="shared" si="1"/>
        <v/>
      </c>
      <c r="I19" s="47"/>
      <c r="J19" s="36"/>
      <c r="K19" s="36"/>
    </row>
    <row r="20" ht="15.75" customHeight="1" spans="1:11">
      <c r="A20" s="46"/>
      <c r="B20" s="47"/>
      <c r="C20" s="48"/>
      <c r="D20" s="55"/>
      <c r="E20" s="57"/>
      <c r="F20" s="56"/>
      <c r="G20" s="56" t="str">
        <f t="shared" si="0"/>
        <v/>
      </c>
      <c r="H20" s="56" t="str">
        <f t="shared" si="1"/>
        <v/>
      </c>
      <c r="I20" s="47"/>
      <c r="J20" s="36"/>
      <c r="K20" s="36"/>
    </row>
    <row r="21" ht="15.75" customHeight="1" spans="1:11">
      <c r="A21" s="46"/>
      <c r="B21" s="47"/>
      <c r="C21" s="48"/>
      <c r="D21" s="55"/>
      <c r="E21" s="57"/>
      <c r="F21" s="56"/>
      <c r="G21" s="56" t="str">
        <f t="shared" si="0"/>
        <v/>
      </c>
      <c r="H21" s="56" t="str">
        <f t="shared" si="1"/>
        <v/>
      </c>
      <c r="I21" s="47"/>
      <c r="J21" s="36"/>
      <c r="K21" s="36"/>
    </row>
    <row r="22" ht="15.75" customHeight="1" spans="1:11">
      <c r="A22" s="46"/>
      <c r="B22" s="47"/>
      <c r="C22" s="48"/>
      <c r="D22" s="55"/>
      <c r="E22" s="57"/>
      <c r="F22" s="56"/>
      <c r="G22" s="56" t="str">
        <f t="shared" si="0"/>
        <v/>
      </c>
      <c r="H22" s="56" t="str">
        <f t="shared" si="1"/>
        <v/>
      </c>
      <c r="I22" s="47"/>
      <c r="J22" s="36"/>
      <c r="K22" s="36"/>
    </row>
    <row r="23" ht="15.75" customHeight="1" spans="1:11">
      <c r="A23" s="46"/>
      <c r="B23" s="47"/>
      <c r="C23" s="48"/>
      <c r="D23" s="55"/>
      <c r="E23" s="57"/>
      <c r="F23" s="56"/>
      <c r="G23" s="56" t="str">
        <f t="shared" si="0"/>
        <v/>
      </c>
      <c r="H23" s="56" t="str">
        <f t="shared" si="1"/>
        <v/>
      </c>
      <c r="I23" s="47"/>
      <c r="J23" s="36"/>
      <c r="K23" s="36"/>
    </row>
    <row r="24" ht="15.75" customHeight="1" spans="1:11">
      <c r="A24" s="46"/>
      <c r="B24" s="47"/>
      <c r="C24" s="48"/>
      <c r="D24" s="55"/>
      <c r="E24" s="57"/>
      <c r="F24" s="56"/>
      <c r="G24" s="56" t="str">
        <f t="shared" si="0"/>
        <v/>
      </c>
      <c r="H24" s="56" t="str">
        <f t="shared" si="1"/>
        <v/>
      </c>
      <c r="I24" s="47"/>
      <c r="J24" s="36"/>
      <c r="K24" s="36"/>
    </row>
    <row r="25" ht="15.75" customHeight="1" spans="1:11">
      <c r="A25" s="52" t="s">
        <v>395</v>
      </c>
      <c r="B25" s="72"/>
      <c r="C25" s="48"/>
      <c r="D25" s="55">
        <f>SUM(D6:D24)</f>
        <v>0</v>
      </c>
      <c r="E25" s="57">
        <f>SUM(E6:E24)</f>
        <v>0</v>
      </c>
      <c r="F25" s="56">
        <f>SUM(F6:F24)</f>
        <v>0</v>
      </c>
      <c r="G25" s="56" t="str">
        <f t="shared" si="0"/>
        <v/>
      </c>
      <c r="H25" s="56" t="str">
        <f t="shared" si="1"/>
        <v/>
      </c>
      <c r="I25" s="47"/>
      <c r="J25" s="36"/>
      <c r="K25" s="36"/>
    </row>
    <row r="26" ht="15.75" customHeight="1" spans="1:11">
      <c r="A26" s="43" t="s">
        <v>1796</v>
      </c>
      <c r="B26" s="53"/>
      <c r="C26" s="48"/>
      <c r="D26" s="55"/>
      <c r="E26" s="57"/>
      <c r="F26" s="56">
        <v>0</v>
      </c>
      <c r="G26" s="56" t="str">
        <f t="shared" si="0"/>
        <v/>
      </c>
      <c r="H26" s="56" t="str">
        <f t="shared" si="1"/>
        <v/>
      </c>
      <c r="I26" s="47"/>
      <c r="J26" s="36"/>
      <c r="K26" s="36"/>
    </row>
    <row r="27" ht="15.75" customHeight="1" spans="1:11">
      <c r="A27" s="52" t="s">
        <v>636</v>
      </c>
      <c r="B27" s="72"/>
      <c r="C27" s="48"/>
      <c r="D27" s="55">
        <f>D25-D26</f>
        <v>0</v>
      </c>
      <c r="E27" s="57">
        <f>E25-E26</f>
        <v>0</v>
      </c>
      <c r="F27" s="56">
        <f>F25-F26</f>
        <v>0</v>
      </c>
      <c r="G27" s="56" t="str">
        <f t="shared" si="0"/>
        <v/>
      </c>
      <c r="H27" s="56" t="str">
        <f t="shared" si="1"/>
        <v/>
      </c>
      <c r="I27" s="47"/>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5">
    <mergeCell ref="A2:I2"/>
    <mergeCell ref="A3:I3"/>
    <mergeCell ref="A25:B25"/>
    <mergeCell ref="A26:B26"/>
    <mergeCell ref="A27:B27"/>
  </mergeCells>
  <hyperlinks>
    <hyperlink ref="A1" location="'索引目录'!D51" display="返回索引页"/>
    <hyperlink ref="B1" location="'非流动资产评估汇总'!B19" display="返回"/>
  </hyperlinks>
  <pageMargins left="0.7" right="0.7" top="0.75" bottom="0.75" header="0.3" footer="0.3"/>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view="pageBreakPreview" zoomScaleNormal="100" topLeftCell="A5" workbookViewId="0">
      <selection activeCell="I12" sqref="I12"/>
    </sheetView>
  </sheetViews>
  <sheetFormatPr defaultColWidth="9.81481481481481" defaultRowHeight="14.4"/>
  <cols>
    <col min="1" max="1" width="5" customWidth="1"/>
    <col min="2" max="2" width="28" customWidth="1"/>
    <col min="3" max="3" width="8" customWidth="1"/>
    <col min="4" max="4" width="12" customWidth="1"/>
    <col min="5" max="5" width="9" customWidth="1"/>
    <col min="6" max="6" width="16" hidden="1" customWidth="1"/>
    <col min="7" max="7" width="16" customWidth="1"/>
    <col min="8" max="8" width="7" customWidth="1"/>
    <col min="9" max="9" width="16" customWidth="1"/>
    <col min="10" max="10" width="12.6388888888889" customWidth="1"/>
    <col min="11" max="11" width="9" customWidth="1"/>
    <col min="12" max="12" width="10.1851851851852" customWidth="1"/>
  </cols>
  <sheetData>
    <row r="1" ht="15.6" spans="1:12">
      <c r="A1" s="13" t="s">
        <v>86</v>
      </c>
      <c r="B1" s="126" t="s">
        <v>250</v>
      </c>
      <c r="C1" s="15"/>
      <c r="D1" s="15"/>
      <c r="E1" s="15"/>
      <c r="F1" s="15"/>
      <c r="G1" s="15"/>
      <c r="H1" s="15"/>
      <c r="I1" s="15"/>
      <c r="J1" s="15"/>
      <c r="K1" s="15"/>
      <c r="L1" s="15"/>
    </row>
    <row r="2" ht="30" customHeight="1" spans="1:12">
      <c r="A2" s="16" t="s">
        <v>1797</v>
      </c>
      <c r="B2" s="17"/>
      <c r="C2" s="17"/>
      <c r="D2" s="17"/>
      <c r="E2" s="17"/>
      <c r="F2" s="17"/>
      <c r="G2" s="17"/>
      <c r="H2" s="17"/>
      <c r="I2" s="17"/>
      <c r="J2" s="17"/>
      <c r="K2" s="17"/>
      <c r="L2" s="17"/>
    </row>
    <row r="3" s="12" customFormat="1" ht="14.25" customHeight="1" spans="1:12">
      <c r="A3" s="18" t="e">
        <f>CONCATENATE(#REF!,#REF!,#REF!,#REF!,#REF!,#REF!,#REF!)</f>
        <v>#REF!</v>
      </c>
      <c r="B3" s="19"/>
      <c r="C3" s="19"/>
      <c r="D3" s="19"/>
      <c r="E3" s="19"/>
      <c r="F3" s="19"/>
      <c r="G3" s="19"/>
      <c r="H3" s="20"/>
      <c r="I3" s="20"/>
      <c r="J3" s="20"/>
      <c r="K3" s="20"/>
      <c r="L3" s="20"/>
    </row>
    <row r="4" s="12" customFormat="1" ht="15.75" customHeight="1" spans="1:12">
      <c r="A4" s="21" t="e">
        <f>#REF!&amp;#REF!</f>
        <v>#REF!</v>
      </c>
      <c r="B4" s="22"/>
      <c r="C4" s="22"/>
      <c r="D4" s="22"/>
      <c r="E4" s="22"/>
      <c r="F4" s="22"/>
      <c r="G4" s="22"/>
      <c r="H4" s="22"/>
      <c r="I4" s="22"/>
      <c r="J4" s="22"/>
      <c r="K4" s="22"/>
      <c r="L4" s="23" t="s">
        <v>119</v>
      </c>
    </row>
    <row r="5" s="12" customFormat="1" ht="27.75" customHeight="1" spans="1:12">
      <c r="A5" s="183" t="s">
        <v>183</v>
      </c>
      <c r="B5" s="183" t="s">
        <v>1798</v>
      </c>
      <c r="C5" s="183" t="s">
        <v>1381</v>
      </c>
      <c r="D5" s="183" t="s">
        <v>1799</v>
      </c>
      <c r="E5" s="183" t="s">
        <v>1800</v>
      </c>
      <c r="F5" s="184" t="s">
        <v>333</v>
      </c>
      <c r="G5" s="26" t="s">
        <v>334</v>
      </c>
      <c r="H5" s="183" t="s">
        <v>1801</v>
      </c>
      <c r="I5" s="183" t="s">
        <v>335</v>
      </c>
      <c r="J5" s="183" t="s">
        <v>336</v>
      </c>
      <c r="K5" s="183" t="s">
        <v>255</v>
      </c>
      <c r="L5" s="183" t="s">
        <v>186</v>
      </c>
    </row>
    <row r="6" s="12" customFormat="1" ht="15.75" customHeight="1" spans="1:12">
      <c r="A6" s="24">
        <v>1</v>
      </c>
      <c r="B6" s="28" t="s">
        <v>1802</v>
      </c>
      <c r="C6" s="29">
        <f>'[2]长期待摊费用-表17'!$H$6</f>
        <v>44043</v>
      </c>
      <c r="D6" s="31">
        <f>'[2]长期待摊费用-表17'!$G$6</f>
        <v>209580</v>
      </c>
      <c r="E6" s="27">
        <f>'[2]长期待摊费用-表17'!$I$6</f>
        <v>120</v>
      </c>
      <c r="F6" s="30"/>
      <c r="G6" s="33">
        <f>'[2]长期待摊费用-表17'!$P$6</f>
        <v>174650</v>
      </c>
      <c r="H6" s="27">
        <f>'[2]长期待摊费用-表17'!$I$6-'[2]长期待摊费用-表17'!$K$6</f>
        <v>100</v>
      </c>
      <c r="I6" s="31">
        <f>D6*H6/E6</f>
        <v>174650</v>
      </c>
      <c r="J6" s="31" t="str">
        <f t="shared" ref="J6:J24" si="0">IF(I6-G6=0,"",(I6-G6))</f>
        <v/>
      </c>
      <c r="K6" s="31">
        <f t="shared" ref="K6:K24" si="1">IF(G6=0,"",(I6-G6)/G6*100)</f>
        <v>0</v>
      </c>
      <c r="L6" s="32"/>
    </row>
    <row r="7" s="12" customFormat="1" ht="15.75" customHeight="1" spans="1:12">
      <c r="A7" s="27">
        <v>2</v>
      </c>
      <c r="B7" s="28" t="s">
        <v>1803</v>
      </c>
      <c r="C7" s="29">
        <f>'[2]长期待摊费用-表17'!$H$7</f>
        <v>44043</v>
      </c>
      <c r="D7" s="31">
        <f>'[2]长期待摊费用-表17'!$G$7</f>
        <v>30000</v>
      </c>
      <c r="E7" s="27">
        <f>'[2]长期待摊费用-表17'!$I$7</f>
        <v>120</v>
      </c>
      <c r="F7" s="30"/>
      <c r="G7" s="33">
        <f>'[2]长期待摊费用-表17'!$P$7</f>
        <v>25000</v>
      </c>
      <c r="H7" s="27">
        <f>E7-'[2]长期待摊费用-表17'!$K$7</f>
        <v>100</v>
      </c>
      <c r="I7" s="31">
        <f>D7*H7/E7</f>
        <v>25000</v>
      </c>
      <c r="J7" s="31" t="str">
        <f t="shared" si="0"/>
        <v/>
      </c>
      <c r="K7" s="31">
        <f t="shared" si="1"/>
        <v>0</v>
      </c>
      <c r="L7" s="32"/>
    </row>
    <row r="8" s="12" customFormat="1" ht="15.75" customHeight="1" spans="1:12">
      <c r="A8" s="27">
        <v>3</v>
      </c>
      <c r="B8" s="28" t="s">
        <v>1804</v>
      </c>
      <c r="C8" s="29">
        <f>'[2]长期待摊费用-表17'!$H$8</f>
        <v>44043</v>
      </c>
      <c r="D8" s="31">
        <f>'[2]长期待摊费用-表17'!$G$8</f>
        <v>46000</v>
      </c>
      <c r="E8" s="27">
        <f>'[2]长期待摊费用-表17'!$I$8</f>
        <v>120</v>
      </c>
      <c r="F8" s="30"/>
      <c r="G8" s="33">
        <f>'[2]长期待摊费用-表17'!$P$8</f>
        <v>38333.3333333333</v>
      </c>
      <c r="H8" s="27">
        <f>E8-'[2]长期待摊费用-表17'!$K$8</f>
        <v>100</v>
      </c>
      <c r="I8" s="31">
        <f>D8*H8/E8</f>
        <v>38333.3333333333</v>
      </c>
      <c r="J8" s="31">
        <f t="shared" si="0"/>
        <v>3.63797880709171e-11</v>
      </c>
      <c r="K8" s="31">
        <f t="shared" si="1"/>
        <v>9.490379496761e-14</v>
      </c>
      <c r="L8" s="32"/>
    </row>
    <row r="9" s="12" customFormat="1" ht="15.75" customHeight="1" spans="1:12">
      <c r="A9" s="27"/>
      <c r="B9" s="28"/>
      <c r="C9" s="29"/>
      <c r="D9" s="31"/>
      <c r="E9" s="27"/>
      <c r="F9" s="30"/>
      <c r="G9" s="33"/>
      <c r="H9" s="27"/>
      <c r="I9" s="31"/>
      <c r="J9" s="31" t="str">
        <f t="shared" si="0"/>
        <v/>
      </c>
      <c r="K9" s="31" t="str">
        <f t="shared" si="1"/>
        <v/>
      </c>
      <c r="L9" s="32"/>
    </row>
    <row r="10" s="12" customFormat="1" ht="15.75" customHeight="1" spans="1:12">
      <c r="A10" s="27"/>
      <c r="B10" s="32"/>
      <c r="C10" s="29"/>
      <c r="D10" s="31"/>
      <c r="E10" s="27"/>
      <c r="F10" s="30"/>
      <c r="G10" s="33"/>
      <c r="H10" s="27"/>
      <c r="I10" s="31"/>
      <c r="J10" s="31" t="str">
        <f t="shared" si="0"/>
        <v/>
      </c>
      <c r="K10" s="31" t="str">
        <f t="shared" si="1"/>
        <v/>
      </c>
      <c r="L10" s="32"/>
    </row>
    <row r="11" s="12" customFormat="1" ht="15.75" customHeight="1" spans="1:12">
      <c r="A11" s="27"/>
      <c r="B11" s="32"/>
      <c r="C11" s="29"/>
      <c r="D11" s="31"/>
      <c r="E11" s="27"/>
      <c r="F11" s="30"/>
      <c r="G11" s="33"/>
      <c r="H11" s="27"/>
      <c r="I11" s="31"/>
      <c r="J11" s="31" t="str">
        <f t="shared" si="0"/>
        <v/>
      </c>
      <c r="K11" s="31" t="str">
        <f t="shared" si="1"/>
        <v/>
      </c>
      <c r="L11" s="32"/>
    </row>
    <row r="12" s="12" customFormat="1" ht="15.75" customHeight="1" spans="1:12">
      <c r="A12" s="27"/>
      <c r="B12" s="32"/>
      <c r="C12" s="29"/>
      <c r="D12" s="31"/>
      <c r="E12" s="27"/>
      <c r="F12" s="30"/>
      <c r="G12" s="33"/>
      <c r="H12" s="27"/>
      <c r="I12" s="31"/>
      <c r="J12" s="31" t="str">
        <f t="shared" si="0"/>
        <v/>
      </c>
      <c r="K12" s="31" t="str">
        <f t="shared" si="1"/>
        <v/>
      </c>
      <c r="L12" s="32"/>
    </row>
    <row r="13" s="12" customFormat="1" ht="15.75" customHeight="1" spans="1:12">
      <c r="A13" s="27"/>
      <c r="B13" s="32"/>
      <c r="C13" s="29"/>
      <c r="D13" s="31"/>
      <c r="E13" s="27"/>
      <c r="F13" s="30"/>
      <c r="G13" s="33"/>
      <c r="H13" s="27"/>
      <c r="I13" s="31"/>
      <c r="J13" s="31" t="str">
        <f t="shared" si="0"/>
        <v/>
      </c>
      <c r="K13" s="31" t="str">
        <f t="shared" si="1"/>
        <v/>
      </c>
      <c r="L13" s="32"/>
    </row>
    <row r="14" s="12" customFormat="1" ht="15.75" customHeight="1" spans="1:12">
      <c r="A14" s="27"/>
      <c r="B14" s="32"/>
      <c r="C14" s="29"/>
      <c r="D14" s="31"/>
      <c r="E14" s="27"/>
      <c r="F14" s="30"/>
      <c r="G14" s="33"/>
      <c r="H14" s="27"/>
      <c r="I14" s="31"/>
      <c r="J14" s="31" t="str">
        <f t="shared" si="0"/>
        <v/>
      </c>
      <c r="K14" s="31" t="str">
        <f t="shared" si="1"/>
        <v/>
      </c>
      <c r="L14" s="32"/>
    </row>
    <row r="15" s="12" customFormat="1" ht="15.75" customHeight="1" spans="1:12">
      <c r="A15" s="27"/>
      <c r="B15" s="32"/>
      <c r="C15" s="29"/>
      <c r="D15" s="31"/>
      <c r="E15" s="27"/>
      <c r="F15" s="30"/>
      <c r="G15" s="33"/>
      <c r="H15" s="27"/>
      <c r="I15" s="31"/>
      <c r="J15" s="31" t="str">
        <f t="shared" si="0"/>
        <v/>
      </c>
      <c r="K15" s="31" t="str">
        <f t="shared" si="1"/>
        <v/>
      </c>
      <c r="L15" s="32"/>
    </row>
    <row r="16" s="12" customFormat="1" ht="15.75" customHeight="1" spans="1:12">
      <c r="A16" s="27"/>
      <c r="B16" s="32"/>
      <c r="C16" s="29"/>
      <c r="D16" s="31"/>
      <c r="E16" s="27"/>
      <c r="F16" s="30"/>
      <c r="G16" s="33"/>
      <c r="H16" s="27"/>
      <c r="I16" s="31"/>
      <c r="J16" s="31" t="str">
        <f t="shared" si="0"/>
        <v/>
      </c>
      <c r="K16" s="31" t="str">
        <f t="shared" si="1"/>
        <v/>
      </c>
      <c r="L16" s="32"/>
    </row>
    <row r="17" s="12" customFormat="1" ht="15.75" customHeight="1" spans="1:12">
      <c r="A17" s="27"/>
      <c r="B17" s="32"/>
      <c r="C17" s="29"/>
      <c r="D17" s="31"/>
      <c r="E17" s="27"/>
      <c r="F17" s="30"/>
      <c r="G17" s="33"/>
      <c r="H17" s="27"/>
      <c r="I17" s="31"/>
      <c r="J17" s="31" t="str">
        <f t="shared" si="0"/>
        <v/>
      </c>
      <c r="K17" s="31" t="str">
        <f t="shared" si="1"/>
        <v/>
      </c>
      <c r="L17" s="32"/>
    </row>
    <row r="18" s="12" customFormat="1" ht="15.75" customHeight="1" spans="1:12">
      <c r="A18" s="27"/>
      <c r="B18" s="32"/>
      <c r="C18" s="29"/>
      <c r="D18" s="31"/>
      <c r="E18" s="27"/>
      <c r="F18" s="30"/>
      <c r="G18" s="33"/>
      <c r="H18" s="27"/>
      <c r="I18" s="31"/>
      <c r="J18" s="31" t="str">
        <f t="shared" si="0"/>
        <v/>
      </c>
      <c r="K18" s="31" t="str">
        <f t="shared" si="1"/>
        <v/>
      </c>
      <c r="L18" s="32"/>
    </row>
    <row r="19" s="12" customFormat="1" ht="15.75" customHeight="1" spans="1:12">
      <c r="A19" s="27"/>
      <c r="B19" s="32"/>
      <c r="C19" s="29"/>
      <c r="D19" s="31"/>
      <c r="E19" s="27"/>
      <c r="F19" s="30"/>
      <c r="G19" s="33"/>
      <c r="H19" s="27"/>
      <c r="I19" s="31"/>
      <c r="J19" s="31" t="str">
        <f t="shared" si="0"/>
        <v/>
      </c>
      <c r="K19" s="31" t="str">
        <f t="shared" si="1"/>
        <v/>
      </c>
      <c r="L19" s="32"/>
    </row>
    <row r="20" s="12" customFormat="1" ht="15.75" customHeight="1" spans="1:12">
      <c r="A20" s="27"/>
      <c r="B20" s="32"/>
      <c r="C20" s="29"/>
      <c r="D20" s="31"/>
      <c r="E20" s="27"/>
      <c r="F20" s="30"/>
      <c r="G20" s="33"/>
      <c r="H20" s="27"/>
      <c r="I20" s="31"/>
      <c r="J20" s="31" t="str">
        <f t="shared" si="0"/>
        <v/>
      </c>
      <c r="K20" s="31" t="str">
        <f t="shared" si="1"/>
        <v/>
      </c>
      <c r="L20" s="32"/>
    </row>
    <row r="21" s="12" customFormat="1" ht="15.75" customHeight="1" spans="1:12">
      <c r="A21" s="27"/>
      <c r="B21" s="32"/>
      <c r="C21" s="29"/>
      <c r="D21" s="31"/>
      <c r="E21" s="27"/>
      <c r="F21" s="30"/>
      <c r="G21" s="33"/>
      <c r="H21" s="27"/>
      <c r="I21" s="31"/>
      <c r="J21" s="31" t="str">
        <f t="shared" si="0"/>
        <v/>
      </c>
      <c r="K21" s="31" t="str">
        <f t="shared" si="1"/>
        <v/>
      </c>
      <c r="L21" s="32"/>
    </row>
    <row r="22" s="12" customFormat="1" ht="15.75" customHeight="1" spans="1:12">
      <c r="A22" s="27"/>
      <c r="B22" s="32"/>
      <c r="C22" s="29"/>
      <c r="D22" s="31"/>
      <c r="E22" s="27"/>
      <c r="F22" s="30"/>
      <c r="G22" s="33"/>
      <c r="H22" s="27"/>
      <c r="I22" s="31"/>
      <c r="J22" s="31" t="str">
        <f t="shared" si="0"/>
        <v/>
      </c>
      <c r="K22" s="31" t="str">
        <f t="shared" si="1"/>
        <v/>
      </c>
      <c r="L22" s="32"/>
    </row>
    <row r="23" s="12" customFormat="1" ht="15.75" customHeight="1" spans="1:12">
      <c r="A23" s="27"/>
      <c r="B23" s="28"/>
      <c r="C23" s="29"/>
      <c r="D23" s="31"/>
      <c r="E23" s="27"/>
      <c r="F23" s="30"/>
      <c r="G23" s="33"/>
      <c r="H23" s="27"/>
      <c r="I23" s="31"/>
      <c r="J23" s="31" t="str">
        <f t="shared" si="0"/>
        <v/>
      </c>
      <c r="K23" s="31" t="str">
        <f t="shared" si="1"/>
        <v/>
      </c>
      <c r="L23" s="32"/>
    </row>
    <row r="24" s="12" customFormat="1" ht="15.75" customHeight="1" spans="1:12">
      <c r="A24" s="24" t="s">
        <v>1805</v>
      </c>
      <c r="B24" s="81"/>
      <c r="C24" s="29"/>
      <c r="D24" s="31"/>
      <c r="E24" s="27"/>
      <c r="F24" s="30">
        <f>SUM(F6:F23)</f>
        <v>0</v>
      </c>
      <c r="G24" s="33">
        <f>SUM(G6:G23)</f>
        <v>237983.333333333</v>
      </c>
      <c r="H24" s="27"/>
      <c r="I24" s="31">
        <f>SUM(I6:I23)</f>
        <v>237983.333333333</v>
      </c>
      <c r="J24" s="31" t="str">
        <f t="shared" si="0"/>
        <v/>
      </c>
      <c r="K24" s="31">
        <f t="shared" si="1"/>
        <v>0</v>
      </c>
      <c r="L24" s="32"/>
    </row>
    <row r="25" s="12" customFormat="1" ht="15.75" customHeight="1" spans="1:12">
      <c r="A25" s="35" t="e">
        <f>#REF!&amp;#REF!</f>
        <v>#REF!</v>
      </c>
      <c r="B25" s="22"/>
      <c r="C25" s="22"/>
      <c r="D25" s="22"/>
      <c r="E25" s="22"/>
      <c r="F25" s="22"/>
      <c r="G25" s="22"/>
      <c r="H25" s="22"/>
      <c r="I25" s="83" t="e">
        <f>"评估人员："&amp;#REF!</f>
        <v>#REF!</v>
      </c>
      <c r="J25" s="22"/>
      <c r="K25" s="22"/>
      <c r="L25" s="22"/>
    </row>
    <row r="26" s="12" customFormat="1" ht="15.75" customHeight="1" spans="1:12">
      <c r="A26" s="35" t="e">
        <f>CONCATENATE(#REF!,#REF!,#REF!,#REF!,#REF!,#REF!,#REF!)</f>
        <v>#REF!</v>
      </c>
      <c r="B26" s="22"/>
      <c r="C26" s="22"/>
      <c r="D26" s="22"/>
      <c r="E26" s="22"/>
      <c r="F26" s="22"/>
      <c r="G26" s="22"/>
      <c r="H26" s="22"/>
      <c r="I26" s="22" t="e">
        <f>'无形-土地'!N25</f>
        <v>#REF!</v>
      </c>
      <c r="J26" s="22"/>
      <c r="K26" s="22"/>
      <c r="L26" s="22"/>
    </row>
    <row r="27" spans="1:12">
      <c r="A27" s="36"/>
      <c r="B27" s="36"/>
      <c r="C27" s="36"/>
      <c r="D27" s="36"/>
      <c r="E27" s="36"/>
      <c r="F27" s="36"/>
      <c r="G27" s="36"/>
      <c r="H27" s="36"/>
      <c r="I27" s="36"/>
      <c r="J27" s="36"/>
      <c r="K27" s="36"/>
      <c r="L27" s="36"/>
    </row>
    <row r="28" spans="1:12">
      <c r="A28" s="36"/>
      <c r="B28" s="36"/>
      <c r="C28" s="36"/>
      <c r="D28" s="36"/>
      <c r="E28" s="36"/>
      <c r="F28" s="36"/>
      <c r="G28" s="36"/>
      <c r="H28" s="36"/>
      <c r="I28" s="36"/>
      <c r="J28" s="36"/>
      <c r="K28" s="36"/>
      <c r="L28" s="36"/>
    </row>
    <row r="29" spans="1:12">
      <c r="A29" s="36"/>
      <c r="B29" s="36"/>
      <c r="C29" s="36"/>
      <c r="D29" s="36"/>
      <c r="E29" s="36"/>
      <c r="F29" s="36"/>
      <c r="G29" s="36"/>
      <c r="H29" s="36"/>
      <c r="I29" s="36"/>
      <c r="J29" s="36"/>
      <c r="K29" s="36"/>
      <c r="L29" s="36"/>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36" spans="1:12">
      <c r="A36" s="36"/>
      <c r="B36" s="36"/>
      <c r="C36" s="36"/>
      <c r="D36" s="36"/>
      <c r="E36" s="36"/>
      <c r="F36" s="36"/>
      <c r="G36" s="36"/>
      <c r="H36" s="36"/>
      <c r="I36" s="36"/>
      <c r="J36" s="36"/>
      <c r="K36" s="36"/>
      <c r="L36" s="36"/>
    </row>
    <row r="37" spans="1:12">
      <c r="A37" s="36"/>
      <c r="B37" s="36"/>
      <c r="C37" s="36"/>
      <c r="D37" s="36"/>
      <c r="E37" s="36"/>
      <c r="F37" s="36"/>
      <c r="G37" s="36"/>
      <c r="H37" s="36"/>
      <c r="I37" s="36"/>
      <c r="J37" s="36"/>
      <c r="K37" s="36"/>
      <c r="L37" s="36"/>
    </row>
    <row r="38" spans="1:12">
      <c r="A38" s="36"/>
      <c r="B38" s="36"/>
      <c r="C38" s="36"/>
      <c r="D38" s="36"/>
      <c r="E38" s="36"/>
      <c r="F38" s="36"/>
      <c r="G38" s="36"/>
      <c r="H38" s="36"/>
      <c r="I38" s="36"/>
      <c r="J38" s="36"/>
      <c r="K38" s="36"/>
      <c r="L38" s="36"/>
    </row>
    <row r="39" spans="1:12">
      <c r="A39" s="36"/>
      <c r="B39" s="36"/>
      <c r="C39" s="36"/>
      <c r="D39" s="36"/>
      <c r="E39" s="36"/>
      <c r="F39" s="36"/>
      <c r="G39" s="36"/>
      <c r="H39" s="36"/>
      <c r="I39" s="36"/>
      <c r="J39" s="36"/>
      <c r="K39" s="36"/>
      <c r="L39" s="36"/>
    </row>
    <row r="40" spans="1:12">
      <c r="A40" s="36"/>
      <c r="B40" s="36"/>
      <c r="C40" s="36"/>
      <c r="D40" s="36"/>
      <c r="E40" s="36"/>
      <c r="F40" s="36"/>
      <c r="G40" s="36"/>
      <c r="H40" s="36"/>
      <c r="I40" s="36"/>
      <c r="J40" s="36"/>
      <c r="K40" s="36"/>
      <c r="L40" s="36"/>
    </row>
    <row r="41" spans="1:12">
      <c r="A41" s="36"/>
      <c r="B41" s="36"/>
      <c r="C41" s="36"/>
      <c r="D41" s="36"/>
      <c r="E41" s="36"/>
      <c r="F41" s="36"/>
      <c r="G41" s="36"/>
      <c r="H41" s="36"/>
      <c r="I41" s="36"/>
      <c r="J41" s="36"/>
      <c r="K41" s="36"/>
      <c r="L41" s="36"/>
    </row>
    <row r="42" spans="1:12">
      <c r="A42" s="36"/>
      <c r="B42" s="36"/>
      <c r="C42" s="36"/>
      <c r="D42" s="36"/>
      <c r="E42" s="36"/>
      <c r="F42" s="36"/>
      <c r="G42" s="36"/>
      <c r="H42" s="36"/>
      <c r="I42" s="36"/>
      <c r="J42" s="36"/>
      <c r="K42" s="36"/>
      <c r="L42" s="36"/>
    </row>
    <row r="43" spans="1:12">
      <c r="A43" s="36"/>
      <c r="B43" s="36"/>
      <c r="C43" s="36"/>
      <c r="D43" s="36"/>
      <c r="E43" s="36"/>
      <c r="F43" s="36"/>
      <c r="G43" s="36"/>
      <c r="H43" s="36"/>
      <c r="I43" s="36"/>
      <c r="J43" s="36"/>
      <c r="K43" s="36"/>
      <c r="L43" s="36"/>
    </row>
    <row r="44" spans="1:12">
      <c r="A44" s="36"/>
      <c r="B44" s="36"/>
      <c r="C44" s="36"/>
      <c r="D44" s="36"/>
      <c r="E44" s="36"/>
      <c r="F44" s="36"/>
      <c r="G44" s="36"/>
      <c r="H44" s="36"/>
      <c r="I44" s="36"/>
      <c r="J44" s="36"/>
      <c r="K44" s="36"/>
      <c r="L44" s="36"/>
    </row>
    <row r="45" spans="1:12">
      <c r="A45" s="36"/>
      <c r="B45" s="36"/>
      <c r="C45" s="36"/>
      <c r="D45" s="36"/>
      <c r="E45" s="36"/>
      <c r="F45" s="36"/>
      <c r="G45" s="36"/>
      <c r="H45" s="36"/>
      <c r="I45" s="36"/>
      <c r="J45" s="36"/>
      <c r="K45" s="36"/>
      <c r="L45" s="36"/>
    </row>
    <row r="46" spans="1:12">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row r="48" spans="1:12">
      <c r="A48" s="36"/>
      <c r="B48" s="36"/>
      <c r="C48" s="36"/>
      <c r="D48" s="36"/>
      <c r="E48" s="36"/>
      <c r="F48" s="36"/>
      <c r="G48" s="36"/>
      <c r="H48" s="36"/>
      <c r="I48" s="36"/>
      <c r="J48" s="36"/>
      <c r="K48" s="36"/>
      <c r="L48" s="36"/>
    </row>
    <row r="49" spans="1:12">
      <c r="A49" s="36"/>
      <c r="B49" s="36"/>
      <c r="C49" s="36"/>
      <c r="D49" s="36"/>
      <c r="E49" s="36"/>
      <c r="F49" s="36"/>
      <c r="G49" s="36"/>
      <c r="H49" s="36"/>
      <c r="I49" s="36"/>
      <c r="J49" s="36"/>
      <c r="K49" s="36"/>
      <c r="L49" s="36"/>
    </row>
    <row r="50" spans="1:12">
      <c r="A50" s="36"/>
      <c r="B50" s="36"/>
      <c r="C50" s="36"/>
      <c r="D50" s="36"/>
      <c r="E50" s="36"/>
      <c r="F50" s="36"/>
      <c r="G50" s="36"/>
      <c r="H50" s="36"/>
      <c r="I50" s="36"/>
      <c r="J50" s="36"/>
      <c r="K50" s="36"/>
      <c r="L50" s="36"/>
    </row>
    <row r="51" spans="1:12">
      <c r="A51" s="36"/>
      <c r="B51" s="36"/>
      <c r="C51" s="36"/>
      <c r="D51" s="36"/>
      <c r="E51" s="36"/>
      <c r="F51" s="36"/>
      <c r="G51" s="36"/>
      <c r="H51" s="36"/>
      <c r="I51" s="36"/>
      <c r="J51" s="36"/>
      <c r="K51" s="36"/>
      <c r="L51" s="36"/>
    </row>
    <row r="52" spans="1:12">
      <c r="A52" s="36"/>
      <c r="B52" s="36"/>
      <c r="C52" s="36"/>
      <c r="D52" s="36"/>
      <c r="E52" s="36"/>
      <c r="F52" s="36"/>
      <c r="G52" s="36"/>
      <c r="H52" s="36"/>
      <c r="I52" s="36"/>
      <c r="J52" s="36"/>
      <c r="K52" s="36"/>
      <c r="L52" s="36"/>
    </row>
    <row r="53" spans="1:12">
      <c r="A53" s="36"/>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row r="65" spans="1:12">
      <c r="A65" s="36"/>
      <c r="B65" s="36"/>
      <c r="C65" s="36"/>
      <c r="D65" s="36"/>
      <c r="E65" s="36"/>
      <c r="F65" s="36"/>
      <c r="G65" s="36"/>
      <c r="H65" s="36"/>
      <c r="I65" s="36"/>
      <c r="J65" s="36"/>
      <c r="K65" s="36"/>
      <c r="L65" s="36"/>
    </row>
    <row r="66" spans="1:12">
      <c r="A66" s="36"/>
      <c r="B66" s="36"/>
      <c r="C66" s="36"/>
      <c r="D66" s="36"/>
      <c r="E66" s="36"/>
      <c r="F66" s="36"/>
      <c r="G66" s="36"/>
      <c r="H66" s="36"/>
      <c r="I66" s="36"/>
      <c r="J66" s="36"/>
      <c r="K66" s="36"/>
      <c r="L66" s="36"/>
    </row>
    <row r="67" spans="1:12">
      <c r="A67" s="36"/>
      <c r="B67" s="36"/>
      <c r="C67" s="36"/>
      <c r="D67" s="36"/>
      <c r="E67" s="36"/>
      <c r="F67" s="36"/>
      <c r="G67" s="36"/>
      <c r="H67" s="36"/>
      <c r="I67" s="36"/>
      <c r="J67" s="36"/>
      <c r="K67" s="36"/>
      <c r="L67" s="36"/>
    </row>
    <row r="68" spans="1:12">
      <c r="A68" s="36"/>
      <c r="B68" s="36"/>
      <c r="C68" s="36"/>
      <c r="D68" s="36"/>
      <c r="E68" s="36"/>
      <c r="F68" s="36"/>
      <c r="G68" s="36"/>
      <c r="H68" s="36"/>
      <c r="I68" s="36"/>
      <c r="J68" s="36"/>
      <c r="K68" s="36"/>
      <c r="L68" s="36"/>
    </row>
    <row r="69" spans="1:12">
      <c r="A69" s="36"/>
      <c r="B69" s="36"/>
      <c r="C69" s="36"/>
      <c r="D69" s="36"/>
      <c r="E69" s="36"/>
      <c r="F69" s="36"/>
      <c r="G69" s="36"/>
      <c r="H69" s="36"/>
      <c r="I69" s="36"/>
      <c r="J69" s="36"/>
      <c r="K69" s="36"/>
      <c r="L69" s="36"/>
    </row>
    <row r="70" spans="1:12">
      <c r="A70" s="36"/>
      <c r="B70" s="36"/>
      <c r="C70" s="36"/>
      <c r="D70" s="36"/>
      <c r="E70" s="36"/>
      <c r="F70" s="36"/>
      <c r="G70" s="36"/>
      <c r="H70" s="36"/>
      <c r="I70" s="36"/>
      <c r="J70" s="36"/>
      <c r="K70" s="36"/>
      <c r="L70" s="36"/>
    </row>
    <row r="71" spans="1:12">
      <c r="A71" s="36"/>
      <c r="B71" s="36"/>
      <c r="C71" s="36"/>
      <c r="D71" s="36"/>
      <c r="E71" s="36"/>
      <c r="F71" s="36"/>
      <c r="G71" s="36"/>
      <c r="H71" s="36"/>
      <c r="I71" s="36"/>
      <c r="J71" s="36"/>
      <c r="K71" s="36"/>
      <c r="L71" s="36"/>
    </row>
    <row r="72" spans="1:12">
      <c r="A72" s="36"/>
      <c r="B72" s="36"/>
      <c r="C72" s="36"/>
      <c r="D72" s="36"/>
      <c r="E72" s="36"/>
      <c r="F72" s="36"/>
      <c r="G72" s="36"/>
      <c r="H72" s="36"/>
      <c r="I72" s="36"/>
      <c r="J72" s="36"/>
      <c r="K72" s="36"/>
      <c r="L72" s="36"/>
    </row>
    <row r="73" spans="1:12">
      <c r="A73" s="36"/>
      <c r="B73" s="36"/>
      <c r="C73" s="36"/>
      <c r="D73" s="36"/>
      <c r="E73" s="36"/>
      <c r="F73" s="36"/>
      <c r="G73" s="36"/>
      <c r="H73" s="36"/>
      <c r="I73" s="36"/>
      <c r="J73" s="36"/>
      <c r="K73" s="36"/>
      <c r="L73" s="36"/>
    </row>
    <row r="74" spans="1:12">
      <c r="A74" s="36"/>
      <c r="B74" s="36"/>
      <c r="C74" s="36"/>
      <c r="D74" s="36"/>
      <c r="E74" s="36"/>
      <c r="F74" s="36"/>
      <c r="G74" s="36"/>
      <c r="H74" s="36"/>
      <c r="I74" s="36"/>
      <c r="J74" s="36"/>
      <c r="K74" s="36"/>
      <c r="L74" s="36"/>
    </row>
    <row r="75" spans="1:12">
      <c r="A75" s="36"/>
      <c r="B75" s="36"/>
      <c r="C75" s="36"/>
      <c r="D75" s="36"/>
      <c r="E75" s="36"/>
      <c r="F75" s="36"/>
      <c r="G75" s="36"/>
      <c r="H75" s="36"/>
      <c r="I75" s="36"/>
      <c r="J75" s="36"/>
      <c r="K75" s="36"/>
      <c r="L75" s="36"/>
    </row>
    <row r="76" spans="1:12">
      <c r="A76" s="36"/>
      <c r="B76" s="36"/>
      <c r="C76" s="36"/>
      <c r="D76" s="36"/>
      <c r="E76" s="36"/>
      <c r="F76" s="36"/>
      <c r="G76" s="36"/>
      <c r="H76" s="36"/>
      <c r="I76" s="36"/>
      <c r="J76" s="36"/>
      <c r="K76" s="36"/>
      <c r="L76" s="36"/>
    </row>
    <row r="77" spans="1:12">
      <c r="A77" s="36"/>
      <c r="B77" s="36"/>
      <c r="C77" s="36"/>
      <c r="D77" s="36"/>
      <c r="E77" s="36"/>
      <c r="F77" s="36"/>
      <c r="G77" s="36"/>
      <c r="H77" s="36"/>
      <c r="I77" s="36"/>
      <c r="J77" s="36"/>
      <c r="K77" s="36"/>
      <c r="L77" s="36"/>
    </row>
    <row r="78" spans="1:12">
      <c r="A78" s="36"/>
      <c r="B78" s="36"/>
      <c r="C78" s="36"/>
      <c r="D78" s="36"/>
      <c r="E78" s="36"/>
      <c r="F78" s="36"/>
      <c r="G78" s="36"/>
      <c r="H78" s="36"/>
      <c r="I78" s="36"/>
      <c r="J78" s="36"/>
      <c r="K78" s="36"/>
      <c r="L78" s="36"/>
    </row>
    <row r="79" spans="1:12">
      <c r="A79" s="36"/>
      <c r="B79" s="36"/>
      <c r="C79" s="36"/>
      <c r="D79" s="36"/>
      <c r="E79" s="36"/>
      <c r="F79" s="36"/>
      <c r="G79" s="36"/>
      <c r="H79" s="36"/>
      <c r="I79" s="36"/>
      <c r="J79" s="36"/>
      <c r="K79" s="36"/>
      <c r="L79" s="36"/>
    </row>
    <row r="80" spans="1:12">
      <c r="A80" s="36"/>
      <c r="B80" s="36"/>
      <c r="C80" s="36"/>
      <c r="D80" s="36"/>
      <c r="E80" s="36"/>
      <c r="F80" s="36"/>
      <c r="G80" s="36"/>
      <c r="H80" s="36"/>
      <c r="I80" s="36"/>
      <c r="J80" s="36"/>
      <c r="K80" s="36"/>
      <c r="L80" s="36"/>
    </row>
    <row r="81" spans="1:12">
      <c r="A81" s="36"/>
      <c r="B81" s="36"/>
      <c r="C81" s="36"/>
      <c r="D81" s="36"/>
      <c r="E81" s="36"/>
      <c r="F81" s="36"/>
      <c r="G81" s="36"/>
      <c r="H81" s="36"/>
      <c r="I81" s="36"/>
      <c r="J81" s="36"/>
      <c r="K81" s="36"/>
      <c r="L81" s="36"/>
    </row>
    <row r="82" spans="1:12">
      <c r="A82" s="36"/>
      <c r="B82" s="36"/>
      <c r="C82" s="36"/>
      <c r="D82" s="36"/>
      <c r="E82" s="36"/>
      <c r="F82" s="36"/>
      <c r="G82" s="36"/>
      <c r="H82" s="36"/>
      <c r="I82" s="36"/>
      <c r="J82" s="36"/>
      <c r="K82" s="36"/>
      <c r="L82" s="36"/>
    </row>
    <row r="83" spans="1:12">
      <c r="A83" s="36"/>
      <c r="B83" s="36"/>
      <c r="C83" s="36"/>
      <c r="D83" s="36"/>
      <c r="E83" s="36"/>
      <c r="F83" s="36"/>
      <c r="G83" s="36"/>
      <c r="H83" s="36"/>
      <c r="I83" s="36"/>
      <c r="J83" s="36"/>
      <c r="K83" s="36"/>
      <c r="L83" s="36"/>
    </row>
    <row r="84" spans="1:12">
      <c r="A84" s="36"/>
      <c r="B84" s="36"/>
      <c r="C84" s="36"/>
      <c r="D84" s="36"/>
      <c r="E84" s="36"/>
      <c r="F84" s="36"/>
      <c r="G84" s="36"/>
      <c r="H84" s="36"/>
      <c r="I84" s="36"/>
      <c r="J84" s="36"/>
      <c r="K84" s="36"/>
      <c r="L84" s="36"/>
    </row>
    <row r="85" spans="1:12">
      <c r="A85" s="36"/>
      <c r="B85" s="36"/>
      <c r="C85" s="36"/>
      <c r="D85" s="36"/>
      <c r="E85" s="36"/>
      <c r="F85" s="36"/>
      <c r="G85" s="36"/>
      <c r="H85" s="36"/>
      <c r="I85" s="36"/>
      <c r="J85" s="36"/>
      <c r="K85" s="36"/>
      <c r="L85" s="36"/>
    </row>
    <row r="86" spans="1:12">
      <c r="A86" s="36"/>
      <c r="B86" s="36"/>
      <c r="C86" s="36"/>
      <c r="D86" s="36"/>
      <c r="E86" s="36"/>
      <c r="F86" s="36"/>
      <c r="G86" s="36"/>
      <c r="H86" s="36"/>
      <c r="I86" s="36"/>
      <c r="J86" s="36"/>
      <c r="K86" s="36"/>
      <c r="L86" s="36"/>
    </row>
    <row r="87" spans="1:12">
      <c r="A87" s="36"/>
      <c r="B87" s="36"/>
      <c r="C87" s="36"/>
      <c r="D87" s="36"/>
      <c r="E87" s="36"/>
      <c r="F87" s="36"/>
      <c r="G87" s="36"/>
      <c r="H87" s="36"/>
      <c r="I87" s="36"/>
      <c r="J87" s="36"/>
      <c r="K87" s="36"/>
      <c r="L87" s="36"/>
    </row>
    <row r="88" spans="1:12">
      <c r="A88" s="36"/>
      <c r="B88" s="36"/>
      <c r="C88" s="36"/>
      <c r="D88" s="36"/>
      <c r="E88" s="36"/>
      <c r="F88" s="36"/>
      <c r="G88" s="36"/>
      <c r="H88" s="36"/>
      <c r="I88" s="36"/>
      <c r="J88" s="36"/>
      <c r="K88" s="36"/>
      <c r="L88" s="36"/>
    </row>
    <row r="89" spans="1:12">
      <c r="A89" s="36"/>
      <c r="B89" s="36"/>
      <c r="C89" s="36"/>
      <c r="D89" s="36"/>
      <c r="E89" s="36"/>
      <c r="F89" s="36"/>
      <c r="G89" s="36"/>
      <c r="H89" s="36"/>
      <c r="I89" s="36"/>
      <c r="J89" s="36"/>
      <c r="K89" s="36"/>
      <c r="L89" s="36"/>
    </row>
    <row r="90" spans="1:12">
      <c r="A90" s="36"/>
      <c r="B90" s="36"/>
      <c r="C90" s="36"/>
      <c r="D90" s="36"/>
      <c r="E90" s="36"/>
      <c r="F90" s="36"/>
      <c r="G90" s="36"/>
      <c r="H90" s="36"/>
      <c r="I90" s="36"/>
      <c r="J90" s="36"/>
      <c r="K90" s="36"/>
      <c r="L90" s="36"/>
    </row>
    <row r="91" spans="1:12">
      <c r="A91" s="36"/>
      <c r="B91" s="36"/>
      <c r="C91" s="36"/>
      <c r="D91" s="36"/>
      <c r="E91" s="36"/>
      <c r="F91" s="36"/>
      <c r="G91" s="36"/>
      <c r="H91" s="36"/>
      <c r="I91" s="36"/>
      <c r="J91" s="36"/>
      <c r="K91" s="36"/>
      <c r="L91" s="36"/>
    </row>
    <row r="92" spans="1:12">
      <c r="A92" s="36"/>
      <c r="B92" s="36"/>
      <c r="C92" s="36"/>
      <c r="D92" s="36"/>
      <c r="E92" s="36"/>
      <c r="F92" s="36"/>
      <c r="G92" s="36"/>
      <c r="H92" s="36"/>
      <c r="I92" s="36"/>
      <c r="J92" s="36"/>
      <c r="K92" s="36"/>
      <c r="L92" s="36"/>
    </row>
    <row r="93" spans="1:12">
      <c r="A93" s="36"/>
      <c r="B93" s="36"/>
      <c r="C93" s="36"/>
      <c r="D93" s="36"/>
      <c r="E93" s="36"/>
      <c r="F93" s="36"/>
      <c r="G93" s="36"/>
      <c r="H93" s="36"/>
      <c r="I93" s="36"/>
      <c r="J93" s="36"/>
      <c r="K93" s="36"/>
      <c r="L93" s="36"/>
    </row>
    <row r="94" spans="1:12">
      <c r="A94" s="36"/>
      <c r="B94" s="36"/>
      <c r="C94" s="36"/>
      <c r="D94" s="36"/>
      <c r="E94" s="36"/>
      <c r="F94" s="36"/>
      <c r="G94" s="36"/>
      <c r="H94" s="36"/>
      <c r="I94" s="36"/>
      <c r="J94" s="36"/>
      <c r="K94" s="36"/>
      <c r="L94" s="36"/>
    </row>
    <row r="95" spans="1:12">
      <c r="A95" s="36"/>
      <c r="B95" s="36"/>
      <c r="C95" s="36"/>
      <c r="D95" s="36"/>
      <c r="E95" s="36"/>
      <c r="F95" s="36"/>
      <c r="G95" s="36"/>
      <c r="H95" s="36"/>
      <c r="I95" s="36"/>
      <c r="J95" s="36"/>
      <c r="K95" s="36"/>
      <c r="L95" s="36"/>
    </row>
    <row r="96" spans="1:12">
      <c r="A96" s="36"/>
      <c r="B96" s="36"/>
      <c r="C96" s="36"/>
      <c r="D96" s="36"/>
      <c r="E96" s="36"/>
      <c r="F96" s="36"/>
      <c r="G96" s="36"/>
      <c r="H96" s="36"/>
      <c r="I96" s="36"/>
      <c r="J96" s="36"/>
      <c r="K96" s="36"/>
      <c r="L96" s="36"/>
    </row>
    <row r="97" spans="1:12">
      <c r="A97" s="36"/>
      <c r="B97" s="36"/>
      <c r="C97" s="36"/>
      <c r="D97" s="36"/>
      <c r="E97" s="36"/>
      <c r="F97" s="36"/>
      <c r="G97" s="36"/>
      <c r="H97" s="36"/>
      <c r="I97" s="36"/>
      <c r="J97" s="36"/>
      <c r="K97" s="36"/>
      <c r="L97" s="36"/>
    </row>
    <row r="98" spans="1:12">
      <c r="A98" s="36"/>
      <c r="B98" s="36"/>
      <c r="C98" s="36"/>
      <c r="D98" s="36"/>
      <c r="E98" s="36"/>
      <c r="F98" s="36"/>
      <c r="G98" s="36"/>
      <c r="H98" s="36"/>
      <c r="I98" s="36"/>
      <c r="J98" s="36"/>
      <c r="K98" s="36"/>
      <c r="L98" s="36"/>
    </row>
    <row r="99" spans="1:12">
      <c r="A99" s="36"/>
      <c r="B99" s="36"/>
      <c r="C99" s="36"/>
      <c r="D99" s="36"/>
      <c r="E99" s="36"/>
      <c r="F99" s="36"/>
      <c r="G99" s="36"/>
      <c r="H99" s="36"/>
      <c r="I99" s="36"/>
      <c r="J99" s="36"/>
      <c r="K99" s="36"/>
      <c r="L99" s="36"/>
    </row>
    <row r="100" spans="1:12">
      <c r="A100" s="36"/>
      <c r="B100" s="36"/>
      <c r="C100" s="36"/>
      <c r="D100" s="36"/>
      <c r="E100" s="36"/>
      <c r="F100" s="36"/>
      <c r="G100" s="36"/>
      <c r="H100" s="36"/>
      <c r="I100" s="36"/>
      <c r="J100" s="36"/>
      <c r="K100" s="36"/>
      <c r="L100" s="36"/>
    </row>
    <row r="101" spans="1:12">
      <c r="A101" s="36"/>
      <c r="B101" s="36"/>
      <c r="C101" s="36"/>
      <c r="D101" s="36"/>
      <c r="E101" s="36"/>
      <c r="F101" s="36"/>
      <c r="G101" s="36"/>
      <c r="H101" s="36"/>
      <c r="I101" s="36"/>
      <c r="J101" s="36"/>
      <c r="K101" s="36"/>
      <c r="L101" s="36"/>
    </row>
    <row r="102" spans="1:12">
      <c r="A102" s="36"/>
      <c r="B102" s="36"/>
      <c r="C102" s="36"/>
      <c r="D102" s="36"/>
      <c r="E102" s="36"/>
      <c r="F102" s="36"/>
      <c r="G102" s="36"/>
      <c r="H102" s="36"/>
      <c r="I102" s="36"/>
      <c r="J102" s="36"/>
      <c r="K102" s="36"/>
      <c r="L102" s="36"/>
    </row>
    <row r="103" spans="1:12">
      <c r="A103" s="36"/>
      <c r="B103" s="36"/>
      <c r="C103" s="36"/>
      <c r="D103" s="36"/>
      <c r="E103" s="36"/>
      <c r="F103" s="36"/>
      <c r="G103" s="36"/>
      <c r="H103" s="36"/>
      <c r="I103" s="36"/>
      <c r="J103" s="36"/>
      <c r="K103" s="36"/>
      <c r="L103" s="36"/>
    </row>
    <row r="104" spans="1:12">
      <c r="A104" s="36"/>
      <c r="B104" s="36"/>
      <c r="C104" s="36"/>
      <c r="D104" s="36"/>
      <c r="E104" s="36"/>
      <c r="F104" s="36"/>
      <c r="G104" s="36"/>
      <c r="H104" s="36"/>
      <c r="I104" s="36"/>
      <c r="J104" s="36"/>
      <c r="K104" s="36"/>
      <c r="L104" s="36"/>
    </row>
    <row r="105" spans="1:12">
      <c r="A105" s="36"/>
      <c r="B105" s="36"/>
      <c r="C105" s="36"/>
      <c r="D105" s="36"/>
      <c r="E105" s="36"/>
      <c r="F105" s="36"/>
      <c r="G105" s="36"/>
      <c r="H105" s="36"/>
      <c r="I105" s="36"/>
      <c r="J105" s="36"/>
      <c r="K105" s="36"/>
      <c r="L105" s="36"/>
    </row>
    <row r="106" spans="1:12">
      <c r="A106" s="36"/>
      <c r="B106" s="36"/>
      <c r="C106" s="36"/>
      <c r="D106" s="36"/>
      <c r="E106" s="36"/>
      <c r="F106" s="36"/>
      <c r="G106" s="36"/>
      <c r="H106" s="36"/>
      <c r="I106" s="36"/>
      <c r="J106" s="36"/>
      <c r="K106" s="36"/>
      <c r="L106" s="36"/>
    </row>
    <row r="107" spans="1:12">
      <c r="A107" s="36"/>
      <c r="B107" s="36"/>
      <c r="C107" s="36"/>
      <c r="D107" s="36"/>
      <c r="E107" s="36"/>
      <c r="F107" s="36"/>
      <c r="G107" s="36"/>
      <c r="H107" s="36"/>
      <c r="I107" s="36"/>
      <c r="J107" s="36"/>
      <c r="K107" s="36"/>
      <c r="L107" s="36"/>
    </row>
    <row r="108" spans="1:12">
      <c r="A108" s="36"/>
      <c r="B108" s="36"/>
      <c r="C108" s="36"/>
      <c r="D108" s="36"/>
      <c r="E108" s="36"/>
      <c r="F108" s="36"/>
      <c r="G108" s="36"/>
      <c r="H108" s="36"/>
      <c r="I108" s="36"/>
      <c r="J108" s="36"/>
      <c r="K108" s="36"/>
      <c r="L108" s="36"/>
    </row>
    <row r="109" spans="1:12">
      <c r="A109" s="36"/>
      <c r="B109" s="36"/>
      <c r="C109" s="36"/>
      <c r="D109" s="36"/>
      <c r="E109" s="36"/>
      <c r="F109" s="36"/>
      <c r="G109" s="36"/>
      <c r="H109" s="36"/>
      <c r="I109" s="36"/>
      <c r="J109" s="36"/>
      <c r="K109" s="36"/>
      <c r="L109" s="36"/>
    </row>
    <row r="110" spans="1:12">
      <c r="A110" s="36"/>
      <c r="B110" s="36"/>
      <c r="C110" s="36"/>
      <c r="D110" s="36"/>
      <c r="E110" s="36"/>
      <c r="F110" s="36"/>
      <c r="G110" s="36"/>
      <c r="H110" s="36"/>
      <c r="I110" s="36"/>
      <c r="J110" s="36"/>
      <c r="K110" s="36"/>
      <c r="L110" s="36"/>
    </row>
    <row r="111" spans="1:12">
      <c r="A111" s="36"/>
      <c r="B111" s="36"/>
      <c r="C111" s="36"/>
      <c r="D111" s="36"/>
      <c r="E111" s="36"/>
      <c r="F111" s="36"/>
      <c r="G111" s="36"/>
      <c r="H111" s="36"/>
      <c r="I111" s="36"/>
      <c r="J111" s="36"/>
      <c r="K111" s="36"/>
      <c r="L111" s="36"/>
    </row>
    <row r="112" spans="1:12">
      <c r="A112" s="36"/>
      <c r="B112" s="36"/>
      <c r="C112" s="36"/>
      <c r="D112" s="36"/>
      <c r="E112" s="36"/>
      <c r="F112" s="36"/>
      <c r="G112" s="36"/>
      <c r="H112" s="36"/>
      <c r="I112" s="36"/>
      <c r="J112" s="36"/>
      <c r="K112" s="36"/>
      <c r="L112" s="36"/>
    </row>
    <row r="113" spans="1:12">
      <c r="A113" s="36"/>
      <c r="B113" s="36"/>
      <c r="C113" s="36"/>
      <c r="D113" s="36"/>
      <c r="E113" s="36"/>
      <c r="F113" s="36"/>
      <c r="G113" s="36"/>
      <c r="H113" s="36"/>
      <c r="I113" s="36"/>
      <c r="J113" s="36"/>
      <c r="K113" s="36"/>
      <c r="L113" s="36"/>
    </row>
    <row r="114" spans="1:12">
      <c r="A114" s="36"/>
      <c r="B114" s="36"/>
      <c r="C114" s="36"/>
      <c r="D114" s="36"/>
      <c r="E114" s="36"/>
      <c r="F114" s="36"/>
      <c r="G114" s="36"/>
      <c r="H114" s="36"/>
      <c r="I114" s="36"/>
      <c r="J114" s="36"/>
      <c r="K114" s="36"/>
      <c r="L114" s="36"/>
    </row>
    <row r="115" spans="1:12">
      <c r="A115" s="36"/>
      <c r="B115" s="36"/>
      <c r="C115" s="36"/>
      <c r="D115" s="36"/>
      <c r="E115" s="36"/>
      <c r="F115" s="36"/>
      <c r="G115" s="36"/>
      <c r="H115" s="36"/>
      <c r="I115" s="36"/>
      <c r="J115" s="36"/>
      <c r="K115" s="36"/>
      <c r="L115" s="36"/>
    </row>
    <row r="116" spans="1:12">
      <c r="A116" s="36"/>
      <c r="B116" s="36"/>
      <c r="C116" s="36"/>
      <c r="D116" s="36"/>
      <c r="E116" s="36"/>
      <c r="F116" s="36"/>
      <c r="G116" s="36"/>
      <c r="H116" s="36"/>
      <c r="I116" s="36"/>
      <c r="J116" s="36"/>
      <c r="K116" s="36"/>
      <c r="L116" s="36"/>
    </row>
    <row r="117" spans="1:12">
      <c r="A117" s="36"/>
      <c r="B117" s="36"/>
      <c r="C117" s="36"/>
      <c r="D117" s="36"/>
      <c r="E117" s="36"/>
      <c r="F117" s="36"/>
      <c r="G117" s="36"/>
      <c r="H117" s="36"/>
      <c r="I117" s="36"/>
      <c r="J117" s="36"/>
      <c r="K117" s="36"/>
      <c r="L117" s="36"/>
    </row>
    <row r="118" spans="1:12">
      <c r="A118" s="36"/>
      <c r="B118" s="36"/>
      <c r="C118" s="36"/>
      <c r="D118" s="36"/>
      <c r="E118" s="36"/>
      <c r="F118" s="36"/>
      <c r="G118" s="36"/>
      <c r="H118" s="36"/>
      <c r="I118" s="36"/>
      <c r="J118" s="36"/>
      <c r="K118" s="36"/>
      <c r="L118" s="36"/>
    </row>
    <row r="119" spans="1:12">
      <c r="A119" s="36"/>
      <c r="B119" s="36"/>
      <c r="C119" s="36"/>
      <c r="D119" s="36"/>
      <c r="E119" s="36"/>
      <c r="F119" s="36"/>
      <c r="G119" s="36"/>
      <c r="H119" s="36"/>
      <c r="I119" s="36"/>
      <c r="J119" s="36"/>
      <c r="K119" s="36"/>
      <c r="L119" s="36"/>
    </row>
    <row r="120" spans="1:12">
      <c r="A120" s="36"/>
      <c r="B120" s="36"/>
      <c r="C120" s="36"/>
      <c r="D120" s="36"/>
      <c r="E120" s="36"/>
      <c r="F120" s="36"/>
      <c r="G120" s="36"/>
      <c r="H120" s="36"/>
      <c r="I120" s="36"/>
      <c r="J120" s="36"/>
      <c r="K120" s="36"/>
      <c r="L120" s="36"/>
    </row>
    <row r="121" spans="1:12">
      <c r="A121" s="36"/>
      <c r="B121" s="36"/>
      <c r="C121" s="36"/>
      <c r="D121" s="36"/>
      <c r="E121" s="36"/>
      <c r="F121" s="36"/>
      <c r="G121" s="36"/>
      <c r="H121" s="36"/>
      <c r="I121" s="36"/>
      <c r="J121" s="36"/>
      <c r="K121" s="36"/>
      <c r="L121" s="36"/>
    </row>
    <row r="122" spans="1:12">
      <c r="A122" s="36"/>
      <c r="B122" s="36"/>
      <c r="C122" s="36"/>
      <c r="D122" s="36"/>
      <c r="E122" s="36"/>
      <c r="F122" s="36"/>
      <c r="G122" s="36"/>
      <c r="H122" s="36"/>
      <c r="I122" s="36"/>
      <c r="J122" s="36"/>
      <c r="K122" s="36"/>
      <c r="L122" s="36"/>
    </row>
    <row r="123" spans="1:12">
      <c r="A123" s="36"/>
      <c r="B123" s="36"/>
      <c r="C123" s="36"/>
      <c r="D123" s="36"/>
      <c r="E123" s="36"/>
      <c r="F123" s="36"/>
      <c r="G123" s="36"/>
      <c r="H123" s="36"/>
      <c r="I123" s="36"/>
      <c r="J123" s="36"/>
      <c r="K123" s="36"/>
      <c r="L123" s="36"/>
    </row>
    <row r="124" spans="1:12">
      <c r="A124" s="36"/>
      <c r="B124" s="36"/>
      <c r="C124" s="36"/>
      <c r="D124" s="36"/>
      <c r="E124" s="36"/>
      <c r="F124" s="36"/>
      <c r="G124" s="36"/>
      <c r="H124" s="36"/>
      <c r="I124" s="36"/>
      <c r="J124" s="36"/>
      <c r="K124" s="36"/>
      <c r="L124" s="36"/>
    </row>
    <row r="125" spans="1:12">
      <c r="A125" s="36"/>
      <c r="B125" s="36"/>
      <c r="C125" s="36"/>
      <c r="D125" s="36"/>
      <c r="E125" s="36"/>
      <c r="F125" s="36"/>
      <c r="G125" s="36"/>
      <c r="H125" s="36"/>
      <c r="I125" s="36"/>
      <c r="J125" s="36"/>
      <c r="K125" s="36"/>
      <c r="L125" s="36"/>
    </row>
    <row r="126" spans="1:12">
      <c r="A126" s="36"/>
      <c r="B126" s="36"/>
      <c r="C126" s="36"/>
      <c r="D126" s="36"/>
      <c r="E126" s="36"/>
      <c r="F126" s="36"/>
      <c r="G126" s="36"/>
      <c r="H126" s="36"/>
      <c r="I126" s="36"/>
      <c r="J126" s="36"/>
      <c r="K126" s="36"/>
      <c r="L126" s="36"/>
    </row>
    <row r="127" spans="1:12">
      <c r="A127" s="36"/>
      <c r="B127" s="36"/>
      <c r="C127" s="36"/>
      <c r="D127" s="36"/>
      <c r="E127" s="36"/>
      <c r="F127" s="36"/>
      <c r="G127" s="36"/>
      <c r="H127" s="36"/>
      <c r="I127" s="36"/>
      <c r="J127" s="36"/>
      <c r="K127" s="36"/>
      <c r="L127" s="36"/>
    </row>
    <row r="128" spans="1:12">
      <c r="A128" s="36"/>
      <c r="B128" s="36"/>
      <c r="C128" s="36"/>
      <c r="D128" s="36"/>
      <c r="E128" s="36"/>
      <c r="F128" s="36"/>
      <c r="G128" s="36"/>
      <c r="H128" s="36"/>
      <c r="I128" s="36"/>
      <c r="J128" s="36"/>
      <c r="K128" s="36"/>
      <c r="L128" s="36"/>
    </row>
    <row r="129" spans="1:12">
      <c r="A129" s="36"/>
      <c r="B129" s="36"/>
      <c r="C129" s="36"/>
      <c r="D129" s="36"/>
      <c r="E129" s="36"/>
      <c r="F129" s="36"/>
      <c r="G129" s="36"/>
      <c r="H129" s="36"/>
      <c r="I129" s="36"/>
      <c r="J129" s="36"/>
      <c r="K129" s="36"/>
      <c r="L129" s="36"/>
    </row>
    <row r="130" spans="1:12">
      <c r="A130" s="36"/>
      <c r="B130" s="36"/>
      <c r="C130" s="36"/>
      <c r="D130" s="36"/>
      <c r="E130" s="36"/>
      <c r="F130" s="36"/>
      <c r="G130" s="36"/>
      <c r="H130" s="36"/>
      <c r="I130" s="36"/>
      <c r="J130" s="36"/>
      <c r="K130" s="36"/>
      <c r="L130" s="36"/>
    </row>
    <row r="131" spans="1:12">
      <c r="A131" s="36"/>
      <c r="B131" s="36"/>
      <c r="C131" s="36"/>
      <c r="D131" s="36"/>
      <c r="E131" s="36"/>
      <c r="F131" s="36"/>
      <c r="G131" s="36"/>
      <c r="H131" s="36"/>
      <c r="I131" s="36"/>
      <c r="J131" s="36"/>
      <c r="K131" s="36"/>
      <c r="L131" s="36"/>
    </row>
    <row r="132" spans="1:12">
      <c r="A132" s="36"/>
      <c r="B132" s="36"/>
      <c r="C132" s="36"/>
      <c r="D132" s="36"/>
      <c r="E132" s="36"/>
      <c r="F132" s="36"/>
      <c r="G132" s="36"/>
      <c r="H132" s="36"/>
      <c r="I132" s="36"/>
      <c r="J132" s="36"/>
      <c r="K132" s="36"/>
      <c r="L132" s="36"/>
    </row>
    <row r="133" spans="1:12">
      <c r="A133" s="36"/>
      <c r="B133" s="36"/>
      <c r="C133" s="36"/>
      <c r="D133" s="36"/>
      <c r="E133" s="36"/>
      <c r="F133" s="36"/>
      <c r="G133" s="36"/>
      <c r="H133" s="36"/>
      <c r="I133" s="36"/>
      <c r="J133" s="36"/>
      <c r="K133" s="36"/>
      <c r="L133" s="36"/>
    </row>
    <row r="134" spans="1:12">
      <c r="A134" s="36"/>
      <c r="B134" s="36"/>
      <c r="C134" s="36"/>
      <c r="D134" s="36"/>
      <c r="E134" s="36"/>
      <c r="F134" s="36"/>
      <c r="G134" s="36"/>
      <c r="H134" s="36"/>
      <c r="I134" s="36"/>
      <c r="J134" s="36"/>
      <c r="K134" s="36"/>
      <c r="L134" s="36"/>
    </row>
    <row r="135" spans="1:12">
      <c r="A135" s="36"/>
      <c r="B135" s="36"/>
      <c r="C135" s="36"/>
      <c r="D135" s="36"/>
      <c r="E135" s="36"/>
      <c r="F135" s="36"/>
      <c r="G135" s="36"/>
      <c r="H135" s="36"/>
      <c r="I135" s="36"/>
      <c r="J135" s="36"/>
      <c r="K135" s="36"/>
      <c r="L135" s="36"/>
    </row>
    <row r="136" spans="1:12">
      <c r="A136" s="36"/>
      <c r="B136" s="36"/>
      <c r="C136" s="36"/>
      <c r="D136" s="36"/>
      <c r="E136" s="36"/>
      <c r="F136" s="36"/>
      <c r="G136" s="36"/>
      <c r="H136" s="36"/>
      <c r="I136" s="36"/>
      <c r="J136" s="36"/>
      <c r="K136" s="36"/>
      <c r="L136" s="36"/>
    </row>
    <row r="137" spans="1:12">
      <c r="A137" s="36"/>
      <c r="B137" s="36"/>
      <c r="C137" s="36"/>
      <c r="D137" s="36"/>
      <c r="E137" s="36"/>
      <c r="F137" s="36"/>
      <c r="G137" s="36"/>
      <c r="H137" s="36"/>
      <c r="I137" s="36"/>
      <c r="J137" s="36"/>
      <c r="K137" s="36"/>
      <c r="L137" s="36"/>
    </row>
    <row r="138" spans="1:12">
      <c r="A138" s="36"/>
      <c r="B138" s="36"/>
      <c r="C138" s="36"/>
      <c r="D138" s="36"/>
      <c r="E138" s="36"/>
      <c r="F138" s="36"/>
      <c r="G138" s="36"/>
      <c r="H138" s="36"/>
      <c r="I138" s="36"/>
      <c r="J138" s="36"/>
      <c r="K138" s="36"/>
      <c r="L138" s="36"/>
    </row>
    <row r="139" spans="1:12">
      <c r="A139" s="36"/>
      <c r="B139" s="36"/>
      <c r="C139" s="36"/>
      <c r="D139" s="36"/>
      <c r="E139" s="36"/>
      <c r="F139" s="36"/>
      <c r="G139" s="36"/>
      <c r="H139" s="36"/>
      <c r="I139" s="36"/>
      <c r="J139" s="36"/>
      <c r="K139" s="36"/>
      <c r="L139" s="36"/>
    </row>
    <row r="140" spans="1:12">
      <c r="A140" s="36"/>
      <c r="B140" s="36"/>
      <c r="C140" s="36"/>
      <c r="D140" s="36"/>
      <c r="E140" s="36"/>
      <c r="F140" s="36"/>
      <c r="G140" s="36"/>
      <c r="H140" s="36"/>
      <c r="I140" s="36"/>
      <c r="J140" s="36"/>
      <c r="K140" s="36"/>
      <c r="L140" s="36"/>
    </row>
    <row r="141" spans="1:12">
      <c r="A141" s="36"/>
      <c r="B141" s="36"/>
      <c r="C141" s="36"/>
      <c r="D141" s="36"/>
      <c r="E141" s="36"/>
      <c r="F141" s="36"/>
      <c r="G141" s="36"/>
      <c r="H141" s="36"/>
      <c r="I141" s="36"/>
      <c r="J141" s="36"/>
      <c r="K141" s="36"/>
      <c r="L141" s="36"/>
    </row>
    <row r="142" spans="1:12">
      <c r="A142" s="36"/>
      <c r="B142" s="36"/>
      <c r="C142" s="36"/>
      <c r="D142" s="36"/>
      <c r="E142" s="36"/>
      <c r="F142" s="36"/>
      <c r="G142" s="36"/>
      <c r="H142" s="36"/>
      <c r="I142" s="36"/>
      <c r="J142" s="36"/>
      <c r="K142" s="36"/>
      <c r="L142" s="36"/>
    </row>
    <row r="143" spans="1:12">
      <c r="A143" s="36"/>
      <c r="B143" s="36"/>
      <c r="C143" s="36"/>
      <c r="D143" s="36"/>
      <c r="E143" s="36"/>
      <c r="F143" s="36"/>
      <c r="G143" s="36"/>
      <c r="H143" s="36"/>
      <c r="I143" s="36"/>
      <c r="J143" s="36"/>
      <c r="K143" s="36"/>
      <c r="L143" s="36"/>
    </row>
    <row r="144" spans="1:12">
      <c r="A144" s="36"/>
      <c r="B144" s="36"/>
      <c r="C144" s="36"/>
      <c r="D144" s="36"/>
      <c r="E144" s="36"/>
      <c r="F144" s="36"/>
      <c r="G144" s="36"/>
      <c r="H144" s="36"/>
      <c r="I144" s="36"/>
      <c r="J144" s="36"/>
      <c r="K144" s="36"/>
      <c r="L144" s="36"/>
    </row>
    <row r="145" spans="1:12">
      <c r="A145" s="36"/>
      <c r="B145" s="36"/>
      <c r="C145" s="36"/>
      <c r="D145" s="36"/>
      <c r="E145" s="36"/>
      <c r="F145" s="36"/>
      <c r="G145" s="36"/>
      <c r="H145" s="36"/>
      <c r="I145" s="36"/>
      <c r="J145" s="36"/>
      <c r="K145" s="36"/>
      <c r="L145" s="36"/>
    </row>
    <row r="146" spans="1:12">
      <c r="A146" s="36"/>
      <c r="B146" s="36"/>
      <c r="C146" s="36"/>
      <c r="D146" s="36"/>
      <c r="E146" s="36"/>
      <c r="F146" s="36"/>
      <c r="G146" s="36"/>
      <c r="H146" s="36"/>
      <c r="I146" s="36"/>
      <c r="J146" s="36"/>
      <c r="K146" s="36"/>
      <c r="L146" s="36"/>
    </row>
    <row r="147" spans="1:12">
      <c r="A147" s="36"/>
      <c r="B147" s="36"/>
      <c r="C147" s="36"/>
      <c r="D147" s="36"/>
      <c r="E147" s="36"/>
      <c r="F147" s="36"/>
      <c r="G147" s="36"/>
      <c r="H147" s="36"/>
      <c r="I147" s="36"/>
      <c r="J147" s="36"/>
      <c r="K147" s="36"/>
      <c r="L147" s="36"/>
    </row>
    <row r="148" spans="1:12">
      <c r="A148" s="36"/>
      <c r="B148" s="36"/>
      <c r="C148" s="36"/>
      <c r="D148" s="36"/>
      <c r="E148" s="36"/>
      <c r="F148" s="36"/>
      <c r="G148" s="36"/>
      <c r="H148" s="36"/>
      <c r="I148" s="36"/>
      <c r="J148" s="36"/>
      <c r="K148" s="36"/>
      <c r="L148" s="36"/>
    </row>
    <row r="149" spans="1:12">
      <c r="A149" s="36"/>
      <c r="B149" s="36"/>
      <c r="C149" s="36"/>
      <c r="D149" s="36"/>
      <c r="E149" s="36"/>
      <c r="F149" s="36"/>
      <c r="G149" s="36"/>
      <c r="H149" s="36"/>
      <c r="I149" s="36"/>
      <c r="J149" s="36"/>
      <c r="K149" s="36"/>
      <c r="L149" s="36"/>
    </row>
    <row r="150" spans="1:12">
      <c r="A150" s="36"/>
      <c r="B150" s="36"/>
      <c r="C150" s="36"/>
      <c r="D150" s="36"/>
      <c r="E150" s="36"/>
      <c r="F150" s="36"/>
      <c r="G150" s="36"/>
      <c r="H150" s="36"/>
      <c r="I150" s="36"/>
      <c r="J150" s="36"/>
      <c r="K150" s="36"/>
      <c r="L150" s="36"/>
    </row>
    <row r="151" spans="1:12">
      <c r="A151" s="36"/>
      <c r="B151" s="36"/>
      <c r="C151" s="36"/>
      <c r="D151" s="36"/>
      <c r="E151" s="36"/>
      <c r="F151" s="36"/>
      <c r="G151" s="36"/>
      <c r="H151" s="36"/>
      <c r="I151" s="36"/>
      <c r="J151" s="36"/>
      <c r="K151" s="36"/>
      <c r="L151" s="36"/>
    </row>
    <row r="152" spans="1:12">
      <c r="A152" s="36"/>
      <c r="B152" s="36"/>
      <c r="C152" s="36"/>
      <c r="D152" s="36"/>
      <c r="E152" s="36"/>
      <c r="F152" s="36"/>
      <c r="G152" s="36"/>
      <c r="H152" s="36"/>
      <c r="I152" s="36"/>
      <c r="J152" s="36"/>
      <c r="K152" s="36"/>
      <c r="L152" s="36"/>
    </row>
    <row r="153" spans="1:12">
      <c r="A153" s="36"/>
      <c r="B153" s="36"/>
      <c r="C153" s="36"/>
      <c r="D153" s="36"/>
      <c r="E153" s="36"/>
      <c r="F153" s="36"/>
      <c r="G153" s="36"/>
      <c r="H153" s="36"/>
      <c r="I153" s="36"/>
      <c r="J153" s="36"/>
      <c r="K153" s="36"/>
      <c r="L153" s="36"/>
    </row>
    <row r="154" spans="1:12">
      <c r="A154" s="36"/>
      <c r="B154" s="36"/>
      <c r="C154" s="36"/>
      <c r="D154" s="36"/>
      <c r="E154" s="36"/>
      <c r="F154" s="36"/>
      <c r="G154" s="36"/>
      <c r="H154" s="36"/>
      <c r="I154" s="36"/>
      <c r="J154" s="36"/>
      <c r="K154" s="36"/>
      <c r="L154" s="36"/>
    </row>
    <row r="155" spans="1:12">
      <c r="A155" s="36"/>
      <c r="B155" s="36"/>
      <c r="C155" s="36"/>
      <c r="D155" s="36"/>
      <c r="E155" s="36"/>
      <c r="F155" s="36"/>
      <c r="G155" s="36"/>
      <c r="H155" s="36"/>
      <c r="I155" s="36"/>
      <c r="J155" s="36"/>
      <c r="K155" s="36"/>
      <c r="L155" s="36"/>
    </row>
    <row r="156" spans="1:12">
      <c r="A156" s="36"/>
      <c r="B156" s="36"/>
      <c r="C156" s="36"/>
      <c r="D156" s="36"/>
      <c r="E156" s="36"/>
      <c r="F156" s="36"/>
      <c r="G156" s="36"/>
      <c r="H156" s="36"/>
      <c r="I156" s="36"/>
      <c r="J156" s="36"/>
      <c r="K156" s="36"/>
      <c r="L156" s="36"/>
    </row>
    <row r="157" spans="1:12">
      <c r="A157" s="36"/>
      <c r="B157" s="36"/>
      <c r="C157" s="36"/>
      <c r="D157" s="36"/>
      <c r="E157" s="36"/>
      <c r="F157" s="36"/>
      <c r="G157" s="36"/>
      <c r="H157" s="36"/>
      <c r="I157" s="36"/>
      <c r="J157" s="36"/>
      <c r="K157" s="36"/>
      <c r="L157" s="36"/>
    </row>
    <row r="158" spans="1:12">
      <c r="A158" s="36"/>
      <c r="B158" s="36"/>
      <c r="C158" s="36"/>
      <c r="D158" s="36"/>
      <c r="E158" s="36"/>
      <c r="F158" s="36"/>
      <c r="G158" s="36"/>
      <c r="H158" s="36"/>
      <c r="I158" s="36"/>
      <c r="J158" s="36"/>
      <c r="K158" s="36"/>
      <c r="L158" s="36"/>
    </row>
    <row r="159" spans="1:12">
      <c r="A159" s="36"/>
      <c r="B159" s="36"/>
      <c r="C159" s="36"/>
      <c r="D159" s="36"/>
      <c r="E159" s="36"/>
      <c r="F159" s="36"/>
      <c r="G159" s="36"/>
      <c r="H159" s="36"/>
      <c r="I159" s="36"/>
      <c r="J159" s="36"/>
      <c r="K159" s="36"/>
      <c r="L159" s="36"/>
    </row>
    <row r="160" spans="1:12">
      <c r="A160" s="36"/>
      <c r="B160" s="36"/>
      <c r="C160" s="36"/>
      <c r="D160" s="36"/>
      <c r="E160" s="36"/>
      <c r="F160" s="36"/>
      <c r="G160" s="36"/>
      <c r="H160" s="36"/>
      <c r="I160" s="36"/>
      <c r="J160" s="36"/>
      <c r="K160" s="36"/>
      <c r="L160" s="36"/>
    </row>
    <row r="161" spans="1:12">
      <c r="A161" s="36"/>
      <c r="B161" s="36"/>
      <c r="C161" s="36"/>
      <c r="D161" s="36"/>
      <c r="E161" s="36"/>
      <c r="F161" s="36"/>
      <c r="G161" s="36"/>
      <c r="H161" s="36"/>
      <c r="I161" s="36"/>
      <c r="J161" s="36"/>
      <c r="K161" s="36"/>
      <c r="L161" s="36"/>
    </row>
    <row r="162" spans="1:12">
      <c r="A162" s="36"/>
      <c r="B162" s="36"/>
      <c r="C162" s="36"/>
      <c r="D162" s="36"/>
      <c r="E162" s="36"/>
      <c r="F162" s="36"/>
      <c r="G162" s="36"/>
      <c r="H162" s="36"/>
      <c r="I162" s="36"/>
      <c r="J162" s="36"/>
      <c r="K162" s="36"/>
      <c r="L162" s="36"/>
    </row>
    <row r="163" spans="1:12">
      <c r="A163" s="36"/>
      <c r="B163" s="36"/>
      <c r="C163" s="36"/>
      <c r="D163" s="36"/>
      <c r="E163" s="36"/>
      <c r="F163" s="36"/>
      <c r="G163" s="36"/>
      <c r="H163" s="36"/>
      <c r="I163" s="36"/>
      <c r="J163" s="36"/>
      <c r="K163" s="36"/>
      <c r="L163" s="36"/>
    </row>
    <row r="164" spans="1:12">
      <c r="A164" s="36"/>
      <c r="B164" s="36"/>
      <c r="C164" s="36"/>
      <c r="D164" s="36"/>
      <c r="E164" s="36"/>
      <c r="F164" s="36"/>
      <c r="G164" s="36"/>
      <c r="H164" s="36"/>
      <c r="I164" s="36"/>
      <c r="J164" s="36"/>
      <c r="K164" s="36"/>
      <c r="L164" s="36"/>
    </row>
    <row r="165" spans="1:12">
      <c r="A165" s="36"/>
      <c r="B165" s="36"/>
      <c r="C165" s="36"/>
      <c r="D165" s="36"/>
      <c r="E165" s="36"/>
      <c r="F165" s="36"/>
      <c r="G165" s="36"/>
      <c r="H165" s="36"/>
      <c r="I165" s="36"/>
      <c r="J165" s="36"/>
      <c r="K165" s="36"/>
      <c r="L165" s="36"/>
    </row>
    <row r="166" spans="1:12">
      <c r="A166" s="36"/>
      <c r="B166" s="36"/>
      <c r="C166" s="36"/>
      <c r="D166" s="36"/>
      <c r="E166" s="36"/>
      <c r="F166" s="36"/>
      <c r="G166" s="36"/>
      <c r="H166" s="36"/>
      <c r="I166" s="36"/>
      <c r="J166" s="36"/>
      <c r="K166" s="36"/>
      <c r="L166" s="36"/>
    </row>
    <row r="167" spans="1:12">
      <c r="A167" s="36"/>
      <c r="B167" s="36"/>
      <c r="C167" s="36"/>
      <c r="D167" s="36"/>
      <c r="E167" s="36"/>
      <c r="F167" s="36"/>
      <c r="G167" s="36"/>
      <c r="H167" s="36"/>
      <c r="I167" s="36"/>
      <c r="J167" s="36"/>
      <c r="K167" s="36"/>
      <c r="L167" s="36"/>
    </row>
    <row r="168" spans="1:12">
      <c r="A168" s="36"/>
      <c r="B168" s="36"/>
      <c r="C168" s="36"/>
      <c r="D168" s="36"/>
      <c r="E168" s="36"/>
      <c r="F168" s="36"/>
      <c r="G168" s="36"/>
      <c r="H168" s="36"/>
      <c r="I168" s="36"/>
      <c r="J168" s="36"/>
      <c r="K168" s="36"/>
      <c r="L168" s="36"/>
    </row>
    <row r="169" spans="1:12">
      <c r="A169" s="36"/>
      <c r="B169" s="36"/>
      <c r="C169" s="36"/>
      <c r="D169" s="36"/>
      <c r="E169" s="36"/>
      <c r="F169" s="36"/>
      <c r="G169" s="36"/>
      <c r="H169" s="36"/>
      <c r="I169" s="36"/>
      <c r="J169" s="36"/>
      <c r="K169" s="36"/>
      <c r="L169" s="36"/>
    </row>
    <row r="170" spans="1:12">
      <c r="A170" s="36"/>
      <c r="B170" s="36"/>
      <c r="C170" s="36"/>
      <c r="D170" s="36"/>
      <c r="E170" s="36"/>
      <c r="F170" s="36"/>
      <c r="G170" s="36"/>
      <c r="H170" s="36"/>
      <c r="I170" s="36"/>
      <c r="J170" s="36"/>
      <c r="K170" s="36"/>
      <c r="L170" s="36"/>
    </row>
    <row r="171" spans="1:12">
      <c r="A171" s="36"/>
      <c r="B171" s="36"/>
      <c r="C171" s="36"/>
      <c r="D171" s="36"/>
      <c r="E171" s="36"/>
      <c r="F171" s="36"/>
      <c r="G171" s="36"/>
      <c r="H171" s="36"/>
      <c r="I171" s="36"/>
      <c r="J171" s="36"/>
      <c r="K171" s="36"/>
      <c r="L171" s="36"/>
    </row>
    <row r="172" spans="1:12">
      <c r="A172" s="36"/>
      <c r="B172" s="36"/>
      <c r="C172" s="36"/>
      <c r="D172" s="36"/>
      <c r="E172" s="36"/>
      <c r="F172" s="36"/>
      <c r="G172" s="36"/>
      <c r="H172" s="36"/>
      <c r="I172" s="36"/>
      <c r="J172" s="36"/>
      <c r="K172" s="36"/>
      <c r="L172" s="36"/>
    </row>
    <row r="173" spans="1:12">
      <c r="A173" s="36"/>
      <c r="B173" s="36"/>
      <c r="C173" s="36"/>
      <c r="D173" s="36"/>
      <c r="E173" s="36"/>
      <c r="F173" s="36"/>
      <c r="G173" s="36"/>
      <c r="H173" s="36"/>
      <c r="I173" s="36"/>
      <c r="J173" s="36"/>
      <c r="K173" s="36"/>
      <c r="L173" s="36"/>
    </row>
    <row r="174" spans="1:12">
      <c r="A174" s="36"/>
      <c r="B174" s="36"/>
      <c r="C174" s="36"/>
      <c r="D174" s="36"/>
      <c r="E174" s="36"/>
      <c r="F174" s="36"/>
      <c r="G174" s="36"/>
      <c r="H174" s="36"/>
      <c r="I174" s="36"/>
      <c r="J174" s="36"/>
      <c r="K174" s="36"/>
      <c r="L174" s="36"/>
    </row>
    <row r="175" spans="1:12">
      <c r="A175" s="36"/>
      <c r="B175" s="36"/>
      <c r="C175" s="36"/>
      <c r="D175" s="36"/>
      <c r="E175" s="36"/>
      <c r="F175" s="36"/>
      <c r="G175" s="36"/>
      <c r="H175" s="36"/>
      <c r="I175" s="36"/>
      <c r="J175" s="36"/>
      <c r="K175" s="36"/>
      <c r="L175" s="36"/>
    </row>
    <row r="176" spans="1:12">
      <c r="A176" s="36"/>
      <c r="B176" s="36"/>
      <c r="C176" s="36"/>
      <c r="D176" s="36"/>
      <c r="E176" s="36"/>
      <c r="F176" s="36"/>
      <c r="G176" s="36"/>
      <c r="H176" s="36"/>
      <c r="I176" s="36"/>
      <c r="J176" s="36"/>
      <c r="K176" s="36"/>
      <c r="L176" s="36"/>
    </row>
    <row r="177" spans="1:12">
      <c r="A177" s="36"/>
      <c r="B177" s="36"/>
      <c r="C177" s="36"/>
      <c r="D177" s="36"/>
      <c r="E177" s="36"/>
      <c r="F177" s="36"/>
      <c r="G177" s="36"/>
      <c r="H177" s="36"/>
      <c r="I177" s="36"/>
      <c r="J177" s="36"/>
      <c r="K177" s="36"/>
      <c r="L177" s="36"/>
    </row>
    <row r="178" spans="1:12">
      <c r="A178" s="36"/>
      <c r="B178" s="36"/>
      <c r="C178" s="36"/>
      <c r="D178" s="36"/>
      <c r="E178" s="36"/>
      <c r="F178" s="36"/>
      <c r="G178" s="36"/>
      <c r="H178" s="36"/>
      <c r="I178" s="36"/>
      <c r="J178" s="36"/>
      <c r="K178" s="36"/>
      <c r="L178" s="36"/>
    </row>
    <row r="179" spans="1:12">
      <c r="A179" s="36"/>
      <c r="B179" s="36"/>
      <c r="C179" s="36"/>
      <c r="D179" s="36"/>
      <c r="E179" s="36"/>
      <c r="F179" s="36"/>
      <c r="G179" s="36"/>
      <c r="H179" s="36"/>
      <c r="I179" s="36"/>
      <c r="J179" s="36"/>
      <c r="K179" s="36"/>
      <c r="L179" s="36"/>
    </row>
    <row r="180" spans="1:12">
      <c r="A180" s="36"/>
      <c r="B180" s="36"/>
      <c r="C180" s="36"/>
      <c r="D180" s="36"/>
      <c r="E180" s="36"/>
      <c r="F180" s="36"/>
      <c r="G180" s="36"/>
      <c r="H180" s="36"/>
      <c r="I180" s="36"/>
      <c r="J180" s="36"/>
      <c r="K180" s="36"/>
      <c r="L180" s="36"/>
    </row>
    <row r="181" spans="1:12">
      <c r="A181" s="36"/>
      <c r="B181" s="36"/>
      <c r="C181" s="36"/>
      <c r="D181" s="36"/>
      <c r="E181" s="36"/>
      <c r="F181" s="36"/>
      <c r="G181" s="36"/>
      <c r="H181" s="36"/>
      <c r="I181" s="36"/>
      <c r="J181" s="36"/>
      <c r="K181" s="36"/>
      <c r="L181" s="36"/>
    </row>
    <row r="182" spans="1:12">
      <c r="A182" s="36"/>
      <c r="B182" s="36"/>
      <c r="C182" s="36"/>
      <c r="D182" s="36"/>
      <c r="E182" s="36"/>
      <c r="F182" s="36"/>
      <c r="G182" s="36"/>
      <c r="H182" s="36"/>
      <c r="I182" s="36"/>
      <c r="J182" s="36"/>
      <c r="K182" s="36"/>
      <c r="L182" s="36"/>
    </row>
    <row r="183" spans="1:12">
      <c r="A183" s="36"/>
      <c r="B183" s="36"/>
      <c r="C183" s="36"/>
      <c r="D183" s="36"/>
      <c r="E183" s="36"/>
      <c r="F183" s="36"/>
      <c r="G183" s="36"/>
      <c r="H183" s="36"/>
      <c r="I183" s="36"/>
      <c r="J183" s="36"/>
      <c r="K183" s="36"/>
      <c r="L183" s="36"/>
    </row>
    <row r="184" spans="1:12">
      <c r="A184" s="36"/>
      <c r="B184" s="36"/>
      <c r="C184" s="36"/>
      <c r="D184" s="36"/>
      <c r="E184" s="36"/>
      <c r="F184" s="36"/>
      <c r="G184" s="36"/>
      <c r="H184" s="36"/>
      <c r="I184" s="36"/>
      <c r="J184" s="36"/>
      <c r="K184" s="36"/>
      <c r="L184" s="36"/>
    </row>
    <row r="185" spans="1:12">
      <c r="A185" s="36"/>
      <c r="B185" s="36"/>
      <c r="C185" s="36"/>
      <c r="D185" s="36"/>
      <c r="E185" s="36"/>
      <c r="F185" s="36"/>
      <c r="G185" s="36"/>
      <c r="H185" s="36"/>
      <c r="I185" s="36"/>
      <c r="J185" s="36"/>
      <c r="K185" s="36"/>
      <c r="L185" s="36"/>
    </row>
    <row r="186" spans="1:12">
      <c r="A186" s="36"/>
      <c r="B186" s="36"/>
      <c r="C186" s="36"/>
      <c r="D186" s="36"/>
      <c r="E186" s="36"/>
      <c r="F186" s="36"/>
      <c r="G186" s="36"/>
      <c r="H186" s="36"/>
      <c r="I186" s="36"/>
      <c r="J186" s="36"/>
      <c r="K186" s="36"/>
      <c r="L186" s="36"/>
    </row>
    <row r="187" spans="1:12">
      <c r="A187" s="36"/>
      <c r="B187" s="36"/>
      <c r="C187" s="36"/>
      <c r="D187" s="36"/>
      <c r="E187" s="36"/>
      <c r="F187" s="36"/>
      <c r="G187" s="36"/>
      <c r="H187" s="36"/>
      <c r="I187" s="36"/>
      <c r="J187" s="36"/>
      <c r="K187" s="36"/>
      <c r="L187" s="36"/>
    </row>
    <row r="188" spans="1:12">
      <c r="A188" s="36"/>
      <c r="B188" s="36"/>
      <c r="C188" s="36"/>
      <c r="D188" s="36"/>
      <c r="E188" s="36"/>
      <c r="F188" s="36"/>
      <c r="G188" s="36"/>
      <c r="H188" s="36"/>
      <c r="I188" s="36"/>
      <c r="J188" s="36"/>
      <c r="K188" s="36"/>
      <c r="L188" s="36"/>
    </row>
    <row r="189" spans="1:12">
      <c r="A189" s="36"/>
      <c r="B189" s="36"/>
      <c r="C189" s="36"/>
      <c r="D189" s="36"/>
      <c r="E189" s="36"/>
      <c r="F189" s="36"/>
      <c r="G189" s="36"/>
      <c r="H189" s="36"/>
      <c r="I189" s="36"/>
      <c r="J189" s="36"/>
      <c r="K189" s="36"/>
      <c r="L189" s="36"/>
    </row>
    <row r="190" spans="1:12">
      <c r="A190" s="36"/>
      <c r="B190" s="36"/>
      <c r="C190" s="36"/>
      <c r="D190" s="36"/>
      <c r="E190" s="36"/>
      <c r="F190" s="36"/>
      <c r="G190" s="36"/>
      <c r="H190" s="36"/>
      <c r="I190" s="36"/>
      <c r="J190" s="36"/>
      <c r="K190" s="36"/>
      <c r="L190" s="36"/>
    </row>
    <row r="191" spans="1:12">
      <c r="A191" s="36"/>
      <c r="B191" s="36"/>
      <c r="C191" s="36"/>
      <c r="D191" s="36"/>
      <c r="E191" s="36"/>
      <c r="F191" s="36"/>
      <c r="G191" s="36"/>
      <c r="H191" s="36"/>
      <c r="I191" s="36"/>
      <c r="J191" s="36"/>
      <c r="K191" s="36"/>
      <c r="L191" s="36"/>
    </row>
    <row r="192" spans="1:12">
      <c r="A192" s="36"/>
      <c r="B192" s="36"/>
      <c r="C192" s="36"/>
      <c r="D192" s="36"/>
      <c r="E192" s="36"/>
      <c r="F192" s="36"/>
      <c r="G192" s="36"/>
      <c r="H192" s="36"/>
      <c r="I192" s="36"/>
      <c r="J192" s="36"/>
      <c r="K192" s="36"/>
      <c r="L192" s="36"/>
    </row>
    <row r="193" spans="1:12">
      <c r="A193" s="36"/>
      <c r="B193" s="36"/>
      <c r="C193" s="36"/>
      <c r="D193" s="36"/>
      <c r="E193" s="36"/>
      <c r="F193" s="36"/>
      <c r="G193" s="36"/>
      <c r="H193" s="36"/>
      <c r="I193" s="36"/>
      <c r="J193" s="36"/>
      <c r="K193" s="36"/>
      <c r="L193" s="36"/>
    </row>
    <row r="194" spans="1:12">
      <c r="A194" s="36"/>
      <c r="B194" s="36"/>
      <c r="C194" s="36"/>
      <c r="D194" s="36"/>
      <c r="E194" s="36"/>
      <c r="F194" s="36"/>
      <c r="G194" s="36"/>
      <c r="H194" s="36"/>
      <c r="I194" s="36"/>
      <c r="J194" s="36"/>
      <c r="K194" s="36"/>
      <c r="L194" s="36"/>
    </row>
    <row r="195" spans="1:12">
      <c r="A195" s="36"/>
      <c r="B195" s="36"/>
      <c r="C195" s="36"/>
      <c r="D195" s="36"/>
      <c r="E195" s="36"/>
      <c r="F195" s="36"/>
      <c r="G195" s="36"/>
      <c r="H195" s="36"/>
      <c r="I195" s="36"/>
      <c r="J195" s="36"/>
      <c r="K195" s="36"/>
      <c r="L195" s="36"/>
    </row>
    <row r="196" spans="1:12">
      <c r="A196" s="36"/>
      <c r="B196" s="36"/>
      <c r="C196" s="36"/>
      <c r="D196" s="36"/>
      <c r="E196" s="36"/>
      <c r="F196" s="36"/>
      <c r="G196" s="36"/>
      <c r="H196" s="36"/>
      <c r="I196" s="36"/>
      <c r="J196" s="36"/>
      <c r="K196" s="36"/>
      <c r="L196" s="36"/>
    </row>
    <row r="197" spans="1:12">
      <c r="A197" s="36"/>
      <c r="B197" s="36"/>
      <c r="C197" s="36"/>
      <c r="D197" s="36"/>
      <c r="E197" s="36"/>
      <c r="F197" s="36"/>
      <c r="G197" s="36"/>
      <c r="H197" s="36"/>
      <c r="I197" s="36"/>
      <c r="J197" s="36"/>
      <c r="K197" s="36"/>
      <c r="L197" s="36"/>
    </row>
    <row r="198" spans="1:12">
      <c r="A198" s="36"/>
      <c r="B198" s="36"/>
      <c r="C198" s="36"/>
      <c r="D198" s="36"/>
      <c r="E198" s="36"/>
      <c r="F198" s="36"/>
      <c r="G198" s="36"/>
      <c r="H198" s="36"/>
      <c r="I198" s="36"/>
      <c r="J198" s="36"/>
      <c r="K198" s="36"/>
      <c r="L198" s="36"/>
    </row>
    <row r="199" spans="1:12">
      <c r="A199" s="36"/>
      <c r="B199" s="36"/>
      <c r="C199" s="36"/>
      <c r="D199" s="36"/>
      <c r="E199" s="36"/>
      <c r="F199" s="36"/>
      <c r="G199" s="36"/>
      <c r="H199" s="36"/>
      <c r="I199" s="36"/>
      <c r="J199" s="36"/>
      <c r="K199" s="36"/>
      <c r="L199" s="36"/>
    </row>
    <row r="200" spans="1:12">
      <c r="A200" s="36"/>
      <c r="B200" s="36"/>
      <c r="C200" s="36"/>
      <c r="D200" s="36"/>
      <c r="E200" s="36"/>
      <c r="F200" s="36"/>
      <c r="G200" s="36"/>
      <c r="H200" s="36"/>
      <c r="I200" s="36"/>
      <c r="J200" s="36"/>
      <c r="K200" s="36"/>
      <c r="L200" s="36"/>
    </row>
    <row r="201" spans="1:12">
      <c r="A201" s="36"/>
      <c r="B201" s="36"/>
      <c r="C201" s="36"/>
      <c r="D201" s="36"/>
      <c r="E201" s="36"/>
      <c r="F201" s="36"/>
      <c r="G201" s="36"/>
      <c r="H201" s="36"/>
      <c r="I201" s="36"/>
      <c r="J201" s="36"/>
      <c r="K201" s="36"/>
      <c r="L201" s="36"/>
    </row>
  </sheetData>
  <mergeCells count="3">
    <mergeCell ref="A2:L2"/>
    <mergeCell ref="A3:L3"/>
    <mergeCell ref="A24:B24"/>
  </mergeCells>
  <hyperlinks>
    <hyperlink ref="A1" location="'索引目录'!D52" display="返回索引页"/>
    <hyperlink ref="B1" location="'非流动资产评估汇总'!B20" display="返回"/>
  </hyperlinks>
  <pageMargins left="0.7" right="0.7" top="0.75" bottom="0.75" header="0.3" footer="0.3"/>
  <pageSetup paperSize="9" orientation="landscape"/>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JC103"/>
  <sheetViews>
    <sheetView topLeftCell="A88" workbookViewId="0">
      <selection activeCell="A95" sqref="A95:I98"/>
    </sheetView>
  </sheetViews>
  <sheetFormatPr defaultColWidth="9.55555555555556" defaultRowHeight="12"/>
  <cols>
    <col min="1" max="1" width="4.86111111111111" style="142" customWidth="1"/>
    <col min="2" max="2" width="21.3703703703704" style="142" customWidth="1"/>
    <col min="3" max="3" width="19.6481481481481" style="142" customWidth="1"/>
    <col min="4" max="4" width="13.6296296296296" style="142" customWidth="1"/>
    <col min="5" max="5" width="12.8240740740741" style="142" customWidth="1"/>
    <col min="6" max="6" width="4.50925925925926" style="142" customWidth="1"/>
    <col min="7" max="7" width="11.5" style="144" customWidth="1"/>
    <col min="8" max="8" width="5.30555555555556" style="142" customWidth="1"/>
    <col min="9" max="9" width="4.59259259259259" style="142" customWidth="1"/>
    <col min="10" max="10" width="10.6296296296296" style="144" customWidth="1"/>
    <col min="11" max="11" width="11.5" style="144" customWidth="1"/>
    <col min="12" max="16384" width="9.55555555555556" style="142"/>
  </cols>
  <sheetData>
    <row r="1" s="142" customFormat="1" ht="35" customHeight="1" spans="1:15811">
      <c r="A1" s="145" t="s">
        <v>1806</v>
      </c>
      <c r="B1" s="146"/>
      <c r="C1" s="146"/>
      <c r="D1" s="146"/>
      <c r="E1" s="146"/>
      <c r="F1" s="146"/>
      <c r="G1" s="147"/>
      <c r="H1" s="146"/>
      <c r="I1" s="146"/>
      <c r="J1" s="181"/>
      <c r="K1" s="181"/>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c r="FU1" s="165"/>
      <c r="FV1" s="165"/>
      <c r="FW1" s="165"/>
      <c r="FX1" s="165"/>
      <c r="FY1" s="165"/>
      <c r="FZ1" s="165"/>
      <c r="GA1" s="165"/>
      <c r="GB1" s="165"/>
      <c r="GC1" s="165"/>
      <c r="GD1" s="165"/>
      <c r="GE1" s="165"/>
      <c r="GF1" s="165"/>
      <c r="GG1" s="165"/>
      <c r="GH1" s="165"/>
      <c r="GI1" s="165"/>
      <c r="GJ1" s="165"/>
      <c r="GK1" s="165"/>
      <c r="GL1" s="165"/>
      <c r="GM1" s="165"/>
      <c r="GN1" s="165"/>
      <c r="GO1" s="165"/>
      <c r="GP1" s="165"/>
      <c r="GQ1" s="165"/>
      <c r="GR1" s="165"/>
      <c r="GS1" s="165"/>
      <c r="GT1" s="165"/>
      <c r="GU1" s="165"/>
      <c r="GV1" s="165"/>
      <c r="GW1" s="165"/>
      <c r="GX1" s="165"/>
      <c r="GY1" s="165"/>
      <c r="GZ1" s="165"/>
      <c r="HA1" s="165"/>
      <c r="HB1" s="165"/>
      <c r="HC1" s="165"/>
      <c r="HD1" s="165"/>
      <c r="HE1" s="165"/>
      <c r="HF1" s="165"/>
      <c r="HG1" s="165"/>
      <c r="HH1" s="165"/>
      <c r="HI1" s="165"/>
      <c r="HJ1" s="165"/>
      <c r="HK1" s="165"/>
      <c r="HL1" s="165"/>
      <c r="HM1" s="165"/>
      <c r="HN1" s="165"/>
      <c r="HO1" s="165"/>
      <c r="HP1" s="165"/>
      <c r="HQ1" s="165"/>
      <c r="HR1" s="165"/>
      <c r="HS1" s="165"/>
      <c r="HT1" s="165"/>
      <c r="HU1" s="165"/>
      <c r="HV1" s="165"/>
      <c r="HW1" s="165"/>
      <c r="HX1" s="165"/>
      <c r="HY1" s="165"/>
      <c r="HZ1" s="165"/>
      <c r="IA1" s="165"/>
      <c r="IB1" s="165"/>
      <c r="IC1" s="165"/>
      <c r="ID1" s="165"/>
      <c r="IE1" s="165"/>
      <c r="IF1" s="165"/>
      <c r="IG1" s="165"/>
      <c r="IH1" s="165"/>
      <c r="II1" s="165"/>
      <c r="IJ1" s="165"/>
      <c r="IK1" s="165"/>
      <c r="IL1" s="165"/>
      <c r="IM1" s="165"/>
      <c r="IN1" s="165"/>
      <c r="IO1" s="165"/>
      <c r="IP1" s="165"/>
      <c r="IQ1" s="165"/>
      <c r="IR1" s="165"/>
      <c r="IS1" s="165"/>
      <c r="IT1" s="165"/>
      <c r="IU1" s="165"/>
      <c r="IV1" s="165"/>
      <c r="IW1" s="165"/>
      <c r="IX1" s="165"/>
      <c r="IY1" s="165"/>
      <c r="IZ1" s="165"/>
      <c r="JA1" s="165"/>
      <c r="JB1" s="165"/>
      <c r="JC1" s="165"/>
      <c r="JD1" s="165"/>
      <c r="JE1" s="165"/>
      <c r="JF1" s="165"/>
      <c r="JG1" s="165"/>
      <c r="JH1" s="165"/>
      <c r="JI1" s="165"/>
      <c r="JJ1" s="165"/>
      <c r="JK1" s="165"/>
      <c r="JL1" s="165"/>
      <c r="JM1" s="165"/>
      <c r="JN1" s="165"/>
      <c r="JO1" s="165"/>
      <c r="JP1" s="165"/>
      <c r="JQ1" s="165"/>
      <c r="JR1" s="165"/>
      <c r="JS1" s="165"/>
      <c r="JT1" s="165"/>
      <c r="JU1" s="165"/>
      <c r="JV1" s="165"/>
      <c r="JW1" s="165"/>
      <c r="JX1" s="165"/>
      <c r="JY1" s="165"/>
      <c r="JZ1" s="165"/>
      <c r="KA1" s="165"/>
      <c r="KB1" s="165"/>
      <c r="KC1" s="165"/>
      <c r="KD1" s="165"/>
      <c r="KE1" s="165"/>
      <c r="KF1" s="165"/>
      <c r="KG1" s="165"/>
      <c r="KH1" s="165"/>
      <c r="KI1" s="165"/>
      <c r="KJ1" s="165"/>
      <c r="KK1" s="165"/>
      <c r="KL1" s="165"/>
      <c r="KM1" s="165"/>
      <c r="KN1" s="165"/>
      <c r="KO1" s="165"/>
      <c r="KP1" s="165"/>
      <c r="KQ1" s="165"/>
      <c r="KR1" s="165"/>
      <c r="KS1" s="165"/>
      <c r="KT1" s="165"/>
      <c r="KU1" s="165"/>
      <c r="KV1" s="165"/>
      <c r="KW1" s="165"/>
      <c r="KX1" s="165"/>
      <c r="KY1" s="165"/>
      <c r="KZ1" s="165"/>
      <c r="LA1" s="165"/>
      <c r="LB1" s="165"/>
      <c r="LC1" s="165"/>
      <c r="LD1" s="165"/>
      <c r="LE1" s="165"/>
      <c r="LF1" s="165"/>
      <c r="LG1" s="165"/>
      <c r="LH1" s="165"/>
      <c r="LI1" s="165"/>
      <c r="LJ1" s="165"/>
      <c r="LK1" s="165"/>
      <c r="LL1" s="165"/>
      <c r="LM1" s="165"/>
      <c r="LN1" s="165"/>
      <c r="LO1" s="165"/>
      <c r="LP1" s="165"/>
      <c r="LQ1" s="165"/>
      <c r="LR1" s="165"/>
      <c r="LS1" s="165"/>
      <c r="LT1" s="165"/>
      <c r="LU1" s="165"/>
      <c r="LV1" s="165"/>
      <c r="LW1" s="165"/>
      <c r="LX1" s="165"/>
      <c r="LY1" s="165"/>
      <c r="LZ1" s="165"/>
      <c r="MA1" s="165"/>
      <c r="MB1" s="165"/>
      <c r="MC1" s="165"/>
      <c r="MD1" s="165"/>
      <c r="ME1" s="165"/>
      <c r="MF1" s="165"/>
      <c r="MG1" s="165"/>
      <c r="MH1" s="165"/>
      <c r="MI1" s="165"/>
      <c r="MJ1" s="165"/>
      <c r="MK1" s="165"/>
      <c r="ML1" s="165"/>
      <c r="MM1" s="165"/>
      <c r="MN1" s="165"/>
      <c r="MO1" s="165"/>
      <c r="MP1" s="165"/>
      <c r="MQ1" s="165"/>
      <c r="MR1" s="165"/>
      <c r="MS1" s="165"/>
      <c r="MT1" s="165"/>
      <c r="MU1" s="165"/>
      <c r="MV1" s="165"/>
      <c r="MW1" s="165"/>
      <c r="MX1" s="165"/>
      <c r="MY1" s="165"/>
      <c r="MZ1" s="165"/>
      <c r="NA1" s="165"/>
      <c r="NB1" s="165"/>
      <c r="NC1" s="165"/>
      <c r="ND1" s="165"/>
      <c r="NE1" s="165"/>
      <c r="NF1" s="165"/>
      <c r="NG1" s="165"/>
      <c r="NH1" s="165"/>
      <c r="NI1" s="165"/>
      <c r="NJ1" s="165"/>
      <c r="NK1" s="165"/>
      <c r="NL1" s="165"/>
      <c r="NM1" s="165"/>
      <c r="NN1" s="165"/>
      <c r="NO1" s="165"/>
      <c r="NP1" s="165"/>
      <c r="NQ1" s="165"/>
      <c r="NR1" s="165"/>
      <c r="NS1" s="165"/>
      <c r="NT1" s="165"/>
      <c r="NU1" s="165"/>
      <c r="NV1" s="165"/>
      <c r="NW1" s="165"/>
      <c r="NX1" s="165"/>
      <c r="NY1" s="165"/>
      <c r="NZ1" s="165"/>
      <c r="OA1" s="165"/>
      <c r="OB1" s="165"/>
      <c r="OC1" s="165"/>
      <c r="OD1" s="165"/>
      <c r="OE1" s="165"/>
      <c r="OF1" s="165"/>
      <c r="OG1" s="165"/>
      <c r="OH1" s="165"/>
      <c r="OI1" s="165"/>
      <c r="OJ1" s="165"/>
      <c r="OK1" s="165"/>
      <c r="OL1" s="165"/>
      <c r="OM1" s="165"/>
      <c r="ON1" s="165"/>
      <c r="OO1" s="165"/>
      <c r="OP1" s="165"/>
      <c r="OQ1" s="165"/>
      <c r="OR1" s="165"/>
      <c r="OS1" s="165"/>
      <c r="OT1" s="165"/>
      <c r="OU1" s="165"/>
      <c r="OV1" s="165"/>
      <c r="OW1" s="165"/>
      <c r="OX1" s="165"/>
      <c r="OY1" s="165"/>
      <c r="OZ1" s="165"/>
      <c r="PA1" s="165"/>
      <c r="PB1" s="165"/>
      <c r="PC1" s="165"/>
      <c r="PD1" s="165"/>
      <c r="PE1" s="165"/>
      <c r="PF1" s="165"/>
      <c r="PG1" s="165"/>
      <c r="PH1" s="165"/>
      <c r="PI1" s="165"/>
      <c r="PJ1" s="165"/>
      <c r="PK1" s="165"/>
      <c r="PL1" s="165"/>
      <c r="PM1" s="165"/>
      <c r="PN1" s="165"/>
      <c r="PO1" s="165"/>
      <c r="PP1" s="165"/>
      <c r="PQ1" s="165"/>
      <c r="PR1" s="165"/>
      <c r="PS1" s="165"/>
      <c r="PT1" s="165"/>
      <c r="PU1" s="165"/>
      <c r="PV1" s="165"/>
      <c r="PW1" s="165"/>
      <c r="PX1" s="165"/>
      <c r="PY1" s="165"/>
      <c r="PZ1" s="165"/>
      <c r="QA1" s="165"/>
      <c r="QB1" s="165"/>
      <c r="QC1" s="165"/>
      <c r="QD1" s="165"/>
      <c r="QE1" s="165"/>
      <c r="QF1" s="165"/>
      <c r="QG1" s="165"/>
      <c r="QH1" s="165"/>
      <c r="QI1" s="165"/>
      <c r="QJ1" s="165"/>
      <c r="QK1" s="165"/>
      <c r="QL1" s="165"/>
      <c r="QM1" s="165"/>
      <c r="QN1" s="165"/>
      <c r="QO1" s="165"/>
      <c r="QP1" s="165"/>
      <c r="QQ1" s="165"/>
      <c r="QR1" s="165"/>
      <c r="QS1" s="165"/>
      <c r="QT1" s="165"/>
      <c r="QU1" s="165"/>
      <c r="QV1" s="165"/>
      <c r="QW1" s="165"/>
      <c r="QX1" s="165"/>
      <c r="QY1" s="165"/>
      <c r="QZ1" s="165"/>
      <c r="RA1" s="165"/>
      <c r="RB1" s="165"/>
      <c r="RC1" s="165"/>
      <c r="RD1" s="165"/>
      <c r="RE1" s="165"/>
      <c r="RF1" s="165"/>
      <c r="RG1" s="165"/>
      <c r="RH1" s="165"/>
      <c r="RI1" s="165"/>
      <c r="RJ1" s="165"/>
      <c r="RK1" s="165"/>
      <c r="RL1" s="165"/>
      <c r="RM1" s="165"/>
      <c r="RN1" s="165"/>
      <c r="RO1" s="165"/>
      <c r="RP1" s="165"/>
      <c r="RQ1" s="165"/>
      <c r="RR1" s="165"/>
      <c r="RS1" s="165"/>
      <c r="RT1" s="165"/>
      <c r="RU1" s="165"/>
      <c r="RV1" s="165"/>
      <c r="RW1" s="165"/>
      <c r="RX1" s="165"/>
      <c r="RY1" s="165"/>
      <c r="RZ1" s="165"/>
      <c r="SA1" s="165"/>
      <c r="SB1" s="165"/>
      <c r="SC1" s="165"/>
      <c r="SD1" s="165"/>
      <c r="SE1" s="165"/>
      <c r="SF1" s="165"/>
      <c r="SG1" s="165"/>
      <c r="SH1" s="165"/>
      <c r="SI1" s="165"/>
      <c r="SJ1" s="165"/>
      <c r="SK1" s="165"/>
      <c r="SL1" s="165"/>
      <c r="SM1" s="165"/>
      <c r="SN1" s="165"/>
      <c r="SO1" s="165"/>
      <c r="SP1" s="165"/>
      <c r="SQ1" s="165"/>
      <c r="SR1" s="165"/>
      <c r="SS1" s="165"/>
      <c r="ST1" s="165"/>
      <c r="SU1" s="165"/>
      <c r="SV1" s="165"/>
      <c r="SW1" s="165"/>
      <c r="SX1" s="165"/>
      <c r="SY1" s="165"/>
      <c r="SZ1" s="165"/>
      <c r="TA1" s="165"/>
      <c r="TB1" s="165"/>
      <c r="TC1" s="165"/>
      <c r="TD1" s="165"/>
      <c r="TE1" s="165"/>
      <c r="TF1" s="165"/>
      <c r="TG1" s="165"/>
      <c r="TH1" s="165"/>
      <c r="TI1" s="165"/>
      <c r="TJ1" s="165"/>
      <c r="TK1" s="165"/>
      <c r="TL1" s="165"/>
      <c r="TM1" s="165"/>
      <c r="TN1" s="165"/>
      <c r="TO1" s="165"/>
      <c r="TP1" s="165"/>
      <c r="TQ1" s="165"/>
      <c r="TR1" s="165"/>
      <c r="TS1" s="165"/>
      <c r="TT1" s="165"/>
      <c r="TU1" s="165"/>
      <c r="TV1" s="165"/>
      <c r="TW1" s="165"/>
      <c r="TX1" s="165"/>
      <c r="TY1" s="165"/>
      <c r="TZ1" s="165"/>
      <c r="UA1" s="165"/>
      <c r="UB1" s="165"/>
      <c r="UC1" s="165"/>
      <c r="UD1" s="165"/>
      <c r="UE1" s="165"/>
      <c r="UF1" s="165"/>
      <c r="UG1" s="165"/>
      <c r="UH1" s="165"/>
      <c r="UI1" s="165"/>
      <c r="UJ1" s="165"/>
      <c r="UK1" s="165"/>
      <c r="UL1" s="165"/>
      <c r="UM1" s="165"/>
      <c r="UN1" s="165"/>
      <c r="UO1" s="165"/>
      <c r="UP1" s="165"/>
      <c r="UQ1" s="165"/>
      <c r="UR1" s="165"/>
      <c r="US1" s="165"/>
      <c r="UT1" s="165"/>
      <c r="UU1" s="165"/>
      <c r="UV1" s="165"/>
      <c r="UW1" s="165"/>
      <c r="UX1" s="165"/>
      <c r="UY1" s="165"/>
      <c r="UZ1" s="165"/>
      <c r="VA1" s="165"/>
      <c r="VB1" s="165"/>
      <c r="VC1" s="165"/>
      <c r="VD1" s="165"/>
      <c r="VE1" s="165"/>
      <c r="VF1" s="165"/>
      <c r="VG1" s="165"/>
      <c r="VH1" s="165"/>
      <c r="VI1" s="165"/>
      <c r="VJ1" s="165"/>
      <c r="VK1" s="165"/>
      <c r="VL1" s="165"/>
      <c r="VM1" s="165"/>
      <c r="VN1" s="165"/>
      <c r="VO1" s="165"/>
      <c r="VP1" s="165"/>
      <c r="VQ1" s="165"/>
      <c r="VR1" s="165"/>
      <c r="VS1" s="165"/>
      <c r="VT1" s="165"/>
      <c r="VU1" s="165"/>
      <c r="VV1" s="165"/>
      <c r="VW1" s="165"/>
      <c r="VX1" s="165"/>
      <c r="VY1" s="165"/>
      <c r="VZ1" s="165"/>
      <c r="WA1" s="165"/>
      <c r="WB1" s="165"/>
      <c r="WC1" s="165"/>
      <c r="WD1" s="165"/>
      <c r="WE1" s="165"/>
      <c r="WF1" s="165"/>
      <c r="WG1" s="165"/>
      <c r="WH1" s="165"/>
      <c r="WI1" s="165"/>
      <c r="WJ1" s="165"/>
      <c r="WK1" s="165"/>
      <c r="WL1" s="165"/>
      <c r="WM1" s="165"/>
      <c r="WN1" s="165"/>
      <c r="WO1" s="165"/>
      <c r="WP1" s="165"/>
      <c r="WQ1" s="165"/>
      <c r="WR1" s="165"/>
      <c r="WS1" s="165"/>
      <c r="WT1" s="165"/>
      <c r="WU1" s="165"/>
      <c r="WV1" s="165"/>
      <c r="WW1" s="165"/>
      <c r="WX1" s="165"/>
      <c r="WY1" s="165"/>
      <c r="WZ1" s="165"/>
      <c r="XA1" s="165"/>
      <c r="XB1" s="165"/>
      <c r="XC1" s="165"/>
      <c r="XD1" s="165"/>
      <c r="XE1" s="165"/>
      <c r="XF1" s="165"/>
      <c r="XG1" s="165"/>
      <c r="XH1" s="165"/>
      <c r="XI1" s="165"/>
      <c r="XJ1" s="165"/>
      <c r="XK1" s="165"/>
      <c r="XL1" s="165"/>
      <c r="XM1" s="165"/>
      <c r="XN1" s="165"/>
      <c r="XO1" s="165"/>
      <c r="XP1" s="165"/>
      <c r="XQ1" s="165"/>
      <c r="XR1" s="165"/>
      <c r="XS1" s="165"/>
      <c r="XT1" s="165"/>
      <c r="XU1" s="165"/>
      <c r="XV1" s="165"/>
      <c r="XW1" s="165"/>
      <c r="XX1" s="165"/>
      <c r="XY1" s="165"/>
      <c r="XZ1" s="165"/>
      <c r="YA1" s="165"/>
      <c r="YB1" s="165"/>
      <c r="YC1" s="165"/>
      <c r="YD1" s="165"/>
      <c r="YE1" s="165"/>
      <c r="YF1" s="165"/>
      <c r="YG1" s="165"/>
      <c r="YH1" s="165"/>
      <c r="YI1" s="165"/>
      <c r="YJ1" s="165"/>
      <c r="YK1" s="165"/>
      <c r="YL1" s="165"/>
      <c r="YM1" s="165"/>
      <c r="YN1" s="165"/>
      <c r="YO1" s="165"/>
      <c r="YP1" s="165"/>
      <c r="YQ1" s="165"/>
      <c r="YR1" s="165"/>
      <c r="YS1" s="165"/>
      <c r="YT1" s="165"/>
      <c r="YU1" s="165"/>
      <c r="YV1" s="165"/>
      <c r="YW1" s="165"/>
      <c r="YX1" s="165"/>
      <c r="YY1" s="165"/>
      <c r="YZ1" s="165"/>
      <c r="ZA1" s="165"/>
      <c r="ZB1" s="165"/>
      <c r="ZC1" s="165"/>
      <c r="ZD1" s="165"/>
      <c r="ZE1" s="165"/>
      <c r="ZF1" s="165"/>
      <c r="ZG1" s="165"/>
      <c r="ZH1" s="165"/>
      <c r="ZI1" s="165"/>
      <c r="ZJ1" s="165"/>
      <c r="ZK1" s="165"/>
      <c r="ZL1" s="165"/>
      <c r="ZM1" s="165"/>
      <c r="ZN1" s="165"/>
      <c r="ZO1" s="165"/>
      <c r="ZP1" s="165"/>
      <c r="ZQ1" s="165"/>
      <c r="ZR1" s="165"/>
      <c r="ZS1" s="165"/>
      <c r="ZT1" s="165"/>
      <c r="ZU1" s="165"/>
      <c r="ZV1" s="165"/>
      <c r="ZW1" s="165"/>
      <c r="ZX1" s="165"/>
      <c r="ZY1" s="165"/>
      <c r="ZZ1" s="165"/>
      <c r="AAA1" s="165"/>
      <c r="AAB1" s="165"/>
      <c r="AAC1" s="165"/>
      <c r="AAD1" s="165"/>
      <c r="AAE1" s="165"/>
      <c r="AAF1" s="165"/>
      <c r="AAG1" s="165"/>
      <c r="AAH1" s="165"/>
      <c r="AAI1" s="165"/>
      <c r="AAJ1" s="165"/>
      <c r="AAK1" s="165"/>
      <c r="AAL1" s="165"/>
      <c r="AAM1" s="165"/>
      <c r="AAN1" s="165"/>
      <c r="AAO1" s="165"/>
      <c r="AAP1" s="165"/>
      <c r="AAQ1" s="165"/>
      <c r="AAR1" s="165"/>
      <c r="AAS1" s="165"/>
      <c r="AAT1" s="165"/>
      <c r="AAU1" s="165"/>
      <c r="AAV1" s="165"/>
      <c r="AAW1" s="165"/>
      <c r="AAX1" s="165"/>
      <c r="AAY1" s="165"/>
      <c r="AAZ1" s="165"/>
      <c r="ABA1" s="165"/>
      <c r="ABB1" s="165"/>
      <c r="ABC1" s="165"/>
      <c r="ABD1" s="165"/>
      <c r="ABE1" s="165"/>
      <c r="ABF1" s="165"/>
      <c r="ABG1" s="165"/>
      <c r="ABH1" s="165"/>
      <c r="ABI1" s="165"/>
      <c r="ABJ1" s="165"/>
      <c r="ABK1" s="165"/>
      <c r="ABL1" s="165"/>
      <c r="ABM1" s="165"/>
      <c r="ABN1" s="165"/>
      <c r="ABO1" s="165"/>
      <c r="ABP1" s="165"/>
      <c r="ABQ1" s="165"/>
      <c r="ABR1" s="165"/>
      <c r="ABS1" s="165"/>
      <c r="ABT1" s="165"/>
      <c r="ABU1" s="165"/>
      <c r="ABV1" s="165"/>
      <c r="ABW1" s="165"/>
      <c r="ABX1" s="165"/>
      <c r="ABY1" s="165"/>
      <c r="ABZ1" s="165"/>
      <c r="ACA1" s="165"/>
      <c r="ACB1" s="165"/>
      <c r="ACC1" s="165"/>
      <c r="ACD1" s="165"/>
      <c r="ACE1" s="165"/>
      <c r="ACF1" s="165"/>
      <c r="ACG1" s="165"/>
      <c r="ACH1" s="165"/>
      <c r="ACI1" s="165"/>
      <c r="ACJ1" s="165"/>
      <c r="ACK1" s="165"/>
      <c r="ACL1" s="165"/>
      <c r="ACM1" s="165"/>
      <c r="ACN1" s="165"/>
      <c r="ACO1" s="165"/>
      <c r="ACP1" s="165"/>
      <c r="ACQ1" s="165"/>
      <c r="ACR1" s="165"/>
      <c r="ACS1" s="165"/>
      <c r="ACT1" s="165"/>
      <c r="ACU1" s="165"/>
      <c r="ACV1" s="165"/>
      <c r="ACW1" s="165"/>
      <c r="ACX1" s="165"/>
      <c r="ACY1" s="165"/>
      <c r="ACZ1" s="165"/>
      <c r="ADA1" s="165"/>
      <c r="ADB1" s="165"/>
      <c r="ADC1" s="165"/>
      <c r="ADD1" s="165"/>
      <c r="ADE1" s="165"/>
      <c r="ADF1" s="165"/>
      <c r="ADG1" s="165"/>
      <c r="ADH1" s="165"/>
      <c r="ADI1" s="165"/>
      <c r="ADJ1" s="165"/>
      <c r="ADK1" s="165"/>
      <c r="ADL1" s="165"/>
      <c r="ADM1" s="165"/>
      <c r="ADN1" s="165"/>
      <c r="ADO1" s="165"/>
      <c r="ADP1" s="165"/>
      <c r="ADQ1" s="165"/>
      <c r="ADR1" s="165"/>
      <c r="ADS1" s="165"/>
      <c r="ADT1" s="165"/>
      <c r="ADU1" s="165"/>
      <c r="ADV1" s="165"/>
      <c r="ADW1" s="165"/>
      <c r="ADX1" s="165"/>
      <c r="ADY1" s="165"/>
      <c r="ADZ1" s="165"/>
      <c r="AEA1" s="165"/>
      <c r="AEB1" s="165"/>
      <c r="AEC1" s="165"/>
      <c r="AED1" s="165"/>
      <c r="AEE1" s="165"/>
      <c r="AEF1" s="165"/>
      <c r="AEG1" s="165"/>
      <c r="AEH1" s="165"/>
      <c r="AEI1" s="165"/>
      <c r="AEJ1" s="165"/>
      <c r="AEK1" s="165"/>
      <c r="AEL1" s="165"/>
      <c r="AEM1" s="165"/>
      <c r="AEN1" s="165"/>
      <c r="AEO1" s="165"/>
      <c r="AEP1" s="165"/>
      <c r="AEQ1" s="165"/>
      <c r="AER1" s="165"/>
      <c r="AES1" s="165"/>
      <c r="AET1" s="165"/>
      <c r="AEU1" s="165"/>
      <c r="AEV1" s="165"/>
      <c r="AEW1" s="165"/>
      <c r="AEX1" s="165"/>
      <c r="AEY1" s="165"/>
      <c r="AEZ1" s="165"/>
      <c r="AFA1" s="165"/>
      <c r="AFB1" s="165"/>
      <c r="AFC1" s="165"/>
      <c r="AFD1" s="165"/>
      <c r="AFE1" s="165"/>
      <c r="AFF1" s="165"/>
      <c r="AFG1" s="165"/>
      <c r="AFH1" s="165"/>
      <c r="AFI1" s="165"/>
      <c r="AFJ1" s="165"/>
      <c r="AFK1" s="165"/>
      <c r="AFL1" s="165"/>
      <c r="AFM1" s="165"/>
      <c r="AFN1" s="165"/>
      <c r="AFO1" s="165"/>
      <c r="AFP1" s="165"/>
      <c r="AFQ1" s="165"/>
      <c r="AFR1" s="165"/>
      <c r="AFS1" s="165"/>
      <c r="AFT1" s="165"/>
      <c r="AFU1" s="165"/>
      <c r="AFV1" s="165"/>
      <c r="AFW1" s="165"/>
      <c r="AFX1" s="165"/>
      <c r="AFY1" s="165"/>
      <c r="AFZ1" s="165"/>
      <c r="AGA1" s="165"/>
      <c r="AGB1" s="165"/>
      <c r="AGC1" s="165"/>
      <c r="AGD1" s="165"/>
      <c r="AGE1" s="165"/>
      <c r="AGF1" s="165"/>
      <c r="AGG1" s="165"/>
      <c r="AGH1" s="165"/>
      <c r="AGI1" s="165"/>
      <c r="AGJ1" s="165"/>
      <c r="AGK1" s="165"/>
      <c r="AGL1" s="165"/>
      <c r="AGM1" s="165"/>
      <c r="AGN1" s="165"/>
      <c r="AGO1" s="165"/>
      <c r="AGP1" s="165"/>
      <c r="AGQ1" s="165"/>
      <c r="AGR1" s="165"/>
      <c r="AGS1" s="165"/>
      <c r="AGT1" s="165"/>
      <c r="AGU1" s="165"/>
      <c r="AGV1" s="165"/>
      <c r="AGW1" s="165"/>
      <c r="AGX1" s="165"/>
      <c r="AGY1" s="165"/>
      <c r="AGZ1" s="165"/>
      <c r="AHA1" s="165"/>
      <c r="AHB1" s="165"/>
      <c r="AHC1" s="165"/>
      <c r="AHD1" s="165"/>
      <c r="AHE1" s="165"/>
      <c r="AHF1" s="165"/>
      <c r="AHG1" s="165"/>
      <c r="AHH1" s="165"/>
      <c r="AHI1" s="165"/>
      <c r="AHJ1" s="165"/>
      <c r="AHK1" s="165"/>
      <c r="AHL1" s="165"/>
      <c r="AHM1" s="165"/>
      <c r="AHN1" s="165"/>
      <c r="AHO1" s="165"/>
      <c r="AHP1" s="165"/>
      <c r="AHQ1" s="165"/>
      <c r="AHR1" s="165"/>
      <c r="AHS1" s="165"/>
      <c r="AHT1" s="165"/>
      <c r="AHU1" s="165"/>
      <c r="AHV1" s="165"/>
      <c r="AHW1" s="165"/>
      <c r="AHX1" s="165"/>
      <c r="AHY1" s="165"/>
      <c r="AHZ1" s="165"/>
      <c r="AIA1" s="165"/>
      <c r="AIB1" s="165"/>
      <c r="AIC1" s="165"/>
      <c r="AID1" s="165"/>
      <c r="AIE1" s="165"/>
      <c r="AIF1" s="165"/>
      <c r="AIG1" s="165"/>
      <c r="AIH1" s="165"/>
      <c r="AII1" s="165"/>
      <c r="AIJ1" s="165"/>
      <c r="AIK1" s="165"/>
      <c r="AIL1" s="165"/>
      <c r="AIM1" s="165"/>
      <c r="AIN1" s="165"/>
      <c r="AIO1" s="165"/>
      <c r="AIP1" s="165"/>
      <c r="AIQ1" s="165"/>
      <c r="AIR1" s="165"/>
      <c r="AIS1" s="165"/>
      <c r="AIT1" s="165"/>
      <c r="AIU1" s="165"/>
      <c r="AIV1" s="165"/>
      <c r="AIW1" s="165"/>
      <c r="AIX1" s="165"/>
      <c r="AIY1" s="165"/>
      <c r="AIZ1" s="165"/>
      <c r="AJA1" s="165"/>
      <c r="AJB1" s="165"/>
      <c r="AJC1" s="165"/>
      <c r="AJD1" s="165"/>
      <c r="AJE1" s="165"/>
      <c r="AJF1" s="165"/>
      <c r="AJG1" s="165"/>
      <c r="AJH1" s="165"/>
      <c r="AJI1" s="165"/>
      <c r="AJJ1" s="165"/>
      <c r="AJK1" s="165"/>
      <c r="AJL1" s="165"/>
      <c r="AJM1" s="165"/>
      <c r="AJN1" s="165"/>
      <c r="AJO1" s="165"/>
      <c r="AJP1" s="165"/>
      <c r="AJQ1" s="165"/>
      <c r="AJR1" s="165"/>
      <c r="AJS1" s="165"/>
      <c r="AJT1" s="165"/>
      <c r="AJU1" s="165"/>
      <c r="AJV1" s="165"/>
      <c r="AJW1" s="165"/>
      <c r="AJX1" s="165"/>
      <c r="AJY1" s="165"/>
      <c r="AJZ1" s="165"/>
      <c r="AKA1" s="165"/>
      <c r="AKB1" s="165"/>
      <c r="AKC1" s="165"/>
      <c r="AKD1" s="165"/>
      <c r="AKE1" s="165"/>
      <c r="AKF1" s="165"/>
      <c r="AKG1" s="165"/>
      <c r="AKH1" s="165"/>
      <c r="AKI1" s="165"/>
      <c r="AKJ1" s="165"/>
      <c r="AKK1" s="165"/>
      <c r="AKL1" s="165"/>
      <c r="AKM1" s="165"/>
      <c r="AKN1" s="165"/>
      <c r="AKO1" s="165"/>
      <c r="AKP1" s="165"/>
      <c r="AKQ1" s="165"/>
      <c r="AKR1" s="165"/>
      <c r="AKS1" s="165"/>
      <c r="AKT1" s="165"/>
      <c r="AKU1" s="165"/>
      <c r="AKV1" s="165"/>
      <c r="AKW1" s="165"/>
      <c r="AKX1" s="165"/>
      <c r="AKY1" s="165"/>
      <c r="AKZ1" s="165"/>
      <c r="ALA1" s="165"/>
      <c r="ALB1" s="165"/>
      <c r="ALC1" s="165"/>
      <c r="ALD1" s="165"/>
      <c r="ALE1" s="165"/>
      <c r="ALF1" s="165"/>
      <c r="ALG1" s="165"/>
      <c r="ALH1" s="165"/>
      <c r="ALI1" s="165"/>
      <c r="ALJ1" s="165"/>
      <c r="ALK1" s="165"/>
      <c r="ALL1" s="165"/>
      <c r="ALM1" s="165"/>
      <c r="ALN1" s="165"/>
      <c r="ALO1" s="165"/>
      <c r="ALP1" s="165"/>
      <c r="ALQ1" s="165"/>
      <c r="ALR1" s="165"/>
      <c r="ALS1" s="165"/>
      <c r="ALT1" s="165"/>
      <c r="ALU1" s="165"/>
      <c r="ALV1" s="165"/>
      <c r="ALW1" s="165"/>
      <c r="ALX1" s="165"/>
      <c r="ALY1" s="165"/>
      <c r="ALZ1" s="165"/>
      <c r="AMA1" s="165"/>
      <c r="AMB1" s="165"/>
      <c r="AMC1" s="165"/>
      <c r="AMD1" s="165"/>
      <c r="AME1" s="165"/>
      <c r="AMF1" s="165"/>
      <c r="AMG1" s="165"/>
      <c r="AMH1" s="165"/>
      <c r="AMI1" s="165"/>
      <c r="AMJ1" s="165"/>
      <c r="AMK1" s="165"/>
      <c r="AML1" s="165"/>
      <c r="AMM1" s="165"/>
      <c r="AMN1" s="165"/>
      <c r="AMO1" s="165"/>
      <c r="AMP1" s="165"/>
      <c r="AMQ1" s="165"/>
      <c r="AMR1" s="165"/>
      <c r="AMS1" s="165"/>
      <c r="AMT1" s="165"/>
      <c r="AMU1" s="165"/>
      <c r="AMV1" s="165"/>
      <c r="AMW1" s="165"/>
      <c r="AMX1" s="165"/>
      <c r="AMY1" s="165"/>
      <c r="AMZ1" s="165"/>
      <c r="ANA1" s="165"/>
      <c r="ANB1" s="165"/>
      <c r="ANC1" s="165"/>
      <c r="AND1" s="165"/>
      <c r="ANE1" s="165"/>
      <c r="ANF1" s="165"/>
      <c r="ANG1" s="165"/>
      <c r="ANH1" s="165"/>
      <c r="ANI1" s="165"/>
      <c r="ANJ1" s="165"/>
      <c r="ANK1" s="165"/>
      <c r="ANL1" s="165"/>
      <c r="ANM1" s="165"/>
      <c r="ANN1" s="165"/>
      <c r="ANO1" s="165"/>
      <c r="ANP1" s="165"/>
      <c r="ANQ1" s="165"/>
      <c r="ANR1" s="165"/>
      <c r="ANS1" s="165"/>
      <c r="ANT1" s="165"/>
      <c r="ANU1" s="165"/>
      <c r="ANV1" s="165"/>
      <c r="ANW1" s="165"/>
      <c r="ANX1" s="165"/>
      <c r="ANY1" s="165"/>
      <c r="ANZ1" s="165"/>
      <c r="AOA1" s="165"/>
      <c r="AOB1" s="165"/>
      <c r="AOC1" s="165"/>
      <c r="AOD1" s="165"/>
      <c r="AOE1" s="165"/>
      <c r="AOF1" s="165"/>
      <c r="AOG1" s="165"/>
      <c r="AOH1" s="165"/>
      <c r="AOI1" s="165"/>
      <c r="AOJ1" s="165"/>
      <c r="AOK1" s="165"/>
      <c r="AOL1" s="165"/>
      <c r="AOM1" s="165"/>
      <c r="AON1" s="165"/>
      <c r="AOO1" s="165"/>
      <c r="AOP1" s="165"/>
      <c r="AOQ1" s="165"/>
      <c r="AOR1" s="165"/>
      <c r="AOS1" s="165"/>
      <c r="AOT1" s="165"/>
      <c r="AOU1" s="165"/>
      <c r="AOV1" s="165"/>
      <c r="AOW1" s="165"/>
      <c r="AOX1" s="165"/>
      <c r="AOY1" s="165"/>
      <c r="AOZ1" s="165"/>
      <c r="APA1" s="165"/>
      <c r="APB1" s="165"/>
      <c r="APC1" s="165"/>
      <c r="APD1" s="165"/>
      <c r="APE1" s="165"/>
      <c r="APF1" s="165"/>
      <c r="APG1" s="165"/>
      <c r="APH1" s="165"/>
      <c r="API1" s="165"/>
      <c r="APJ1" s="165"/>
      <c r="APK1" s="165"/>
      <c r="APL1" s="165"/>
      <c r="APM1" s="165"/>
      <c r="APN1" s="165"/>
      <c r="APO1" s="165"/>
      <c r="APP1" s="165"/>
      <c r="APQ1" s="165"/>
      <c r="APR1" s="165"/>
      <c r="APS1" s="165"/>
      <c r="APT1" s="165"/>
      <c r="APU1" s="165"/>
      <c r="APV1" s="165"/>
      <c r="APW1" s="165"/>
      <c r="APX1" s="165"/>
      <c r="APY1" s="165"/>
      <c r="APZ1" s="165"/>
      <c r="AQA1" s="165"/>
      <c r="AQB1" s="165"/>
      <c r="AQC1" s="165"/>
      <c r="AQD1" s="165"/>
      <c r="AQE1" s="165"/>
      <c r="AQF1" s="165"/>
      <c r="AQG1" s="165"/>
      <c r="AQH1" s="165"/>
      <c r="AQI1" s="165"/>
      <c r="AQJ1" s="165"/>
      <c r="AQK1" s="165"/>
      <c r="AQL1" s="165"/>
      <c r="AQM1" s="165"/>
      <c r="AQN1" s="165"/>
      <c r="AQO1" s="165"/>
      <c r="AQP1" s="165"/>
      <c r="AQQ1" s="165"/>
      <c r="AQR1" s="165"/>
      <c r="AQS1" s="165"/>
      <c r="AQT1" s="165"/>
      <c r="AQU1" s="165"/>
      <c r="AQV1" s="165"/>
      <c r="AQW1" s="165"/>
      <c r="AQX1" s="165"/>
      <c r="AQY1" s="165"/>
      <c r="AQZ1" s="165"/>
      <c r="ARA1" s="165"/>
      <c r="ARB1" s="165"/>
      <c r="ARC1" s="165"/>
      <c r="ARD1" s="165"/>
      <c r="ARE1" s="165"/>
      <c r="ARF1" s="165"/>
      <c r="ARG1" s="165"/>
      <c r="ARH1" s="165"/>
      <c r="ARI1" s="165"/>
      <c r="ARJ1" s="165"/>
      <c r="ARK1" s="165"/>
      <c r="ARL1" s="165"/>
      <c r="ARM1" s="165"/>
      <c r="ARN1" s="165"/>
      <c r="ARO1" s="165"/>
      <c r="ARP1" s="165"/>
      <c r="ARQ1" s="165"/>
      <c r="ARR1" s="165"/>
      <c r="ARS1" s="165"/>
      <c r="ART1" s="165"/>
      <c r="ARU1" s="165"/>
      <c r="ARV1" s="165"/>
      <c r="ARW1" s="165"/>
      <c r="ARX1" s="165"/>
      <c r="ARY1" s="165"/>
      <c r="ARZ1" s="165"/>
      <c r="ASA1" s="165"/>
      <c r="ASB1" s="165"/>
      <c r="ASC1" s="165"/>
      <c r="ASD1" s="165"/>
      <c r="ASE1" s="165"/>
      <c r="ASF1" s="165"/>
      <c r="ASG1" s="165"/>
      <c r="ASH1" s="165"/>
      <c r="ASI1" s="165"/>
      <c r="ASJ1" s="165"/>
      <c r="ASK1" s="165"/>
      <c r="ASL1" s="165"/>
      <c r="ASM1" s="165"/>
      <c r="ASN1" s="165"/>
      <c r="ASO1" s="165"/>
      <c r="ASP1" s="165"/>
      <c r="ASQ1" s="165"/>
      <c r="ASR1" s="165"/>
      <c r="ASS1" s="165"/>
      <c r="AST1" s="165"/>
      <c r="ASU1" s="165"/>
      <c r="ASV1" s="165"/>
      <c r="ASW1" s="165"/>
      <c r="ASX1" s="165"/>
      <c r="ASY1" s="165"/>
      <c r="ASZ1" s="165"/>
      <c r="ATA1" s="165"/>
      <c r="ATB1" s="165"/>
      <c r="ATC1" s="165"/>
      <c r="ATD1" s="165"/>
      <c r="ATE1" s="165"/>
      <c r="ATF1" s="165"/>
      <c r="ATG1" s="165"/>
      <c r="ATH1" s="165"/>
      <c r="ATI1" s="165"/>
      <c r="ATJ1" s="165"/>
      <c r="ATK1" s="165"/>
      <c r="ATL1" s="165"/>
      <c r="ATM1" s="165"/>
      <c r="ATN1" s="165"/>
      <c r="ATO1" s="165"/>
      <c r="ATP1" s="165"/>
      <c r="ATQ1" s="165"/>
      <c r="ATR1" s="165"/>
      <c r="ATS1" s="165"/>
      <c r="ATT1" s="165"/>
      <c r="ATU1" s="165"/>
      <c r="ATV1" s="165"/>
      <c r="ATW1" s="165"/>
      <c r="ATX1" s="165"/>
      <c r="ATY1" s="165"/>
      <c r="ATZ1" s="165"/>
      <c r="AUA1" s="165"/>
      <c r="AUB1" s="165"/>
      <c r="AUC1" s="165"/>
      <c r="AUD1" s="165"/>
      <c r="AUE1" s="165"/>
      <c r="AUF1" s="165"/>
      <c r="AUG1" s="165"/>
      <c r="AUH1" s="165"/>
      <c r="AUI1" s="165"/>
      <c r="AUJ1" s="165"/>
      <c r="AUK1" s="165"/>
      <c r="AUL1" s="165"/>
      <c r="AUM1" s="165"/>
      <c r="AUN1" s="165"/>
      <c r="AUO1" s="165"/>
      <c r="AUP1" s="165"/>
      <c r="AUQ1" s="165"/>
      <c r="AUR1" s="165"/>
      <c r="AUS1" s="165"/>
      <c r="AUT1" s="165"/>
      <c r="AUU1" s="165"/>
      <c r="AUV1" s="165"/>
      <c r="AUW1" s="165"/>
      <c r="AUX1" s="165"/>
      <c r="AUY1" s="165"/>
      <c r="AUZ1" s="165"/>
      <c r="AVA1" s="165"/>
      <c r="AVB1" s="165"/>
      <c r="AVC1" s="165"/>
      <c r="AVD1" s="165"/>
      <c r="AVE1" s="165"/>
      <c r="AVF1" s="165"/>
      <c r="AVG1" s="165"/>
      <c r="AVH1" s="165"/>
      <c r="AVI1" s="165"/>
      <c r="AVJ1" s="165"/>
      <c r="AVK1" s="165"/>
      <c r="AVL1" s="165"/>
      <c r="AVM1" s="165"/>
      <c r="AVN1" s="165"/>
      <c r="AVO1" s="165"/>
      <c r="AVP1" s="165"/>
      <c r="AVQ1" s="165"/>
      <c r="AVR1" s="165"/>
      <c r="AVS1" s="165"/>
      <c r="AVT1" s="165"/>
      <c r="AVU1" s="165"/>
      <c r="AVV1" s="165"/>
      <c r="AVW1" s="165"/>
      <c r="AVX1" s="165"/>
      <c r="AVY1" s="165"/>
      <c r="AVZ1" s="165"/>
      <c r="AWA1" s="165"/>
      <c r="AWB1" s="165"/>
      <c r="AWC1" s="165"/>
      <c r="AWD1" s="165"/>
      <c r="AWE1" s="165"/>
      <c r="AWF1" s="165"/>
      <c r="AWG1" s="165"/>
      <c r="AWH1" s="165"/>
      <c r="AWI1" s="165"/>
      <c r="AWJ1" s="165"/>
      <c r="AWK1" s="165"/>
      <c r="AWL1" s="165"/>
      <c r="AWM1" s="165"/>
      <c r="AWN1" s="165"/>
      <c r="AWO1" s="165"/>
      <c r="AWP1" s="165"/>
      <c r="AWQ1" s="165"/>
      <c r="AWR1" s="165"/>
      <c r="AWS1" s="165"/>
      <c r="AWT1" s="165"/>
      <c r="AWU1" s="165"/>
      <c r="AWV1" s="165"/>
      <c r="AWW1" s="165"/>
      <c r="AWX1" s="165"/>
      <c r="AWY1" s="165"/>
      <c r="AWZ1" s="165"/>
      <c r="AXA1" s="165"/>
      <c r="AXB1" s="165"/>
      <c r="AXC1" s="165"/>
      <c r="AXD1" s="165"/>
      <c r="AXE1" s="165"/>
      <c r="AXF1" s="165"/>
      <c r="AXG1" s="165"/>
      <c r="AXH1" s="165"/>
      <c r="AXI1" s="165"/>
      <c r="AXJ1" s="165"/>
      <c r="AXK1" s="165"/>
      <c r="AXL1" s="165"/>
      <c r="AXM1" s="165"/>
      <c r="AXN1" s="165"/>
      <c r="AXO1" s="165"/>
      <c r="AXP1" s="165"/>
      <c r="AXQ1" s="165"/>
      <c r="AXR1" s="165"/>
      <c r="AXS1" s="165"/>
      <c r="AXT1" s="165"/>
      <c r="AXU1" s="165"/>
      <c r="AXV1" s="165"/>
      <c r="AXW1" s="165"/>
      <c r="AXX1" s="165"/>
      <c r="AXY1" s="165"/>
      <c r="AXZ1" s="165"/>
      <c r="AYA1" s="165"/>
      <c r="AYB1" s="165"/>
      <c r="AYC1" s="165"/>
      <c r="AYD1" s="165"/>
      <c r="AYE1" s="165"/>
      <c r="AYF1" s="165"/>
      <c r="AYG1" s="165"/>
      <c r="AYH1" s="165"/>
      <c r="AYI1" s="165"/>
      <c r="AYJ1" s="165"/>
      <c r="AYK1" s="165"/>
      <c r="AYL1" s="165"/>
      <c r="AYM1" s="165"/>
      <c r="AYN1" s="165"/>
      <c r="AYO1" s="165"/>
      <c r="AYP1" s="165"/>
      <c r="AYQ1" s="165"/>
      <c r="AYR1" s="165"/>
      <c r="AYS1" s="165"/>
      <c r="AYT1" s="165"/>
      <c r="AYU1" s="165"/>
      <c r="AYV1" s="165"/>
      <c r="AYW1" s="165"/>
      <c r="AYX1" s="165"/>
      <c r="AYY1" s="165"/>
      <c r="AYZ1" s="165"/>
      <c r="AZA1" s="165"/>
      <c r="AZB1" s="165"/>
      <c r="AZC1" s="165"/>
      <c r="AZD1" s="165"/>
      <c r="AZE1" s="165"/>
      <c r="AZF1" s="165"/>
      <c r="AZG1" s="165"/>
      <c r="AZH1" s="165"/>
      <c r="AZI1" s="165"/>
      <c r="AZJ1" s="165"/>
      <c r="AZK1" s="165"/>
      <c r="AZL1" s="165"/>
      <c r="AZM1" s="165"/>
      <c r="AZN1" s="165"/>
      <c r="AZO1" s="165"/>
      <c r="AZP1" s="165"/>
      <c r="AZQ1" s="165"/>
      <c r="AZR1" s="165"/>
      <c r="AZS1" s="165"/>
      <c r="AZT1" s="165"/>
      <c r="AZU1" s="165"/>
      <c r="AZV1" s="165"/>
      <c r="AZW1" s="165"/>
      <c r="AZX1" s="165"/>
      <c r="AZY1" s="165"/>
      <c r="AZZ1" s="165"/>
      <c r="BAA1" s="165"/>
      <c r="BAB1" s="165"/>
      <c r="BAC1" s="165"/>
      <c r="BAD1" s="165"/>
      <c r="BAE1" s="165"/>
      <c r="BAF1" s="165"/>
      <c r="BAG1" s="165"/>
      <c r="BAH1" s="165"/>
      <c r="BAI1" s="165"/>
      <c r="BAJ1" s="165"/>
      <c r="BAK1" s="165"/>
      <c r="BAL1" s="165"/>
      <c r="BAM1" s="165"/>
      <c r="BAN1" s="165"/>
      <c r="BAO1" s="165"/>
      <c r="BAP1" s="165"/>
      <c r="BAQ1" s="165"/>
      <c r="BAR1" s="165"/>
      <c r="BAS1" s="165"/>
      <c r="BAT1" s="165"/>
      <c r="BAU1" s="165"/>
      <c r="BAV1" s="165"/>
      <c r="BAW1" s="165"/>
      <c r="BAX1" s="165"/>
      <c r="BAY1" s="165"/>
      <c r="BAZ1" s="165"/>
      <c r="BBA1" s="165"/>
      <c r="BBB1" s="165"/>
      <c r="BBC1" s="165"/>
      <c r="BBD1" s="165"/>
      <c r="BBE1" s="165"/>
      <c r="BBF1" s="165"/>
      <c r="BBG1" s="165"/>
      <c r="BBH1" s="165"/>
      <c r="BBI1" s="165"/>
      <c r="BBJ1" s="165"/>
      <c r="BBK1" s="165"/>
      <c r="BBL1" s="165"/>
      <c r="BBM1" s="165"/>
      <c r="BBN1" s="165"/>
      <c r="BBO1" s="165"/>
      <c r="BBP1" s="165"/>
      <c r="BBQ1" s="165"/>
      <c r="BBR1" s="165"/>
      <c r="BBS1" s="165"/>
      <c r="BBT1" s="165"/>
      <c r="BBU1" s="165"/>
      <c r="BBV1" s="165"/>
      <c r="BBW1" s="165"/>
      <c r="BBX1" s="165"/>
      <c r="BBY1" s="165"/>
      <c r="BBZ1" s="165"/>
      <c r="BCA1" s="165"/>
      <c r="BCB1" s="165"/>
      <c r="BCC1" s="165"/>
      <c r="BCD1" s="165"/>
      <c r="BCE1" s="165"/>
      <c r="BCF1" s="165"/>
      <c r="BCG1" s="165"/>
      <c r="BCH1" s="165"/>
      <c r="BCI1" s="165"/>
      <c r="BCJ1" s="165"/>
      <c r="BCK1" s="165"/>
      <c r="BCL1" s="165"/>
      <c r="BCM1" s="165"/>
      <c r="BCN1" s="165"/>
      <c r="BCO1" s="165"/>
      <c r="BCP1" s="165"/>
      <c r="BCQ1" s="165"/>
      <c r="BCR1" s="165"/>
      <c r="BCS1" s="165"/>
      <c r="BCT1" s="165"/>
      <c r="BCU1" s="165"/>
      <c r="BCV1" s="165"/>
      <c r="BCW1" s="165"/>
      <c r="BCX1" s="165"/>
      <c r="BCY1" s="165"/>
      <c r="BCZ1" s="165"/>
      <c r="BDA1" s="165"/>
      <c r="BDB1" s="165"/>
      <c r="BDC1" s="165"/>
      <c r="BDD1" s="165"/>
      <c r="BDE1" s="165"/>
      <c r="BDF1" s="165"/>
      <c r="BDG1" s="165"/>
      <c r="BDH1" s="165"/>
      <c r="BDI1" s="165"/>
      <c r="BDJ1" s="165"/>
      <c r="BDK1" s="165"/>
      <c r="BDL1" s="165"/>
      <c r="BDM1" s="165"/>
      <c r="BDN1" s="165"/>
      <c r="BDO1" s="165"/>
      <c r="BDP1" s="165"/>
      <c r="BDQ1" s="165"/>
      <c r="BDR1" s="165"/>
      <c r="BDS1" s="165"/>
      <c r="BDT1" s="165"/>
      <c r="BDU1" s="165"/>
      <c r="BDV1" s="165"/>
      <c r="BDW1" s="165"/>
      <c r="BDX1" s="165"/>
      <c r="BDY1" s="165"/>
      <c r="BDZ1" s="165"/>
      <c r="BEA1" s="165"/>
      <c r="BEB1" s="165"/>
      <c r="BEC1" s="165"/>
      <c r="BED1" s="165"/>
      <c r="BEE1" s="165"/>
      <c r="BEF1" s="165"/>
      <c r="BEG1" s="165"/>
      <c r="BEH1" s="165"/>
      <c r="BEI1" s="165"/>
      <c r="BEJ1" s="165"/>
      <c r="BEK1" s="165"/>
      <c r="BEL1" s="165"/>
      <c r="BEM1" s="165"/>
      <c r="BEN1" s="165"/>
      <c r="BEO1" s="165"/>
      <c r="BEP1" s="165"/>
      <c r="BEQ1" s="165"/>
      <c r="BER1" s="165"/>
      <c r="BES1" s="165"/>
      <c r="BET1" s="165"/>
      <c r="BEU1" s="165"/>
      <c r="BEV1" s="165"/>
      <c r="BEW1" s="165"/>
      <c r="BEX1" s="165"/>
      <c r="BEY1" s="165"/>
      <c r="BEZ1" s="165"/>
      <c r="BFA1" s="165"/>
      <c r="BFB1" s="165"/>
      <c r="BFC1" s="165"/>
      <c r="BFD1" s="165"/>
      <c r="BFE1" s="165"/>
      <c r="BFF1" s="165"/>
      <c r="BFG1" s="165"/>
      <c r="BFH1" s="165"/>
      <c r="BFI1" s="165"/>
      <c r="BFJ1" s="165"/>
      <c r="BFK1" s="165"/>
      <c r="BFL1" s="165"/>
      <c r="BFM1" s="165"/>
      <c r="BFN1" s="165"/>
      <c r="BFO1" s="165"/>
      <c r="BFP1" s="165"/>
      <c r="BFQ1" s="165"/>
      <c r="BFR1" s="165"/>
      <c r="BFS1" s="165"/>
      <c r="BFT1" s="165"/>
      <c r="BFU1" s="165"/>
      <c r="BFV1" s="165"/>
      <c r="BFW1" s="165"/>
      <c r="BFX1" s="165"/>
      <c r="BFY1" s="165"/>
      <c r="BFZ1" s="165"/>
      <c r="BGA1" s="165"/>
      <c r="BGB1" s="165"/>
      <c r="BGC1" s="165"/>
      <c r="BGD1" s="165"/>
      <c r="BGE1" s="165"/>
      <c r="BGF1" s="165"/>
      <c r="BGG1" s="165"/>
      <c r="BGH1" s="165"/>
      <c r="BGI1" s="165"/>
      <c r="BGJ1" s="165"/>
      <c r="BGK1" s="165"/>
      <c r="BGL1" s="165"/>
      <c r="BGM1" s="165"/>
      <c r="BGN1" s="165"/>
      <c r="BGO1" s="165"/>
      <c r="BGP1" s="165"/>
      <c r="BGQ1" s="165"/>
      <c r="BGR1" s="165"/>
      <c r="BGS1" s="165"/>
      <c r="BGT1" s="165"/>
      <c r="BGU1" s="165"/>
      <c r="BGV1" s="165"/>
      <c r="BGW1" s="165"/>
      <c r="BGX1" s="165"/>
      <c r="BGY1" s="165"/>
      <c r="BGZ1" s="165"/>
      <c r="BHA1" s="165"/>
      <c r="BHB1" s="165"/>
      <c r="BHC1" s="165"/>
      <c r="BHD1" s="165"/>
      <c r="BHE1" s="165"/>
      <c r="BHF1" s="165"/>
      <c r="BHG1" s="165"/>
      <c r="BHH1" s="165"/>
      <c r="BHI1" s="165"/>
      <c r="BHJ1" s="165"/>
      <c r="BHK1" s="165"/>
      <c r="BHL1" s="165"/>
      <c r="BHM1" s="165"/>
      <c r="BHN1" s="165"/>
      <c r="BHO1" s="165"/>
      <c r="BHP1" s="165"/>
      <c r="BHQ1" s="165"/>
      <c r="BHR1" s="165"/>
      <c r="BHS1" s="165"/>
      <c r="BHT1" s="165"/>
      <c r="BHU1" s="165"/>
      <c r="BHV1" s="165"/>
      <c r="BHW1" s="165"/>
      <c r="BHX1" s="165"/>
      <c r="BHY1" s="165"/>
      <c r="BHZ1" s="165"/>
      <c r="BIA1" s="165"/>
      <c r="BIB1" s="165"/>
      <c r="BIC1" s="165"/>
      <c r="BID1" s="165"/>
      <c r="BIE1" s="165"/>
      <c r="BIF1" s="165"/>
      <c r="BIG1" s="165"/>
      <c r="BIH1" s="165"/>
      <c r="BII1" s="165"/>
      <c r="BIJ1" s="165"/>
      <c r="BIK1" s="165"/>
      <c r="BIL1" s="165"/>
      <c r="BIM1" s="165"/>
      <c r="BIN1" s="165"/>
      <c r="BIO1" s="165"/>
      <c r="BIP1" s="165"/>
      <c r="BIQ1" s="165"/>
      <c r="BIR1" s="165"/>
      <c r="BIS1" s="165"/>
      <c r="BIT1" s="165"/>
      <c r="BIU1" s="165"/>
      <c r="BIV1" s="165"/>
      <c r="BIW1" s="165"/>
      <c r="BIX1" s="165"/>
      <c r="BIY1" s="165"/>
      <c r="BIZ1" s="165"/>
      <c r="BJA1" s="165"/>
      <c r="BJB1" s="165"/>
      <c r="BJC1" s="165"/>
      <c r="BJD1" s="165"/>
      <c r="BJE1" s="165"/>
      <c r="BJF1" s="165"/>
      <c r="BJG1" s="165"/>
      <c r="BJH1" s="165"/>
      <c r="BJI1" s="165"/>
      <c r="BJJ1" s="165"/>
      <c r="BJK1" s="165"/>
      <c r="BJL1" s="165"/>
      <c r="BJM1" s="165"/>
      <c r="BJN1" s="165"/>
      <c r="BJO1" s="165"/>
      <c r="BJP1" s="165"/>
      <c r="BJQ1" s="165"/>
      <c r="BJR1" s="165"/>
      <c r="BJS1" s="165"/>
      <c r="BJT1" s="165"/>
      <c r="BJU1" s="165"/>
      <c r="BJV1" s="165"/>
      <c r="BJW1" s="165"/>
      <c r="BJX1" s="165"/>
      <c r="BJY1" s="165"/>
      <c r="BJZ1" s="165"/>
      <c r="BKA1" s="165"/>
      <c r="BKB1" s="165"/>
      <c r="BKC1" s="165"/>
      <c r="BKD1" s="165"/>
      <c r="BKE1" s="165"/>
      <c r="BKF1" s="165"/>
      <c r="BKG1" s="165"/>
      <c r="BKH1" s="165"/>
      <c r="BKI1" s="165"/>
      <c r="BKJ1" s="165"/>
      <c r="BKK1" s="165"/>
      <c r="BKL1" s="165"/>
      <c r="BKM1" s="165"/>
      <c r="BKN1" s="165"/>
      <c r="BKO1" s="165"/>
      <c r="BKP1" s="165"/>
      <c r="BKQ1" s="165"/>
      <c r="BKR1" s="165"/>
      <c r="BKS1" s="165"/>
      <c r="BKT1" s="165"/>
      <c r="BKU1" s="165"/>
      <c r="BKV1" s="165"/>
      <c r="BKW1" s="165"/>
      <c r="BKX1" s="165"/>
      <c r="BKY1" s="165"/>
      <c r="BKZ1" s="165"/>
      <c r="BLA1" s="165"/>
      <c r="BLB1" s="165"/>
      <c r="BLC1" s="165"/>
      <c r="BLD1" s="165"/>
      <c r="BLE1" s="165"/>
      <c r="BLF1" s="165"/>
      <c r="BLG1" s="165"/>
      <c r="BLH1" s="165"/>
      <c r="BLI1" s="165"/>
      <c r="BLJ1" s="165"/>
      <c r="BLK1" s="165"/>
      <c r="BLL1" s="165"/>
      <c r="BLM1" s="165"/>
      <c r="BLN1" s="165"/>
      <c r="BLO1" s="165"/>
      <c r="BLP1" s="165"/>
      <c r="BLQ1" s="165"/>
      <c r="BLR1" s="165"/>
      <c r="BLS1" s="165"/>
      <c r="BLT1" s="165"/>
      <c r="BLU1" s="165"/>
      <c r="BLV1" s="165"/>
      <c r="BLW1" s="165"/>
      <c r="BLX1" s="165"/>
      <c r="BLY1" s="165"/>
      <c r="BLZ1" s="165"/>
      <c r="BMA1" s="165"/>
      <c r="BMB1" s="165"/>
      <c r="BMC1" s="165"/>
      <c r="BMD1" s="165"/>
      <c r="BME1" s="165"/>
      <c r="BMF1" s="165"/>
      <c r="BMG1" s="165"/>
      <c r="BMH1" s="165"/>
      <c r="BMI1" s="165"/>
      <c r="BMJ1" s="165"/>
      <c r="BMK1" s="165"/>
      <c r="BML1" s="165"/>
      <c r="BMM1" s="165"/>
      <c r="BMN1" s="165"/>
      <c r="BMO1" s="165"/>
      <c r="BMP1" s="165"/>
      <c r="BMQ1" s="165"/>
      <c r="BMR1" s="165"/>
      <c r="BMS1" s="165"/>
      <c r="BMT1" s="165"/>
      <c r="BMU1" s="165"/>
      <c r="BMV1" s="165"/>
      <c r="BMW1" s="165"/>
      <c r="BMX1" s="165"/>
      <c r="BMY1" s="165"/>
      <c r="BMZ1" s="165"/>
      <c r="BNA1" s="165"/>
      <c r="BNB1" s="165"/>
      <c r="BNC1" s="165"/>
      <c r="BND1" s="165"/>
      <c r="BNE1" s="165"/>
      <c r="BNF1" s="165"/>
      <c r="BNG1" s="165"/>
      <c r="BNH1" s="165"/>
      <c r="BNI1" s="165"/>
      <c r="BNJ1" s="165"/>
      <c r="BNK1" s="165"/>
      <c r="BNL1" s="165"/>
      <c r="BNM1" s="165"/>
      <c r="BNN1" s="165"/>
      <c r="BNO1" s="165"/>
      <c r="BNP1" s="165"/>
      <c r="BNQ1" s="165"/>
      <c r="BNR1" s="165"/>
      <c r="BNS1" s="165"/>
      <c r="BNT1" s="165"/>
      <c r="BNU1" s="165"/>
      <c r="BNV1" s="165"/>
      <c r="BNW1" s="165"/>
      <c r="BNX1" s="165"/>
      <c r="BNY1" s="165"/>
      <c r="BNZ1" s="165"/>
      <c r="BOA1" s="165"/>
      <c r="BOB1" s="165"/>
      <c r="BOC1" s="165"/>
      <c r="BOD1" s="165"/>
      <c r="BOE1" s="165"/>
      <c r="BOF1" s="165"/>
      <c r="BOG1" s="165"/>
      <c r="BOH1" s="165"/>
      <c r="BOI1" s="165"/>
      <c r="BOJ1" s="165"/>
      <c r="BOK1" s="165"/>
      <c r="BOL1" s="165"/>
      <c r="BOM1" s="165"/>
      <c r="BON1" s="165"/>
      <c r="BOO1" s="165"/>
      <c r="BOP1" s="165"/>
      <c r="BOQ1" s="165"/>
      <c r="BOR1" s="165"/>
      <c r="BOS1" s="165"/>
      <c r="BOT1" s="165"/>
      <c r="BOU1" s="165"/>
      <c r="BOV1" s="165"/>
      <c r="BOW1" s="165"/>
      <c r="BOX1" s="165"/>
      <c r="BOY1" s="165"/>
      <c r="BOZ1" s="165"/>
      <c r="BPA1" s="165"/>
      <c r="BPB1" s="165"/>
      <c r="BPC1" s="165"/>
      <c r="BPD1" s="165"/>
      <c r="BPE1" s="165"/>
      <c r="BPF1" s="165"/>
      <c r="BPG1" s="165"/>
      <c r="BPH1" s="165"/>
      <c r="BPI1" s="165"/>
      <c r="BPJ1" s="165"/>
      <c r="BPK1" s="165"/>
      <c r="BPL1" s="165"/>
      <c r="BPM1" s="165"/>
      <c r="BPN1" s="165"/>
      <c r="BPO1" s="165"/>
      <c r="BPP1" s="165"/>
      <c r="BPQ1" s="165"/>
      <c r="BPR1" s="165"/>
      <c r="BPS1" s="165"/>
      <c r="BPT1" s="165"/>
      <c r="BPU1" s="165"/>
      <c r="BPV1" s="165"/>
      <c r="BPW1" s="165"/>
      <c r="BPX1" s="165"/>
      <c r="BPY1" s="165"/>
      <c r="BPZ1" s="165"/>
      <c r="BQA1" s="165"/>
      <c r="BQB1" s="165"/>
      <c r="BQC1" s="165"/>
      <c r="BQD1" s="165"/>
      <c r="BQE1" s="165"/>
      <c r="BQF1" s="165"/>
      <c r="BQG1" s="165"/>
      <c r="BQH1" s="165"/>
      <c r="BQI1" s="165"/>
      <c r="BQJ1" s="165"/>
      <c r="BQK1" s="165"/>
      <c r="BQL1" s="165"/>
      <c r="BQM1" s="165"/>
      <c r="BQN1" s="165"/>
      <c r="BQO1" s="165"/>
      <c r="BQP1" s="165"/>
      <c r="BQQ1" s="165"/>
      <c r="BQR1" s="165"/>
      <c r="BQS1" s="165"/>
      <c r="BQT1" s="165"/>
      <c r="BQU1" s="165"/>
      <c r="BQV1" s="165"/>
      <c r="BQW1" s="165"/>
      <c r="BQX1" s="165"/>
      <c r="BQY1" s="165"/>
      <c r="BQZ1" s="165"/>
      <c r="BRA1" s="165"/>
      <c r="BRB1" s="165"/>
      <c r="BRC1" s="165"/>
      <c r="BRD1" s="165"/>
      <c r="BRE1" s="165"/>
      <c r="BRF1" s="165"/>
      <c r="BRG1" s="165"/>
      <c r="BRH1" s="165"/>
      <c r="BRI1" s="165"/>
      <c r="BRJ1" s="165"/>
      <c r="BRK1" s="165"/>
      <c r="BRL1" s="165"/>
      <c r="BRM1" s="165"/>
      <c r="BRN1" s="165"/>
      <c r="BRO1" s="165"/>
      <c r="BRP1" s="165"/>
      <c r="BRQ1" s="165"/>
      <c r="BRR1" s="165"/>
      <c r="BRS1" s="165"/>
      <c r="BRT1" s="165"/>
      <c r="BRU1" s="165"/>
      <c r="BRV1" s="165"/>
      <c r="BRW1" s="165"/>
      <c r="BRX1" s="165"/>
      <c r="BRY1" s="165"/>
      <c r="BRZ1" s="165"/>
      <c r="BSA1" s="165"/>
      <c r="BSB1" s="165"/>
      <c r="BSC1" s="165"/>
      <c r="BSD1" s="165"/>
      <c r="BSE1" s="165"/>
      <c r="BSF1" s="165"/>
      <c r="BSG1" s="165"/>
      <c r="BSH1" s="165"/>
      <c r="BSI1" s="165"/>
      <c r="BSJ1" s="165"/>
      <c r="BSK1" s="165"/>
      <c r="BSL1" s="165"/>
      <c r="BSM1" s="165"/>
      <c r="BSN1" s="165"/>
      <c r="BSO1" s="165"/>
      <c r="BSP1" s="165"/>
      <c r="BSQ1" s="165"/>
      <c r="BSR1" s="165"/>
      <c r="BSS1" s="165"/>
      <c r="BST1" s="165"/>
      <c r="BSU1" s="165"/>
      <c r="BSV1" s="165"/>
      <c r="BSW1" s="165"/>
      <c r="BSX1" s="165"/>
      <c r="BSY1" s="165"/>
      <c r="BSZ1" s="165"/>
      <c r="BTA1" s="165"/>
      <c r="BTB1" s="165"/>
      <c r="BTC1" s="165"/>
      <c r="BTD1" s="165"/>
      <c r="BTE1" s="165"/>
      <c r="BTF1" s="165"/>
      <c r="BTG1" s="165"/>
      <c r="BTH1" s="165"/>
      <c r="BTI1" s="165"/>
      <c r="BTJ1" s="165"/>
      <c r="BTK1" s="165"/>
      <c r="BTL1" s="165"/>
      <c r="BTM1" s="165"/>
      <c r="BTN1" s="165"/>
      <c r="BTO1" s="165"/>
      <c r="BTP1" s="165"/>
      <c r="BTQ1" s="165"/>
      <c r="BTR1" s="165"/>
      <c r="BTS1" s="165"/>
      <c r="BTT1" s="165"/>
      <c r="BTU1" s="165"/>
      <c r="BTV1" s="165"/>
      <c r="BTW1" s="165"/>
      <c r="BTX1" s="165"/>
      <c r="BTY1" s="165"/>
      <c r="BTZ1" s="165"/>
      <c r="BUA1" s="165"/>
      <c r="BUB1" s="165"/>
      <c r="BUC1" s="165"/>
      <c r="BUD1" s="165"/>
      <c r="BUE1" s="165"/>
      <c r="BUF1" s="165"/>
      <c r="BUG1" s="165"/>
      <c r="BUH1" s="165"/>
      <c r="BUI1" s="165"/>
      <c r="BUJ1" s="165"/>
      <c r="BUK1" s="165"/>
      <c r="BUL1" s="165"/>
      <c r="BUM1" s="165"/>
      <c r="BUN1" s="165"/>
      <c r="BUO1" s="165"/>
      <c r="BUP1" s="165"/>
      <c r="BUQ1" s="165"/>
      <c r="BUR1" s="165"/>
      <c r="BUS1" s="165"/>
      <c r="BUT1" s="165"/>
      <c r="BUU1" s="165"/>
      <c r="BUV1" s="165"/>
      <c r="BUW1" s="165"/>
      <c r="BUX1" s="165"/>
      <c r="BUY1" s="165"/>
      <c r="BUZ1" s="165"/>
      <c r="BVA1" s="165"/>
      <c r="BVB1" s="165"/>
      <c r="BVC1" s="165"/>
      <c r="BVD1" s="165"/>
      <c r="BVE1" s="165"/>
      <c r="BVF1" s="165"/>
      <c r="BVG1" s="165"/>
      <c r="BVH1" s="165"/>
      <c r="BVI1" s="165"/>
      <c r="BVJ1" s="165"/>
      <c r="BVK1" s="165"/>
      <c r="BVL1" s="165"/>
      <c r="BVM1" s="165"/>
      <c r="BVN1" s="165"/>
      <c r="BVO1" s="165"/>
      <c r="BVP1" s="165"/>
      <c r="BVQ1" s="165"/>
      <c r="BVR1" s="165"/>
      <c r="BVS1" s="165"/>
      <c r="BVT1" s="165"/>
      <c r="BVU1" s="165"/>
      <c r="BVV1" s="165"/>
      <c r="BVW1" s="165"/>
      <c r="BVX1" s="165"/>
      <c r="BVY1" s="165"/>
      <c r="BVZ1" s="165"/>
      <c r="BWA1" s="165"/>
      <c r="BWB1" s="165"/>
      <c r="BWC1" s="165"/>
      <c r="BWD1" s="165"/>
      <c r="BWE1" s="165"/>
      <c r="BWF1" s="165"/>
      <c r="BWG1" s="165"/>
      <c r="BWH1" s="165"/>
      <c r="BWI1" s="165"/>
      <c r="BWJ1" s="165"/>
      <c r="BWK1" s="165"/>
      <c r="BWL1" s="165"/>
      <c r="BWM1" s="165"/>
      <c r="BWN1" s="165"/>
      <c r="BWO1" s="165"/>
      <c r="BWP1" s="165"/>
      <c r="BWQ1" s="165"/>
      <c r="BWR1" s="165"/>
      <c r="BWS1" s="165"/>
      <c r="BWT1" s="165"/>
      <c r="BWU1" s="165"/>
      <c r="BWV1" s="165"/>
      <c r="BWW1" s="165"/>
      <c r="BWX1" s="165"/>
      <c r="BWY1" s="165"/>
      <c r="BWZ1" s="165"/>
      <c r="BXA1" s="165"/>
      <c r="BXB1" s="165"/>
      <c r="BXC1" s="165"/>
      <c r="BXD1" s="165"/>
      <c r="BXE1" s="165"/>
      <c r="BXF1" s="165"/>
      <c r="BXG1" s="165"/>
      <c r="BXH1" s="165"/>
      <c r="BXI1" s="165"/>
      <c r="BXJ1" s="165"/>
      <c r="BXK1" s="165"/>
      <c r="BXL1" s="165"/>
      <c r="BXM1" s="165"/>
      <c r="BXN1" s="165"/>
      <c r="BXO1" s="165"/>
      <c r="BXP1" s="165"/>
      <c r="BXQ1" s="165"/>
      <c r="BXR1" s="165"/>
      <c r="BXS1" s="165"/>
      <c r="BXT1" s="165"/>
      <c r="BXU1" s="165"/>
      <c r="BXV1" s="165"/>
      <c r="BXW1" s="165"/>
      <c r="BXX1" s="165"/>
      <c r="BXY1" s="165"/>
      <c r="BXZ1" s="165"/>
      <c r="BYA1" s="165"/>
      <c r="BYB1" s="165"/>
      <c r="BYC1" s="165"/>
      <c r="BYD1" s="165"/>
      <c r="BYE1" s="165"/>
      <c r="BYF1" s="165"/>
      <c r="BYG1" s="165"/>
      <c r="BYH1" s="165"/>
      <c r="BYI1" s="165"/>
      <c r="BYJ1" s="165"/>
      <c r="BYK1" s="165"/>
      <c r="BYL1" s="165"/>
      <c r="BYM1" s="165"/>
      <c r="BYN1" s="165"/>
      <c r="BYO1" s="165"/>
      <c r="BYP1" s="165"/>
      <c r="BYQ1" s="165"/>
      <c r="BYR1" s="165"/>
      <c r="BYS1" s="165"/>
      <c r="BYT1" s="165"/>
      <c r="BYU1" s="165"/>
      <c r="BYV1" s="165"/>
      <c r="BYW1" s="165"/>
      <c r="BYX1" s="165"/>
      <c r="BYY1" s="165"/>
      <c r="BYZ1" s="165"/>
      <c r="BZA1" s="165"/>
      <c r="BZB1" s="165"/>
      <c r="BZC1" s="165"/>
      <c r="BZD1" s="165"/>
      <c r="BZE1" s="165"/>
      <c r="BZF1" s="165"/>
      <c r="BZG1" s="165"/>
      <c r="BZH1" s="165"/>
      <c r="BZI1" s="165"/>
      <c r="BZJ1" s="165"/>
      <c r="BZK1" s="165"/>
      <c r="BZL1" s="165"/>
      <c r="BZM1" s="165"/>
      <c r="BZN1" s="165"/>
      <c r="BZO1" s="165"/>
      <c r="BZP1" s="165"/>
      <c r="BZQ1" s="165"/>
      <c r="BZR1" s="165"/>
      <c r="BZS1" s="165"/>
      <c r="BZT1" s="165"/>
      <c r="BZU1" s="165"/>
      <c r="BZV1" s="165"/>
      <c r="BZW1" s="165"/>
      <c r="BZX1" s="165"/>
      <c r="BZY1" s="165"/>
      <c r="BZZ1" s="165"/>
      <c r="CAA1" s="165"/>
      <c r="CAB1" s="165"/>
      <c r="CAC1" s="165"/>
      <c r="CAD1" s="165"/>
      <c r="CAE1" s="165"/>
      <c r="CAF1" s="165"/>
      <c r="CAG1" s="165"/>
      <c r="CAH1" s="165"/>
      <c r="CAI1" s="165"/>
      <c r="CAJ1" s="165"/>
      <c r="CAK1" s="165"/>
      <c r="CAL1" s="165"/>
      <c r="CAM1" s="165"/>
      <c r="CAN1" s="165"/>
      <c r="CAO1" s="165"/>
      <c r="CAP1" s="165"/>
      <c r="CAQ1" s="165"/>
      <c r="CAR1" s="165"/>
      <c r="CAS1" s="165"/>
      <c r="CAT1" s="165"/>
      <c r="CAU1" s="165"/>
      <c r="CAV1" s="165"/>
      <c r="CAW1" s="165"/>
      <c r="CAX1" s="165"/>
      <c r="CAY1" s="165"/>
      <c r="CAZ1" s="165"/>
      <c r="CBA1" s="165"/>
      <c r="CBB1" s="165"/>
      <c r="CBC1" s="165"/>
      <c r="CBD1" s="165"/>
      <c r="CBE1" s="165"/>
      <c r="CBF1" s="165"/>
      <c r="CBG1" s="165"/>
      <c r="CBH1" s="165"/>
      <c r="CBI1" s="165"/>
      <c r="CBJ1" s="165"/>
      <c r="CBK1" s="165"/>
      <c r="CBL1" s="165"/>
      <c r="CBM1" s="165"/>
      <c r="CBN1" s="165"/>
      <c r="CBO1" s="165"/>
      <c r="CBP1" s="165"/>
      <c r="CBQ1" s="165"/>
      <c r="CBR1" s="165"/>
      <c r="CBS1" s="165"/>
      <c r="CBT1" s="165"/>
      <c r="CBU1" s="165"/>
      <c r="CBV1" s="165"/>
      <c r="CBW1" s="165"/>
      <c r="CBX1" s="165"/>
      <c r="CBY1" s="165"/>
      <c r="CBZ1" s="165"/>
      <c r="CCA1" s="165"/>
      <c r="CCB1" s="165"/>
      <c r="CCC1" s="165"/>
      <c r="CCD1" s="165"/>
      <c r="CCE1" s="165"/>
      <c r="CCF1" s="165"/>
      <c r="CCG1" s="165"/>
      <c r="CCH1" s="165"/>
      <c r="CCI1" s="165"/>
      <c r="CCJ1" s="165"/>
      <c r="CCK1" s="165"/>
      <c r="CCL1" s="165"/>
      <c r="CCM1" s="165"/>
      <c r="CCN1" s="165"/>
      <c r="CCO1" s="165"/>
      <c r="CCP1" s="165"/>
      <c r="CCQ1" s="165"/>
      <c r="CCR1" s="165"/>
      <c r="CCS1" s="165"/>
      <c r="CCT1" s="165"/>
      <c r="CCU1" s="165"/>
      <c r="CCV1" s="165"/>
      <c r="CCW1" s="165"/>
      <c r="CCX1" s="165"/>
      <c r="CCY1" s="165"/>
      <c r="CCZ1" s="165"/>
      <c r="CDA1" s="165"/>
      <c r="CDB1" s="165"/>
      <c r="CDC1" s="165"/>
      <c r="CDD1" s="165"/>
      <c r="CDE1" s="165"/>
      <c r="CDF1" s="165"/>
      <c r="CDG1" s="165"/>
      <c r="CDH1" s="165"/>
      <c r="CDI1" s="165"/>
      <c r="CDJ1" s="165"/>
      <c r="CDK1" s="165"/>
      <c r="CDL1" s="165"/>
      <c r="CDM1" s="165"/>
      <c r="CDN1" s="165"/>
      <c r="CDO1" s="165"/>
      <c r="CDP1" s="165"/>
      <c r="CDQ1" s="165"/>
      <c r="CDR1" s="165"/>
      <c r="CDS1" s="165"/>
      <c r="CDT1" s="165"/>
      <c r="CDU1" s="165"/>
      <c r="CDV1" s="165"/>
      <c r="CDW1" s="165"/>
      <c r="CDX1" s="165"/>
      <c r="CDY1" s="165"/>
      <c r="CDZ1" s="165"/>
      <c r="CEA1" s="165"/>
      <c r="CEB1" s="165"/>
      <c r="CEC1" s="165"/>
      <c r="CED1" s="165"/>
      <c r="CEE1" s="165"/>
      <c r="CEF1" s="165"/>
      <c r="CEG1" s="165"/>
      <c r="CEH1" s="165"/>
      <c r="CEI1" s="165"/>
      <c r="CEJ1" s="165"/>
      <c r="CEK1" s="165"/>
      <c r="CEL1" s="165"/>
      <c r="CEM1" s="165"/>
      <c r="CEN1" s="165"/>
      <c r="CEO1" s="165"/>
      <c r="CEP1" s="165"/>
      <c r="CEQ1" s="165"/>
      <c r="CER1" s="165"/>
      <c r="CES1" s="165"/>
      <c r="CET1" s="165"/>
      <c r="CEU1" s="165"/>
      <c r="CEV1" s="165"/>
      <c r="CEW1" s="165"/>
      <c r="CEX1" s="165"/>
      <c r="CEY1" s="165"/>
      <c r="CEZ1" s="165"/>
      <c r="CFA1" s="165"/>
      <c r="CFB1" s="165"/>
      <c r="CFC1" s="165"/>
      <c r="CFD1" s="165"/>
      <c r="CFE1" s="165"/>
      <c r="CFF1" s="165"/>
      <c r="CFG1" s="165"/>
      <c r="CFH1" s="165"/>
      <c r="CFI1" s="165"/>
      <c r="CFJ1" s="165"/>
      <c r="CFK1" s="165"/>
      <c r="CFL1" s="165"/>
      <c r="CFM1" s="165"/>
      <c r="CFN1" s="165"/>
      <c r="CFO1" s="165"/>
      <c r="CFP1" s="165"/>
      <c r="CFQ1" s="165"/>
      <c r="CFR1" s="165"/>
      <c r="CFS1" s="165"/>
      <c r="CFT1" s="165"/>
      <c r="CFU1" s="165"/>
      <c r="CFV1" s="165"/>
      <c r="CFW1" s="165"/>
      <c r="CFX1" s="165"/>
      <c r="CFY1" s="165"/>
      <c r="CFZ1" s="165"/>
      <c r="CGA1" s="165"/>
      <c r="CGB1" s="165"/>
      <c r="CGC1" s="165"/>
      <c r="CGD1" s="165"/>
      <c r="CGE1" s="165"/>
      <c r="CGF1" s="165"/>
      <c r="CGG1" s="165"/>
      <c r="CGH1" s="165"/>
      <c r="CGI1" s="165"/>
      <c r="CGJ1" s="165"/>
      <c r="CGK1" s="165"/>
      <c r="CGL1" s="165"/>
      <c r="CGM1" s="165"/>
      <c r="CGN1" s="165"/>
      <c r="CGO1" s="165"/>
      <c r="CGP1" s="165"/>
      <c r="CGQ1" s="165"/>
      <c r="CGR1" s="165"/>
      <c r="CGS1" s="165"/>
      <c r="CGT1" s="165"/>
      <c r="CGU1" s="165"/>
      <c r="CGV1" s="165"/>
      <c r="CGW1" s="165"/>
      <c r="CGX1" s="165"/>
      <c r="CGY1" s="165"/>
      <c r="CGZ1" s="165"/>
      <c r="CHA1" s="165"/>
      <c r="CHB1" s="165"/>
      <c r="CHC1" s="165"/>
      <c r="CHD1" s="165"/>
      <c r="CHE1" s="165"/>
      <c r="CHF1" s="165"/>
      <c r="CHG1" s="165"/>
      <c r="CHH1" s="165"/>
      <c r="CHI1" s="165"/>
      <c r="CHJ1" s="165"/>
      <c r="CHK1" s="165"/>
      <c r="CHL1" s="165"/>
      <c r="CHM1" s="165"/>
      <c r="CHN1" s="165"/>
      <c r="CHO1" s="165"/>
      <c r="CHP1" s="165"/>
      <c r="CHQ1" s="165"/>
      <c r="CHR1" s="165"/>
      <c r="CHS1" s="165"/>
      <c r="CHT1" s="165"/>
      <c r="CHU1" s="165"/>
      <c r="CHV1" s="165"/>
      <c r="CHW1" s="165"/>
      <c r="CHX1" s="165"/>
      <c r="CHY1" s="165"/>
      <c r="CHZ1" s="165"/>
      <c r="CIA1" s="165"/>
      <c r="CIB1" s="165"/>
      <c r="CIC1" s="165"/>
      <c r="CID1" s="165"/>
      <c r="CIE1" s="165"/>
      <c r="CIF1" s="165"/>
      <c r="CIG1" s="165"/>
      <c r="CIH1" s="165"/>
      <c r="CII1" s="165"/>
      <c r="CIJ1" s="165"/>
      <c r="CIK1" s="165"/>
      <c r="CIL1" s="165"/>
      <c r="CIM1" s="165"/>
      <c r="CIN1" s="165"/>
      <c r="CIO1" s="165"/>
      <c r="CIP1" s="165"/>
      <c r="CIQ1" s="165"/>
      <c r="CIR1" s="165"/>
      <c r="CIS1" s="165"/>
      <c r="CIT1" s="165"/>
      <c r="CIU1" s="165"/>
      <c r="CIV1" s="165"/>
      <c r="CIW1" s="165"/>
      <c r="CIX1" s="165"/>
      <c r="CIY1" s="165"/>
      <c r="CIZ1" s="165"/>
      <c r="CJA1" s="165"/>
      <c r="CJB1" s="165"/>
      <c r="CJC1" s="165"/>
      <c r="CJD1" s="165"/>
      <c r="CJE1" s="165"/>
      <c r="CJF1" s="165"/>
      <c r="CJG1" s="165"/>
      <c r="CJH1" s="165"/>
      <c r="CJI1" s="165"/>
      <c r="CJJ1" s="165"/>
      <c r="CJK1" s="165"/>
      <c r="CJL1" s="165"/>
      <c r="CJM1" s="165"/>
      <c r="CJN1" s="165"/>
      <c r="CJO1" s="165"/>
      <c r="CJP1" s="165"/>
      <c r="CJQ1" s="165"/>
      <c r="CJR1" s="165"/>
      <c r="CJS1" s="165"/>
      <c r="CJT1" s="165"/>
      <c r="CJU1" s="165"/>
      <c r="CJV1" s="165"/>
      <c r="CJW1" s="165"/>
      <c r="CJX1" s="165"/>
      <c r="CJY1" s="165"/>
      <c r="CJZ1" s="165"/>
      <c r="CKA1" s="165"/>
      <c r="CKB1" s="165"/>
      <c r="CKC1" s="165"/>
      <c r="CKD1" s="165"/>
      <c r="CKE1" s="165"/>
      <c r="CKF1" s="165"/>
      <c r="CKG1" s="165"/>
      <c r="CKH1" s="165"/>
      <c r="CKI1" s="165"/>
      <c r="CKJ1" s="165"/>
      <c r="CKK1" s="165"/>
      <c r="CKL1" s="165"/>
      <c r="CKM1" s="165"/>
      <c r="CKN1" s="165"/>
      <c r="CKO1" s="165"/>
      <c r="CKP1" s="165"/>
      <c r="CKQ1" s="165"/>
      <c r="CKR1" s="165"/>
      <c r="CKS1" s="165"/>
      <c r="CKT1" s="165"/>
      <c r="CKU1" s="165"/>
      <c r="CKV1" s="165"/>
      <c r="CKW1" s="165"/>
      <c r="CKX1" s="165"/>
      <c r="CKY1" s="165"/>
      <c r="CKZ1" s="165"/>
      <c r="CLA1" s="165"/>
      <c r="CLB1" s="165"/>
      <c r="CLC1" s="165"/>
      <c r="CLD1" s="165"/>
      <c r="CLE1" s="165"/>
      <c r="CLF1" s="165"/>
      <c r="CLG1" s="165"/>
      <c r="CLH1" s="165"/>
      <c r="CLI1" s="165"/>
      <c r="CLJ1" s="165"/>
      <c r="CLK1" s="165"/>
      <c r="CLL1" s="165"/>
      <c r="CLM1" s="165"/>
      <c r="CLN1" s="165"/>
      <c r="CLO1" s="165"/>
      <c r="CLP1" s="165"/>
      <c r="CLQ1" s="165"/>
      <c r="CLR1" s="165"/>
      <c r="CLS1" s="165"/>
      <c r="CLT1" s="165"/>
      <c r="CLU1" s="165"/>
      <c r="CLV1" s="165"/>
      <c r="CLW1" s="165"/>
      <c r="CLX1" s="165"/>
      <c r="CLY1" s="165"/>
      <c r="CLZ1" s="165"/>
      <c r="CMA1" s="165"/>
      <c r="CMB1" s="165"/>
      <c r="CMC1" s="165"/>
      <c r="CMD1" s="165"/>
      <c r="CME1" s="165"/>
      <c r="CMF1" s="165"/>
      <c r="CMG1" s="165"/>
      <c r="CMH1" s="165"/>
      <c r="CMI1" s="165"/>
      <c r="CMJ1" s="165"/>
      <c r="CMK1" s="165"/>
      <c r="CML1" s="165"/>
      <c r="CMM1" s="165"/>
      <c r="CMN1" s="165"/>
      <c r="CMO1" s="165"/>
      <c r="CMP1" s="165"/>
      <c r="CMQ1" s="165"/>
      <c r="CMR1" s="165"/>
      <c r="CMS1" s="165"/>
      <c r="CMT1" s="165"/>
      <c r="CMU1" s="165"/>
      <c r="CMV1" s="165"/>
      <c r="CMW1" s="165"/>
      <c r="CMX1" s="165"/>
      <c r="CMY1" s="165"/>
      <c r="CMZ1" s="165"/>
      <c r="CNA1" s="165"/>
      <c r="CNB1" s="165"/>
      <c r="CNC1" s="165"/>
      <c r="CND1" s="165"/>
      <c r="CNE1" s="165"/>
      <c r="CNF1" s="165"/>
      <c r="CNG1" s="165"/>
      <c r="CNH1" s="165"/>
      <c r="CNI1" s="165"/>
      <c r="CNJ1" s="165"/>
      <c r="CNK1" s="165"/>
      <c r="CNL1" s="165"/>
      <c r="CNM1" s="165"/>
      <c r="CNN1" s="165"/>
      <c r="CNO1" s="165"/>
      <c r="CNP1" s="165"/>
      <c r="CNQ1" s="165"/>
      <c r="CNR1" s="165"/>
      <c r="CNS1" s="165"/>
      <c r="CNT1" s="165"/>
      <c r="CNU1" s="165"/>
      <c r="CNV1" s="165"/>
      <c r="CNW1" s="165"/>
      <c r="CNX1" s="165"/>
      <c r="CNY1" s="165"/>
      <c r="CNZ1" s="165"/>
      <c r="COA1" s="165"/>
      <c r="COB1" s="165"/>
      <c r="COC1" s="165"/>
      <c r="COD1" s="165"/>
      <c r="COE1" s="165"/>
      <c r="COF1" s="165"/>
      <c r="COG1" s="165"/>
      <c r="COH1" s="165"/>
      <c r="COI1" s="165"/>
      <c r="COJ1" s="165"/>
      <c r="COK1" s="165"/>
      <c r="COL1" s="165"/>
      <c r="COM1" s="165"/>
      <c r="CON1" s="165"/>
      <c r="COO1" s="165"/>
      <c r="COP1" s="165"/>
      <c r="COQ1" s="165"/>
      <c r="COR1" s="165"/>
      <c r="COS1" s="165"/>
      <c r="COT1" s="165"/>
      <c r="COU1" s="165"/>
      <c r="COV1" s="165"/>
      <c r="COW1" s="165"/>
      <c r="COX1" s="165"/>
      <c r="COY1" s="165"/>
      <c r="COZ1" s="165"/>
      <c r="CPA1" s="165"/>
      <c r="CPB1" s="165"/>
      <c r="CPC1" s="165"/>
      <c r="CPD1" s="165"/>
      <c r="CPE1" s="165"/>
      <c r="CPF1" s="165"/>
      <c r="CPG1" s="165"/>
      <c r="CPH1" s="165"/>
      <c r="CPI1" s="165"/>
      <c r="CPJ1" s="165"/>
      <c r="CPK1" s="165"/>
      <c r="CPL1" s="165"/>
      <c r="CPM1" s="165"/>
      <c r="CPN1" s="165"/>
      <c r="CPO1" s="165"/>
      <c r="CPP1" s="165"/>
      <c r="CPQ1" s="165"/>
      <c r="CPR1" s="165"/>
      <c r="CPS1" s="165"/>
      <c r="CPT1" s="165"/>
      <c r="CPU1" s="165"/>
      <c r="CPV1" s="165"/>
      <c r="CPW1" s="165"/>
      <c r="CPX1" s="165"/>
      <c r="CPY1" s="165"/>
      <c r="CPZ1" s="165"/>
      <c r="CQA1" s="165"/>
      <c r="CQB1" s="165"/>
      <c r="CQC1" s="165"/>
      <c r="CQD1" s="165"/>
      <c r="CQE1" s="165"/>
      <c r="CQF1" s="165"/>
      <c r="CQG1" s="165"/>
      <c r="CQH1" s="165"/>
      <c r="CQI1" s="165"/>
      <c r="CQJ1" s="165"/>
      <c r="CQK1" s="165"/>
      <c r="CQL1" s="165"/>
      <c r="CQM1" s="165"/>
      <c r="CQN1" s="165"/>
      <c r="CQO1" s="165"/>
      <c r="CQP1" s="165"/>
      <c r="CQQ1" s="165"/>
      <c r="CQR1" s="165"/>
      <c r="CQS1" s="165"/>
      <c r="CQT1" s="165"/>
      <c r="CQU1" s="165"/>
      <c r="CQV1" s="165"/>
      <c r="CQW1" s="165"/>
      <c r="CQX1" s="165"/>
      <c r="CQY1" s="165"/>
      <c r="CQZ1" s="165"/>
      <c r="CRA1" s="165"/>
      <c r="CRB1" s="165"/>
      <c r="CRC1" s="165"/>
      <c r="CRD1" s="165"/>
      <c r="CRE1" s="165"/>
      <c r="CRF1" s="165"/>
      <c r="CRG1" s="165"/>
      <c r="CRH1" s="165"/>
      <c r="CRI1" s="165"/>
      <c r="CRJ1" s="165"/>
      <c r="CRK1" s="165"/>
      <c r="CRL1" s="165"/>
      <c r="CRM1" s="165"/>
      <c r="CRN1" s="165"/>
      <c r="CRO1" s="165"/>
      <c r="CRP1" s="165"/>
      <c r="CRQ1" s="165"/>
      <c r="CRR1" s="165"/>
      <c r="CRS1" s="165"/>
      <c r="CRT1" s="165"/>
      <c r="CRU1" s="165"/>
      <c r="CRV1" s="165"/>
      <c r="CRW1" s="165"/>
      <c r="CRX1" s="165"/>
      <c r="CRY1" s="165"/>
      <c r="CRZ1" s="165"/>
      <c r="CSA1" s="165"/>
      <c r="CSB1" s="165"/>
      <c r="CSC1" s="165"/>
      <c r="CSD1" s="165"/>
      <c r="CSE1" s="165"/>
      <c r="CSF1" s="165"/>
      <c r="CSG1" s="165"/>
      <c r="CSH1" s="165"/>
      <c r="CSI1" s="165"/>
      <c r="CSJ1" s="165"/>
      <c r="CSK1" s="165"/>
      <c r="CSL1" s="165"/>
      <c r="CSM1" s="165"/>
      <c r="CSN1" s="165"/>
      <c r="CSO1" s="165"/>
      <c r="CSP1" s="165"/>
      <c r="CSQ1" s="165"/>
      <c r="CSR1" s="165"/>
      <c r="CSS1" s="165"/>
      <c r="CST1" s="165"/>
      <c r="CSU1" s="165"/>
      <c r="CSV1" s="165"/>
      <c r="CSW1" s="165"/>
      <c r="CSX1" s="165"/>
      <c r="CSY1" s="165"/>
      <c r="CSZ1" s="165"/>
      <c r="CTA1" s="165"/>
      <c r="CTB1" s="165"/>
      <c r="CTC1" s="165"/>
      <c r="CTD1" s="165"/>
      <c r="CTE1" s="165"/>
      <c r="CTF1" s="165"/>
      <c r="CTG1" s="165"/>
      <c r="CTH1" s="165"/>
      <c r="CTI1" s="165"/>
      <c r="CTJ1" s="165"/>
      <c r="CTK1" s="165"/>
      <c r="CTL1" s="165"/>
      <c r="CTM1" s="165"/>
      <c r="CTN1" s="165"/>
      <c r="CTO1" s="165"/>
      <c r="CTP1" s="165"/>
      <c r="CTQ1" s="165"/>
      <c r="CTR1" s="165"/>
      <c r="CTS1" s="165"/>
      <c r="CTT1" s="165"/>
      <c r="CTU1" s="165"/>
      <c r="CTV1" s="165"/>
      <c r="CTW1" s="165"/>
      <c r="CTX1" s="165"/>
      <c r="CTY1" s="165"/>
      <c r="CTZ1" s="165"/>
      <c r="CUA1" s="165"/>
      <c r="CUB1" s="165"/>
      <c r="CUC1" s="165"/>
      <c r="CUD1" s="165"/>
      <c r="CUE1" s="165"/>
      <c r="CUF1" s="165"/>
      <c r="CUG1" s="165"/>
      <c r="CUH1" s="165"/>
      <c r="CUI1" s="165"/>
      <c r="CUJ1" s="165"/>
      <c r="CUK1" s="165"/>
      <c r="CUL1" s="165"/>
      <c r="CUM1" s="165"/>
      <c r="CUN1" s="165"/>
      <c r="CUO1" s="165"/>
      <c r="CUP1" s="165"/>
      <c r="CUQ1" s="165"/>
      <c r="CUR1" s="165"/>
      <c r="CUS1" s="165"/>
      <c r="CUT1" s="165"/>
      <c r="CUU1" s="165"/>
      <c r="CUV1" s="165"/>
      <c r="CUW1" s="165"/>
      <c r="CUX1" s="165"/>
      <c r="CUY1" s="165"/>
      <c r="CUZ1" s="165"/>
      <c r="CVA1" s="165"/>
      <c r="CVB1" s="165"/>
      <c r="CVC1" s="165"/>
      <c r="CVD1" s="165"/>
      <c r="CVE1" s="165"/>
      <c r="CVF1" s="165"/>
      <c r="CVG1" s="165"/>
      <c r="CVH1" s="165"/>
      <c r="CVI1" s="165"/>
      <c r="CVJ1" s="165"/>
      <c r="CVK1" s="165"/>
      <c r="CVL1" s="165"/>
      <c r="CVM1" s="165"/>
      <c r="CVN1" s="165"/>
      <c r="CVO1" s="165"/>
      <c r="CVP1" s="165"/>
      <c r="CVQ1" s="165"/>
      <c r="CVR1" s="165"/>
      <c r="CVS1" s="165"/>
      <c r="CVT1" s="165"/>
      <c r="CVU1" s="165"/>
      <c r="CVV1" s="165"/>
      <c r="CVW1" s="165"/>
      <c r="CVX1" s="165"/>
      <c r="CVY1" s="165"/>
      <c r="CVZ1" s="165"/>
      <c r="CWA1" s="165"/>
      <c r="CWB1" s="165"/>
      <c r="CWC1" s="165"/>
      <c r="CWD1" s="165"/>
      <c r="CWE1" s="165"/>
      <c r="CWF1" s="165"/>
      <c r="CWG1" s="165"/>
      <c r="CWH1" s="165"/>
      <c r="CWI1" s="165"/>
      <c r="CWJ1" s="165"/>
      <c r="CWK1" s="165"/>
      <c r="CWL1" s="165"/>
      <c r="CWM1" s="165"/>
      <c r="CWN1" s="165"/>
      <c r="CWO1" s="165"/>
      <c r="CWP1" s="165"/>
      <c r="CWQ1" s="165"/>
      <c r="CWR1" s="165"/>
      <c r="CWS1" s="165"/>
      <c r="CWT1" s="165"/>
      <c r="CWU1" s="165"/>
      <c r="CWV1" s="165"/>
      <c r="CWW1" s="165"/>
      <c r="CWX1" s="165"/>
      <c r="CWY1" s="165"/>
      <c r="CWZ1" s="165"/>
      <c r="CXA1" s="165"/>
      <c r="CXB1" s="165"/>
      <c r="CXC1" s="165"/>
      <c r="CXD1" s="165"/>
      <c r="CXE1" s="165"/>
      <c r="CXF1" s="165"/>
      <c r="CXG1" s="165"/>
      <c r="CXH1" s="165"/>
      <c r="CXI1" s="165"/>
      <c r="CXJ1" s="165"/>
      <c r="CXK1" s="165"/>
      <c r="CXL1" s="165"/>
      <c r="CXM1" s="165"/>
      <c r="CXN1" s="165"/>
      <c r="CXO1" s="165"/>
      <c r="CXP1" s="165"/>
      <c r="CXQ1" s="165"/>
      <c r="CXR1" s="165"/>
      <c r="CXS1" s="165"/>
      <c r="CXT1" s="165"/>
      <c r="CXU1" s="165"/>
      <c r="CXV1" s="165"/>
      <c r="CXW1" s="165"/>
      <c r="CXX1" s="165"/>
      <c r="CXY1" s="165"/>
      <c r="CXZ1" s="165"/>
      <c r="CYA1" s="165"/>
      <c r="CYB1" s="165"/>
      <c r="CYC1" s="165"/>
      <c r="CYD1" s="165"/>
      <c r="CYE1" s="165"/>
      <c r="CYF1" s="165"/>
      <c r="CYG1" s="165"/>
      <c r="CYH1" s="165"/>
      <c r="CYI1" s="165"/>
      <c r="CYJ1" s="165"/>
      <c r="CYK1" s="165"/>
      <c r="CYL1" s="165"/>
      <c r="CYM1" s="165"/>
      <c r="CYN1" s="165"/>
      <c r="CYO1" s="165"/>
      <c r="CYP1" s="165"/>
      <c r="CYQ1" s="165"/>
      <c r="CYR1" s="165"/>
      <c r="CYS1" s="165"/>
      <c r="CYT1" s="165"/>
      <c r="CYU1" s="165"/>
      <c r="CYV1" s="165"/>
      <c r="CYW1" s="165"/>
      <c r="CYX1" s="165"/>
      <c r="CYY1" s="165"/>
      <c r="CYZ1" s="165"/>
      <c r="CZA1" s="165"/>
      <c r="CZB1" s="165"/>
      <c r="CZC1" s="165"/>
      <c r="CZD1" s="165"/>
      <c r="CZE1" s="165"/>
      <c r="CZF1" s="165"/>
      <c r="CZG1" s="165"/>
      <c r="CZH1" s="165"/>
      <c r="CZI1" s="165"/>
      <c r="CZJ1" s="165"/>
      <c r="CZK1" s="165"/>
      <c r="CZL1" s="165"/>
      <c r="CZM1" s="165"/>
      <c r="CZN1" s="165"/>
      <c r="CZO1" s="165"/>
      <c r="CZP1" s="165"/>
      <c r="CZQ1" s="165"/>
      <c r="CZR1" s="165"/>
      <c r="CZS1" s="165"/>
      <c r="CZT1" s="165"/>
      <c r="CZU1" s="165"/>
      <c r="CZV1" s="165"/>
      <c r="CZW1" s="165"/>
      <c r="CZX1" s="165"/>
      <c r="CZY1" s="165"/>
      <c r="CZZ1" s="165"/>
      <c r="DAA1" s="165"/>
      <c r="DAB1" s="165"/>
      <c r="DAC1" s="165"/>
      <c r="DAD1" s="165"/>
      <c r="DAE1" s="165"/>
      <c r="DAF1" s="165"/>
      <c r="DAG1" s="165"/>
      <c r="DAH1" s="165"/>
      <c r="DAI1" s="165"/>
      <c r="DAJ1" s="165"/>
      <c r="DAK1" s="165"/>
      <c r="DAL1" s="165"/>
      <c r="DAM1" s="165"/>
      <c r="DAN1" s="165"/>
      <c r="DAO1" s="165"/>
      <c r="DAP1" s="165"/>
      <c r="DAQ1" s="165"/>
      <c r="DAR1" s="165"/>
      <c r="DAS1" s="165"/>
      <c r="DAT1" s="165"/>
      <c r="DAU1" s="165"/>
      <c r="DAV1" s="165"/>
      <c r="DAW1" s="165"/>
      <c r="DAX1" s="165"/>
      <c r="DAY1" s="165"/>
      <c r="DAZ1" s="165"/>
      <c r="DBA1" s="165"/>
      <c r="DBB1" s="165"/>
      <c r="DBC1" s="165"/>
      <c r="DBD1" s="165"/>
      <c r="DBE1" s="165"/>
      <c r="DBF1" s="165"/>
      <c r="DBG1" s="165"/>
      <c r="DBH1" s="165"/>
      <c r="DBI1" s="165"/>
      <c r="DBJ1" s="165"/>
      <c r="DBK1" s="165"/>
      <c r="DBL1" s="165"/>
      <c r="DBM1" s="165"/>
      <c r="DBN1" s="165"/>
      <c r="DBO1" s="165"/>
      <c r="DBP1" s="165"/>
      <c r="DBQ1" s="165"/>
      <c r="DBR1" s="165"/>
      <c r="DBS1" s="165"/>
      <c r="DBT1" s="165"/>
      <c r="DBU1" s="165"/>
      <c r="DBV1" s="165"/>
      <c r="DBW1" s="165"/>
      <c r="DBX1" s="165"/>
      <c r="DBY1" s="165"/>
      <c r="DBZ1" s="165"/>
      <c r="DCA1" s="165"/>
      <c r="DCB1" s="165"/>
      <c r="DCC1" s="165"/>
      <c r="DCD1" s="165"/>
      <c r="DCE1" s="165"/>
      <c r="DCF1" s="165"/>
      <c r="DCG1" s="165"/>
      <c r="DCH1" s="165"/>
      <c r="DCI1" s="165"/>
      <c r="DCJ1" s="165"/>
      <c r="DCK1" s="165"/>
      <c r="DCL1" s="165"/>
      <c r="DCM1" s="165"/>
      <c r="DCN1" s="165"/>
      <c r="DCO1" s="165"/>
      <c r="DCP1" s="165"/>
      <c r="DCQ1" s="165"/>
      <c r="DCR1" s="165"/>
      <c r="DCS1" s="165"/>
      <c r="DCT1" s="165"/>
      <c r="DCU1" s="165"/>
      <c r="DCV1" s="165"/>
      <c r="DCW1" s="165"/>
      <c r="DCX1" s="165"/>
      <c r="DCY1" s="165"/>
      <c r="DCZ1" s="165"/>
      <c r="DDA1" s="165"/>
      <c r="DDB1" s="165"/>
      <c r="DDC1" s="165"/>
      <c r="DDD1" s="165"/>
      <c r="DDE1" s="165"/>
      <c r="DDF1" s="165"/>
      <c r="DDG1" s="165"/>
      <c r="DDH1" s="165"/>
      <c r="DDI1" s="165"/>
      <c r="DDJ1" s="165"/>
      <c r="DDK1" s="165"/>
      <c r="DDL1" s="165"/>
      <c r="DDM1" s="165"/>
      <c r="DDN1" s="165"/>
      <c r="DDO1" s="165"/>
      <c r="DDP1" s="165"/>
      <c r="DDQ1" s="165"/>
      <c r="DDR1" s="165"/>
      <c r="DDS1" s="165"/>
      <c r="DDT1" s="165"/>
      <c r="DDU1" s="165"/>
      <c r="DDV1" s="165"/>
      <c r="DDW1" s="165"/>
      <c r="DDX1" s="165"/>
      <c r="DDY1" s="165"/>
      <c r="DDZ1" s="165"/>
      <c r="DEA1" s="165"/>
      <c r="DEB1" s="165"/>
      <c r="DEC1" s="165"/>
      <c r="DED1" s="165"/>
      <c r="DEE1" s="165"/>
      <c r="DEF1" s="165"/>
      <c r="DEG1" s="165"/>
      <c r="DEH1" s="165"/>
      <c r="DEI1" s="165"/>
      <c r="DEJ1" s="165"/>
      <c r="DEK1" s="165"/>
      <c r="DEL1" s="165"/>
      <c r="DEM1" s="165"/>
      <c r="DEN1" s="165"/>
      <c r="DEO1" s="165"/>
      <c r="DEP1" s="165"/>
      <c r="DEQ1" s="165"/>
      <c r="DER1" s="165"/>
      <c r="DES1" s="165"/>
      <c r="DET1" s="165"/>
      <c r="DEU1" s="165"/>
      <c r="DEV1" s="165"/>
      <c r="DEW1" s="165"/>
      <c r="DEX1" s="165"/>
      <c r="DEY1" s="165"/>
      <c r="DEZ1" s="165"/>
      <c r="DFA1" s="165"/>
      <c r="DFB1" s="165"/>
      <c r="DFC1" s="165"/>
      <c r="DFD1" s="165"/>
      <c r="DFE1" s="165"/>
      <c r="DFF1" s="165"/>
      <c r="DFG1" s="165"/>
      <c r="DFH1" s="165"/>
      <c r="DFI1" s="165"/>
      <c r="DFJ1" s="165"/>
      <c r="DFK1" s="165"/>
      <c r="DFL1" s="165"/>
      <c r="DFM1" s="165"/>
      <c r="DFN1" s="165"/>
      <c r="DFO1" s="165"/>
      <c r="DFP1" s="165"/>
      <c r="DFQ1" s="165"/>
      <c r="DFR1" s="165"/>
      <c r="DFS1" s="165"/>
      <c r="DFT1" s="165"/>
      <c r="DFU1" s="165"/>
      <c r="DFV1" s="165"/>
      <c r="DFW1" s="165"/>
      <c r="DFX1" s="165"/>
      <c r="DFY1" s="165"/>
      <c r="DFZ1" s="165"/>
      <c r="DGA1" s="165"/>
      <c r="DGB1" s="165"/>
      <c r="DGC1" s="165"/>
      <c r="DGD1" s="165"/>
      <c r="DGE1" s="165"/>
      <c r="DGF1" s="165"/>
      <c r="DGG1" s="165"/>
      <c r="DGH1" s="165"/>
      <c r="DGI1" s="165"/>
      <c r="DGJ1" s="165"/>
      <c r="DGK1" s="165"/>
      <c r="DGL1" s="165"/>
      <c r="DGM1" s="165"/>
      <c r="DGN1" s="165"/>
      <c r="DGO1" s="165"/>
      <c r="DGP1" s="165"/>
      <c r="DGQ1" s="165"/>
      <c r="DGR1" s="165"/>
      <c r="DGS1" s="165"/>
      <c r="DGT1" s="165"/>
      <c r="DGU1" s="165"/>
      <c r="DGV1" s="165"/>
      <c r="DGW1" s="165"/>
      <c r="DGX1" s="165"/>
      <c r="DGY1" s="165"/>
      <c r="DGZ1" s="165"/>
      <c r="DHA1" s="165"/>
      <c r="DHB1" s="165"/>
      <c r="DHC1" s="165"/>
      <c r="DHD1" s="165"/>
      <c r="DHE1" s="165"/>
      <c r="DHF1" s="165"/>
      <c r="DHG1" s="165"/>
      <c r="DHH1" s="165"/>
      <c r="DHI1" s="165"/>
      <c r="DHJ1" s="165"/>
      <c r="DHK1" s="165"/>
      <c r="DHL1" s="165"/>
      <c r="DHM1" s="165"/>
      <c r="DHN1" s="165"/>
      <c r="DHO1" s="165"/>
      <c r="DHP1" s="165"/>
      <c r="DHQ1" s="165"/>
      <c r="DHR1" s="165"/>
      <c r="DHS1" s="165"/>
      <c r="DHT1" s="165"/>
      <c r="DHU1" s="165"/>
      <c r="DHV1" s="165"/>
      <c r="DHW1" s="165"/>
      <c r="DHX1" s="165"/>
      <c r="DHY1" s="165"/>
      <c r="DHZ1" s="165"/>
      <c r="DIA1" s="165"/>
      <c r="DIB1" s="165"/>
      <c r="DIC1" s="165"/>
      <c r="DID1" s="165"/>
      <c r="DIE1" s="165"/>
      <c r="DIF1" s="165"/>
      <c r="DIG1" s="165"/>
      <c r="DIH1" s="165"/>
      <c r="DII1" s="165"/>
      <c r="DIJ1" s="165"/>
      <c r="DIK1" s="165"/>
      <c r="DIL1" s="165"/>
      <c r="DIM1" s="165"/>
      <c r="DIN1" s="165"/>
      <c r="DIO1" s="165"/>
      <c r="DIP1" s="165"/>
      <c r="DIQ1" s="165"/>
      <c r="DIR1" s="165"/>
      <c r="DIS1" s="165"/>
      <c r="DIT1" s="165"/>
      <c r="DIU1" s="165"/>
      <c r="DIV1" s="165"/>
      <c r="DIW1" s="165"/>
      <c r="DIX1" s="165"/>
      <c r="DIY1" s="165"/>
      <c r="DIZ1" s="165"/>
      <c r="DJA1" s="165"/>
      <c r="DJB1" s="165"/>
      <c r="DJC1" s="165"/>
      <c r="DJD1" s="165"/>
      <c r="DJE1" s="165"/>
      <c r="DJF1" s="165"/>
      <c r="DJG1" s="165"/>
      <c r="DJH1" s="165"/>
      <c r="DJI1" s="165"/>
      <c r="DJJ1" s="165"/>
      <c r="DJK1" s="165"/>
      <c r="DJL1" s="165"/>
      <c r="DJM1" s="165"/>
      <c r="DJN1" s="165"/>
      <c r="DJO1" s="165"/>
      <c r="DJP1" s="165"/>
      <c r="DJQ1" s="165"/>
      <c r="DJR1" s="165"/>
      <c r="DJS1" s="165"/>
      <c r="DJT1" s="165"/>
      <c r="DJU1" s="165"/>
      <c r="DJV1" s="165"/>
      <c r="DJW1" s="165"/>
      <c r="DJX1" s="165"/>
      <c r="DJY1" s="165"/>
      <c r="DJZ1" s="165"/>
      <c r="DKA1" s="165"/>
      <c r="DKB1" s="165"/>
      <c r="DKC1" s="165"/>
      <c r="DKD1" s="165"/>
      <c r="DKE1" s="165"/>
      <c r="DKF1" s="165"/>
      <c r="DKG1" s="165"/>
      <c r="DKH1" s="165"/>
      <c r="DKI1" s="165"/>
      <c r="DKJ1" s="165"/>
      <c r="DKK1" s="165"/>
      <c r="DKL1" s="165"/>
      <c r="DKM1" s="165"/>
      <c r="DKN1" s="165"/>
      <c r="DKO1" s="165"/>
      <c r="DKP1" s="165"/>
      <c r="DKQ1" s="165"/>
      <c r="DKR1" s="165"/>
      <c r="DKS1" s="165"/>
      <c r="DKT1" s="165"/>
      <c r="DKU1" s="165"/>
      <c r="DKV1" s="165"/>
      <c r="DKW1" s="165"/>
      <c r="DKX1" s="165"/>
      <c r="DKY1" s="165"/>
      <c r="DKZ1" s="165"/>
      <c r="DLA1" s="165"/>
      <c r="DLB1" s="165"/>
      <c r="DLC1" s="165"/>
      <c r="DLD1" s="165"/>
      <c r="DLE1" s="165"/>
      <c r="DLF1" s="165"/>
      <c r="DLG1" s="165"/>
      <c r="DLH1" s="165"/>
      <c r="DLI1" s="165"/>
      <c r="DLJ1" s="165"/>
      <c r="DLK1" s="165"/>
      <c r="DLL1" s="165"/>
      <c r="DLM1" s="165"/>
      <c r="DLN1" s="165"/>
      <c r="DLO1" s="165"/>
      <c r="DLP1" s="165"/>
      <c r="DLQ1" s="165"/>
      <c r="DLR1" s="165"/>
      <c r="DLS1" s="165"/>
      <c r="DLT1" s="165"/>
      <c r="DLU1" s="165"/>
      <c r="DLV1" s="165"/>
      <c r="DLW1" s="165"/>
      <c r="DLX1" s="165"/>
      <c r="DLY1" s="165"/>
      <c r="DLZ1" s="165"/>
      <c r="DMA1" s="165"/>
      <c r="DMB1" s="165"/>
      <c r="DMC1" s="165"/>
      <c r="DMD1" s="165"/>
      <c r="DME1" s="165"/>
      <c r="DMF1" s="165"/>
      <c r="DMG1" s="165"/>
      <c r="DMH1" s="165"/>
      <c r="DMI1" s="165"/>
      <c r="DMJ1" s="165"/>
      <c r="DMK1" s="165"/>
      <c r="DML1" s="165"/>
      <c r="DMM1" s="165"/>
      <c r="DMN1" s="165"/>
      <c r="DMO1" s="165"/>
      <c r="DMP1" s="165"/>
      <c r="DMQ1" s="165"/>
      <c r="DMR1" s="165"/>
      <c r="DMS1" s="165"/>
      <c r="DMT1" s="165"/>
      <c r="DMU1" s="165"/>
      <c r="DMV1" s="165"/>
      <c r="DMW1" s="165"/>
      <c r="DMX1" s="165"/>
      <c r="DMY1" s="165"/>
      <c r="DMZ1" s="165"/>
      <c r="DNA1" s="165"/>
      <c r="DNB1" s="165"/>
      <c r="DNC1" s="165"/>
      <c r="DND1" s="165"/>
      <c r="DNE1" s="165"/>
      <c r="DNF1" s="165"/>
      <c r="DNG1" s="165"/>
      <c r="DNH1" s="165"/>
      <c r="DNI1" s="165"/>
      <c r="DNJ1" s="165"/>
      <c r="DNK1" s="165"/>
      <c r="DNL1" s="165"/>
      <c r="DNM1" s="165"/>
      <c r="DNN1" s="165"/>
      <c r="DNO1" s="165"/>
      <c r="DNP1" s="165"/>
      <c r="DNQ1" s="165"/>
      <c r="DNR1" s="165"/>
      <c r="DNS1" s="165"/>
      <c r="DNT1" s="165"/>
      <c r="DNU1" s="165"/>
      <c r="DNV1" s="165"/>
      <c r="DNW1" s="165"/>
      <c r="DNX1" s="165"/>
      <c r="DNY1" s="165"/>
      <c r="DNZ1" s="165"/>
      <c r="DOA1" s="165"/>
      <c r="DOB1" s="165"/>
      <c r="DOC1" s="165"/>
      <c r="DOD1" s="165"/>
      <c r="DOE1" s="165"/>
      <c r="DOF1" s="165"/>
      <c r="DOG1" s="165"/>
      <c r="DOH1" s="165"/>
      <c r="DOI1" s="165"/>
      <c r="DOJ1" s="165"/>
      <c r="DOK1" s="165"/>
      <c r="DOL1" s="165"/>
      <c r="DOM1" s="165"/>
      <c r="DON1" s="165"/>
      <c r="DOO1" s="165"/>
      <c r="DOP1" s="165"/>
      <c r="DOQ1" s="165"/>
      <c r="DOR1" s="165"/>
      <c r="DOS1" s="165"/>
      <c r="DOT1" s="165"/>
      <c r="DOU1" s="165"/>
      <c r="DOV1" s="165"/>
      <c r="DOW1" s="165"/>
      <c r="DOX1" s="165"/>
      <c r="DOY1" s="165"/>
      <c r="DOZ1" s="165"/>
      <c r="DPA1" s="165"/>
      <c r="DPB1" s="165"/>
      <c r="DPC1" s="165"/>
      <c r="DPD1" s="165"/>
      <c r="DPE1" s="165"/>
      <c r="DPF1" s="165"/>
      <c r="DPG1" s="165"/>
      <c r="DPH1" s="165"/>
      <c r="DPI1" s="165"/>
      <c r="DPJ1" s="165"/>
      <c r="DPK1" s="165"/>
      <c r="DPL1" s="165"/>
      <c r="DPM1" s="165"/>
      <c r="DPN1" s="165"/>
      <c r="DPO1" s="165"/>
      <c r="DPP1" s="165"/>
      <c r="DPQ1" s="165"/>
      <c r="DPR1" s="165"/>
      <c r="DPS1" s="165"/>
      <c r="DPT1" s="165"/>
      <c r="DPU1" s="165"/>
      <c r="DPV1" s="165"/>
      <c r="DPW1" s="165"/>
      <c r="DPX1" s="165"/>
      <c r="DPY1" s="165"/>
      <c r="DPZ1" s="165"/>
      <c r="DQA1" s="165"/>
      <c r="DQB1" s="165"/>
      <c r="DQC1" s="165"/>
      <c r="DQD1" s="165"/>
      <c r="DQE1" s="165"/>
      <c r="DQF1" s="165"/>
      <c r="DQG1" s="165"/>
      <c r="DQH1" s="165"/>
      <c r="DQI1" s="165"/>
      <c r="DQJ1" s="165"/>
      <c r="DQK1" s="165"/>
      <c r="DQL1" s="165"/>
      <c r="DQM1" s="165"/>
      <c r="DQN1" s="165"/>
      <c r="DQO1" s="165"/>
      <c r="DQP1" s="165"/>
      <c r="DQQ1" s="165"/>
      <c r="DQR1" s="165"/>
      <c r="DQS1" s="165"/>
      <c r="DQT1" s="165"/>
      <c r="DQU1" s="165"/>
      <c r="DQV1" s="165"/>
      <c r="DQW1" s="165"/>
      <c r="DQX1" s="165"/>
      <c r="DQY1" s="165"/>
      <c r="DQZ1" s="165"/>
      <c r="DRA1" s="165"/>
      <c r="DRB1" s="165"/>
      <c r="DRC1" s="165"/>
      <c r="DRD1" s="165"/>
      <c r="DRE1" s="165"/>
      <c r="DRF1" s="165"/>
      <c r="DRG1" s="165"/>
      <c r="DRH1" s="165"/>
      <c r="DRI1" s="165"/>
      <c r="DRJ1" s="165"/>
      <c r="DRK1" s="165"/>
      <c r="DRL1" s="165"/>
      <c r="DRM1" s="165"/>
      <c r="DRN1" s="165"/>
      <c r="DRO1" s="165"/>
      <c r="DRP1" s="165"/>
      <c r="DRQ1" s="165"/>
      <c r="DRR1" s="165"/>
      <c r="DRS1" s="165"/>
      <c r="DRT1" s="165"/>
      <c r="DRU1" s="165"/>
      <c r="DRV1" s="165"/>
      <c r="DRW1" s="165"/>
      <c r="DRX1" s="165"/>
      <c r="DRY1" s="165"/>
      <c r="DRZ1" s="165"/>
      <c r="DSA1" s="165"/>
      <c r="DSB1" s="165"/>
      <c r="DSC1" s="165"/>
      <c r="DSD1" s="165"/>
      <c r="DSE1" s="165"/>
      <c r="DSF1" s="165"/>
      <c r="DSG1" s="165"/>
      <c r="DSH1" s="165"/>
      <c r="DSI1" s="165"/>
      <c r="DSJ1" s="165"/>
      <c r="DSK1" s="165"/>
      <c r="DSL1" s="165"/>
      <c r="DSM1" s="165"/>
      <c r="DSN1" s="165"/>
      <c r="DSO1" s="165"/>
      <c r="DSP1" s="165"/>
      <c r="DSQ1" s="165"/>
      <c r="DSR1" s="165"/>
      <c r="DSS1" s="165"/>
      <c r="DST1" s="165"/>
      <c r="DSU1" s="165"/>
      <c r="DSV1" s="165"/>
      <c r="DSW1" s="165"/>
      <c r="DSX1" s="165"/>
      <c r="DSY1" s="165"/>
      <c r="DSZ1" s="165"/>
      <c r="DTA1" s="165"/>
      <c r="DTB1" s="165"/>
      <c r="DTC1" s="165"/>
      <c r="DTD1" s="165"/>
      <c r="DTE1" s="165"/>
      <c r="DTF1" s="165"/>
      <c r="DTG1" s="165"/>
      <c r="DTH1" s="165"/>
      <c r="DTI1" s="165"/>
      <c r="DTJ1" s="165"/>
      <c r="DTK1" s="165"/>
      <c r="DTL1" s="165"/>
      <c r="DTM1" s="165"/>
      <c r="DTN1" s="165"/>
      <c r="DTO1" s="165"/>
      <c r="DTP1" s="165"/>
      <c r="DTQ1" s="165"/>
      <c r="DTR1" s="165"/>
      <c r="DTS1" s="165"/>
      <c r="DTT1" s="165"/>
      <c r="DTU1" s="165"/>
      <c r="DTV1" s="165"/>
      <c r="DTW1" s="165"/>
      <c r="DTX1" s="165"/>
      <c r="DTY1" s="165"/>
      <c r="DTZ1" s="165"/>
      <c r="DUA1" s="165"/>
      <c r="DUB1" s="165"/>
      <c r="DUC1" s="165"/>
      <c r="DUD1" s="165"/>
      <c r="DUE1" s="165"/>
      <c r="DUF1" s="165"/>
      <c r="DUG1" s="165"/>
      <c r="DUH1" s="165"/>
      <c r="DUI1" s="165"/>
      <c r="DUJ1" s="165"/>
      <c r="DUK1" s="165"/>
      <c r="DUL1" s="165"/>
      <c r="DUM1" s="165"/>
      <c r="DUN1" s="165"/>
      <c r="DUO1" s="165"/>
      <c r="DUP1" s="165"/>
      <c r="DUQ1" s="165"/>
      <c r="DUR1" s="165"/>
      <c r="DUS1" s="165"/>
      <c r="DUT1" s="165"/>
      <c r="DUU1" s="165"/>
      <c r="DUV1" s="165"/>
      <c r="DUW1" s="165"/>
      <c r="DUX1" s="165"/>
      <c r="DUY1" s="165"/>
      <c r="DUZ1" s="165"/>
      <c r="DVA1" s="165"/>
      <c r="DVB1" s="165"/>
      <c r="DVC1" s="165"/>
      <c r="DVD1" s="165"/>
      <c r="DVE1" s="165"/>
      <c r="DVF1" s="165"/>
      <c r="DVG1" s="165"/>
      <c r="DVH1" s="165"/>
      <c r="DVI1" s="165"/>
      <c r="DVJ1" s="165"/>
      <c r="DVK1" s="165"/>
      <c r="DVL1" s="165"/>
      <c r="DVM1" s="165"/>
      <c r="DVN1" s="165"/>
      <c r="DVO1" s="165"/>
      <c r="DVP1" s="165"/>
      <c r="DVQ1" s="165"/>
      <c r="DVR1" s="165"/>
      <c r="DVS1" s="165"/>
      <c r="DVT1" s="165"/>
      <c r="DVU1" s="165"/>
      <c r="DVV1" s="165"/>
      <c r="DVW1" s="165"/>
      <c r="DVX1" s="165"/>
      <c r="DVY1" s="165"/>
      <c r="DVZ1" s="165"/>
      <c r="DWA1" s="165"/>
      <c r="DWB1" s="165"/>
      <c r="DWC1" s="165"/>
      <c r="DWD1" s="165"/>
      <c r="DWE1" s="165"/>
      <c r="DWF1" s="165"/>
      <c r="DWG1" s="165"/>
      <c r="DWH1" s="165"/>
      <c r="DWI1" s="165"/>
      <c r="DWJ1" s="165"/>
      <c r="DWK1" s="165"/>
      <c r="DWL1" s="165"/>
      <c r="DWM1" s="165"/>
      <c r="DWN1" s="165"/>
      <c r="DWO1" s="165"/>
      <c r="DWP1" s="165"/>
      <c r="DWQ1" s="165"/>
      <c r="DWR1" s="165"/>
      <c r="DWS1" s="165"/>
      <c r="DWT1" s="165"/>
      <c r="DWU1" s="165"/>
      <c r="DWV1" s="165"/>
      <c r="DWW1" s="165"/>
      <c r="DWX1" s="165"/>
      <c r="DWY1" s="165"/>
      <c r="DWZ1" s="165"/>
      <c r="DXA1" s="165"/>
      <c r="DXB1" s="165"/>
      <c r="DXC1" s="165"/>
      <c r="DXD1" s="165"/>
      <c r="DXE1" s="165"/>
      <c r="DXF1" s="165"/>
      <c r="DXG1" s="165"/>
      <c r="DXH1" s="165"/>
      <c r="DXI1" s="165"/>
      <c r="DXJ1" s="165"/>
      <c r="DXK1" s="165"/>
      <c r="DXL1" s="165"/>
      <c r="DXM1" s="165"/>
      <c r="DXN1" s="165"/>
      <c r="DXO1" s="165"/>
      <c r="DXP1" s="165"/>
      <c r="DXQ1" s="165"/>
      <c r="DXR1" s="165"/>
      <c r="DXS1" s="165"/>
      <c r="DXT1" s="165"/>
      <c r="DXU1" s="165"/>
      <c r="DXV1" s="165"/>
      <c r="DXW1" s="165"/>
      <c r="DXX1" s="165"/>
      <c r="DXY1" s="165"/>
      <c r="DXZ1" s="165"/>
      <c r="DYA1" s="165"/>
      <c r="DYB1" s="165"/>
      <c r="DYC1" s="165"/>
      <c r="DYD1" s="165"/>
      <c r="DYE1" s="165"/>
      <c r="DYF1" s="165"/>
      <c r="DYG1" s="165"/>
      <c r="DYH1" s="165"/>
      <c r="DYI1" s="165"/>
      <c r="DYJ1" s="165"/>
      <c r="DYK1" s="165"/>
      <c r="DYL1" s="165"/>
      <c r="DYM1" s="165"/>
      <c r="DYN1" s="165"/>
      <c r="DYO1" s="165"/>
      <c r="DYP1" s="165"/>
      <c r="DYQ1" s="165"/>
      <c r="DYR1" s="165"/>
      <c r="DYS1" s="165"/>
      <c r="DYT1" s="165"/>
      <c r="DYU1" s="165"/>
      <c r="DYV1" s="165"/>
      <c r="DYW1" s="165"/>
      <c r="DYX1" s="165"/>
      <c r="DYY1" s="165"/>
      <c r="DYZ1" s="165"/>
      <c r="DZA1" s="165"/>
      <c r="DZB1" s="165"/>
      <c r="DZC1" s="165"/>
      <c r="DZD1" s="165"/>
      <c r="DZE1" s="165"/>
      <c r="DZF1" s="165"/>
      <c r="DZG1" s="165"/>
      <c r="DZH1" s="165"/>
      <c r="DZI1" s="165"/>
      <c r="DZJ1" s="165"/>
      <c r="DZK1" s="165"/>
      <c r="DZL1" s="165"/>
      <c r="DZM1" s="165"/>
      <c r="DZN1" s="165"/>
      <c r="DZO1" s="165"/>
      <c r="DZP1" s="165"/>
      <c r="DZQ1" s="165"/>
      <c r="DZR1" s="165"/>
      <c r="DZS1" s="165"/>
      <c r="DZT1" s="165"/>
      <c r="DZU1" s="165"/>
      <c r="DZV1" s="165"/>
      <c r="DZW1" s="165"/>
      <c r="DZX1" s="165"/>
      <c r="DZY1" s="165"/>
      <c r="DZZ1" s="165"/>
      <c r="EAA1" s="165"/>
      <c r="EAB1" s="165"/>
      <c r="EAC1" s="165"/>
      <c r="EAD1" s="165"/>
      <c r="EAE1" s="165"/>
      <c r="EAF1" s="165"/>
      <c r="EAG1" s="165"/>
      <c r="EAH1" s="165"/>
      <c r="EAI1" s="165"/>
      <c r="EAJ1" s="165"/>
      <c r="EAK1" s="165"/>
      <c r="EAL1" s="165"/>
      <c r="EAM1" s="165"/>
      <c r="EAN1" s="165"/>
      <c r="EAO1" s="165"/>
      <c r="EAP1" s="165"/>
      <c r="EAQ1" s="165"/>
      <c r="EAR1" s="165"/>
      <c r="EAS1" s="165"/>
      <c r="EAT1" s="165"/>
      <c r="EAU1" s="165"/>
      <c r="EAV1" s="165"/>
      <c r="EAW1" s="165"/>
      <c r="EAX1" s="165"/>
      <c r="EAY1" s="165"/>
      <c r="EAZ1" s="165"/>
      <c r="EBA1" s="165"/>
      <c r="EBB1" s="165"/>
      <c r="EBC1" s="165"/>
      <c r="EBD1" s="165"/>
      <c r="EBE1" s="165"/>
      <c r="EBF1" s="165"/>
      <c r="EBG1" s="165"/>
      <c r="EBH1" s="165"/>
      <c r="EBI1" s="165"/>
      <c r="EBJ1" s="165"/>
      <c r="EBK1" s="165"/>
      <c r="EBL1" s="165"/>
      <c r="EBM1" s="165"/>
      <c r="EBN1" s="165"/>
      <c r="EBO1" s="165"/>
      <c r="EBP1" s="165"/>
      <c r="EBQ1" s="165"/>
      <c r="EBR1" s="165"/>
      <c r="EBS1" s="165"/>
      <c r="EBT1" s="165"/>
      <c r="EBU1" s="165"/>
      <c r="EBV1" s="165"/>
      <c r="EBW1" s="165"/>
      <c r="EBX1" s="165"/>
      <c r="EBY1" s="165"/>
      <c r="EBZ1" s="165"/>
      <c r="ECA1" s="165"/>
      <c r="ECB1" s="165"/>
      <c r="ECC1" s="165"/>
      <c r="ECD1" s="165"/>
      <c r="ECE1" s="165"/>
      <c r="ECF1" s="165"/>
      <c r="ECG1" s="165"/>
      <c r="ECH1" s="165"/>
      <c r="ECI1" s="165"/>
      <c r="ECJ1" s="165"/>
      <c r="ECK1" s="165"/>
      <c r="ECL1" s="165"/>
      <c r="ECM1" s="165"/>
      <c r="ECN1" s="165"/>
      <c r="ECO1" s="165"/>
      <c r="ECP1" s="165"/>
      <c r="ECQ1" s="165"/>
      <c r="ECR1" s="165"/>
      <c r="ECS1" s="165"/>
      <c r="ECT1" s="165"/>
      <c r="ECU1" s="165"/>
      <c r="ECV1" s="165"/>
      <c r="ECW1" s="165"/>
      <c r="ECX1" s="165"/>
      <c r="ECY1" s="165"/>
      <c r="ECZ1" s="165"/>
      <c r="EDA1" s="165"/>
      <c r="EDB1" s="165"/>
      <c r="EDC1" s="165"/>
      <c r="EDD1" s="165"/>
      <c r="EDE1" s="165"/>
      <c r="EDF1" s="165"/>
      <c r="EDG1" s="165"/>
      <c r="EDH1" s="165"/>
      <c r="EDI1" s="165"/>
      <c r="EDJ1" s="165"/>
      <c r="EDK1" s="165"/>
      <c r="EDL1" s="165"/>
      <c r="EDM1" s="165"/>
      <c r="EDN1" s="165"/>
      <c r="EDO1" s="165"/>
      <c r="EDP1" s="165"/>
      <c r="EDQ1" s="165"/>
      <c r="EDR1" s="165"/>
      <c r="EDS1" s="165"/>
      <c r="EDT1" s="165"/>
      <c r="EDU1" s="165"/>
      <c r="EDV1" s="165"/>
      <c r="EDW1" s="165"/>
      <c r="EDX1" s="165"/>
      <c r="EDY1" s="165"/>
      <c r="EDZ1" s="165"/>
      <c r="EEA1" s="165"/>
      <c r="EEB1" s="165"/>
      <c r="EEC1" s="165"/>
      <c r="EED1" s="165"/>
      <c r="EEE1" s="165"/>
      <c r="EEF1" s="165"/>
      <c r="EEG1" s="165"/>
      <c r="EEH1" s="165"/>
      <c r="EEI1" s="165"/>
      <c r="EEJ1" s="165"/>
      <c r="EEK1" s="165"/>
      <c r="EEL1" s="165"/>
      <c r="EEM1" s="165"/>
      <c r="EEN1" s="165"/>
      <c r="EEO1" s="165"/>
      <c r="EEP1" s="165"/>
      <c r="EEQ1" s="165"/>
      <c r="EER1" s="165"/>
      <c r="EES1" s="165"/>
      <c r="EET1" s="165"/>
      <c r="EEU1" s="165"/>
      <c r="EEV1" s="165"/>
      <c r="EEW1" s="165"/>
      <c r="EEX1" s="165"/>
      <c r="EEY1" s="165"/>
      <c r="EEZ1" s="165"/>
      <c r="EFA1" s="165"/>
      <c r="EFB1" s="165"/>
      <c r="EFC1" s="165"/>
      <c r="EFD1" s="165"/>
      <c r="EFE1" s="165"/>
      <c r="EFF1" s="165"/>
      <c r="EFG1" s="165"/>
      <c r="EFH1" s="165"/>
      <c r="EFI1" s="165"/>
      <c r="EFJ1" s="165"/>
      <c r="EFK1" s="165"/>
      <c r="EFL1" s="165"/>
      <c r="EFM1" s="165"/>
      <c r="EFN1" s="165"/>
      <c r="EFO1" s="165"/>
      <c r="EFP1" s="165"/>
      <c r="EFQ1" s="165"/>
      <c r="EFR1" s="165"/>
      <c r="EFS1" s="165"/>
      <c r="EFT1" s="165"/>
      <c r="EFU1" s="165"/>
      <c r="EFV1" s="165"/>
      <c r="EFW1" s="165"/>
      <c r="EFX1" s="165"/>
      <c r="EFY1" s="165"/>
      <c r="EFZ1" s="165"/>
      <c r="EGA1" s="165"/>
      <c r="EGB1" s="165"/>
      <c r="EGC1" s="165"/>
      <c r="EGD1" s="165"/>
      <c r="EGE1" s="165"/>
      <c r="EGF1" s="165"/>
      <c r="EGG1" s="165"/>
      <c r="EGH1" s="165"/>
      <c r="EGI1" s="165"/>
      <c r="EGJ1" s="165"/>
      <c r="EGK1" s="165"/>
      <c r="EGL1" s="165"/>
      <c r="EGM1" s="165"/>
      <c r="EGN1" s="165"/>
      <c r="EGO1" s="165"/>
      <c r="EGP1" s="165"/>
      <c r="EGQ1" s="165"/>
      <c r="EGR1" s="165"/>
      <c r="EGS1" s="165"/>
      <c r="EGT1" s="165"/>
      <c r="EGU1" s="165"/>
      <c r="EGV1" s="165"/>
      <c r="EGW1" s="165"/>
      <c r="EGX1" s="165"/>
      <c r="EGY1" s="165"/>
      <c r="EGZ1" s="165"/>
      <c r="EHA1" s="165"/>
      <c r="EHB1" s="165"/>
      <c r="EHC1" s="165"/>
      <c r="EHD1" s="165"/>
      <c r="EHE1" s="165"/>
      <c r="EHF1" s="165"/>
      <c r="EHG1" s="165"/>
      <c r="EHH1" s="165"/>
      <c r="EHI1" s="165"/>
      <c r="EHJ1" s="165"/>
      <c r="EHK1" s="165"/>
      <c r="EHL1" s="165"/>
      <c r="EHM1" s="165"/>
      <c r="EHN1" s="165"/>
      <c r="EHO1" s="165"/>
      <c r="EHP1" s="165"/>
      <c r="EHQ1" s="165"/>
      <c r="EHR1" s="165"/>
      <c r="EHS1" s="165"/>
      <c r="EHT1" s="165"/>
      <c r="EHU1" s="165"/>
      <c r="EHV1" s="165"/>
      <c r="EHW1" s="165"/>
      <c r="EHX1" s="165"/>
      <c r="EHY1" s="165"/>
      <c r="EHZ1" s="165"/>
      <c r="EIA1" s="165"/>
      <c r="EIB1" s="165"/>
      <c r="EIC1" s="165"/>
      <c r="EID1" s="165"/>
      <c r="EIE1" s="165"/>
      <c r="EIF1" s="165"/>
      <c r="EIG1" s="165"/>
      <c r="EIH1" s="165"/>
      <c r="EII1" s="165"/>
      <c r="EIJ1" s="165"/>
      <c r="EIK1" s="165"/>
      <c r="EIL1" s="165"/>
      <c r="EIM1" s="165"/>
      <c r="EIN1" s="165"/>
      <c r="EIO1" s="165"/>
      <c r="EIP1" s="165"/>
      <c r="EIQ1" s="165"/>
      <c r="EIR1" s="165"/>
      <c r="EIS1" s="165"/>
      <c r="EIT1" s="165"/>
      <c r="EIU1" s="165"/>
      <c r="EIV1" s="165"/>
      <c r="EIW1" s="165"/>
      <c r="EIX1" s="165"/>
      <c r="EIY1" s="165"/>
      <c r="EIZ1" s="165"/>
      <c r="EJA1" s="165"/>
      <c r="EJB1" s="165"/>
      <c r="EJC1" s="165"/>
      <c r="EJD1" s="165"/>
      <c r="EJE1" s="165"/>
      <c r="EJF1" s="165"/>
      <c r="EJG1" s="165"/>
      <c r="EJH1" s="165"/>
      <c r="EJI1" s="165"/>
      <c r="EJJ1" s="165"/>
      <c r="EJK1" s="165"/>
      <c r="EJL1" s="165"/>
      <c r="EJM1" s="165"/>
      <c r="EJN1" s="165"/>
      <c r="EJO1" s="165"/>
      <c r="EJP1" s="165"/>
      <c r="EJQ1" s="165"/>
      <c r="EJR1" s="165"/>
      <c r="EJS1" s="165"/>
      <c r="EJT1" s="165"/>
      <c r="EJU1" s="165"/>
      <c r="EJV1" s="165"/>
      <c r="EJW1" s="165"/>
      <c r="EJX1" s="165"/>
      <c r="EJY1" s="165"/>
      <c r="EJZ1" s="165"/>
      <c r="EKA1" s="165"/>
      <c r="EKB1" s="165"/>
      <c r="EKC1" s="165"/>
      <c r="EKD1" s="165"/>
      <c r="EKE1" s="165"/>
      <c r="EKF1" s="165"/>
      <c r="EKG1" s="165"/>
      <c r="EKH1" s="165"/>
      <c r="EKI1" s="165"/>
      <c r="EKJ1" s="165"/>
      <c r="EKK1" s="165"/>
      <c r="EKL1" s="165"/>
      <c r="EKM1" s="165"/>
      <c r="EKN1" s="165"/>
      <c r="EKO1" s="165"/>
      <c r="EKP1" s="165"/>
      <c r="EKQ1" s="165"/>
      <c r="EKR1" s="165"/>
      <c r="EKS1" s="165"/>
      <c r="EKT1" s="165"/>
      <c r="EKU1" s="165"/>
      <c r="EKV1" s="165"/>
      <c r="EKW1" s="165"/>
      <c r="EKX1" s="165"/>
      <c r="EKY1" s="165"/>
      <c r="EKZ1" s="165"/>
      <c r="ELA1" s="165"/>
      <c r="ELB1" s="165"/>
      <c r="ELC1" s="165"/>
      <c r="ELD1" s="165"/>
      <c r="ELE1" s="165"/>
      <c r="ELF1" s="165"/>
      <c r="ELG1" s="165"/>
      <c r="ELH1" s="165"/>
      <c r="ELI1" s="165"/>
      <c r="ELJ1" s="165"/>
      <c r="ELK1" s="165"/>
      <c r="ELL1" s="165"/>
      <c r="ELM1" s="165"/>
      <c r="ELN1" s="165"/>
      <c r="ELO1" s="165"/>
      <c r="ELP1" s="165"/>
      <c r="ELQ1" s="165"/>
      <c r="ELR1" s="165"/>
      <c r="ELS1" s="165"/>
      <c r="ELT1" s="165"/>
      <c r="ELU1" s="165"/>
      <c r="ELV1" s="165"/>
      <c r="ELW1" s="165"/>
      <c r="ELX1" s="165"/>
      <c r="ELY1" s="165"/>
      <c r="ELZ1" s="165"/>
      <c r="EMA1" s="165"/>
      <c r="EMB1" s="165"/>
      <c r="EMC1" s="165"/>
      <c r="EMD1" s="165"/>
      <c r="EME1" s="165"/>
      <c r="EMF1" s="165"/>
      <c r="EMG1" s="165"/>
      <c r="EMH1" s="165"/>
      <c r="EMI1" s="165"/>
      <c r="EMJ1" s="165"/>
      <c r="EMK1" s="165"/>
      <c r="EML1" s="165"/>
      <c r="EMM1" s="165"/>
      <c r="EMN1" s="165"/>
      <c r="EMO1" s="165"/>
      <c r="EMP1" s="165"/>
      <c r="EMQ1" s="165"/>
      <c r="EMR1" s="165"/>
      <c r="EMS1" s="165"/>
      <c r="EMT1" s="165"/>
      <c r="EMU1" s="165"/>
      <c r="EMV1" s="165"/>
      <c r="EMW1" s="165"/>
      <c r="EMX1" s="165"/>
      <c r="EMY1" s="165"/>
      <c r="EMZ1" s="165"/>
      <c r="ENA1" s="165"/>
      <c r="ENB1" s="165"/>
      <c r="ENC1" s="165"/>
      <c r="END1" s="165"/>
      <c r="ENE1" s="165"/>
      <c r="ENF1" s="165"/>
      <c r="ENG1" s="165"/>
      <c r="ENH1" s="165"/>
      <c r="ENI1" s="165"/>
      <c r="ENJ1" s="165"/>
      <c r="ENK1" s="165"/>
      <c r="ENL1" s="165"/>
      <c r="ENM1" s="165"/>
      <c r="ENN1" s="165"/>
      <c r="ENO1" s="165"/>
      <c r="ENP1" s="165"/>
      <c r="ENQ1" s="165"/>
      <c r="ENR1" s="165"/>
      <c r="ENS1" s="165"/>
      <c r="ENT1" s="165"/>
      <c r="ENU1" s="165"/>
      <c r="ENV1" s="165"/>
      <c r="ENW1" s="165"/>
      <c r="ENX1" s="165"/>
      <c r="ENY1" s="165"/>
      <c r="ENZ1" s="165"/>
      <c r="EOA1" s="165"/>
      <c r="EOB1" s="165"/>
      <c r="EOC1" s="165"/>
      <c r="EOD1" s="165"/>
      <c r="EOE1" s="165"/>
      <c r="EOF1" s="165"/>
      <c r="EOG1" s="165"/>
      <c r="EOH1" s="165"/>
      <c r="EOI1" s="165"/>
      <c r="EOJ1" s="165"/>
      <c r="EOK1" s="165"/>
      <c r="EOL1" s="165"/>
      <c r="EOM1" s="165"/>
      <c r="EON1" s="165"/>
      <c r="EOO1" s="165"/>
      <c r="EOP1" s="165"/>
      <c r="EOQ1" s="165"/>
      <c r="EOR1" s="165"/>
      <c r="EOS1" s="165"/>
      <c r="EOT1" s="165"/>
      <c r="EOU1" s="165"/>
      <c r="EOV1" s="165"/>
      <c r="EOW1" s="165"/>
      <c r="EOX1" s="165"/>
      <c r="EOY1" s="165"/>
      <c r="EOZ1" s="165"/>
      <c r="EPA1" s="165"/>
      <c r="EPB1" s="165"/>
      <c r="EPC1" s="165"/>
      <c r="EPD1" s="165"/>
      <c r="EPE1" s="165"/>
      <c r="EPF1" s="165"/>
      <c r="EPG1" s="165"/>
      <c r="EPH1" s="165"/>
      <c r="EPI1" s="165"/>
      <c r="EPJ1" s="165"/>
      <c r="EPK1" s="165"/>
      <c r="EPL1" s="165"/>
      <c r="EPM1" s="165"/>
      <c r="EPN1" s="165"/>
      <c r="EPO1" s="165"/>
      <c r="EPP1" s="165"/>
      <c r="EPQ1" s="165"/>
      <c r="EPR1" s="165"/>
      <c r="EPS1" s="165"/>
      <c r="EPT1" s="165"/>
      <c r="EPU1" s="165"/>
      <c r="EPV1" s="165"/>
      <c r="EPW1" s="165"/>
      <c r="EPX1" s="165"/>
      <c r="EPY1" s="165"/>
      <c r="EPZ1" s="165"/>
      <c r="EQA1" s="165"/>
      <c r="EQB1" s="165"/>
      <c r="EQC1" s="165"/>
      <c r="EQD1" s="165"/>
      <c r="EQE1" s="165"/>
      <c r="EQF1" s="165"/>
      <c r="EQG1" s="165"/>
      <c r="EQH1" s="165"/>
      <c r="EQI1" s="165"/>
      <c r="EQJ1" s="165"/>
      <c r="EQK1" s="165"/>
      <c r="EQL1" s="165"/>
      <c r="EQM1" s="165"/>
      <c r="EQN1" s="165"/>
      <c r="EQO1" s="165"/>
      <c r="EQP1" s="165"/>
      <c r="EQQ1" s="165"/>
      <c r="EQR1" s="165"/>
      <c r="EQS1" s="165"/>
      <c r="EQT1" s="165"/>
      <c r="EQU1" s="165"/>
      <c r="EQV1" s="165"/>
      <c r="EQW1" s="165"/>
      <c r="EQX1" s="165"/>
      <c r="EQY1" s="165"/>
      <c r="EQZ1" s="165"/>
      <c r="ERA1" s="165"/>
      <c r="ERB1" s="165"/>
      <c r="ERC1" s="165"/>
      <c r="ERD1" s="165"/>
      <c r="ERE1" s="165"/>
      <c r="ERF1" s="165"/>
      <c r="ERG1" s="165"/>
      <c r="ERH1" s="165"/>
      <c r="ERI1" s="165"/>
      <c r="ERJ1" s="165"/>
      <c r="ERK1" s="165"/>
      <c r="ERL1" s="165"/>
      <c r="ERM1" s="165"/>
      <c r="ERN1" s="165"/>
      <c r="ERO1" s="165"/>
      <c r="ERP1" s="165"/>
      <c r="ERQ1" s="165"/>
      <c r="ERR1" s="165"/>
      <c r="ERS1" s="165"/>
      <c r="ERT1" s="165"/>
      <c r="ERU1" s="165"/>
      <c r="ERV1" s="165"/>
      <c r="ERW1" s="165"/>
      <c r="ERX1" s="165"/>
      <c r="ERY1" s="165"/>
      <c r="ERZ1" s="165"/>
      <c r="ESA1" s="165"/>
      <c r="ESB1" s="165"/>
      <c r="ESC1" s="165"/>
      <c r="ESD1" s="165"/>
      <c r="ESE1" s="165"/>
      <c r="ESF1" s="165"/>
      <c r="ESG1" s="165"/>
      <c r="ESH1" s="165"/>
      <c r="ESI1" s="165"/>
      <c r="ESJ1" s="165"/>
      <c r="ESK1" s="165"/>
      <c r="ESL1" s="165"/>
      <c r="ESM1" s="165"/>
      <c r="ESN1" s="165"/>
      <c r="ESO1" s="165"/>
      <c r="ESP1" s="165"/>
      <c r="ESQ1" s="165"/>
      <c r="ESR1" s="165"/>
      <c r="ESS1" s="165"/>
      <c r="EST1" s="165"/>
      <c r="ESU1" s="165"/>
      <c r="ESV1" s="165"/>
      <c r="ESW1" s="165"/>
      <c r="ESX1" s="165"/>
      <c r="ESY1" s="165"/>
      <c r="ESZ1" s="165"/>
      <c r="ETA1" s="165"/>
      <c r="ETB1" s="165"/>
      <c r="ETC1" s="165"/>
      <c r="ETD1" s="165"/>
      <c r="ETE1" s="165"/>
      <c r="ETF1" s="165"/>
      <c r="ETG1" s="165"/>
      <c r="ETH1" s="165"/>
      <c r="ETI1" s="165"/>
      <c r="ETJ1" s="165"/>
      <c r="ETK1" s="165"/>
      <c r="ETL1" s="165"/>
      <c r="ETM1" s="165"/>
      <c r="ETN1" s="165"/>
      <c r="ETO1" s="165"/>
      <c r="ETP1" s="165"/>
      <c r="ETQ1" s="165"/>
      <c r="ETR1" s="165"/>
      <c r="ETS1" s="165"/>
      <c r="ETT1" s="165"/>
      <c r="ETU1" s="165"/>
      <c r="ETV1" s="165"/>
      <c r="ETW1" s="165"/>
      <c r="ETX1" s="165"/>
      <c r="ETY1" s="165"/>
      <c r="ETZ1" s="165"/>
      <c r="EUA1" s="165"/>
      <c r="EUB1" s="165"/>
      <c r="EUC1" s="165"/>
      <c r="EUD1" s="165"/>
      <c r="EUE1" s="165"/>
      <c r="EUF1" s="165"/>
      <c r="EUG1" s="165"/>
      <c r="EUH1" s="165"/>
      <c r="EUI1" s="165"/>
      <c r="EUJ1" s="165"/>
      <c r="EUK1" s="165"/>
      <c r="EUL1" s="165"/>
      <c r="EUM1" s="165"/>
      <c r="EUN1" s="165"/>
      <c r="EUO1" s="165"/>
      <c r="EUP1" s="165"/>
      <c r="EUQ1" s="165"/>
      <c r="EUR1" s="165"/>
      <c r="EUS1" s="165"/>
      <c r="EUT1" s="165"/>
      <c r="EUU1" s="165"/>
      <c r="EUV1" s="165"/>
      <c r="EUW1" s="165"/>
      <c r="EUX1" s="165"/>
      <c r="EUY1" s="165"/>
      <c r="EUZ1" s="165"/>
      <c r="EVA1" s="165"/>
      <c r="EVB1" s="165"/>
      <c r="EVC1" s="165"/>
      <c r="EVD1" s="165"/>
      <c r="EVE1" s="165"/>
      <c r="EVF1" s="165"/>
      <c r="EVG1" s="165"/>
      <c r="EVH1" s="165"/>
      <c r="EVI1" s="165"/>
      <c r="EVJ1" s="165"/>
      <c r="EVK1" s="165"/>
      <c r="EVL1" s="165"/>
      <c r="EVM1" s="165"/>
      <c r="EVN1" s="165"/>
      <c r="EVO1" s="165"/>
      <c r="EVP1" s="165"/>
      <c r="EVQ1" s="165"/>
      <c r="EVR1" s="165"/>
      <c r="EVS1" s="165"/>
      <c r="EVT1" s="165"/>
      <c r="EVU1" s="165"/>
      <c r="EVV1" s="165"/>
      <c r="EVW1" s="165"/>
      <c r="EVX1" s="165"/>
      <c r="EVY1" s="165"/>
      <c r="EVZ1" s="165"/>
      <c r="EWA1" s="165"/>
      <c r="EWB1" s="165"/>
      <c r="EWC1" s="165"/>
      <c r="EWD1" s="165"/>
      <c r="EWE1" s="165"/>
      <c r="EWF1" s="165"/>
      <c r="EWG1" s="165"/>
      <c r="EWH1" s="165"/>
      <c r="EWI1" s="165"/>
      <c r="EWJ1" s="165"/>
      <c r="EWK1" s="165"/>
      <c r="EWL1" s="165"/>
      <c r="EWM1" s="165"/>
      <c r="EWN1" s="165"/>
      <c r="EWO1" s="165"/>
      <c r="EWP1" s="165"/>
      <c r="EWQ1" s="165"/>
      <c r="EWR1" s="165"/>
      <c r="EWS1" s="165"/>
      <c r="EWT1" s="165"/>
      <c r="EWU1" s="165"/>
      <c r="EWV1" s="165"/>
      <c r="EWW1" s="165"/>
      <c r="EWX1" s="165"/>
      <c r="EWY1" s="165"/>
      <c r="EWZ1" s="165"/>
      <c r="EXA1" s="165"/>
      <c r="EXB1" s="165"/>
      <c r="EXC1" s="165"/>
      <c r="EXD1" s="165"/>
      <c r="EXE1" s="165"/>
      <c r="EXF1" s="165"/>
      <c r="EXG1" s="165"/>
      <c r="EXH1" s="165"/>
      <c r="EXI1" s="165"/>
      <c r="EXJ1" s="165"/>
      <c r="EXK1" s="165"/>
      <c r="EXL1" s="165"/>
      <c r="EXM1" s="165"/>
      <c r="EXN1" s="165"/>
      <c r="EXO1" s="165"/>
      <c r="EXP1" s="165"/>
      <c r="EXQ1" s="165"/>
      <c r="EXR1" s="165"/>
      <c r="EXS1" s="165"/>
      <c r="EXT1" s="165"/>
      <c r="EXU1" s="165"/>
      <c r="EXV1" s="165"/>
      <c r="EXW1" s="165"/>
      <c r="EXX1" s="165"/>
      <c r="EXY1" s="165"/>
      <c r="EXZ1" s="165"/>
      <c r="EYA1" s="165"/>
      <c r="EYB1" s="165"/>
      <c r="EYC1" s="165"/>
      <c r="EYD1" s="165"/>
      <c r="EYE1" s="165"/>
      <c r="EYF1" s="165"/>
      <c r="EYG1" s="165"/>
      <c r="EYH1" s="165"/>
      <c r="EYI1" s="165"/>
      <c r="EYJ1" s="165"/>
      <c r="EYK1" s="165"/>
      <c r="EYL1" s="165"/>
      <c r="EYM1" s="165"/>
      <c r="EYN1" s="165"/>
      <c r="EYO1" s="165"/>
      <c r="EYP1" s="165"/>
      <c r="EYQ1" s="165"/>
      <c r="EYR1" s="165"/>
      <c r="EYS1" s="165"/>
      <c r="EYT1" s="165"/>
      <c r="EYU1" s="165"/>
      <c r="EYV1" s="165"/>
      <c r="EYW1" s="165"/>
      <c r="EYX1" s="165"/>
      <c r="EYY1" s="165"/>
      <c r="EYZ1" s="165"/>
      <c r="EZA1" s="165"/>
      <c r="EZB1" s="165"/>
      <c r="EZC1" s="165"/>
      <c r="EZD1" s="165"/>
      <c r="EZE1" s="165"/>
      <c r="EZF1" s="165"/>
      <c r="EZG1" s="165"/>
      <c r="EZH1" s="165"/>
      <c r="EZI1" s="165"/>
      <c r="EZJ1" s="165"/>
      <c r="EZK1" s="165"/>
      <c r="EZL1" s="165"/>
      <c r="EZM1" s="165"/>
      <c r="EZN1" s="165"/>
      <c r="EZO1" s="165"/>
      <c r="EZP1" s="165"/>
      <c r="EZQ1" s="165"/>
      <c r="EZR1" s="165"/>
      <c r="EZS1" s="165"/>
      <c r="EZT1" s="165"/>
      <c r="EZU1" s="165"/>
      <c r="EZV1" s="165"/>
      <c r="EZW1" s="165"/>
      <c r="EZX1" s="165"/>
      <c r="EZY1" s="165"/>
      <c r="EZZ1" s="165"/>
      <c r="FAA1" s="165"/>
      <c r="FAB1" s="165"/>
      <c r="FAC1" s="165"/>
      <c r="FAD1" s="165"/>
      <c r="FAE1" s="165"/>
      <c r="FAF1" s="165"/>
      <c r="FAG1" s="165"/>
      <c r="FAH1" s="165"/>
      <c r="FAI1" s="165"/>
      <c r="FAJ1" s="165"/>
      <c r="FAK1" s="165"/>
      <c r="FAL1" s="165"/>
      <c r="FAM1" s="165"/>
      <c r="FAN1" s="165"/>
      <c r="FAO1" s="165"/>
      <c r="FAP1" s="165"/>
      <c r="FAQ1" s="165"/>
      <c r="FAR1" s="165"/>
      <c r="FAS1" s="165"/>
      <c r="FAT1" s="165"/>
      <c r="FAU1" s="165"/>
      <c r="FAV1" s="165"/>
      <c r="FAW1" s="165"/>
      <c r="FAX1" s="165"/>
      <c r="FAY1" s="165"/>
      <c r="FAZ1" s="165"/>
      <c r="FBA1" s="165"/>
      <c r="FBB1" s="165"/>
      <c r="FBC1" s="165"/>
      <c r="FBD1" s="165"/>
      <c r="FBE1" s="165"/>
      <c r="FBF1" s="165"/>
      <c r="FBG1" s="165"/>
      <c r="FBH1" s="165"/>
      <c r="FBI1" s="165"/>
      <c r="FBJ1" s="165"/>
      <c r="FBK1" s="165"/>
      <c r="FBL1" s="165"/>
      <c r="FBM1" s="165"/>
      <c r="FBN1" s="165"/>
      <c r="FBO1" s="165"/>
      <c r="FBP1" s="165"/>
      <c r="FBQ1" s="165"/>
      <c r="FBR1" s="165"/>
      <c r="FBS1" s="165"/>
      <c r="FBT1" s="165"/>
      <c r="FBU1" s="165"/>
      <c r="FBV1" s="165"/>
      <c r="FBW1" s="165"/>
      <c r="FBX1" s="165"/>
      <c r="FBY1" s="165"/>
      <c r="FBZ1" s="165"/>
      <c r="FCA1" s="165"/>
      <c r="FCB1" s="165"/>
      <c r="FCC1" s="165"/>
      <c r="FCD1" s="165"/>
      <c r="FCE1" s="165"/>
      <c r="FCF1" s="165"/>
      <c r="FCG1" s="165"/>
      <c r="FCH1" s="165"/>
      <c r="FCI1" s="165"/>
      <c r="FCJ1" s="165"/>
      <c r="FCK1" s="165"/>
      <c r="FCL1" s="165"/>
      <c r="FCM1" s="165"/>
      <c r="FCN1" s="165"/>
      <c r="FCO1" s="165"/>
      <c r="FCP1" s="165"/>
      <c r="FCQ1" s="165"/>
      <c r="FCR1" s="165"/>
      <c r="FCS1" s="165"/>
      <c r="FCT1" s="165"/>
      <c r="FCU1" s="165"/>
      <c r="FCV1" s="165"/>
      <c r="FCW1" s="165"/>
      <c r="FCX1" s="165"/>
      <c r="FCY1" s="165"/>
      <c r="FCZ1" s="165"/>
      <c r="FDA1" s="165"/>
      <c r="FDB1" s="165"/>
      <c r="FDC1" s="165"/>
      <c r="FDD1" s="165"/>
      <c r="FDE1" s="165"/>
      <c r="FDF1" s="165"/>
      <c r="FDG1" s="165"/>
      <c r="FDH1" s="165"/>
      <c r="FDI1" s="165"/>
      <c r="FDJ1" s="165"/>
      <c r="FDK1" s="165"/>
      <c r="FDL1" s="165"/>
      <c r="FDM1" s="165"/>
      <c r="FDN1" s="165"/>
      <c r="FDO1" s="165"/>
      <c r="FDP1" s="165"/>
      <c r="FDQ1" s="165"/>
      <c r="FDR1" s="165"/>
      <c r="FDS1" s="165"/>
      <c r="FDT1" s="165"/>
      <c r="FDU1" s="165"/>
      <c r="FDV1" s="165"/>
      <c r="FDW1" s="165"/>
      <c r="FDX1" s="165"/>
      <c r="FDY1" s="165"/>
      <c r="FDZ1" s="165"/>
      <c r="FEA1" s="165"/>
      <c r="FEB1" s="165"/>
      <c r="FEC1" s="165"/>
      <c r="FED1" s="165"/>
      <c r="FEE1" s="165"/>
      <c r="FEF1" s="165"/>
      <c r="FEG1" s="165"/>
      <c r="FEH1" s="165"/>
      <c r="FEI1" s="165"/>
      <c r="FEJ1" s="165"/>
      <c r="FEK1" s="165"/>
      <c r="FEL1" s="165"/>
      <c r="FEM1" s="165"/>
      <c r="FEN1" s="165"/>
      <c r="FEO1" s="165"/>
      <c r="FEP1" s="165"/>
      <c r="FEQ1" s="165"/>
      <c r="FER1" s="165"/>
      <c r="FES1" s="165"/>
      <c r="FET1" s="165"/>
      <c r="FEU1" s="165"/>
      <c r="FEV1" s="165"/>
      <c r="FEW1" s="165"/>
      <c r="FEX1" s="165"/>
      <c r="FEY1" s="165"/>
      <c r="FEZ1" s="165"/>
      <c r="FFA1" s="165"/>
      <c r="FFB1" s="165"/>
      <c r="FFC1" s="165"/>
      <c r="FFD1" s="165"/>
      <c r="FFE1" s="165"/>
      <c r="FFF1" s="165"/>
      <c r="FFG1" s="165"/>
      <c r="FFH1" s="165"/>
      <c r="FFI1" s="165"/>
      <c r="FFJ1" s="165"/>
      <c r="FFK1" s="165"/>
      <c r="FFL1" s="165"/>
      <c r="FFM1" s="165"/>
      <c r="FFN1" s="165"/>
      <c r="FFO1" s="165"/>
      <c r="FFP1" s="165"/>
      <c r="FFQ1" s="165"/>
      <c r="FFR1" s="165"/>
      <c r="FFS1" s="165"/>
      <c r="FFT1" s="165"/>
      <c r="FFU1" s="165"/>
      <c r="FFV1" s="165"/>
      <c r="FFW1" s="165"/>
      <c r="FFX1" s="165"/>
      <c r="FFY1" s="165"/>
      <c r="FFZ1" s="165"/>
      <c r="FGA1" s="165"/>
      <c r="FGB1" s="165"/>
      <c r="FGC1" s="165"/>
      <c r="FGD1" s="165"/>
      <c r="FGE1" s="165"/>
      <c r="FGF1" s="165"/>
      <c r="FGG1" s="165"/>
      <c r="FGH1" s="165"/>
      <c r="FGI1" s="165"/>
      <c r="FGJ1" s="165"/>
      <c r="FGK1" s="165"/>
      <c r="FGL1" s="165"/>
      <c r="FGM1" s="165"/>
      <c r="FGN1" s="165"/>
      <c r="FGO1" s="165"/>
      <c r="FGP1" s="165"/>
      <c r="FGQ1" s="165"/>
      <c r="FGR1" s="165"/>
      <c r="FGS1" s="165"/>
      <c r="FGT1" s="165"/>
      <c r="FGU1" s="165"/>
      <c r="FGV1" s="165"/>
      <c r="FGW1" s="165"/>
      <c r="FGX1" s="165"/>
      <c r="FGY1" s="165"/>
      <c r="FGZ1" s="165"/>
      <c r="FHA1" s="165"/>
      <c r="FHB1" s="165"/>
      <c r="FHC1" s="165"/>
      <c r="FHD1" s="165"/>
      <c r="FHE1" s="165"/>
      <c r="FHF1" s="165"/>
      <c r="FHG1" s="165"/>
      <c r="FHH1" s="165"/>
      <c r="FHI1" s="165"/>
      <c r="FHJ1" s="165"/>
      <c r="FHK1" s="165"/>
      <c r="FHL1" s="165"/>
      <c r="FHM1" s="165"/>
      <c r="FHN1" s="165"/>
      <c r="FHO1" s="165"/>
      <c r="FHP1" s="165"/>
      <c r="FHQ1" s="165"/>
      <c r="FHR1" s="165"/>
      <c r="FHS1" s="165"/>
      <c r="FHT1" s="165"/>
      <c r="FHU1" s="165"/>
      <c r="FHV1" s="165"/>
      <c r="FHW1" s="165"/>
      <c r="FHX1" s="165"/>
      <c r="FHY1" s="165"/>
      <c r="FHZ1" s="165"/>
      <c r="FIA1" s="165"/>
      <c r="FIB1" s="165"/>
      <c r="FIC1" s="165"/>
      <c r="FID1" s="165"/>
      <c r="FIE1" s="165"/>
      <c r="FIF1" s="165"/>
      <c r="FIG1" s="165"/>
      <c r="FIH1" s="165"/>
      <c r="FII1" s="165"/>
      <c r="FIJ1" s="165"/>
      <c r="FIK1" s="165"/>
      <c r="FIL1" s="165"/>
      <c r="FIM1" s="165"/>
      <c r="FIN1" s="165"/>
      <c r="FIO1" s="165"/>
      <c r="FIP1" s="165"/>
      <c r="FIQ1" s="165"/>
      <c r="FIR1" s="165"/>
      <c r="FIS1" s="165"/>
      <c r="FIT1" s="165"/>
      <c r="FIU1" s="165"/>
      <c r="FIV1" s="165"/>
      <c r="FIW1" s="165"/>
      <c r="FIX1" s="165"/>
      <c r="FIY1" s="165"/>
      <c r="FIZ1" s="165"/>
      <c r="FJA1" s="165"/>
      <c r="FJB1" s="165"/>
      <c r="FJC1" s="165"/>
      <c r="FJD1" s="165"/>
      <c r="FJE1" s="165"/>
      <c r="FJF1" s="165"/>
      <c r="FJG1" s="165"/>
      <c r="FJH1" s="165"/>
      <c r="FJI1" s="165"/>
      <c r="FJJ1" s="165"/>
      <c r="FJK1" s="165"/>
      <c r="FJL1" s="165"/>
      <c r="FJM1" s="165"/>
      <c r="FJN1" s="165"/>
      <c r="FJO1" s="165"/>
      <c r="FJP1" s="165"/>
      <c r="FJQ1" s="165"/>
      <c r="FJR1" s="165"/>
      <c r="FJS1" s="165"/>
      <c r="FJT1" s="165"/>
      <c r="FJU1" s="165"/>
      <c r="FJV1" s="165"/>
      <c r="FJW1" s="165"/>
      <c r="FJX1" s="165"/>
      <c r="FJY1" s="165"/>
      <c r="FJZ1" s="165"/>
      <c r="FKA1" s="165"/>
      <c r="FKB1" s="165"/>
      <c r="FKC1" s="165"/>
      <c r="FKD1" s="165"/>
      <c r="FKE1" s="165"/>
      <c r="FKF1" s="165"/>
      <c r="FKG1" s="165"/>
      <c r="FKH1" s="165"/>
      <c r="FKI1" s="165"/>
      <c r="FKJ1" s="165"/>
      <c r="FKK1" s="165"/>
      <c r="FKL1" s="165"/>
      <c r="FKM1" s="165"/>
      <c r="FKN1" s="165"/>
      <c r="FKO1" s="165"/>
      <c r="FKP1" s="165"/>
      <c r="FKQ1" s="165"/>
      <c r="FKR1" s="165"/>
      <c r="FKS1" s="165"/>
      <c r="FKT1" s="165"/>
      <c r="FKU1" s="165"/>
      <c r="FKV1" s="165"/>
      <c r="FKW1" s="165"/>
      <c r="FKX1" s="165"/>
      <c r="FKY1" s="165"/>
      <c r="FKZ1" s="165"/>
      <c r="FLA1" s="165"/>
      <c r="FLB1" s="165"/>
      <c r="FLC1" s="165"/>
      <c r="FLD1" s="165"/>
      <c r="FLE1" s="165"/>
      <c r="FLF1" s="165"/>
      <c r="FLG1" s="165"/>
      <c r="FLH1" s="165"/>
      <c r="FLI1" s="165"/>
      <c r="FLJ1" s="165"/>
      <c r="FLK1" s="165"/>
      <c r="FLL1" s="165"/>
      <c r="FLM1" s="165"/>
      <c r="FLN1" s="165"/>
      <c r="FLO1" s="165"/>
      <c r="FLP1" s="165"/>
      <c r="FLQ1" s="165"/>
      <c r="FLR1" s="165"/>
      <c r="FLS1" s="165"/>
      <c r="FLT1" s="165"/>
      <c r="FLU1" s="165"/>
      <c r="FLV1" s="165"/>
      <c r="FLW1" s="165"/>
      <c r="FLX1" s="165"/>
      <c r="FLY1" s="165"/>
      <c r="FLZ1" s="165"/>
      <c r="FMA1" s="165"/>
      <c r="FMB1" s="165"/>
      <c r="FMC1" s="165"/>
      <c r="FMD1" s="165"/>
      <c r="FME1" s="165"/>
      <c r="FMF1" s="165"/>
      <c r="FMG1" s="165"/>
      <c r="FMH1" s="165"/>
      <c r="FMI1" s="165"/>
      <c r="FMJ1" s="165"/>
      <c r="FMK1" s="165"/>
      <c r="FML1" s="165"/>
      <c r="FMM1" s="165"/>
      <c r="FMN1" s="165"/>
      <c r="FMO1" s="165"/>
      <c r="FMP1" s="165"/>
      <c r="FMQ1" s="165"/>
      <c r="FMR1" s="165"/>
      <c r="FMS1" s="165"/>
      <c r="FMT1" s="165"/>
      <c r="FMU1" s="165"/>
      <c r="FMV1" s="165"/>
      <c r="FMW1" s="165"/>
      <c r="FMX1" s="165"/>
      <c r="FMY1" s="165"/>
      <c r="FMZ1" s="165"/>
      <c r="FNA1" s="165"/>
      <c r="FNB1" s="165"/>
      <c r="FNC1" s="165"/>
      <c r="FND1" s="165"/>
      <c r="FNE1" s="165"/>
      <c r="FNF1" s="165"/>
      <c r="FNG1" s="165"/>
      <c r="FNH1" s="165"/>
      <c r="FNI1" s="165"/>
      <c r="FNJ1" s="165"/>
      <c r="FNK1" s="165"/>
      <c r="FNL1" s="165"/>
      <c r="FNM1" s="165"/>
      <c r="FNN1" s="165"/>
      <c r="FNO1" s="165"/>
      <c r="FNP1" s="165"/>
      <c r="FNQ1" s="165"/>
      <c r="FNR1" s="165"/>
      <c r="FNS1" s="165"/>
      <c r="FNT1" s="165"/>
      <c r="FNU1" s="165"/>
      <c r="FNV1" s="165"/>
      <c r="FNW1" s="165"/>
      <c r="FNX1" s="165"/>
      <c r="FNY1" s="165"/>
      <c r="FNZ1" s="165"/>
      <c r="FOA1" s="165"/>
      <c r="FOB1" s="165"/>
      <c r="FOC1" s="165"/>
      <c r="FOD1" s="165"/>
      <c r="FOE1" s="165"/>
      <c r="FOF1" s="165"/>
      <c r="FOG1" s="165"/>
      <c r="FOH1" s="165"/>
      <c r="FOI1" s="165"/>
      <c r="FOJ1" s="165"/>
      <c r="FOK1" s="165"/>
      <c r="FOL1" s="165"/>
      <c r="FOM1" s="165"/>
      <c r="FON1" s="165"/>
      <c r="FOO1" s="165"/>
      <c r="FOP1" s="165"/>
      <c r="FOQ1" s="165"/>
      <c r="FOR1" s="165"/>
      <c r="FOS1" s="165"/>
      <c r="FOT1" s="165"/>
      <c r="FOU1" s="165"/>
      <c r="FOV1" s="165"/>
      <c r="FOW1" s="165"/>
      <c r="FOX1" s="165"/>
      <c r="FOY1" s="165"/>
      <c r="FOZ1" s="165"/>
      <c r="FPA1" s="165"/>
      <c r="FPB1" s="165"/>
      <c r="FPC1" s="165"/>
      <c r="FPD1" s="165"/>
      <c r="FPE1" s="165"/>
      <c r="FPF1" s="165"/>
      <c r="FPG1" s="165"/>
      <c r="FPH1" s="165"/>
      <c r="FPI1" s="165"/>
      <c r="FPJ1" s="165"/>
      <c r="FPK1" s="165"/>
      <c r="FPL1" s="165"/>
      <c r="FPM1" s="165"/>
      <c r="FPN1" s="165"/>
      <c r="FPO1" s="165"/>
      <c r="FPP1" s="165"/>
      <c r="FPQ1" s="165"/>
      <c r="FPR1" s="165"/>
      <c r="FPS1" s="165"/>
      <c r="FPT1" s="165"/>
      <c r="FPU1" s="165"/>
      <c r="FPV1" s="165"/>
      <c r="FPW1" s="165"/>
      <c r="FPX1" s="165"/>
      <c r="FPY1" s="165"/>
      <c r="FPZ1" s="165"/>
      <c r="FQA1" s="165"/>
      <c r="FQB1" s="165"/>
      <c r="FQC1" s="165"/>
      <c r="FQD1" s="165"/>
      <c r="FQE1" s="165"/>
      <c r="FQF1" s="165"/>
      <c r="FQG1" s="165"/>
      <c r="FQH1" s="165"/>
      <c r="FQI1" s="165"/>
      <c r="FQJ1" s="165"/>
      <c r="FQK1" s="165"/>
      <c r="FQL1" s="165"/>
      <c r="FQM1" s="165"/>
      <c r="FQN1" s="165"/>
      <c r="FQO1" s="165"/>
      <c r="FQP1" s="165"/>
      <c r="FQQ1" s="165"/>
      <c r="FQR1" s="165"/>
      <c r="FQS1" s="165"/>
      <c r="FQT1" s="165"/>
      <c r="FQU1" s="165"/>
      <c r="FQV1" s="165"/>
      <c r="FQW1" s="165"/>
      <c r="FQX1" s="165"/>
      <c r="FQY1" s="165"/>
      <c r="FQZ1" s="165"/>
      <c r="FRA1" s="165"/>
      <c r="FRB1" s="165"/>
      <c r="FRC1" s="165"/>
      <c r="FRD1" s="165"/>
      <c r="FRE1" s="165"/>
      <c r="FRF1" s="165"/>
      <c r="FRG1" s="165"/>
      <c r="FRH1" s="165"/>
      <c r="FRI1" s="165"/>
      <c r="FRJ1" s="165"/>
      <c r="FRK1" s="165"/>
      <c r="FRL1" s="165"/>
      <c r="FRM1" s="165"/>
      <c r="FRN1" s="165"/>
      <c r="FRO1" s="165"/>
      <c r="FRP1" s="165"/>
      <c r="FRQ1" s="165"/>
      <c r="FRR1" s="165"/>
      <c r="FRS1" s="165"/>
      <c r="FRT1" s="165"/>
      <c r="FRU1" s="165"/>
      <c r="FRV1" s="165"/>
      <c r="FRW1" s="165"/>
      <c r="FRX1" s="165"/>
      <c r="FRY1" s="165"/>
      <c r="FRZ1" s="165"/>
      <c r="FSA1" s="165"/>
      <c r="FSB1" s="165"/>
      <c r="FSC1" s="165"/>
      <c r="FSD1" s="165"/>
      <c r="FSE1" s="165"/>
      <c r="FSF1" s="165"/>
      <c r="FSG1" s="165"/>
      <c r="FSH1" s="165"/>
      <c r="FSI1" s="165"/>
      <c r="FSJ1" s="165"/>
      <c r="FSK1" s="165"/>
      <c r="FSL1" s="165"/>
      <c r="FSM1" s="165"/>
      <c r="FSN1" s="165"/>
      <c r="FSO1" s="165"/>
      <c r="FSP1" s="165"/>
      <c r="FSQ1" s="165"/>
      <c r="FSR1" s="165"/>
      <c r="FSS1" s="165"/>
      <c r="FST1" s="165"/>
      <c r="FSU1" s="165"/>
      <c r="FSV1" s="165"/>
      <c r="FSW1" s="165"/>
      <c r="FSX1" s="165"/>
      <c r="FSY1" s="165"/>
      <c r="FSZ1" s="165"/>
      <c r="FTA1" s="165"/>
      <c r="FTB1" s="165"/>
      <c r="FTC1" s="165"/>
      <c r="FTD1" s="165"/>
      <c r="FTE1" s="165"/>
      <c r="FTF1" s="165"/>
      <c r="FTG1" s="165"/>
      <c r="FTH1" s="165"/>
      <c r="FTI1" s="165"/>
      <c r="FTJ1" s="165"/>
      <c r="FTK1" s="165"/>
      <c r="FTL1" s="165"/>
      <c r="FTM1" s="165"/>
      <c r="FTN1" s="165"/>
      <c r="FTO1" s="165"/>
      <c r="FTP1" s="165"/>
      <c r="FTQ1" s="165"/>
      <c r="FTR1" s="165"/>
      <c r="FTS1" s="165"/>
      <c r="FTT1" s="165"/>
      <c r="FTU1" s="165"/>
      <c r="FTV1" s="165"/>
      <c r="FTW1" s="165"/>
      <c r="FTX1" s="165"/>
      <c r="FTY1" s="165"/>
      <c r="FTZ1" s="165"/>
      <c r="FUA1" s="165"/>
      <c r="FUB1" s="165"/>
      <c r="FUC1" s="165"/>
      <c r="FUD1" s="165"/>
      <c r="FUE1" s="165"/>
      <c r="FUF1" s="165"/>
      <c r="FUG1" s="165"/>
      <c r="FUH1" s="165"/>
      <c r="FUI1" s="165"/>
      <c r="FUJ1" s="165"/>
      <c r="FUK1" s="165"/>
      <c r="FUL1" s="165"/>
      <c r="FUM1" s="165"/>
      <c r="FUN1" s="165"/>
      <c r="FUO1" s="165"/>
      <c r="FUP1" s="165"/>
      <c r="FUQ1" s="165"/>
      <c r="FUR1" s="165"/>
      <c r="FUS1" s="165"/>
      <c r="FUT1" s="165"/>
      <c r="FUU1" s="165"/>
      <c r="FUV1" s="165"/>
      <c r="FUW1" s="165"/>
      <c r="FUX1" s="165"/>
      <c r="FUY1" s="165"/>
      <c r="FUZ1" s="165"/>
      <c r="FVA1" s="165"/>
      <c r="FVB1" s="165"/>
      <c r="FVC1" s="165"/>
      <c r="FVD1" s="165"/>
      <c r="FVE1" s="165"/>
      <c r="FVF1" s="165"/>
      <c r="FVG1" s="165"/>
      <c r="FVH1" s="165"/>
      <c r="FVI1" s="165"/>
      <c r="FVJ1" s="165"/>
      <c r="FVK1" s="165"/>
      <c r="FVL1" s="165"/>
      <c r="FVM1" s="165"/>
      <c r="FVN1" s="165"/>
      <c r="FVO1" s="165"/>
      <c r="FVP1" s="165"/>
      <c r="FVQ1" s="165"/>
      <c r="FVR1" s="165"/>
      <c r="FVS1" s="165"/>
      <c r="FVT1" s="165"/>
      <c r="FVU1" s="165"/>
      <c r="FVV1" s="165"/>
      <c r="FVW1" s="165"/>
      <c r="FVX1" s="165"/>
      <c r="FVY1" s="165"/>
      <c r="FVZ1" s="165"/>
      <c r="FWA1" s="165"/>
      <c r="FWB1" s="165"/>
      <c r="FWC1" s="165"/>
      <c r="FWD1" s="165"/>
      <c r="FWE1" s="165"/>
      <c r="FWF1" s="165"/>
      <c r="FWG1" s="165"/>
      <c r="FWH1" s="165"/>
      <c r="FWI1" s="165"/>
      <c r="FWJ1" s="165"/>
      <c r="FWK1" s="165"/>
      <c r="FWL1" s="165"/>
      <c r="FWM1" s="165"/>
      <c r="FWN1" s="165"/>
      <c r="FWO1" s="165"/>
      <c r="FWP1" s="165"/>
      <c r="FWQ1" s="165"/>
      <c r="FWR1" s="165"/>
      <c r="FWS1" s="165"/>
      <c r="FWT1" s="165"/>
      <c r="FWU1" s="165"/>
      <c r="FWV1" s="165"/>
      <c r="FWW1" s="165"/>
      <c r="FWX1" s="165"/>
      <c r="FWY1" s="165"/>
      <c r="FWZ1" s="165"/>
      <c r="FXA1" s="165"/>
      <c r="FXB1" s="165"/>
      <c r="FXC1" s="165"/>
      <c r="FXD1" s="165"/>
      <c r="FXE1" s="165"/>
      <c r="FXF1" s="165"/>
      <c r="FXG1" s="165"/>
      <c r="FXH1" s="165"/>
      <c r="FXI1" s="165"/>
      <c r="FXJ1" s="165"/>
      <c r="FXK1" s="165"/>
      <c r="FXL1" s="165"/>
      <c r="FXM1" s="165"/>
      <c r="FXN1" s="165"/>
      <c r="FXO1" s="165"/>
      <c r="FXP1" s="165"/>
      <c r="FXQ1" s="165"/>
      <c r="FXR1" s="165"/>
      <c r="FXS1" s="165"/>
      <c r="FXT1" s="165"/>
      <c r="FXU1" s="165"/>
      <c r="FXV1" s="165"/>
      <c r="FXW1" s="165"/>
      <c r="FXX1" s="165"/>
      <c r="FXY1" s="165"/>
      <c r="FXZ1" s="165"/>
      <c r="FYA1" s="165"/>
      <c r="FYB1" s="165"/>
      <c r="FYC1" s="165"/>
      <c r="FYD1" s="165"/>
      <c r="FYE1" s="165"/>
      <c r="FYF1" s="165"/>
      <c r="FYG1" s="165"/>
      <c r="FYH1" s="165"/>
      <c r="FYI1" s="165"/>
      <c r="FYJ1" s="165"/>
      <c r="FYK1" s="165"/>
      <c r="FYL1" s="165"/>
      <c r="FYM1" s="165"/>
      <c r="FYN1" s="165"/>
      <c r="FYO1" s="165"/>
      <c r="FYP1" s="165"/>
      <c r="FYQ1" s="165"/>
      <c r="FYR1" s="165"/>
      <c r="FYS1" s="165"/>
      <c r="FYT1" s="165"/>
      <c r="FYU1" s="165"/>
      <c r="FYV1" s="165"/>
      <c r="FYW1" s="165"/>
      <c r="FYX1" s="165"/>
      <c r="FYY1" s="165"/>
      <c r="FYZ1" s="165"/>
      <c r="FZA1" s="165"/>
      <c r="FZB1" s="165"/>
      <c r="FZC1" s="165"/>
      <c r="FZD1" s="165"/>
      <c r="FZE1" s="165"/>
      <c r="FZF1" s="165"/>
      <c r="FZG1" s="165"/>
      <c r="FZH1" s="165"/>
      <c r="FZI1" s="165"/>
      <c r="FZJ1" s="165"/>
      <c r="FZK1" s="165"/>
      <c r="FZL1" s="165"/>
      <c r="FZM1" s="165"/>
      <c r="FZN1" s="165"/>
      <c r="FZO1" s="165"/>
      <c r="FZP1" s="165"/>
      <c r="FZQ1" s="165"/>
      <c r="FZR1" s="165"/>
      <c r="FZS1" s="165"/>
      <c r="FZT1" s="165"/>
      <c r="FZU1" s="165"/>
      <c r="FZV1" s="165"/>
      <c r="FZW1" s="165"/>
      <c r="FZX1" s="165"/>
      <c r="FZY1" s="165"/>
      <c r="FZZ1" s="165"/>
      <c r="GAA1" s="165"/>
      <c r="GAB1" s="165"/>
      <c r="GAC1" s="165"/>
      <c r="GAD1" s="165"/>
      <c r="GAE1" s="165"/>
      <c r="GAF1" s="165"/>
      <c r="GAG1" s="165"/>
      <c r="GAH1" s="165"/>
      <c r="GAI1" s="165"/>
      <c r="GAJ1" s="165"/>
      <c r="GAK1" s="165"/>
      <c r="GAL1" s="165"/>
      <c r="GAM1" s="165"/>
      <c r="GAN1" s="165"/>
      <c r="GAO1" s="165"/>
      <c r="GAP1" s="165"/>
      <c r="GAQ1" s="165"/>
      <c r="GAR1" s="165"/>
      <c r="GAS1" s="165"/>
      <c r="GAT1" s="165"/>
      <c r="GAU1" s="165"/>
      <c r="GAV1" s="165"/>
      <c r="GAW1" s="165"/>
      <c r="GAX1" s="165"/>
      <c r="GAY1" s="165"/>
      <c r="GAZ1" s="165"/>
      <c r="GBA1" s="165"/>
      <c r="GBB1" s="165"/>
      <c r="GBC1" s="165"/>
      <c r="GBD1" s="165"/>
      <c r="GBE1" s="165"/>
      <c r="GBF1" s="165"/>
      <c r="GBG1" s="165"/>
      <c r="GBH1" s="165"/>
      <c r="GBI1" s="165"/>
      <c r="GBJ1" s="165"/>
      <c r="GBK1" s="165"/>
      <c r="GBL1" s="165"/>
      <c r="GBM1" s="165"/>
      <c r="GBN1" s="165"/>
      <c r="GBO1" s="165"/>
      <c r="GBP1" s="165"/>
      <c r="GBQ1" s="165"/>
      <c r="GBR1" s="165"/>
      <c r="GBS1" s="165"/>
      <c r="GBT1" s="165"/>
      <c r="GBU1" s="165"/>
      <c r="GBV1" s="165"/>
      <c r="GBW1" s="165"/>
      <c r="GBX1" s="165"/>
      <c r="GBY1" s="165"/>
      <c r="GBZ1" s="165"/>
      <c r="GCA1" s="165"/>
      <c r="GCB1" s="165"/>
      <c r="GCC1" s="165"/>
      <c r="GCD1" s="165"/>
      <c r="GCE1" s="165"/>
      <c r="GCF1" s="165"/>
      <c r="GCG1" s="165"/>
      <c r="GCH1" s="165"/>
      <c r="GCI1" s="165"/>
      <c r="GCJ1" s="165"/>
      <c r="GCK1" s="165"/>
      <c r="GCL1" s="165"/>
      <c r="GCM1" s="165"/>
      <c r="GCN1" s="165"/>
      <c r="GCO1" s="165"/>
      <c r="GCP1" s="165"/>
      <c r="GCQ1" s="165"/>
      <c r="GCR1" s="165"/>
      <c r="GCS1" s="165"/>
      <c r="GCT1" s="165"/>
      <c r="GCU1" s="165"/>
      <c r="GCV1" s="165"/>
      <c r="GCW1" s="165"/>
      <c r="GCX1" s="165"/>
      <c r="GCY1" s="165"/>
      <c r="GCZ1" s="165"/>
      <c r="GDA1" s="165"/>
      <c r="GDB1" s="165"/>
      <c r="GDC1" s="165"/>
      <c r="GDD1" s="165"/>
      <c r="GDE1" s="165"/>
      <c r="GDF1" s="165"/>
      <c r="GDG1" s="165"/>
      <c r="GDH1" s="165"/>
      <c r="GDI1" s="165"/>
      <c r="GDJ1" s="165"/>
      <c r="GDK1" s="165"/>
      <c r="GDL1" s="165"/>
      <c r="GDM1" s="165"/>
      <c r="GDN1" s="165"/>
      <c r="GDO1" s="165"/>
      <c r="GDP1" s="165"/>
      <c r="GDQ1" s="165"/>
      <c r="GDR1" s="165"/>
      <c r="GDS1" s="165"/>
      <c r="GDT1" s="165"/>
      <c r="GDU1" s="165"/>
      <c r="GDV1" s="165"/>
      <c r="GDW1" s="165"/>
      <c r="GDX1" s="165"/>
      <c r="GDY1" s="165"/>
      <c r="GDZ1" s="165"/>
      <c r="GEA1" s="165"/>
      <c r="GEB1" s="165"/>
      <c r="GEC1" s="165"/>
      <c r="GED1" s="165"/>
      <c r="GEE1" s="165"/>
      <c r="GEF1" s="165"/>
      <c r="GEG1" s="165"/>
      <c r="GEH1" s="165"/>
      <c r="GEI1" s="165"/>
      <c r="GEJ1" s="165"/>
      <c r="GEK1" s="165"/>
      <c r="GEL1" s="165"/>
      <c r="GEM1" s="165"/>
      <c r="GEN1" s="165"/>
      <c r="GEO1" s="165"/>
      <c r="GEP1" s="165"/>
      <c r="GEQ1" s="165"/>
      <c r="GER1" s="165"/>
      <c r="GES1" s="165"/>
      <c r="GET1" s="165"/>
      <c r="GEU1" s="165"/>
      <c r="GEV1" s="165"/>
      <c r="GEW1" s="165"/>
      <c r="GEX1" s="165"/>
      <c r="GEY1" s="165"/>
      <c r="GEZ1" s="165"/>
      <c r="GFA1" s="165"/>
      <c r="GFB1" s="165"/>
      <c r="GFC1" s="165"/>
      <c r="GFD1" s="165"/>
      <c r="GFE1" s="165"/>
      <c r="GFF1" s="165"/>
      <c r="GFG1" s="165"/>
      <c r="GFH1" s="165"/>
      <c r="GFI1" s="165"/>
      <c r="GFJ1" s="165"/>
      <c r="GFK1" s="165"/>
      <c r="GFL1" s="165"/>
      <c r="GFM1" s="165"/>
      <c r="GFN1" s="165"/>
      <c r="GFO1" s="165"/>
      <c r="GFP1" s="165"/>
      <c r="GFQ1" s="165"/>
      <c r="GFR1" s="165"/>
      <c r="GFS1" s="165"/>
      <c r="GFT1" s="165"/>
      <c r="GFU1" s="165"/>
      <c r="GFV1" s="165"/>
      <c r="GFW1" s="165"/>
      <c r="GFX1" s="165"/>
      <c r="GFY1" s="165"/>
      <c r="GFZ1" s="165"/>
      <c r="GGA1" s="165"/>
      <c r="GGB1" s="165"/>
      <c r="GGC1" s="165"/>
      <c r="GGD1" s="165"/>
      <c r="GGE1" s="165"/>
      <c r="GGF1" s="165"/>
      <c r="GGG1" s="165"/>
      <c r="GGH1" s="165"/>
      <c r="GGI1" s="165"/>
      <c r="GGJ1" s="165"/>
      <c r="GGK1" s="165"/>
      <c r="GGL1" s="165"/>
      <c r="GGM1" s="165"/>
      <c r="GGN1" s="165"/>
      <c r="GGO1" s="165"/>
      <c r="GGP1" s="165"/>
      <c r="GGQ1" s="165"/>
      <c r="GGR1" s="165"/>
      <c r="GGS1" s="165"/>
      <c r="GGT1" s="165"/>
      <c r="GGU1" s="165"/>
      <c r="GGV1" s="165"/>
      <c r="GGW1" s="165"/>
      <c r="GGX1" s="165"/>
      <c r="GGY1" s="165"/>
      <c r="GGZ1" s="165"/>
      <c r="GHA1" s="165"/>
      <c r="GHB1" s="165"/>
      <c r="GHC1" s="165"/>
      <c r="GHD1" s="165"/>
      <c r="GHE1" s="165"/>
      <c r="GHF1" s="165"/>
      <c r="GHG1" s="165"/>
      <c r="GHH1" s="165"/>
      <c r="GHI1" s="165"/>
      <c r="GHJ1" s="165"/>
      <c r="GHK1" s="165"/>
      <c r="GHL1" s="165"/>
      <c r="GHM1" s="165"/>
      <c r="GHN1" s="165"/>
      <c r="GHO1" s="165"/>
      <c r="GHP1" s="165"/>
      <c r="GHQ1" s="165"/>
      <c r="GHR1" s="165"/>
      <c r="GHS1" s="165"/>
      <c r="GHT1" s="165"/>
      <c r="GHU1" s="165"/>
      <c r="GHV1" s="165"/>
      <c r="GHW1" s="165"/>
      <c r="GHX1" s="165"/>
      <c r="GHY1" s="165"/>
      <c r="GHZ1" s="165"/>
      <c r="GIA1" s="165"/>
      <c r="GIB1" s="165"/>
      <c r="GIC1" s="165"/>
      <c r="GID1" s="165"/>
      <c r="GIE1" s="165"/>
      <c r="GIF1" s="165"/>
      <c r="GIG1" s="165"/>
      <c r="GIH1" s="165"/>
      <c r="GII1" s="165"/>
      <c r="GIJ1" s="165"/>
      <c r="GIK1" s="165"/>
      <c r="GIL1" s="165"/>
      <c r="GIM1" s="165"/>
      <c r="GIN1" s="165"/>
      <c r="GIO1" s="165"/>
      <c r="GIP1" s="165"/>
      <c r="GIQ1" s="165"/>
      <c r="GIR1" s="165"/>
      <c r="GIS1" s="165"/>
      <c r="GIT1" s="165"/>
      <c r="GIU1" s="165"/>
      <c r="GIV1" s="165"/>
      <c r="GIW1" s="165"/>
      <c r="GIX1" s="165"/>
      <c r="GIY1" s="165"/>
      <c r="GIZ1" s="165"/>
      <c r="GJA1" s="165"/>
      <c r="GJB1" s="165"/>
      <c r="GJC1" s="165"/>
      <c r="GJD1" s="165"/>
      <c r="GJE1" s="165"/>
      <c r="GJF1" s="165"/>
      <c r="GJG1" s="165"/>
      <c r="GJH1" s="165"/>
      <c r="GJI1" s="165"/>
      <c r="GJJ1" s="165"/>
      <c r="GJK1" s="165"/>
      <c r="GJL1" s="165"/>
      <c r="GJM1" s="165"/>
      <c r="GJN1" s="165"/>
      <c r="GJO1" s="165"/>
      <c r="GJP1" s="165"/>
      <c r="GJQ1" s="165"/>
      <c r="GJR1" s="165"/>
      <c r="GJS1" s="165"/>
      <c r="GJT1" s="165"/>
      <c r="GJU1" s="165"/>
      <c r="GJV1" s="165"/>
      <c r="GJW1" s="165"/>
      <c r="GJX1" s="165"/>
      <c r="GJY1" s="165"/>
      <c r="GJZ1" s="165"/>
      <c r="GKA1" s="165"/>
      <c r="GKB1" s="165"/>
      <c r="GKC1" s="165"/>
      <c r="GKD1" s="165"/>
      <c r="GKE1" s="165"/>
      <c r="GKF1" s="165"/>
      <c r="GKG1" s="165"/>
      <c r="GKH1" s="165"/>
      <c r="GKI1" s="165"/>
      <c r="GKJ1" s="165"/>
      <c r="GKK1" s="165"/>
      <c r="GKL1" s="165"/>
      <c r="GKM1" s="165"/>
      <c r="GKN1" s="165"/>
      <c r="GKO1" s="165"/>
      <c r="GKP1" s="165"/>
      <c r="GKQ1" s="165"/>
      <c r="GKR1" s="165"/>
      <c r="GKS1" s="165"/>
      <c r="GKT1" s="165"/>
      <c r="GKU1" s="165"/>
      <c r="GKV1" s="165"/>
      <c r="GKW1" s="165"/>
      <c r="GKX1" s="165"/>
      <c r="GKY1" s="165"/>
      <c r="GKZ1" s="165"/>
      <c r="GLA1" s="165"/>
      <c r="GLB1" s="165"/>
      <c r="GLC1" s="165"/>
      <c r="GLD1" s="165"/>
      <c r="GLE1" s="165"/>
      <c r="GLF1" s="165"/>
      <c r="GLG1" s="165"/>
      <c r="GLH1" s="165"/>
      <c r="GLI1" s="165"/>
      <c r="GLJ1" s="165"/>
      <c r="GLK1" s="165"/>
      <c r="GLL1" s="165"/>
      <c r="GLM1" s="165"/>
      <c r="GLN1" s="165"/>
      <c r="GLO1" s="165"/>
      <c r="GLP1" s="165"/>
      <c r="GLQ1" s="165"/>
      <c r="GLR1" s="165"/>
      <c r="GLS1" s="165"/>
      <c r="GLT1" s="165"/>
      <c r="GLU1" s="165"/>
      <c r="GLV1" s="165"/>
      <c r="GLW1" s="165"/>
      <c r="GLX1" s="165"/>
      <c r="GLY1" s="165"/>
      <c r="GLZ1" s="165"/>
      <c r="GMA1" s="165"/>
      <c r="GMB1" s="165"/>
      <c r="GMC1" s="165"/>
      <c r="GMD1" s="165"/>
      <c r="GME1" s="165"/>
      <c r="GMF1" s="165"/>
      <c r="GMG1" s="165"/>
      <c r="GMH1" s="165"/>
      <c r="GMI1" s="165"/>
      <c r="GMJ1" s="165"/>
      <c r="GMK1" s="165"/>
      <c r="GML1" s="165"/>
      <c r="GMM1" s="165"/>
      <c r="GMN1" s="165"/>
      <c r="GMO1" s="165"/>
      <c r="GMP1" s="165"/>
      <c r="GMQ1" s="165"/>
      <c r="GMR1" s="165"/>
      <c r="GMS1" s="165"/>
      <c r="GMT1" s="165"/>
      <c r="GMU1" s="165"/>
      <c r="GMV1" s="165"/>
      <c r="GMW1" s="165"/>
      <c r="GMX1" s="165"/>
      <c r="GMY1" s="165"/>
      <c r="GMZ1" s="165"/>
      <c r="GNA1" s="165"/>
      <c r="GNB1" s="165"/>
      <c r="GNC1" s="165"/>
      <c r="GND1" s="165"/>
      <c r="GNE1" s="165"/>
      <c r="GNF1" s="165"/>
      <c r="GNG1" s="165"/>
      <c r="GNH1" s="165"/>
      <c r="GNI1" s="165"/>
      <c r="GNJ1" s="165"/>
      <c r="GNK1" s="165"/>
      <c r="GNL1" s="165"/>
      <c r="GNM1" s="165"/>
      <c r="GNN1" s="165"/>
      <c r="GNO1" s="165"/>
      <c r="GNP1" s="165"/>
      <c r="GNQ1" s="165"/>
      <c r="GNR1" s="165"/>
      <c r="GNS1" s="165"/>
      <c r="GNT1" s="165"/>
      <c r="GNU1" s="165"/>
      <c r="GNV1" s="165"/>
      <c r="GNW1" s="165"/>
      <c r="GNX1" s="165"/>
      <c r="GNY1" s="165"/>
      <c r="GNZ1" s="165"/>
      <c r="GOA1" s="165"/>
      <c r="GOB1" s="165"/>
      <c r="GOC1" s="165"/>
      <c r="GOD1" s="165"/>
      <c r="GOE1" s="165"/>
      <c r="GOF1" s="165"/>
      <c r="GOG1" s="165"/>
      <c r="GOH1" s="165"/>
      <c r="GOI1" s="165"/>
      <c r="GOJ1" s="165"/>
      <c r="GOK1" s="165"/>
      <c r="GOL1" s="165"/>
      <c r="GOM1" s="165"/>
      <c r="GON1" s="165"/>
      <c r="GOO1" s="165"/>
      <c r="GOP1" s="165"/>
      <c r="GOQ1" s="165"/>
      <c r="GOR1" s="165"/>
      <c r="GOS1" s="165"/>
      <c r="GOT1" s="165"/>
      <c r="GOU1" s="165"/>
      <c r="GOV1" s="165"/>
      <c r="GOW1" s="165"/>
      <c r="GOX1" s="165"/>
      <c r="GOY1" s="165"/>
      <c r="GOZ1" s="165"/>
      <c r="GPA1" s="165"/>
      <c r="GPB1" s="165"/>
      <c r="GPC1" s="165"/>
      <c r="GPD1" s="165"/>
      <c r="GPE1" s="165"/>
      <c r="GPF1" s="165"/>
      <c r="GPG1" s="165"/>
      <c r="GPH1" s="165"/>
      <c r="GPI1" s="165"/>
      <c r="GPJ1" s="165"/>
      <c r="GPK1" s="165"/>
      <c r="GPL1" s="165"/>
      <c r="GPM1" s="165"/>
      <c r="GPN1" s="165"/>
      <c r="GPO1" s="165"/>
      <c r="GPP1" s="165"/>
      <c r="GPQ1" s="165"/>
      <c r="GPR1" s="165"/>
      <c r="GPS1" s="165"/>
      <c r="GPT1" s="165"/>
      <c r="GPU1" s="165"/>
      <c r="GPV1" s="165"/>
      <c r="GPW1" s="165"/>
      <c r="GPX1" s="165"/>
      <c r="GPY1" s="165"/>
      <c r="GPZ1" s="165"/>
      <c r="GQA1" s="165"/>
      <c r="GQB1" s="165"/>
      <c r="GQC1" s="165"/>
      <c r="GQD1" s="165"/>
      <c r="GQE1" s="165"/>
      <c r="GQF1" s="165"/>
      <c r="GQG1" s="165"/>
      <c r="GQH1" s="165"/>
      <c r="GQI1" s="165"/>
      <c r="GQJ1" s="165"/>
      <c r="GQK1" s="165"/>
      <c r="GQL1" s="165"/>
      <c r="GQM1" s="165"/>
      <c r="GQN1" s="165"/>
      <c r="GQO1" s="165"/>
      <c r="GQP1" s="165"/>
      <c r="GQQ1" s="165"/>
      <c r="GQR1" s="165"/>
      <c r="GQS1" s="165"/>
      <c r="GQT1" s="165"/>
      <c r="GQU1" s="165"/>
      <c r="GQV1" s="165"/>
      <c r="GQW1" s="165"/>
      <c r="GQX1" s="165"/>
      <c r="GQY1" s="165"/>
      <c r="GQZ1" s="165"/>
      <c r="GRA1" s="165"/>
      <c r="GRB1" s="165"/>
      <c r="GRC1" s="165"/>
      <c r="GRD1" s="165"/>
      <c r="GRE1" s="165"/>
      <c r="GRF1" s="165"/>
      <c r="GRG1" s="165"/>
      <c r="GRH1" s="165"/>
      <c r="GRI1" s="165"/>
      <c r="GRJ1" s="165"/>
      <c r="GRK1" s="165"/>
      <c r="GRL1" s="165"/>
      <c r="GRM1" s="165"/>
      <c r="GRN1" s="165"/>
      <c r="GRO1" s="165"/>
      <c r="GRP1" s="165"/>
      <c r="GRQ1" s="165"/>
      <c r="GRR1" s="165"/>
      <c r="GRS1" s="165"/>
      <c r="GRT1" s="165"/>
      <c r="GRU1" s="165"/>
      <c r="GRV1" s="165"/>
      <c r="GRW1" s="165"/>
      <c r="GRX1" s="165"/>
      <c r="GRY1" s="165"/>
      <c r="GRZ1" s="165"/>
      <c r="GSA1" s="165"/>
      <c r="GSB1" s="165"/>
      <c r="GSC1" s="165"/>
      <c r="GSD1" s="165"/>
      <c r="GSE1" s="165"/>
      <c r="GSF1" s="165"/>
      <c r="GSG1" s="165"/>
      <c r="GSH1" s="165"/>
      <c r="GSI1" s="165"/>
      <c r="GSJ1" s="165"/>
      <c r="GSK1" s="165"/>
      <c r="GSL1" s="165"/>
      <c r="GSM1" s="165"/>
      <c r="GSN1" s="165"/>
      <c r="GSO1" s="165"/>
      <c r="GSP1" s="165"/>
      <c r="GSQ1" s="165"/>
      <c r="GSR1" s="165"/>
      <c r="GSS1" s="165"/>
      <c r="GST1" s="165"/>
      <c r="GSU1" s="165"/>
      <c r="GSV1" s="165"/>
      <c r="GSW1" s="165"/>
      <c r="GSX1" s="165"/>
      <c r="GSY1" s="165"/>
      <c r="GSZ1" s="165"/>
      <c r="GTA1" s="165"/>
      <c r="GTB1" s="165"/>
      <c r="GTC1" s="165"/>
      <c r="GTD1" s="165"/>
      <c r="GTE1" s="165"/>
      <c r="GTF1" s="165"/>
      <c r="GTG1" s="165"/>
      <c r="GTH1" s="165"/>
      <c r="GTI1" s="165"/>
      <c r="GTJ1" s="165"/>
      <c r="GTK1" s="165"/>
      <c r="GTL1" s="165"/>
      <c r="GTM1" s="165"/>
      <c r="GTN1" s="165"/>
      <c r="GTO1" s="165"/>
      <c r="GTP1" s="165"/>
      <c r="GTQ1" s="165"/>
      <c r="GTR1" s="165"/>
      <c r="GTS1" s="165"/>
      <c r="GTT1" s="165"/>
      <c r="GTU1" s="165"/>
      <c r="GTV1" s="165"/>
      <c r="GTW1" s="165"/>
      <c r="GTX1" s="165"/>
      <c r="GTY1" s="165"/>
      <c r="GTZ1" s="165"/>
      <c r="GUA1" s="165"/>
      <c r="GUB1" s="165"/>
      <c r="GUC1" s="165"/>
      <c r="GUD1" s="165"/>
      <c r="GUE1" s="165"/>
      <c r="GUF1" s="165"/>
      <c r="GUG1" s="165"/>
      <c r="GUH1" s="165"/>
      <c r="GUI1" s="165"/>
      <c r="GUJ1" s="165"/>
      <c r="GUK1" s="165"/>
      <c r="GUL1" s="165"/>
      <c r="GUM1" s="165"/>
      <c r="GUN1" s="165"/>
      <c r="GUO1" s="165"/>
      <c r="GUP1" s="165"/>
      <c r="GUQ1" s="165"/>
      <c r="GUR1" s="165"/>
      <c r="GUS1" s="165"/>
      <c r="GUT1" s="165"/>
      <c r="GUU1" s="165"/>
      <c r="GUV1" s="165"/>
      <c r="GUW1" s="165"/>
      <c r="GUX1" s="165"/>
      <c r="GUY1" s="165"/>
      <c r="GUZ1" s="165"/>
      <c r="GVA1" s="165"/>
      <c r="GVB1" s="165"/>
      <c r="GVC1" s="165"/>
      <c r="GVD1" s="165"/>
      <c r="GVE1" s="165"/>
      <c r="GVF1" s="165"/>
      <c r="GVG1" s="165"/>
      <c r="GVH1" s="165"/>
      <c r="GVI1" s="165"/>
      <c r="GVJ1" s="165"/>
      <c r="GVK1" s="165"/>
      <c r="GVL1" s="165"/>
      <c r="GVM1" s="165"/>
      <c r="GVN1" s="165"/>
      <c r="GVO1" s="165"/>
      <c r="GVP1" s="165"/>
      <c r="GVQ1" s="165"/>
      <c r="GVR1" s="165"/>
      <c r="GVS1" s="165"/>
      <c r="GVT1" s="165"/>
      <c r="GVU1" s="165"/>
      <c r="GVV1" s="165"/>
      <c r="GVW1" s="165"/>
      <c r="GVX1" s="165"/>
      <c r="GVY1" s="165"/>
      <c r="GVZ1" s="165"/>
      <c r="GWA1" s="165"/>
      <c r="GWB1" s="165"/>
      <c r="GWC1" s="165"/>
      <c r="GWD1" s="165"/>
      <c r="GWE1" s="165"/>
      <c r="GWF1" s="165"/>
      <c r="GWG1" s="165"/>
      <c r="GWH1" s="165"/>
      <c r="GWI1" s="165"/>
      <c r="GWJ1" s="165"/>
      <c r="GWK1" s="165"/>
      <c r="GWL1" s="165"/>
      <c r="GWM1" s="165"/>
      <c r="GWN1" s="165"/>
      <c r="GWO1" s="165"/>
      <c r="GWP1" s="165"/>
      <c r="GWQ1" s="165"/>
      <c r="GWR1" s="165"/>
      <c r="GWS1" s="165"/>
      <c r="GWT1" s="165"/>
      <c r="GWU1" s="165"/>
      <c r="GWV1" s="165"/>
      <c r="GWW1" s="165"/>
      <c r="GWX1" s="165"/>
      <c r="GWY1" s="165"/>
      <c r="GWZ1" s="165"/>
      <c r="GXA1" s="165"/>
      <c r="GXB1" s="165"/>
      <c r="GXC1" s="165"/>
      <c r="GXD1" s="165"/>
      <c r="GXE1" s="165"/>
      <c r="GXF1" s="165"/>
      <c r="GXG1" s="165"/>
      <c r="GXH1" s="165"/>
      <c r="GXI1" s="165"/>
      <c r="GXJ1" s="165"/>
      <c r="GXK1" s="165"/>
      <c r="GXL1" s="165"/>
      <c r="GXM1" s="165"/>
      <c r="GXN1" s="165"/>
      <c r="GXO1" s="165"/>
      <c r="GXP1" s="165"/>
      <c r="GXQ1" s="165"/>
      <c r="GXR1" s="165"/>
      <c r="GXS1" s="165"/>
      <c r="GXT1" s="165"/>
      <c r="GXU1" s="165"/>
      <c r="GXV1" s="165"/>
      <c r="GXW1" s="165"/>
      <c r="GXX1" s="165"/>
      <c r="GXY1" s="165"/>
      <c r="GXZ1" s="165"/>
      <c r="GYA1" s="165"/>
      <c r="GYB1" s="165"/>
      <c r="GYC1" s="165"/>
      <c r="GYD1" s="165"/>
      <c r="GYE1" s="165"/>
      <c r="GYF1" s="165"/>
      <c r="GYG1" s="165"/>
      <c r="GYH1" s="165"/>
      <c r="GYI1" s="165"/>
      <c r="GYJ1" s="165"/>
      <c r="GYK1" s="165"/>
      <c r="GYL1" s="165"/>
      <c r="GYM1" s="165"/>
      <c r="GYN1" s="165"/>
      <c r="GYO1" s="165"/>
      <c r="GYP1" s="165"/>
      <c r="GYQ1" s="165"/>
      <c r="GYR1" s="165"/>
      <c r="GYS1" s="165"/>
      <c r="GYT1" s="165"/>
      <c r="GYU1" s="165"/>
      <c r="GYV1" s="165"/>
      <c r="GYW1" s="165"/>
      <c r="GYX1" s="165"/>
      <c r="GYY1" s="165"/>
      <c r="GYZ1" s="165"/>
      <c r="GZA1" s="165"/>
      <c r="GZB1" s="165"/>
      <c r="GZC1" s="165"/>
      <c r="GZD1" s="165"/>
      <c r="GZE1" s="165"/>
      <c r="GZF1" s="165"/>
      <c r="GZG1" s="165"/>
      <c r="GZH1" s="165"/>
      <c r="GZI1" s="165"/>
      <c r="GZJ1" s="165"/>
      <c r="GZK1" s="165"/>
      <c r="GZL1" s="165"/>
      <c r="GZM1" s="165"/>
      <c r="GZN1" s="165"/>
      <c r="GZO1" s="165"/>
      <c r="GZP1" s="165"/>
      <c r="GZQ1" s="165"/>
      <c r="GZR1" s="165"/>
      <c r="GZS1" s="165"/>
      <c r="GZT1" s="165"/>
      <c r="GZU1" s="165"/>
      <c r="GZV1" s="165"/>
      <c r="GZW1" s="165"/>
      <c r="GZX1" s="165"/>
      <c r="GZY1" s="165"/>
      <c r="GZZ1" s="165"/>
      <c r="HAA1" s="165"/>
      <c r="HAB1" s="165"/>
      <c r="HAC1" s="165"/>
      <c r="HAD1" s="165"/>
      <c r="HAE1" s="165"/>
      <c r="HAF1" s="165"/>
      <c r="HAG1" s="165"/>
      <c r="HAH1" s="165"/>
      <c r="HAI1" s="165"/>
      <c r="HAJ1" s="165"/>
      <c r="HAK1" s="165"/>
      <c r="HAL1" s="165"/>
      <c r="HAM1" s="165"/>
      <c r="HAN1" s="165"/>
      <c r="HAO1" s="165"/>
      <c r="HAP1" s="165"/>
      <c r="HAQ1" s="165"/>
      <c r="HAR1" s="165"/>
      <c r="HAS1" s="165"/>
      <c r="HAT1" s="165"/>
      <c r="HAU1" s="165"/>
      <c r="HAV1" s="165"/>
      <c r="HAW1" s="165"/>
      <c r="HAX1" s="165"/>
      <c r="HAY1" s="165"/>
      <c r="HAZ1" s="165"/>
      <c r="HBA1" s="165"/>
      <c r="HBB1" s="165"/>
      <c r="HBC1" s="165"/>
      <c r="HBD1" s="165"/>
      <c r="HBE1" s="165"/>
      <c r="HBF1" s="165"/>
      <c r="HBG1" s="165"/>
      <c r="HBH1" s="165"/>
      <c r="HBI1" s="165"/>
      <c r="HBJ1" s="165"/>
      <c r="HBK1" s="165"/>
      <c r="HBL1" s="165"/>
      <c r="HBM1" s="165"/>
      <c r="HBN1" s="165"/>
      <c r="HBO1" s="165"/>
      <c r="HBP1" s="165"/>
      <c r="HBQ1" s="165"/>
      <c r="HBR1" s="165"/>
      <c r="HBS1" s="165"/>
      <c r="HBT1" s="165"/>
      <c r="HBU1" s="165"/>
      <c r="HBV1" s="165"/>
      <c r="HBW1" s="165"/>
      <c r="HBX1" s="165"/>
      <c r="HBY1" s="165"/>
      <c r="HBZ1" s="165"/>
      <c r="HCA1" s="165"/>
      <c r="HCB1" s="165"/>
      <c r="HCC1" s="165"/>
      <c r="HCD1" s="165"/>
      <c r="HCE1" s="165"/>
      <c r="HCF1" s="165"/>
      <c r="HCG1" s="165"/>
      <c r="HCH1" s="165"/>
      <c r="HCI1" s="165"/>
      <c r="HCJ1" s="165"/>
      <c r="HCK1" s="165"/>
      <c r="HCL1" s="165"/>
      <c r="HCM1" s="165"/>
      <c r="HCN1" s="165"/>
      <c r="HCO1" s="165"/>
      <c r="HCP1" s="165"/>
      <c r="HCQ1" s="165"/>
      <c r="HCR1" s="165"/>
      <c r="HCS1" s="165"/>
      <c r="HCT1" s="165"/>
      <c r="HCU1" s="165"/>
      <c r="HCV1" s="165"/>
      <c r="HCW1" s="165"/>
      <c r="HCX1" s="165"/>
      <c r="HCY1" s="165"/>
      <c r="HCZ1" s="165"/>
      <c r="HDA1" s="165"/>
      <c r="HDB1" s="165"/>
      <c r="HDC1" s="165"/>
      <c r="HDD1" s="165"/>
      <c r="HDE1" s="165"/>
      <c r="HDF1" s="165"/>
      <c r="HDG1" s="165"/>
      <c r="HDH1" s="165"/>
      <c r="HDI1" s="165"/>
      <c r="HDJ1" s="165"/>
      <c r="HDK1" s="165"/>
      <c r="HDL1" s="165"/>
      <c r="HDM1" s="165"/>
      <c r="HDN1" s="165"/>
      <c r="HDO1" s="165"/>
      <c r="HDP1" s="165"/>
      <c r="HDQ1" s="165"/>
      <c r="HDR1" s="165"/>
      <c r="HDS1" s="165"/>
      <c r="HDT1" s="165"/>
      <c r="HDU1" s="165"/>
      <c r="HDV1" s="165"/>
      <c r="HDW1" s="165"/>
      <c r="HDX1" s="165"/>
      <c r="HDY1" s="165"/>
      <c r="HDZ1" s="165"/>
      <c r="HEA1" s="165"/>
      <c r="HEB1" s="165"/>
      <c r="HEC1" s="165"/>
      <c r="HED1" s="165"/>
      <c r="HEE1" s="165"/>
      <c r="HEF1" s="165"/>
      <c r="HEG1" s="165"/>
      <c r="HEH1" s="165"/>
      <c r="HEI1" s="165"/>
      <c r="HEJ1" s="165"/>
      <c r="HEK1" s="165"/>
      <c r="HEL1" s="165"/>
      <c r="HEM1" s="165"/>
      <c r="HEN1" s="165"/>
      <c r="HEO1" s="165"/>
      <c r="HEP1" s="165"/>
      <c r="HEQ1" s="165"/>
      <c r="HER1" s="165"/>
      <c r="HES1" s="165"/>
      <c r="HET1" s="165"/>
      <c r="HEU1" s="165"/>
      <c r="HEV1" s="165"/>
      <c r="HEW1" s="165"/>
      <c r="HEX1" s="165"/>
      <c r="HEY1" s="165"/>
      <c r="HEZ1" s="165"/>
      <c r="HFA1" s="165"/>
      <c r="HFB1" s="165"/>
      <c r="HFC1" s="165"/>
      <c r="HFD1" s="165"/>
      <c r="HFE1" s="165"/>
      <c r="HFF1" s="165"/>
      <c r="HFG1" s="165"/>
      <c r="HFH1" s="165"/>
      <c r="HFI1" s="165"/>
      <c r="HFJ1" s="165"/>
      <c r="HFK1" s="165"/>
      <c r="HFL1" s="165"/>
      <c r="HFM1" s="165"/>
      <c r="HFN1" s="165"/>
      <c r="HFO1" s="165"/>
      <c r="HFP1" s="165"/>
      <c r="HFQ1" s="165"/>
      <c r="HFR1" s="165"/>
      <c r="HFS1" s="165"/>
      <c r="HFT1" s="165"/>
      <c r="HFU1" s="165"/>
      <c r="HFV1" s="165"/>
      <c r="HFW1" s="165"/>
      <c r="HFX1" s="165"/>
      <c r="HFY1" s="165"/>
      <c r="HFZ1" s="165"/>
      <c r="HGA1" s="165"/>
      <c r="HGB1" s="165"/>
      <c r="HGC1" s="165"/>
      <c r="HGD1" s="165"/>
      <c r="HGE1" s="165"/>
      <c r="HGF1" s="165"/>
      <c r="HGG1" s="165"/>
      <c r="HGH1" s="165"/>
      <c r="HGI1" s="165"/>
      <c r="HGJ1" s="165"/>
      <c r="HGK1" s="165"/>
      <c r="HGL1" s="165"/>
      <c r="HGM1" s="165"/>
      <c r="HGN1" s="165"/>
      <c r="HGO1" s="165"/>
      <c r="HGP1" s="165"/>
      <c r="HGQ1" s="165"/>
      <c r="HGR1" s="165"/>
      <c r="HGS1" s="165"/>
      <c r="HGT1" s="165"/>
      <c r="HGU1" s="165"/>
      <c r="HGV1" s="165"/>
      <c r="HGW1" s="165"/>
      <c r="HGX1" s="165"/>
      <c r="HGY1" s="165"/>
      <c r="HGZ1" s="165"/>
      <c r="HHA1" s="165"/>
      <c r="HHB1" s="165"/>
      <c r="HHC1" s="165"/>
      <c r="HHD1" s="165"/>
      <c r="HHE1" s="165"/>
      <c r="HHF1" s="165"/>
      <c r="HHG1" s="165"/>
      <c r="HHH1" s="165"/>
      <c r="HHI1" s="165"/>
      <c r="HHJ1" s="165"/>
      <c r="HHK1" s="165"/>
      <c r="HHL1" s="165"/>
      <c r="HHM1" s="165"/>
      <c r="HHN1" s="165"/>
      <c r="HHO1" s="165"/>
      <c r="HHP1" s="165"/>
      <c r="HHQ1" s="165"/>
      <c r="HHR1" s="165"/>
      <c r="HHS1" s="165"/>
      <c r="HHT1" s="165"/>
      <c r="HHU1" s="165"/>
      <c r="HHV1" s="165"/>
      <c r="HHW1" s="165"/>
      <c r="HHX1" s="165"/>
      <c r="HHY1" s="165"/>
      <c r="HHZ1" s="165"/>
      <c r="HIA1" s="165"/>
      <c r="HIB1" s="165"/>
      <c r="HIC1" s="165"/>
      <c r="HID1" s="165"/>
      <c r="HIE1" s="165"/>
      <c r="HIF1" s="165"/>
      <c r="HIG1" s="165"/>
      <c r="HIH1" s="165"/>
      <c r="HII1" s="165"/>
      <c r="HIJ1" s="165"/>
      <c r="HIK1" s="165"/>
      <c r="HIL1" s="165"/>
      <c r="HIM1" s="165"/>
      <c r="HIN1" s="165"/>
      <c r="HIO1" s="165"/>
      <c r="HIP1" s="165"/>
      <c r="HIQ1" s="165"/>
      <c r="HIR1" s="165"/>
      <c r="HIS1" s="165"/>
      <c r="HIT1" s="165"/>
      <c r="HIU1" s="165"/>
      <c r="HIV1" s="165"/>
      <c r="HIW1" s="165"/>
      <c r="HIX1" s="165"/>
      <c r="HIY1" s="165"/>
      <c r="HIZ1" s="165"/>
      <c r="HJA1" s="165"/>
      <c r="HJB1" s="165"/>
      <c r="HJC1" s="165"/>
      <c r="HJD1" s="165"/>
      <c r="HJE1" s="165"/>
      <c r="HJF1" s="165"/>
      <c r="HJG1" s="165"/>
      <c r="HJH1" s="165"/>
      <c r="HJI1" s="165"/>
      <c r="HJJ1" s="165"/>
      <c r="HJK1" s="165"/>
      <c r="HJL1" s="165"/>
      <c r="HJM1" s="165"/>
      <c r="HJN1" s="165"/>
      <c r="HJO1" s="165"/>
      <c r="HJP1" s="165"/>
      <c r="HJQ1" s="165"/>
      <c r="HJR1" s="165"/>
      <c r="HJS1" s="165"/>
      <c r="HJT1" s="165"/>
      <c r="HJU1" s="165"/>
      <c r="HJV1" s="165"/>
      <c r="HJW1" s="165"/>
      <c r="HJX1" s="165"/>
      <c r="HJY1" s="165"/>
      <c r="HJZ1" s="165"/>
      <c r="HKA1" s="165"/>
      <c r="HKB1" s="165"/>
      <c r="HKC1" s="165"/>
      <c r="HKD1" s="165"/>
      <c r="HKE1" s="165"/>
      <c r="HKF1" s="165"/>
      <c r="HKG1" s="165"/>
      <c r="HKH1" s="165"/>
      <c r="HKI1" s="165"/>
      <c r="HKJ1" s="165"/>
      <c r="HKK1" s="165"/>
      <c r="HKL1" s="165"/>
      <c r="HKM1" s="165"/>
      <c r="HKN1" s="165"/>
      <c r="HKO1" s="165"/>
      <c r="HKP1" s="165"/>
      <c r="HKQ1" s="165"/>
      <c r="HKR1" s="165"/>
      <c r="HKS1" s="165"/>
      <c r="HKT1" s="165"/>
      <c r="HKU1" s="165"/>
      <c r="HKV1" s="165"/>
      <c r="HKW1" s="165"/>
      <c r="HKX1" s="165"/>
      <c r="HKY1" s="165"/>
      <c r="HKZ1" s="165"/>
      <c r="HLA1" s="165"/>
      <c r="HLB1" s="165"/>
      <c r="HLC1" s="165"/>
      <c r="HLD1" s="165"/>
      <c r="HLE1" s="165"/>
      <c r="HLF1" s="165"/>
      <c r="HLG1" s="165"/>
      <c r="HLH1" s="165"/>
      <c r="HLI1" s="165"/>
      <c r="HLJ1" s="165"/>
      <c r="HLK1" s="165"/>
      <c r="HLL1" s="165"/>
      <c r="HLM1" s="165"/>
      <c r="HLN1" s="165"/>
      <c r="HLO1" s="165"/>
      <c r="HLP1" s="165"/>
      <c r="HLQ1" s="165"/>
      <c r="HLR1" s="165"/>
      <c r="HLS1" s="165"/>
      <c r="HLT1" s="165"/>
      <c r="HLU1" s="165"/>
      <c r="HLV1" s="165"/>
      <c r="HLW1" s="165"/>
      <c r="HLX1" s="165"/>
      <c r="HLY1" s="165"/>
      <c r="HLZ1" s="165"/>
      <c r="HMA1" s="165"/>
      <c r="HMB1" s="165"/>
      <c r="HMC1" s="165"/>
      <c r="HMD1" s="165"/>
      <c r="HME1" s="165"/>
      <c r="HMF1" s="165"/>
      <c r="HMG1" s="165"/>
      <c r="HMH1" s="165"/>
      <c r="HMI1" s="165"/>
      <c r="HMJ1" s="165"/>
      <c r="HMK1" s="165"/>
      <c r="HML1" s="165"/>
      <c r="HMM1" s="165"/>
      <c r="HMN1" s="165"/>
      <c r="HMO1" s="165"/>
      <c r="HMP1" s="165"/>
      <c r="HMQ1" s="165"/>
      <c r="HMR1" s="165"/>
      <c r="HMS1" s="165"/>
      <c r="HMT1" s="165"/>
      <c r="HMU1" s="165"/>
      <c r="HMV1" s="165"/>
      <c r="HMW1" s="165"/>
      <c r="HMX1" s="165"/>
      <c r="HMY1" s="165"/>
      <c r="HMZ1" s="165"/>
      <c r="HNA1" s="165"/>
      <c r="HNB1" s="165"/>
      <c r="HNC1" s="165"/>
      <c r="HND1" s="165"/>
      <c r="HNE1" s="165"/>
      <c r="HNF1" s="165"/>
      <c r="HNG1" s="165"/>
      <c r="HNH1" s="165"/>
      <c r="HNI1" s="165"/>
      <c r="HNJ1" s="165"/>
      <c r="HNK1" s="165"/>
      <c r="HNL1" s="165"/>
      <c r="HNM1" s="165"/>
      <c r="HNN1" s="165"/>
      <c r="HNO1" s="165"/>
      <c r="HNP1" s="165"/>
      <c r="HNQ1" s="165"/>
      <c r="HNR1" s="165"/>
      <c r="HNS1" s="165"/>
      <c r="HNT1" s="165"/>
      <c r="HNU1" s="165"/>
      <c r="HNV1" s="165"/>
      <c r="HNW1" s="165"/>
      <c r="HNX1" s="165"/>
      <c r="HNY1" s="165"/>
      <c r="HNZ1" s="165"/>
      <c r="HOA1" s="165"/>
      <c r="HOB1" s="165"/>
      <c r="HOC1" s="165"/>
      <c r="HOD1" s="165"/>
      <c r="HOE1" s="165"/>
      <c r="HOF1" s="165"/>
      <c r="HOG1" s="165"/>
      <c r="HOH1" s="165"/>
      <c r="HOI1" s="165"/>
      <c r="HOJ1" s="165"/>
      <c r="HOK1" s="165"/>
      <c r="HOL1" s="165"/>
      <c r="HOM1" s="165"/>
      <c r="HON1" s="165"/>
      <c r="HOO1" s="165"/>
      <c r="HOP1" s="165"/>
      <c r="HOQ1" s="165"/>
      <c r="HOR1" s="165"/>
      <c r="HOS1" s="165"/>
      <c r="HOT1" s="165"/>
      <c r="HOU1" s="165"/>
      <c r="HOV1" s="165"/>
      <c r="HOW1" s="165"/>
      <c r="HOX1" s="165"/>
      <c r="HOY1" s="165"/>
      <c r="HOZ1" s="165"/>
      <c r="HPA1" s="165"/>
      <c r="HPB1" s="165"/>
      <c r="HPC1" s="165"/>
      <c r="HPD1" s="165"/>
      <c r="HPE1" s="165"/>
      <c r="HPF1" s="165"/>
      <c r="HPG1" s="165"/>
      <c r="HPH1" s="165"/>
      <c r="HPI1" s="165"/>
      <c r="HPJ1" s="165"/>
      <c r="HPK1" s="165"/>
      <c r="HPL1" s="165"/>
      <c r="HPM1" s="165"/>
      <c r="HPN1" s="165"/>
      <c r="HPO1" s="165"/>
      <c r="HPP1" s="165"/>
      <c r="HPQ1" s="165"/>
      <c r="HPR1" s="165"/>
      <c r="HPS1" s="165"/>
      <c r="HPT1" s="165"/>
      <c r="HPU1" s="165"/>
      <c r="HPV1" s="165"/>
      <c r="HPW1" s="165"/>
      <c r="HPX1" s="165"/>
      <c r="HPY1" s="165"/>
      <c r="HPZ1" s="165"/>
      <c r="HQA1" s="165"/>
      <c r="HQB1" s="165"/>
      <c r="HQC1" s="165"/>
      <c r="HQD1" s="165"/>
      <c r="HQE1" s="165"/>
      <c r="HQF1" s="165"/>
      <c r="HQG1" s="165"/>
      <c r="HQH1" s="165"/>
      <c r="HQI1" s="165"/>
      <c r="HQJ1" s="165"/>
      <c r="HQK1" s="165"/>
      <c r="HQL1" s="165"/>
      <c r="HQM1" s="165"/>
      <c r="HQN1" s="165"/>
      <c r="HQO1" s="165"/>
      <c r="HQP1" s="165"/>
      <c r="HQQ1" s="165"/>
      <c r="HQR1" s="165"/>
      <c r="HQS1" s="165"/>
      <c r="HQT1" s="165"/>
      <c r="HQU1" s="165"/>
      <c r="HQV1" s="165"/>
      <c r="HQW1" s="165"/>
      <c r="HQX1" s="165"/>
      <c r="HQY1" s="165"/>
      <c r="HQZ1" s="165"/>
      <c r="HRA1" s="165"/>
      <c r="HRB1" s="165"/>
      <c r="HRC1" s="165"/>
      <c r="HRD1" s="165"/>
      <c r="HRE1" s="165"/>
      <c r="HRF1" s="165"/>
      <c r="HRG1" s="165"/>
      <c r="HRH1" s="165"/>
      <c r="HRI1" s="165"/>
      <c r="HRJ1" s="165"/>
      <c r="HRK1" s="165"/>
      <c r="HRL1" s="165"/>
      <c r="HRM1" s="165"/>
      <c r="HRN1" s="165"/>
      <c r="HRO1" s="165"/>
      <c r="HRP1" s="165"/>
      <c r="HRQ1" s="165"/>
      <c r="HRR1" s="165"/>
      <c r="HRS1" s="165"/>
      <c r="HRT1" s="165"/>
      <c r="HRU1" s="165"/>
      <c r="HRV1" s="165"/>
      <c r="HRW1" s="165"/>
      <c r="HRX1" s="165"/>
      <c r="HRY1" s="165"/>
      <c r="HRZ1" s="165"/>
      <c r="HSA1" s="165"/>
      <c r="HSB1" s="165"/>
      <c r="HSC1" s="165"/>
      <c r="HSD1" s="165"/>
      <c r="HSE1" s="165"/>
      <c r="HSF1" s="165"/>
      <c r="HSG1" s="165"/>
      <c r="HSH1" s="165"/>
      <c r="HSI1" s="165"/>
      <c r="HSJ1" s="165"/>
      <c r="HSK1" s="165"/>
      <c r="HSL1" s="165"/>
      <c r="HSM1" s="165"/>
      <c r="HSN1" s="165"/>
      <c r="HSO1" s="165"/>
      <c r="HSP1" s="165"/>
      <c r="HSQ1" s="165"/>
      <c r="HSR1" s="165"/>
      <c r="HSS1" s="165"/>
      <c r="HST1" s="165"/>
      <c r="HSU1" s="165"/>
      <c r="HSV1" s="165"/>
      <c r="HSW1" s="165"/>
      <c r="HSX1" s="165"/>
      <c r="HSY1" s="165"/>
      <c r="HSZ1" s="165"/>
      <c r="HTA1" s="165"/>
      <c r="HTB1" s="165"/>
      <c r="HTC1" s="165"/>
      <c r="HTD1" s="165"/>
      <c r="HTE1" s="165"/>
      <c r="HTF1" s="165"/>
      <c r="HTG1" s="165"/>
      <c r="HTH1" s="165"/>
      <c r="HTI1" s="165"/>
      <c r="HTJ1" s="165"/>
      <c r="HTK1" s="165"/>
      <c r="HTL1" s="165"/>
      <c r="HTM1" s="165"/>
      <c r="HTN1" s="165"/>
      <c r="HTO1" s="165"/>
      <c r="HTP1" s="165"/>
      <c r="HTQ1" s="165"/>
      <c r="HTR1" s="165"/>
      <c r="HTS1" s="165"/>
      <c r="HTT1" s="165"/>
      <c r="HTU1" s="165"/>
      <c r="HTV1" s="165"/>
      <c r="HTW1" s="165"/>
      <c r="HTX1" s="165"/>
      <c r="HTY1" s="165"/>
      <c r="HTZ1" s="165"/>
      <c r="HUA1" s="165"/>
      <c r="HUB1" s="165"/>
      <c r="HUC1" s="165"/>
      <c r="HUD1" s="165"/>
      <c r="HUE1" s="165"/>
      <c r="HUF1" s="165"/>
      <c r="HUG1" s="165"/>
      <c r="HUH1" s="165"/>
      <c r="HUI1" s="165"/>
      <c r="HUJ1" s="165"/>
      <c r="HUK1" s="165"/>
      <c r="HUL1" s="165"/>
      <c r="HUM1" s="165"/>
      <c r="HUN1" s="165"/>
      <c r="HUO1" s="165"/>
      <c r="HUP1" s="165"/>
      <c r="HUQ1" s="165"/>
      <c r="HUR1" s="165"/>
      <c r="HUS1" s="165"/>
      <c r="HUT1" s="165"/>
      <c r="HUU1" s="165"/>
      <c r="HUV1" s="165"/>
      <c r="HUW1" s="165"/>
      <c r="HUX1" s="165"/>
      <c r="HUY1" s="165"/>
      <c r="HUZ1" s="165"/>
      <c r="HVA1" s="165"/>
      <c r="HVB1" s="165"/>
      <c r="HVC1" s="165"/>
      <c r="HVD1" s="165"/>
      <c r="HVE1" s="165"/>
      <c r="HVF1" s="165"/>
      <c r="HVG1" s="165"/>
      <c r="HVH1" s="165"/>
      <c r="HVI1" s="165"/>
      <c r="HVJ1" s="165"/>
      <c r="HVK1" s="165"/>
      <c r="HVL1" s="165"/>
      <c r="HVM1" s="165"/>
      <c r="HVN1" s="165"/>
      <c r="HVO1" s="165"/>
      <c r="HVP1" s="165"/>
      <c r="HVQ1" s="165"/>
      <c r="HVR1" s="165"/>
      <c r="HVS1" s="165"/>
      <c r="HVT1" s="165"/>
      <c r="HVU1" s="165"/>
      <c r="HVV1" s="165"/>
      <c r="HVW1" s="165"/>
      <c r="HVX1" s="165"/>
      <c r="HVY1" s="165"/>
      <c r="HVZ1" s="165"/>
      <c r="HWA1" s="165"/>
      <c r="HWB1" s="165"/>
      <c r="HWC1" s="165"/>
      <c r="HWD1" s="165"/>
      <c r="HWE1" s="165"/>
      <c r="HWF1" s="165"/>
      <c r="HWG1" s="165"/>
      <c r="HWH1" s="165"/>
      <c r="HWI1" s="165"/>
      <c r="HWJ1" s="165"/>
      <c r="HWK1" s="165"/>
      <c r="HWL1" s="165"/>
      <c r="HWM1" s="165"/>
      <c r="HWN1" s="165"/>
      <c r="HWO1" s="165"/>
      <c r="HWP1" s="165"/>
      <c r="HWQ1" s="165"/>
      <c r="HWR1" s="165"/>
      <c r="HWS1" s="165"/>
      <c r="HWT1" s="165"/>
      <c r="HWU1" s="165"/>
      <c r="HWV1" s="165"/>
      <c r="HWW1" s="165"/>
      <c r="HWX1" s="165"/>
      <c r="HWY1" s="165"/>
      <c r="HWZ1" s="165"/>
      <c r="HXA1" s="165"/>
      <c r="HXB1" s="165"/>
      <c r="HXC1" s="165"/>
      <c r="HXD1" s="165"/>
      <c r="HXE1" s="165"/>
      <c r="HXF1" s="165"/>
      <c r="HXG1" s="165"/>
      <c r="HXH1" s="165"/>
      <c r="HXI1" s="165"/>
      <c r="HXJ1" s="165"/>
      <c r="HXK1" s="165"/>
      <c r="HXL1" s="165"/>
      <c r="HXM1" s="165"/>
      <c r="HXN1" s="165"/>
      <c r="HXO1" s="165"/>
      <c r="HXP1" s="165"/>
      <c r="HXQ1" s="165"/>
      <c r="HXR1" s="165"/>
      <c r="HXS1" s="165"/>
      <c r="HXT1" s="165"/>
      <c r="HXU1" s="165"/>
      <c r="HXV1" s="165"/>
      <c r="HXW1" s="165"/>
      <c r="HXX1" s="165"/>
      <c r="HXY1" s="165"/>
      <c r="HXZ1" s="165"/>
      <c r="HYA1" s="165"/>
      <c r="HYB1" s="165"/>
      <c r="HYC1" s="165"/>
      <c r="HYD1" s="165"/>
      <c r="HYE1" s="165"/>
      <c r="HYF1" s="165"/>
      <c r="HYG1" s="165"/>
      <c r="HYH1" s="165"/>
      <c r="HYI1" s="165"/>
      <c r="HYJ1" s="165"/>
      <c r="HYK1" s="165"/>
      <c r="HYL1" s="165"/>
      <c r="HYM1" s="165"/>
      <c r="HYN1" s="165"/>
      <c r="HYO1" s="165"/>
      <c r="HYP1" s="165"/>
      <c r="HYQ1" s="165"/>
      <c r="HYR1" s="165"/>
      <c r="HYS1" s="165"/>
      <c r="HYT1" s="165"/>
      <c r="HYU1" s="165"/>
      <c r="HYV1" s="165"/>
      <c r="HYW1" s="165"/>
      <c r="HYX1" s="165"/>
      <c r="HYY1" s="165"/>
      <c r="HYZ1" s="165"/>
      <c r="HZA1" s="165"/>
      <c r="HZB1" s="165"/>
      <c r="HZC1" s="165"/>
      <c r="HZD1" s="165"/>
      <c r="HZE1" s="165"/>
      <c r="HZF1" s="165"/>
      <c r="HZG1" s="165"/>
      <c r="HZH1" s="165"/>
      <c r="HZI1" s="165"/>
      <c r="HZJ1" s="165"/>
      <c r="HZK1" s="165"/>
      <c r="HZL1" s="165"/>
      <c r="HZM1" s="165"/>
      <c r="HZN1" s="165"/>
      <c r="HZO1" s="165"/>
      <c r="HZP1" s="165"/>
      <c r="HZQ1" s="165"/>
      <c r="HZR1" s="165"/>
      <c r="HZS1" s="165"/>
      <c r="HZT1" s="165"/>
      <c r="HZU1" s="165"/>
      <c r="HZV1" s="165"/>
      <c r="HZW1" s="165"/>
      <c r="HZX1" s="165"/>
      <c r="HZY1" s="165"/>
      <c r="HZZ1" s="165"/>
      <c r="IAA1" s="165"/>
      <c r="IAB1" s="165"/>
      <c r="IAC1" s="165"/>
      <c r="IAD1" s="165"/>
      <c r="IAE1" s="165"/>
      <c r="IAF1" s="165"/>
      <c r="IAG1" s="165"/>
      <c r="IAH1" s="165"/>
      <c r="IAI1" s="165"/>
      <c r="IAJ1" s="165"/>
      <c r="IAK1" s="165"/>
      <c r="IAL1" s="165"/>
      <c r="IAM1" s="165"/>
      <c r="IAN1" s="165"/>
      <c r="IAO1" s="165"/>
      <c r="IAP1" s="165"/>
      <c r="IAQ1" s="165"/>
      <c r="IAR1" s="165"/>
      <c r="IAS1" s="165"/>
      <c r="IAT1" s="165"/>
      <c r="IAU1" s="165"/>
      <c r="IAV1" s="165"/>
      <c r="IAW1" s="165"/>
      <c r="IAX1" s="165"/>
      <c r="IAY1" s="165"/>
      <c r="IAZ1" s="165"/>
      <c r="IBA1" s="165"/>
      <c r="IBB1" s="165"/>
      <c r="IBC1" s="165"/>
      <c r="IBD1" s="165"/>
      <c r="IBE1" s="165"/>
      <c r="IBF1" s="165"/>
      <c r="IBG1" s="165"/>
      <c r="IBH1" s="165"/>
      <c r="IBI1" s="165"/>
      <c r="IBJ1" s="165"/>
      <c r="IBK1" s="165"/>
      <c r="IBL1" s="165"/>
      <c r="IBM1" s="165"/>
      <c r="IBN1" s="165"/>
      <c r="IBO1" s="165"/>
      <c r="IBP1" s="165"/>
      <c r="IBQ1" s="165"/>
      <c r="IBR1" s="165"/>
      <c r="IBS1" s="165"/>
      <c r="IBT1" s="165"/>
      <c r="IBU1" s="165"/>
      <c r="IBV1" s="165"/>
      <c r="IBW1" s="165"/>
      <c r="IBX1" s="165"/>
      <c r="IBY1" s="165"/>
      <c r="IBZ1" s="165"/>
      <c r="ICA1" s="165"/>
      <c r="ICB1" s="165"/>
      <c r="ICC1" s="165"/>
      <c r="ICD1" s="165"/>
      <c r="ICE1" s="165"/>
      <c r="ICF1" s="165"/>
      <c r="ICG1" s="165"/>
      <c r="ICH1" s="165"/>
      <c r="ICI1" s="165"/>
      <c r="ICJ1" s="165"/>
      <c r="ICK1" s="165"/>
      <c r="ICL1" s="165"/>
      <c r="ICM1" s="165"/>
      <c r="ICN1" s="165"/>
      <c r="ICO1" s="165"/>
      <c r="ICP1" s="165"/>
      <c r="ICQ1" s="165"/>
      <c r="ICR1" s="165"/>
      <c r="ICS1" s="165"/>
      <c r="ICT1" s="165"/>
      <c r="ICU1" s="165"/>
      <c r="ICV1" s="165"/>
      <c r="ICW1" s="165"/>
      <c r="ICX1" s="165"/>
      <c r="ICY1" s="165"/>
      <c r="ICZ1" s="165"/>
      <c r="IDA1" s="165"/>
      <c r="IDB1" s="165"/>
      <c r="IDC1" s="165"/>
      <c r="IDD1" s="165"/>
      <c r="IDE1" s="165"/>
      <c r="IDF1" s="165"/>
      <c r="IDG1" s="165"/>
      <c r="IDH1" s="165"/>
      <c r="IDI1" s="165"/>
      <c r="IDJ1" s="165"/>
      <c r="IDK1" s="165"/>
      <c r="IDL1" s="165"/>
      <c r="IDM1" s="165"/>
      <c r="IDN1" s="165"/>
      <c r="IDO1" s="165"/>
      <c r="IDP1" s="165"/>
      <c r="IDQ1" s="165"/>
      <c r="IDR1" s="165"/>
      <c r="IDS1" s="165"/>
      <c r="IDT1" s="165"/>
      <c r="IDU1" s="165"/>
      <c r="IDV1" s="165"/>
      <c r="IDW1" s="165"/>
      <c r="IDX1" s="165"/>
      <c r="IDY1" s="165"/>
      <c r="IDZ1" s="165"/>
      <c r="IEA1" s="165"/>
      <c r="IEB1" s="165"/>
      <c r="IEC1" s="165"/>
      <c r="IED1" s="165"/>
      <c r="IEE1" s="165"/>
      <c r="IEF1" s="165"/>
      <c r="IEG1" s="165"/>
      <c r="IEH1" s="165"/>
      <c r="IEI1" s="165"/>
      <c r="IEJ1" s="165"/>
      <c r="IEK1" s="165"/>
      <c r="IEL1" s="165"/>
      <c r="IEM1" s="165"/>
      <c r="IEN1" s="165"/>
      <c r="IEO1" s="165"/>
      <c r="IEP1" s="165"/>
      <c r="IEQ1" s="165"/>
      <c r="IER1" s="165"/>
      <c r="IES1" s="165"/>
      <c r="IET1" s="165"/>
      <c r="IEU1" s="165"/>
      <c r="IEV1" s="165"/>
      <c r="IEW1" s="165"/>
      <c r="IEX1" s="165"/>
      <c r="IEY1" s="165"/>
      <c r="IEZ1" s="165"/>
      <c r="IFA1" s="165"/>
      <c r="IFB1" s="165"/>
      <c r="IFC1" s="165"/>
      <c r="IFD1" s="165"/>
      <c r="IFE1" s="165"/>
      <c r="IFF1" s="165"/>
      <c r="IFG1" s="165"/>
      <c r="IFH1" s="165"/>
      <c r="IFI1" s="165"/>
      <c r="IFJ1" s="165"/>
      <c r="IFK1" s="165"/>
      <c r="IFL1" s="165"/>
      <c r="IFM1" s="165"/>
      <c r="IFN1" s="165"/>
      <c r="IFO1" s="165"/>
      <c r="IFP1" s="165"/>
      <c r="IFQ1" s="165"/>
      <c r="IFR1" s="165"/>
      <c r="IFS1" s="165"/>
      <c r="IFT1" s="165"/>
      <c r="IFU1" s="165"/>
      <c r="IFV1" s="165"/>
      <c r="IFW1" s="165"/>
      <c r="IFX1" s="165"/>
      <c r="IFY1" s="165"/>
      <c r="IFZ1" s="165"/>
      <c r="IGA1" s="165"/>
      <c r="IGB1" s="165"/>
      <c r="IGC1" s="165"/>
      <c r="IGD1" s="165"/>
      <c r="IGE1" s="165"/>
      <c r="IGF1" s="165"/>
      <c r="IGG1" s="165"/>
      <c r="IGH1" s="165"/>
      <c r="IGI1" s="165"/>
      <c r="IGJ1" s="165"/>
      <c r="IGK1" s="165"/>
      <c r="IGL1" s="165"/>
      <c r="IGM1" s="165"/>
      <c r="IGN1" s="165"/>
      <c r="IGO1" s="165"/>
      <c r="IGP1" s="165"/>
      <c r="IGQ1" s="165"/>
      <c r="IGR1" s="165"/>
      <c r="IGS1" s="165"/>
      <c r="IGT1" s="165"/>
      <c r="IGU1" s="165"/>
      <c r="IGV1" s="165"/>
      <c r="IGW1" s="165"/>
      <c r="IGX1" s="165"/>
      <c r="IGY1" s="165"/>
      <c r="IGZ1" s="165"/>
      <c r="IHA1" s="165"/>
      <c r="IHB1" s="165"/>
      <c r="IHC1" s="165"/>
      <c r="IHD1" s="165"/>
      <c r="IHE1" s="165"/>
      <c r="IHF1" s="165"/>
      <c r="IHG1" s="165"/>
      <c r="IHH1" s="165"/>
      <c r="IHI1" s="165"/>
      <c r="IHJ1" s="165"/>
      <c r="IHK1" s="165"/>
      <c r="IHL1" s="165"/>
      <c r="IHM1" s="165"/>
      <c r="IHN1" s="165"/>
      <c r="IHO1" s="165"/>
      <c r="IHP1" s="165"/>
      <c r="IHQ1" s="165"/>
      <c r="IHR1" s="165"/>
      <c r="IHS1" s="165"/>
      <c r="IHT1" s="165"/>
      <c r="IHU1" s="165"/>
      <c r="IHV1" s="165"/>
      <c r="IHW1" s="165"/>
      <c r="IHX1" s="165"/>
      <c r="IHY1" s="165"/>
      <c r="IHZ1" s="165"/>
      <c r="IIA1" s="165"/>
      <c r="IIB1" s="165"/>
      <c r="IIC1" s="165"/>
      <c r="IID1" s="165"/>
      <c r="IIE1" s="165"/>
      <c r="IIF1" s="165"/>
      <c r="IIG1" s="165"/>
      <c r="IIH1" s="165"/>
      <c r="III1" s="165"/>
      <c r="IIJ1" s="165"/>
      <c r="IIK1" s="165"/>
      <c r="IIL1" s="165"/>
      <c r="IIM1" s="165"/>
      <c r="IIN1" s="165"/>
      <c r="IIO1" s="165"/>
      <c r="IIP1" s="165"/>
      <c r="IIQ1" s="165"/>
      <c r="IIR1" s="165"/>
      <c r="IIS1" s="165"/>
      <c r="IIT1" s="165"/>
      <c r="IIU1" s="165"/>
      <c r="IIV1" s="165"/>
      <c r="IIW1" s="165"/>
      <c r="IIX1" s="165"/>
      <c r="IIY1" s="165"/>
      <c r="IIZ1" s="165"/>
      <c r="IJA1" s="165"/>
      <c r="IJB1" s="165"/>
      <c r="IJC1" s="165"/>
      <c r="IJD1" s="165"/>
      <c r="IJE1" s="165"/>
      <c r="IJF1" s="165"/>
      <c r="IJG1" s="165"/>
      <c r="IJH1" s="165"/>
      <c r="IJI1" s="165"/>
      <c r="IJJ1" s="165"/>
      <c r="IJK1" s="165"/>
      <c r="IJL1" s="165"/>
      <c r="IJM1" s="165"/>
      <c r="IJN1" s="165"/>
      <c r="IJO1" s="165"/>
      <c r="IJP1" s="165"/>
      <c r="IJQ1" s="165"/>
      <c r="IJR1" s="165"/>
      <c r="IJS1" s="165"/>
      <c r="IJT1" s="165"/>
      <c r="IJU1" s="165"/>
      <c r="IJV1" s="165"/>
      <c r="IJW1" s="165"/>
      <c r="IJX1" s="165"/>
      <c r="IJY1" s="165"/>
      <c r="IJZ1" s="165"/>
      <c r="IKA1" s="165"/>
      <c r="IKB1" s="165"/>
      <c r="IKC1" s="165"/>
      <c r="IKD1" s="165"/>
      <c r="IKE1" s="165"/>
      <c r="IKF1" s="165"/>
      <c r="IKG1" s="165"/>
      <c r="IKH1" s="165"/>
      <c r="IKI1" s="165"/>
      <c r="IKJ1" s="165"/>
      <c r="IKK1" s="165"/>
      <c r="IKL1" s="165"/>
      <c r="IKM1" s="165"/>
      <c r="IKN1" s="165"/>
      <c r="IKO1" s="165"/>
      <c r="IKP1" s="165"/>
      <c r="IKQ1" s="165"/>
      <c r="IKR1" s="165"/>
      <c r="IKS1" s="165"/>
      <c r="IKT1" s="165"/>
      <c r="IKU1" s="165"/>
      <c r="IKV1" s="165"/>
      <c r="IKW1" s="165"/>
      <c r="IKX1" s="165"/>
      <c r="IKY1" s="165"/>
      <c r="IKZ1" s="165"/>
      <c r="ILA1" s="165"/>
      <c r="ILB1" s="165"/>
      <c r="ILC1" s="165"/>
      <c r="ILD1" s="165"/>
      <c r="ILE1" s="165"/>
      <c r="ILF1" s="165"/>
      <c r="ILG1" s="165"/>
      <c r="ILH1" s="165"/>
      <c r="ILI1" s="165"/>
      <c r="ILJ1" s="165"/>
      <c r="ILK1" s="165"/>
      <c r="ILL1" s="165"/>
      <c r="ILM1" s="165"/>
      <c r="ILN1" s="165"/>
      <c r="ILO1" s="165"/>
      <c r="ILP1" s="165"/>
      <c r="ILQ1" s="165"/>
      <c r="ILR1" s="165"/>
      <c r="ILS1" s="165"/>
      <c r="ILT1" s="165"/>
      <c r="ILU1" s="165"/>
      <c r="ILV1" s="165"/>
      <c r="ILW1" s="165"/>
      <c r="ILX1" s="165"/>
      <c r="ILY1" s="165"/>
      <c r="ILZ1" s="165"/>
      <c r="IMA1" s="165"/>
      <c r="IMB1" s="165"/>
      <c r="IMC1" s="165"/>
      <c r="IMD1" s="165"/>
      <c r="IME1" s="165"/>
      <c r="IMF1" s="165"/>
      <c r="IMG1" s="165"/>
      <c r="IMH1" s="165"/>
      <c r="IMI1" s="165"/>
      <c r="IMJ1" s="165"/>
      <c r="IMK1" s="165"/>
      <c r="IML1" s="165"/>
      <c r="IMM1" s="165"/>
      <c r="IMN1" s="165"/>
      <c r="IMO1" s="165"/>
      <c r="IMP1" s="165"/>
      <c r="IMQ1" s="165"/>
      <c r="IMR1" s="165"/>
      <c r="IMS1" s="165"/>
      <c r="IMT1" s="165"/>
      <c r="IMU1" s="165"/>
      <c r="IMV1" s="165"/>
      <c r="IMW1" s="165"/>
      <c r="IMX1" s="165"/>
      <c r="IMY1" s="165"/>
      <c r="IMZ1" s="165"/>
      <c r="INA1" s="165"/>
      <c r="INB1" s="165"/>
      <c r="INC1" s="165"/>
      <c r="IND1" s="165"/>
      <c r="INE1" s="165"/>
      <c r="INF1" s="165"/>
      <c r="ING1" s="165"/>
      <c r="INH1" s="165"/>
      <c r="INI1" s="165"/>
      <c r="INJ1" s="165"/>
      <c r="INK1" s="165"/>
      <c r="INL1" s="165"/>
      <c r="INM1" s="165"/>
      <c r="INN1" s="165"/>
      <c r="INO1" s="165"/>
      <c r="INP1" s="165"/>
      <c r="INQ1" s="165"/>
      <c r="INR1" s="165"/>
      <c r="INS1" s="165"/>
      <c r="INT1" s="165"/>
      <c r="INU1" s="165"/>
      <c r="INV1" s="165"/>
      <c r="INW1" s="165"/>
      <c r="INX1" s="165"/>
      <c r="INY1" s="165"/>
      <c r="INZ1" s="165"/>
      <c r="IOA1" s="165"/>
      <c r="IOB1" s="165"/>
      <c r="IOC1" s="165"/>
      <c r="IOD1" s="165"/>
      <c r="IOE1" s="165"/>
      <c r="IOF1" s="165"/>
      <c r="IOG1" s="165"/>
      <c r="IOH1" s="165"/>
      <c r="IOI1" s="165"/>
      <c r="IOJ1" s="165"/>
      <c r="IOK1" s="165"/>
      <c r="IOL1" s="165"/>
      <c r="IOM1" s="165"/>
      <c r="ION1" s="165"/>
      <c r="IOO1" s="165"/>
      <c r="IOP1" s="165"/>
      <c r="IOQ1" s="165"/>
      <c r="IOR1" s="165"/>
      <c r="IOS1" s="165"/>
      <c r="IOT1" s="165"/>
      <c r="IOU1" s="165"/>
      <c r="IOV1" s="165"/>
      <c r="IOW1" s="165"/>
      <c r="IOX1" s="165"/>
      <c r="IOY1" s="165"/>
      <c r="IOZ1" s="165"/>
      <c r="IPA1" s="165"/>
      <c r="IPB1" s="165"/>
      <c r="IPC1" s="165"/>
      <c r="IPD1" s="165"/>
      <c r="IPE1" s="165"/>
      <c r="IPF1" s="165"/>
      <c r="IPG1" s="165"/>
      <c r="IPH1" s="165"/>
      <c r="IPI1" s="165"/>
      <c r="IPJ1" s="165"/>
      <c r="IPK1" s="165"/>
      <c r="IPL1" s="165"/>
      <c r="IPM1" s="165"/>
      <c r="IPN1" s="165"/>
      <c r="IPO1" s="165"/>
      <c r="IPP1" s="165"/>
      <c r="IPQ1" s="165"/>
      <c r="IPR1" s="165"/>
      <c r="IPS1" s="165"/>
      <c r="IPT1" s="165"/>
      <c r="IPU1" s="165"/>
      <c r="IPV1" s="165"/>
      <c r="IPW1" s="165"/>
      <c r="IPX1" s="165"/>
      <c r="IPY1" s="165"/>
      <c r="IPZ1" s="165"/>
      <c r="IQA1" s="165"/>
      <c r="IQB1" s="165"/>
      <c r="IQC1" s="165"/>
      <c r="IQD1" s="165"/>
      <c r="IQE1" s="165"/>
      <c r="IQF1" s="165"/>
      <c r="IQG1" s="165"/>
      <c r="IQH1" s="165"/>
      <c r="IQI1" s="165"/>
      <c r="IQJ1" s="165"/>
      <c r="IQK1" s="165"/>
      <c r="IQL1" s="165"/>
      <c r="IQM1" s="165"/>
      <c r="IQN1" s="165"/>
      <c r="IQO1" s="165"/>
      <c r="IQP1" s="165"/>
      <c r="IQQ1" s="165"/>
      <c r="IQR1" s="165"/>
      <c r="IQS1" s="165"/>
      <c r="IQT1" s="165"/>
      <c r="IQU1" s="165"/>
      <c r="IQV1" s="165"/>
      <c r="IQW1" s="165"/>
      <c r="IQX1" s="165"/>
      <c r="IQY1" s="165"/>
      <c r="IQZ1" s="165"/>
      <c r="IRA1" s="165"/>
      <c r="IRB1" s="165"/>
      <c r="IRC1" s="165"/>
      <c r="IRD1" s="165"/>
      <c r="IRE1" s="165"/>
      <c r="IRF1" s="165"/>
      <c r="IRG1" s="165"/>
      <c r="IRH1" s="165"/>
      <c r="IRI1" s="165"/>
      <c r="IRJ1" s="165"/>
      <c r="IRK1" s="165"/>
      <c r="IRL1" s="165"/>
      <c r="IRM1" s="165"/>
      <c r="IRN1" s="165"/>
      <c r="IRO1" s="165"/>
      <c r="IRP1" s="165"/>
      <c r="IRQ1" s="165"/>
      <c r="IRR1" s="165"/>
      <c r="IRS1" s="165"/>
      <c r="IRT1" s="165"/>
      <c r="IRU1" s="165"/>
      <c r="IRV1" s="165"/>
      <c r="IRW1" s="165"/>
      <c r="IRX1" s="165"/>
      <c r="IRY1" s="165"/>
      <c r="IRZ1" s="165"/>
      <c r="ISA1" s="165"/>
      <c r="ISB1" s="165"/>
      <c r="ISC1" s="165"/>
      <c r="ISD1" s="165"/>
      <c r="ISE1" s="165"/>
      <c r="ISF1" s="165"/>
      <c r="ISG1" s="165"/>
      <c r="ISH1" s="165"/>
      <c r="ISI1" s="165"/>
      <c r="ISJ1" s="165"/>
      <c r="ISK1" s="165"/>
      <c r="ISL1" s="165"/>
      <c r="ISM1" s="165"/>
      <c r="ISN1" s="165"/>
      <c r="ISO1" s="165"/>
      <c r="ISP1" s="165"/>
      <c r="ISQ1" s="165"/>
      <c r="ISR1" s="165"/>
      <c r="ISS1" s="165"/>
      <c r="IST1" s="165"/>
      <c r="ISU1" s="165"/>
      <c r="ISV1" s="165"/>
      <c r="ISW1" s="165"/>
      <c r="ISX1" s="165"/>
      <c r="ISY1" s="165"/>
      <c r="ISZ1" s="165"/>
      <c r="ITA1" s="165"/>
      <c r="ITB1" s="165"/>
      <c r="ITC1" s="165"/>
      <c r="ITD1" s="165"/>
      <c r="ITE1" s="165"/>
      <c r="ITF1" s="165"/>
      <c r="ITG1" s="165"/>
      <c r="ITH1" s="165"/>
      <c r="ITI1" s="165"/>
      <c r="ITJ1" s="165"/>
      <c r="ITK1" s="165"/>
      <c r="ITL1" s="165"/>
      <c r="ITM1" s="165"/>
      <c r="ITN1" s="165"/>
      <c r="ITO1" s="165"/>
      <c r="ITP1" s="165"/>
      <c r="ITQ1" s="165"/>
      <c r="ITR1" s="165"/>
      <c r="ITS1" s="165"/>
      <c r="ITT1" s="165"/>
      <c r="ITU1" s="165"/>
      <c r="ITV1" s="165"/>
      <c r="ITW1" s="165"/>
      <c r="ITX1" s="165"/>
      <c r="ITY1" s="165"/>
      <c r="ITZ1" s="165"/>
      <c r="IUA1" s="165"/>
      <c r="IUB1" s="165"/>
      <c r="IUC1" s="165"/>
      <c r="IUD1" s="165"/>
      <c r="IUE1" s="165"/>
      <c r="IUF1" s="165"/>
      <c r="IUG1" s="165"/>
      <c r="IUH1" s="165"/>
      <c r="IUI1" s="165"/>
      <c r="IUJ1" s="165"/>
      <c r="IUK1" s="165"/>
      <c r="IUL1" s="165"/>
      <c r="IUM1" s="165"/>
      <c r="IUN1" s="165"/>
      <c r="IUO1" s="165"/>
      <c r="IUP1" s="165"/>
      <c r="IUQ1" s="165"/>
      <c r="IUR1" s="165"/>
      <c r="IUS1" s="165"/>
      <c r="IUT1" s="165"/>
      <c r="IUU1" s="165"/>
      <c r="IUV1" s="165"/>
      <c r="IUW1" s="165"/>
      <c r="IUX1" s="165"/>
      <c r="IUY1" s="165"/>
      <c r="IUZ1" s="165"/>
      <c r="IVA1" s="165"/>
      <c r="IVB1" s="165"/>
      <c r="IVC1" s="165"/>
      <c r="IVD1" s="165"/>
      <c r="IVE1" s="165"/>
      <c r="IVF1" s="165"/>
      <c r="IVG1" s="165"/>
      <c r="IVH1" s="165"/>
      <c r="IVI1" s="165"/>
      <c r="IVJ1" s="165"/>
      <c r="IVK1" s="165"/>
      <c r="IVL1" s="165"/>
      <c r="IVM1" s="165"/>
      <c r="IVN1" s="165"/>
      <c r="IVO1" s="165"/>
      <c r="IVP1" s="165"/>
      <c r="IVQ1" s="165"/>
      <c r="IVR1" s="165"/>
      <c r="IVS1" s="165"/>
      <c r="IVT1" s="165"/>
      <c r="IVU1" s="165"/>
      <c r="IVV1" s="165"/>
      <c r="IVW1" s="165"/>
      <c r="IVX1" s="165"/>
      <c r="IVY1" s="165"/>
      <c r="IVZ1" s="165"/>
      <c r="IWA1" s="165"/>
      <c r="IWB1" s="165"/>
      <c r="IWC1" s="165"/>
      <c r="IWD1" s="165"/>
      <c r="IWE1" s="165"/>
      <c r="IWF1" s="165"/>
      <c r="IWG1" s="165"/>
      <c r="IWH1" s="165"/>
      <c r="IWI1" s="165"/>
      <c r="IWJ1" s="165"/>
      <c r="IWK1" s="165"/>
      <c r="IWL1" s="165"/>
      <c r="IWM1" s="165"/>
      <c r="IWN1" s="165"/>
      <c r="IWO1" s="165"/>
      <c r="IWP1" s="165"/>
      <c r="IWQ1" s="165"/>
      <c r="IWR1" s="165"/>
      <c r="IWS1" s="165"/>
      <c r="IWT1" s="165"/>
      <c r="IWU1" s="165"/>
      <c r="IWV1" s="165"/>
      <c r="IWW1" s="165"/>
      <c r="IWX1" s="165"/>
      <c r="IWY1" s="165"/>
      <c r="IWZ1" s="165"/>
      <c r="IXA1" s="165"/>
      <c r="IXB1" s="165"/>
      <c r="IXC1" s="165"/>
      <c r="IXD1" s="165"/>
      <c r="IXE1" s="165"/>
      <c r="IXF1" s="165"/>
      <c r="IXG1" s="165"/>
      <c r="IXH1" s="165"/>
      <c r="IXI1" s="165"/>
      <c r="IXJ1" s="165"/>
      <c r="IXK1" s="165"/>
      <c r="IXL1" s="165"/>
      <c r="IXM1" s="165"/>
      <c r="IXN1" s="165"/>
      <c r="IXO1" s="165"/>
      <c r="IXP1" s="165"/>
      <c r="IXQ1" s="165"/>
      <c r="IXR1" s="165"/>
      <c r="IXS1" s="165"/>
      <c r="IXT1" s="165"/>
      <c r="IXU1" s="165"/>
      <c r="IXV1" s="165"/>
      <c r="IXW1" s="165"/>
      <c r="IXX1" s="165"/>
      <c r="IXY1" s="165"/>
      <c r="IXZ1" s="165"/>
      <c r="IYA1" s="165"/>
      <c r="IYB1" s="165"/>
      <c r="IYC1" s="165"/>
      <c r="IYD1" s="165"/>
      <c r="IYE1" s="165"/>
      <c r="IYF1" s="165"/>
      <c r="IYG1" s="165"/>
      <c r="IYH1" s="165"/>
      <c r="IYI1" s="165"/>
      <c r="IYJ1" s="165"/>
      <c r="IYK1" s="165"/>
      <c r="IYL1" s="165"/>
      <c r="IYM1" s="165"/>
      <c r="IYN1" s="165"/>
      <c r="IYO1" s="165"/>
      <c r="IYP1" s="165"/>
      <c r="IYQ1" s="165"/>
      <c r="IYR1" s="165"/>
      <c r="IYS1" s="165"/>
      <c r="IYT1" s="165"/>
      <c r="IYU1" s="165"/>
      <c r="IYV1" s="165"/>
      <c r="IYW1" s="165"/>
      <c r="IYX1" s="165"/>
      <c r="IYY1" s="165"/>
      <c r="IYZ1" s="165"/>
      <c r="IZA1" s="165"/>
      <c r="IZB1" s="165"/>
      <c r="IZC1" s="165"/>
      <c r="IZD1" s="165"/>
      <c r="IZE1" s="165"/>
      <c r="IZF1" s="165"/>
      <c r="IZG1" s="165"/>
      <c r="IZH1" s="165"/>
      <c r="IZI1" s="165"/>
      <c r="IZJ1" s="165"/>
      <c r="IZK1" s="165"/>
      <c r="IZL1" s="165"/>
      <c r="IZM1" s="165"/>
      <c r="IZN1" s="165"/>
      <c r="IZO1" s="165"/>
      <c r="IZP1" s="165"/>
      <c r="IZQ1" s="165"/>
      <c r="IZR1" s="165"/>
      <c r="IZS1" s="165"/>
      <c r="IZT1" s="165"/>
      <c r="IZU1" s="165"/>
      <c r="IZV1" s="165"/>
      <c r="IZW1" s="165"/>
      <c r="IZX1" s="165"/>
      <c r="IZY1" s="165"/>
      <c r="IZZ1" s="165"/>
      <c r="JAA1" s="165"/>
      <c r="JAB1" s="165"/>
      <c r="JAC1" s="165"/>
      <c r="JAD1" s="165"/>
      <c r="JAE1" s="165"/>
      <c r="JAF1" s="165"/>
      <c r="JAG1" s="165"/>
      <c r="JAH1" s="165"/>
      <c r="JAI1" s="165"/>
      <c r="JAJ1" s="165"/>
      <c r="JAK1" s="165"/>
      <c r="JAL1" s="165"/>
      <c r="JAM1" s="165"/>
      <c r="JAN1" s="165"/>
      <c r="JAO1" s="165"/>
      <c r="JAP1" s="165"/>
      <c r="JAQ1" s="165"/>
      <c r="JAR1" s="165"/>
      <c r="JAS1" s="165"/>
      <c r="JAT1" s="165"/>
      <c r="JAU1" s="165"/>
      <c r="JAV1" s="165"/>
      <c r="JAW1" s="165"/>
      <c r="JAX1" s="165"/>
      <c r="JAY1" s="165"/>
      <c r="JAZ1" s="165"/>
      <c r="JBA1" s="165"/>
      <c r="JBB1" s="165"/>
      <c r="JBC1" s="165"/>
      <c r="JBD1" s="165"/>
      <c r="JBE1" s="165"/>
      <c r="JBF1" s="165"/>
      <c r="JBG1" s="165"/>
      <c r="JBH1" s="165"/>
      <c r="JBI1" s="165"/>
      <c r="JBJ1" s="165"/>
      <c r="JBK1" s="165"/>
      <c r="JBL1" s="165"/>
      <c r="JBM1" s="165"/>
      <c r="JBN1" s="165"/>
      <c r="JBO1" s="165"/>
      <c r="JBP1" s="165"/>
      <c r="JBQ1" s="165"/>
      <c r="JBR1" s="165"/>
      <c r="JBS1" s="165"/>
      <c r="JBT1" s="165"/>
      <c r="JBU1" s="165"/>
      <c r="JBV1" s="165"/>
      <c r="JBW1" s="165"/>
      <c r="JBX1" s="165"/>
      <c r="JBY1" s="165"/>
      <c r="JBZ1" s="165"/>
      <c r="JCA1" s="165"/>
      <c r="JCB1" s="165"/>
      <c r="JCC1" s="165"/>
      <c r="JCD1" s="165"/>
      <c r="JCE1" s="165"/>
      <c r="JCF1" s="165"/>
      <c r="JCG1" s="165"/>
      <c r="JCH1" s="165"/>
      <c r="JCI1" s="165"/>
      <c r="JCJ1" s="165"/>
      <c r="JCK1" s="165"/>
      <c r="JCL1" s="165"/>
      <c r="JCM1" s="165"/>
      <c r="JCN1" s="165"/>
      <c r="JCO1" s="165"/>
      <c r="JCP1" s="165"/>
      <c r="JCQ1" s="165"/>
      <c r="JCR1" s="165"/>
      <c r="JCS1" s="165"/>
      <c r="JCT1" s="165"/>
      <c r="JCU1" s="165"/>
      <c r="JCV1" s="165"/>
      <c r="JCW1" s="165"/>
      <c r="JCX1" s="165"/>
      <c r="JCY1" s="165"/>
      <c r="JCZ1" s="165"/>
      <c r="JDA1" s="165"/>
      <c r="JDB1" s="165"/>
      <c r="JDC1" s="165"/>
      <c r="JDD1" s="165"/>
      <c r="JDE1" s="165"/>
      <c r="JDF1" s="165"/>
      <c r="JDG1" s="165"/>
      <c r="JDH1" s="165"/>
      <c r="JDI1" s="165"/>
      <c r="JDJ1" s="165"/>
      <c r="JDK1" s="165"/>
      <c r="JDL1" s="165"/>
      <c r="JDM1" s="165"/>
      <c r="JDN1" s="165"/>
      <c r="JDO1" s="165"/>
      <c r="JDP1" s="165"/>
      <c r="JDQ1" s="165"/>
      <c r="JDR1" s="165"/>
      <c r="JDS1" s="165"/>
      <c r="JDT1" s="165"/>
      <c r="JDU1" s="165"/>
      <c r="JDV1" s="165"/>
      <c r="JDW1" s="165"/>
      <c r="JDX1" s="165"/>
      <c r="JDY1" s="165"/>
      <c r="JDZ1" s="165"/>
      <c r="JEA1" s="165"/>
      <c r="JEB1" s="165"/>
      <c r="JEC1" s="165"/>
      <c r="JED1" s="165"/>
      <c r="JEE1" s="165"/>
      <c r="JEF1" s="165"/>
      <c r="JEG1" s="165"/>
      <c r="JEH1" s="165"/>
      <c r="JEI1" s="165"/>
      <c r="JEJ1" s="165"/>
      <c r="JEK1" s="165"/>
      <c r="JEL1" s="165"/>
      <c r="JEM1" s="165"/>
      <c r="JEN1" s="165"/>
      <c r="JEO1" s="165"/>
      <c r="JEP1" s="165"/>
      <c r="JEQ1" s="165"/>
      <c r="JER1" s="165"/>
      <c r="JES1" s="165"/>
      <c r="JET1" s="165"/>
      <c r="JEU1" s="165"/>
      <c r="JEV1" s="165"/>
      <c r="JEW1" s="165"/>
      <c r="JEX1" s="165"/>
      <c r="JEY1" s="165"/>
      <c r="JEZ1" s="165"/>
      <c r="JFA1" s="165"/>
      <c r="JFB1" s="165"/>
      <c r="JFC1" s="165"/>
      <c r="JFD1" s="165"/>
      <c r="JFE1" s="165"/>
      <c r="JFF1" s="165"/>
      <c r="JFG1" s="165"/>
      <c r="JFH1" s="165"/>
      <c r="JFI1" s="165"/>
      <c r="JFJ1" s="165"/>
      <c r="JFK1" s="165"/>
      <c r="JFL1" s="165"/>
      <c r="JFM1" s="165"/>
      <c r="JFN1" s="165"/>
      <c r="JFO1" s="165"/>
      <c r="JFP1" s="165"/>
      <c r="JFQ1" s="165"/>
      <c r="JFR1" s="165"/>
      <c r="JFS1" s="165"/>
      <c r="JFT1" s="165"/>
      <c r="JFU1" s="165"/>
      <c r="JFV1" s="165"/>
      <c r="JFW1" s="165"/>
      <c r="JFX1" s="165"/>
      <c r="JFY1" s="165"/>
      <c r="JFZ1" s="165"/>
      <c r="JGA1" s="165"/>
      <c r="JGB1" s="165"/>
      <c r="JGC1" s="165"/>
      <c r="JGD1" s="165"/>
      <c r="JGE1" s="165"/>
      <c r="JGF1" s="165"/>
      <c r="JGG1" s="165"/>
      <c r="JGH1" s="165"/>
      <c r="JGI1" s="165"/>
      <c r="JGJ1" s="165"/>
      <c r="JGK1" s="165"/>
      <c r="JGL1" s="165"/>
      <c r="JGM1" s="165"/>
      <c r="JGN1" s="165"/>
      <c r="JGO1" s="165"/>
      <c r="JGP1" s="165"/>
      <c r="JGQ1" s="165"/>
      <c r="JGR1" s="165"/>
      <c r="JGS1" s="165"/>
      <c r="JGT1" s="165"/>
      <c r="JGU1" s="165"/>
      <c r="JGV1" s="165"/>
      <c r="JGW1" s="165"/>
      <c r="JGX1" s="165"/>
      <c r="JGY1" s="165"/>
      <c r="JGZ1" s="165"/>
      <c r="JHA1" s="165"/>
      <c r="JHB1" s="165"/>
      <c r="JHC1" s="165"/>
      <c r="JHD1" s="165"/>
      <c r="JHE1" s="165"/>
      <c r="JHF1" s="165"/>
      <c r="JHG1" s="165"/>
      <c r="JHH1" s="165"/>
      <c r="JHI1" s="165"/>
      <c r="JHJ1" s="165"/>
      <c r="JHK1" s="165"/>
      <c r="JHL1" s="165"/>
      <c r="JHM1" s="165"/>
      <c r="JHN1" s="165"/>
      <c r="JHO1" s="165"/>
      <c r="JHP1" s="165"/>
      <c r="JHQ1" s="165"/>
      <c r="JHR1" s="165"/>
      <c r="JHS1" s="165"/>
      <c r="JHT1" s="165"/>
      <c r="JHU1" s="165"/>
      <c r="JHV1" s="165"/>
      <c r="JHW1" s="165"/>
      <c r="JHX1" s="165"/>
      <c r="JHY1" s="165"/>
      <c r="JHZ1" s="165"/>
      <c r="JIA1" s="165"/>
      <c r="JIB1" s="165"/>
      <c r="JIC1" s="165"/>
      <c r="JID1" s="165"/>
      <c r="JIE1" s="165"/>
      <c r="JIF1" s="165"/>
      <c r="JIG1" s="165"/>
      <c r="JIH1" s="165"/>
      <c r="JII1" s="165"/>
      <c r="JIJ1" s="165"/>
      <c r="JIK1" s="165"/>
      <c r="JIL1" s="165"/>
      <c r="JIM1" s="165"/>
      <c r="JIN1" s="165"/>
      <c r="JIO1" s="165"/>
      <c r="JIP1" s="165"/>
      <c r="JIQ1" s="165"/>
      <c r="JIR1" s="165"/>
      <c r="JIS1" s="165"/>
      <c r="JIT1" s="165"/>
      <c r="JIU1" s="165"/>
      <c r="JIV1" s="165"/>
      <c r="JIW1" s="165"/>
      <c r="JIX1" s="165"/>
      <c r="JIY1" s="165"/>
      <c r="JIZ1" s="165"/>
      <c r="JJA1" s="165"/>
      <c r="JJB1" s="165"/>
      <c r="JJC1" s="165"/>
      <c r="JJD1" s="165"/>
      <c r="JJE1" s="165"/>
      <c r="JJF1" s="165"/>
      <c r="JJG1" s="165"/>
      <c r="JJH1" s="165"/>
      <c r="JJI1" s="165"/>
      <c r="JJJ1" s="165"/>
      <c r="JJK1" s="165"/>
      <c r="JJL1" s="165"/>
      <c r="JJM1" s="165"/>
      <c r="JJN1" s="165"/>
      <c r="JJO1" s="165"/>
      <c r="JJP1" s="165"/>
      <c r="JJQ1" s="165"/>
      <c r="JJR1" s="165"/>
      <c r="JJS1" s="165"/>
      <c r="JJT1" s="165"/>
      <c r="JJU1" s="165"/>
      <c r="JJV1" s="165"/>
      <c r="JJW1" s="165"/>
      <c r="JJX1" s="165"/>
      <c r="JJY1" s="165"/>
      <c r="JJZ1" s="165"/>
      <c r="JKA1" s="165"/>
      <c r="JKB1" s="165"/>
      <c r="JKC1" s="165"/>
      <c r="JKD1" s="165"/>
      <c r="JKE1" s="165"/>
      <c r="JKF1" s="165"/>
      <c r="JKG1" s="165"/>
      <c r="JKH1" s="165"/>
      <c r="JKI1" s="165"/>
      <c r="JKJ1" s="165"/>
      <c r="JKK1" s="165"/>
      <c r="JKL1" s="165"/>
      <c r="JKM1" s="165"/>
      <c r="JKN1" s="165"/>
      <c r="JKO1" s="165"/>
      <c r="JKP1" s="165"/>
      <c r="JKQ1" s="165"/>
      <c r="JKR1" s="165"/>
      <c r="JKS1" s="165"/>
      <c r="JKT1" s="165"/>
      <c r="JKU1" s="165"/>
      <c r="JKV1" s="165"/>
      <c r="JKW1" s="165"/>
      <c r="JKX1" s="165"/>
      <c r="JKY1" s="165"/>
      <c r="JKZ1" s="165"/>
      <c r="JLA1" s="165"/>
      <c r="JLB1" s="165"/>
      <c r="JLC1" s="165"/>
      <c r="JLD1" s="165"/>
      <c r="JLE1" s="165"/>
      <c r="JLF1" s="165"/>
      <c r="JLG1" s="165"/>
      <c r="JLH1" s="165"/>
      <c r="JLI1" s="165"/>
      <c r="JLJ1" s="165"/>
      <c r="JLK1" s="165"/>
      <c r="JLL1" s="165"/>
      <c r="JLM1" s="165"/>
      <c r="JLN1" s="165"/>
      <c r="JLO1" s="165"/>
      <c r="JLP1" s="165"/>
      <c r="JLQ1" s="165"/>
      <c r="JLR1" s="165"/>
      <c r="JLS1" s="165"/>
      <c r="JLT1" s="165"/>
      <c r="JLU1" s="165"/>
      <c r="JLV1" s="165"/>
      <c r="JLW1" s="165"/>
      <c r="JLX1" s="165"/>
      <c r="JLY1" s="165"/>
      <c r="JLZ1" s="165"/>
      <c r="JMA1" s="165"/>
      <c r="JMB1" s="165"/>
      <c r="JMC1" s="165"/>
      <c r="JMD1" s="165"/>
      <c r="JME1" s="165"/>
      <c r="JMF1" s="165"/>
      <c r="JMG1" s="165"/>
      <c r="JMH1" s="165"/>
      <c r="JMI1" s="165"/>
      <c r="JMJ1" s="165"/>
      <c r="JMK1" s="165"/>
      <c r="JML1" s="165"/>
      <c r="JMM1" s="165"/>
      <c r="JMN1" s="165"/>
      <c r="JMO1" s="165"/>
      <c r="JMP1" s="165"/>
      <c r="JMQ1" s="165"/>
      <c r="JMR1" s="165"/>
      <c r="JMS1" s="165"/>
      <c r="JMT1" s="165"/>
      <c r="JMU1" s="165"/>
      <c r="JMV1" s="165"/>
      <c r="JMW1" s="165"/>
      <c r="JMX1" s="165"/>
      <c r="JMY1" s="165"/>
      <c r="JMZ1" s="165"/>
      <c r="JNA1" s="165"/>
      <c r="JNB1" s="165"/>
      <c r="JNC1" s="165"/>
      <c r="JND1" s="165"/>
      <c r="JNE1" s="165"/>
      <c r="JNF1" s="165"/>
      <c r="JNG1" s="165"/>
      <c r="JNH1" s="165"/>
      <c r="JNI1" s="165"/>
      <c r="JNJ1" s="165"/>
      <c r="JNK1" s="165"/>
      <c r="JNL1" s="165"/>
      <c r="JNM1" s="165"/>
      <c r="JNN1" s="165"/>
      <c r="JNO1" s="165"/>
      <c r="JNP1" s="165"/>
      <c r="JNQ1" s="165"/>
      <c r="JNR1" s="165"/>
      <c r="JNS1" s="165"/>
      <c r="JNT1" s="165"/>
      <c r="JNU1" s="165"/>
      <c r="JNV1" s="165"/>
      <c r="JNW1" s="165"/>
      <c r="JNX1" s="165"/>
      <c r="JNY1" s="165"/>
      <c r="JNZ1" s="165"/>
      <c r="JOA1" s="165"/>
      <c r="JOB1" s="165"/>
      <c r="JOC1" s="165"/>
      <c r="JOD1" s="165"/>
      <c r="JOE1" s="165"/>
      <c r="JOF1" s="165"/>
      <c r="JOG1" s="165"/>
      <c r="JOH1" s="165"/>
      <c r="JOI1" s="165"/>
      <c r="JOJ1" s="165"/>
      <c r="JOK1" s="165"/>
      <c r="JOL1" s="165"/>
      <c r="JOM1" s="165"/>
      <c r="JON1" s="165"/>
      <c r="JOO1" s="165"/>
      <c r="JOP1" s="165"/>
      <c r="JOQ1" s="165"/>
      <c r="JOR1" s="165"/>
      <c r="JOS1" s="165"/>
      <c r="JOT1" s="165"/>
      <c r="JOU1" s="165"/>
      <c r="JOV1" s="165"/>
      <c r="JOW1" s="165"/>
      <c r="JOX1" s="165"/>
      <c r="JOY1" s="165"/>
      <c r="JOZ1" s="165"/>
      <c r="JPA1" s="165"/>
      <c r="JPB1" s="165"/>
      <c r="JPC1" s="165"/>
      <c r="JPD1" s="165"/>
      <c r="JPE1" s="165"/>
      <c r="JPF1" s="165"/>
      <c r="JPG1" s="165"/>
      <c r="JPH1" s="165"/>
      <c r="JPI1" s="165"/>
      <c r="JPJ1" s="165"/>
      <c r="JPK1" s="165"/>
      <c r="JPL1" s="165"/>
      <c r="JPM1" s="165"/>
      <c r="JPN1" s="165"/>
      <c r="JPO1" s="165"/>
      <c r="JPP1" s="165"/>
      <c r="JPQ1" s="165"/>
      <c r="JPR1" s="165"/>
      <c r="JPS1" s="165"/>
      <c r="JPT1" s="165"/>
      <c r="JPU1" s="165"/>
      <c r="JPV1" s="165"/>
      <c r="JPW1" s="165"/>
      <c r="JPX1" s="165"/>
      <c r="JPY1" s="165"/>
      <c r="JPZ1" s="165"/>
      <c r="JQA1" s="165"/>
      <c r="JQB1" s="165"/>
      <c r="JQC1" s="165"/>
      <c r="JQD1" s="165"/>
      <c r="JQE1" s="165"/>
      <c r="JQF1" s="165"/>
      <c r="JQG1" s="165"/>
      <c r="JQH1" s="165"/>
      <c r="JQI1" s="165"/>
      <c r="JQJ1" s="165"/>
      <c r="JQK1" s="165"/>
      <c r="JQL1" s="165"/>
      <c r="JQM1" s="165"/>
      <c r="JQN1" s="165"/>
      <c r="JQO1" s="165"/>
      <c r="JQP1" s="165"/>
      <c r="JQQ1" s="165"/>
      <c r="JQR1" s="165"/>
      <c r="JQS1" s="165"/>
      <c r="JQT1" s="165"/>
      <c r="JQU1" s="165"/>
      <c r="JQV1" s="165"/>
      <c r="JQW1" s="165"/>
      <c r="JQX1" s="165"/>
      <c r="JQY1" s="165"/>
      <c r="JQZ1" s="165"/>
      <c r="JRA1" s="165"/>
      <c r="JRB1" s="165"/>
      <c r="JRC1" s="165"/>
      <c r="JRD1" s="165"/>
      <c r="JRE1" s="165"/>
      <c r="JRF1" s="165"/>
      <c r="JRG1" s="165"/>
      <c r="JRH1" s="165"/>
      <c r="JRI1" s="165"/>
      <c r="JRJ1" s="165"/>
      <c r="JRK1" s="165"/>
      <c r="JRL1" s="165"/>
      <c r="JRM1" s="165"/>
      <c r="JRN1" s="165"/>
      <c r="JRO1" s="165"/>
      <c r="JRP1" s="165"/>
      <c r="JRQ1" s="165"/>
      <c r="JRR1" s="165"/>
      <c r="JRS1" s="165"/>
      <c r="JRT1" s="165"/>
      <c r="JRU1" s="165"/>
      <c r="JRV1" s="165"/>
      <c r="JRW1" s="165"/>
      <c r="JRX1" s="165"/>
      <c r="JRY1" s="165"/>
      <c r="JRZ1" s="165"/>
      <c r="JSA1" s="165"/>
      <c r="JSB1" s="165"/>
      <c r="JSC1" s="165"/>
      <c r="JSD1" s="165"/>
      <c r="JSE1" s="165"/>
      <c r="JSF1" s="165"/>
      <c r="JSG1" s="165"/>
      <c r="JSH1" s="165"/>
      <c r="JSI1" s="165"/>
      <c r="JSJ1" s="165"/>
      <c r="JSK1" s="165"/>
      <c r="JSL1" s="165"/>
      <c r="JSM1" s="165"/>
      <c r="JSN1" s="165"/>
      <c r="JSO1" s="165"/>
      <c r="JSP1" s="165"/>
      <c r="JSQ1" s="165"/>
      <c r="JSR1" s="165"/>
      <c r="JSS1" s="165"/>
      <c r="JST1" s="165"/>
      <c r="JSU1" s="165"/>
      <c r="JSV1" s="165"/>
      <c r="JSW1" s="165"/>
      <c r="JSX1" s="165"/>
      <c r="JSY1" s="165"/>
      <c r="JSZ1" s="165"/>
      <c r="JTA1" s="165"/>
      <c r="JTB1" s="165"/>
      <c r="JTC1" s="165"/>
      <c r="JTD1" s="165"/>
      <c r="JTE1" s="165"/>
      <c r="JTF1" s="165"/>
      <c r="JTG1" s="165"/>
      <c r="JTH1" s="165"/>
      <c r="JTI1" s="165"/>
      <c r="JTJ1" s="165"/>
      <c r="JTK1" s="165"/>
      <c r="JTL1" s="165"/>
      <c r="JTM1" s="165"/>
      <c r="JTN1" s="165"/>
      <c r="JTO1" s="165"/>
      <c r="JTP1" s="165"/>
      <c r="JTQ1" s="165"/>
      <c r="JTR1" s="165"/>
      <c r="JTS1" s="165"/>
      <c r="JTT1" s="165"/>
      <c r="JTU1" s="165"/>
      <c r="JTV1" s="165"/>
      <c r="JTW1" s="165"/>
      <c r="JTX1" s="165"/>
      <c r="JTY1" s="165"/>
      <c r="JTZ1" s="165"/>
      <c r="JUA1" s="165"/>
      <c r="JUB1" s="165"/>
      <c r="JUC1" s="165"/>
      <c r="JUD1" s="165"/>
      <c r="JUE1" s="165"/>
      <c r="JUF1" s="165"/>
      <c r="JUG1" s="165"/>
      <c r="JUH1" s="165"/>
      <c r="JUI1" s="165"/>
      <c r="JUJ1" s="165"/>
      <c r="JUK1" s="165"/>
      <c r="JUL1" s="165"/>
      <c r="JUM1" s="165"/>
      <c r="JUN1" s="165"/>
      <c r="JUO1" s="165"/>
      <c r="JUP1" s="165"/>
      <c r="JUQ1" s="165"/>
      <c r="JUR1" s="165"/>
      <c r="JUS1" s="165"/>
      <c r="JUT1" s="165"/>
      <c r="JUU1" s="165"/>
      <c r="JUV1" s="165"/>
      <c r="JUW1" s="165"/>
      <c r="JUX1" s="165"/>
      <c r="JUY1" s="165"/>
      <c r="JUZ1" s="165"/>
      <c r="JVA1" s="165"/>
      <c r="JVB1" s="165"/>
      <c r="JVC1" s="165"/>
      <c r="JVD1" s="165"/>
      <c r="JVE1" s="165"/>
      <c r="JVF1" s="165"/>
      <c r="JVG1" s="165"/>
      <c r="JVH1" s="165"/>
      <c r="JVI1" s="165"/>
      <c r="JVJ1" s="165"/>
      <c r="JVK1" s="165"/>
      <c r="JVL1" s="165"/>
      <c r="JVM1" s="165"/>
      <c r="JVN1" s="165"/>
      <c r="JVO1" s="165"/>
      <c r="JVP1" s="165"/>
      <c r="JVQ1" s="165"/>
      <c r="JVR1" s="165"/>
      <c r="JVS1" s="165"/>
      <c r="JVT1" s="165"/>
      <c r="JVU1" s="165"/>
      <c r="JVV1" s="165"/>
      <c r="JVW1" s="165"/>
      <c r="JVX1" s="165"/>
      <c r="JVY1" s="165"/>
      <c r="JVZ1" s="165"/>
      <c r="JWA1" s="165"/>
      <c r="JWB1" s="165"/>
      <c r="JWC1" s="165"/>
      <c r="JWD1" s="165"/>
      <c r="JWE1" s="165"/>
      <c r="JWF1" s="165"/>
      <c r="JWG1" s="165"/>
      <c r="JWH1" s="165"/>
      <c r="JWI1" s="165"/>
      <c r="JWJ1" s="165"/>
      <c r="JWK1" s="165"/>
      <c r="JWL1" s="165"/>
      <c r="JWM1" s="165"/>
      <c r="JWN1" s="165"/>
      <c r="JWO1" s="165"/>
      <c r="JWP1" s="165"/>
      <c r="JWQ1" s="165"/>
      <c r="JWR1" s="165"/>
      <c r="JWS1" s="165"/>
      <c r="JWT1" s="165"/>
      <c r="JWU1" s="165"/>
      <c r="JWV1" s="165"/>
      <c r="JWW1" s="165"/>
      <c r="JWX1" s="165"/>
      <c r="JWY1" s="165"/>
      <c r="JWZ1" s="165"/>
      <c r="JXA1" s="165"/>
      <c r="JXB1" s="165"/>
      <c r="JXC1" s="165"/>
      <c r="JXD1" s="165"/>
      <c r="JXE1" s="165"/>
      <c r="JXF1" s="165"/>
      <c r="JXG1" s="165"/>
      <c r="JXH1" s="165"/>
      <c r="JXI1" s="165"/>
      <c r="JXJ1" s="165"/>
      <c r="JXK1" s="165"/>
      <c r="JXL1" s="165"/>
      <c r="JXM1" s="165"/>
      <c r="JXN1" s="165"/>
      <c r="JXO1" s="165"/>
      <c r="JXP1" s="165"/>
      <c r="JXQ1" s="165"/>
      <c r="JXR1" s="165"/>
      <c r="JXS1" s="165"/>
      <c r="JXT1" s="165"/>
      <c r="JXU1" s="165"/>
      <c r="JXV1" s="165"/>
      <c r="JXW1" s="165"/>
      <c r="JXX1" s="165"/>
      <c r="JXY1" s="165"/>
      <c r="JXZ1" s="165"/>
      <c r="JYA1" s="165"/>
      <c r="JYB1" s="165"/>
      <c r="JYC1" s="165"/>
      <c r="JYD1" s="165"/>
      <c r="JYE1" s="165"/>
      <c r="JYF1" s="165"/>
      <c r="JYG1" s="165"/>
      <c r="JYH1" s="165"/>
      <c r="JYI1" s="165"/>
      <c r="JYJ1" s="165"/>
      <c r="JYK1" s="165"/>
      <c r="JYL1" s="165"/>
      <c r="JYM1" s="165"/>
      <c r="JYN1" s="165"/>
      <c r="JYO1" s="165"/>
      <c r="JYP1" s="165"/>
      <c r="JYQ1" s="165"/>
      <c r="JYR1" s="165"/>
      <c r="JYS1" s="165"/>
      <c r="JYT1" s="165"/>
      <c r="JYU1" s="165"/>
      <c r="JYV1" s="165"/>
      <c r="JYW1" s="165"/>
      <c r="JYX1" s="165"/>
      <c r="JYY1" s="165"/>
      <c r="JYZ1" s="165"/>
      <c r="JZA1" s="165"/>
      <c r="JZB1" s="165"/>
      <c r="JZC1" s="165"/>
      <c r="JZD1" s="165"/>
      <c r="JZE1" s="165"/>
      <c r="JZF1" s="165"/>
      <c r="JZG1" s="165"/>
      <c r="JZH1" s="165"/>
      <c r="JZI1" s="165"/>
      <c r="JZJ1" s="165"/>
      <c r="JZK1" s="165"/>
      <c r="JZL1" s="165"/>
      <c r="JZM1" s="165"/>
      <c r="JZN1" s="165"/>
      <c r="JZO1" s="165"/>
      <c r="JZP1" s="165"/>
      <c r="JZQ1" s="165"/>
      <c r="JZR1" s="165"/>
      <c r="JZS1" s="165"/>
      <c r="JZT1" s="165"/>
      <c r="JZU1" s="165"/>
      <c r="JZV1" s="165"/>
      <c r="JZW1" s="165"/>
      <c r="JZX1" s="165"/>
      <c r="JZY1" s="165"/>
      <c r="JZZ1" s="165"/>
      <c r="KAA1" s="165"/>
      <c r="KAB1" s="165"/>
      <c r="KAC1" s="165"/>
      <c r="KAD1" s="165"/>
      <c r="KAE1" s="165"/>
      <c r="KAF1" s="165"/>
      <c r="KAG1" s="165"/>
      <c r="KAH1" s="165"/>
      <c r="KAI1" s="165"/>
      <c r="KAJ1" s="165"/>
      <c r="KAK1" s="165"/>
      <c r="KAL1" s="165"/>
      <c r="KAM1" s="165"/>
      <c r="KAN1" s="165"/>
      <c r="KAO1" s="165"/>
      <c r="KAP1" s="165"/>
      <c r="KAQ1" s="165"/>
      <c r="KAR1" s="165"/>
      <c r="KAS1" s="165"/>
      <c r="KAT1" s="165"/>
      <c r="KAU1" s="165"/>
      <c r="KAV1" s="165"/>
      <c r="KAW1" s="165"/>
      <c r="KAX1" s="165"/>
      <c r="KAY1" s="165"/>
      <c r="KAZ1" s="165"/>
      <c r="KBA1" s="165"/>
      <c r="KBB1" s="165"/>
      <c r="KBC1" s="165"/>
      <c r="KBD1" s="165"/>
      <c r="KBE1" s="165"/>
      <c r="KBF1" s="165"/>
      <c r="KBG1" s="165"/>
      <c r="KBH1" s="165"/>
      <c r="KBI1" s="165"/>
      <c r="KBJ1" s="165"/>
      <c r="KBK1" s="165"/>
      <c r="KBL1" s="165"/>
      <c r="KBM1" s="165"/>
      <c r="KBN1" s="165"/>
      <c r="KBO1" s="165"/>
      <c r="KBP1" s="165"/>
      <c r="KBQ1" s="165"/>
      <c r="KBR1" s="165"/>
      <c r="KBS1" s="165"/>
      <c r="KBT1" s="165"/>
      <c r="KBU1" s="165"/>
      <c r="KBV1" s="165"/>
      <c r="KBW1" s="165"/>
      <c r="KBX1" s="165"/>
      <c r="KBY1" s="165"/>
      <c r="KBZ1" s="165"/>
      <c r="KCA1" s="165"/>
      <c r="KCB1" s="165"/>
      <c r="KCC1" s="165"/>
      <c r="KCD1" s="165"/>
      <c r="KCE1" s="165"/>
      <c r="KCF1" s="165"/>
      <c r="KCG1" s="165"/>
      <c r="KCH1" s="165"/>
      <c r="KCI1" s="165"/>
      <c r="KCJ1" s="165"/>
      <c r="KCK1" s="165"/>
      <c r="KCL1" s="165"/>
      <c r="KCM1" s="165"/>
      <c r="KCN1" s="165"/>
      <c r="KCO1" s="165"/>
      <c r="KCP1" s="165"/>
      <c r="KCQ1" s="165"/>
      <c r="KCR1" s="165"/>
      <c r="KCS1" s="165"/>
      <c r="KCT1" s="165"/>
      <c r="KCU1" s="165"/>
      <c r="KCV1" s="165"/>
      <c r="KCW1" s="165"/>
      <c r="KCX1" s="165"/>
      <c r="KCY1" s="165"/>
      <c r="KCZ1" s="165"/>
      <c r="KDA1" s="165"/>
      <c r="KDB1" s="165"/>
      <c r="KDC1" s="165"/>
      <c r="KDD1" s="165"/>
      <c r="KDE1" s="165"/>
      <c r="KDF1" s="165"/>
      <c r="KDG1" s="165"/>
      <c r="KDH1" s="165"/>
      <c r="KDI1" s="165"/>
      <c r="KDJ1" s="165"/>
      <c r="KDK1" s="165"/>
      <c r="KDL1" s="165"/>
      <c r="KDM1" s="165"/>
      <c r="KDN1" s="165"/>
      <c r="KDO1" s="165"/>
      <c r="KDP1" s="165"/>
      <c r="KDQ1" s="165"/>
      <c r="KDR1" s="165"/>
      <c r="KDS1" s="165"/>
      <c r="KDT1" s="165"/>
      <c r="KDU1" s="165"/>
      <c r="KDV1" s="165"/>
      <c r="KDW1" s="165"/>
      <c r="KDX1" s="165"/>
      <c r="KDY1" s="165"/>
      <c r="KDZ1" s="165"/>
      <c r="KEA1" s="165"/>
      <c r="KEB1" s="165"/>
      <c r="KEC1" s="165"/>
      <c r="KED1" s="165"/>
      <c r="KEE1" s="165"/>
      <c r="KEF1" s="165"/>
      <c r="KEG1" s="165"/>
      <c r="KEH1" s="165"/>
      <c r="KEI1" s="165"/>
      <c r="KEJ1" s="165"/>
      <c r="KEK1" s="165"/>
      <c r="KEL1" s="165"/>
      <c r="KEM1" s="165"/>
      <c r="KEN1" s="165"/>
      <c r="KEO1" s="165"/>
      <c r="KEP1" s="165"/>
      <c r="KEQ1" s="165"/>
      <c r="KER1" s="165"/>
      <c r="KES1" s="165"/>
      <c r="KET1" s="165"/>
      <c r="KEU1" s="165"/>
      <c r="KEV1" s="165"/>
      <c r="KEW1" s="165"/>
      <c r="KEX1" s="165"/>
      <c r="KEY1" s="165"/>
      <c r="KEZ1" s="165"/>
      <c r="KFA1" s="165"/>
      <c r="KFB1" s="165"/>
      <c r="KFC1" s="165"/>
      <c r="KFD1" s="165"/>
      <c r="KFE1" s="165"/>
      <c r="KFF1" s="165"/>
      <c r="KFG1" s="165"/>
      <c r="KFH1" s="165"/>
      <c r="KFI1" s="165"/>
      <c r="KFJ1" s="165"/>
      <c r="KFK1" s="165"/>
      <c r="KFL1" s="165"/>
      <c r="KFM1" s="165"/>
      <c r="KFN1" s="165"/>
      <c r="KFO1" s="165"/>
      <c r="KFP1" s="165"/>
      <c r="KFQ1" s="165"/>
      <c r="KFR1" s="165"/>
      <c r="KFS1" s="165"/>
      <c r="KFT1" s="165"/>
      <c r="KFU1" s="165"/>
      <c r="KFV1" s="165"/>
      <c r="KFW1" s="165"/>
      <c r="KFX1" s="165"/>
      <c r="KFY1" s="165"/>
      <c r="KFZ1" s="165"/>
      <c r="KGA1" s="165"/>
      <c r="KGB1" s="165"/>
      <c r="KGC1" s="165"/>
      <c r="KGD1" s="165"/>
      <c r="KGE1" s="165"/>
      <c r="KGF1" s="165"/>
      <c r="KGG1" s="165"/>
      <c r="KGH1" s="165"/>
      <c r="KGI1" s="165"/>
      <c r="KGJ1" s="165"/>
      <c r="KGK1" s="165"/>
      <c r="KGL1" s="165"/>
      <c r="KGM1" s="165"/>
      <c r="KGN1" s="165"/>
      <c r="KGO1" s="165"/>
      <c r="KGP1" s="165"/>
      <c r="KGQ1" s="165"/>
      <c r="KGR1" s="165"/>
      <c r="KGS1" s="165"/>
      <c r="KGT1" s="165"/>
      <c r="KGU1" s="165"/>
      <c r="KGV1" s="165"/>
      <c r="KGW1" s="165"/>
      <c r="KGX1" s="165"/>
      <c r="KGY1" s="165"/>
      <c r="KGZ1" s="165"/>
      <c r="KHA1" s="165"/>
      <c r="KHB1" s="165"/>
      <c r="KHC1" s="165"/>
      <c r="KHD1" s="165"/>
      <c r="KHE1" s="165"/>
      <c r="KHF1" s="165"/>
      <c r="KHG1" s="165"/>
      <c r="KHH1" s="165"/>
      <c r="KHI1" s="165"/>
      <c r="KHJ1" s="165"/>
      <c r="KHK1" s="165"/>
      <c r="KHL1" s="165"/>
      <c r="KHM1" s="165"/>
      <c r="KHN1" s="165"/>
      <c r="KHO1" s="165"/>
      <c r="KHP1" s="165"/>
      <c r="KHQ1" s="165"/>
      <c r="KHR1" s="165"/>
      <c r="KHS1" s="165"/>
      <c r="KHT1" s="165"/>
      <c r="KHU1" s="165"/>
      <c r="KHV1" s="165"/>
      <c r="KHW1" s="165"/>
      <c r="KHX1" s="165"/>
      <c r="KHY1" s="165"/>
      <c r="KHZ1" s="165"/>
      <c r="KIA1" s="165"/>
      <c r="KIB1" s="165"/>
      <c r="KIC1" s="165"/>
      <c r="KID1" s="165"/>
      <c r="KIE1" s="165"/>
      <c r="KIF1" s="165"/>
      <c r="KIG1" s="165"/>
      <c r="KIH1" s="165"/>
      <c r="KII1" s="165"/>
      <c r="KIJ1" s="165"/>
      <c r="KIK1" s="165"/>
      <c r="KIL1" s="165"/>
      <c r="KIM1" s="165"/>
      <c r="KIN1" s="165"/>
      <c r="KIO1" s="165"/>
      <c r="KIP1" s="165"/>
      <c r="KIQ1" s="165"/>
      <c r="KIR1" s="165"/>
      <c r="KIS1" s="165"/>
      <c r="KIT1" s="165"/>
      <c r="KIU1" s="165"/>
      <c r="KIV1" s="165"/>
      <c r="KIW1" s="165"/>
      <c r="KIX1" s="165"/>
      <c r="KIY1" s="165"/>
      <c r="KIZ1" s="165"/>
      <c r="KJA1" s="165"/>
      <c r="KJB1" s="165"/>
      <c r="KJC1" s="165"/>
      <c r="KJD1" s="165"/>
      <c r="KJE1" s="165"/>
      <c r="KJF1" s="165"/>
      <c r="KJG1" s="165"/>
      <c r="KJH1" s="165"/>
      <c r="KJI1" s="165"/>
      <c r="KJJ1" s="165"/>
      <c r="KJK1" s="165"/>
      <c r="KJL1" s="165"/>
      <c r="KJM1" s="165"/>
      <c r="KJN1" s="165"/>
      <c r="KJO1" s="165"/>
      <c r="KJP1" s="165"/>
      <c r="KJQ1" s="165"/>
      <c r="KJR1" s="165"/>
      <c r="KJS1" s="165"/>
      <c r="KJT1" s="165"/>
      <c r="KJU1" s="165"/>
      <c r="KJV1" s="165"/>
      <c r="KJW1" s="165"/>
      <c r="KJX1" s="165"/>
      <c r="KJY1" s="165"/>
      <c r="KJZ1" s="165"/>
      <c r="KKA1" s="165"/>
      <c r="KKB1" s="165"/>
      <c r="KKC1" s="165"/>
      <c r="KKD1" s="165"/>
      <c r="KKE1" s="165"/>
      <c r="KKF1" s="165"/>
      <c r="KKG1" s="165"/>
      <c r="KKH1" s="165"/>
      <c r="KKI1" s="165"/>
      <c r="KKJ1" s="165"/>
      <c r="KKK1" s="165"/>
      <c r="KKL1" s="165"/>
      <c r="KKM1" s="165"/>
      <c r="KKN1" s="165"/>
      <c r="KKO1" s="165"/>
      <c r="KKP1" s="165"/>
      <c r="KKQ1" s="165"/>
      <c r="KKR1" s="165"/>
      <c r="KKS1" s="165"/>
      <c r="KKT1" s="165"/>
      <c r="KKU1" s="165"/>
      <c r="KKV1" s="165"/>
      <c r="KKW1" s="165"/>
      <c r="KKX1" s="165"/>
      <c r="KKY1" s="165"/>
      <c r="KKZ1" s="165"/>
      <c r="KLA1" s="165"/>
      <c r="KLB1" s="165"/>
      <c r="KLC1" s="165"/>
      <c r="KLD1" s="165"/>
      <c r="KLE1" s="165"/>
      <c r="KLF1" s="165"/>
      <c r="KLG1" s="165"/>
      <c r="KLH1" s="165"/>
      <c r="KLI1" s="165"/>
      <c r="KLJ1" s="165"/>
      <c r="KLK1" s="165"/>
      <c r="KLL1" s="165"/>
      <c r="KLM1" s="165"/>
      <c r="KLN1" s="165"/>
      <c r="KLO1" s="165"/>
      <c r="KLP1" s="165"/>
      <c r="KLQ1" s="165"/>
      <c r="KLR1" s="165"/>
      <c r="KLS1" s="165"/>
      <c r="KLT1" s="165"/>
      <c r="KLU1" s="165"/>
      <c r="KLV1" s="165"/>
      <c r="KLW1" s="165"/>
      <c r="KLX1" s="165"/>
      <c r="KLY1" s="165"/>
      <c r="KLZ1" s="165"/>
      <c r="KMA1" s="165"/>
      <c r="KMB1" s="165"/>
      <c r="KMC1" s="165"/>
      <c r="KMD1" s="165"/>
      <c r="KME1" s="165"/>
      <c r="KMF1" s="165"/>
      <c r="KMG1" s="165"/>
      <c r="KMH1" s="165"/>
      <c r="KMI1" s="165"/>
      <c r="KMJ1" s="165"/>
      <c r="KMK1" s="165"/>
      <c r="KML1" s="165"/>
      <c r="KMM1" s="165"/>
      <c r="KMN1" s="165"/>
      <c r="KMO1" s="165"/>
      <c r="KMP1" s="165"/>
      <c r="KMQ1" s="165"/>
      <c r="KMR1" s="165"/>
      <c r="KMS1" s="165"/>
      <c r="KMT1" s="165"/>
      <c r="KMU1" s="165"/>
      <c r="KMV1" s="165"/>
      <c r="KMW1" s="165"/>
      <c r="KMX1" s="165"/>
      <c r="KMY1" s="165"/>
      <c r="KMZ1" s="165"/>
      <c r="KNA1" s="165"/>
      <c r="KNB1" s="165"/>
      <c r="KNC1" s="165"/>
      <c r="KND1" s="165"/>
      <c r="KNE1" s="165"/>
      <c r="KNF1" s="165"/>
      <c r="KNG1" s="165"/>
      <c r="KNH1" s="165"/>
      <c r="KNI1" s="165"/>
      <c r="KNJ1" s="165"/>
      <c r="KNK1" s="165"/>
      <c r="KNL1" s="165"/>
      <c r="KNM1" s="165"/>
      <c r="KNN1" s="165"/>
      <c r="KNO1" s="165"/>
      <c r="KNP1" s="165"/>
      <c r="KNQ1" s="165"/>
      <c r="KNR1" s="165"/>
      <c r="KNS1" s="165"/>
      <c r="KNT1" s="165"/>
      <c r="KNU1" s="165"/>
      <c r="KNV1" s="165"/>
      <c r="KNW1" s="165"/>
      <c r="KNX1" s="165"/>
      <c r="KNY1" s="165"/>
      <c r="KNZ1" s="165"/>
      <c r="KOA1" s="165"/>
      <c r="KOB1" s="165"/>
      <c r="KOC1" s="165"/>
      <c r="KOD1" s="165"/>
      <c r="KOE1" s="165"/>
      <c r="KOF1" s="165"/>
      <c r="KOG1" s="165"/>
      <c r="KOH1" s="165"/>
      <c r="KOI1" s="165"/>
      <c r="KOJ1" s="165"/>
      <c r="KOK1" s="165"/>
      <c r="KOL1" s="165"/>
      <c r="KOM1" s="165"/>
      <c r="KON1" s="165"/>
      <c r="KOO1" s="165"/>
      <c r="KOP1" s="165"/>
      <c r="KOQ1" s="165"/>
      <c r="KOR1" s="165"/>
      <c r="KOS1" s="165"/>
      <c r="KOT1" s="165"/>
      <c r="KOU1" s="165"/>
      <c r="KOV1" s="165"/>
      <c r="KOW1" s="165"/>
      <c r="KOX1" s="165"/>
      <c r="KOY1" s="165"/>
      <c r="KOZ1" s="165"/>
      <c r="KPA1" s="165"/>
      <c r="KPB1" s="165"/>
      <c r="KPC1" s="165"/>
      <c r="KPD1" s="165"/>
      <c r="KPE1" s="165"/>
      <c r="KPF1" s="165"/>
      <c r="KPG1" s="165"/>
      <c r="KPH1" s="165"/>
      <c r="KPI1" s="165"/>
      <c r="KPJ1" s="165"/>
      <c r="KPK1" s="165"/>
      <c r="KPL1" s="165"/>
      <c r="KPM1" s="165"/>
      <c r="KPN1" s="165"/>
      <c r="KPO1" s="165"/>
      <c r="KPP1" s="165"/>
      <c r="KPQ1" s="165"/>
      <c r="KPR1" s="165"/>
      <c r="KPS1" s="165"/>
      <c r="KPT1" s="165"/>
      <c r="KPU1" s="165"/>
      <c r="KPV1" s="165"/>
      <c r="KPW1" s="165"/>
      <c r="KPX1" s="165"/>
      <c r="KPY1" s="165"/>
      <c r="KPZ1" s="165"/>
      <c r="KQA1" s="165"/>
      <c r="KQB1" s="165"/>
      <c r="KQC1" s="165"/>
      <c r="KQD1" s="165"/>
      <c r="KQE1" s="165"/>
      <c r="KQF1" s="165"/>
      <c r="KQG1" s="165"/>
      <c r="KQH1" s="165"/>
      <c r="KQI1" s="165"/>
      <c r="KQJ1" s="165"/>
      <c r="KQK1" s="165"/>
      <c r="KQL1" s="165"/>
      <c r="KQM1" s="165"/>
      <c r="KQN1" s="165"/>
      <c r="KQO1" s="165"/>
      <c r="KQP1" s="165"/>
      <c r="KQQ1" s="165"/>
      <c r="KQR1" s="165"/>
      <c r="KQS1" s="165"/>
      <c r="KQT1" s="165"/>
      <c r="KQU1" s="165"/>
      <c r="KQV1" s="165"/>
      <c r="KQW1" s="165"/>
      <c r="KQX1" s="165"/>
      <c r="KQY1" s="165"/>
      <c r="KQZ1" s="165"/>
      <c r="KRA1" s="165"/>
      <c r="KRB1" s="165"/>
      <c r="KRC1" s="165"/>
      <c r="KRD1" s="165"/>
      <c r="KRE1" s="165"/>
      <c r="KRF1" s="165"/>
      <c r="KRG1" s="165"/>
      <c r="KRH1" s="165"/>
      <c r="KRI1" s="165"/>
      <c r="KRJ1" s="165"/>
      <c r="KRK1" s="165"/>
      <c r="KRL1" s="165"/>
      <c r="KRM1" s="165"/>
      <c r="KRN1" s="165"/>
      <c r="KRO1" s="165"/>
      <c r="KRP1" s="165"/>
      <c r="KRQ1" s="165"/>
      <c r="KRR1" s="165"/>
      <c r="KRS1" s="165"/>
      <c r="KRT1" s="165"/>
      <c r="KRU1" s="165"/>
      <c r="KRV1" s="165"/>
      <c r="KRW1" s="165"/>
      <c r="KRX1" s="165"/>
      <c r="KRY1" s="165"/>
      <c r="KRZ1" s="165"/>
      <c r="KSA1" s="165"/>
      <c r="KSB1" s="165"/>
      <c r="KSC1" s="165"/>
      <c r="KSD1" s="165"/>
      <c r="KSE1" s="165"/>
      <c r="KSF1" s="165"/>
      <c r="KSG1" s="165"/>
      <c r="KSH1" s="165"/>
      <c r="KSI1" s="165"/>
      <c r="KSJ1" s="165"/>
      <c r="KSK1" s="165"/>
      <c r="KSL1" s="165"/>
      <c r="KSM1" s="165"/>
      <c r="KSN1" s="165"/>
      <c r="KSO1" s="165"/>
      <c r="KSP1" s="165"/>
      <c r="KSQ1" s="165"/>
      <c r="KSR1" s="165"/>
      <c r="KSS1" s="165"/>
      <c r="KST1" s="165"/>
      <c r="KSU1" s="165"/>
      <c r="KSV1" s="165"/>
      <c r="KSW1" s="165"/>
      <c r="KSX1" s="165"/>
      <c r="KSY1" s="165"/>
      <c r="KSZ1" s="165"/>
      <c r="KTA1" s="165"/>
      <c r="KTB1" s="165"/>
      <c r="KTC1" s="165"/>
      <c r="KTD1" s="165"/>
      <c r="KTE1" s="165"/>
      <c r="KTF1" s="165"/>
      <c r="KTG1" s="165"/>
      <c r="KTH1" s="165"/>
      <c r="KTI1" s="165"/>
      <c r="KTJ1" s="165"/>
      <c r="KTK1" s="165"/>
      <c r="KTL1" s="165"/>
      <c r="KTM1" s="165"/>
      <c r="KTN1" s="165"/>
      <c r="KTO1" s="165"/>
      <c r="KTP1" s="165"/>
      <c r="KTQ1" s="165"/>
      <c r="KTR1" s="165"/>
      <c r="KTS1" s="165"/>
      <c r="KTT1" s="165"/>
      <c r="KTU1" s="165"/>
      <c r="KTV1" s="165"/>
      <c r="KTW1" s="165"/>
      <c r="KTX1" s="165"/>
      <c r="KTY1" s="165"/>
      <c r="KTZ1" s="165"/>
      <c r="KUA1" s="165"/>
      <c r="KUB1" s="165"/>
      <c r="KUC1" s="165"/>
      <c r="KUD1" s="165"/>
      <c r="KUE1" s="165"/>
      <c r="KUF1" s="165"/>
      <c r="KUG1" s="165"/>
      <c r="KUH1" s="165"/>
      <c r="KUI1" s="165"/>
      <c r="KUJ1" s="165"/>
      <c r="KUK1" s="165"/>
      <c r="KUL1" s="165"/>
      <c r="KUM1" s="165"/>
      <c r="KUN1" s="165"/>
      <c r="KUO1" s="165"/>
      <c r="KUP1" s="165"/>
      <c r="KUQ1" s="165"/>
      <c r="KUR1" s="165"/>
      <c r="KUS1" s="165"/>
      <c r="KUT1" s="165"/>
      <c r="KUU1" s="165"/>
      <c r="KUV1" s="165"/>
      <c r="KUW1" s="165"/>
      <c r="KUX1" s="165"/>
      <c r="KUY1" s="165"/>
      <c r="KUZ1" s="165"/>
      <c r="KVA1" s="165"/>
      <c r="KVB1" s="165"/>
      <c r="KVC1" s="165"/>
      <c r="KVD1" s="165"/>
      <c r="KVE1" s="165"/>
      <c r="KVF1" s="165"/>
      <c r="KVG1" s="165"/>
      <c r="KVH1" s="165"/>
      <c r="KVI1" s="165"/>
      <c r="KVJ1" s="165"/>
      <c r="KVK1" s="165"/>
      <c r="KVL1" s="165"/>
      <c r="KVM1" s="165"/>
      <c r="KVN1" s="165"/>
      <c r="KVO1" s="165"/>
      <c r="KVP1" s="165"/>
      <c r="KVQ1" s="165"/>
      <c r="KVR1" s="165"/>
      <c r="KVS1" s="165"/>
      <c r="KVT1" s="165"/>
      <c r="KVU1" s="165"/>
      <c r="KVV1" s="165"/>
      <c r="KVW1" s="165"/>
      <c r="KVX1" s="165"/>
      <c r="KVY1" s="165"/>
      <c r="KVZ1" s="165"/>
      <c r="KWA1" s="165"/>
      <c r="KWB1" s="165"/>
      <c r="KWC1" s="165"/>
      <c r="KWD1" s="165"/>
      <c r="KWE1" s="165"/>
      <c r="KWF1" s="165"/>
      <c r="KWG1" s="165"/>
      <c r="KWH1" s="165"/>
      <c r="KWI1" s="165"/>
      <c r="KWJ1" s="165"/>
      <c r="KWK1" s="165"/>
      <c r="KWL1" s="165"/>
      <c r="KWM1" s="165"/>
      <c r="KWN1" s="165"/>
      <c r="KWO1" s="165"/>
      <c r="KWP1" s="165"/>
      <c r="KWQ1" s="165"/>
      <c r="KWR1" s="165"/>
      <c r="KWS1" s="165"/>
      <c r="KWT1" s="165"/>
      <c r="KWU1" s="165"/>
      <c r="KWV1" s="165"/>
      <c r="KWW1" s="165"/>
      <c r="KWX1" s="165"/>
      <c r="KWY1" s="165"/>
      <c r="KWZ1" s="165"/>
      <c r="KXA1" s="165"/>
      <c r="KXB1" s="165"/>
      <c r="KXC1" s="165"/>
      <c r="KXD1" s="165"/>
      <c r="KXE1" s="165"/>
      <c r="KXF1" s="165"/>
      <c r="KXG1" s="165"/>
      <c r="KXH1" s="165"/>
      <c r="KXI1" s="165"/>
      <c r="KXJ1" s="165"/>
      <c r="KXK1" s="165"/>
      <c r="KXL1" s="165"/>
      <c r="KXM1" s="165"/>
      <c r="KXN1" s="165"/>
      <c r="KXO1" s="165"/>
      <c r="KXP1" s="165"/>
      <c r="KXQ1" s="165"/>
      <c r="KXR1" s="165"/>
      <c r="KXS1" s="165"/>
      <c r="KXT1" s="165"/>
      <c r="KXU1" s="165"/>
      <c r="KXV1" s="165"/>
      <c r="KXW1" s="165"/>
      <c r="KXX1" s="165"/>
      <c r="KXY1" s="165"/>
      <c r="KXZ1" s="165"/>
      <c r="KYA1" s="165"/>
      <c r="KYB1" s="165"/>
      <c r="KYC1" s="165"/>
      <c r="KYD1" s="165"/>
      <c r="KYE1" s="165"/>
      <c r="KYF1" s="165"/>
      <c r="KYG1" s="165"/>
      <c r="KYH1" s="165"/>
      <c r="KYI1" s="165"/>
      <c r="KYJ1" s="165"/>
      <c r="KYK1" s="165"/>
      <c r="KYL1" s="165"/>
      <c r="KYM1" s="165"/>
      <c r="KYN1" s="165"/>
      <c r="KYO1" s="165"/>
      <c r="KYP1" s="165"/>
      <c r="KYQ1" s="165"/>
      <c r="KYR1" s="165"/>
      <c r="KYS1" s="165"/>
      <c r="KYT1" s="165"/>
      <c r="KYU1" s="165"/>
      <c r="KYV1" s="165"/>
      <c r="KYW1" s="165"/>
      <c r="KYX1" s="165"/>
      <c r="KYY1" s="165"/>
      <c r="KYZ1" s="165"/>
      <c r="KZA1" s="165"/>
      <c r="KZB1" s="165"/>
      <c r="KZC1" s="165"/>
      <c r="KZD1" s="165"/>
      <c r="KZE1" s="165"/>
      <c r="KZF1" s="165"/>
      <c r="KZG1" s="165"/>
      <c r="KZH1" s="165"/>
      <c r="KZI1" s="165"/>
      <c r="KZJ1" s="165"/>
      <c r="KZK1" s="165"/>
      <c r="KZL1" s="165"/>
      <c r="KZM1" s="165"/>
      <c r="KZN1" s="165"/>
      <c r="KZO1" s="165"/>
      <c r="KZP1" s="165"/>
      <c r="KZQ1" s="165"/>
      <c r="KZR1" s="165"/>
      <c r="KZS1" s="165"/>
      <c r="KZT1" s="165"/>
      <c r="KZU1" s="165"/>
      <c r="KZV1" s="165"/>
      <c r="KZW1" s="165"/>
      <c r="KZX1" s="165"/>
      <c r="KZY1" s="165"/>
      <c r="KZZ1" s="165"/>
      <c r="LAA1" s="165"/>
      <c r="LAB1" s="165"/>
      <c r="LAC1" s="165"/>
      <c r="LAD1" s="165"/>
      <c r="LAE1" s="165"/>
      <c r="LAF1" s="165"/>
      <c r="LAG1" s="165"/>
      <c r="LAH1" s="165"/>
      <c r="LAI1" s="165"/>
      <c r="LAJ1" s="165"/>
      <c r="LAK1" s="165"/>
      <c r="LAL1" s="165"/>
      <c r="LAM1" s="165"/>
      <c r="LAN1" s="165"/>
      <c r="LAO1" s="165"/>
      <c r="LAP1" s="165"/>
      <c r="LAQ1" s="165"/>
      <c r="LAR1" s="165"/>
      <c r="LAS1" s="165"/>
      <c r="LAT1" s="165"/>
      <c r="LAU1" s="165"/>
      <c r="LAV1" s="165"/>
      <c r="LAW1" s="165"/>
      <c r="LAX1" s="165"/>
      <c r="LAY1" s="165"/>
      <c r="LAZ1" s="165"/>
      <c r="LBA1" s="165"/>
      <c r="LBB1" s="165"/>
      <c r="LBC1" s="165"/>
      <c r="LBD1" s="165"/>
      <c r="LBE1" s="165"/>
      <c r="LBF1" s="165"/>
      <c r="LBG1" s="165"/>
      <c r="LBH1" s="165"/>
      <c r="LBI1" s="165"/>
      <c r="LBJ1" s="165"/>
      <c r="LBK1" s="165"/>
      <c r="LBL1" s="165"/>
      <c r="LBM1" s="165"/>
      <c r="LBN1" s="165"/>
      <c r="LBO1" s="165"/>
      <c r="LBP1" s="165"/>
      <c r="LBQ1" s="165"/>
      <c r="LBR1" s="165"/>
      <c r="LBS1" s="165"/>
      <c r="LBT1" s="165"/>
      <c r="LBU1" s="165"/>
      <c r="LBV1" s="165"/>
      <c r="LBW1" s="165"/>
      <c r="LBX1" s="165"/>
      <c r="LBY1" s="165"/>
      <c r="LBZ1" s="165"/>
      <c r="LCA1" s="165"/>
      <c r="LCB1" s="165"/>
      <c r="LCC1" s="165"/>
      <c r="LCD1" s="165"/>
      <c r="LCE1" s="165"/>
      <c r="LCF1" s="165"/>
      <c r="LCG1" s="165"/>
      <c r="LCH1" s="165"/>
      <c r="LCI1" s="165"/>
      <c r="LCJ1" s="165"/>
      <c r="LCK1" s="165"/>
      <c r="LCL1" s="165"/>
      <c r="LCM1" s="165"/>
      <c r="LCN1" s="165"/>
      <c r="LCO1" s="165"/>
      <c r="LCP1" s="165"/>
      <c r="LCQ1" s="165"/>
      <c r="LCR1" s="165"/>
      <c r="LCS1" s="165"/>
      <c r="LCT1" s="165"/>
      <c r="LCU1" s="165"/>
      <c r="LCV1" s="165"/>
      <c r="LCW1" s="165"/>
      <c r="LCX1" s="165"/>
      <c r="LCY1" s="165"/>
      <c r="LCZ1" s="165"/>
      <c r="LDA1" s="165"/>
      <c r="LDB1" s="165"/>
      <c r="LDC1" s="165"/>
      <c r="LDD1" s="165"/>
      <c r="LDE1" s="165"/>
      <c r="LDF1" s="165"/>
      <c r="LDG1" s="165"/>
      <c r="LDH1" s="165"/>
      <c r="LDI1" s="165"/>
      <c r="LDJ1" s="165"/>
      <c r="LDK1" s="165"/>
      <c r="LDL1" s="165"/>
      <c r="LDM1" s="165"/>
      <c r="LDN1" s="165"/>
      <c r="LDO1" s="165"/>
      <c r="LDP1" s="165"/>
      <c r="LDQ1" s="165"/>
      <c r="LDR1" s="165"/>
      <c r="LDS1" s="165"/>
      <c r="LDT1" s="165"/>
      <c r="LDU1" s="165"/>
      <c r="LDV1" s="165"/>
      <c r="LDW1" s="165"/>
      <c r="LDX1" s="165"/>
      <c r="LDY1" s="165"/>
      <c r="LDZ1" s="165"/>
      <c r="LEA1" s="165"/>
      <c r="LEB1" s="165"/>
      <c r="LEC1" s="165"/>
      <c r="LED1" s="165"/>
      <c r="LEE1" s="165"/>
      <c r="LEF1" s="165"/>
      <c r="LEG1" s="165"/>
      <c r="LEH1" s="165"/>
      <c r="LEI1" s="165"/>
      <c r="LEJ1" s="165"/>
      <c r="LEK1" s="165"/>
      <c r="LEL1" s="165"/>
      <c r="LEM1" s="165"/>
      <c r="LEN1" s="165"/>
      <c r="LEO1" s="165"/>
      <c r="LEP1" s="165"/>
      <c r="LEQ1" s="165"/>
      <c r="LER1" s="165"/>
      <c r="LES1" s="165"/>
      <c r="LET1" s="165"/>
      <c r="LEU1" s="165"/>
      <c r="LEV1" s="165"/>
      <c r="LEW1" s="165"/>
      <c r="LEX1" s="165"/>
      <c r="LEY1" s="165"/>
      <c r="LEZ1" s="165"/>
      <c r="LFA1" s="165"/>
      <c r="LFB1" s="165"/>
      <c r="LFC1" s="165"/>
      <c r="LFD1" s="165"/>
      <c r="LFE1" s="165"/>
      <c r="LFF1" s="165"/>
      <c r="LFG1" s="165"/>
      <c r="LFH1" s="165"/>
      <c r="LFI1" s="165"/>
      <c r="LFJ1" s="165"/>
      <c r="LFK1" s="165"/>
      <c r="LFL1" s="165"/>
      <c r="LFM1" s="165"/>
      <c r="LFN1" s="165"/>
      <c r="LFO1" s="165"/>
      <c r="LFP1" s="165"/>
      <c r="LFQ1" s="165"/>
      <c r="LFR1" s="165"/>
      <c r="LFS1" s="165"/>
      <c r="LFT1" s="165"/>
      <c r="LFU1" s="165"/>
      <c r="LFV1" s="165"/>
      <c r="LFW1" s="165"/>
      <c r="LFX1" s="165"/>
      <c r="LFY1" s="165"/>
      <c r="LFZ1" s="165"/>
      <c r="LGA1" s="165"/>
      <c r="LGB1" s="165"/>
      <c r="LGC1" s="165"/>
      <c r="LGD1" s="165"/>
      <c r="LGE1" s="165"/>
      <c r="LGF1" s="165"/>
      <c r="LGG1" s="165"/>
      <c r="LGH1" s="165"/>
      <c r="LGI1" s="165"/>
      <c r="LGJ1" s="165"/>
      <c r="LGK1" s="165"/>
      <c r="LGL1" s="165"/>
      <c r="LGM1" s="165"/>
      <c r="LGN1" s="165"/>
      <c r="LGO1" s="165"/>
      <c r="LGP1" s="165"/>
      <c r="LGQ1" s="165"/>
      <c r="LGR1" s="165"/>
      <c r="LGS1" s="165"/>
      <c r="LGT1" s="165"/>
      <c r="LGU1" s="165"/>
      <c r="LGV1" s="165"/>
      <c r="LGW1" s="165"/>
      <c r="LGX1" s="165"/>
      <c r="LGY1" s="165"/>
      <c r="LGZ1" s="165"/>
      <c r="LHA1" s="165"/>
      <c r="LHB1" s="165"/>
      <c r="LHC1" s="165"/>
      <c r="LHD1" s="165"/>
      <c r="LHE1" s="165"/>
      <c r="LHF1" s="165"/>
      <c r="LHG1" s="165"/>
      <c r="LHH1" s="165"/>
      <c r="LHI1" s="165"/>
      <c r="LHJ1" s="165"/>
      <c r="LHK1" s="165"/>
      <c r="LHL1" s="165"/>
      <c r="LHM1" s="165"/>
      <c r="LHN1" s="165"/>
      <c r="LHO1" s="165"/>
      <c r="LHP1" s="165"/>
      <c r="LHQ1" s="165"/>
      <c r="LHR1" s="165"/>
      <c r="LHS1" s="165"/>
      <c r="LHT1" s="165"/>
      <c r="LHU1" s="165"/>
      <c r="LHV1" s="165"/>
      <c r="LHW1" s="165"/>
      <c r="LHX1" s="165"/>
      <c r="LHY1" s="165"/>
      <c r="LHZ1" s="165"/>
      <c r="LIA1" s="165"/>
      <c r="LIB1" s="165"/>
      <c r="LIC1" s="165"/>
      <c r="LID1" s="165"/>
      <c r="LIE1" s="165"/>
      <c r="LIF1" s="165"/>
      <c r="LIG1" s="165"/>
      <c r="LIH1" s="165"/>
      <c r="LII1" s="165"/>
      <c r="LIJ1" s="165"/>
      <c r="LIK1" s="165"/>
      <c r="LIL1" s="165"/>
      <c r="LIM1" s="165"/>
      <c r="LIN1" s="165"/>
      <c r="LIO1" s="165"/>
      <c r="LIP1" s="165"/>
      <c r="LIQ1" s="165"/>
      <c r="LIR1" s="165"/>
      <c r="LIS1" s="165"/>
      <c r="LIT1" s="165"/>
      <c r="LIU1" s="165"/>
      <c r="LIV1" s="165"/>
      <c r="LIW1" s="165"/>
      <c r="LIX1" s="165"/>
      <c r="LIY1" s="165"/>
      <c r="LIZ1" s="165"/>
      <c r="LJA1" s="165"/>
      <c r="LJB1" s="165"/>
      <c r="LJC1" s="165"/>
      <c r="LJD1" s="165"/>
      <c r="LJE1" s="165"/>
      <c r="LJF1" s="165"/>
      <c r="LJG1" s="165"/>
      <c r="LJH1" s="165"/>
      <c r="LJI1" s="165"/>
      <c r="LJJ1" s="165"/>
      <c r="LJK1" s="165"/>
      <c r="LJL1" s="165"/>
      <c r="LJM1" s="165"/>
      <c r="LJN1" s="165"/>
      <c r="LJO1" s="165"/>
      <c r="LJP1" s="165"/>
      <c r="LJQ1" s="165"/>
      <c r="LJR1" s="165"/>
      <c r="LJS1" s="165"/>
      <c r="LJT1" s="165"/>
      <c r="LJU1" s="165"/>
      <c r="LJV1" s="165"/>
      <c r="LJW1" s="165"/>
      <c r="LJX1" s="165"/>
      <c r="LJY1" s="165"/>
      <c r="LJZ1" s="165"/>
      <c r="LKA1" s="165"/>
      <c r="LKB1" s="165"/>
      <c r="LKC1" s="165"/>
      <c r="LKD1" s="165"/>
      <c r="LKE1" s="165"/>
      <c r="LKF1" s="165"/>
      <c r="LKG1" s="165"/>
      <c r="LKH1" s="165"/>
      <c r="LKI1" s="165"/>
      <c r="LKJ1" s="165"/>
      <c r="LKK1" s="165"/>
      <c r="LKL1" s="165"/>
      <c r="LKM1" s="165"/>
      <c r="LKN1" s="165"/>
      <c r="LKO1" s="165"/>
      <c r="LKP1" s="165"/>
      <c r="LKQ1" s="165"/>
      <c r="LKR1" s="165"/>
      <c r="LKS1" s="165"/>
      <c r="LKT1" s="165"/>
      <c r="LKU1" s="165"/>
      <c r="LKV1" s="165"/>
      <c r="LKW1" s="165"/>
      <c r="LKX1" s="165"/>
      <c r="LKY1" s="165"/>
      <c r="LKZ1" s="165"/>
      <c r="LLA1" s="165"/>
      <c r="LLB1" s="165"/>
      <c r="LLC1" s="165"/>
      <c r="LLD1" s="165"/>
      <c r="LLE1" s="165"/>
      <c r="LLF1" s="165"/>
      <c r="LLG1" s="165"/>
      <c r="LLH1" s="165"/>
      <c r="LLI1" s="165"/>
      <c r="LLJ1" s="165"/>
      <c r="LLK1" s="165"/>
      <c r="LLL1" s="165"/>
      <c r="LLM1" s="165"/>
      <c r="LLN1" s="165"/>
      <c r="LLO1" s="165"/>
      <c r="LLP1" s="165"/>
      <c r="LLQ1" s="165"/>
      <c r="LLR1" s="165"/>
      <c r="LLS1" s="165"/>
      <c r="LLT1" s="165"/>
      <c r="LLU1" s="165"/>
      <c r="LLV1" s="165"/>
      <c r="LLW1" s="165"/>
      <c r="LLX1" s="165"/>
      <c r="LLY1" s="165"/>
      <c r="LLZ1" s="165"/>
      <c r="LMA1" s="165"/>
      <c r="LMB1" s="165"/>
      <c r="LMC1" s="165"/>
      <c r="LMD1" s="165"/>
      <c r="LME1" s="165"/>
      <c r="LMF1" s="165"/>
      <c r="LMG1" s="165"/>
      <c r="LMH1" s="165"/>
      <c r="LMI1" s="165"/>
      <c r="LMJ1" s="165"/>
      <c r="LMK1" s="165"/>
      <c r="LML1" s="165"/>
      <c r="LMM1" s="165"/>
      <c r="LMN1" s="165"/>
      <c r="LMO1" s="165"/>
      <c r="LMP1" s="165"/>
      <c r="LMQ1" s="165"/>
      <c r="LMR1" s="165"/>
      <c r="LMS1" s="165"/>
      <c r="LMT1" s="165"/>
      <c r="LMU1" s="165"/>
      <c r="LMV1" s="165"/>
      <c r="LMW1" s="165"/>
      <c r="LMX1" s="165"/>
      <c r="LMY1" s="165"/>
      <c r="LMZ1" s="165"/>
      <c r="LNA1" s="165"/>
      <c r="LNB1" s="165"/>
      <c r="LNC1" s="165"/>
      <c r="LND1" s="165"/>
      <c r="LNE1" s="165"/>
      <c r="LNF1" s="165"/>
      <c r="LNG1" s="165"/>
      <c r="LNH1" s="165"/>
      <c r="LNI1" s="165"/>
      <c r="LNJ1" s="165"/>
      <c r="LNK1" s="165"/>
      <c r="LNL1" s="165"/>
      <c r="LNM1" s="165"/>
      <c r="LNN1" s="165"/>
      <c r="LNO1" s="165"/>
      <c r="LNP1" s="165"/>
      <c r="LNQ1" s="165"/>
      <c r="LNR1" s="165"/>
      <c r="LNS1" s="165"/>
      <c r="LNT1" s="165"/>
      <c r="LNU1" s="165"/>
      <c r="LNV1" s="165"/>
      <c r="LNW1" s="165"/>
      <c r="LNX1" s="165"/>
      <c r="LNY1" s="165"/>
      <c r="LNZ1" s="165"/>
      <c r="LOA1" s="165"/>
      <c r="LOB1" s="165"/>
      <c r="LOC1" s="165"/>
      <c r="LOD1" s="165"/>
      <c r="LOE1" s="165"/>
      <c r="LOF1" s="165"/>
      <c r="LOG1" s="165"/>
      <c r="LOH1" s="165"/>
      <c r="LOI1" s="165"/>
      <c r="LOJ1" s="165"/>
      <c r="LOK1" s="165"/>
      <c r="LOL1" s="165"/>
      <c r="LOM1" s="165"/>
      <c r="LON1" s="165"/>
      <c r="LOO1" s="165"/>
      <c r="LOP1" s="165"/>
      <c r="LOQ1" s="165"/>
      <c r="LOR1" s="165"/>
      <c r="LOS1" s="165"/>
      <c r="LOT1" s="165"/>
      <c r="LOU1" s="165"/>
      <c r="LOV1" s="165"/>
      <c r="LOW1" s="165"/>
      <c r="LOX1" s="165"/>
      <c r="LOY1" s="165"/>
      <c r="LOZ1" s="165"/>
      <c r="LPA1" s="165"/>
      <c r="LPB1" s="165"/>
      <c r="LPC1" s="165"/>
      <c r="LPD1" s="165"/>
      <c r="LPE1" s="165"/>
      <c r="LPF1" s="165"/>
      <c r="LPG1" s="165"/>
      <c r="LPH1" s="165"/>
      <c r="LPI1" s="165"/>
      <c r="LPJ1" s="165"/>
      <c r="LPK1" s="165"/>
      <c r="LPL1" s="165"/>
      <c r="LPM1" s="165"/>
      <c r="LPN1" s="165"/>
      <c r="LPO1" s="165"/>
      <c r="LPP1" s="165"/>
      <c r="LPQ1" s="165"/>
      <c r="LPR1" s="165"/>
      <c r="LPS1" s="165"/>
      <c r="LPT1" s="165"/>
      <c r="LPU1" s="165"/>
      <c r="LPV1" s="165"/>
      <c r="LPW1" s="165"/>
      <c r="LPX1" s="165"/>
      <c r="LPY1" s="165"/>
      <c r="LPZ1" s="165"/>
      <c r="LQA1" s="165"/>
      <c r="LQB1" s="165"/>
      <c r="LQC1" s="165"/>
      <c r="LQD1" s="165"/>
      <c r="LQE1" s="165"/>
      <c r="LQF1" s="165"/>
      <c r="LQG1" s="165"/>
      <c r="LQH1" s="165"/>
      <c r="LQI1" s="165"/>
      <c r="LQJ1" s="165"/>
      <c r="LQK1" s="165"/>
      <c r="LQL1" s="165"/>
      <c r="LQM1" s="165"/>
      <c r="LQN1" s="165"/>
      <c r="LQO1" s="165"/>
      <c r="LQP1" s="165"/>
      <c r="LQQ1" s="165"/>
      <c r="LQR1" s="165"/>
      <c r="LQS1" s="165"/>
      <c r="LQT1" s="165"/>
      <c r="LQU1" s="165"/>
      <c r="LQV1" s="165"/>
      <c r="LQW1" s="165"/>
      <c r="LQX1" s="165"/>
      <c r="LQY1" s="165"/>
      <c r="LQZ1" s="165"/>
      <c r="LRA1" s="165"/>
      <c r="LRB1" s="165"/>
      <c r="LRC1" s="165"/>
      <c r="LRD1" s="165"/>
      <c r="LRE1" s="165"/>
      <c r="LRF1" s="165"/>
      <c r="LRG1" s="165"/>
      <c r="LRH1" s="165"/>
      <c r="LRI1" s="165"/>
      <c r="LRJ1" s="165"/>
      <c r="LRK1" s="165"/>
      <c r="LRL1" s="165"/>
      <c r="LRM1" s="165"/>
      <c r="LRN1" s="165"/>
      <c r="LRO1" s="165"/>
      <c r="LRP1" s="165"/>
      <c r="LRQ1" s="165"/>
      <c r="LRR1" s="165"/>
      <c r="LRS1" s="165"/>
      <c r="LRT1" s="165"/>
      <c r="LRU1" s="165"/>
      <c r="LRV1" s="165"/>
      <c r="LRW1" s="165"/>
      <c r="LRX1" s="165"/>
      <c r="LRY1" s="165"/>
      <c r="LRZ1" s="165"/>
      <c r="LSA1" s="165"/>
      <c r="LSB1" s="165"/>
      <c r="LSC1" s="165"/>
      <c r="LSD1" s="165"/>
      <c r="LSE1" s="165"/>
      <c r="LSF1" s="165"/>
      <c r="LSG1" s="165"/>
      <c r="LSH1" s="165"/>
      <c r="LSI1" s="165"/>
      <c r="LSJ1" s="165"/>
      <c r="LSK1" s="165"/>
      <c r="LSL1" s="165"/>
      <c r="LSM1" s="165"/>
      <c r="LSN1" s="165"/>
      <c r="LSO1" s="165"/>
      <c r="LSP1" s="165"/>
      <c r="LSQ1" s="165"/>
      <c r="LSR1" s="165"/>
      <c r="LSS1" s="165"/>
      <c r="LST1" s="165"/>
      <c r="LSU1" s="165"/>
      <c r="LSV1" s="165"/>
      <c r="LSW1" s="165"/>
      <c r="LSX1" s="165"/>
      <c r="LSY1" s="165"/>
      <c r="LSZ1" s="165"/>
      <c r="LTA1" s="165"/>
      <c r="LTB1" s="165"/>
      <c r="LTC1" s="165"/>
      <c r="LTD1" s="165"/>
      <c r="LTE1" s="165"/>
      <c r="LTF1" s="165"/>
      <c r="LTG1" s="165"/>
      <c r="LTH1" s="165"/>
      <c r="LTI1" s="165"/>
      <c r="LTJ1" s="165"/>
      <c r="LTK1" s="165"/>
      <c r="LTL1" s="165"/>
      <c r="LTM1" s="165"/>
      <c r="LTN1" s="165"/>
      <c r="LTO1" s="165"/>
      <c r="LTP1" s="165"/>
      <c r="LTQ1" s="165"/>
      <c r="LTR1" s="165"/>
      <c r="LTS1" s="165"/>
      <c r="LTT1" s="165"/>
      <c r="LTU1" s="165"/>
      <c r="LTV1" s="165"/>
      <c r="LTW1" s="165"/>
      <c r="LTX1" s="165"/>
      <c r="LTY1" s="165"/>
      <c r="LTZ1" s="165"/>
      <c r="LUA1" s="165"/>
      <c r="LUB1" s="165"/>
      <c r="LUC1" s="165"/>
      <c r="LUD1" s="165"/>
      <c r="LUE1" s="165"/>
      <c r="LUF1" s="165"/>
      <c r="LUG1" s="165"/>
      <c r="LUH1" s="165"/>
      <c r="LUI1" s="165"/>
      <c r="LUJ1" s="165"/>
      <c r="LUK1" s="165"/>
      <c r="LUL1" s="165"/>
      <c r="LUM1" s="165"/>
      <c r="LUN1" s="165"/>
      <c r="LUO1" s="165"/>
      <c r="LUP1" s="165"/>
      <c r="LUQ1" s="165"/>
      <c r="LUR1" s="165"/>
      <c r="LUS1" s="165"/>
      <c r="LUT1" s="165"/>
      <c r="LUU1" s="165"/>
      <c r="LUV1" s="165"/>
      <c r="LUW1" s="165"/>
      <c r="LUX1" s="165"/>
      <c r="LUY1" s="165"/>
      <c r="LUZ1" s="165"/>
      <c r="LVA1" s="165"/>
      <c r="LVB1" s="165"/>
      <c r="LVC1" s="165"/>
      <c r="LVD1" s="165"/>
      <c r="LVE1" s="165"/>
      <c r="LVF1" s="165"/>
      <c r="LVG1" s="165"/>
      <c r="LVH1" s="165"/>
      <c r="LVI1" s="165"/>
      <c r="LVJ1" s="165"/>
      <c r="LVK1" s="165"/>
      <c r="LVL1" s="165"/>
      <c r="LVM1" s="165"/>
      <c r="LVN1" s="165"/>
      <c r="LVO1" s="165"/>
      <c r="LVP1" s="165"/>
      <c r="LVQ1" s="165"/>
      <c r="LVR1" s="165"/>
      <c r="LVS1" s="165"/>
      <c r="LVT1" s="165"/>
      <c r="LVU1" s="165"/>
      <c r="LVV1" s="165"/>
      <c r="LVW1" s="165"/>
      <c r="LVX1" s="165"/>
      <c r="LVY1" s="165"/>
      <c r="LVZ1" s="165"/>
      <c r="LWA1" s="165"/>
      <c r="LWB1" s="165"/>
      <c r="LWC1" s="165"/>
      <c r="LWD1" s="165"/>
      <c r="LWE1" s="165"/>
      <c r="LWF1" s="165"/>
      <c r="LWG1" s="165"/>
      <c r="LWH1" s="165"/>
      <c r="LWI1" s="165"/>
      <c r="LWJ1" s="165"/>
      <c r="LWK1" s="165"/>
      <c r="LWL1" s="165"/>
      <c r="LWM1" s="165"/>
      <c r="LWN1" s="165"/>
      <c r="LWO1" s="165"/>
      <c r="LWP1" s="165"/>
      <c r="LWQ1" s="165"/>
      <c r="LWR1" s="165"/>
      <c r="LWS1" s="165"/>
      <c r="LWT1" s="165"/>
      <c r="LWU1" s="165"/>
      <c r="LWV1" s="165"/>
      <c r="LWW1" s="165"/>
      <c r="LWX1" s="165"/>
      <c r="LWY1" s="165"/>
      <c r="LWZ1" s="165"/>
      <c r="LXA1" s="165"/>
      <c r="LXB1" s="165"/>
      <c r="LXC1" s="165"/>
      <c r="LXD1" s="165"/>
      <c r="LXE1" s="165"/>
      <c r="LXF1" s="165"/>
      <c r="LXG1" s="165"/>
      <c r="LXH1" s="165"/>
      <c r="LXI1" s="165"/>
      <c r="LXJ1" s="165"/>
      <c r="LXK1" s="165"/>
      <c r="LXL1" s="165"/>
      <c r="LXM1" s="165"/>
      <c r="LXN1" s="165"/>
      <c r="LXO1" s="165"/>
      <c r="LXP1" s="165"/>
      <c r="LXQ1" s="165"/>
      <c r="LXR1" s="165"/>
      <c r="LXS1" s="165"/>
      <c r="LXT1" s="165"/>
      <c r="LXU1" s="165"/>
      <c r="LXV1" s="165"/>
      <c r="LXW1" s="165"/>
      <c r="LXX1" s="165"/>
      <c r="LXY1" s="165"/>
      <c r="LXZ1" s="165"/>
      <c r="LYA1" s="165"/>
      <c r="LYB1" s="165"/>
      <c r="LYC1" s="165"/>
      <c r="LYD1" s="165"/>
      <c r="LYE1" s="165"/>
      <c r="LYF1" s="165"/>
      <c r="LYG1" s="165"/>
      <c r="LYH1" s="165"/>
      <c r="LYI1" s="165"/>
      <c r="LYJ1" s="165"/>
      <c r="LYK1" s="165"/>
      <c r="LYL1" s="165"/>
      <c r="LYM1" s="165"/>
      <c r="LYN1" s="165"/>
      <c r="LYO1" s="165"/>
      <c r="LYP1" s="165"/>
      <c r="LYQ1" s="165"/>
      <c r="LYR1" s="165"/>
      <c r="LYS1" s="165"/>
      <c r="LYT1" s="165"/>
      <c r="LYU1" s="165"/>
      <c r="LYV1" s="165"/>
      <c r="LYW1" s="165"/>
      <c r="LYX1" s="165"/>
      <c r="LYY1" s="165"/>
      <c r="LYZ1" s="165"/>
      <c r="LZA1" s="165"/>
      <c r="LZB1" s="165"/>
      <c r="LZC1" s="165"/>
      <c r="LZD1" s="165"/>
      <c r="LZE1" s="165"/>
      <c r="LZF1" s="165"/>
      <c r="LZG1" s="165"/>
      <c r="LZH1" s="165"/>
      <c r="LZI1" s="165"/>
      <c r="LZJ1" s="165"/>
      <c r="LZK1" s="165"/>
      <c r="LZL1" s="165"/>
      <c r="LZM1" s="165"/>
      <c r="LZN1" s="165"/>
      <c r="LZO1" s="165"/>
      <c r="LZP1" s="165"/>
      <c r="LZQ1" s="165"/>
      <c r="LZR1" s="165"/>
      <c r="LZS1" s="165"/>
      <c r="LZT1" s="165"/>
      <c r="LZU1" s="165"/>
      <c r="LZV1" s="165"/>
      <c r="LZW1" s="165"/>
      <c r="LZX1" s="165"/>
      <c r="LZY1" s="165"/>
      <c r="LZZ1" s="165"/>
      <c r="MAA1" s="165"/>
      <c r="MAB1" s="165"/>
      <c r="MAC1" s="165"/>
      <c r="MAD1" s="165"/>
      <c r="MAE1" s="165"/>
      <c r="MAF1" s="165"/>
      <c r="MAG1" s="165"/>
      <c r="MAH1" s="165"/>
      <c r="MAI1" s="165"/>
      <c r="MAJ1" s="165"/>
      <c r="MAK1" s="165"/>
      <c r="MAL1" s="165"/>
      <c r="MAM1" s="165"/>
      <c r="MAN1" s="165"/>
      <c r="MAO1" s="165"/>
      <c r="MAP1" s="165"/>
      <c r="MAQ1" s="165"/>
      <c r="MAR1" s="165"/>
      <c r="MAS1" s="165"/>
      <c r="MAT1" s="165"/>
      <c r="MAU1" s="165"/>
      <c r="MAV1" s="165"/>
      <c r="MAW1" s="165"/>
      <c r="MAX1" s="165"/>
      <c r="MAY1" s="165"/>
      <c r="MAZ1" s="165"/>
      <c r="MBA1" s="165"/>
      <c r="MBB1" s="165"/>
      <c r="MBC1" s="165"/>
      <c r="MBD1" s="165"/>
      <c r="MBE1" s="165"/>
      <c r="MBF1" s="165"/>
      <c r="MBG1" s="165"/>
      <c r="MBH1" s="165"/>
      <c r="MBI1" s="165"/>
      <c r="MBJ1" s="165"/>
      <c r="MBK1" s="165"/>
      <c r="MBL1" s="165"/>
      <c r="MBM1" s="165"/>
      <c r="MBN1" s="165"/>
      <c r="MBO1" s="165"/>
      <c r="MBP1" s="165"/>
      <c r="MBQ1" s="165"/>
      <c r="MBR1" s="165"/>
      <c r="MBS1" s="165"/>
      <c r="MBT1" s="165"/>
      <c r="MBU1" s="165"/>
      <c r="MBV1" s="165"/>
      <c r="MBW1" s="165"/>
      <c r="MBX1" s="165"/>
      <c r="MBY1" s="165"/>
      <c r="MBZ1" s="165"/>
      <c r="MCA1" s="165"/>
      <c r="MCB1" s="165"/>
      <c r="MCC1" s="165"/>
      <c r="MCD1" s="165"/>
      <c r="MCE1" s="165"/>
      <c r="MCF1" s="165"/>
      <c r="MCG1" s="165"/>
      <c r="MCH1" s="165"/>
      <c r="MCI1" s="165"/>
      <c r="MCJ1" s="165"/>
      <c r="MCK1" s="165"/>
      <c r="MCL1" s="165"/>
      <c r="MCM1" s="165"/>
      <c r="MCN1" s="165"/>
      <c r="MCO1" s="165"/>
      <c r="MCP1" s="165"/>
      <c r="MCQ1" s="165"/>
      <c r="MCR1" s="165"/>
      <c r="MCS1" s="165"/>
      <c r="MCT1" s="165"/>
      <c r="MCU1" s="165"/>
      <c r="MCV1" s="165"/>
      <c r="MCW1" s="165"/>
      <c r="MCX1" s="165"/>
      <c r="MCY1" s="165"/>
      <c r="MCZ1" s="165"/>
      <c r="MDA1" s="165"/>
      <c r="MDB1" s="165"/>
      <c r="MDC1" s="165"/>
      <c r="MDD1" s="165"/>
      <c r="MDE1" s="165"/>
      <c r="MDF1" s="165"/>
      <c r="MDG1" s="165"/>
      <c r="MDH1" s="165"/>
      <c r="MDI1" s="165"/>
      <c r="MDJ1" s="165"/>
      <c r="MDK1" s="165"/>
      <c r="MDL1" s="165"/>
      <c r="MDM1" s="165"/>
      <c r="MDN1" s="165"/>
      <c r="MDO1" s="165"/>
      <c r="MDP1" s="165"/>
      <c r="MDQ1" s="165"/>
      <c r="MDR1" s="165"/>
      <c r="MDS1" s="165"/>
      <c r="MDT1" s="165"/>
      <c r="MDU1" s="165"/>
      <c r="MDV1" s="165"/>
      <c r="MDW1" s="165"/>
      <c r="MDX1" s="165"/>
      <c r="MDY1" s="165"/>
      <c r="MDZ1" s="165"/>
      <c r="MEA1" s="165"/>
      <c r="MEB1" s="165"/>
      <c r="MEC1" s="165"/>
      <c r="MED1" s="165"/>
      <c r="MEE1" s="165"/>
      <c r="MEF1" s="165"/>
      <c r="MEG1" s="165"/>
      <c r="MEH1" s="165"/>
      <c r="MEI1" s="165"/>
      <c r="MEJ1" s="165"/>
      <c r="MEK1" s="165"/>
      <c r="MEL1" s="165"/>
      <c r="MEM1" s="165"/>
      <c r="MEN1" s="165"/>
      <c r="MEO1" s="165"/>
      <c r="MEP1" s="165"/>
      <c r="MEQ1" s="165"/>
      <c r="MER1" s="165"/>
      <c r="MES1" s="165"/>
      <c r="MET1" s="165"/>
      <c r="MEU1" s="165"/>
      <c r="MEV1" s="165"/>
      <c r="MEW1" s="165"/>
      <c r="MEX1" s="165"/>
      <c r="MEY1" s="165"/>
      <c r="MEZ1" s="165"/>
      <c r="MFA1" s="165"/>
      <c r="MFB1" s="165"/>
      <c r="MFC1" s="165"/>
      <c r="MFD1" s="165"/>
      <c r="MFE1" s="165"/>
      <c r="MFF1" s="165"/>
      <c r="MFG1" s="165"/>
      <c r="MFH1" s="165"/>
      <c r="MFI1" s="165"/>
      <c r="MFJ1" s="165"/>
      <c r="MFK1" s="165"/>
      <c r="MFL1" s="165"/>
      <c r="MFM1" s="165"/>
      <c r="MFN1" s="165"/>
      <c r="MFO1" s="165"/>
      <c r="MFP1" s="165"/>
      <c r="MFQ1" s="165"/>
      <c r="MFR1" s="165"/>
      <c r="MFS1" s="165"/>
      <c r="MFT1" s="165"/>
      <c r="MFU1" s="165"/>
      <c r="MFV1" s="165"/>
      <c r="MFW1" s="165"/>
      <c r="MFX1" s="165"/>
      <c r="MFY1" s="165"/>
      <c r="MFZ1" s="165"/>
      <c r="MGA1" s="165"/>
      <c r="MGB1" s="165"/>
      <c r="MGC1" s="165"/>
      <c r="MGD1" s="165"/>
      <c r="MGE1" s="165"/>
      <c r="MGF1" s="165"/>
      <c r="MGG1" s="165"/>
      <c r="MGH1" s="165"/>
      <c r="MGI1" s="165"/>
      <c r="MGJ1" s="165"/>
      <c r="MGK1" s="165"/>
      <c r="MGL1" s="165"/>
      <c r="MGM1" s="165"/>
      <c r="MGN1" s="165"/>
      <c r="MGO1" s="165"/>
      <c r="MGP1" s="165"/>
      <c r="MGQ1" s="165"/>
      <c r="MGR1" s="165"/>
      <c r="MGS1" s="165"/>
      <c r="MGT1" s="165"/>
      <c r="MGU1" s="165"/>
      <c r="MGV1" s="165"/>
      <c r="MGW1" s="165"/>
      <c r="MGX1" s="165"/>
      <c r="MGY1" s="165"/>
      <c r="MGZ1" s="165"/>
      <c r="MHA1" s="165"/>
      <c r="MHB1" s="165"/>
      <c r="MHC1" s="165"/>
      <c r="MHD1" s="165"/>
      <c r="MHE1" s="165"/>
      <c r="MHF1" s="165"/>
      <c r="MHG1" s="165"/>
      <c r="MHH1" s="165"/>
      <c r="MHI1" s="165"/>
      <c r="MHJ1" s="165"/>
      <c r="MHK1" s="165"/>
      <c r="MHL1" s="165"/>
      <c r="MHM1" s="165"/>
      <c r="MHN1" s="165"/>
      <c r="MHO1" s="165"/>
      <c r="MHP1" s="165"/>
      <c r="MHQ1" s="165"/>
      <c r="MHR1" s="165"/>
      <c r="MHS1" s="165"/>
      <c r="MHT1" s="165"/>
      <c r="MHU1" s="165"/>
      <c r="MHV1" s="165"/>
      <c r="MHW1" s="165"/>
      <c r="MHX1" s="165"/>
      <c r="MHY1" s="165"/>
      <c r="MHZ1" s="165"/>
      <c r="MIA1" s="165"/>
      <c r="MIB1" s="165"/>
      <c r="MIC1" s="165"/>
      <c r="MID1" s="165"/>
      <c r="MIE1" s="165"/>
      <c r="MIF1" s="165"/>
      <c r="MIG1" s="165"/>
      <c r="MIH1" s="165"/>
      <c r="MII1" s="165"/>
      <c r="MIJ1" s="165"/>
      <c r="MIK1" s="165"/>
      <c r="MIL1" s="165"/>
      <c r="MIM1" s="165"/>
      <c r="MIN1" s="165"/>
      <c r="MIO1" s="165"/>
      <c r="MIP1" s="165"/>
      <c r="MIQ1" s="165"/>
      <c r="MIR1" s="165"/>
      <c r="MIS1" s="165"/>
      <c r="MIT1" s="165"/>
      <c r="MIU1" s="165"/>
      <c r="MIV1" s="165"/>
      <c r="MIW1" s="165"/>
      <c r="MIX1" s="165"/>
      <c r="MIY1" s="165"/>
      <c r="MIZ1" s="165"/>
      <c r="MJA1" s="165"/>
      <c r="MJB1" s="165"/>
      <c r="MJC1" s="165"/>
      <c r="MJD1" s="165"/>
      <c r="MJE1" s="165"/>
      <c r="MJF1" s="165"/>
      <c r="MJG1" s="165"/>
      <c r="MJH1" s="165"/>
      <c r="MJI1" s="165"/>
      <c r="MJJ1" s="165"/>
      <c r="MJK1" s="165"/>
      <c r="MJL1" s="165"/>
      <c r="MJM1" s="165"/>
      <c r="MJN1" s="165"/>
      <c r="MJO1" s="165"/>
      <c r="MJP1" s="165"/>
      <c r="MJQ1" s="165"/>
      <c r="MJR1" s="165"/>
      <c r="MJS1" s="165"/>
      <c r="MJT1" s="165"/>
      <c r="MJU1" s="165"/>
      <c r="MJV1" s="165"/>
      <c r="MJW1" s="165"/>
      <c r="MJX1" s="165"/>
      <c r="MJY1" s="165"/>
      <c r="MJZ1" s="165"/>
      <c r="MKA1" s="165"/>
      <c r="MKB1" s="165"/>
      <c r="MKC1" s="165"/>
      <c r="MKD1" s="165"/>
      <c r="MKE1" s="165"/>
      <c r="MKF1" s="165"/>
      <c r="MKG1" s="165"/>
      <c r="MKH1" s="165"/>
      <c r="MKI1" s="165"/>
      <c r="MKJ1" s="165"/>
      <c r="MKK1" s="165"/>
      <c r="MKL1" s="165"/>
      <c r="MKM1" s="165"/>
      <c r="MKN1" s="165"/>
      <c r="MKO1" s="165"/>
      <c r="MKP1" s="165"/>
      <c r="MKQ1" s="165"/>
      <c r="MKR1" s="165"/>
      <c r="MKS1" s="165"/>
      <c r="MKT1" s="165"/>
      <c r="MKU1" s="165"/>
      <c r="MKV1" s="165"/>
      <c r="MKW1" s="165"/>
      <c r="MKX1" s="165"/>
      <c r="MKY1" s="165"/>
      <c r="MKZ1" s="165"/>
      <c r="MLA1" s="165"/>
      <c r="MLB1" s="165"/>
      <c r="MLC1" s="165"/>
      <c r="MLD1" s="165"/>
      <c r="MLE1" s="165"/>
      <c r="MLF1" s="165"/>
      <c r="MLG1" s="165"/>
      <c r="MLH1" s="165"/>
      <c r="MLI1" s="165"/>
      <c r="MLJ1" s="165"/>
      <c r="MLK1" s="165"/>
      <c r="MLL1" s="165"/>
      <c r="MLM1" s="165"/>
      <c r="MLN1" s="165"/>
      <c r="MLO1" s="165"/>
      <c r="MLP1" s="165"/>
      <c r="MLQ1" s="165"/>
      <c r="MLR1" s="165"/>
      <c r="MLS1" s="165"/>
      <c r="MLT1" s="165"/>
      <c r="MLU1" s="165"/>
      <c r="MLV1" s="165"/>
      <c r="MLW1" s="165"/>
      <c r="MLX1" s="165"/>
      <c r="MLY1" s="165"/>
      <c r="MLZ1" s="165"/>
      <c r="MMA1" s="165"/>
      <c r="MMB1" s="165"/>
      <c r="MMC1" s="165"/>
      <c r="MMD1" s="165"/>
      <c r="MME1" s="165"/>
      <c r="MMF1" s="165"/>
      <c r="MMG1" s="165"/>
      <c r="MMH1" s="165"/>
      <c r="MMI1" s="165"/>
      <c r="MMJ1" s="165"/>
      <c r="MMK1" s="165"/>
      <c r="MML1" s="165"/>
      <c r="MMM1" s="165"/>
      <c r="MMN1" s="165"/>
      <c r="MMO1" s="165"/>
      <c r="MMP1" s="165"/>
      <c r="MMQ1" s="165"/>
      <c r="MMR1" s="165"/>
      <c r="MMS1" s="165"/>
      <c r="MMT1" s="165"/>
      <c r="MMU1" s="165"/>
      <c r="MMV1" s="165"/>
      <c r="MMW1" s="165"/>
      <c r="MMX1" s="165"/>
      <c r="MMY1" s="165"/>
      <c r="MMZ1" s="165"/>
      <c r="MNA1" s="165"/>
      <c r="MNB1" s="165"/>
      <c r="MNC1" s="165"/>
      <c r="MND1" s="165"/>
      <c r="MNE1" s="165"/>
      <c r="MNF1" s="165"/>
      <c r="MNG1" s="165"/>
      <c r="MNH1" s="165"/>
      <c r="MNI1" s="165"/>
      <c r="MNJ1" s="165"/>
      <c r="MNK1" s="165"/>
      <c r="MNL1" s="165"/>
      <c r="MNM1" s="165"/>
      <c r="MNN1" s="165"/>
      <c r="MNO1" s="165"/>
      <c r="MNP1" s="165"/>
      <c r="MNQ1" s="165"/>
      <c r="MNR1" s="165"/>
      <c r="MNS1" s="165"/>
      <c r="MNT1" s="165"/>
      <c r="MNU1" s="165"/>
      <c r="MNV1" s="165"/>
      <c r="MNW1" s="165"/>
      <c r="MNX1" s="165"/>
      <c r="MNY1" s="165"/>
      <c r="MNZ1" s="165"/>
      <c r="MOA1" s="165"/>
      <c r="MOB1" s="165"/>
      <c r="MOC1" s="165"/>
      <c r="MOD1" s="165"/>
      <c r="MOE1" s="165"/>
      <c r="MOF1" s="165"/>
      <c r="MOG1" s="165"/>
      <c r="MOH1" s="165"/>
      <c r="MOI1" s="165"/>
      <c r="MOJ1" s="165"/>
      <c r="MOK1" s="165"/>
      <c r="MOL1" s="165"/>
      <c r="MOM1" s="165"/>
      <c r="MON1" s="165"/>
      <c r="MOO1" s="165"/>
      <c r="MOP1" s="165"/>
      <c r="MOQ1" s="165"/>
      <c r="MOR1" s="165"/>
      <c r="MOS1" s="165"/>
      <c r="MOT1" s="165"/>
      <c r="MOU1" s="165"/>
      <c r="MOV1" s="165"/>
      <c r="MOW1" s="165"/>
      <c r="MOX1" s="165"/>
      <c r="MOY1" s="165"/>
      <c r="MOZ1" s="165"/>
      <c r="MPA1" s="165"/>
      <c r="MPB1" s="165"/>
      <c r="MPC1" s="165"/>
      <c r="MPD1" s="165"/>
      <c r="MPE1" s="165"/>
      <c r="MPF1" s="165"/>
      <c r="MPG1" s="165"/>
      <c r="MPH1" s="165"/>
      <c r="MPI1" s="165"/>
      <c r="MPJ1" s="165"/>
      <c r="MPK1" s="165"/>
      <c r="MPL1" s="165"/>
      <c r="MPM1" s="165"/>
      <c r="MPN1" s="165"/>
      <c r="MPO1" s="165"/>
      <c r="MPP1" s="165"/>
      <c r="MPQ1" s="165"/>
      <c r="MPR1" s="165"/>
      <c r="MPS1" s="165"/>
      <c r="MPT1" s="165"/>
      <c r="MPU1" s="165"/>
      <c r="MPV1" s="165"/>
      <c r="MPW1" s="165"/>
      <c r="MPX1" s="165"/>
      <c r="MPY1" s="165"/>
      <c r="MPZ1" s="165"/>
      <c r="MQA1" s="165"/>
      <c r="MQB1" s="165"/>
      <c r="MQC1" s="165"/>
      <c r="MQD1" s="165"/>
      <c r="MQE1" s="165"/>
      <c r="MQF1" s="165"/>
      <c r="MQG1" s="165"/>
      <c r="MQH1" s="165"/>
      <c r="MQI1" s="165"/>
      <c r="MQJ1" s="165"/>
      <c r="MQK1" s="165"/>
      <c r="MQL1" s="165"/>
      <c r="MQM1" s="165"/>
      <c r="MQN1" s="165"/>
      <c r="MQO1" s="165"/>
      <c r="MQP1" s="165"/>
      <c r="MQQ1" s="165"/>
      <c r="MQR1" s="165"/>
      <c r="MQS1" s="165"/>
      <c r="MQT1" s="165"/>
      <c r="MQU1" s="165"/>
      <c r="MQV1" s="165"/>
      <c r="MQW1" s="165"/>
      <c r="MQX1" s="165"/>
      <c r="MQY1" s="165"/>
      <c r="MQZ1" s="165"/>
      <c r="MRA1" s="165"/>
      <c r="MRB1" s="165"/>
      <c r="MRC1" s="165"/>
      <c r="MRD1" s="165"/>
      <c r="MRE1" s="165"/>
      <c r="MRF1" s="165"/>
      <c r="MRG1" s="165"/>
      <c r="MRH1" s="165"/>
      <c r="MRI1" s="165"/>
      <c r="MRJ1" s="165"/>
      <c r="MRK1" s="165"/>
      <c r="MRL1" s="165"/>
      <c r="MRM1" s="165"/>
      <c r="MRN1" s="165"/>
      <c r="MRO1" s="165"/>
      <c r="MRP1" s="165"/>
      <c r="MRQ1" s="165"/>
      <c r="MRR1" s="165"/>
      <c r="MRS1" s="165"/>
      <c r="MRT1" s="165"/>
      <c r="MRU1" s="165"/>
      <c r="MRV1" s="165"/>
      <c r="MRW1" s="165"/>
      <c r="MRX1" s="165"/>
      <c r="MRY1" s="165"/>
      <c r="MRZ1" s="165"/>
      <c r="MSA1" s="165"/>
      <c r="MSB1" s="165"/>
      <c r="MSC1" s="165"/>
      <c r="MSD1" s="165"/>
      <c r="MSE1" s="165"/>
      <c r="MSF1" s="165"/>
      <c r="MSG1" s="165"/>
      <c r="MSH1" s="165"/>
      <c r="MSI1" s="165"/>
      <c r="MSJ1" s="165"/>
      <c r="MSK1" s="165"/>
      <c r="MSL1" s="165"/>
      <c r="MSM1" s="165"/>
      <c r="MSN1" s="165"/>
      <c r="MSO1" s="165"/>
      <c r="MSP1" s="165"/>
      <c r="MSQ1" s="165"/>
      <c r="MSR1" s="165"/>
      <c r="MSS1" s="165"/>
      <c r="MST1" s="165"/>
      <c r="MSU1" s="165"/>
      <c r="MSV1" s="165"/>
      <c r="MSW1" s="165"/>
      <c r="MSX1" s="165"/>
      <c r="MSY1" s="165"/>
      <c r="MSZ1" s="165"/>
      <c r="MTA1" s="165"/>
      <c r="MTB1" s="165"/>
      <c r="MTC1" s="165"/>
      <c r="MTD1" s="165"/>
      <c r="MTE1" s="165"/>
      <c r="MTF1" s="165"/>
      <c r="MTG1" s="165"/>
      <c r="MTH1" s="165"/>
      <c r="MTI1" s="165"/>
      <c r="MTJ1" s="165"/>
      <c r="MTK1" s="165"/>
      <c r="MTL1" s="165"/>
      <c r="MTM1" s="165"/>
      <c r="MTN1" s="165"/>
      <c r="MTO1" s="165"/>
      <c r="MTP1" s="165"/>
      <c r="MTQ1" s="165"/>
      <c r="MTR1" s="165"/>
      <c r="MTS1" s="165"/>
      <c r="MTT1" s="165"/>
      <c r="MTU1" s="165"/>
      <c r="MTV1" s="165"/>
      <c r="MTW1" s="165"/>
      <c r="MTX1" s="165"/>
      <c r="MTY1" s="165"/>
      <c r="MTZ1" s="165"/>
      <c r="MUA1" s="165"/>
      <c r="MUB1" s="165"/>
      <c r="MUC1" s="165"/>
      <c r="MUD1" s="165"/>
      <c r="MUE1" s="165"/>
      <c r="MUF1" s="165"/>
      <c r="MUG1" s="165"/>
      <c r="MUH1" s="165"/>
      <c r="MUI1" s="165"/>
      <c r="MUJ1" s="165"/>
      <c r="MUK1" s="165"/>
      <c r="MUL1" s="165"/>
      <c r="MUM1" s="165"/>
      <c r="MUN1" s="165"/>
      <c r="MUO1" s="165"/>
      <c r="MUP1" s="165"/>
      <c r="MUQ1" s="165"/>
      <c r="MUR1" s="165"/>
      <c r="MUS1" s="165"/>
      <c r="MUT1" s="165"/>
      <c r="MUU1" s="165"/>
      <c r="MUV1" s="165"/>
      <c r="MUW1" s="165"/>
      <c r="MUX1" s="165"/>
      <c r="MUY1" s="165"/>
      <c r="MUZ1" s="165"/>
      <c r="MVA1" s="165"/>
      <c r="MVB1" s="165"/>
      <c r="MVC1" s="165"/>
      <c r="MVD1" s="165"/>
      <c r="MVE1" s="165"/>
      <c r="MVF1" s="165"/>
      <c r="MVG1" s="165"/>
      <c r="MVH1" s="165"/>
      <c r="MVI1" s="165"/>
      <c r="MVJ1" s="165"/>
      <c r="MVK1" s="165"/>
      <c r="MVL1" s="165"/>
      <c r="MVM1" s="165"/>
      <c r="MVN1" s="165"/>
      <c r="MVO1" s="165"/>
      <c r="MVP1" s="165"/>
      <c r="MVQ1" s="165"/>
      <c r="MVR1" s="165"/>
      <c r="MVS1" s="165"/>
      <c r="MVT1" s="165"/>
      <c r="MVU1" s="165"/>
      <c r="MVV1" s="165"/>
      <c r="MVW1" s="165"/>
      <c r="MVX1" s="165"/>
      <c r="MVY1" s="165"/>
      <c r="MVZ1" s="165"/>
      <c r="MWA1" s="165"/>
      <c r="MWB1" s="165"/>
      <c r="MWC1" s="165"/>
      <c r="MWD1" s="165"/>
      <c r="MWE1" s="165"/>
      <c r="MWF1" s="165"/>
      <c r="MWG1" s="165"/>
      <c r="MWH1" s="165"/>
      <c r="MWI1" s="165"/>
      <c r="MWJ1" s="165"/>
      <c r="MWK1" s="165"/>
      <c r="MWL1" s="165"/>
      <c r="MWM1" s="165"/>
      <c r="MWN1" s="165"/>
      <c r="MWO1" s="165"/>
      <c r="MWP1" s="165"/>
      <c r="MWQ1" s="165"/>
      <c r="MWR1" s="165"/>
      <c r="MWS1" s="165"/>
      <c r="MWT1" s="165"/>
      <c r="MWU1" s="165"/>
      <c r="MWV1" s="165"/>
      <c r="MWW1" s="165"/>
      <c r="MWX1" s="165"/>
      <c r="MWY1" s="165"/>
      <c r="MWZ1" s="165"/>
      <c r="MXA1" s="165"/>
      <c r="MXB1" s="165"/>
      <c r="MXC1" s="165"/>
      <c r="MXD1" s="165"/>
      <c r="MXE1" s="165"/>
      <c r="MXF1" s="165"/>
      <c r="MXG1" s="165"/>
      <c r="MXH1" s="165"/>
      <c r="MXI1" s="165"/>
      <c r="MXJ1" s="165"/>
      <c r="MXK1" s="165"/>
      <c r="MXL1" s="165"/>
      <c r="MXM1" s="165"/>
      <c r="MXN1" s="165"/>
      <c r="MXO1" s="165"/>
      <c r="MXP1" s="165"/>
      <c r="MXQ1" s="165"/>
      <c r="MXR1" s="165"/>
      <c r="MXS1" s="165"/>
      <c r="MXT1" s="165"/>
      <c r="MXU1" s="165"/>
      <c r="MXV1" s="165"/>
      <c r="MXW1" s="165"/>
      <c r="MXX1" s="165"/>
      <c r="MXY1" s="165"/>
      <c r="MXZ1" s="165"/>
      <c r="MYA1" s="165"/>
      <c r="MYB1" s="165"/>
      <c r="MYC1" s="165"/>
      <c r="MYD1" s="165"/>
      <c r="MYE1" s="165"/>
      <c r="MYF1" s="165"/>
      <c r="MYG1" s="165"/>
      <c r="MYH1" s="165"/>
      <c r="MYI1" s="165"/>
      <c r="MYJ1" s="165"/>
      <c r="MYK1" s="165"/>
      <c r="MYL1" s="165"/>
      <c r="MYM1" s="165"/>
      <c r="MYN1" s="165"/>
      <c r="MYO1" s="165"/>
      <c r="MYP1" s="165"/>
      <c r="MYQ1" s="165"/>
      <c r="MYR1" s="165"/>
      <c r="MYS1" s="165"/>
      <c r="MYT1" s="165"/>
      <c r="MYU1" s="165"/>
      <c r="MYV1" s="165"/>
      <c r="MYW1" s="165"/>
      <c r="MYX1" s="165"/>
      <c r="MYY1" s="165"/>
      <c r="MYZ1" s="165"/>
      <c r="MZA1" s="165"/>
      <c r="MZB1" s="165"/>
      <c r="MZC1" s="165"/>
      <c r="MZD1" s="165"/>
      <c r="MZE1" s="165"/>
      <c r="MZF1" s="165"/>
      <c r="MZG1" s="165"/>
      <c r="MZH1" s="165"/>
      <c r="MZI1" s="165"/>
      <c r="MZJ1" s="165"/>
      <c r="MZK1" s="165"/>
      <c r="MZL1" s="165"/>
      <c r="MZM1" s="165"/>
      <c r="MZN1" s="165"/>
      <c r="MZO1" s="165"/>
      <c r="MZP1" s="165"/>
      <c r="MZQ1" s="165"/>
      <c r="MZR1" s="165"/>
      <c r="MZS1" s="165"/>
      <c r="MZT1" s="165"/>
      <c r="MZU1" s="165"/>
      <c r="MZV1" s="165"/>
      <c r="MZW1" s="165"/>
      <c r="MZX1" s="165"/>
      <c r="MZY1" s="165"/>
      <c r="MZZ1" s="165"/>
      <c r="NAA1" s="165"/>
      <c r="NAB1" s="165"/>
      <c r="NAC1" s="165"/>
      <c r="NAD1" s="165"/>
      <c r="NAE1" s="165"/>
      <c r="NAF1" s="165"/>
      <c r="NAG1" s="165"/>
      <c r="NAH1" s="165"/>
      <c r="NAI1" s="165"/>
      <c r="NAJ1" s="165"/>
      <c r="NAK1" s="165"/>
      <c r="NAL1" s="165"/>
      <c r="NAM1" s="165"/>
      <c r="NAN1" s="165"/>
      <c r="NAO1" s="165"/>
      <c r="NAP1" s="165"/>
      <c r="NAQ1" s="165"/>
      <c r="NAR1" s="165"/>
      <c r="NAS1" s="165"/>
      <c r="NAT1" s="165"/>
      <c r="NAU1" s="165"/>
      <c r="NAV1" s="165"/>
      <c r="NAW1" s="165"/>
      <c r="NAX1" s="165"/>
      <c r="NAY1" s="165"/>
      <c r="NAZ1" s="165"/>
      <c r="NBA1" s="165"/>
      <c r="NBB1" s="165"/>
      <c r="NBC1" s="165"/>
      <c r="NBD1" s="165"/>
      <c r="NBE1" s="165"/>
      <c r="NBF1" s="165"/>
      <c r="NBG1" s="165"/>
      <c r="NBH1" s="165"/>
      <c r="NBI1" s="165"/>
      <c r="NBJ1" s="165"/>
      <c r="NBK1" s="165"/>
      <c r="NBL1" s="165"/>
      <c r="NBM1" s="165"/>
      <c r="NBN1" s="165"/>
      <c r="NBO1" s="165"/>
      <c r="NBP1" s="165"/>
      <c r="NBQ1" s="165"/>
      <c r="NBR1" s="165"/>
      <c r="NBS1" s="165"/>
      <c r="NBT1" s="165"/>
      <c r="NBU1" s="165"/>
      <c r="NBV1" s="165"/>
      <c r="NBW1" s="165"/>
      <c r="NBX1" s="165"/>
      <c r="NBY1" s="165"/>
      <c r="NBZ1" s="165"/>
      <c r="NCA1" s="165"/>
      <c r="NCB1" s="165"/>
      <c r="NCC1" s="165"/>
      <c r="NCD1" s="165"/>
      <c r="NCE1" s="165"/>
      <c r="NCF1" s="165"/>
      <c r="NCG1" s="165"/>
      <c r="NCH1" s="165"/>
      <c r="NCI1" s="165"/>
      <c r="NCJ1" s="165"/>
      <c r="NCK1" s="165"/>
      <c r="NCL1" s="165"/>
      <c r="NCM1" s="165"/>
      <c r="NCN1" s="165"/>
      <c r="NCO1" s="165"/>
      <c r="NCP1" s="165"/>
      <c r="NCQ1" s="165"/>
      <c r="NCR1" s="165"/>
      <c r="NCS1" s="165"/>
      <c r="NCT1" s="165"/>
      <c r="NCU1" s="165"/>
      <c r="NCV1" s="165"/>
      <c r="NCW1" s="165"/>
      <c r="NCX1" s="165"/>
      <c r="NCY1" s="165"/>
      <c r="NCZ1" s="165"/>
      <c r="NDA1" s="165"/>
      <c r="NDB1" s="165"/>
      <c r="NDC1" s="165"/>
      <c r="NDD1" s="165"/>
      <c r="NDE1" s="165"/>
      <c r="NDF1" s="165"/>
      <c r="NDG1" s="165"/>
      <c r="NDH1" s="165"/>
      <c r="NDI1" s="165"/>
      <c r="NDJ1" s="165"/>
      <c r="NDK1" s="165"/>
      <c r="NDL1" s="165"/>
      <c r="NDM1" s="165"/>
      <c r="NDN1" s="165"/>
      <c r="NDO1" s="165"/>
      <c r="NDP1" s="165"/>
      <c r="NDQ1" s="165"/>
      <c r="NDR1" s="165"/>
      <c r="NDS1" s="165"/>
      <c r="NDT1" s="165"/>
      <c r="NDU1" s="165"/>
      <c r="NDV1" s="165"/>
      <c r="NDW1" s="165"/>
      <c r="NDX1" s="165"/>
      <c r="NDY1" s="165"/>
      <c r="NDZ1" s="165"/>
      <c r="NEA1" s="165"/>
      <c r="NEB1" s="165"/>
      <c r="NEC1" s="165"/>
      <c r="NED1" s="165"/>
      <c r="NEE1" s="165"/>
      <c r="NEF1" s="165"/>
      <c r="NEG1" s="165"/>
      <c r="NEH1" s="165"/>
      <c r="NEI1" s="165"/>
      <c r="NEJ1" s="165"/>
      <c r="NEK1" s="165"/>
      <c r="NEL1" s="165"/>
      <c r="NEM1" s="165"/>
      <c r="NEN1" s="165"/>
      <c r="NEO1" s="165"/>
      <c r="NEP1" s="165"/>
      <c r="NEQ1" s="165"/>
      <c r="NER1" s="165"/>
      <c r="NES1" s="165"/>
      <c r="NET1" s="165"/>
      <c r="NEU1" s="165"/>
      <c r="NEV1" s="165"/>
      <c r="NEW1" s="165"/>
      <c r="NEX1" s="165"/>
      <c r="NEY1" s="165"/>
      <c r="NEZ1" s="165"/>
      <c r="NFA1" s="165"/>
      <c r="NFB1" s="165"/>
      <c r="NFC1" s="165"/>
      <c r="NFD1" s="165"/>
      <c r="NFE1" s="165"/>
      <c r="NFF1" s="165"/>
      <c r="NFG1" s="165"/>
      <c r="NFH1" s="165"/>
      <c r="NFI1" s="165"/>
      <c r="NFJ1" s="165"/>
      <c r="NFK1" s="165"/>
      <c r="NFL1" s="165"/>
      <c r="NFM1" s="165"/>
      <c r="NFN1" s="165"/>
      <c r="NFO1" s="165"/>
      <c r="NFP1" s="165"/>
      <c r="NFQ1" s="165"/>
      <c r="NFR1" s="165"/>
      <c r="NFS1" s="165"/>
      <c r="NFT1" s="165"/>
      <c r="NFU1" s="165"/>
      <c r="NFV1" s="165"/>
      <c r="NFW1" s="165"/>
      <c r="NFX1" s="165"/>
      <c r="NFY1" s="165"/>
      <c r="NFZ1" s="165"/>
      <c r="NGA1" s="165"/>
      <c r="NGB1" s="165"/>
      <c r="NGC1" s="165"/>
      <c r="NGD1" s="165"/>
      <c r="NGE1" s="165"/>
      <c r="NGF1" s="165"/>
      <c r="NGG1" s="165"/>
      <c r="NGH1" s="165"/>
      <c r="NGI1" s="165"/>
      <c r="NGJ1" s="165"/>
      <c r="NGK1" s="165"/>
      <c r="NGL1" s="165"/>
      <c r="NGM1" s="165"/>
      <c r="NGN1" s="165"/>
      <c r="NGO1" s="165"/>
      <c r="NGP1" s="165"/>
      <c r="NGQ1" s="165"/>
      <c r="NGR1" s="165"/>
      <c r="NGS1" s="165"/>
      <c r="NGT1" s="165"/>
      <c r="NGU1" s="165"/>
      <c r="NGV1" s="165"/>
      <c r="NGW1" s="165"/>
      <c r="NGX1" s="165"/>
      <c r="NGY1" s="165"/>
      <c r="NGZ1" s="165"/>
      <c r="NHA1" s="165"/>
      <c r="NHB1" s="165"/>
      <c r="NHC1" s="165"/>
      <c r="NHD1" s="165"/>
      <c r="NHE1" s="165"/>
      <c r="NHF1" s="165"/>
      <c r="NHG1" s="165"/>
      <c r="NHH1" s="165"/>
      <c r="NHI1" s="165"/>
      <c r="NHJ1" s="165"/>
      <c r="NHK1" s="165"/>
      <c r="NHL1" s="165"/>
      <c r="NHM1" s="165"/>
      <c r="NHN1" s="165"/>
      <c r="NHO1" s="165"/>
      <c r="NHP1" s="165"/>
      <c r="NHQ1" s="165"/>
      <c r="NHR1" s="165"/>
      <c r="NHS1" s="165"/>
      <c r="NHT1" s="165"/>
      <c r="NHU1" s="165"/>
      <c r="NHV1" s="165"/>
      <c r="NHW1" s="165"/>
      <c r="NHX1" s="165"/>
      <c r="NHY1" s="165"/>
      <c r="NHZ1" s="165"/>
      <c r="NIA1" s="165"/>
      <c r="NIB1" s="165"/>
      <c r="NIC1" s="165"/>
      <c r="NID1" s="165"/>
      <c r="NIE1" s="165"/>
      <c r="NIF1" s="165"/>
      <c r="NIG1" s="165"/>
      <c r="NIH1" s="165"/>
      <c r="NII1" s="165"/>
      <c r="NIJ1" s="165"/>
      <c r="NIK1" s="165"/>
      <c r="NIL1" s="165"/>
      <c r="NIM1" s="165"/>
      <c r="NIN1" s="165"/>
      <c r="NIO1" s="165"/>
      <c r="NIP1" s="165"/>
      <c r="NIQ1" s="165"/>
      <c r="NIR1" s="165"/>
      <c r="NIS1" s="165"/>
      <c r="NIT1" s="165"/>
      <c r="NIU1" s="165"/>
      <c r="NIV1" s="165"/>
      <c r="NIW1" s="165"/>
      <c r="NIX1" s="165"/>
      <c r="NIY1" s="165"/>
      <c r="NIZ1" s="165"/>
      <c r="NJA1" s="165"/>
      <c r="NJB1" s="165"/>
      <c r="NJC1" s="165"/>
      <c r="NJD1" s="165"/>
      <c r="NJE1" s="165"/>
      <c r="NJF1" s="165"/>
      <c r="NJG1" s="165"/>
      <c r="NJH1" s="165"/>
      <c r="NJI1" s="165"/>
      <c r="NJJ1" s="165"/>
      <c r="NJK1" s="165"/>
      <c r="NJL1" s="165"/>
      <c r="NJM1" s="165"/>
      <c r="NJN1" s="165"/>
      <c r="NJO1" s="165"/>
      <c r="NJP1" s="165"/>
      <c r="NJQ1" s="165"/>
      <c r="NJR1" s="165"/>
      <c r="NJS1" s="165"/>
      <c r="NJT1" s="165"/>
      <c r="NJU1" s="165"/>
      <c r="NJV1" s="165"/>
      <c r="NJW1" s="165"/>
      <c r="NJX1" s="165"/>
      <c r="NJY1" s="165"/>
      <c r="NJZ1" s="165"/>
      <c r="NKA1" s="165"/>
      <c r="NKB1" s="165"/>
      <c r="NKC1" s="165"/>
      <c r="NKD1" s="165"/>
      <c r="NKE1" s="165"/>
      <c r="NKF1" s="165"/>
      <c r="NKG1" s="165"/>
      <c r="NKH1" s="165"/>
      <c r="NKI1" s="165"/>
      <c r="NKJ1" s="165"/>
      <c r="NKK1" s="165"/>
      <c r="NKL1" s="165"/>
      <c r="NKM1" s="165"/>
      <c r="NKN1" s="165"/>
      <c r="NKO1" s="165"/>
      <c r="NKP1" s="165"/>
      <c r="NKQ1" s="165"/>
      <c r="NKR1" s="165"/>
      <c r="NKS1" s="165"/>
      <c r="NKT1" s="165"/>
      <c r="NKU1" s="165"/>
      <c r="NKV1" s="165"/>
      <c r="NKW1" s="165"/>
      <c r="NKX1" s="165"/>
      <c r="NKY1" s="165"/>
      <c r="NKZ1" s="165"/>
      <c r="NLA1" s="165"/>
      <c r="NLB1" s="165"/>
      <c r="NLC1" s="165"/>
      <c r="NLD1" s="165"/>
      <c r="NLE1" s="165"/>
      <c r="NLF1" s="165"/>
      <c r="NLG1" s="165"/>
      <c r="NLH1" s="165"/>
      <c r="NLI1" s="165"/>
      <c r="NLJ1" s="165"/>
      <c r="NLK1" s="165"/>
      <c r="NLL1" s="165"/>
      <c r="NLM1" s="165"/>
      <c r="NLN1" s="165"/>
      <c r="NLO1" s="165"/>
      <c r="NLP1" s="165"/>
      <c r="NLQ1" s="165"/>
      <c r="NLR1" s="165"/>
      <c r="NLS1" s="165"/>
      <c r="NLT1" s="165"/>
      <c r="NLU1" s="165"/>
      <c r="NLV1" s="165"/>
      <c r="NLW1" s="165"/>
      <c r="NLX1" s="165"/>
      <c r="NLY1" s="165"/>
      <c r="NLZ1" s="165"/>
      <c r="NMA1" s="165"/>
      <c r="NMB1" s="165"/>
      <c r="NMC1" s="165"/>
      <c r="NMD1" s="165"/>
      <c r="NME1" s="165"/>
      <c r="NMF1" s="165"/>
      <c r="NMG1" s="165"/>
      <c r="NMH1" s="165"/>
      <c r="NMI1" s="165"/>
      <c r="NMJ1" s="165"/>
      <c r="NMK1" s="165"/>
      <c r="NML1" s="165"/>
      <c r="NMM1" s="165"/>
      <c r="NMN1" s="165"/>
      <c r="NMO1" s="165"/>
      <c r="NMP1" s="165"/>
      <c r="NMQ1" s="165"/>
      <c r="NMR1" s="165"/>
      <c r="NMS1" s="165"/>
      <c r="NMT1" s="165"/>
      <c r="NMU1" s="165"/>
      <c r="NMV1" s="165"/>
      <c r="NMW1" s="165"/>
      <c r="NMX1" s="165"/>
      <c r="NMY1" s="165"/>
      <c r="NMZ1" s="165"/>
      <c r="NNA1" s="165"/>
      <c r="NNB1" s="165"/>
      <c r="NNC1" s="165"/>
      <c r="NND1" s="165"/>
      <c r="NNE1" s="165"/>
      <c r="NNF1" s="165"/>
      <c r="NNG1" s="165"/>
      <c r="NNH1" s="165"/>
      <c r="NNI1" s="165"/>
      <c r="NNJ1" s="165"/>
      <c r="NNK1" s="165"/>
      <c r="NNL1" s="165"/>
      <c r="NNM1" s="165"/>
      <c r="NNN1" s="165"/>
      <c r="NNO1" s="165"/>
      <c r="NNP1" s="165"/>
      <c r="NNQ1" s="165"/>
      <c r="NNR1" s="165"/>
      <c r="NNS1" s="165"/>
      <c r="NNT1" s="165"/>
      <c r="NNU1" s="165"/>
      <c r="NNV1" s="165"/>
      <c r="NNW1" s="165"/>
      <c r="NNX1" s="165"/>
      <c r="NNY1" s="165"/>
      <c r="NNZ1" s="165"/>
      <c r="NOA1" s="165"/>
      <c r="NOB1" s="165"/>
      <c r="NOC1" s="165"/>
      <c r="NOD1" s="165"/>
      <c r="NOE1" s="165"/>
      <c r="NOF1" s="165"/>
      <c r="NOG1" s="165"/>
      <c r="NOH1" s="165"/>
      <c r="NOI1" s="165"/>
      <c r="NOJ1" s="165"/>
      <c r="NOK1" s="165"/>
      <c r="NOL1" s="165"/>
      <c r="NOM1" s="165"/>
      <c r="NON1" s="165"/>
      <c r="NOO1" s="165"/>
      <c r="NOP1" s="165"/>
      <c r="NOQ1" s="165"/>
      <c r="NOR1" s="165"/>
      <c r="NOS1" s="165"/>
      <c r="NOT1" s="165"/>
      <c r="NOU1" s="165"/>
      <c r="NOV1" s="165"/>
      <c r="NOW1" s="165"/>
      <c r="NOX1" s="165"/>
      <c r="NOY1" s="165"/>
      <c r="NOZ1" s="165"/>
      <c r="NPA1" s="165"/>
      <c r="NPB1" s="165"/>
      <c r="NPC1" s="165"/>
      <c r="NPD1" s="165"/>
      <c r="NPE1" s="165"/>
      <c r="NPF1" s="165"/>
      <c r="NPG1" s="165"/>
      <c r="NPH1" s="165"/>
      <c r="NPI1" s="165"/>
      <c r="NPJ1" s="165"/>
      <c r="NPK1" s="165"/>
      <c r="NPL1" s="165"/>
      <c r="NPM1" s="165"/>
      <c r="NPN1" s="165"/>
      <c r="NPO1" s="165"/>
      <c r="NPP1" s="165"/>
      <c r="NPQ1" s="165"/>
      <c r="NPR1" s="165"/>
      <c r="NPS1" s="165"/>
      <c r="NPT1" s="165"/>
      <c r="NPU1" s="165"/>
      <c r="NPV1" s="165"/>
      <c r="NPW1" s="165"/>
      <c r="NPX1" s="165"/>
      <c r="NPY1" s="165"/>
      <c r="NPZ1" s="165"/>
      <c r="NQA1" s="165"/>
      <c r="NQB1" s="165"/>
      <c r="NQC1" s="165"/>
      <c r="NQD1" s="165"/>
      <c r="NQE1" s="165"/>
      <c r="NQF1" s="165"/>
      <c r="NQG1" s="165"/>
      <c r="NQH1" s="165"/>
      <c r="NQI1" s="165"/>
      <c r="NQJ1" s="165"/>
      <c r="NQK1" s="165"/>
      <c r="NQL1" s="165"/>
      <c r="NQM1" s="165"/>
      <c r="NQN1" s="165"/>
      <c r="NQO1" s="165"/>
      <c r="NQP1" s="165"/>
      <c r="NQQ1" s="165"/>
      <c r="NQR1" s="165"/>
      <c r="NQS1" s="165"/>
      <c r="NQT1" s="165"/>
      <c r="NQU1" s="165"/>
      <c r="NQV1" s="165"/>
      <c r="NQW1" s="165"/>
      <c r="NQX1" s="165"/>
      <c r="NQY1" s="165"/>
      <c r="NQZ1" s="165"/>
      <c r="NRA1" s="165"/>
      <c r="NRB1" s="165"/>
      <c r="NRC1" s="165"/>
      <c r="NRD1" s="165"/>
      <c r="NRE1" s="165"/>
      <c r="NRF1" s="165"/>
      <c r="NRG1" s="165"/>
      <c r="NRH1" s="165"/>
      <c r="NRI1" s="165"/>
      <c r="NRJ1" s="165"/>
      <c r="NRK1" s="165"/>
      <c r="NRL1" s="165"/>
      <c r="NRM1" s="165"/>
      <c r="NRN1" s="165"/>
      <c r="NRO1" s="165"/>
      <c r="NRP1" s="165"/>
      <c r="NRQ1" s="165"/>
      <c r="NRR1" s="165"/>
      <c r="NRS1" s="165"/>
      <c r="NRT1" s="165"/>
      <c r="NRU1" s="165"/>
      <c r="NRV1" s="165"/>
      <c r="NRW1" s="165"/>
      <c r="NRX1" s="165"/>
      <c r="NRY1" s="165"/>
      <c r="NRZ1" s="165"/>
      <c r="NSA1" s="165"/>
      <c r="NSB1" s="165"/>
      <c r="NSC1" s="165"/>
      <c r="NSD1" s="165"/>
      <c r="NSE1" s="165"/>
      <c r="NSF1" s="165"/>
      <c r="NSG1" s="165"/>
      <c r="NSH1" s="165"/>
      <c r="NSI1" s="165"/>
      <c r="NSJ1" s="165"/>
      <c r="NSK1" s="165"/>
      <c r="NSL1" s="165"/>
      <c r="NSM1" s="165"/>
      <c r="NSN1" s="165"/>
      <c r="NSO1" s="165"/>
      <c r="NSP1" s="165"/>
      <c r="NSQ1" s="165"/>
      <c r="NSR1" s="165"/>
      <c r="NSS1" s="165"/>
      <c r="NST1" s="165"/>
      <c r="NSU1" s="165"/>
      <c r="NSV1" s="165"/>
      <c r="NSW1" s="165"/>
      <c r="NSX1" s="165"/>
      <c r="NSY1" s="165"/>
      <c r="NSZ1" s="165"/>
      <c r="NTA1" s="165"/>
      <c r="NTB1" s="165"/>
      <c r="NTC1" s="165"/>
      <c r="NTD1" s="165"/>
      <c r="NTE1" s="165"/>
      <c r="NTF1" s="165"/>
      <c r="NTG1" s="165"/>
      <c r="NTH1" s="165"/>
      <c r="NTI1" s="165"/>
      <c r="NTJ1" s="165"/>
      <c r="NTK1" s="165"/>
      <c r="NTL1" s="165"/>
      <c r="NTM1" s="165"/>
      <c r="NTN1" s="165"/>
      <c r="NTO1" s="165"/>
      <c r="NTP1" s="165"/>
      <c r="NTQ1" s="165"/>
      <c r="NTR1" s="165"/>
      <c r="NTS1" s="165"/>
      <c r="NTT1" s="165"/>
      <c r="NTU1" s="165"/>
      <c r="NTV1" s="165"/>
      <c r="NTW1" s="165"/>
      <c r="NTX1" s="165"/>
      <c r="NTY1" s="165"/>
      <c r="NTZ1" s="165"/>
      <c r="NUA1" s="165"/>
      <c r="NUB1" s="165"/>
      <c r="NUC1" s="165"/>
      <c r="NUD1" s="165"/>
      <c r="NUE1" s="165"/>
      <c r="NUF1" s="165"/>
      <c r="NUG1" s="165"/>
      <c r="NUH1" s="165"/>
      <c r="NUI1" s="165"/>
      <c r="NUJ1" s="165"/>
      <c r="NUK1" s="165"/>
      <c r="NUL1" s="165"/>
      <c r="NUM1" s="165"/>
      <c r="NUN1" s="165"/>
      <c r="NUO1" s="165"/>
      <c r="NUP1" s="165"/>
      <c r="NUQ1" s="165"/>
      <c r="NUR1" s="165"/>
      <c r="NUS1" s="165"/>
      <c r="NUT1" s="165"/>
      <c r="NUU1" s="165"/>
      <c r="NUV1" s="165"/>
      <c r="NUW1" s="165"/>
      <c r="NUX1" s="165"/>
      <c r="NUY1" s="165"/>
      <c r="NUZ1" s="165"/>
      <c r="NVA1" s="165"/>
      <c r="NVB1" s="165"/>
      <c r="NVC1" s="165"/>
      <c r="NVD1" s="165"/>
      <c r="NVE1" s="165"/>
      <c r="NVF1" s="165"/>
      <c r="NVG1" s="165"/>
      <c r="NVH1" s="165"/>
      <c r="NVI1" s="165"/>
      <c r="NVJ1" s="165"/>
      <c r="NVK1" s="165"/>
      <c r="NVL1" s="165"/>
      <c r="NVM1" s="165"/>
      <c r="NVN1" s="165"/>
      <c r="NVO1" s="165"/>
      <c r="NVP1" s="165"/>
      <c r="NVQ1" s="165"/>
      <c r="NVR1" s="165"/>
      <c r="NVS1" s="165"/>
      <c r="NVT1" s="165"/>
      <c r="NVU1" s="165"/>
      <c r="NVV1" s="165"/>
      <c r="NVW1" s="165"/>
      <c r="NVX1" s="165"/>
      <c r="NVY1" s="165"/>
      <c r="NVZ1" s="165"/>
      <c r="NWA1" s="165"/>
      <c r="NWB1" s="165"/>
      <c r="NWC1" s="165"/>
      <c r="NWD1" s="165"/>
      <c r="NWE1" s="165"/>
      <c r="NWF1" s="165"/>
      <c r="NWG1" s="165"/>
      <c r="NWH1" s="165"/>
      <c r="NWI1" s="165"/>
      <c r="NWJ1" s="165"/>
      <c r="NWK1" s="165"/>
      <c r="NWL1" s="165"/>
      <c r="NWM1" s="165"/>
      <c r="NWN1" s="165"/>
      <c r="NWO1" s="165"/>
      <c r="NWP1" s="165"/>
      <c r="NWQ1" s="165"/>
      <c r="NWR1" s="165"/>
      <c r="NWS1" s="165"/>
      <c r="NWT1" s="165"/>
      <c r="NWU1" s="165"/>
      <c r="NWV1" s="165"/>
      <c r="NWW1" s="165"/>
      <c r="NWX1" s="165"/>
      <c r="NWY1" s="165"/>
      <c r="NWZ1" s="165"/>
      <c r="NXA1" s="165"/>
      <c r="NXB1" s="165"/>
      <c r="NXC1" s="165"/>
      <c r="NXD1" s="165"/>
      <c r="NXE1" s="165"/>
      <c r="NXF1" s="165"/>
      <c r="NXG1" s="165"/>
      <c r="NXH1" s="165"/>
      <c r="NXI1" s="165"/>
      <c r="NXJ1" s="165"/>
      <c r="NXK1" s="165"/>
      <c r="NXL1" s="165"/>
      <c r="NXM1" s="165"/>
      <c r="NXN1" s="165"/>
      <c r="NXO1" s="165"/>
      <c r="NXP1" s="165"/>
      <c r="NXQ1" s="165"/>
      <c r="NXR1" s="165"/>
      <c r="NXS1" s="165"/>
      <c r="NXT1" s="165"/>
      <c r="NXU1" s="165"/>
      <c r="NXV1" s="165"/>
      <c r="NXW1" s="165"/>
      <c r="NXX1" s="165"/>
      <c r="NXY1" s="165"/>
      <c r="NXZ1" s="165"/>
      <c r="NYA1" s="165"/>
      <c r="NYB1" s="165"/>
      <c r="NYC1" s="165"/>
      <c r="NYD1" s="165"/>
      <c r="NYE1" s="165"/>
      <c r="NYF1" s="165"/>
      <c r="NYG1" s="165"/>
      <c r="NYH1" s="165"/>
      <c r="NYI1" s="165"/>
      <c r="NYJ1" s="165"/>
      <c r="NYK1" s="165"/>
      <c r="NYL1" s="165"/>
      <c r="NYM1" s="165"/>
      <c r="NYN1" s="165"/>
      <c r="NYO1" s="165"/>
      <c r="NYP1" s="165"/>
      <c r="NYQ1" s="165"/>
      <c r="NYR1" s="165"/>
      <c r="NYS1" s="165"/>
      <c r="NYT1" s="165"/>
      <c r="NYU1" s="165"/>
      <c r="NYV1" s="165"/>
      <c r="NYW1" s="165"/>
      <c r="NYX1" s="165"/>
      <c r="NYY1" s="165"/>
      <c r="NYZ1" s="165"/>
      <c r="NZA1" s="165"/>
      <c r="NZB1" s="165"/>
      <c r="NZC1" s="165"/>
      <c r="NZD1" s="165"/>
      <c r="NZE1" s="165"/>
      <c r="NZF1" s="165"/>
      <c r="NZG1" s="165"/>
      <c r="NZH1" s="165"/>
      <c r="NZI1" s="165"/>
      <c r="NZJ1" s="165"/>
      <c r="NZK1" s="165"/>
      <c r="NZL1" s="165"/>
      <c r="NZM1" s="165"/>
      <c r="NZN1" s="165"/>
      <c r="NZO1" s="165"/>
      <c r="NZP1" s="165"/>
      <c r="NZQ1" s="165"/>
      <c r="NZR1" s="165"/>
      <c r="NZS1" s="165"/>
      <c r="NZT1" s="165"/>
      <c r="NZU1" s="165"/>
      <c r="NZV1" s="165"/>
      <c r="NZW1" s="165"/>
      <c r="NZX1" s="165"/>
      <c r="NZY1" s="165"/>
      <c r="NZZ1" s="165"/>
      <c r="OAA1" s="165"/>
      <c r="OAB1" s="165"/>
      <c r="OAC1" s="165"/>
      <c r="OAD1" s="165"/>
      <c r="OAE1" s="165"/>
      <c r="OAF1" s="165"/>
      <c r="OAG1" s="165"/>
      <c r="OAH1" s="165"/>
      <c r="OAI1" s="165"/>
      <c r="OAJ1" s="165"/>
      <c r="OAK1" s="165"/>
      <c r="OAL1" s="165"/>
      <c r="OAM1" s="165"/>
      <c r="OAN1" s="165"/>
      <c r="OAO1" s="165"/>
      <c r="OAP1" s="165"/>
      <c r="OAQ1" s="165"/>
      <c r="OAR1" s="165"/>
      <c r="OAS1" s="165"/>
      <c r="OAT1" s="165"/>
      <c r="OAU1" s="165"/>
      <c r="OAV1" s="165"/>
      <c r="OAW1" s="165"/>
      <c r="OAX1" s="165"/>
      <c r="OAY1" s="165"/>
      <c r="OAZ1" s="165"/>
      <c r="OBA1" s="165"/>
      <c r="OBB1" s="165"/>
      <c r="OBC1" s="165"/>
      <c r="OBD1" s="165"/>
      <c r="OBE1" s="165"/>
      <c r="OBF1" s="165"/>
      <c r="OBG1" s="165"/>
      <c r="OBH1" s="165"/>
      <c r="OBI1" s="165"/>
      <c r="OBJ1" s="165"/>
      <c r="OBK1" s="165"/>
      <c r="OBL1" s="165"/>
      <c r="OBM1" s="165"/>
      <c r="OBN1" s="165"/>
      <c r="OBO1" s="165"/>
      <c r="OBP1" s="165"/>
      <c r="OBQ1" s="165"/>
      <c r="OBR1" s="165"/>
      <c r="OBS1" s="165"/>
      <c r="OBT1" s="165"/>
      <c r="OBU1" s="165"/>
      <c r="OBV1" s="165"/>
      <c r="OBW1" s="165"/>
      <c r="OBX1" s="165"/>
      <c r="OBY1" s="165"/>
      <c r="OBZ1" s="165"/>
      <c r="OCA1" s="165"/>
      <c r="OCB1" s="165"/>
      <c r="OCC1" s="165"/>
      <c r="OCD1" s="165"/>
      <c r="OCE1" s="165"/>
      <c r="OCF1" s="165"/>
      <c r="OCG1" s="165"/>
      <c r="OCH1" s="165"/>
      <c r="OCI1" s="165"/>
      <c r="OCJ1" s="165"/>
      <c r="OCK1" s="165"/>
      <c r="OCL1" s="165"/>
      <c r="OCM1" s="165"/>
      <c r="OCN1" s="165"/>
      <c r="OCO1" s="165"/>
      <c r="OCP1" s="165"/>
      <c r="OCQ1" s="165"/>
      <c r="OCR1" s="165"/>
      <c r="OCS1" s="165"/>
      <c r="OCT1" s="165"/>
      <c r="OCU1" s="165"/>
      <c r="OCV1" s="165"/>
      <c r="OCW1" s="165"/>
      <c r="OCX1" s="165"/>
      <c r="OCY1" s="165"/>
      <c r="OCZ1" s="165"/>
      <c r="ODA1" s="165"/>
      <c r="ODB1" s="165"/>
      <c r="ODC1" s="165"/>
      <c r="ODD1" s="165"/>
      <c r="ODE1" s="165"/>
      <c r="ODF1" s="165"/>
      <c r="ODG1" s="165"/>
      <c r="ODH1" s="165"/>
      <c r="ODI1" s="165"/>
      <c r="ODJ1" s="165"/>
      <c r="ODK1" s="165"/>
      <c r="ODL1" s="165"/>
      <c r="ODM1" s="165"/>
      <c r="ODN1" s="165"/>
      <c r="ODO1" s="165"/>
      <c r="ODP1" s="165"/>
      <c r="ODQ1" s="165"/>
      <c r="ODR1" s="165"/>
      <c r="ODS1" s="165"/>
      <c r="ODT1" s="165"/>
      <c r="ODU1" s="165"/>
      <c r="ODV1" s="165"/>
      <c r="ODW1" s="165"/>
      <c r="ODX1" s="165"/>
      <c r="ODY1" s="165"/>
      <c r="ODZ1" s="165"/>
      <c r="OEA1" s="165"/>
      <c r="OEB1" s="165"/>
      <c r="OEC1" s="165"/>
      <c r="OED1" s="165"/>
      <c r="OEE1" s="165"/>
      <c r="OEF1" s="165"/>
      <c r="OEG1" s="165"/>
      <c r="OEH1" s="165"/>
      <c r="OEI1" s="165"/>
      <c r="OEJ1" s="165"/>
      <c r="OEK1" s="165"/>
      <c r="OEL1" s="165"/>
      <c r="OEM1" s="165"/>
      <c r="OEN1" s="165"/>
      <c r="OEO1" s="165"/>
      <c r="OEP1" s="165"/>
      <c r="OEQ1" s="165"/>
      <c r="OER1" s="165"/>
      <c r="OES1" s="165"/>
      <c r="OET1" s="165"/>
      <c r="OEU1" s="165"/>
      <c r="OEV1" s="165"/>
      <c r="OEW1" s="165"/>
      <c r="OEX1" s="165"/>
      <c r="OEY1" s="165"/>
      <c r="OEZ1" s="165"/>
      <c r="OFA1" s="165"/>
      <c r="OFB1" s="165"/>
      <c r="OFC1" s="165"/>
      <c r="OFD1" s="165"/>
      <c r="OFE1" s="165"/>
      <c r="OFF1" s="165"/>
      <c r="OFG1" s="165"/>
      <c r="OFH1" s="165"/>
      <c r="OFI1" s="165"/>
      <c r="OFJ1" s="165"/>
      <c r="OFK1" s="165"/>
      <c r="OFL1" s="165"/>
      <c r="OFM1" s="165"/>
      <c r="OFN1" s="165"/>
      <c r="OFO1" s="165"/>
      <c r="OFP1" s="165"/>
      <c r="OFQ1" s="165"/>
      <c r="OFR1" s="165"/>
      <c r="OFS1" s="165"/>
      <c r="OFT1" s="165"/>
      <c r="OFU1" s="165"/>
      <c r="OFV1" s="165"/>
      <c r="OFW1" s="165"/>
      <c r="OFX1" s="165"/>
      <c r="OFY1" s="165"/>
      <c r="OFZ1" s="165"/>
      <c r="OGA1" s="165"/>
      <c r="OGB1" s="165"/>
      <c r="OGC1" s="165"/>
      <c r="OGD1" s="165"/>
      <c r="OGE1" s="165"/>
      <c r="OGF1" s="165"/>
      <c r="OGG1" s="165"/>
      <c r="OGH1" s="165"/>
      <c r="OGI1" s="165"/>
      <c r="OGJ1" s="165"/>
      <c r="OGK1" s="165"/>
      <c r="OGL1" s="165"/>
      <c r="OGM1" s="165"/>
      <c r="OGN1" s="165"/>
      <c r="OGO1" s="165"/>
      <c r="OGP1" s="165"/>
      <c r="OGQ1" s="165"/>
      <c r="OGR1" s="165"/>
      <c r="OGS1" s="165"/>
      <c r="OGT1" s="165"/>
      <c r="OGU1" s="165"/>
      <c r="OGV1" s="165"/>
      <c r="OGW1" s="165"/>
      <c r="OGX1" s="165"/>
      <c r="OGY1" s="165"/>
      <c r="OGZ1" s="165"/>
      <c r="OHA1" s="165"/>
      <c r="OHB1" s="165"/>
      <c r="OHC1" s="165"/>
      <c r="OHD1" s="165"/>
      <c r="OHE1" s="165"/>
      <c r="OHF1" s="165"/>
      <c r="OHG1" s="165"/>
      <c r="OHH1" s="165"/>
      <c r="OHI1" s="165"/>
      <c r="OHJ1" s="165"/>
      <c r="OHK1" s="165"/>
      <c r="OHL1" s="165"/>
      <c r="OHM1" s="165"/>
      <c r="OHN1" s="165"/>
      <c r="OHO1" s="165"/>
      <c r="OHP1" s="165"/>
      <c r="OHQ1" s="165"/>
      <c r="OHR1" s="165"/>
      <c r="OHS1" s="165"/>
      <c r="OHT1" s="165"/>
      <c r="OHU1" s="165"/>
      <c r="OHV1" s="165"/>
      <c r="OHW1" s="165"/>
      <c r="OHX1" s="165"/>
      <c r="OHY1" s="165"/>
      <c r="OHZ1" s="165"/>
      <c r="OIA1" s="165"/>
      <c r="OIB1" s="165"/>
      <c r="OIC1" s="165"/>
      <c r="OID1" s="165"/>
      <c r="OIE1" s="165"/>
      <c r="OIF1" s="165"/>
      <c r="OIG1" s="165"/>
      <c r="OIH1" s="165"/>
      <c r="OII1" s="165"/>
      <c r="OIJ1" s="165"/>
      <c r="OIK1" s="165"/>
      <c r="OIL1" s="165"/>
      <c r="OIM1" s="165"/>
      <c r="OIN1" s="165"/>
      <c r="OIO1" s="165"/>
      <c r="OIP1" s="165"/>
      <c r="OIQ1" s="165"/>
      <c r="OIR1" s="165"/>
      <c r="OIS1" s="165"/>
      <c r="OIT1" s="165"/>
      <c r="OIU1" s="165"/>
      <c r="OIV1" s="165"/>
      <c r="OIW1" s="165"/>
      <c r="OIX1" s="165"/>
      <c r="OIY1" s="165"/>
      <c r="OIZ1" s="165"/>
      <c r="OJA1" s="165"/>
      <c r="OJB1" s="165"/>
      <c r="OJC1" s="165"/>
      <c r="OJD1" s="165"/>
      <c r="OJE1" s="165"/>
      <c r="OJF1" s="165"/>
      <c r="OJG1" s="165"/>
      <c r="OJH1" s="165"/>
      <c r="OJI1" s="165"/>
      <c r="OJJ1" s="165"/>
      <c r="OJK1" s="165"/>
      <c r="OJL1" s="165"/>
      <c r="OJM1" s="165"/>
      <c r="OJN1" s="165"/>
      <c r="OJO1" s="165"/>
      <c r="OJP1" s="165"/>
      <c r="OJQ1" s="165"/>
      <c r="OJR1" s="165"/>
      <c r="OJS1" s="165"/>
      <c r="OJT1" s="165"/>
      <c r="OJU1" s="165"/>
      <c r="OJV1" s="165"/>
      <c r="OJW1" s="165"/>
      <c r="OJX1" s="165"/>
      <c r="OJY1" s="165"/>
      <c r="OJZ1" s="165"/>
      <c r="OKA1" s="165"/>
      <c r="OKB1" s="165"/>
      <c r="OKC1" s="165"/>
      <c r="OKD1" s="165"/>
      <c r="OKE1" s="165"/>
      <c r="OKF1" s="165"/>
      <c r="OKG1" s="165"/>
      <c r="OKH1" s="165"/>
      <c r="OKI1" s="165"/>
      <c r="OKJ1" s="165"/>
      <c r="OKK1" s="165"/>
      <c r="OKL1" s="165"/>
      <c r="OKM1" s="165"/>
      <c r="OKN1" s="165"/>
      <c r="OKO1" s="165"/>
      <c r="OKP1" s="165"/>
      <c r="OKQ1" s="165"/>
      <c r="OKR1" s="165"/>
      <c r="OKS1" s="165"/>
      <c r="OKT1" s="165"/>
      <c r="OKU1" s="165"/>
      <c r="OKV1" s="165"/>
      <c r="OKW1" s="165"/>
      <c r="OKX1" s="165"/>
      <c r="OKY1" s="165"/>
      <c r="OKZ1" s="165"/>
      <c r="OLA1" s="165"/>
      <c r="OLB1" s="165"/>
      <c r="OLC1" s="165"/>
      <c r="OLD1" s="165"/>
      <c r="OLE1" s="165"/>
      <c r="OLF1" s="165"/>
      <c r="OLG1" s="165"/>
      <c r="OLH1" s="165"/>
      <c r="OLI1" s="165"/>
      <c r="OLJ1" s="165"/>
      <c r="OLK1" s="165"/>
      <c r="OLL1" s="165"/>
      <c r="OLM1" s="165"/>
      <c r="OLN1" s="165"/>
      <c r="OLO1" s="165"/>
      <c r="OLP1" s="165"/>
      <c r="OLQ1" s="165"/>
      <c r="OLR1" s="165"/>
      <c r="OLS1" s="165"/>
      <c r="OLT1" s="165"/>
      <c r="OLU1" s="165"/>
      <c r="OLV1" s="165"/>
      <c r="OLW1" s="165"/>
      <c r="OLX1" s="165"/>
      <c r="OLY1" s="165"/>
      <c r="OLZ1" s="165"/>
      <c r="OMA1" s="165"/>
      <c r="OMB1" s="165"/>
      <c r="OMC1" s="165"/>
      <c r="OMD1" s="165"/>
      <c r="OME1" s="165"/>
      <c r="OMF1" s="165"/>
      <c r="OMG1" s="165"/>
      <c r="OMH1" s="165"/>
      <c r="OMI1" s="165"/>
      <c r="OMJ1" s="165"/>
      <c r="OMK1" s="165"/>
      <c r="OML1" s="165"/>
      <c r="OMM1" s="165"/>
      <c r="OMN1" s="165"/>
      <c r="OMO1" s="165"/>
      <c r="OMP1" s="165"/>
      <c r="OMQ1" s="165"/>
      <c r="OMR1" s="165"/>
      <c r="OMS1" s="165"/>
      <c r="OMT1" s="165"/>
      <c r="OMU1" s="165"/>
      <c r="OMV1" s="165"/>
      <c r="OMW1" s="165"/>
      <c r="OMX1" s="165"/>
      <c r="OMY1" s="165"/>
      <c r="OMZ1" s="165"/>
      <c r="ONA1" s="165"/>
      <c r="ONB1" s="165"/>
      <c r="ONC1" s="165"/>
      <c r="OND1" s="165"/>
      <c r="ONE1" s="165"/>
      <c r="ONF1" s="165"/>
      <c r="ONG1" s="165"/>
      <c r="ONH1" s="165"/>
      <c r="ONI1" s="165"/>
      <c r="ONJ1" s="165"/>
      <c r="ONK1" s="165"/>
      <c r="ONL1" s="165"/>
      <c r="ONM1" s="165"/>
      <c r="ONN1" s="165"/>
      <c r="ONO1" s="165"/>
      <c r="ONP1" s="165"/>
      <c r="ONQ1" s="165"/>
      <c r="ONR1" s="165"/>
      <c r="ONS1" s="165"/>
      <c r="ONT1" s="165"/>
      <c r="ONU1" s="165"/>
      <c r="ONV1" s="165"/>
      <c r="ONW1" s="165"/>
      <c r="ONX1" s="165"/>
      <c r="ONY1" s="165"/>
      <c r="ONZ1" s="165"/>
      <c r="OOA1" s="165"/>
      <c r="OOB1" s="165"/>
      <c r="OOC1" s="165"/>
      <c r="OOD1" s="165"/>
      <c r="OOE1" s="165"/>
      <c r="OOF1" s="165"/>
      <c r="OOG1" s="165"/>
      <c r="OOH1" s="165"/>
      <c r="OOI1" s="165"/>
      <c r="OOJ1" s="165"/>
      <c r="OOK1" s="165"/>
      <c r="OOL1" s="165"/>
      <c r="OOM1" s="165"/>
      <c r="OON1" s="165"/>
      <c r="OOO1" s="165"/>
      <c r="OOP1" s="165"/>
      <c r="OOQ1" s="165"/>
      <c r="OOR1" s="165"/>
      <c r="OOS1" s="165"/>
      <c r="OOT1" s="165"/>
      <c r="OOU1" s="165"/>
      <c r="OOV1" s="165"/>
      <c r="OOW1" s="165"/>
      <c r="OOX1" s="165"/>
      <c r="OOY1" s="165"/>
      <c r="OOZ1" s="165"/>
      <c r="OPA1" s="165"/>
      <c r="OPB1" s="165"/>
      <c r="OPC1" s="165"/>
      <c r="OPD1" s="165"/>
      <c r="OPE1" s="165"/>
      <c r="OPF1" s="165"/>
      <c r="OPG1" s="165"/>
      <c r="OPH1" s="165"/>
      <c r="OPI1" s="165"/>
      <c r="OPJ1" s="165"/>
      <c r="OPK1" s="165"/>
      <c r="OPL1" s="165"/>
      <c r="OPM1" s="165"/>
      <c r="OPN1" s="165"/>
      <c r="OPO1" s="165"/>
      <c r="OPP1" s="165"/>
      <c r="OPQ1" s="165"/>
      <c r="OPR1" s="165"/>
      <c r="OPS1" s="165"/>
      <c r="OPT1" s="165"/>
      <c r="OPU1" s="165"/>
      <c r="OPV1" s="165"/>
      <c r="OPW1" s="165"/>
      <c r="OPX1" s="165"/>
      <c r="OPY1" s="165"/>
      <c r="OPZ1" s="165"/>
      <c r="OQA1" s="165"/>
      <c r="OQB1" s="165"/>
      <c r="OQC1" s="165"/>
      <c r="OQD1" s="165"/>
      <c r="OQE1" s="165"/>
      <c r="OQF1" s="165"/>
      <c r="OQG1" s="165"/>
      <c r="OQH1" s="165"/>
      <c r="OQI1" s="165"/>
      <c r="OQJ1" s="165"/>
      <c r="OQK1" s="165"/>
      <c r="OQL1" s="165"/>
      <c r="OQM1" s="165"/>
      <c r="OQN1" s="165"/>
      <c r="OQO1" s="165"/>
      <c r="OQP1" s="165"/>
      <c r="OQQ1" s="165"/>
      <c r="OQR1" s="165"/>
      <c r="OQS1" s="165"/>
      <c r="OQT1" s="165"/>
      <c r="OQU1" s="165"/>
      <c r="OQV1" s="165"/>
      <c r="OQW1" s="165"/>
      <c r="OQX1" s="165"/>
      <c r="OQY1" s="165"/>
      <c r="OQZ1" s="165"/>
      <c r="ORA1" s="165"/>
      <c r="ORB1" s="165"/>
      <c r="ORC1" s="165"/>
      <c r="ORD1" s="165"/>
      <c r="ORE1" s="165"/>
      <c r="ORF1" s="165"/>
      <c r="ORG1" s="165"/>
      <c r="ORH1" s="165"/>
      <c r="ORI1" s="165"/>
      <c r="ORJ1" s="165"/>
      <c r="ORK1" s="165"/>
      <c r="ORL1" s="165"/>
      <c r="ORM1" s="165"/>
      <c r="ORN1" s="165"/>
      <c r="ORO1" s="165"/>
      <c r="ORP1" s="165"/>
      <c r="ORQ1" s="165"/>
      <c r="ORR1" s="165"/>
      <c r="ORS1" s="165"/>
      <c r="ORT1" s="165"/>
      <c r="ORU1" s="165"/>
      <c r="ORV1" s="165"/>
      <c r="ORW1" s="165"/>
      <c r="ORX1" s="165"/>
      <c r="ORY1" s="165"/>
      <c r="ORZ1" s="165"/>
      <c r="OSA1" s="165"/>
      <c r="OSB1" s="165"/>
      <c r="OSC1" s="165"/>
      <c r="OSD1" s="165"/>
      <c r="OSE1" s="165"/>
      <c r="OSF1" s="165"/>
      <c r="OSG1" s="165"/>
      <c r="OSH1" s="165"/>
      <c r="OSI1" s="165"/>
      <c r="OSJ1" s="165"/>
      <c r="OSK1" s="165"/>
      <c r="OSL1" s="165"/>
      <c r="OSM1" s="165"/>
      <c r="OSN1" s="165"/>
      <c r="OSO1" s="165"/>
      <c r="OSP1" s="165"/>
      <c r="OSQ1" s="165"/>
      <c r="OSR1" s="165"/>
      <c r="OSS1" s="165"/>
      <c r="OST1" s="165"/>
      <c r="OSU1" s="165"/>
      <c r="OSV1" s="165"/>
      <c r="OSW1" s="165"/>
      <c r="OSX1" s="165"/>
      <c r="OSY1" s="165"/>
      <c r="OSZ1" s="165"/>
      <c r="OTA1" s="165"/>
      <c r="OTB1" s="165"/>
      <c r="OTC1" s="165"/>
      <c r="OTD1" s="165"/>
      <c r="OTE1" s="165"/>
      <c r="OTF1" s="165"/>
      <c r="OTG1" s="165"/>
      <c r="OTH1" s="165"/>
      <c r="OTI1" s="165"/>
      <c r="OTJ1" s="165"/>
      <c r="OTK1" s="165"/>
      <c r="OTL1" s="165"/>
      <c r="OTM1" s="165"/>
      <c r="OTN1" s="165"/>
      <c r="OTO1" s="165"/>
      <c r="OTP1" s="165"/>
      <c r="OTQ1" s="165"/>
      <c r="OTR1" s="165"/>
      <c r="OTS1" s="165"/>
      <c r="OTT1" s="165"/>
      <c r="OTU1" s="165"/>
      <c r="OTV1" s="165"/>
      <c r="OTW1" s="165"/>
      <c r="OTX1" s="165"/>
      <c r="OTY1" s="165"/>
      <c r="OTZ1" s="165"/>
      <c r="OUA1" s="165"/>
      <c r="OUB1" s="165"/>
      <c r="OUC1" s="165"/>
      <c r="OUD1" s="165"/>
      <c r="OUE1" s="165"/>
      <c r="OUF1" s="165"/>
      <c r="OUG1" s="165"/>
      <c r="OUH1" s="165"/>
      <c r="OUI1" s="165"/>
      <c r="OUJ1" s="165"/>
      <c r="OUK1" s="165"/>
      <c r="OUL1" s="165"/>
      <c r="OUM1" s="165"/>
      <c r="OUN1" s="165"/>
      <c r="OUO1" s="165"/>
      <c r="OUP1" s="165"/>
      <c r="OUQ1" s="165"/>
      <c r="OUR1" s="165"/>
      <c r="OUS1" s="165"/>
      <c r="OUT1" s="165"/>
      <c r="OUU1" s="165"/>
      <c r="OUV1" s="165"/>
      <c r="OUW1" s="165"/>
      <c r="OUX1" s="165"/>
      <c r="OUY1" s="165"/>
      <c r="OUZ1" s="165"/>
      <c r="OVA1" s="165"/>
      <c r="OVB1" s="165"/>
      <c r="OVC1" s="165"/>
      <c r="OVD1" s="165"/>
      <c r="OVE1" s="165"/>
      <c r="OVF1" s="165"/>
      <c r="OVG1" s="165"/>
      <c r="OVH1" s="165"/>
      <c r="OVI1" s="165"/>
      <c r="OVJ1" s="165"/>
      <c r="OVK1" s="165"/>
      <c r="OVL1" s="165"/>
      <c r="OVM1" s="165"/>
      <c r="OVN1" s="165"/>
      <c r="OVO1" s="165"/>
      <c r="OVP1" s="165"/>
      <c r="OVQ1" s="165"/>
      <c r="OVR1" s="165"/>
      <c r="OVS1" s="165"/>
      <c r="OVT1" s="165"/>
      <c r="OVU1" s="165"/>
      <c r="OVV1" s="165"/>
      <c r="OVW1" s="165"/>
      <c r="OVX1" s="165"/>
      <c r="OVY1" s="165"/>
      <c r="OVZ1" s="165"/>
      <c r="OWA1" s="165"/>
      <c r="OWB1" s="165"/>
      <c r="OWC1" s="165"/>
      <c r="OWD1" s="165"/>
      <c r="OWE1" s="165"/>
      <c r="OWF1" s="165"/>
      <c r="OWG1" s="165"/>
      <c r="OWH1" s="165"/>
      <c r="OWI1" s="165"/>
      <c r="OWJ1" s="165"/>
      <c r="OWK1" s="165"/>
      <c r="OWL1" s="165"/>
      <c r="OWM1" s="165"/>
      <c r="OWN1" s="165"/>
      <c r="OWO1" s="165"/>
      <c r="OWP1" s="165"/>
      <c r="OWQ1" s="165"/>
      <c r="OWR1" s="165"/>
      <c r="OWS1" s="165"/>
      <c r="OWT1" s="165"/>
      <c r="OWU1" s="165"/>
      <c r="OWV1" s="165"/>
      <c r="OWW1" s="165"/>
      <c r="OWX1" s="165"/>
      <c r="OWY1" s="165"/>
      <c r="OWZ1" s="165"/>
      <c r="OXA1" s="165"/>
      <c r="OXB1" s="165"/>
      <c r="OXC1" s="165"/>
      <c r="OXD1" s="165"/>
      <c r="OXE1" s="165"/>
      <c r="OXF1" s="165"/>
      <c r="OXG1" s="165"/>
      <c r="OXH1" s="165"/>
      <c r="OXI1" s="165"/>
      <c r="OXJ1" s="165"/>
      <c r="OXK1" s="165"/>
      <c r="OXL1" s="165"/>
      <c r="OXM1" s="165"/>
      <c r="OXN1" s="165"/>
      <c r="OXO1" s="165"/>
      <c r="OXP1" s="165"/>
      <c r="OXQ1" s="165"/>
      <c r="OXR1" s="165"/>
      <c r="OXS1" s="165"/>
      <c r="OXT1" s="165"/>
      <c r="OXU1" s="165"/>
      <c r="OXV1" s="165"/>
      <c r="OXW1" s="165"/>
      <c r="OXX1" s="165"/>
      <c r="OXY1" s="165"/>
      <c r="OXZ1" s="165"/>
      <c r="OYA1" s="165"/>
      <c r="OYB1" s="165"/>
      <c r="OYC1" s="165"/>
      <c r="OYD1" s="165"/>
      <c r="OYE1" s="165"/>
      <c r="OYF1" s="165"/>
      <c r="OYG1" s="165"/>
      <c r="OYH1" s="165"/>
      <c r="OYI1" s="165"/>
      <c r="OYJ1" s="165"/>
      <c r="OYK1" s="165"/>
      <c r="OYL1" s="165"/>
      <c r="OYM1" s="165"/>
      <c r="OYN1" s="165"/>
      <c r="OYO1" s="165"/>
      <c r="OYP1" s="165"/>
      <c r="OYQ1" s="165"/>
      <c r="OYR1" s="165"/>
      <c r="OYS1" s="165"/>
      <c r="OYT1" s="165"/>
      <c r="OYU1" s="165"/>
      <c r="OYV1" s="165"/>
      <c r="OYW1" s="165"/>
      <c r="OYX1" s="165"/>
      <c r="OYY1" s="165"/>
      <c r="OYZ1" s="165"/>
      <c r="OZA1" s="165"/>
      <c r="OZB1" s="165"/>
      <c r="OZC1" s="165"/>
      <c r="OZD1" s="165"/>
      <c r="OZE1" s="165"/>
      <c r="OZF1" s="165"/>
      <c r="OZG1" s="165"/>
      <c r="OZH1" s="165"/>
      <c r="OZI1" s="165"/>
      <c r="OZJ1" s="165"/>
      <c r="OZK1" s="165"/>
      <c r="OZL1" s="165"/>
      <c r="OZM1" s="165"/>
      <c r="OZN1" s="165"/>
      <c r="OZO1" s="165"/>
      <c r="OZP1" s="165"/>
      <c r="OZQ1" s="165"/>
      <c r="OZR1" s="165"/>
      <c r="OZS1" s="165"/>
      <c r="OZT1" s="165"/>
      <c r="OZU1" s="165"/>
      <c r="OZV1" s="165"/>
      <c r="OZW1" s="165"/>
      <c r="OZX1" s="165"/>
      <c r="OZY1" s="165"/>
      <c r="OZZ1" s="165"/>
      <c r="PAA1" s="165"/>
      <c r="PAB1" s="165"/>
      <c r="PAC1" s="165"/>
      <c r="PAD1" s="165"/>
      <c r="PAE1" s="165"/>
      <c r="PAF1" s="165"/>
      <c r="PAG1" s="165"/>
      <c r="PAH1" s="165"/>
      <c r="PAI1" s="165"/>
      <c r="PAJ1" s="165"/>
      <c r="PAK1" s="165"/>
      <c r="PAL1" s="165"/>
      <c r="PAM1" s="165"/>
      <c r="PAN1" s="165"/>
      <c r="PAO1" s="165"/>
      <c r="PAP1" s="165"/>
      <c r="PAQ1" s="165"/>
      <c r="PAR1" s="165"/>
      <c r="PAS1" s="165"/>
      <c r="PAT1" s="165"/>
      <c r="PAU1" s="165"/>
      <c r="PAV1" s="165"/>
      <c r="PAW1" s="165"/>
      <c r="PAX1" s="165"/>
      <c r="PAY1" s="165"/>
      <c r="PAZ1" s="165"/>
      <c r="PBA1" s="165"/>
      <c r="PBB1" s="165"/>
      <c r="PBC1" s="165"/>
      <c r="PBD1" s="165"/>
      <c r="PBE1" s="165"/>
      <c r="PBF1" s="165"/>
      <c r="PBG1" s="165"/>
      <c r="PBH1" s="165"/>
      <c r="PBI1" s="165"/>
      <c r="PBJ1" s="165"/>
      <c r="PBK1" s="165"/>
      <c r="PBL1" s="165"/>
      <c r="PBM1" s="165"/>
      <c r="PBN1" s="165"/>
      <c r="PBO1" s="165"/>
      <c r="PBP1" s="165"/>
      <c r="PBQ1" s="165"/>
      <c r="PBR1" s="165"/>
      <c r="PBS1" s="165"/>
      <c r="PBT1" s="165"/>
      <c r="PBU1" s="165"/>
      <c r="PBV1" s="165"/>
      <c r="PBW1" s="165"/>
      <c r="PBX1" s="165"/>
      <c r="PBY1" s="165"/>
      <c r="PBZ1" s="165"/>
      <c r="PCA1" s="165"/>
      <c r="PCB1" s="165"/>
      <c r="PCC1" s="165"/>
      <c r="PCD1" s="165"/>
      <c r="PCE1" s="165"/>
      <c r="PCF1" s="165"/>
      <c r="PCG1" s="165"/>
      <c r="PCH1" s="165"/>
      <c r="PCI1" s="165"/>
      <c r="PCJ1" s="165"/>
      <c r="PCK1" s="165"/>
      <c r="PCL1" s="165"/>
      <c r="PCM1" s="165"/>
      <c r="PCN1" s="165"/>
      <c r="PCO1" s="165"/>
      <c r="PCP1" s="165"/>
      <c r="PCQ1" s="165"/>
      <c r="PCR1" s="165"/>
      <c r="PCS1" s="165"/>
      <c r="PCT1" s="165"/>
      <c r="PCU1" s="165"/>
      <c r="PCV1" s="165"/>
      <c r="PCW1" s="165"/>
      <c r="PCX1" s="165"/>
      <c r="PCY1" s="165"/>
      <c r="PCZ1" s="165"/>
      <c r="PDA1" s="165"/>
      <c r="PDB1" s="165"/>
      <c r="PDC1" s="165"/>
      <c r="PDD1" s="165"/>
      <c r="PDE1" s="165"/>
      <c r="PDF1" s="165"/>
      <c r="PDG1" s="165"/>
      <c r="PDH1" s="165"/>
      <c r="PDI1" s="165"/>
      <c r="PDJ1" s="165"/>
      <c r="PDK1" s="165"/>
      <c r="PDL1" s="165"/>
      <c r="PDM1" s="165"/>
      <c r="PDN1" s="165"/>
      <c r="PDO1" s="165"/>
      <c r="PDP1" s="165"/>
      <c r="PDQ1" s="165"/>
      <c r="PDR1" s="165"/>
      <c r="PDS1" s="165"/>
      <c r="PDT1" s="165"/>
      <c r="PDU1" s="165"/>
      <c r="PDV1" s="165"/>
      <c r="PDW1" s="165"/>
      <c r="PDX1" s="165"/>
      <c r="PDY1" s="165"/>
      <c r="PDZ1" s="165"/>
      <c r="PEA1" s="165"/>
      <c r="PEB1" s="165"/>
      <c r="PEC1" s="165"/>
      <c r="PED1" s="165"/>
      <c r="PEE1" s="165"/>
      <c r="PEF1" s="165"/>
      <c r="PEG1" s="165"/>
      <c r="PEH1" s="165"/>
      <c r="PEI1" s="165"/>
      <c r="PEJ1" s="165"/>
      <c r="PEK1" s="165"/>
      <c r="PEL1" s="165"/>
      <c r="PEM1" s="165"/>
      <c r="PEN1" s="165"/>
      <c r="PEO1" s="165"/>
      <c r="PEP1" s="165"/>
      <c r="PEQ1" s="165"/>
      <c r="PER1" s="165"/>
      <c r="PES1" s="165"/>
      <c r="PET1" s="165"/>
      <c r="PEU1" s="165"/>
      <c r="PEV1" s="165"/>
      <c r="PEW1" s="165"/>
      <c r="PEX1" s="165"/>
      <c r="PEY1" s="165"/>
      <c r="PEZ1" s="165"/>
      <c r="PFA1" s="165"/>
      <c r="PFB1" s="165"/>
      <c r="PFC1" s="165"/>
      <c r="PFD1" s="165"/>
      <c r="PFE1" s="165"/>
      <c r="PFF1" s="165"/>
      <c r="PFG1" s="165"/>
      <c r="PFH1" s="165"/>
      <c r="PFI1" s="165"/>
      <c r="PFJ1" s="165"/>
      <c r="PFK1" s="165"/>
      <c r="PFL1" s="165"/>
      <c r="PFM1" s="165"/>
      <c r="PFN1" s="165"/>
      <c r="PFO1" s="165"/>
      <c r="PFP1" s="165"/>
      <c r="PFQ1" s="165"/>
      <c r="PFR1" s="165"/>
      <c r="PFS1" s="165"/>
      <c r="PFT1" s="165"/>
      <c r="PFU1" s="165"/>
      <c r="PFV1" s="165"/>
      <c r="PFW1" s="165"/>
      <c r="PFX1" s="165"/>
      <c r="PFY1" s="165"/>
      <c r="PFZ1" s="165"/>
      <c r="PGA1" s="165"/>
      <c r="PGB1" s="165"/>
      <c r="PGC1" s="165"/>
      <c r="PGD1" s="165"/>
      <c r="PGE1" s="165"/>
      <c r="PGF1" s="165"/>
      <c r="PGG1" s="165"/>
      <c r="PGH1" s="165"/>
      <c r="PGI1" s="165"/>
      <c r="PGJ1" s="165"/>
      <c r="PGK1" s="165"/>
      <c r="PGL1" s="165"/>
      <c r="PGM1" s="165"/>
      <c r="PGN1" s="165"/>
      <c r="PGO1" s="165"/>
      <c r="PGP1" s="165"/>
      <c r="PGQ1" s="165"/>
      <c r="PGR1" s="165"/>
      <c r="PGS1" s="165"/>
      <c r="PGT1" s="165"/>
      <c r="PGU1" s="165"/>
      <c r="PGV1" s="165"/>
      <c r="PGW1" s="165"/>
      <c r="PGX1" s="165"/>
      <c r="PGY1" s="165"/>
      <c r="PGZ1" s="165"/>
      <c r="PHA1" s="165"/>
      <c r="PHB1" s="165"/>
      <c r="PHC1" s="165"/>
      <c r="PHD1" s="165"/>
      <c r="PHE1" s="165"/>
      <c r="PHF1" s="165"/>
      <c r="PHG1" s="165"/>
      <c r="PHH1" s="165"/>
      <c r="PHI1" s="165"/>
      <c r="PHJ1" s="165"/>
      <c r="PHK1" s="165"/>
      <c r="PHL1" s="165"/>
      <c r="PHM1" s="165"/>
      <c r="PHN1" s="165"/>
      <c r="PHO1" s="165"/>
      <c r="PHP1" s="165"/>
      <c r="PHQ1" s="165"/>
      <c r="PHR1" s="165"/>
      <c r="PHS1" s="165"/>
      <c r="PHT1" s="165"/>
      <c r="PHU1" s="165"/>
      <c r="PHV1" s="165"/>
      <c r="PHW1" s="165"/>
      <c r="PHX1" s="165"/>
      <c r="PHY1" s="165"/>
      <c r="PHZ1" s="165"/>
      <c r="PIA1" s="165"/>
      <c r="PIB1" s="165"/>
      <c r="PIC1" s="165"/>
      <c r="PID1" s="165"/>
      <c r="PIE1" s="165"/>
      <c r="PIF1" s="165"/>
      <c r="PIG1" s="165"/>
      <c r="PIH1" s="165"/>
      <c r="PII1" s="165"/>
      <c r="PIJ1" s="165"/>
      <c r="PIK1" s="165"/>
      <c r="PIL1" s="165"/>
      <c r="PIM1" s="165"/>
      <c r="PIN1" s="165"/>
      <c r="PIO1" s="165"/>
      <c r="PIP1" s="165"/>
      <c r="PIQ1" s="165"/>
      <c r="PIR1" s="165"/>
      <c r="PIS1" s="165"/>
      <c r="PIT1" s="165"/>
      <c r="PIU1" s="165"/>
      <c r="PIV1" s="165"/>
      <c r="PIW1" s="165"/>
      <c r="PIX1" s="165"/>
      <c r="PIY1" s="165"/>
      <c r="PIZ1" s="165"/>
      <c r="PJA1" s="165"/>
      <c r="PJB1" s="165"/>
      <c r="PJC1" s="165"/>
      <c r="PJD1" s="165"/>
      <c r="PJE1" s="165"/>
      <c r="PJF1" s="165"/>
      <c r="PJG1" s="165"/>
      <c r="PJH1" s="165"/>
      <c r="PJI1" s="165"/>
      <c r="PJJ1" s="165"/>
      <c r="PJK1" s="165"/>
      <c r="PJL1" s="165"/>
      <c r="PJM1" s="165"/>
      <c r="PJN1" s="165"/>
      <c r="PJO1" s="165"/>
      <c r="PJP1" s="165"/>
      <c r="PJQ1" s="165"/>
      <c r="PJR1" s="165"/>
      <c r="PJS1" s="165"/>
      <c r="PJT1" s="165"/>
      <c r="PJU1" s="165"/>
      <c r="PJV1" s="165"/>
      <c r="PJW1" s="165"/>
      <c r="PJX1" s="165"/>
      <c r="PJY1" s="165"/>
      <c r="PJZ1" s="165"/>
      <c r="PKA1" s="165"/>
      <c r="PKB1" s="165"/>
      <c r="PKC1" s="165"/>
      <c r="PKD1" s="165"/>
      <c r="PKE1" s="165"/>
      <c r="PKF1" s="165"/>
      <c r="PKG1" s="165"/>
      <c r="PKH1" s="165"/>
      <c r="PKI1" s="165"/>
      <c r="PKJ1" s="165"/>
      <c r="PKK1" s="165"/>
      <c r="PKL1" s="165"/>
      <c r="PKM1" s="165"/>
      <c r="PKN1" s="165"/>
      <c r="PKO1" s="165"/>
      <c r="PKP1" s="165"/>
      <c r="PKQ1" s="165"/>
      <c r="PKR1" s="165"/>
      <c r="PKS1" s="165"/>
      <c r="PKT1" s="165"/>
      <c r="PKU1" s="165"/>
      <c r="PKV1" s="165"/>
      <c r="PKW1" s="165"/>
      <c r="PKX1" s="165"/>
      <c r="PKY1" s="165"/>
      <c r="PKZ1" s="165"/>
      <c r="PLA1" s="165"/>
      <c r="PLB1" s="165"/>
      <c r="PLC1" s="165"/>
      <c r="PLD1" s="165"/>
      <c r="PLE1" s="165"/>
      <c r="PLF1" s="165"/>
      <c r="PLG1" s="165"/>
      <c r="PLH1" s="165"/>
      <c r="PLI1" s="165"/>
      <c r="PLJ1" s="165"/>
      <c r="PLK1" s="165"/>
      <c r="PLL1" s="165"/>
      <c r="PLM1" s="165"/>
      <c r="PLN1" s="165"/>
      <c r="PLO1" s="165"/>
      <c r="PLP1" s="165"/>
      <c r="PLQ1" s="165"/>
      <c r="PLR1" s="165"/>
      <c r="PLS1" s="165"/>
      <c r="PLT1" s="165"/>
      <c r="PLU1" s="165"/>
      <c r="PLV1" s="165"/>
      <c r="PLW1" s="165"/>
      <c r="PLX1" s="165"/>
      <c r="PLY1" s="165"/>
      <c r="PLZ1" s="165"/>
      <c r="PMA1" s="165"/>
      <c r="PMB1" s="165"/>
      <c r="PMC1" s="165"/>
      <c r="PMD1" s="165"/>
      <c r="PME1" s="165"/>
      <c r="PMF1" s="165"/>
      <c r="PMG1" s="165"/>
      <c r="PMH1" s="165"/>
      <c r="PMI1" s="165"/>
      <c r="PMJ1" s="165"/>
      <c r="PMK1" s="165"/>
      <c r="PML1" s="165"/>
      <c r="PMM1" s="165"/>
      <c r="PMN1" s="165"/>
      <c r="PMO1" s="165"/>
      <c r="PMP1" s="165"/>
      <c r="PMQ1" s="165"/>
      <c r="PMR1" s="165"/>
      <c r="PMS1" s="165"/>
      <c r="PMT1" s="165"/>
      <c r="PMU1" s="165"/>
      <c r="PMV1" s="165"/>
      <c r="PMW1" s="165"/>
      <c r="PMX1" s="165"/>
      <c r="PMY1" s="165"/>
      <c r="PMZ1" s="165"/>
      <c r="PNA1" s="165"/>
      <c r="PNB1" s="165"/>
      <c r="PNC1" s="165"/>
      <c r="PND1" s="165"/>
      <c r="PNE1" s="165"/>
      <c r="PNF1" s="165"/>
      <c r="PNG1" s="165"/>
      <c r="PNH1" s="165"/>
      <c r="PNI1" s="165"/>
      <c r="PNJ1" s="165"/>
      <c r="PNK1" s="165"/>
      <c r="PNL1" s="165"/>
      <c r="PNM1" s="165"/>
      <c r="PNN1" s="165"/>
      <c r="PNO1" s="165"/>
      <c r="PNP1" s="165"/>
      <c r="PNQ1" s="165"/>
      <c r="PNR1" s="165"/>
      <c r="PNS1" s="165"/>
      <c r="PNT1" s="165"/>
      <c r="PNU1" s="165"/>
      <c r="PNV1" s="165"/>
      <c r="PNW1" s="165"/>
      <c r="PNX1" s="165"/>
      <c r="PNY1" s="165"/>
      <c r="PNZ1" s="165"/>
      <c r="POA1" s="165"/>
      <c r="POB1" s="165"/>
      <c r="POC1" s="165"/>
      <c r="POD1" s="165"/>
      <c r="POE1" s="165"/>
      <c r="POF1" s="165"/>
      <c r="POG1" s="165"/>
      <c r="POH1" s="165"/>
      <c r="POI1" s="165"/>
      <c r="POJ1" s="165"/>
      <c r="POK1" s="165"/>
      <c r="POL1" s="165"/>
      <c r="POM1" s="165"/>
      <c r="PON1" s="165"/>
      <c r="POO1" s="165"/>
      <c r="POP1" s="165"/>
      <c r="POQ1" s="165"/>
      <c r="POR1" s="165"/>
      <c r="POS1" s="165"/>
      <c r="POT1" s="165"/>
      <c r="POU1" s="165"/>
      <c r="POV1" s="165"/>
      <c r="POW1" s="165"/>
      <c r="POX1" s="165"/>
      <c r="POY1" s="165"/>
      <c r="POZ1" s="165"/>
      <c r="PPA1" s="165"/>
      <c r="PPB1" s="165"/>
      <c r="PPC1" s="165"/>
      <c r="PPD1" s="165"/>
      <c r="PPE1" s="165"/>
      <c r="PPF1" s="165"/>
      <c r="PPG1" s="165"/>
      <c r="PPH1" s="165"/>
      <c r="PPI1" s="165"/>
      <c r="PPJ1" s="165"/>
      <c r="PPK1" s="165"/>
      <c r="PPL1" s="165"/>
      <c r="PPM1" s="165"/>
      <c r="PPN1" s="165"/>
      <c r="PPO1" s="165"/>
      <c r="PPP1" s="165"/>
      <c r="PPQ1" s="165"/>
      <c r="PPR1" s="165"/>
      <c r="PPS1" s="165"/>
      <c r="PPT1" s="165"/>
      <c r="PPU1" s="165"/>
      <c r="PPV1" s="165"/>
      <c r="PPW1" s="165"/>
      <c r="PPX1" s="165"/>
      <c r="PPY1" s="165"/>
      <c r="PPZ1" s="165"/>
      <c r="PQA1" s="165"/>
      <c r="PQB1" s="165"/>
      <c r="PQC1" s="165"/>
      <c r="PQD1" s="165"/>
      <c r="PQE1" s="165"/>
      <c r="PQF1" s="165"/>
      <c r="PQG1" s="165"/>
      <c r="PQH1" s="165"/>
      <c r="PQI1" s="165"/>
      <c r="PQJ1" s="165"/>
      <c r="PQK1" s="165"/>
      <c r="PQL1" s="165"/>
      <c r="PQM1" s="165"/>
      <c r="PQN1" s="165"/>
      <c r="PQO1" s="165"/>
      <c r="PQP1" s="165"/>
      <c r="PQQ1" s="165"/>
      <c r="PQR1" s="165"/>
      <c r="PQS1" s="165"/>
      <c r="PQT1" s="165"/>
      <c r="PQU1" s="165"/>
      <c r="PQV1" s="165"/>
      <c r="PQW1" s="165"/>
      <c r="PQX1" s="165"/>
      <c r="PQY1" s="165"/>
      <c r="PQZ1" s="165"/>
      <c r="PRA1" s="165"/>
      <c r="PRB1" s="165"/>
      <c r="PRC1" s="165"/>
      <c r="PRD1" s="165"/>
      <c r="PRE1" s="165"/>
      <c r="PRF1" s="165"/>
      <c r="PRG1" s="165"/>
      <c r="PRH1" s="165"/>
      <c r="PRI1" s="165"/>
      <c r="PRJ1" s="165"/>
      <c r="PRK1" s="165"/>
      <c r="PRL1" s="165"/>
      <c r="PRM1" s="165"/>
      <c r="PRN1" s="165"/>
      <c r="PRO1" s="165"/>
      <c r="PRP1" s="165"/>
      <c r="PRQ1" s="165"/>
      <c r="PRR1" s="165"/>
      <c r="PRS1" s="165"/>
      <c r="PRT1" s="165"/>
      <c r="PRU1" s="165"/>
      <c r="PRV1" s="165"/>
      <c r="PRW1" s="165"/>
      <c r="PRX1" s="165"/>
      <c r="PRY1" s="165"/>
      <c r="PRZ1" s="165"/>
      <c r="PSA1" s="165"/>
      <c r="PSB1" s="165"/>
      <c r="PSC1" s="165"/>
      <c r="PSD1" s="165"/>
      <c r="PSE1" s="165"/>
      <c r="PSF1" s="165"/>
      <c r="PSG1" s="165"/>
      <c r="PSH1" s="165"/>
      <c r="PSI1" s="165"/>
      <c r="PSJ1" s="165"/>
      <c r="PSK1" s="165"/>
      <c r="PSL1" s="165"/>
      <c r="PSM1" s="165"/>
      <c r="PSN1" s="165"/>
      <c r="PSO1" s="165"/>
      <c r="PSP1" s="165"/>
      <c r="PSQ1" s="165"/>
      <c r="PSR1" s="165"/>
      <c r="PSS1" s="165"/>
      <c r="PST1" s="165"/>
      <c r="PSU1" s="165"/>
      <c r="PSV1" s="165"/>
      <c r="PSW1" s="165"/>
      <c r="PSX1" s="165"/>
      <c r="PSY1" s="165"/>
      <c r="PSZ1" s="165"/>
      <c r="PTA1" s="165"/>
      <c r="PTB1" s="165"/>
      <c r="PTC1" s="165"/>
      <c r="PTD1" s="165"/>
      <c r="PTE1" s="165"/>
      <c r="PTF1" s="165"/>
      <c r="PTG1" s="165"/>
      <c r="PTH1" s="165"/>
      <c r="PTI1" s="165"/>
      <c r="PTJ1" s="165"/>
      <c r="PTK1" s="165"/>
      <c r="PTL1" s="165"/>
      <c r="PTM1" s="165"/>
      <c r="PTN1" s="165"/>
      <c r="PTO1" s="165"/>
      <c r="PTP1" s="165"/>
      <c r="PTQ1" s="165"/>
      <c r="PTR1" s="165"/>
      <c r="PTS1" s="165"/>
      <c r="PTT1" s="165"/>
      <c r="PTU1" s="165"/>
      <c r="PTV1" s="165"/>
      <c r="PTW1" s="165"/>
      <c r="PTX1" s="165"/>
      <c r="PTY1" s="165"/>
      <c r="PTZ1" s="165"/>
      <c r="PUA1" s="165"/>
      <c r="PUB1" s="165"/>
      <c r="PUC1" s="165"/>
      <c r="PUD1" s="165"/>
      <c r="PUE1" s="165"/>
      <c r="PUF1" s="165"/>
      <c r="PUG1" s="165"/>
      <c r="PUH1" s="165"/>
      <c r="PUI1" s="165"/>
      <c r="PUJ1" s="165"/>
      <c r="PUK1" s="165"/>
      <c r="PUL1" s="165"/>
      <c r="PUM1" s="165"/>
      <c r="PUN1" s="165"/>
      <c r="PUO1" s="165"/>
      <c r="PUP1" s="165"/>
      <c r="PUQ1" s="165"/>
      <c r="PUR1" s="165"/>
      <c r="PUS1" s="165"/>
      <c r="PUT1" s="165"/>
      <c r="PUU1" s="165"/>
      <c r="PUV1" s="165"/>
      <c r="PUW1" s="165"/>
      <c r="PUX1" s="165"/>
      <c r="PUY1" s="165"/>
      <c r="PUZ1" s="165"/>
      <c r="PVA1" s="165"/>
      <c r="PVB1" s="165"/>
      <c r="PVC1" s="165"/>
      <c r="PVD1" s="165"/>
      <c r="PVE1" s="165"/>
      <c r="PVF1" s="165"/>
      <c r="PVG1" s="165"/>
      <c r="PVH1" s="165"/>
      <c r="PVI1" s="165"/>
      <c r="PVJ1" s="165"/>
      <c r="PVK1" s="165"/>
      <c r="PVL1" s="165"/>
      <c r="PVM1" s="165"/>
      <c r="PVN1" s="165"/>
      <c r="PVO1" s="165"/>
      <c r="PVP1" s="165"/>
      <c r="PVQ1" s="165"/>
      <c r="PVR1" s="165"/>
      <c r="PVS1" s="165"/>
      <c r="PVT1" s="165"/>
      <c r="PVU1" s="165"/>
      <c r="PVV1" s="165"/>
      <c r="PVW1" s="165"/>
      <c r="PVX1" s="165"/>
      <c r="PVY1" s="165"/>
      <c r="PVZ1" s="165"/>
      <c r="PWA1" s="165"/>
      <c r="PWB1" s="165"/>
      <c r="PWC1" s="165"/>
      <c r="PWD1" s="165"/>
      <c r="PWE1" s="165"/>
      <c r="PWF1" s="165"/>
      <c r="PWG1" s="165"/>
      <c r="PWH1" s="165"/>
      <c r="PWI1" s="165"/>
      <c r="PWJ1" s="165"/>
      <c r="PWK1" s="165"/>
      <c r="PWL1" s="165"/>
      <c r="PWM1" s="165"/>
      <c r="PWN1" s="165"/>
      <c r="PWO1" s="165"/>
      <c r="PWP1" s="165"/>
      <c r="PWQ1" s="165"/>
      <c r="PWR1" s="165"/>
      <c r="PWS1" s="165"/>
      <c r="PWT1" s="165"/>
      <c r="PWU1" s="165"/>
      <c r="PWV1" s="165"/>
      <c r="PWW1" s="165"/>
      <c r="PWX1" s="165"/>
      <c r="PWY1" s="165"/>
      <c r="PWZ1" s="165"/>
      <c r="PXA1" s="165"/>
      <c r="PXB1" s="165"/>
      <c r="PXC1" s="165"/>
      <c r="PXD1" s="165"/>
      <c r="PXE1" s="165"/>
      <c r="PXF1" s="165"/>
      <c r="PXG1" s="165"/>
      <c r="PXH1" s="165"/>
      <c r="PXI1" s="165"/>
      <c r="PXJ1" s="165"/>
      <c r="PXK1" s="165"/>
      <c r="PXL1" s="165"/>
      <c r="PXM1" s="165"/>
      <c r="PXN1" s="165"/>
      <c r="PXO1" s="165"/>
      <c r="PXP1" s="165"/>
      <c r="PXQ1" s="165"/>
      <c r="PXR1" s="165"/>
      <c r="PXS1" s="165"/>
      <c r="PXT1" s="165"/>
      <c r="PXU1" s="165"/>
      <c r="PXV1" s="165"/>
      <c r="PXW1" s="165"/>
      <c r="PXX1" s="165"/>
      <c r="PXY1" s="165"/>
      <c r="PXZ1" s="165"/>
      <c r="PYA1" s="165"/>
      <c r="PYB1" s="165"/>
      <c r="PYC1" s="165"/>
      <c r="PYD1" s="165"/>
      <c r="PYE1" s="165"/>
      <c r="PYF1" s="165"/>
      <c r="PYG1" s="165"/>
      <c r="PYH1" s="165"/>
      <c r="PYI1" s="165"/>
      <c r="PYJ1" s="165"/>
      <c r="PYK1" s="165"/>
      <c r="PYL1" s="165"/>
      <c r="PYM1" s="165"/>
      <c r="PYN1" s="165"/>
      <c r="PYO1" s="165"/>
      <c r="PYP1" s="165"/>
      <c r="PYQ1" s="165"/>
      <c r="PYR1" s="165"/>
      <c r="PYS1" s="165"/>
      <c r="PYT1" s="165"/>
      <c r="PYU1" s="165"/>
      <c r="PYV1" s="165"/>
      <c r="PYW1" s="165"/>
      <c r="PYX1" s="165"/>
      <c r="PYY1" s="165"/>
      <c r="PYZ1" s="165"/>
      <c r="PZA1" s="165"/>
      <c r="PZB1" s="165"/>
      <c r="PZC1" s="165"/>
      <c r="PZD1" s="165"/>
      <c r="PZE1" s="165"/>
      <c r="PZF1" s="165"/>
      <c r="PZG1" s="165"/>
      <c r="PZH1" s="165"/>
      <c r="PZI1" s="165"/>
      <c r="PZJ1" s="165"/>
      <c r="PZK1" s="165"/>
      <c r="PZL1" s="165"/>
      <c r="PZM1" s="165"/>
      <c r="PZN1" s="165"/>
      <c r="PZO1" s="165"/>
      <c r="PZP1" s="165"/>
      <c r="PZQ1" s="165"/>
      <c r="PZR1" s="165"/>
      <c r="PZS1" s="165"/>
      <c r="PZT1" s="165"/>
      <c r="PZU1" s="165"/>
      <c r="PZV1" s="165"/>
      <c r="PZW1" s="165"/>
      <c r="PZX1" s="165"/>
      <c r="PZY1" s="165"/>
      <c r="PZZ1" s="165"/>
      <c r="QAA1" s="165"/>
      <c r="QAB1" s="165"/>
      <c r="QAC1" s="165"/>
      <c r="QAD1" s="165"/>
      <c r="QAE1" s="165"/>
      <c r="QAF1" s="165"/>
      <c r="QAG1" s="165"/>
      <c r="QAH1" s="165"/>
      <c r="QAI1" s="165"/>
      <c r="QAJ1" s="165"/>
      <c r="QAK1" s="165"/>
      <c r="QAL1" s="165"/>
      <c r="QAM1" s="165"/>
      <c r="QAN1" s="165"/>
      <c r="QAO1" s="165"/>
      <c r="QAP1" s="165"/>
      <c r="QAQ1" s="165"/>
      <c r="QAR1" s="165"/>
      <c r="QAS1" s="165"/>
      <c r="QAT1" s="165"/>
      <c r="QAU1" s="165"/>
      <c r="QAV1" s="165"/>
      <c r="QAW1" s="165"/>
      <c r="QAX1" s="165"/>
      <c r="QAY1" s="165"/>
      <c r="QAZ1" s="165"/>
      <c r="QBA1" s="165"/>
      <c r="QBB1" s="165"/>
      <c r="QBC1" s="165"/>
      <c r="QBD1" s="165"/>
      <c r="QBE1" s="165"/>
      <c r="QBF1" s="165"/>
      <c r="QBG1" s="165"/>
      <c r="QBH1" s="165"/>
      <c r="QBI1" s="165"/>
      <c r="QBJ1" s="165"/>
      <c r="QBK1" s="165"/>
      <c r="QBL1" s="165"/>
      <c r="QBM1" s="165"/>
      <c r="QBN1" s="165"/>
      <c r="QBO1" s="165"/>
      <c r="QBP1" s="165"/>
      <c r="QBQ1" s="165"/>
      <c r="QBR1" s="165"/>
      <c r="QBS1" s="165"/>
      <c r="QBT1" s="165"/>
      <c r="QBU1" s="165"/>
      <c r="QBV1" s="165"/>
      <c r="QBW1" s="165"/>
      <c r="QBX1" s="165"/>
      <c r="QBY1" s="165"/>
      <c r="QBZ1" s="165"/>
      <c r="QCA1" s="165"/>
      <c r="QCB1" s="165"/>
      <c r="QCC1" s="165"/>
      <c r="QCD1" s="165"/>
      <c r="QCE1" s="165"/>
      <c r="QCF1" s="165"/>
      <c r="QCG1" s="165"/>
      <c r="QCH1" s="165"/>
      <c r="QCI1" s="165"/>
      <c r="QCJ1" s="165"/>
      <c r="QCK1" s="165"/>
      <c r="QCL1" s="165"/>
      <c r="QCM1" s="165"/>
      <c r="QCN1" s="165"/>
      <c r="QCO1" s="165"/>
      <c r="QCP1" s="165"/>
      <c r="QCQ1" s="165"/>
      <c r="QCR1" s="165"/>
      <c r="QCS1" s="165"/>
      <c r="QCT1" s="165"/>
      <c r="QCU1" s="165"/>
      <c r="QCV1" s="165"/>
      <c r="QCW1" s="165"/>
      <c r="QCX1" s="165"/>
      <c r="QCY1" s="165"/>
      <c r="QCZ1" s="165"/>
      <c r="QDA1" s="165"/>
      <c r="QDB1" s="165"/>
      <c r="QDC1" s="165"/>
      <c r="QDD1" s="165"/>
      <c r="QDE1" s="165"/>
      <c r="QDF1" s="165"/>
      <c r="QDG1" s="165"/>
      <c r="QDH1" s="165"/>
      <c r="QDI1" s="165"/>
      <c r="QDJ1" s="165"/>
      <c r="QDK1" s="165"/>
      <c r="QDL1" s="165"/>
      <c r="QDM1" s="165"/>
      <c r="QDN1" s="165"/>
      <c r="QDO1" s="165"/>
      <c r="QDP1" s="165"/>
      <c r="QDQ1" s="165"/>
      <c r="QDR1" s="165"/>
      <c r="QDS1" s="165"/>
      <c r="QDT1" s="165"/>
      <c r="QDU1" s="165"/>
      <c r="QDV1" s="165"/>
      <c r="QDW1" s="165"/>
      <c r="QDX1" s="165"/>
      <c r="QDY1" s="165"/>
      <c r="QDZ1" s="165"/>
      <c r="QEA1" s="165"/>
      <c r="QEB1" s="165"/>
      <c r="QEC1" s="165"/>
      <c r="QED1" s="165"/>
      <c r="QEE1" s="165"/>
      <c r="QEF1" s="165"/>
      <c r="QEG1" s="165"/>
      <c r="QEH1" s="165"/>
      <c r="QEI1" s="165"/>
      <c r="QEJ1" s="165"/>
      <c r="QEK1" s="165"/>
      <c r="QEL1" s="165"/>
      <c r="QEM1" s="165"/>
      <c r="QEN1" s="165"/>
      <c r="QEO1" s="165"/>
      <c r="QEP1" s="165"/>
      <c r="QEQ1" s="165"/>
      <c r="QER1" s="165"/>
      <c r="QES1" s="165"/>
      <c r="QET1" s="165"/>
      <c r="QEU1" s="165"/>
      <c r="QEV1" s="165"/>
      <c r="QEW1" s="165"/>
      <c r="QEX1" s="165"/>
      <c r="QEY1" s="165"/>
      <c r="QEZ1" s="165"/>
      <c r="QFA1" s="165"/>
      <c r="QFB1" s="165"/>
      <c r="QFC1" s="165"/>
      <c r="QFD1" s="165"/>
      <c r="QFE1" s="165"/>
      <c r="QFF1" s="165"/>
      <c r="QFG1" s="165"/>
      <c r="QFH1" s="165"/>
      <c r="QFI1" s="165"/>
      <c r="QFJ1" s="165"/>
      <c r="QFK1" s="165"/>
      <c r="QFL1" s="165"/>
      <c r="QFM1" s="165"/>
      <c r="QFN1" s="165"/>
      <c r="QFO1" s="165"/>
      <c r="QFP1" s="165"/>
      <c r="QFQ1" s="165"/>
      <c r="QFR1" s="165"/>
      <c r="QFS1" s="165"/>
      <c r="QFT1" s="165"/>
      <c r="QFU1" s="165"/>
      <c r="QFV1" s="165"/>
      <c r="QFW1" s="165"/>
      <c r="QFX1" s="165"/>
      <c r="QFY1" s="165"/>
      <c r="QFZ1" s="165"/>
      <c r="QGA1" s="165"/>
      <c r="QGB1" s="165"/>
      <c r="QGC1" s="165"/>
      <c r="QGD1" s="165"/>
      <c r="QGE1" s="165"/>
      <c r="QGF1" s="165"/>
      <c r="QGG1" s="165"/>
      <c r="QGH1" s="165"/>
      <c r="QGI1" s="165"/>
      <c r="QGJ1" s="165"/>
      <c r="QGK1" s="165"/>
      <c r="QGL1" s="165"/>
      <c r="QGM1" s="165"/>
      <c r="QGN1" s="165"/>
      <c r="QGO1" s="165"/>
      <c r="QGP1" s="165"/>
      <c r="QGQ1" s="165"/>
      <c r="QGR1" s="165"/>
      <c r="QGS1" s="165"/>
      <c r="QGT1" s="165"/>
      <c r="QGU1" s="165"/>
      <c r="QGV1" s="165"/>
      <c r="QGW1" s="165"/>
      <c r="QGX1" s="165"/>
      <c r="QGY1" s="165"/>
      <c r="QGZ1" s="165"/>
      <c r="QHA1" s="165"/>
      <c r="QHB1" s="165"/>
      <c r="QHC1" s="165"/>
      <c r="QHD1" s="165"/>
      <c r="QHE1" s="165"/>
      <c r="QHF1" s="165"/>
      <c r="QHG1" s="165"/>
      <c r="QHH1" s="165"/>
      <c r="QHI1" s="165"/>
      <c r="QHJ1" s="165"/>
      <c r="QHK1" s="165"/>
      <c r="QHL1" s="165"/>
      <c r="QHM1" s="165"/>
      <c r="QHN1" s="165"/>
      <c r="QHO1" s="165"/>
      <c r="QHP1" s="165"/>
      <c r="QHQ1" s="165"/>
      <c r="QHR1" s="165"/>
      <c r="QHS1" s="165"/>
      <c r="QHT1" s="165"/>
      <c r="QHU1" s="165"/>
      <c r="QHV1" s="165"/>
      <c r="QHW1" s="165"/>
      <c r="QHX1" s="165"/>
      <c r="QHY1" s="165"/>
      <c r="QHZ1" s="165"/>
      <c r="QIA1" s="165"/>
      <c r="QIB1" s="165"/>
      <c r="QIC1" s="165"/>
      <c r="QID1" s="165"/>
      <c r="QIE1" s="165"/>
      <c r="QIF1" s="165"/>
      <c r="QIG1" s="165"/>
      <c r="QIH1" s="165"/>
      <c r="QII1" s="165"/>
      <c r="QIJ1" s="165"/>
      <c r="QIK1" s="165"/>
      <c r="QIL1" s="165"/>
      <c r="QIM1" s="165"/>
      <c r="QIN1" s="165"/>
      <c r="QIO1" s="165"/>
      <c r="QIP1" s="165"/>
      <c r="QIQ1" s="165"/>
      <c r="QIR1" s="165"/>
      <c r="QIS1" s="165"/>
      <c r="QIT1" s="165"/>
      <c r="QIU1" s="165"/>
      <c r="QIV1" s="165"/>
      <c r="QIW1" s="165"/>
      <c r="QIX1" s="165"/>
      <c r="QIY1" s="165"/>
      <c r="QIZ1" s="165"/>
      <c r="QJA1" s="165"/>
      <c r="QJB1" s="165"/>
      <c r="QJC1" s="165"/>
      <c r="QJD1" s="165"/>
      <c r="QJE1" s="165"/>
      <c r="QJF1" s="165"/>
      <c r="QJG1" s="165"/>
      <c r="QJH1" s="165"/>
      <c r="QJI1" s="165"/>
      <c r="QJJ1" s="165"/>
      <c r="QJK1" s="165"/>
      <c r="QJL1" s="165"/>
      <c r="QJM1" s="165"/>
      <c r="QJN1" s="165"/>
      <c r="QJO1" s="165"/>
      <c r="QJP1" s="165"/>
      <c r="QJQ1" s="165"/>
      <c r="QJR1" s="165"/>
      <c r="QJS1" s="165"/>
      <c r="QJT1" s="165"/>
      <c r="QJU1" s="165"/>
      <c r="QJV1" s="165"/>
      <c r="QJW1" s="165"/>
      <c r="QJX1" s="165"/>
      <c r="QJY1" s="165"/>
      <c r="QJZ1" s="165"/>
      <c r="QKA1" s="165"/>
      <c r="QKB1" s="165"/>
      <c r="QKC1" s="165"/>
      <c r="QKD1" s="165"/>
      <c r="QKE1" s="165"/>
      <c r="QKF1" s="165"/>
      <c r="QKG1" s="165"/>
      <c r="QKH1" s="165"/>
      <c r="QKI1" s="165"/>
      <c r="QKJ1" s="165"/>
      <c r="QKK1" s="165"/>
      <c r="QKL1" s="165"/>
      <c r="QKM1" s="165"/>
      <c r="QKN1" s="165"/>
      <c r="QKO1" s="165"/>
      <c r="QKP1" s="165"/>
      <c r="QKQ1" s="165"/>
      <c r="QKR1" s="165"/>
      <c r="QKS1" s="165"/>
      <c r="QKT1" s="165"/>
      <c r="QKU1" s="165"/>
      <c r="QKV1" s="165"/>
      <c r="QKW1" s="165"/>
      <c r="QKX1" s="165"/>
      <c r="QKY1" s="165"/>
      <c r="QKZ1" s="165"/>
      <c r="QLA1" s="165"/>
      <c r="QLB1" s="165"/>
      <c r="QLC1" s="165"/>
      <c r="QLD1" s="165"/>
      <c r="QLE1" s="165"/>
      <c r="QLF1" s="165"/>
      <c r="QLG1" s="165"/>
      <c r="QLH1" s="165"/>
      <c r="QLI1" s="165"/>
      <c r="QLJ1" s="165"/>
      <c r="QLK1" s="165"/>
      <c r="QLL1" s="165"/>
      <c r="QLM1" s="165"/>
      <c r="QLN1" s="165"/>
      <c r="QLO1" s="165"/>
      <c r="QLP1" s="165"/>
      <c r="QLQ1" s="165"/>
      <c r="QLR1" s="165"/>
      <c r="QLS1" s="165"/>
      <c r="QLT1" s="165"/>
      <c r="QLU1" s="165"/>
      <c r="QLV1" s="165"/>
      <c r="QLW1" s="165"/>
      <c r="QLX1" s="165"/>
      <c r="QLY1" s="165"/>
      <c r="QLZ1" s="165"/>
      <c r="QMA1" s="165"/>
      <c r="QMB1" s="165"/>
      <c r="QMC1" s="165"/>
      <c r="QMD1" s="165"/>
      <c r="QME1" s="165"/>
      <c r="QMF1" s="165"/>
      <c r="QMG1" s="165"/>
      <c r="QMH1" s="165"/>
      <c r="QMI1" s="165"/>
      <c r="QMJ1" s="165"/>
      <c r="QMK1" s="165"/>
      <c r="QML1" s="165"/>
      <c r="QMM1" s="165"/>
      <c r="QMN1" s="165"/>
      <c r="QMO1" s="165"/>
      <c r="QMP1" s="165"/>
      <c r="QMQ1" s="165"/>
      <c r="QMR1" s="165"/>
      <c r="QMS1" s="165"/>
      <c r="QMT1" s="165"/>
      <c r="QMU1" s="165"/>
      <c r="QMV1" s="165"/>
      <c r="QMW1" s="165"/>
      <c r="QMX1" s="165"/>
      <c r="QMY1" s="165"/>
      <c r="QMZ1" s="165"/>
      <c r="QNA1" s="165"/>
      <c r="QNB1" s="165"/>
      <c r="QNC1" s="165"/>
      <c r="QND1" s="165"/>
      <c r="QNE1" s="165"/>
      <c r="QNF1" s="165"/>
      <c r="QNG1" s="165"/>
      <c r="QNH1" s="165"/>
      <c r="QNI1" s="165"/>
      <c r="QNJ1" s="165"/>
      <c r="QNK1" s="165"/>
      <c r="QNL1" s="165"/>
      <c r="QNM1" s="165"/>
      <c r="QNN1" s="165"/>
      <c r="QNO1" s="165"/>
      <c r="QNP1" s="165"/>
      <c r="QNQ1" s="165"/>
      <c r="QNR1" s="165"/>
      <c r="QNS1" s="165"/>
      <c r="QNT1" s="165"/>
      <c r="QNU1" s="165"/>
      <c r="QNV1" s="165"/>
      <c r="QNW1" s="165"/>
      <c r="QNX1" s="165"/>
      <c r="QNY1" s="165"/>
      <c r="QNZ1" s="165"/>
      <c r="QOA1" s="165"/>
      <c r="QOB1" s="165"/>
      <c r="QOC1" s="165"/>
      <c r="QOD1" s="165"/>
      <c r="QOE1" s="165"/>
      <c r="QOF1" s="165"/>
      <c r="QOG1" s="165"/>
      <c r="QOH1" s="165"/>
      <c r="QOI1" s="165"/>
      <c r="QOJ1" s="165"/>
      <c r="QOK1" s="165"/>
      <c r="QOL1" s="165"/>
      <c r="QOM1" s="165"/>
      <c r="QON1" s="165"/>
      <c r="QOO1" s="165"/>
      <c r="QOP1" s="165"/>
      <c r="QOQ1" s="165"/>
      <c r="QOR1" s="165"/>
      <c r="QOS1" s="165"/>
      <c r="QOT1" s="165"/>
      <c r="QOU1" s="165"/>
      <c r="QOV1" s="165"/>
      <c r="QOW1" s="165"/>
      <c r="QOX1" s="165"/>
      <c r="QOY1" s="165"/>
      <c r="QOZ1" s="165"/>
      <c r="QPA1" s="165"/>
      <c r="QPB1" s="165"/>
      <c r="QPC1" s="165"/>
      <c r="QPD1" s="165"/>
      <c r="QPE1" s="165"/>
      <c r="QPF1" s="165"/>
      <c r="QPG1" s="165"/>
      <c r="QPH1" s="165"/>
      <c r="QPI1" s="165"/>
      <c r="QPJ1" s="165"/>
      <c r="QPK1" s="165"/>
      <c r="QPL1" s="165"/>
      <c r="QPM1" s="165"/>
      <c r="QPN1" s="165"/>
      <c r="QPO1" s="165"/>
      <c r="QPP1" s="165"/>
      <c r="QPQ1" s="165"/>
      <c r="QPR1" s="165"/>
      <c r="QPS1" s="165"/>
      <c r="QPT1" s="165"/>
      <c r="QPU1" s="165"/>
      <c r="QPV1" s="165"/>
      <c r="QPW1" s="165"/>
      <c r="QPX1" s="165"/>
      <c r="QPY1" s="165"/>
      <c r="QPZ1" s="165"/>
      <c r="QQA1" s="165"/>
      <c r="QQB1" s="165"/>
      <c r="QQC1" s="165"/>
      <c r="QQD1" s="165"/>
      <c r="QQE1" s="165"/>
      <c r="QQF1" s="165"/>
      <c r="QQG1" s="165"/>
      <c r="QQH1" s="165"/>
      <c r="QQI1" s="165"/>
      <c r="QQJ1" s="165"/>
      <c r="QQK1" s="165"/>
      <c r="QQL1" s="165"/>
      <c r="QQM1" s="165"/>
      <c r="QQN1" s="165"/>
      <c r="QQO1" s="165"/>
      <c r="QQP1" s="165"/>
      <c r="QQQ1" s="165"/>
      <c r="QQR1" s="165"/>
      <c r="QQS1" s="165"/>
      <c r="QQT1" s="165"/>
      <c r="QQU1" s="165"/>
      <c r="QQV1" s="165"/>
      <c r="QQW1" s="165"/>
      <c r="QQX1" s="165"/>
      <c r="QQY1" s="165"/>
      <c r="QQZ1" s="165"/>
      <c r="QRA1" s="165"/>
      <c r="QRB1" s="165"/>
      <c r="QRC1" s="165"/>
      <c r="QRD1" s="165"/>
      <c r="QRE1" s="165"/>
      <c r="QRF1" s="165"/>
      <c r="QRG1" s="165"/>
      <c r="QRH1" s="165"/>
      <c r="QRI1" s="165"/>
      <c r="QRJ1" s="165"/>
      <c r="QRK1" s="165"/>
      <c r="QRL1" s="165"/>
      <c r="QRM1" s="165"/>
      <c r="QRN1" s="165"/>
      <c r="QRO1" s="165"/>
      <c r="QRP1" s="165"/>
      <c r="QRQ1" s="165"/>
      <c r="QRR1" s="165"/>
      <c r="QRS1" s="165"/>
      <c r="QRT1" s="165"/>
      <c r="QRU1" s="165"/>
      <c r="QRV1" s="165"/>
      <c r="QRW1" s="165"/>
      <c r="QRX1" s="165"/>
      <c r="QRY1" s="165"/>
      <c r="QRZ1" s="165"/>
      <c r="QSA1" s="165"/>
      <c r="QSB1" s="165"/>
      <c r="QSC1" s="165"/>
      <c r="QSD1" s="165"/>
      <c r="QSE1" s="165"/>
      <c r="QSF1" s="165"/>
      <c r="QSG1" s="165"/>
      <c r="QSH1" s="165"/>
      <c r="QSI1" s="165"/>
      <c r="QSJ1" s="165"/>
      <c r="QSK1" s="165"/>
      <c r="QSL1" s="165"/>
      <c r="QSM1" s="165"/>
      <c r="QSN1" s="165"/>
      <c r="QSO1" s="165"/>
      <c r="QSP1" s="165"/>
      <c r="QSQ1" s="165"/>
      <c r="QSR1" s="165"/>
      <c r="QSS1" s="165"/>
      <c r="QST1" s="165"/>
      <c r="QSU1" s="165"/>
      <c r="QSV1" s="165"/>
      <c r="QSW1" s="165"/>
      <c r="QSX1" s="165"/>
      <c r="QSY1" s="165"/>
      <c r="QSZ1" s="165"/>
      <c r="QTA1" s="165"/>
      <c r="QTB1" s="165"/>
      <c r="QTC1" s="165"/>
      <c r="QTD1" s="165"/>
      <c r="QTE1" s="165"/>
      <c r="QTF1" s="165"/>
      <c r="QTG1" s="165"/>
      <c r="QTH1" s="165"/>
      <c r="QTI1" s="165"/>
      <c r="QTJ1" s="165"/>
      <c r="QTK1" s="165"/>
      <c r="QTL1" s="165"/>
      <c r="QTM1" s="165"/>
      <c r="QTN1" s="165"/>
      <c r="QTO1" s="165"/>
      <c r="QTP1" s="165"/>
      <c r="QTQ1" s="165"/>
      <c r="QTR1" s="165"/>
      <c r="QTS1" s="165"/>
      <c r="QTT1" s="165"/>
      <c r="QTU1" s="165"/>
      <c r="QTV1" s="165"/>
      <c r="QTW1" s="165"/>
      <c r="QTX1" s="165"/>
      <c r="QTY1" s="165"/>
      <c r="QTZ1" s="165"/>
      <c r="QUA1" s="165"/>
      <c r="QUB1" s="165"/>
      <c r="QUC1" s="165"/>
      <c r="QUD1" s="165"/>
      <c r="QUE1" s="165"/>
      <c r="QUF1" s="165"/>
      <c r="QUG1" s="165"/>
      <c r="QUH1" s="165"/>
      <c r="QUI1" s="165"/>
      <c r="QUJ1" s="165"/>
      <c r="QUK1" s="165"/>
      <c r="QUL1" s="165"/>
      <c r="QUM1" s="165"/>
      <c r="QUN1" s="165"/>
      <c r="QUO1" s="165"/>
      <c r="QUP1" s="165"/>
      <c r="QUQ1" s="165"/>
      <c r="QUR1" s="165"/>
      <c r="QUS1" s="165"/>
      <c r="QUT1" s="165"/>
      <c r="QUU1" s="165"/>
      <c r="QUV1" s="165"/>
      <c r="QUW1" s="165"/>
      <c r="QUX1" s="165"/>
      <c r="QUY1" s="165"/>
      <c r="QUZ1" s="165"/>
      <c r="QVA1" s="165"/>
      <c r="QVB1" s="165"/>
      <c r="QVC1" s="165"/>
      <c r="QVD1" s="165"/>
      <c r="QVE1" s="165"/>
      <c r="QVF1" s="165"/>
      <c r="QVG1" s="165"/>
      <c r="QVH1" s="165"/>
      <c r="QVI1" s="165"/>
      <c r="QVJ1" s="165"/>
      <c r="QVK1" s="165"/>
      <c r="QVL1" s="165"/>
      <c r="QVM1" s="165"/>
      <c r="QVN1" s="165"/>
      <c r="QVO1" s="165"/>
      <c r="QVP1" s="165"/>
      <c r="QVQ1" s="165"/>
      <c r="QVR1" s="165"/>
      <c r="QVS1" s="165"/>
      <c r="QVT1" s="165"/>
      <c r="QVU1" s="165"/>
      <c r="QVV1" s="165"/>
      <c r="QVW1" s="165"/>
      <c r="QVX1" s="165"/>
      <c r="QVY1" s="165"/>
      <c r="QVZ1" s="165"/>
      <c r="QWA1" s="165"/>
      <c r="QWB1" s="165"/>
      <c r="QWC1" s="165"/>
      <c r="QWD1" s="165"/>
      <c r="QWE1" s="165"/>
      <c r="QWF1" s="165"/>
      <c r="QWG1" s="165"/>
      <c r="QWH1" s="165"/>
      <c r="QWI1" s="165"/>
      <c r="QWJ1" s="165"/>
      <c r="QWK1" s="165"/>
      <c r="QWL1" s="165"/>
      <c r="QWM1" s="165"/>
      <c r="QWN1" s="165"/>
      <c r="QWO1" s="165"/>
      <c r="QWP1" s="165"/>
      <c r="QWQ1" s="165"/>
      <c r="QWR1" s="165"/>
      <c r="QWS1" s="165"/>
      <c r="QWT1" s="165"/>
      <c r="QWU1" s="165"/>
      <c r="QWV1" s="165"/>
      <c r="QWW1" s="165"/>
      <c r="QWX1" s="165"/>
      <c r="QWY1" s="165"/>
      <c r="QWZ1" s="165"/>
      <c r="QXA1" s="165"/>
      <c r="QXB1" s="165"/>
      <c r="QXC1" s="165"/>
      <c r="QXD1" s="165"/>
      <c r="QXE1" s="165"/>
      <c r="QXF1" s="165"/>
      <c r="QXG1" s="165"/>
      <c r="QXH1" s="165"/>
      <c r="QXI1" s="165"/>
      <c r="QXJ1" s="165"/>
      <c r="QXK1" s="165"/>
      <c r="QXL1" s="165"/>
      <c r="QXM1" s="165"/>
      <c r="QXN1" s="165"/>
      <c r="QXO1" s="165"/>
      <c r="QXP1" s="165"/>
      <c r="QXQ1" s="165"/>
      <c r="QXR1" s="165"/>
      <c r="QXS1" s="165"/>
      <c r="QXT1" s="165"/>
      <c r="QXU1" s="165"/>
      <c r="QXV1" s="165"/>
      <c r="QXW1" s="165"/>
      <c r="QXX1" s="165"/>
      <c r="QXY1" s="165"/>
      <c r="QXZ1" s="165"/>
      <c r="QYA1" s="165"/>
      <c r="QYB1" s="165"/>
      <c r="QYC1" s="165"/>
      <c r="QYD1" s="165"/>
      <c r="QYE1" s="165"/>
      <c r="QYF1" s="165"/>
      <c r="QYG1" s="165"/>
      <c r="QYH1" s="165"/>
      <c r="QYI1" s="165"/>
      <c r="QYJ1" s="165"/>
      <c r="QYK1" s="165"/>
      <c r="QYL1" s="165"/>
      <c r="QYM1" s="165"/>
      <c r="QYN1" s="165"/>
      <c r="QYO1" s="165"/>
      <c r="QYP1" s="165"/>
      <c r="QYQ1" s="165"/>
      <c r="QYR1" s="165"/>
      <c r="QYS1" s="165"/>
      <c r="QYT1" s="165"/>
      <c r="QYU1" s="165"/>
      <c r="QYV1" s="165"/>
      <c r="QYW1" s="165"/>
      <c r="QYX1" s="165"/>
      <c r="QYY1" s="165"/>
      <c r="QYZ1" s="165"/>
      <c r="QZA1" s="165"/>
      <c r="QZB1" s="165"/>
      <c r="QZC1" s="165"/>
      <c r="QZD1" s="165"/>
      <c r="QZE1" s="165"/>
      <c r="QZF1" s="165"/>
      <c r="QZG1" s="165"/>
      <c r="QZH1" s="165"/>
      <c r="QZI1" s="165"/>
      <c r="QZJ1" s="165"/>
      <c r="QZK1" s="165"/>
      <c r="QZL1" s="165"/>
      <c r="QZM1" s="165"/>
      <c r="QZN1" s="165"/>
      <c r="QZO1" s="165"/>
      <c r="QZP1" s="165"/>
      <c r="QZQ1" s="165"/>
      <c r="QZR1" s="165"/>
      <c r="QZS1" s="165"/>
      <c r="QZT1" s="165"/>
      <c r="QZU1" s="165"/>
      <c r="QZV1" s="165"/>
      <c r="QZW1" s="165"/>
      <c r="QZX1" s="165"/>
      <c r="QZY1" s="165"/>
      <c r="QZZ1" s="165"/>
      <c r="RAA1" s="165"/>
      <c r="RAB1" s="165"/>
      <c r="RAC1" s="165"/>
      <c r="RAD1" s="165"/>
      <c r="RAE1" s="165"/>
      <c r="RAF1" s="165"/>
      <c r="RAG1" s="165"/>
      <c r="RAH1" s="165"/>
      <c r="RAI1" s="165"/>
      <c r="RAJ1" s="165"/>
      <c r="RAK1" s="165"/>
      <c r="RAL1" s="165"/>
      <c r="RAM1" s="165"/>
      <c r="RAN1" s="165"/>
      <c r="RAO1" s="165"/>
      <c r="RAP1" s="165"/>
      <c r="RAQ1" s="165"/>
      <c r="RAR1" s="165"/>
      <c r="RAS1" s="165"/>
      <c r="RAT1" s="165"/>
      <c r="RAU1" s="165"/>
      <c r="RAV1" s="165"/>
      <c r="RAW1" s="165"/>
      <c r="RAX1" s="165"/>
      <c r="RAY1" s="165"/>
      <c r="RAZ1" s="165"/>
      <c r="RBA1" s="165"/>
      <c r="RBB1" s="165"/>
      <c r="RBC1" s="165"/>
      <c r="RBD1" s="165"/>
      <c r="RBE1" s="165"/>
      <c r="RBF1" s="165"/>
      <c r="RBG1" s="165"/>
      <c r="RBH1" s="165"/>
      <c r="RBI1" s="165"/>
      <c r="RBJ1" s="165"/>
      <c r="RBK1" s="165"/>
      <c r="RBL1" s="165"/>
      <c r="RBM1" s="165"/>
      <c r="RBN1" s="165"/>
      <c r="RBO1" s="165"/>
      <c r="RBP1" s="165"/>
      <c r="RBQ1" s="165"/>
      <c r="RBR1" s="165"/>
      <c r="RBS1" s="165"/>
      <c r="RBT1" s="165"/>
      <c r="RBU1" s="165"/>
      <c r="RBV1" s="165"/>
      <c r="RBW1" s="165"/>
      <c r="RBX1" s="165"/>
      <c r="RBY1" s="165"/>
      <c r="RBZ1" s="165"/>
      <c r="RCA1" s="165"/>
      <c r="RCB1" s="165"/>
      <c r="RCC1" s="165"/>
      <c r="RCD1" s="165"/>
      <c r="RCE1" s="165"/>
      <c r="RCF1" s="165"/>
      <c r="RCG1" s="165"/>
      <c r="RCH1" s="165"/>
      <c r="RCI1" s="165"/>
      <c r="RCJ1" s="165"/>
      <c r="RCK1" s="165"/>
      <c r="RCL1" s="165"/>
      <c r="RCM1" s="165"/>
      <c r="RCN1" s="165"/>
      <c r="RCO1" s="165"/>
      <c r="RCP1" s="165"/>
      <c r="RCQ1" s="165"/>
      <c r="RCR1" s="165"/>
      <c r="RCS1" s="165"/>
      <c r="RCT1" s="165"/>
      <c r="RCU1" s="165"/>
      <c r="RCV1" s="165"/>
      <c r="RCW1" s="165"/>
      <c r="RCX1" s="165"/>
      <c r="RCY1" s="165"/>
      <c r="RCZ1" s="165"/>
      <c r="RDA1" s="165"/>
      <c r="RDB1" s="165"/>
      <c r="RDC1" s="165"/>
      <c r="RDD1" s="165"/>
      <c r="RDE1" s="165"/>
      <c r="RDF1" s="165"/>
      <c r="RDG1" s="165"/>
      <c r="RDH1" s="165"/>
      <c r="RDI1" s="165"/>
      <c r="RDJ1" s="165"/>
      <c r="RDK1" s="165"/>
      <c r="RDL1" s="165"/>
      <c r="RDM1" s="165"/>
      <c r="RDN1" s="165"/>
      <c r="RDO1" s="165"/>
      <c r="RDP1" s="165"/>
      <c r="RDQ1" s="165"/>
      <c r="RDR1" s="165"/>
      <c r="RDS1" s="165"/>
      <c r="RDT1" s="165"/>
      <c r="RDU1" s="165"/>
      <c r="RDV1" s="165"/>
      <c r="RDW1" s="165"/>
      <c r="RDX1" s="165"/>
      <c r="RDY1" s="165"/>
      <c r="RDZ1" s="165"/>
      <c r="REA1" s="165"/>
      <c r="REB1" s="165"/>
      <c r="REC1" s="165"/>
      <c r="RED1" s="165"/>
      <c r="REE1" s="165"/>
      <c r="REF1" s="165"/>
      <c r="REG1" s="165"/>
      <c r="REH1" s="165"/>
      <c r="REI1" s="165"/>
      <c r="REJ1" s="165"/>
      <c r="REK1" s="165"/>
      <c r="REL1" s="165"/>
      <c r="REM1" s="165"/>
      <c r="REN1" s="165"/>
      <c r="REO1" s="165"/>
      <c r="REP1" s="165"/>
      <c r="REQ1" s="165"/>
      <c r="RER1" s="165"/>
      <c r="RES1" s="165"/>
      <c r="RET1" s="165"/>
      <c r="REU1" s="165"/>
      <c r="REV1" s="165"/>
      <c r="REW1" s="165"/>
      <c r="REX1" s="165"/>
      <c r="REY1" s="165"/>
      <c r="REZ1" s="165"/>
      <c r="RFA1" s="165"/>
      <c r="RFB1" s="165"/>
      <c r="RFC1" s="165"/>
      <c r="RFD1" s="165"/>
      <c r="RFE1" s="165"/>
      <c r="RFF1" s="165"/>
      <c r="RFG1" s="165"/>
      <c r="RFH1" s="165"/>
      <c r="RFI1" s="165"/>
      <c r="RFJ1" s="165"/>
      <c r="RFK1" s="165"/>
      <c r="RFL1" s="165"/>
      <c r="RFM1" s="165"/>
      <c r="RFN1" s="165"/>
      <c r="RFO1" s="165"/>
      <c r="RFP1" s="165"/>
      <c r="RFQ1" s="165"/>
      <c r="RFR1" s="165"/>
      <c r="RFS1" s="165"/>
      <c r="RFT1" s="165"/>
      <c r="RFU1" s="165"/>
      <c r="RFV1" s="165"/>
      <c r="RFW1" s="165"/>
      <c r="RFX1" s="165"/>
      <c r="RFY1" s="165"/>
      <c r="RFZ1" s="165"/>
      <c r="RGA1" s="165"/>
      <c r="RGB1" s="165"/>
      <c r="RGC1" s="165"/>
      <c r="RGD1" s="165"/>
      <c r="RGE1" s="165"/>
      <c r="RGF1" s="165"/>
      <c r="RGG1" s="165"/>
      <c r="RGH1" s="165"/>
      <c r="RGI1" s="165"/>
      <c r="RGJ1" s="165"/>
      <c r="RGK1" s="165"/>
      <c r="RGL1" s="165"/>
      <c r="RGM1" s="165"/>
      <c r="RGN1" s="165"/>
      <c r="RGO1" s="165"/>
      <c r="RGP1" s="165"/>
      <c r="RGQ1" s="165"/>
      <c r="RGR1" s="165"/>
      <c r="RGS1" s="165"/>
      <c r="RGT1" s="165"/>
      <c r="RGU1" s="165"/>
      <c r="RGV1" s="165"/>
      <c r="RGW1" s="165"/>
      <c r="RGX1" s="165"/>
      <c r="RGY1" s="165"/>
      <c r="RGZ1" s="165"/>
      <c r="RHA1" s="165"/>
      <c r="RHB1" s="165"/>
      <c r="RHC1" s="165"/>
      <c r="RHD1" s="165"/>
      <c r="RHE1" s="165"/>
      <c r="RHF1" s="165"/>
      <c r="RHG1" s="165"/>
      <c r="RHH1" s="165"/>
      <c r="RHI1" s="165"/>
      <c r="RHJ1" s="165"/>
      <c r="RHK1" s="165"/>
      <c r="RHL1" s="165"/>
      <c r="RHM1" s="165"/>
      <c r="RHN1" s="165"/>
      <c r="RHO1" s="165"/>
      <c r="RHP1" s="165"/>
      <c r="RHQ1" s="165"/>
      <c r="RHR1" s="165"/>
      <c r="RHS1" s="165"/>
      <c r="RHT1" s="165"/>
      <c r="RHU1" s="165"/>
      <c r="RHV1" s="165"/>
      <c r="RHW1" s="165"/>
      <c r="RHX1" s="165"/>
      <c r="RHY1" s="165"/>
      <c r="RHZ1" s="165"/>
      <c r="RIA1" s="165"/>
      <c r="RIB1" s="165"/>
      <c r="RIC1" s="165"/>
      <c r="RID1" s="165"/>
      <c r="RIE1" s="165"/>
      <c r="RIF1" s="165"/>
      <c r="RIG1" s="165"/>
      <c r="RIH1" s="165"/>
      <c r="RII1" s="165"/>
      <c r="RIJ1" s="165"/>
      <c r="RIK1" s="165"/>
      <c r="RIL1" s="165"/>
      <c r="RIM1" s="165"/>
      <c r="RIN1" s="165"/>
      <c r="RIO1" s="165"/>
      <c r="RIP1" s="165"/>
      <c r="RIQ1" s="165"/>
      <c r="RIR1" s="165"/>
      <c r="RIS1" s="165"/>
      <c r="RIT1" s="165"/>
      <c r="RIU1" s="165"/>
      <c r="RIV1" s="165"/>
      <c r="RIW1" s="165"/>
      <c r="RIX1" s="165"/>
      <c r="RIY1" s="165"/>
      <c r="RIZ1" s="165"/>
      <c r="RJA1" s="165"/>
      <c r="RJB1" s="165"/>
      <c r="RJC1" s="165"/>
      <c r="RJD1" s="165"/>
      <c r="RJE1" s="165"/>
      <c r="RJF1" s="165"/>
      <c r="RJG1" s="165"/>
      <c r="RJH1" s="165"/>
      <c r="RJI1" s="165"/>
      <c r="RJJ1" s="165"/>
      <c r="RJK1" s="165"/>
      <c r="RJL1" s="165"/>
      <c r="RJM1" s="165"/>
      <c r="RJN1" s="165"/>
      <c r="RJO1" s="165"/>
      <c r="RJP1" s="165"/>
      <c r="RJQ1" s="165"/>
      <c r="RJR1" s="165"/>
      <c r="RJS1" s="165"/>
      <c r="RJT1" s="165"/>
      <c r="RJU1" s="165"/>
      <c r="RJV1" s="165"/>
      <c r="RJW1" s="165"/>
      <c r="RJX1" s="165"/>
      <c r="RJY1" s="165"/>
      <c r="RJZ1" s="165"/>
      <c r="RKA1" s="165"/>
      <c r="RKB1" s="165"/>
      <c r="RKC1" s="165"/>
      <c r="RKD1" s="165"/>
      <c r="RKE1" s="165"/>
      <c r="RKF1" s="165"/>
      <c r="RKG1" s="165"/>
      <c r="RKH1" s="165"/>
      <c r="RKI1" s="165"/>
      <c r="RKJ1" s="165"/>
      <c r="RKK1" s="165"/>
      <c r="RKL1" s="165"/>
      <c r="RKM1" s="165"/>
      <c r="RKN1" s="165"/>
      <c r="RKO1" s="165"/>
      <c r="RKP1" s="165"/>
      <c r="RKQ1" s="165"/>
      <c r="RKR1" s="165"/>
      <c r="RKS1" s="165"/>
      <c r="RKT1" s="165"/>
      <c r="RKU1" s="165"/>
      <c r="RKV1" s="165"/>
      <c r="RKW1" s="165"/>
      <c r="RKX1" s="165"/>
      <c r="RKY1" s="165"/>
      <c r="RKZ1" s="165"/>
      <c r="RLA1" s="165"/>
      <c r="RLB1" s="165"/>
      <c r="RLC1" s="165"/>
      <c r="RLD1" s="165"/>
      <c r="RLE1" s="165"/>
      <c r="RLF1" s="165"/>
      <c r="RLG1" s="165"/>
      <c r="RLH1" s="165"/>
      <c r="RLI1" s="165"/>
      <c r="RLJ1" s="165"/>
      <c r="RLK1" s="165"/>
      <c r="RLL1" s="165"/>
      <c r="RLM1" s="165"/>
      <c r="RLN1" s="165"/>
      <c r="RLO1" s="165"/>
      <c r="RLP1" s="165"/>
      <c r="RLQ1" s="165"/>
      <c r="RLR1" s="165"/>
      <c r="RLS1" s="165"/>
      <c r="RLT1" s="165"/>
      <c r="RLU1" s="165"/>
      <c r="RLV1" s="165"/>
      <c r="RLW1" s="165"/>
      <c r="RLX1" s="165"/>
      <c r="RLY1" s="165"/>
      <c r="RLZ1" s="165"/>
      <c r="RMA1" s="165"/>
      <c r="RMB1" s="165"/>
      <c r="RMC1" s="165"/>
      <c r="RMD1" s="165"/>
      <c r="RME1" s="165"/>
      <c r="RMF1" s="165"/>
      <c r="RMG1" s="165"/>
      <c r="RMH1" s="165"/>
      <c r="RMI1" s="165"/>
      <c r="RMJ1" s="165"/>
      <c r="RMK1" s="165"/>
      <c r="RML1" s="165"/>
      <c r="RMM1" s="165"/>
      <c r="RMN1" s="165"/>
      <c r="RMO1" s="165"/>
      <c r="RMP1" s="165"/>
      <c r="RMQ1" s="165"/>
      <c r="RMR1" s="165"/>
      <c r="RMS1" s="165"/>
      <c r="RMT1" s="165"/>
      <c r="RMU1" s="165"/>
      <c r="RMV1" s="165"/>
      <c r="RMW1" s="165"/>
      <c r="RMX1" s="165"/>
      <c r="RMY1" s="165"/>
      <c r="RMZ1" s="165"/>
      <c r="RNA1" s="165"/>
      <c r="RNB1" s="165"/>
      <c r="RNC1" s="165"/>
      <c r="RND1" s="165"/>
      <c r="RNE1" s="165"/>
      <c r="RNF1" s="165"/>
      <c r="RNG1" s="165"/>
      <c r="RNH1" s="165"/>
      <c r="RNI1" s="165"/>
      <c r="RNJ1" s="165"/>
      <c r="RNK1" s="165"/>
      <c r="RNL1" s="165"/>
      <c r="RNM1" s="165"/>
      <c r="RNN1" s="165"/>
      <c r="RNO1" s="165"/>
      <c r="RNP1" s="165"/>
      <c r="RNQ1" s="165"/>
      <c r="RNR1" s="165"/>
      <c r="RNS1" s="165"/>
      <c r="RNT1" s="165"/>
      <c r="RNU1" s="165"/>
      <c r="RNV1" s="165"/>
      <c r="RNW1" s="165"/>
      <c r="RNX1" s="165"/>
      <c r="RNY1" s="165"/>
      <c r="RNZ1" s="165"/>
      <c r="ROA1" s="165"/>
      <c r="ROB1" s="165"/>
      <c r="ROC1" s="165"/>
      <c r="ROD1" s="165"/>
      <c r="ROE1" s="165"/>
      <c r="ROF1" s="165"/>
      <c r="ROG1" s="165"/>
      <c r="ROH1" s="165"/>
      <c r="ROI1" s="165"/>
      <c r="ROJ1" s="165"/>
      <c r="ROK1" s="165"/>
      <c r="ROL1" s="165"/>
      <c r="ROM1" s="165"/>
      <c r="RON1" s="165"/>
      <c r="ROO1" s="165"/>
      <c r="ROP1" s="165"/>
      <c r="ROQ1" s="165"/>
      <c r="ROR1" s="165"/>
      <c r="ROS1" s="165"/>
      <c r="ROT1" s="165"/>
      <c r="ROU1" s="165"/>
      <c r="ROV1" s="165"/>
      <c r="ROW1" s="165"/>
      <c r="ROX1" s="165"/>
      <c r="ROY1" s="165"/>
      <c r="ROZ1" s="165"/>
      <c r="RPA1" s="165"/>
      <c r="RPB1" s="165"/>
      <c r="RPC1" s="165"/>
      <c r="RPD1" s="165"/>
      <c r="RPE1" s="165"/>
      <c r="RPF1" s="165"/>
      <c r="RPG1" s="165"/>
      <c r="RPH1" s="165"/>
      <c r="RPI1" s="165"/>
      <c r="RPJ1" s="165"/>
      <c r="RPK1" s="165"/>
      <c r="RPL1" s="165"/>
      <c r="RPM1" s="165"/>
      <c r="RPN1" s="165"/>
      <c r="RPO1" s="165"/>
      <c r="RPP1" s="165"/>
      <c r="RPQ1" s="165"/>
      <c r="RPR1" s="165"/>
      <c r="RPS1" s="165"/>
      <c r="RPT1" s="165"/>
      <c r="RPU1" s="165"/>
      <c r="RPV1" s="165"/>
      <c r="RPW1" s="165"/>
      <c r="RPX1" s="165"/>
      <c r="RPY1" s="165"/>
      <c r="RPZ1" s="165"/>
      <c r="RQA1" s="165"/>
      <c r="RQB1" s="165"/>
      <c r="RQC1" s="165"/>
      <c r="RQD1" s="165"/>
      <c r="RQE1" s="165"/>
      <c r="RQF1" s="165"/>
      <c r="RQG1" s="165"/>
      <c r="RQH1" s="165"/>
      <c r="RQI1" s="165"/>
      <c r="RQJ1" s="165"/>
      <c r="RQK1" s="165"/>
      <c r="RQL1" s="165"/>
      <c r="RQM1" s="165"/>
      <c r="RQN1" s="165"/>
      <c r="RQO1" s="165"/>
      <c r="RQP1" s="165"/>
      <c r="RQQ1" s="165"/>
      <c r="RQR1" s="165"/>
      <c r="RQS1" s="165"/>
      <c r="RQT1" s="165"/>
      <c r="RQU1" s="165"/>
      <c r="RQV1" s="165"/>
      <c r="RQW1" s="165"/>
      <c r="RQX1" s="165"/>
      <c r="RQY1" s="165"/>
      <c r="RQZ1" s="165"/>
      <c r="RRA1" s="165"/>
      <c r="RRB1" s="165"/>
      <c r="RRC1" s="165"/>
      <c r="RRD1" s="165"/>
      <c r="RRE1" s="165"/>
      <c r="RRF1" s="165"/>
      <c r="RRG1" s="165"/>
      <c r="RRH1" s="165"/>
      <c r="RRI1" s="165"/>
      <c r="RRJ1" s="165"/>
      <c r="RRK1" s="165"/>
      <c r="RRL1" s="165"/>
      <c r="RRM1" s="165"/>
      <c r="RRN1" s="165"/>
      <c r="RRO1" s="165"/>
      <c r="RRP1" s="165"/>
      <c r="RRQ1" s="165"/>
      <c r="RRR1" s="165"/>
      <c r="RRS1" s="165"/>
      <c r="RRT1" s="165"/>
      <c r="RRU1" s="165"/>
      <c r="RRV1" s="165"/>
      <c r="RRW1" s="165"/>
      <c r="RRX1" s="165"/>
      <c r="RRY1" s="165"/>
      <c r="RRZ1" s="165"/>
      <c r="RSA1" s="165"/>
      <c r="RSB1" s="165"/>
      <c r="RSC1" s="165"/>
      <c r="RSD1" s="165"/>
      <c r="RSE1" s="165"/>
      <c r="RSF1" s="165"/>
      <c r="RSG1" s="165"/>
      <c r="RSH1" s="165"/>
      <c r="RSI1" s="165"/>
      <c r="RSJ1" s="165"/>
      <c r="RSK1" s="165"/>
      <c r="RSL1" s="165"/>
      <c r="RSM1" s="165"/>
      <c r="RSN1" s="165"/>
      <c r="RSO1" s="165"/>
      <c r="RSP1" s="165"/>
      <c r="RSQ1" s="165"/>
      <c r="RSR1" s="165"/>
      <c r="RSS1" s="165"/>
      <c r="RST1" s="165"/>
      <c r="RSU1" s="165"/>
      <c r="RSV1" s="165"/>
      <c r="RSW1" s="165"/>
      <c r="RSX1" s="165"/>
      <c r="RSY1" s="165"/>
      <c r="RSZ1" s="165"/>
      <c r="RTA1" s="165"/>
      <c r="RTB1" s="165"/>
      <c r="RTC1" s="165"/>
      <c r="RTD1" s="165"/>
      <c r="RTE1" s="165"/>
      <c r="RTF1" s="165"/>
      <c r="RTG1" s="165"/>
      <c r="RTH1" s="165"/>
      <c r="RTI1" s="165"/>
      <c r="RTJ1" s="165"/>
      <c r="RTK1" s="165"/>
      <c r="RTL1" s="165"/>
      <c r="RTM1" s="165"/>
      <c r="RTN1" s="165"/>
      <c r="RTO1" s="165"/>
      <c r="RTP1" s="165"/>
      <c r="RTQ1" s="165"/>
      <c r="RTR1" s="165"/>
      <c r="RTS1" s="165"/>
      <c r="RTT1" s="165"/>
      <c r="RTU1" s="165"/>
      <c r="RTV1" s="165"/>
      <c r="RTW1" s="165"/>
      <c r="RTX1" s="165"/>
      <c r="RTY1" s="165"/>
      <c r="RTZ1" s="165"/>
      <c r="RUA1" s="165"/>
      <c r="RUB1" s="165"/>
      <c r="RUC1" s="165"/>
      <c r="RUD1" s="165"/>
      <c r="RUE1" s="165"/>
      <c r="RUF1" s="165"/>
      <c r="RUG1" s="165"/>
      <c r="RUH1" s="165"/>
      <c r="RUI1" s="165"/>
      <c r="RUJ1" s="165"/>
      <c r="RUK1" s="165"/>
      <c r="RUL1" s="165"/>
      <c r="RUM1" s="165"/>
      <c r="RUN1" s="165"/>
      <c r="RUO1" s="165"/>
      <c r="RUP1" s="165"/>
      <c r="RUQ1" s="165"/>
      <c r="RUR1" s="165"/>
      <c r="RUS1" s="165"/>
      <c r="RUT1" s="165"/>
      <c r="RUU1" s="165"/>
      <c r="RUV1" s="165"/>
      <c r="RUW1" s="165"/>
      <c r="RUX1" s="165"/>
      <c r="RUY1" s="165"/>
      <c r="RUZ1" s="165"/>
      <c r="RVA1" s="165"/>
      <c r="RVB1" s="165"/>
      <c r="RVC1" s="165"/>
      <c r="RVD1" s="165"/>
      <c r="RVE1" s="165"/>
      <c r="RVF1" s="165"/>
      <c r="RVG1" s="165"/>
      <c r="RVH1" s="165"/>
      <c r="RVI1" s="165"/>
      <c r="RVJ1" s="165"/>
      <c r="RVK1" s="165"/>
      <c r="RVL1" s="165"/>
      <c r="RVM1" s="165"/>
      <c r="RVN1" s="165"/>
      <c r="RVO1" s="165"/>
      <c r="RVP1" s="165"/>
      <c r="RVQ1" s="165"/>
      <c r="RVR1" s="165"/>
      <c r="RVS1" s="165"/>
      <c r="RVT1" s="165"/>
      <c r="RVU1" s="165"/>
      <c r="RVV1" s="165"/>
      <c r="RVW1" s="165"/>
      <c r="RVX1" s="165"/>
      <c r="RVY1" s="165"/>
      <c r="RVZ1" s="165"/>
      <c r="RWA1" s="165"/>
      <c r="RWB1" s="165"/>
      <c r="RWC1" s="165"/>
      <c r="RWD1" s="165"/>
      <c r="RWE1" s="165"/>
      <c r="RWF1" s="165"/>
      <c r="RWG1" s="165"/>
      <c r="RWH1" s="165"/>
      <c r="RWI1" s="165"/>
      <c r="RWJ1" s="165"/>
      <c r="RWK1" s="165"/>
      <c r="RWL1" s="165"/>
      <c r="RWM1" s="165"/>
      <c r="RWN1" s="165"/>
      <c r="RWO1" s="165"/>
      <c r="RWP1" s="165"/>
      <c r="RWQ1" s="165"/>
      <c r="RWR1" s="165"/>
      <c r="RWS1" s="165"/>
      <c r="RWT1" s="165"/>
      <c r="RWU1" s="165"/>
      <c r="RWV1" s="165"/>
      <c r="RWW1" s="165"/>
      <c r="RWX1" s="165"/>
      <c r="RWY1" s="165"/>
      <c r="RWZ1" s="165"/>
      <c r="RXA1" s="165"/>
      <c r="RXB1" s="165"/>
      <c r="RXC1" s="165"/>
      <c r="RXD1" s="165"/>
      <c r="RXE1" s="165"/>
      <c r="RXF1" s="165"/>
      <c r="RXG1" s="165"/>
      <c r="RXH1" s="165"/>
      <c r="RXI1" s="165"/>
      <c r="RXJ1" s="165"/>
      <c r="RXK1" s="165"/>
      <c r="RXL1" s="165"/>
      <c r="RXM1" s="165"/>
      <c r="RXN1" s="165"/>
      <c r="RXO1" s="165"/>
      <c r="RXP1" s="165"/>
      <c r="RXQ1" s="165"/>
      <c r="RXR1" s="165"/>
      <c r="RXS1" s="165"/>
      <c r="RXT1" s="165"/>
      <c r="RXU1" s="165"/>
      <c r="RXV1" s="165"/>
      <c r="RXW1" s="165"/>
      <c r="RXX1" s="165"/>
      <c r="RXY1" s="165"/>
      <c r="RXZ1" s="165"/>
      <c r="RYA1" s="165"/>
      <c r="RYB1" s="165"/>
      <c r="RYC1" s="165"/>
      <c r="RYD1" s="165"/>
      <c r="RYE1" s="165"/>
      <c r="RYF1" s="165"/>
      <c r="RYG1" s="165"/>
      <c r="RYH1" s="165"/>
      <c r="RYI1" s="165"/>
      <c r="RYJ1" s="165"/>
      <c r="RYK1" s="165"/>
      <c r="RYL1" s="165"/>
      <c r="RYM1" s="165"/>
      <c r="RYN1" s="165"/>
      <c r="RYO1" s="165"/>
      <c r="RYP1" s="165"/>
      <c r="RYQ1" s="165"/>
      <c r="RYR1" s="165"/>
      <c r="RYS1" s="165"/>
      <c r="RYT1" s="165"/>
      <c r="RYU1" s="165"/>
      <c r="RYV1" s="165"/>
      <c r="RYW1" s="165"/>
      <c r="RYX1" s="165"/>
      <c r="RYY1" s="165"/>
      <c r="RYZ1" s="165"/>
      <c r="RZA1" s="165"/>
      <c r="RZB1" s="165"/>
      <c r="RZC1" s="165"/>
      <c r="RZD1" s="165"/>
      <c r="RZE1" s="165"/>
      <c r="RZF1" s="165"/>
      <c r="RZG1" s="165"/>
      <c r="RZH1" s="165"/>
      <c r="RZI1" s="165"/>
      <c r="RZJ1" s="165"/>
      <c r="RZK1" s="165"/>
      <c r="RZL1" s="165"/>
      <c r="RZM1" s="165"/>
      <c r="RZN1" s="165"/>
      <c r="RZO1" s="165"/>
      <c r="RZP1" s="165"/>
      <c r="RZQ1" s="165"/>
      <c r="RZR1" s="165"/>
      <c r="RZS1" s="165"/>
      <c r="RZT1" s="165"/>
      <c r="RZU1" s="165"/>
      <c r="RZV1" s="165"/>
      <c r="RZW1" s="165"/>
      <c r="RZX1" s="165"/>
      <c r="RZY1" s="165"/>
      <c r="RZZ1" s="165"/>
      <c r="SAA1" s="165"/>
      <c r="SAB1" s="165"/>
      <c r="SAC1" s="165"/>
      <c r="SAD1" s="165"/>
      <c r="SAE1" s="165"/>
      <c r="SAF1" s="165"/>
      <c r="SAG1" s="165"/>
      <c r="SAH1" s="165"/>
      <c r="SAI1" s="165"/>
      <c r="SAJ1" s="165"/>
      <c r="SAK1" s="165"/>
      <c r="SAL1" s="165"/>
      <c r="SAM1" s="165"/>
      <c r="SAN1" s="165"/>
      <c r="SAO1" s="165"/>
      <c r="SAP1" s="165"/>
      <c r="SAQ1" s="165"/>
      <c r="SAR1" s="165"/>
      <c r="SAS1" s="165"/>
      <c r="SAT1" s="165"/>
      <c r="SAU1" s="165"/>
      <c r="SAV1" s="165"/>
      <c r="SAW1" s="165"/>
      <c r="SAX1" s="165"/>
      <c r="SAY1" s="165"/>
      <c r="SAZ1" s="165"/>
      <c r="SBA1" s="165"/>
      <c r="SBB1" s="165"/>
      <c r="SBC1" s="165"/>
      <c r="SBD1" s="165"/>
      <c r="SBE1" s="165"/>
      <c r="SBF1" s="165"/>
      <c r="SBG1" s="165"/>
      <c r="SBH1" s="165"/>
      <c r="SBI1" s="165"/>
      <c r="SBJ1" s="165"/>
      <c r="SBK1" s="165"/>
      <c r="SBL1" s="165"/>
      <c r="SBM1" s="165"/>
      <c r="SBN1" s="165"/>
      <c r="SBO1" s="165"/>
      <c r="SBP1" s="165"/>
      <c r="SBQ1" s="165"/>
      <c r="SBR1" s="165"/>
      <c r="SBS1" s="165"/>
      <c r="SBT1" s="165"/>
      <c r="SBU1" s="165"/>
      <c r="SBV1" s="165"/>
      <c r="SBW1" s="165"/>
      <c r="SBX1" s="165"/>
      <c r="SBY1" s="165"/>
      <c r="SBZ1" s="165"/>
      <c r="SCA1" s="165"/>
      <c r="SCB1" s="165"/>
      <c r="SCC1" s="165"/>
      <c r="SCD1" s="165"/>
      <c r="SCE1" s="165"/>
      <c r="SCF1" s="165"/>
      <c r="SCG1" s="165"/>
      <c r="SCH1" s="165"/>
      <c r="SCI1" s="165"/>
      <c r="SCJ1" s="165"/>
      <c r="SCK1" s="165"/>
      <c r="SCL1" s="165"/>
      <c r="SCM1" s="165"/>
      <c r="SCN1" s="165"/>
      <c r="SCO1" s="165"/>
      <c r="SCP1" s="165"/>
      <c r="SCQ1" s="165"/>
      <c r="SCR1" s="165"/>
      <c r="SCS1" s="165"/>
      <c r="SCT1" s="165"/>
      <c r="SCU1" s="165"/>
      <c r="SCV1" s="165"/>
      <c r="SCW1" s="165"/>
      <c r="SCX1" s="165"/>
      <c r="SCY1" s="165"/>
      <c r="SCZ1" s="165"/>
      <c r="SDA1" s="165"/>
      <c r="SDB1" s="165"/>
      <c r="SDC1" s="165"/>
      <c r="SDD1" s="165"/>
      <c r="SDE1" s="165"/>
      <c r="SDF1" s="165"/>
      <c r="SDG1" s="165"/>
      <c r="SDH1" s="165"/>
      <c r="SDI1" s="165"/>
      <c r="SDJ1" s="165"/>
      <c r="SDK1" s="165"/>
      <c r="SDL1" s="165"/>
      <c r="SDM1" s="165"/>
      <c r="SDN1" s="165"/>
      <c r="SDO1" s="165"/>
      <c r="SDP1" s="165"/>
      <c r="SDQ1" s="165"/>
      <c r="SDR1" s="165"/>
      <c r="SDS1" s="165"/>
      <c r="SDT1" s="165"/>
      <c r="SDU1" s="165"/>
      <c r="SDV1" s="165"/>
      <c r="SDW1" s="165"/>
      <c r="SDX1" s="165"/>
      <c r="SDY1" s="165"/>
      <c r="SDZ1" s="165"/>
      <c r="SEA1" s="165"/>
      <c r="SEB1" s="165"/>
      <c r="SEC1" s="165"/>
      <c r="SED1" s="165"/>
      <c r="SEE1" s="165"/>
      <c r="SEF1" s="165"/>
      <c r="SEG1" s="165"/>
      <c r="SEH1" s="165"/>
      <c r="SEI1" s="165"/>
      <c r="SEJ1" s="165"/>
      <c r="SEK1" s="165"/>
      <c r="SEL1" s="165"/>
      <c r="SEM1" s="165"/>
      <c r="SEN1" s="165"/>
      <c r="SEO1" s="165"/>
      <c r="SEP1" s="165"/>
      <c r="SEQ1" s="165"/>
      <c r="SER1" s="165"/>
      <c r="SES1" s="165"/>
      <c r="SET1" s="165"/>
      <c r="SEU1" s="165"/>
      <c r="SEV1" s="165"/>
      <c r="SEW1" s="165"/>
      <c r="SEX1" s="165"/>
      <c r="SEY1" s="165"/>
      <c r="SEZ1" s="165"/>
      <c r="SFA1" s="165"/>
      <c r="SFB1" s="165"/>
      <c r="SFC1" s="165"/>
      <c r="SFD1" s="165"/>
      <c r="SFE1" s="165"/>
      <c r="SFF1" s="165"/>
      <c r="SFG1" s="165"/>
      <c r="SFH1" s="165"/>
      <c r="SFI1" s="165"/>
      <c r="SFJ1" s="165"/>
      <c r="SFK1" s="165"/>
      <c r="SFL1" s="165"/>
      <c r="SFM1" s="165"/>
      <c r="SFN1" s="165"/>
      <c r="SFO1" s="165"/>
      <c r="SFP1" s="165"/>
      <c r="SFQ1" s="165"/>
      <c r="SFR1" s="165"/>
      <c r="SFS1" s="165"/>
      <c r="SFT1" s="165"/>
      <c r="SFU1" s="165"/>
      <c r="SFV1" s="165"/>
      <c r="SFW1" s="165"/>
      <c r="SFX1" s="165"/>
      <c r="SFY1" s="165"/>
      <c r="SFZ1" s="165"/>
      <c r="SGA1" s="165"/>
      <c r="SGB1" s="165"/>
      <c r="SGC1" s="165"/>
      <c r="SGD1" s="165"/>
      <c r="SGE1" s="165"/>
      <c r="SGF1" s="165"/>
      <c r="SGG1" s="165"/>
      <c r="SGH1" s="165"/>
      <c r="SGI1" s="165"/>
      <c r="SGJ1" s="165"/>
      <c r="SGK1" s="165"/>
      <c r="SGL1" s="165"/>
      <c r="SGM1" s="165"/>
      <c r="SGN1" s="165"/>
      <c r="SGO1" s="165"/>
      <c r="SGP1" s="165"/>
      <c r="SGQ1" s="165"/>
      <c r="SGR1" s="165"/>
      <c r="SGS1" s="165"/>
      <c r="SGT1" s="165"/>
      <c r="SGU1" s="165"/>
      <c r="SGV1" s="165"/>
      <c r="SGW1" s="165"/>
      <c r="SGX1" s="165"/>
      <c r="SGY1" s="165"/>
      <c r="SGZ1" s="165"/>
      <c r="SHA1" s="165"/>
      <c r="SHB1" s="165"/>
      <c r="SHC1" s="165"/>
      <c r="SHD1" s="165"/>
      <c r="SHE1" s="165"/>
      <c r="SHF1" s="165"/>
      <c r="SHG1" s="165"/>
      <c r="SHH1" s="165"/>
      <c r="SHI1" s="165"/>
      <c r="SHJ1" s="165"/>
      <c r="SHK1" s="165"/>
      <c r="SHL1" s="165"/>
      <c r="SHM1" s="165"/>
      <c r="SHN1" s="165"/>
      <c r="SHO1" s="165"/>
      <c r="SHP1" s="165"/>
      <c r="SHQ1" s="165"/>
      <c r="SHR1" s="165"/>
      <c r="SHS1" s="165"/>
      <c r="SHT1" s="165"/>
      <c r="SHU1" s="165"/>
      <c r="SHV1" s="165"/>
      <c r="SHW1" s="165"/>
      <c r="SHX1" s="165"/>
      <c r="SHY1" s="165"/>
      <c r="SHZ1" s="165"/>
      <c r="SIA1" s="165"/>
      <c r="SIB1" s="165"/>
      <c r="SIC1" s="165"/>
      <c r="SID1" s="165"/>
      <c r="SIE1" s="165"/>
      <c r="SIF1" s="165"/>
      <c r="SIG1" s="165"/>
      <c r="SIH1" s="165"/>
      <c r="SII1" s="165"/>
      <c r="SIJ1" s="165"/>
      <c r="SIK1" s="165"/>
      <c r="SIL1" s="165"/>
      <c r="SIM1" s="165"/>
      <c r="SIN1" s="165"/>
      <c r="SIO1" s="165"/>
      <c r="SIP1" s="165"/>
      <c r="SIQ1" s="165"/>
      <c r="SIR1" s="165"/>
      <c r="SIS1" s="165"/>
      <c r="SIT1" s="165"/>
      <c r="SIU1" s="165"/>
      <c r="SIV1" s="165"/>
      <c r="SIW1" s="165"/>
      <c r="SIX1" s="165"/>
      <c r="SIY1" s="165"/>
      <c r="SIZ1" s="165"/>
      <c r="SJA1" s="165"/>
      <c r="SJB1" s="165"/>
      <c r="SJC1" s="165"/>
      <c r="SJD1" s="165"/>
      <c r="SJE1" s="165"/>
      <c r="SJF1" s="165"/>
      <c r="SJG1" s="165"/>
      <c r="SJH1" s="165"/>
      <c r="SJI1" s="165"/>
      <c r="SJJ1" s="165"/>
      <c r="SJK1" s="165"/>
      <c r="SJL1" s="165"/>
      <c r="SJM1" s="165"/>
      <c r="SJN1" s="165"/>
      <c r="SJO1" s="165"/>
      <c r="SJP1" s="165"/>
      <c r="SJQ1" s="165"/>
      <c r="SJR1" s="165"/>
      <c r="SJS1" s="165"/>
      <c r="SJT1" s="165"/>
      <c r="SJU1" s="165"/>
      <c r="SJV1" s="165"/>
      <c r="SJW1" s="165"/>
      <c r="SJX1" s="165"/>
      <c r="SJY1" s="165"/>
      <c r="SJZ1" s="165"/>
      <c r="SKA1" s="165"/>
      <c r="SKB1" s="165"/>
      <c r="SKC1" s="165"/>
      <c r="SKD1" s="165"/>
      <c r="SKE1" s="165"/>
      <c r="SKF1" s="165"/>
      <c r="SKG1" s="165"/>
      <c r="SKH1" s="165"/>
      <c r="SKI1" s="165"/>
      <c r="SKJ1" s="165"/>
      <c r="SKK1" s="165"/>
      <c r="SKL1" s="165"/>
      <c r="SKM1" s="165"/>
      <c r="SKN1" s="165"/>
      <c r="SKO1" s="165"/>
      <c r="SKP1" s="165"/>
      <c r="SKQ1" s="165"/>
      <c r="SKR1" s="165"/>
      <c r="SKS1" s="165"/>
      <c r="SKT1" s="165"/>
      <c r="SKU1" s="165"/>
      <c r="SKV1" s="165"/>
      <c r="SKW1" s="165"/>
      <c r="SKX1" s="165"/>
      <c r="SKY1" s="165"/>
      <c r="SKZ1" s="165"/>
      <c r="SLA1" s="165"/>
      <c r="SLB1" s="165"/>
      <c r="SLC1" s="165"/>
      <c r="SLD1" s="165"/>
      <c r="SLE1" s="165"/>
      <c r="SLF1" s="165"/>
      <c r="SLG1" s="165"/>
      <c r="SLH1" s="165"/>
      <c r="SLI1" s="165"/>
      <c r="SLJ1" s="165"/>
      <c r="SLK1" s="165"/>
      <c r="SLL1" s="165"/>
      <c r="SLM1" s="165"/>
      <c r="SLN1" s="165"/>
      <c r="SLO1" s="165"/>
      <c r="SLP1" s="165"/>
      <c r="SLQ1" s="165"/>
      <c r="SLR1" s="165"/>
      <c r="SLS1" s="165"/>
      <c r="SLT1" s="165"/>
      <c r="SLU1" s="165"/>
      <c r="SLV1" s="165"/>
      <c r="SLW1" s="165"/>
      <c r="SLX1" s="165"/>
      <c r="SLY1" s="165"/>
      <c r="SLZ1" s="165"/>
      <c r="SMA1" s="165"/>
      <c r="SMB1" s="165"/>
      <c r="SMC1" s="165"/>
      <c r="SMD1" s="165"/>
      <c r="SME1" s="165"/>
      <c r="SMF1" s="165"/>
      <c r="SMG1" s="165"/>
      <c r="SMH1" s="165"/>
      <c r="SMI1" s="165"/>
      <c r="SMJ1" s="165"/>
      <c r="SMK1" s="165"/>
      <c r="SML1" s="165"/>
      <c r="SMM1" s="165"/>
      <c r="SMN1" s="165"/>
      <c r="SMO1" s="165"/>
      <c r="SMP1" s="165"/>
      <c r="SMQ1" s="165"/>
      <c r="SMR1" s="165"/>
      <c r="SMS1" s="165"/>
      <c r="SMT1" s="165"/>
      <c r="SMU1" s="165"/>
      <c r="SMV1" s="165"/>
      <c r="SMW1" s="165"/>
      <c r="SMX1" s="165"/>
      <c r="SMY1" s="165"/>
      <c r="SMZ1" s="165"/>
      <c r="SNA1" s="165"/>
      <c r="SNB1" s="165"/>
      <c r="SNC1" s="165"/>
      <c r="SND1" s="165"/>
      <c r="SNE1" s="165"/>
      <c r="SNF1" s="165"/>
      <c r="SNG1" s="165"/>
      <c r="SNH1" s="165"/>
      <c r="SNI1" s="165"/>
      <c r="SNJ1" s="165"/>
      <c r="SNK1" s="165"/>
      <c r="SNL1" s="165"/>
      <c r="SNM1" s="165"/>
      <c r="SNN1" s="165"/>
      <c r="SNO1" s="165"/>
      <c r="SNP1" s="165"/>
      <c r="SNQ1" s="165"/>
      <c r="SNR1" s="165"/>
      <c r="SNS1" s="165"/>
      <c r="SNT1" s="165"/>
      <c r="SNU1" s="165"/>
      <c r="SNV1" s="165"/>
      <c r="SNW1" s="165"/>
      <c r="SNX1" s="165"/>
      <c r="SNY1" s="165"/>
      <c r="SNZ1" s="165"/>
      <c r="SOA1" s="165"/>
      <c r="SOB1" s="165"/>
      <c r="SOC1" s="165"/>
      <c r="SOD1" s="165"/>
      <c r="SOE1" s="165"/>
      <c r="SOF1" s="165"/>
      <c r="SOG1" s="165"/>
      <c r="SOH1" s="165"/>
      <c r="SOI1" s="165"/>
      <c r="SOJ1" s="165"/>
      <c r="SOK1" s="165"/>
      <c r="SOL1" s="165"/>
      <c r="SOM1" s="165"/>
      <c r="SON1" s="165"/>
      <c r="SOO1" s="165"/>
      <c r="SOP1" s="165"/>
      <c r="SOQ1" s="165"/>
      <c r="SOR1" s="165"/>
      <c r="SOS1" s="165"/>
      <c r="SOT1" s="165"/>
      <c r="SOU1" s="165"/>
      <c r="SOV1" s="165"/>
      <c r="SOW1" s="165"/>
      <c r="SOX1" s="165"/>
      <c r="SOY1" s="165"/>
      <c r="SOZ1" s="165"/>
      <c r="SPA1" s="165"/>
      <c r="SPB1" s="165"/>
      <c r="SPC1" s="165"/>
      <c r="SPD1" s="165"/>
      <c r="SPE1" s="165"/>
      <c r="SPF1" s="165"/>
      <c r="SPG1" s="165"/>
      <c r="SPH1" s="165"/>
      <c r="SPI1" s="165"/>
      <c r="SPJ1" s="165"/>
      <c r="SPK1" s="165"/>
      <c r="SPL1" s="165"/>
      <c r="SPM1" s="165"/>
      <c r="SPN1" s="165"/>
      <c r="SPO1" s="165"/>
      <c r="SPP1" s="165"/>
      <c r="SPQ1" s="165"/>
      <c r="SPR1" s="165"/>
      <c r="SPS1" s="165"/>
      <c r="SPT1" s="165"/>
      <c r="SPU1" s="165"/>
      <c r="SPV1" s="165"/>
      <c r="SPW1" s="165"/>
      <c r="SPX1" s="165"/>
      <c r="SPY1" s="165"/>
      <c r="SPZ1" s="165"/>
      <c r="SQA1" s="165"/>
      <c r="SQB1" s="165"/>
      <c r="SQC1" s="165"/>
      <c r="SQD1" s="165"/>
      <c r="SQE1" s="165"/>
      <c r="SQF1" s="165"/>
      <c r="SQG1" s="165"/>
      <c r="SQH1" s="165"/>
      <c r="SQI1" s="165"/>
      <c r="SQJ1" s="165"/>
      <c r="SQK1" s="165"/>
      <c r="SQL1" s="165"/>
      <c r="SQM1" s="165"/>
      <c r="SQN1" s="165"/>
      <c r="SQO1" s="165"/>
      <c r="SQP1" s="165"/>
      <c r="SQQ1" s="165"/>
      <c r="SQR1" s="165"/>
      <c r="SQS1" s="165"/>
      <c r="SQT1" s="165"/>
      <c r="SQU1" s="165"/>
      <c r="SQV1" s="165"/>
      <c r="SQW1" s="165"/>
      <c r="SQX1" s="165"/>
      <c r="SQY1" s="165"/>
      <c r="SQZ1" s="165"/>
      <c r="SRA1" s="165"/>
      <c r="SRB1" s="165"/>
      <c r="SRC1" s="165"/>
      <c r="SRD1" s="165"/>
      <c r="SRE1" s="165"/>
      <c r="SRF1" s="165"/>
      <c r="SRG1" s="165"/>
      <c r="SRH1" s="165"/>
      <c r="SRI1" s="165"/>
      <c r="SRJ1" s="165"/>
      <c r="SRK1" s="165"/>
      <c r="SRL1" s="165"/>
      <c r="SRM1" s="165"/>
      <c r="SRN1" s="165"/>
      <c r="SRO1" s="165"/>
      <c r="SRP1" s="165"/>
      <c r="SRQ1" s="165"/>
      <c r="SRR1" s="165"/>
      <c r="SRS1" s="165"/>
      <c r="SRT1" s="165"/>
      <c r="SRU1" s="165"/>
      <c r="SRV1" s="165"/>
      <c r="SRW1" s="165"/>
      <c r="SRX1" s="165"/>
      <c r="SRY1" s="165"/>
      <c r="SRZ1" s="165"/>
      <c r="SSA1" s="165"/>
      <c r="SSB1" s="165"/>
      <c r="SSC1" s="165"/>
      <c r="SSD1" s="165"/>
      <c r="SSE1" s="165"/>
      <c r="SSF1" s="165"/>
      <c r="SSG1" s="165"/>
      <c r="SSH1" s="165"/>
      <c r="SSI1" s="165"/>
      <c r="SSJ1" s="165"/>
      <c r="SSK1" s="165"/>
      <c r="SSL1" s="165"/>
      <c r="SSM1" s="165"/>
      <c r="SSN1" s="165"/>
      <c r="SSO1" s="165"/>
      <c r="SSP1" s="165"/>
      <c r="SSQ1" s="165"/>
      <c r="SSR1" s="165"/>
      <c r="SSS1" s="165"/>
      <c r="SST1" s="165"/>
      <c r="SSU1" s="165"/>
      <c r="SSV1" s="165"/>
      <c r="SSW1" s="165"/>
      <c r="SSX1" s="165"/>
      <c r="SSY1" s="165"/>
      <c r="SSZ1" s="165"/>
      <c r="STA1" s="165"/>
      <c r="STB1" s="165"/>
      <c r="STC1" s="165"/>
      <c r="STD1" s="165"/>
      <c r="STE1" s="165"/>
      <c r="STF1" s="165"/>
      <c r="STG1" s="165"/>
      <c r="STH1" s="165"/>
      <c r="STI1" s="165"/>
      <c r="STJ1" s="165"/>
      <c r="STK1" s="165"/>
      <c r="STL1" s="165"/>
      <c r="STM1" s="165"/>
      <c r="STN1" s="165"/>
      <c r="STO1" s="165"/>
      <c r="STP1" s="165"/>
      <c r="STQ1" s="165"/>
      <c r="STR1" s="165"/>
      <c r="STS1" s="165"/>
      <c r="STT1" s="165"/>
      <c r="STU1" s="165"/>
      <c r="STV1" s="165"/>
      <c r="STW1" s="165"/>
      <c r="STX1" s="165"/>
      <c r="STY1" s="165"/>
      <c r="STZ1" s="165"/>
      <c r="SUA1" s="165"/>
      <c r="SUB1" s="165"/>
      <c r="SUC1" s="165"/>
      <c r="SUD1" s="165"/>
      <c r="SUE1" s="165"/>
      <c r="SUF1" s="165"/>
      <c r="SUG1" s="165"/>
      <c r="SUH1" s="165"/>
      <c r="SUI1" s="165"/>
      <c r="SUJ1" s="165"/>
      <c r="SUK1" s="165"/>
      <c r="SUL1" s="165"/>
      <c r="SUM1" s="165"/>
      <c r="SUN1" s="165"/>
      <c r="SUO1" s="165"/>
      <c r="SUP1" s="165"/>
      <c r="SUQ1" s="165"/>
      <c r="SUR1" s="165"/>
      <c r="SUS1" s="165"/>
      <c r="SUT1" s="165"/>
      <c r="SUU1" s="165"/>
      <c r="SUV1" s="165"/>
      <c r="SUW1" s="165"/>
      <c r="SUX1" s="165"/>
      <c r="SUY1" s="165"/>
      <c r="SUZ1" s="165"/>
      <c r="SVA1" s="165"/>
      <c r="SVB1" s="165"/>
      <c r="SVC1" s="165"/>
      <c r="SVD1" s="165"/>
      <c r="SVE1" s="165"/>
      <c r="SVF1" s="165"/>
      <c r="SVG1" s="165"/>
      <c r="SVH1" s="165"/>
      <c r="SVI1" s="165"/>
      <c r="SVJ1" s="165"/>
      <c r="SVK1" s="165"/>
      <c r="SVL1" s="165"/>
      <c r="SVM1" s="165"/>
      <c r="SVN1" s="165"/>
      <c r="SVO1" s="165"/>
      <c r="SVP1" s="165"/>
      <c r="SVQ1" s="165"/>
      <c r="SVR1" s="165"/>
      <c r="SVS1" s="165"/>
      <c r="SVT1" s="165"/>
      <c r="SVU1" s="165"/>
      <c r="SVV1" s="165"/>
      <c r="SVW1" s="165"/>
      <c r="SVX1" s="165"/>
      <c r="SVY1" s="165"/>
      <c r="SVZ1" s="165"/>
      <c r="SWA1" s="165"/>
      <c r="SWB1" s="165"/>
      <c r="SWC1" s="165"/>
      <c r="SWD1" s="165"/>
      <c r="SWE1" s="165"/>
      <c r="SWF1" s="165"/>
      <c r="SWG1" s="165"/>
      <c r="SWH1" s="165"/>
      <c r="SWI1" s="165"/>
      <c r="SWJ1" s="165"/>
      <c r="SWK1" s="165"/>
      <c r="SWL1" s="165"/>
      <c r="SWM1" s="165"/>
      <c r="SWN1" s="165"/>
      <c r="SWO1" s="165"/>
      <c r="SWP1" s="165"/>
      <c r="SWQ1" s="165"/>
      <c r="SWR1" s="165"/>
      <c r="SWS1" s="165"/>
      <c r="SWT1" s="165"/>
      <c r="SWU1" s="165"/>
      <c r="SWV1" s="165"/>
      <c r="SWW1" s="165"/>
      <c r="SWX1" s="165"/>
      <c r="SWY1" s="165"/>
      <c r="SWZ1" s="165"/>
      <c r="SXA1" s="165"/>
      <c r="SXB1" s="165"/>
      <c r="SXC1" s="165"/>
      <c r="SXD1" s="165"/>
      <c r="SXE1" s="165"/>
      <c r="SXF1" s="165"/>
      <c r="SXG1" s="165"/>
      <c r="SXH1" s="165"/>
      <c r="SXI1" s="165"/>
      <c r="SXJ1" s="165"/>
      <c r="SXK1" s="165"/>
      <c r="SXL1" s="165"/>
      <c r="SXM1" s="165"/>
      <c r="SXN1" s="165"/>
      <c r="SXO1" s="165"/>
      <c r="SXP1" s="165"/>
      <c r="SXQ1" s="165"/>
      <c r="SXR1" s="165"/>
      <c r="SXS1" s="165"/>
      <c r="SXT1" s="165"/>
      <c r="SXU1" s="165"/>
      <c r="SXV1" s="165"/>
      <c r="SXW1" s="165"/>
      <c r="SXX1" s="165"/>
      <c r="SXY1" s="165"/>
      <c r="SXZ1" s="165"/>
      <c r="SYA1" s="165"/>
      <c r="SYB1" s="165"/>
      <c r="SYC1" s="165"/>
      <c r="SYD1" s="165"/>
      <c r="SYE1" s="165"/>
      <c r="SYF1" s="165"/>
      <c r="SYG1" s="165"/>
      <c r="SYH1" s="165"/>
      <c r="SYI1" s="165"/>
      <c r="SYJ1" s="165"/>
      <c r="SYK1" s="165"/>
      <c r="SYL1" s="165"/>
      <c r="SYM1" s="165"/>
      <c r="SYN1" s="165"/>
      <c r="SYO1" s="165"/>
      <c r="SYP1" s="165"/>
      <c r="SYQ1" s="165"/>
      <c r="SYR1" s="165"/>
      <c r="SYS1" s="165"/>
      <c r="SYT1" s="165"/>
      <c r="SYU1" s="165"/>
      <c r="SYV1" s="165"/>
      <c r="SYW1" s="165"/>
      <c r="SYX1" s="165"/>
      <c r="SYY1" s="165"/>
      <c r="SYZ1" s="165"/>
      <c r="SZA1" s="165"/>
      <c r="SZB1" s="165"/>
      <c r="SZC1" s="165"/>
      <c r="SZD1" s="165"/>
      <c r="SZE1" s="165"/>
      <c r="SZF1" s="165"/>
      <c r="SZG1" s="165"/>
      <c r="SZH1" s="165"/>
      <c r="SZI1" s="165"/>
      <c r="SZJ1" s="165"/>
      <c r="SZK1" s="165"/>
      <c r="SZL1" s="165"/>
      <c r="SZM1" s="165"/>
      <c r="SZN1" s="165"/>
      <c r="SZO1" s="165"/>
      <c r="SZP1" s="165"/>
      <c r="SZQ1" s="165"/>
      <c r="SZR1" s="165"/>
      <c r="SZS1" s="165"/>
      <c r="SZT1" s="165"/>
      <c r="SZU1" s="165"/>
      <c r="SZV1" s="165"/>
      <c r="SZW1" s="165"/>
      <c r="SZX1" s="165"/>
      <c r="SZY1" s="165"/>
      <c r="SZZ1" s="165"/>
      <c r="TAA1" s="165"/>
      <c r="TAB1" s="165"/>
      <c r="TAC1" s="165"/>
      <c r="TAD1" s="165"/>
      <c r="TAE1" s="165"/>
      <c r="TAF1" s="165"/>
      <c r="TAG1" s="165"/>
      <c r="TAH1" s="165"/>
      <c r="TAI1" s="165"/>
      <c r="TAJ1" s="165"/>
      <c r="TAK1" s="165"/>
      <c r="TAL1" s="165"/>
      <c r="TAM1" s="165"/>
      <c r="TAN1" s="165"/>
      <c r="TAO1" s="165"/>
      <c r="TAP1" s="165"/>
      <c r="TAQ1" s="165"/>
      <c r="TAR1" s="165"/>
      <c r="TAS1" s="165"/>
      <c r="TAT1" s="165"/>
      <c r="TAU1" s="165"/>
      <c r="TAV1" s="165"/>
      <c r="TAW1" s="165"/>
      <c r="TAX1" s="165"/>
      <c r="TAY1" s="165"/>
      <c r="TAZ1" s="165"/>
      <c r="TBA1" s="165"/>
      <c r="TBB1" s="165"/>
      <c r="TBC1" s="165"/>
      <c r="TBD1" s="165"/>
      <c r="TBE1" s="165"/>
      <c r="TBF1" s="165"/>
      <c r="TBG1" s="165"/>
      <c r="TBH1" s="165"/>
      <c r="TBI1" s="165"/>
      <c r="TBJ1" s="165"/>
      <c r="TBK1" s="165"/>
      <c r="TBL1" s="165"/>
      <c r="TBM1" s="165"/>
      <c r="TBN1" s="165"/>
      <c r="TBO1" s="165"/>
      <c r="TBP1" s="165"/>
      <c r="TBQ1" s="165"/>
      <c r="TBR1" s="165"/>
      <c r="TBS1" s="165"/>
      <c r="TBT1" s="165"/>
      <c r="TBU1" s="165"/>
      <c r="TBV1" s="165"/>
      <c r="TBW1" s="165"/>
      <c r="TBX1" s="165"/>
      <c r="TBY1" s="165"/>
      <c r="TBZ1" s="165"/>
      <c r="TCA1" s="165"/>
      <c r="TCB1" s="165"/>
      <c r="TCC1" s="165"/>
      <c r="TCD1" s="165"/>
      <c r="TCE1" s="165"/>
      <c r="TCF1" s="165"/>
      <c r="TCG1" s="165"/>
      <c r="TCH1" s="165"/>
      <c r="TCI1" s="165"/>
      <c r="TCJ1" s="165"/>
      <c r="TCK1" s="165"/>
      <c r="TCL1" s="165"/>
      <c r="TCM1" s="165"/>
      <c r="TCN1" s="165"/>
      <c r="TCO1" s="165"/>
      <c r="TCP1" s="165"/>
      <c r="TCQ1" s="165"/>
      <c r="TCR1" s="165"/>
      <c r="TCS1" s="165"/>
      <c r="TCT1" s="165"/>
      <c r="TCU1" s="165"/>
      <c r="TCV1" s="165"/>
      <c r="TCW1" s="165"/>
      <c r="TCX1" s="165"/>
      <c r="TCY1" s="165"/>
      <c r="TCZ1" s="165"/>
      <c r="TDA1" s="165"/>
      <c r="TDB1" s="165"/>
      <c r="TDC1" s="165"/>
      <c r="TDD1" s="165"/>
      <c r="TDE1" s="165"/>
      <c r="TDF1" s="165"/>
      <c r="TDG1" s="165"/>
      <c r="TDH1" s="165"/>
      <c r="TDI1" s="165"/>
      <c r="TDJ1" s="165"/>
      <c r="TDK1" s="165"/>
      <c r="TDL1" s="165"/>
      <c r="TDM1" s="165"/>
      <c r="TDN1" s="165"/>
      <c r="TDO1" s="165"/>
      <c r="TDP1" s="165"/>
      <c r="TDQ1" s="165"/>
      <c r="TDR1" s="165"/>
      <c r="TDS1" s="165"/>
      <c r="TDT1" s="165"/>
      <c r="TDU1" s="165"/>
      <c r="TDV1" s="165"/>
      <c r="TDW1" s="165"/>
      <c r="TDX1" s="165"/>
      <c r="TDY1" s="165"/>
      <c r="TDZ1" s="165"/>
      <c r="TEA1" s="165"/>
      <c r="TEB1" s="165"/>
      <c r="TEC1" s="165"/>
      <c r="TED1" s="165"/>
      <c r="TEE1" s="165"/>
      <c r="TEF1" s="165"/>
      <c r="TEG1" s="165"/>
      <c r="TEH1" s="165"/>
      <c r="TEI1" s="165"/>
      <c r="TEJ1" s="165"/>
      <c r="TEK1" s="165"/>
      <c r="TEL1" s="165"/>
      <c r="TEM1" s="165"/>
      <c r="TEN1" s="165"/>
      <c r="TEO1" s="165"/>
      <c r="TEP1" s="165"/>
      <c r="TEQ1" s="165"/>
      <c r="TER1" s="165"/>
      <c r="TES1" s="165"/>
      <c r="TET1" s="165"/>
      <c r="TEU1" s="165"/>
      <c r="TEV1" s="165"/>
      <c r="TEW1" s="165"/>
      <c r="TEX1" s="165"/>
      <c r="TEY1" s="165"/>
      <c r="TEZ1" s="165"/>
      <c r="TFA1" s="165"/>
      <c r="TFB1" s="165"/>
      <c r="TFC1" s="165"/>
      <c r="TFD1" s="165"/>
      <c r="TFE1" s="165"/>
      <c r="TFF1" s="165"/>
      <c r="TFG1" s="165"/>
      <c r="TFH1" s="165"/>
      <c r="TFI1" s="165"/>
      <c r="TFJ1" s="165"/>
      <c r="TFK1" s="165"/>
      <c r="TFL1" s="165"/>
      <c r="TFM1" s="165"/>
      <c r="TFN1" s="165"/>
      <c r="TFO1" s="165"/>
      <c r="TFP1" s="165"/>
      <c r="TFQ1" s="165"/>
      <c r="TFR1" s="165"/>
      <c r="TFS1" s="165"/>
      <c r="TFT1" s="165"/>
      <c r="TFU1" s="165"/>
      <c r="TFV1" s="165"/>
      <c r="TFW1" s="165"/>
      <c r="TFX1" s="165"/>
      <c r="TFY1" s="165"/>
      <c r="TFZ1" s="165"/>
      <c r="TGA1" s="165"/>
      <c r="TGB1" s="165"/>
      <c r="TGC1" s="165"/>
      <c r="TGD1" s="165"/>
      <c r="TGE1" s="165"/>
      <c r="TGF1" s="165"/>
      <c r="TGG1" s="165"/>
      <c r="TGH1" s="165"/>
      <c r="TGI1" s="165"/>
      <c r="TGJ1" s="165"/>
      <c r="TGK1" s="165"/>
      <c r="TGL1" s="165"/>
      <c r="TGM1" s="165"/>
      <c r="TGN1" s="165"/>
      <c r="TGO1" s="165"/>
      <c r="TGP1" s="165"/>
      <c r="TGQ1" s="165"/>
      <c r="TGR1" s="165"/>
      <c r="TGS1" s="165"/>
      <c r="TGT1" s="165"/>
      <c r="TGU1" s="165"/>
      <c r="TGV1" s="165"/>
      <c r="TGW1" s="165"/>
      <c r="TGX1" s="165"/>
      <c r="TGY1" s="165"/>
      <c r="TGZ1" s="165"/>
      <c r="THA1" s="165"/>
      <c r="THB1" s="165"/>
      <c r="THC1" s="165"/>
      <c r="THD1" s="165"/>
      <c r="THE1" s="165"/>
      <c r="THF1" s="165"/>
      <c r="THG1" s="165"/>
      <c r="THH1" s="165"/>
      <c r="THI1" s="165"/>
      <c r="THJ1" s="165"/>
      <c r="THK1" s="165"/>
      <c r="THL1" s="165"/>
      <c r="THM1" s="165"/>
      <c r="THN1" s="165"/>
      <c r="THO1" s="165"/>
      <c r="THP1" s="165"/>
      <c r="THQ1" s="165"/>
      <c r="THR1" s="165"/>
      <c r="THS1" s="165"/>
      <c r="THT1" s="165"/>
      <c r="THU1" s="165"/>
      <c r="THV1" s="165"/>
      <c r="THW1" s="165"/>
      <c r="THX1" s="165"/>
      <c r="THY1" s="165"/>
      <c r="THZ1" s="165"/>
      <c r="TIA1" s="165"/>
      <c r="TIB1" s="165"/>
      <c r="TIC1" s="165"/>
      <c r="TID1" s="165"/>
      <c r="TIE1" s="165"/>
      <c r="TIF1" s="165"/>
      <c r="TIG1" s="165"/>
      <c r="TIH1" s="165"/>
      <c r="TII1" s="165"/>
      <c r="TIJ1" s="165"/>
      <c r="TIK1" s="165"/>
      <c r="TIL1" s="165"/>
      <c r="TIM1" s="165"/>
      <c r="TIN1" s="165"/>
      <c r="TIO1" s="165"/>
      <c r="TIP1" s="165"/>
      <c r="TIQ1" s="165"/>
      <c r="TIR1" s="165"/>
      <c r="TIS1" s="165"/>
      <c r="TIT1" s="165"/>
      <c r="TIU1" s="165"/>
      <c r="TIV1" s="165"/>
      <c r="TIW1" s="165"/>
      <c r="TIX1" s="165"/>
      <c r="TIY1" s="165"/>
      <c r="TIZ1" s="165"/>
      <c r="TJA1" s="165"/>
      <c r="TJB1" s="165"/>
      <c r="TJC1" s="165"/>
      <c r="TJD1" s="165"/>
      <c r="TJE1" s="165"/>
      <c r="TJF1" s="165"/>
      <c r="TJG1" s="165"/>
      <c r="TJH1" s="165"/>
      <c r="TJI1" s="165"/>
      <c r="TJJ1" s="165"/>
      <c r="TJK1" s="165"/>
      <c r="TJL1" s="165"/>
      <c r="TJM1" s="165"/>
      <c r="TJN1" s="165"/>
      <c r="TJO1" s="165"/>
      <c r="TJP1" s="165"/>
      <c r="TJQ1" s="165"/>
      <c r="TJR1" s="165"/>
      <c r="TJS1" s="165"/>
      <c r="TJT1" s="165"/>
      <c r="TJU1" s="165"/>
      <c r="TJV1" s="165"/>
      <c r="TJW1" s="165"/>
      <c r="TJX1" s="165"/>
      <c r="TJY1" s="165"/>
      <c r="TJZ1" s="165"/>
      <c r="TKA1" s="165"/>
      <c r="TKB1" s="165"/>
      <c r="TKC1" s="165"/>
      <c r="TKD1" s="165"/>
      <c r="TKE1" s="165"/>
      <c r="TKF1" s="165"/>
      <c r="TKG1" s="165"/>
      <c r="TKH1" s="165"/>
      <c r="TKI1" s="165"/>
      <c r="TKJ1" s="165"/>
      <c r="TKK1" s="165"/>
      <c r="TKL1" s="165"/>
      <c r="TKM1" s="165"/>
      <c r="TKN1" s="165"/>
      <c r="TKO1" s="165"/>
      <c r="TKP1" s="165"/>
      <c r="TKQ1" s="165"/>
      <c r="TKR1" s="165"/>
      <c r="TKS1" s="165"/>
      <c r="TKT1" s="165"/>
      <c r="TKU1" s="165"/>
      <c r="TKV1" s="165"/>
      <c r="TKW1" s="165"/>
      <c r="TKX1" s="165"/>
      <c r="TKY1" s="165"/>
      <c r="TKZ1" s="165"/>
      <c r="TLA1" s="165"/>
      <c r="TLB1" s="165"/>
      <c r="TLC1" s="165"/>
      <c r="TLD1" s="165"/>
      <c r="TLE1" s="165"/>
      <c r="TLF1" s="165"/>
      <c r="TLG1" s="165"/>
      <c r="TLH1" s="165"/>
      <c r="TLI1" s="165"/>
      <c r="TLJ1" s="165"/>
      <c r="TLK1" s="165"/>
      <c r="TLL1" s="165"/>
      <c r="TLM1" s="165"/>
      <c r="TLN1" s="165"/>
      <c r="TLO1" s="165"/>
      <c r="TLP1" s="165"/>
      <c r="TLQ1" s="165"/>
      <c r="TLR1" s="165"/>
      <c r="TLS1" s="165"/>
      <c r="TLT1" s="165"/>
      <c r="TLU1" s="165"/>
      <c r="TLV1" s="165"/>
      <c r="TLW1" s="165"/>
      <c r="TLX1" s="165"/>
      <c r="TLY1" s="165"/>
      <c r="TLZ1" s="165"/>
      <c r="TMA1" s="165"/>
      <c r="TMB1" s="165"/>
      <c r="TMC1" s="165"/>
      <c r="TMD1" s="165"/>
      <c r="TME1" s="165"/>
      <c r="TMF1" s="165"/>
      <c r="TMG1" s="165"/>
      <c r="TMH1" s="165"/>
      <c r="TMI1" s="165"/>
      <c r="TMJ1" s="165"/>
      <c r="TMK1" s="165"/>
      <c r="TML1" s="165"/>
      <c r="TMM1" s="165"/>
      <c r="TMN1" s="165"/>
      <c r="TMO1" s="165"/>
      <c r="TMP1" s="165"/>
      <c r="TMQ1" s="165"/>
      <c r="TMR1" s="165"/>
      <c r="TMS1" s="165"/>
      <c r="TMT1" s="165"/>
      <c r="TMU1" s="165"/>
      <c r="TMV1" s="165"/>
      <c r="TMW1" s="165"/>
      <c r="TMX1" s="165"/>
      <c r="TMY1" s="165"/>
      <c r="TMZ1" s="165"/>
      <c r="TNA1" s="165"/>
      <c r="TNB1" s="165"/>
      <c r="TNC1" s="165"/>
      <c r="TND1" s="165"/>
      <c r="TNE1" s="165"/>
      <c r="TNF1" s="165"/>
      <c r="TNG1" s="165"/>
      <c r="TNH1" s="165"/>
      <c r="TNI1" s="165"/>
      <c r="TNJ1" s="165"/>
      <c r="TNK1" s="165"/>
      <c r="TNL1" s="165"/>
      <c r="TNM1" s="165"/>
      <c r="TNN1" s="165"/>
      <c r="TNO1" s="165"/>
      <c r="TNP1" s="165"/>
      <c r="TNQ1" s="165"/>
      <c r="TNR1" s="165"/>
      <c r="TNS1" s="165"/>
      <c r="TNT1" s="165"/>
      <c r="TNU1" s="165"/>
      <c r="TNV1" s="165"/>
      <c r="TNW1" s="165"/>
      <c r="TNX1" s="165"/>
      <c r="TNY1" s="165"/>
      <c r="TNZ1" s="165"/>
      <c r="TOA1" s="165"/>
      <c r="TOB1" s="165"/>
      <c r="TOC1" s="165"/>
      <c r="TOD1" s="165"/>
      <c r="TOE1" s="165"/>
      <c r="TOF1" s="165"/>
      <c r="TOG1" s="165"/>
      <c r="TOH1" s="165"/>
      <c r="TOI1" s="165"/>
      <c r="TOJ1" s="165"/>
      <c r="TOK1" s="165"/>
      <c r="TOL1" s="165"/>
      <c r="TOM1" s="165"/>
      <c r="TON1" s="165"/>
      <c r="TOO1" s="165"/>
      <c r="TOP1" s="165"/>
      <c r="TOQ1" s="165"/>
      <c r="TOR1" s="165"/>
      <c r="TOS1" s="165"/>
      <c r="TOT1" s="165"/>
      <c r="TOU1" s="165"/>
      <c r="TOV1" s="165"/>
      <c r="TOW1" s="165"/>
      <c r="TOX1" s="165"/>
      <c r="TOY1" s="165"/>
      <c r="TOZ1" s="165"/>
      <c r="TPA1" s="165"/>
      <c r="TPB1" s="165"/>
      <c r="TPC1" s="165"/>
      <c r="TPD1" s="165"/>
      <c r="TPE1" s="165"/>
      <c r="TPF1" s="165"/>
      <c r="TPG1" s="165"/>
      <c r="TPH1" s="165"/>
      <c r="TPI1" s="165"/>
      <c r="TPJ1" s="165"/>
      <c r="TPK1" s="165"/>
      <c r="TPL1" s="165"/>
      <c r="TPM1" s="165"/>
      <c r="TPN1" s="165"/>
      <c r="TPO1" s="165"/>
      <c r="TPP1" s="165"/>
      <c r="TPQ1" s="165"/>
      <c r="TPR1" s="165"/>
      <c r="TPS1" s="165"/>
      <c r="TPT1" s="165"/>
      <c r="TPU1" s="165"/>
      <c r="TPV1" s="165"/>
      <c r="TPW1" s="165"/>
      <c r="TPX1" s="165"/>
      <c r="TPY1" s="165"/>
      <c r="TPZ1" s="165"/>
      <c r="TQA1" s="165"/>
      <c r="TQB1" s="165"/>
      <c r="TQC1" s="165"/>
      <c r="TQD1" s="165"/>
      <c r="TQE1" s="165"/>
      <c r="TQF1" s="165"/>
      <c r="TQG1" s="165"/>
      <c r="TQH1" s="165"/>
      <c r="TQI1" s="165"/>
      <c r="TQJ1" s="165"/>
      <c r="TQK1" s="165"/>
      <c r="TQL1" s="165"/>
      <c r="TQM1" s="165"/>
      <c r="TQN1" s="165"/>
      <c r="TQO1" s="165"/>
      <c r="TQP1" s="165"/>
      <c r="TQQ1" s="165"/>
      <c r="TQR1" s="165"/>
      <c r="TQS1" s="165"/>
      <c r="TQT1" s="165"/>
      <c r="TQU1" s="165"/>
      <c r="TQV1" s="165"/>
      <c r="TQW1" s="165"/>
      <c r="TQX1" s="165"/>
      <c r="TQY1" s="165"/>
      <c r="TQZ1" s="165"/>
      <c r="TRA1" s="165"/>
      <c r="TRB1" s="165"/>
      <c r="TRC1" s="165"/>
      <c r="TRD1" s="165"/>
      <c r="TRE1" s="165"/>
      <c r="TRF1" s="165"/>
      <c r="TRG1" s="165"/>
      <c r="TRH1" s="165"/>
      <c r="TRI1" s="165"/>
      <c r="TRJ1" s="165"/>
      <c r="TRK1" s="165"/>
      <c r="TRL1" s="165"/>
      <c r="TRM1" s="165"/>
      <c r="TRN1" s="165"/>
      <c r="TRO1" s="165"/>
      <c r="TRP1" s="165"/>
      <c r="TRQ1" s="165"/>
      <c r="TRR1" s="165"/>
      <c r="TRS1" s="165"/>
      <c r="TRT1" s="165"/>
      <c r="TRU1" s="165"/>
      <c r="TRV1" s="165"/>
      <c r="TRW1" s="165"/>
      <c r="TRX1" s="165"/>
      <c r="TRY1" s="165"/>
      <c r="TRZ1" s="165"/>
      <c r="TSA1" s="165"/>
      <c r="TSB1" s="165"/>
      <c r="TSC1" s="165"/>
      <c r="TSD1" s="165"/>
      <c r="TSE1" s="165"/>
      <c r="TSF1" s="165"/>
      <c r="TSG1" s="165"/>
      <c r="TSH1" s="165"/>
      <c r="TSI1" s="165"/>
      <c r="TSJ1" s="165"/>
      <c r="TSK1" s="165"/>
      <c r="TSL1" s="165"/>
      <c r="TSM1" s="165"/>
      <c r="TSN1" s="165"/>
      <c r="TSO1" s="165"/>
      <c r="TSP1" s="165"/>
      <c r="TSQ1" s="165"/>
      <c r="TSR1" s="165"/>
      <c r="TSS1" s="165"/>
      <c r="TST1" s="165"/>
      <c r="TSU1" s="165"/>
      <c r="TSV1" s="165"/>
      <c r="TSW1" s="165"/>
      <c r="TSX1" s="165"/>
      <c r="TSY1" s="165"/>
      <c r="TSZ1" s="165"/>
      <c r="TTA1" s="165"/>
      <c r="TTB1" s="165"/>
      <c r="TTC1" s="165"/>
      <c r="TTD1" s="165"/>
      <c r="TTE1" s="165"/>
      <c r="TTF1" s="165"/>
      <c r="TTG1" s="165"/>
      <c r="TTH1" s="165"/>
      <c r="TTI1" s="165"/>
      <c r="TTJ1" s="165"/>
      <c r="TTK1" s="165"/>
      <c r="TTL1" s="165"/>
      <c r="TTM1" s="165"/>
      <c r="TTN1" s="165"/>
      <c r="TTO1" s="165"/>
      <c r="TTP1" s="165"/>
      <c r="TTQ1" s="165"/>
      <c r="TTR1" s="165"/>
      <c r="TTS1" s="165"/>
      <c r="TTT1" s="165"/>
      <c r="TTU1" s="165"/>
      <c r="TTV1" s="165"/>
      <c r="TTW1" s="165"/>
      <c r="TTX1" s="165"/>
      <c r="TTY1" s="165"/>
      <c r="TTZ1" s="165"/>
      <c r="TUA1" s="165"/>
      <c r="TUB1" s="165"/>
      <c r="TUC1" s="165"/>
      <c r="TUD1" s="165"/>
      <c r="TUE1" s="165"/>
      <c r="TUF1" s="165"/>
      <c r="TUG1" s="165"/>
      <c r="TUH1" s="165"/>
      <c r="TUI1" s="165"/>
      <c r="TUJ1" s="165"/>
      <c r="TUK1" s="165"/>
      <c r="TUL1" s="165"/>
      <c r="TUM1" s="165"/>
      <c r="TUN1" s="165"/>
      <c r="TUO1" s="165"/>
      <c r="TUP1" s="165"/>
      <c r="TUQ1" s="165"/>
      <c r="TUR1" s="165"/>
      <c r="TUS1" s="165"/>
      <c r="TUT1" s="165"/>
      <c r="TUU1" s="165"/>
      <c r="TUV1" s="165"/>
      <c r="TUW1" s="165"/>
      <c r="TUX1" s="165"/>
      <c r="TUY1" s="165"/>
      <c r="TUZ1" s="165"/>
      <c r="TVA1" s="165"/>
      <c r="TVB1" s="165"/>
      <c r="TVC1" s="165"/>
      <c r="TVD1" s="165"/>
      <c r="TVE1" s="165"/>
      <c r="TVF1" s="165"/>
      <c r="TVG1" s="165"/>
      <c r="TVH1" s="165"/>
      <c r="TVI1" s="165"/>
      <c r="TVJ1" s="165"/>
      <c r="TVK1" s="165"/>
      <c r="TVL1" s="165"/>
      <c r="TVM1" s="165"/>
      <c r="TVN1" s="165"/>
      <c r="TVO1" s="165"/>
      <c r="TVP1" s="165"/>
      <c r="TVQ1" s="165"/>
      <c r="TVR1" s="165"/>
      <c r="TVS1" s="165"/>
      <c r="TVT1" s="165"/>
      <c r="TVU1" s="165"/>
      <c r="TVV1" s="165"/>
      <c r="TVW1" s="165"/>
      <c r="TVX1" s="165"/>
      <c r="TVY1" s="165"/>
      <c r="TVZ1" s="165"/>
      <c r="TWA1" s="165"/>
      <c r="TWB1" s="165"/>
      <c r="TWC1" s="165"/>
      <c r="TWD1" s="165"/>
      <c r="TWE1" s="165"/>
      <c r="TWF1" s="165"/>
      <c r="TWG1" s="165"/>
      <c r="TWH1" s="165"/>
      <c r="TWI1" s="165"/>
      <c r="TWJ1" s="165"/>
      <c r="TWK1" s="165"/>
      <c r="TWL1" s="165"/>
      <c r="TWM1" s="165"/>
      <c r="TWN1" s="165"/>
      <c r="TWO1" s="165"/>
      <c r="TWP1" s="165"/>
      <c r="TWQ1" s="165"/>
      <c r="TWR1" s="165"/>
      <c r="TWS1" s="165"/>
      <c r="TWT1" s="165"/>
      <c r="TWU1" s="165"/>
      <c r="TWV1" s="165"/>
      <c r="TWW1" s="165"/>
      <c r="TWX1" s="165"/>
      <c r="TWY1" s="165"/>
      <c r="TWZ1" s="165"/>
      <c r="TXA1" s="165"/>
      <c r="TXB1" s="165"/>
      <c r="TXC1" s="165"/>
      <c r="TXD1" s="165"/>
      <c r="TXE1" s="165"/>
      <c r="TXF1" s="165"/>
      <c r="TXG1" s="165"/>
      <c r="TXH1" s="165"/>
      <c r="TXI1" s="165"/>
      <c r="TXJ1" s="165"/>
      <c r="TXK1" s="165"/>
      <c r="TXL1" s="165"/>
      <c r="TXM1" s="165"/>
      <c r="TXN1" s="165"/>
      <c r="TXO1" s="165"/>
      <c r="TXP1" s="165"/>
      <c r="TXQ1" s="165"/>
      <c r="TXR1" s="165"/>
      <c r="TXS1" s="165"/>
      <c r="TXT1" s="165"/>
      <c r="TXU1" s="165"/>
      <c r="TXV1" s="165"/>
      <c r="TXW1" s="165"/>
      <c r="TXX1" s="165"/>
      <c r="TXY1" s="165"/>
      <c r="TXZ1" s="165"/>
      <c r="TYA1" s="165"/>
      <c r="TYB1" s="165"/>
      <c r="TYC1" s="165"/>
      <c r="TYD1" s="165"/>
      <c r="TYE1" s="165"/>
      <c r="TYF1" s="165"/>
      <c r="TYG1" s="165"/>
      <c r="TYH1" s="165"/>
      <c r="TYI1" s="165"/>
      <c r="TYJ1" s="165"/>
      <c r="TYK1" s="165"/>
      <c r="TYL1" s="165"/>
      <c r="TYM1" s="165"/>
      <c r="TYN1" s="165"/>
      <c r="TYO1" s="165"/>
      <c r="TYP1" s="165"/>
      <c r="TYQ1" s="165"/>
      <c r="TYR1" s="165"/>
      <c r="TYS1" s="165"/>
      <c r="TYT1" s="165"/>
      <c r="TYU1" s="165"/>
      <c r="TYV1" s="165"/>
      <c r="TYW1" s="165"/>
      <c r="TYX1" s="165"/>
      <c r="TYY1" s="165"/>
      <c r="TYZ1" s="165"/>
      <c r="TZA1" s="165"/>
      <c r="TZB1" s="165"/>
      <c r="TZC1" s="165"/>
      <c r="TZD1" s="165"/>
      <c r="TZE1" s="165"/>
      <c r="TZF1" s="165"/>
      <c r="TZG1" s="165"/>
      <c r="TZH1" s="165"/>
      <c r="TZI1" s="165"/>
      <c r="TZJ1" s="165"/>
      <c r="TZK1" s="165"/>
      <c r="TZL1" s="165"/>
      <c r="TZM1" s="165"/>
      <c r="TZN1" s="165"/>
      <c r="TZO1" s="165"/>
      <c r="TZP1" s="165"/>
      <c r="TZQ1" s="165"/>
      <c r="TZR1" s="165"/>
      <c r="TZS1" s="165"/>
      <c r="TZT1" s="165"/>
      <c r="TZU1" s="165"/>
      <c r="TZV1" s="165"/>
      <c r="TZW1" s="165"/>
      <c r="TZX1" s="165"/>
      <c r="TZY1" s="165"/>
      <c r="TZZ1" s="165"/>
      <c r="UAA1" s="165"/>
      <c r="UAB1" s="165"/>
      <c r="UAC1" s="165"/>
      <c r="UAD1" s="165"/>
      <c r="UAE1" s="165"/>
      <c r="UAF1" s="165"/>
      <c r="UAG1" s="165"/>
      <c r="UAH1" s="165"/>
      <c r="UAI1" s="165"/>
      <c r="UAJ1" s="165"/>
      <c r="UAK1" s="165"/>
      <c r="UAL1" s="165"/>
      <c r="UAM1" s="165"/>
      <c r="UAN1" s="165"/>
      <c r="UAO1" s="165"/>
      <c r="UAP1" s="165"/>
      <c r="UAQ1" s="165"/>
      <c r="UAR1" s="165"/>
      <c r="UAS1" s="165"/>
      <c r="UAT1" s="165"/>
      <c r="UAU1" s="165"/>
      <c r="UAV1" s="165"/>
      <c r="UAW1" s="165"/>
      <c r="UAX1" s="165"/>
      <c r="UAY1" s="165"/>
      <c r="UAZ1" s="165"/>
      <c r="UBA1" s="165"/>
      <c r="UBB1" s="165"/>
      <c r="UBC1" s="165"/>
      <c r="UBD1" s="165"/>
      <c r="UBE1" s="165"/>
      <c r="UBF1" s="165"/>
      <c r="UBG1" s="165"/>
      <c r="UBH1" s="165"/>
      <c r="UBI1" s="165"/>
      <c r="UBJ1" s="165"/>
      <c r="UBK1" s="165"/>
      <c r="UBL1" s="165"/>
      <c r="UBM1" s="165"/>
      <c r="UBN1" s="165"/>
      <c r="UBO1" s="165"/>
      <c r="UBP1" s="165"/>
      <c r="UBQ1" s="165"/>
      <c r="UBR1" s="165"/>
      <c r="UBS1" s="165"/>
      <c r="UBT1" s="165"/>
      <c r="UBU1" s="165"/>
      <c r="UBV1" s="165"/>
      <c r="UBW1" s="165"/>
      <c r="UBX1" s="165"/>
      <c r="UBY1" s="165"/>
      <c r="UBZ1" s="165"/>
      <c r="UCA1" s="165"/>
      <c r="UCB1" s="165"/>
      <c r="UCC1" s="165"/>
      <c r="UCD1" s="165"/>
      <c r="UCE1" s="165"/>
      <c r="UCF1" s="165"/>
      <c r="UCG1" s="165"/>
      <c r="UCH1" s="165"/>
      <c r="UCI1" s="165"/>
      <c r="UCJ1" s="165"/>
      <c r="UCK1" s="165"/>
      <c r="UCL1" s="165"/>
      <c r="UCM1" s="165"/>
      <c r="UCN1" s="165"/>
      <c r="UCO1" s="165"/>
      <c r="UCP1" s="165"/>
      <c r="UCQ1" s="165"/>
      <c r="UCR1" s="165"/>
      <c r="UCS1" s="165"/>
      <c r="UCT1" s="165"/>
      <c r="UCU1" s="165"/>
      <c r="UCV1" s="165"/>
      <c r="UCW1" s="165"/>
      <c r="UCX1" s="165"/>
      <c r="UCY1" s="165"/>
      <c r="UCZ1" s="165"/>
      <c r="UDA1" s="165"/>
      <c r="UDB1" s="165"/>
      <c r="UDC1" s="165"/>
      <c r="UDD1" s="165"/>
      <c r="UDE1" s="165"/>
      <c r="UDF1" s="165"/>
      <c r="UDG1" s="165"/>
      <c r="UDH1" s="165"/>
      <c r="UDI1" s="165"/>
      <c r="UDJ1" s="165"/>
      <c r="UDK1" s="165"/>
      <c r="UDL1" s="165"/>
      <c r="UDM1" s="165"/>
      <c r="UDN1" s="165"/>
      <c r="UDO1" s="165"/>
      <c r="UDP1" s="165"/>
      <c r="UDQ1" s="165"/>
      <c r="UDR1" s="165"/>
      <c r="UDS1" s="165"/>
      <c r="UDT1" s="165"/>
      <c r="UDU1" s="165"/>
      <c r="UDV1" s="165"/>
      <c r="UDW1" s="165"/>
      <c r="UDX1" s="165"/>
      <c r="UDY1" s="165"/>
      <c r="UDZ1" s="165"/>
      <c r="UEA1" s="165"/>
      <c r="UEB1" s="165"/>
      <c r="UEC1" s="165"/>
      <c r="UED1" s="165"/>
      <c r="UEE1" s="165"/>
      <c r="UEF1" s="165"/>
      <c r="UEG1" s="165"/>
      <c r="UEH1" s="165"/>
      <c r="UEI1" s="165"/>
      <c r="UEJ1" s="165"/>
      <c r="UEK1" s="165"/>
      <c r="UEL1" s="165"/>
      <c r="UEM1" s="165"/>
      <c r="UEN1" s="165"/>
      <c r="UEO1" s="165"/>
      <c r="UEP1" s="165"/>
      <c r="UEQ1" s="165"/>
      <c r="UER1" s="165"/>
      <c r="UES1" s="165"/>
      <c r="UET1" s="165"/>
      <c r="UEU1" s="165"/>
      <c r="UEV1" s="165"/>
      <c r="UEW1" s="165"/>
      <c r="UEX1" s="165"/>
      <c r="UEY1" s="165"/>
      <c r="UEZ1" s="165"/>
      <c r="UFA1" s="165"/>
      <c r="UFB1" s="165"/>
      <c r="UFC1" s="165"/>
      <c r="UFD1" s="165"/>
      <c r="UFE1" s="165"/>
      <c r="UFF1" s="165"/>
      <c r="UFG1" s="165"/>
      <c r="UFH1" s="165"/>
      <c r="UFI1" s="165"/>
      <c r="UFJ1" s="165"/>
      <c r="UFK1" s="165"/>
      <c r="UFL1" s="165"/>
      <c r="UFM1" s="165"/>
      <c r="UFN1" s="165"/>
      <c r="UFO1" s="165"/>
      <c r="UFP1" s="165"/>
      <c r="UFQ1" s="165"/>
      <c r="UFR1" s="165"/>
      <c r="UFS1" s="165"/>
      <c r="UFT1" s="165"/>
      <c r="UFU1" s="165"/>
      <c r="UFV1" s="165"/>
      <c r="UFW1" s="165"/>
      <c r="UFX1" s="165"/>
      <c r="UFY1" s="165"/>
      <c r="UFZ1" s="165"/>
      <c r="UGA1" s="165"/>
      <c r="UGB1" s="165"/>
      <c r="UGC1" s="165"/>
      <c r="UGD1" s="165"/>
      <c r="UGE1" s="165"/>
      <c r="UGF1" s="165"/>
      <c r="UGG1" s="165"/>
      <c r="UGH1" s="165"/>
      <c r="UGI1" s="165"/>
      <c r="UGJ1" s="165"/>
      <c r="UGK1" s="165"/>
      <c r="UGL1" s="165"/>
      <c r="UGM1" s="165"/>
      <c r="UGN1" s="165"/>
      <c r="UGO1" s="165"/>
      <c r="UGP1" s="165"/>
      <c r="UGQ1" s="165"/>
      <c r="UGR1" s="165"/>
      <c r="UGS1" s="165"/>
      <c r="UGT1" s="165"/>
      <c r="UGU1" s="165"/>
      <c r="UGV1" s="165"/>
      <c r="UGW1" s="165"/>
      <c r="UGX1" s="165"/>
      <c r="UGY1" s="165"/>
      <c r="UGZ1" s="165"/>
      <c r="UHA1" s="165"/>
      <c r="UHB1" s="165"/>
      <c r="UHC1" s="165"/>
      <c r="UHD1" s="165"/>
      <c r="UHE1" s="165"/>
      <c r="UHF1" s="165"/>
      <c r="UHG1" s="165"/>
      <c r="UHH1" s="165"/>
      <c r="UHI1" s="165"/>
      <c r="UHJ1" s="165"/>
      <c r="UHK1" s="165"/>
      <c r="UHL1" s="165"/>
      <c r="UHM1" s="165"/>
      <c r="UHN1" s="165"/>
      <c r="UHO1" s="165"/>
      <c r="UHP1" s="165"/>
      <c r="UHQ1" s="165"/>
      <c r="UHR1" s="165"/>
      <c r="UHS1" s="165"/>
      <c r="UHT1" s="165"/>
      <c r="UHU1" s="165"/>
      <c r="UHV1" s="165"/>
      <c r="UHW1" s="165"/>
      <c r="UHX1" s="165"/>
      <c r="UHY1" s="165"/>
      <c r="UHZ1" s="165"/>
      <c r="UIA1" s="165"/>
      <c r="UIB1" s="165"/>
      <c r="UIC1" s="165"/>
      <c r="UID1" s="165"/>
      <c r="UIE1" s="165"/>
      <c r="UIF1" s="165"/>
      <c r="UIG1" s="165"/>
      <c r="UIH1" s="165"/>
      <c r="UII1" s="165"/>
      <c r="UIJ1" s="165"/>
      <c r="UIK1" s="165"/>
      <c r="UIL1" s="165"/>
      <c r="UIM1" s="165"/>
      <c r="UIN1" s="165"/>
      <c r="UIO1" s="165"/>
      <c r="UIP1" s="165"/>
      <c r="UIQ1" s="165"/>
      <c r="UIR1" s="165"/>
      <c r="UIS1" s="165"/>
      <c r="UIT1" s="165"/>
      <c r="UIU1" s="165"/>
      <c r="UIV1" s="165"/>
      <c r="UIW1" s="165"/>
      <c r="UIX1" s="165"/>
      <c r="UIY1" s="165"/>
      <c r="UIZ1" s="165"/>
      <c r="UJA1" s="165"/>
      <c r="UJB1" s="165"/>
      <c r="UJC1" s="165"/>
      <c r="UJD1" s="165"/>
      <c r="UJE1" s="165"/>
      <c r="UJF1" s="165"/>
      <c r="UJG1" s="165"/>
      <c r="UJH1" s="165"/>
      <c r="UJI1" s="165"/>
      <c r="UJJ1" s="165"/>
      <c r="UJK1" s="165"/>
      <c r="UJL1" s="165"/>
      <c r="UJM1" s="165"/>
      <c r="UJN1" s="165"/>
      <c r="UJO1" s="165"/>
      <c r="UJP1" s="165"/>
      <c r="UJQ1" s="165"/>
      <c r="UJR1" s="165"/>
      <c r="UJS1" s="165"/>
      <c r="UJT1" s="165"/>
      <c r="UJU1" s="165"/>
      <c r="UJV1" s="165"/>
      <c r="UJW1" s="165"/>
      <c r="UJX1" s="165"/>
      <c r="UJY1" s="165"/>
      <c r="UJZ1" s="165"/>
      <c r="UKA1" s="165"/>
      <c r="UKB1" s="165"/>
      <c r="UKC1" s="165"/>
      <c r="UKD1" s="165"/>
      <c r="UKE1" s="165"/>
      <c r="UKF1" s="165"/>
      <c r="UKG1" s="165"/>
      <c r="UKH1" s="165"/>
      <c r="UKI1" s="165"/>
      <c r="UKJ1" s="165"/>
      <c r="UKK1" s="165"/>
      <c r="UKL1" s="165"/>
      <c r="UKM1" s="165"/>
      <c r="UKN1" s="165"/>
      <c r="UKO1" s="165"/>
      <c r="UKP1" s="165"/>
      <c r="UKQ1" s="165"/>
      <c r="UKR1" s="165"/>
      <c r="UKS1" s="165"/>
      <c r="UKT1" s="165"/>
      <c r="UKU1" s="165"/>
      <c r="UKV1" s="165"/>
      <c r="UKW1" s="165"/>
      <c r="UKX1" s="165"/>
      <c r="UKY1" s="165"/>
      <c r="UKZ1" s="165"/>
      <c r="ULA1" s="165"/>
      <c r="ULB1" s="165"/>
      <c r="ULC1" s="165"/>
      <c r="ULD1" s="165"/>
      <c r="ULE1" s="165"/>
      <c r="ULF1" s="165"/>
      <c r="ULG1" s="165"/>
      <c r="ULH1" s="165"/>
      <c r="ULI1" s="165"/>
      <c r="ULJ1" s="165"/>
      <c r="ULK1" s="165"/>
      <c r="ULL1" s="165"/>
      <c r="ULM1" s="165"/>
      <c r="ULN1" s="165"/>
      <c r="ULO1" s="165"/>
      <c r="ULP1" s="165"/>
      <c r="ULQ1" s="165"/>
      <c r="ULR1" s="165"/>
      <c r="ULS1" s="165"/>
      <c r="ULT1" s="165"/>
      <c r="ULU1" s="165"/>
      <c r="ULV1" s="165"/>
      <c r="ULW1" s="165"/>
      <c r="ULX1" s="165"/>
      <c r="ULY1" s="165"/>
      <c r="ULZ1" s="165"/>
      <c r="UMA1" s="165"/>
      <c r="UMB1" s="165"/>
      <c r="UMC1" s="165"/>
      <c r="UMD1" s="165"/>
      <c r="UME1" s="165"/>
      <c r="UMF1" s="165"/>
      <c r="UMG1" s="165"/>
      <c r="UMH1" s="165"/>
      <c r="UMI1" s="165"/>
      <c r="UMJ1" s="165"/>
      <c r="UMK1" s="165"/>
      <c r="UML1" s="165"/>
      <c r="UMM1" s="165"/>
      <c r="UMN1" s="165"/>
      <c r="UMO1" s="165"/>
      <c r="UMP1" s="165"/>
      <c r="UMQ1" s="165"/>
      <c r="UMR1" s="165"/>
      <c r="UMS1" s="165"/>
      <c r="UMT1" s="165"/>
      <c r="UMU1" s="165"/>
      <c r="UMV1" s="165"/>
      <c r="UMW1" s="165"/>
      <c r="UMX1" s="165"/>
      <c r="UMY1" s="165"/>
      <c r="UMZ1" s="165"/>
      <c r="UNA1" s="165"/>
      <c r="UNB1" s="165"/>
      <c r="UNC1" s="165"/>
      <c r="UND1" s="165"/>
      <c r="UNE1" s="165"/>
      <c r="UNF1" s="165"/>
      <c r="UNG1" s="165"/>
      <c r="UNH1" s="165"/>
      <c r="UNI1" s="165"/>
      <c r="UNJ1" s="165"/>
      <c r="UNK1" s="165"/>
      <c r="UNL1" s="165"/>
      <c r="UNM1" s="165"/>
      <c r="UNN1" s="165"/>
      <c r="UNO1" s="165"/>
      <c r="UNP1" s="165"/>
      <c r="UNQ1" s="165"/>
      <c r="UNR1" s="165"/>
      <c r="UNS1" s="165"/>
      <c r="UNT1" s="165"/>
      <c r="UNU1" s="165"/>
      <c r="UNV1" s="165"/>
      <c r="UNW1" s="165"/>
      <c r="UNX1" s="165"/>
      <c r="UNY1" s="165"/>
      <c r="UNZ1" s="165"/>
      <c r="UOA1" s="165"/>
      <c r="UOB1" s="165"/>
      <c r="UOC1" s="165"/>
      <c r="UOD1" s="165"/>
      <c r="UOE1" s="165"/>
      <c r="UOF1" s="165"/>
      <c r="UOG1" s="165"/>
      <c r="UOH1" s="165"/>
      <c r="UOI1" s="165"/>
      <c r="UOJ1" s="165"/>
      <c r="UOK1" s="165"/>
      <c r="UOL1" s="165"/>
      <c r="UOM1" s="165"/>
      <c r="UON1" s="165"/>
      <c r="UOO1" s="165"/>
      <c r="UOP1" s="165"/>
      <c r="UOQ1" s="165"/>
      <c r="UOR1" s="165"/>
      <c r="UOS1" s="165"/>
      <c r="UOT1" s="165"/>
      <c r="UOU1" s="165"/>
      <c r="UOV1" s="165"/>
      <c r="UOW1" s="165"/>
      <c r="UOX1" s="165"/>
      <c r="UOY1" s="165"/>
      <c r="UOZ1" s="165"/>
      <c r="UPA1" s="165"/>
      <c r="UPB1" s="165"/>
      <c r="UPC1" s="165"/>
      <c r="UPD1" s="165"/>
      <c r="UPE1" s="165"/>
      <c r="UPF1" s="165"/>
      <c r="UPG1" s="165"/>
      <c r="UPH1" s="165"/>
      <c r="UPI1" s="165"/>
      <c r="UPJ1" s="165"/>
      <c r="UPK1" s="165"/>
      <c r="UPL1" s="165"/>
      <c r="UPM1" s="165"/>
      <c r="UPN1" s="165"/>
      <c r="UPO1" s="165"/>
      <c r="UPP1" s="165"/>
      <c r="UPQ1" s="165"/>
      <c r="UPR1" s="165"/>
      <c r="UPS1" s="165"/>
      <c r="UPT1" s="165"/>
      <c r="UPU1" s="165"/>
      <c r="UPV1" s="165"/>
      <c r="UPW1" s="165"/>
      <c r="UPX1" s="165"/>
      <c r="UPY1" s="165"/>
      <c r="UPZ1" s="165"/>
      <c r="UQA1" s="165"/>
      <c r="UQB1" s="165"/>
      <c r="UQC1" s="165"/>
      <c r="UQD1" s="165"/>
      <c r="UQE1" s="165"/>
      <c r="UQF1" s="165"/>
      <c r="UQG1" s="165"/>
      <c r="UQH1" s="165"/>
      <c r="UQI1" s="165"/>
      <c r="UQJ1" s="165"/>
      <c r="UQK1" s="165"/>
      <c r="UQL1" s="165"/>
      <c r="UQM1" s="165"/>
      <c r="UQN1" s="165"/>
      <c r="UQO1" s="165"/>
      <c r="UQP1" s="165"/>
      <c r="UQQ1" s="165"/>
      <c r="UQR1" s="165"/>
      <c r="UQS1" s="165"/>
      <c r="UQT1" s="165"/>
      <c r="UQU1" s="165"/>
      <c r="UQV1" s="165"/>
      <c r="UQW1" s="165"/>
      <c r="UQX1" s="165"/>
      <c r="UQY1" s="165"/>
      <c r="UQZ1" s="165"/>
      <c r="URA1" s="165"/>
      <c r="URB1" s="165"/>
      <c r="URC1" s="165"/>
      <c r="URD1" s="165"/>
      <c r="URE1" s="165"/>
      <c r="URF1" s="165"/>
      <c r="URG1" s="165"/>
      <c r="URH1" s="165"/>
      <c r="URI1" s="165"/>
      <c r="URJ1" s="165"/>
      <c r="URK1" s="165"/>
      <c r="URL1" s="165"/>
      <c r="URM1" s="165"/>
      <c r="URN1" s="165"/>
      <c r="URO1" s="165"/>
      <c r="URP1" s="165"/>
      <c r="URQ1" s="165"/>
      <c r="URR1" s="165"/>
      <c r="URS1" s="165"/>
      <c r="URT1" s="165"/>
      <c r="URU1" s="165"/>
      <c r="URV1" s="165"/>
      <c r="URW1" s="165"/>
      <c r="URX1" s="165"/>
      <c r="URY1" s="165"/>
      <c r="URZ1" s="165"/>
      <c r="USA1" s="165"/>
      <c r="USB1" s="165"/>
      <c r="USC1" s="165"/>
      <c r="USD1" s="165"/>
      <c r="USE1" s="165"/>
      <c r="USF1" s="165"/>
      <c r="USG1" s="165"/>
      <c r="USH1" s="165"/>
      <c r="USI1" s="165"/>
      <c r="USJ1" s="165"/>
      <c r="USK1" s="165"/>
      <c r="USL1" s="165"/>
      <c r="USM1" s="165"/>
      <c r="USN1" s="165"/>
      <c r="USO1" s="165"/>
      <c r="USP1" s="165"/>
      <c r="USQ1" s="165"/>
      <c r="USR1" s="165"/>
      <c r="USS1" s="165"/>
      <c r="UST1" s="165"/>
      <c r="USU1" s="165"/>
      <c r="USV1" s="165"/>
      <c r="USW1" s="165"/>
      <c r="USX1" s="165"/>
      <c r="USY1" s="165"/>
      <c r="USZ1" s="165"/>
      <c r="UTA1" s="165"/>
      <c r="UTB1" s="165"/>
      <c r="UTC1" s="165"/>
      <c r="UTD1" s="165"/>
      <c r="UTE1" s="165"/>
      <c r="UTF1" s="165"/>
      <c r="UTG1" s="165"/>
      <c r="UTH1" s="165"/>
      <c r="UTI1" s="165"/>
      <c r="UTJ1" s="165"/>
      <c r="UTK1" s="165"/>
      <c r="UTL1" s="165"/>
      <c r="UTM1" s="165"/>
      <c r="UTN1" s="165"/>
      <c r="UTO1" s="165"/>
      <c r="UTP1" s="165"/>
      <c r="UTQ1" s="165"/>
      <c r="UTR1" s="165"/>
      <c r="UTS1" s="165"/>
      <c r="UTT1" s="165"/>
      <c r="UTU1" s="165"/>
      <c r="UTV1" s="165"/>
      <c r="UTW1" s="165"/>
      <c r="UTX1" s="165"/>
      <c r="UTY1" s="165"/>
      <c r="UTZ1" s="165"/>
      <c r="UUA1" s="165"/>
      <c r="UUB1" s="165"/>
      <c r="UUC1" s="165"/>
      <c r="UUD1" s="165"/>
      <c r="UUE1" s="165"/>
      <c r="UUF1" s="165"/>
      <c r="UUG1" s="165"/>
      <c r="UUH1" s="165"/>
      <c r="UUI1" s="165"/>
      <c r="UUJ1" s="165"/>
      <c r="UUK1" s="165"/>
      <c r="UUL1" s="165"/>
      <c r="UUM1" s="165"/>
      <c r="UUN1" s="165"/>
      <c r="UUO1" s="165"/>
      <c r="UUP1" s="165"/>
      <c r="UUQ1" s="165"/>
      <c r="UUR1" s="165"/>
      <c r="UUS1" s="165"/>
      <c r="UUT1" s="165"/>
      <c r="UUU1" s="165"/>
      <c r="UUV1" s="165"/>
      <c r="UUW1" s="165"/>
      <c r="UUX1" s="165"/>
      <c r="UUY1" s="165"/>
      <c r="UUZ1" s="165"/>
      <c r="UVA1" s="165"/>
      <c r="UVB1" s="165"/>
      <c r="UVC1" s="165"/>
      <c r="UVD1" s="165"/>
      <c r="UVE1" s="165"/>
      <c r="UVF1" s="165"/>
      <c r="UVG1" s="165"/>
      <c r="UVH1" s="165"/>
      <c r="UVI1" s="165"/>
      <c r="UVJ1" s="165"/>
      <c r="UVK1" s="165"/>
      <c r="UVL1" s="165"/>
      <c r="UVM1" s="165"/>
      <c r="UVN1" s="165"/>
      <c r="UVO1" s="165"/>
      <c r="UVP1" s="165"/>
      <c r="UVQ1" s="165"/>
      <c r="UVR1" s="165"/>
      <c r="UVS1" s="165"/>
      <c r="UVT1" s="165"/>
      <c r="UVU1" s="165"/>
      <c r="UVV1" s="165"/>
      <c r="UVW1" s="165"/>
      <c r="UVX1" s="165"/>
      <c r="UVY1" s="165"/>
      <c r="UVZ1" s="165"/>
      <c r="UWA1" s="165"/>
      <c r="UWB1" s="165"/>
      <c r="UWC1" s="165"/>
      <c r="UWD1" s="165"/>
      <c r="UWE1" s="165"/>
      <c r="UWF1" s="165"/>
      <c r="UWG1" s="165"/>
      <c r="UWH1" s="165"/>
      <c r="UWI1" s="165"/>
      <c r="UWJ1" s="165"/>
      <c r="UWK1" s="165"/>
      <c r="UWL1" s="165"/>
      <c r="UWM1" s="165"/>
      <c r="UWN1" s="165"/>
      <c r="UWO1" s="165"/>
      <c r="UWP1" s="165"/>
      <c r="UWQ1" s="165"/>
      <c r="UWR1" s="165"/>
      <c r="UWS1" s="165"/>
      <c r="UWT1" s="165"/>
      <c r="UWU1" s="165"/>
      <c r="UWV1" s="165"/>
      <c r="UWW1" s="165"/>
      <c r="UWX1" s="165"/>
      <c r="UWY1" s="165"/>
      <c r="UWZ1" s="165"/>
      <c r="UXA1" s="165"/>
      <c r="UXB1" s="165"/>
      <c r="UXC1" s="165"/>
      <c r="UXD1" s="165"/>
      <c r="UXE1" s="165"/>
      <c r="UXF1" s="165"/>
      <c r="UXG1" s="165"/>
      <c r="UXH1" s="165"/>
      <c r="UXI1" s="165"/>
      <c r="UXJ1" s="165"/>
      <c r="UXK1" s="165"/>
      <c r="UXL1" s="165"/>
      <c r="UXM1" s="165"/>
      <c r="UXN1" s="165"/>
      <c r="UXO1" s="165"/>
      <c r="UXP1" s="165"/>
      <c r="UXQ1" s="165"/>
      <c r="UXR1" s="165"/>
      <c r="UXS1" s="165"/>
      <c r="UXT1" s="165"/>
      <c r="UXU1" s="165"/>
      <c r="UXV1" s="165"/>
      <c r="UXW1" s="165"/>
      <c r="UXX1" s="165"/>
      <c r="UXY1" s="165"/>
      <c r="UXZ1" s="165"/>
      <c r="UYA1" s="165"/>
      <c r="UYB1" s="165"/>
      <c r="UYC1" s="165"/>
      <c r="UYD1" s="165"/>
      <c r="UYE1" s="165"/>
      <c r="UYF1" s="165"/>
      <c r="UYG1" s="165"/>
      <c r="UYH1" s="165"/>
      <c r="UYI1" s="165"/>
      <c r="UYJ1" s="165"/>
      <c r="UYK1" s="165"/>
      <c r="UYL1" s="165"/>
      <c r="UYM1" s="165"/>
      <c r="UYN1" s="165"/>
      <c r="UYO1" s="165"/>
      <c r="UYP1" s="165"/>
      <c r="UYQ1" s="165"/>
      <c r="UYR1" s="165"/>
      <c r="UYS1" s="165"/>
      <c r="UYT1" s="165"/>
      <c r="UYU1" s="165"/>
      <c r="UYV1" s="165"/>
      <c r="UYW1" s="165"/>
      <c r="UYX1" s="165"/>
      <c r="UYY1" s="165"/>
      <c r="UYZ1" s="165"/>
      <c r="UZA1" s="165"/>
      <c r="UZB1" s="165"/>
      <c r="UZC1" s="165"/>
      <c r="UZD1" s="165"/>
      <c r="UZE1" s="165"/>
      <c r="UZF1" s="165"/>
      <c r="UZG1" s="165"/>
      <c r="UZH1" s="165"/>
      <c r="UZI1" s="165"/>
      <c r="UZJ1" s="165"/>
      <c r="UZK1" s="165"/>
      <c r="UZL1" s="165"/>
      <c r="UZM1" s="165"/>
      <c r="UZN1" s="165"/>
      <c r="UZO1" s="165"/>
      <c r="UZP1" s="165"/>
      <c r="UZQ1" s="165"/>
      <c r="UZR1" s="165"/>
      <c r="UZS1" s="165"/>
      <c r="UZT1" s="165"/>
      <c r="UZU1" s="165"/>
      <c r="UZV1" s="165"/>
      <c r="UZW1" s="165"/>
      <c r="UZX1" s="165"/>
      <c r="UZY1" s="165"/>
      <c r="UZZ1" s="165"/>
      <c r="VAA1" s="165"/>
      <c r="VAB1" s="165"/>
      <c r="VAC1" s="165"/>
      <c r="VAD1" s="165"/>
      <c r="VAE1" s="165"/>
      <c r="VAF1" s="165"/>
      <c r="VAG1" s="165"/>
      <c r="VAH1" s="165"/>
      <c r="VAI1" s="165"/>
      <c r="VAJ1" s="165"/>
      <c r="VAK1" s="165"/>
      <c r="VAL1" s="165"/>
      <c r="VAM1" s="165"/>
      <c r="VAN1" s="165"/>
      <c r="VAO1" s="165"/>
      <c r="VAP1" s="165"/>
      <c r="VAQ1" s="165"/>
      <c r="VAR1" s="165"/>
      <c r="VAS1" s="165"/>
      <c r="VAT1" s="165"/>
      <c r="VAU1" s="165"/>
      <c r="VAV1" s="165"/>
      <c r="VAW1" s="165"/>
      <c r="VAX1" s="165"/>
      <c r="VAY1" s="165"/>
      <c r="VAZ1" s="165"/>
      <c r="VBA1" s="165"/>
      <c r="VBB1" s="165"/>
      <c r="VBC1" s="165"/>
      <c r="VBD1" s="165"/>
      <c r="VBE1" s="165"/>
      <c r="VBF1" s="165"/>
      <c r="VBG1" s="165"/>
      <c r="VBH1" s="165"/>
      <c r="VBI1" s="165"/>
      <c r="VBJ1" s="165"/>
      <c r="VBK1" s="165"/>
      <c r="VBL1" s="165"/>
      <c r="VBM1" s="165"/>
      <c r="VBN1" s="165"/>
      <c r="VBO1" s="165"/>
      <c r="VBP1" s="165"/>
      <c r="VBQ1" s="165"/>
      <c r="VBR1" s="165"/>
      <c r="VBS1" s="165"/>
      <c r="VBT1" s="165"/>
      <c r="VBU1" s="165"/>
      <c r="VBV1" s="165"/>
      <c r="VBW1" s="165"/>
      <c r="VBX1" s="165"/>
      <c r="VBY1" s="165"/>
      <c r="VBZ1" s="165"/>
      <c r="VCA1" s="165"/>
      <c r="VCB1" s="165"/>
      <c r="VCC1" s="165"/>
      <c r="VCD1" s="165"/>
      <c r="VCE1" s="165"/>
      <c r="VCF1" s="165"/>
      <c r="VCG1" s="165"/>
      <c r="VCH1" s="165"/>
      <c r="VCI1" s="165"/>
      <c r="VCJ1" s="165"/>
      <c r="VCK1" s="165"/>
      <c r="VCL1" s="165"/>
      <c r="VCM1" s="165"/>
      <c r="VCN1" s="165"/>
      <c r="VCO1" s="165"/>
      <c r="VCP1" s="165"/>
      <c r="VCQ1" s="165"/>
      <c r="VCR1" s="165"/>
      <c r="VCS1" s="165"/>
      <c r="VCT1" s="165"/>
      <c r="VCU1" s="165"/>
      <c r="VCV1" s="165"/>
      <c r="VCW1" s="165"/>
      <c r="VCX1" s="165"/>
      <c r="VCY1" s="165"/>
      <c r="VCZ1" s="165"/>
      <c r="VDA1" s="165"/>
      <c r="VDB1" s="165"/>
      <c r="VDC1" s="165"/>
      <c r="VDD1" s="165"/>
      <c r="VDE1" s="165"/>
      <c r="VDF1" s="165"/>
      <c r="VDG1" s="165"/>
      <c r="VDH1" s="165"/>
      <c r="VDI1" s="165"/>
      <c r="VDJ1" s="165"/>
      <c r="VDK1" s="165"/>
      <c r="VDL1" s="165"/>
      <c r="VDM1" s="165"/>
      <c r="VDN1" s="165"/>
      <c r="VDO1" s="165"/>
      <c r="VDP1" s="165"/>
      <c r="VDQ1" s="165"/>
      <c r="VDR1" s="165"/>
      <c r="VDS1" s="165"/>
      <c r="VDT1" s="165"/>
      <c r="VDU1" s="165"/>
      <c r="VDV1" s="165"/>
      <c r="VDW1" s="165"/>
      <c r="VDX1" s="165"/>
      <c r="VDY1" s="165"/>
      <c r="VDZ1" s="165"/>
      <c r="VEA1" s="165"/>
      <c r="VEB1" s="165"/>
      <c r="VEC1" s="165"/>
      <c r="VED1" s="165"/>
      <c r="VEE1" s="165"/>
      <c r="VEF1" s="165"/>
      <c r="VEG1" s="165"/>
      <c r="VEH1" s="165"/>
      <c r="VEI1" s="165"/>
      <c r="VEJ1" s="165"/>
      <c r="VEK1" s="165"/>
      <c r="VEL1" s="165"/>
      <c r="VEM1" s="165"/>
      <c r="VEN1" s="165"/>
      <c r="VEO1" s="165"/>
      <c r="VEP1" s="165"/>
      <c r="VEQ1" s="165"/>
      <c r="VER1" s="165"/>
      <c r="VES1" s="165"/>
      <c r="VET1" s="165"/>
      <c r="VEU1" s="165"/>
      <c r="VEV1" s="165"/>
      <c r="VEW1" s="165"/>
      <c r="VEX1" s="165"/>
      <c r="VEY1" s="165"/>
      <c r="VEZ1" s="165"/>
      <c r="VFA1" s="165"/>
      <c r="VFB1" s="165"/>
      <c r="VFC1" s="165"/>
      <c r="VFD1" s="165"/>
      <c r="VFE1" s="165"/>
      <c r="VFF1" s="165"/>
      <c r="VFG1" s="165"/>
      <c r="VFH1" s="165"/>
      <c r="VFI1" s="165"/>
      <c r="VFJ1" s="165"/>
      <c r="VFK1" s="165"/>
      <c r="VFL1" s="165"/>
      <c r="VFM1" s="165"/>
      <c r="VFN1" s="165"/>
      <c r="VFO1" s="165"/>
      <c r="VFP1" s="165"/>
      <c r="VFQ1" s="165"/>
      <c r="VFR1" s="165"/>
      <c r="VFS1" s="165"/>
      <c r="VFT1" s="165"/>
      <c r="VFU1" s="165"/>
      <c r="VFV1" s="165"/>
      <c r="VFW1" s="165"/>
      <c r="VFX1" s="165"/>
      <c r="VFY1" s="165"/>
      <c r="VFZ1" s="165"/>
      <c r="VGA1" s="165"/>
      <c r="VGB1" s="165"/>
      <c r="VGC1" s="165"/>
      <c r="VGD1" s="165"/>
      <c r="VGE1" s="165"/>
      <c r="VGF1" s="165"/>
      <c r="VGG1" s="165"/>
      <c r="VGH1" s="165"/>
      <c r="VGI1" s="165"/>
      <c r="VGJ1" s="165"/>
      <c r="VGK1" s="165"/>
      <c r="VGL1" s="165"/>
      <c r="VGM1" s="165"/>
      <c r="VGN1" s="165"/>
      <c r="VGO1" s="165"/>
      <c r="VGP1" s="165"/>
      <c r="VGQ1" s="165"/>
      <c r="VGR1" s="165"/>
      <c r="VGS1" s="165"/>
      <c r="VGT1" s="165"/>
      <c r="VGU1" s="165"/>
      <c r="VGV1" s="165"/>
      <c r="VGW1" s="165"/>
      <c r="VGX1" s="165"/>
      <c r="VGY1" s="165"/>
      <c r="VGZ1" s="165"/>
      <c r="VHA1" s="165"/>
      <c r="VHB1" s="165"/>
      <c r="VHC1" s="165"/>
      <c r="VHD1" s="165"/>
      <c r="VHE1" s="165"/>
      <c r="VHF1" s="165"/>
      <c r="VHG1" s="165"/>
      <c r="VHH1" s="165"/>
      <c r="VHI1" s="165"/>
      <c r="VHJ1" s="165"/>
      <c r="VHK1" s="165"/>
      <c r="VHL1" s="165"/>
      <c r="VHM1" s="165"/>
      <c r="VHN1" s="165"/>
      <c r="VHO1" s="165"/>
      <c r="VHP1" s="165"/>
      <c r="VHQ1" s="165"/>
      <c r="VHR1" s="165"/>
      <c r="VHS1" s="165"/>
      <c r="VHT1" s="165"/>
      <c r="VHU1" s="165"/>
      <c r="VHV1" s="165"/>
      <c r="VHW1" s="165"/>
      <c r="VHX1" s="165"/>
      <c r="VHY1" s="165"/>
      <c r="VHZ1" s="165"/>
      <c r="VIA1" s="165"/>
      <c r="VIB1" s="165"/>
      <c r="VIC1" s="165"/>
      <c r="VID1" s="165"/>
      <c r="VIE1" s="165"/>
      <c r="VIF1" s="165"/>
      <c r="VIG1" s="165"/>
      <c r="VIH1" s="165"/>
      <c r="VII1" s="165"/>
      <c r="VIJ1" s="165"/>
      <c r="VIK1" s="165"/>
      <c r="VIL1" s="165"/>
      <c r="VIM1" s="165"/>
      <c r="VIN1" s="165"/>
      <c r="VIO1" s="165"/>
      <c r="VIP1" s="165"/>
      <c r="VIQ1" s="165"/>
      <c r="VIR1" s="165"/>
      <c r="VIS1" s="165"/>
      <c r="VIT1" s="165"/>
      <c r="VIU1" s="165"/>
      <c r="VIV1" s="165"/>
      <c r="VIW1" s="165"/>
      <c r="VIX1" s="165"/>
      <c r="VIY1" s="165"/>
      <c r="VIZ1" s="165"/>
      <c r="VJA1" s="165"/>
      <c r="VJB1" s="165"/>
      <c r="VJC1" s="165"/>
      <c r="VJD1" s="165"/>
      <c r="VJE1" s="165"/>
      <c r="VJF1" s="165"/>
      <c r="VJG1" s="165"/>
      <c r="VJH1" s="165"/>
      <c r="VJI1" s="165"/>
      <c r="VJJ1" s="165"/>
      <c r="VJK1" s="165"/>
      <c r="VJL1" s="165"/>
      <c r="VJM1" s="165"/>
      <c r="VJN1" s="165"/>
      <c r="VJO1" s="165"/>
      <c r="VJP1" s="165"/>
      <c r="VJQ1" s="165"/>
      <c r="VJR1" s="165"/>
      <c r="VJS1" s="165"/>
      <c r="VJT1" s="165"/>
      <c r="VJU1" s="165"/>
      <c r="VJV1" s="165"/>
      <c r="VJW1" s="165"/>
      <c r="VJX1" s="165"/>
      <c r="VJY1" s="165"/>
      <c r="VJZ1" s="165"/>
      <c r="VKA1" s="165"/>
      <c r="VKB1" s="165"/>
      <c r="VKC1" s="165"/>
      <c r="VKD1" s="165"/>
      <c r="VKE1" s="165"/>
      <c r="VKF1" s="165"/>
      <c r="VKG1" s="165"/>
      <c r="VKH1" s="165"/>
      <c r="VKI1" s="165"/>
      <c r="VKJ1" s="165"/>
      <c r="VKK1" s="165"/>
      <c r="VKL1" s="165"/>
      <c r="VKM1" s="165"/>
      <c r="VKN1" s="165"/>
      <c r="VKO1" s="165"/>
      <c r="VKP1" s="165"/>
      <c r="VKQ1" s="165"/>
      <c r="VKR1" s="165"/>
      <c r="VKS1" s="165"/>
      <c r="VKT1" s="165"/>
      <c r="VKU1" s="165"/>
      <c r="VKV1" s="165"/>
      <c r="VKW1" s="165"/>
      <c r="VKX1" s="165"/>
      <c r="VKY1" s="165"/>
      <c r="VKZ1" s="165"/>
      <c r="VLA1" s="165"/>
      <c r="VLB1" s="165"/>
      <c r="VLC1" s="165"/>
      <c r="VLD1" s="165"/>
      <c r="VLE1" s="165"/>
      <c r="VLF1" s="165"/>
      <c r="VLG1" s="165"/>
      <c r="VLH1" s="165"/>
      <c r="VLI1" s="165"/>
      <c r="VLJ1" s="165"/>
      <c r="VLK1" s="165"/>
      <c r="VLL1" s="165"/>
      <c r="VLM1" s="165"/>
      <c r="VLN1" s="165"/>
      <c r="VLO1" s="165"/>
      <c r="VLP1" s="165"/>
      <c r="VLQ1" s="165"/>
      <c r="VLR1" s="165"/>
      <c r="VLS1" s="165"/>
      <c r="VLT1" s="165"/>
      <c r="VLU1" s="165"/>
      <c r="VLV1" s="165"/>
      <c r="VLW1" s="165"/>
      <c r="VLX1" s="165"/>
      <c r="VLY1" s="165"/>
      <c r="VLZ1" s="165"/>
      <c r="VMA1" s="165"/>
      <c r="VMB1" s="165"/>
      <c r="VMC1" s="165"/>
      <c r="VMD1" s="165"/>
      <c r="VME1" s="165"/>
      <c r="VMF1" s="165"/>
      <c r="VMG1" s="165"/>
      <c r="VMH1" s="165"/>
      <c r="VMI1" s="165"/>
      <c r="VMJ1" s="165"/>
      <c r="VMK1" s="165"/>
      <c r="VML1" s="165"/>
      <c r="VMM1" s="165"/>
      <c r="VMN1" s="165"/>
      <c r="VMO1" s="165"/>
      <c r="VMP1" s="165"/>
      <c r="VMQ1" s="165"/>
      <c r="VMR1" s="165"/>
      <c r="VMS1" s="165"/>
      <c r="VMT1" s="165"/>
      <c r="VMU1" s="165"/>
      <c r="VMV1" s="165"/>
      <c r="VMW1" s="165"/>
      <c r="VMX1" s="165"/>
      <c r="VMY1" s="165"/>
      <c r="VMZ1" s="165"/>
      <c r="VNA1" s="165"/>
      <c r="VNB1" s="165"/>
      <c r="VNC1" s="165"/>
      <c r="VND1" s="165"/>
      <c r="VNE1" s="165"/>
      <c r="VNF1" s="165"/>
      <c r="VNG1" s="165"/>
      <c r="VNH1" s="165"/>
      <c r="VNI1" s="165"/>
      <c r="VNJ1" s="165"/>
      <c r="VNK1" s="165"/>
      <c r="VNL1" s="165"/>
      <c r="VNM1" s="165"/>
      <c r="VNN1" s="165"/>
      <c r="VNO1" s="165"/>
      <c r="VNP1" s="165"/>
      <c r="VNQ1" s="165"/>
      <c r="VNR1" s="165"/>
      <c r="VNS1" s="165"/>
      <c r="VNT1" s="165"/>
      <c r="VNU1" s="165"/>
      <c r="VNV1" s="165"/>
      <c r="VNW1" s="165"/>
      <c r="VNX1" s="165"/>
      <c r="VNY1" s="165"/>
      <c r="VNZ1" s="165"/>
      <c r="VOA1" s="165"/>
      <c r="VOB1" s="165"/>
      <c r="VOC1" s="165"/>
      <c r="VOD1" s="165"/>
      <c r="VOE1" s="165"/>
      <c r="VOF1" s="165"/>
      <c r="VOG1" s="165"/>
      <c r="VOH1" s="165"/>
      <c r="VOI1" s="165"/>
      <c r="VOJ1" s="165"/>
      <c r="VOK1" s="165"/>
      <c r="VOL1" s="165"/>
      <c r="VOM1" s="165"/>
      <c r="VON1" s="165"/>
      <c r="VOO1" s="165"/>
      <c r="VOP1" s="165"/>
      <c r="VOQ1" s="165"/>
      <c r="VOR1" s="165"/>
      <c r="VOS1" s="165"/>
      <c r="VOT1" s="165"/>
      <c r="VOU1" s="165"/>
      <c r="VOV1" s="165"/>
      <c r="VOW1" s="165"/>
      <c r="VOX1" s="165"/>
      <c r="VOY1" s="165"/>
      <c r="VOZ1" s="165"/>
      <c r="VPA1" s="165"/>
      <c r="VPB1" s="165"/>
      <c r="VPC1" s="165"/>
      <c r="VPD1" s="165"/>
      <c r="VPE1" s="165"/>
      <c r="VPF1" s="165"/>
      <c r="VPG1" s="165"/>
      <c r="VPH1" s="165"/>
      <c r="VPI1" s="165"/>
      <c r="VPJ1" s="165"/>
      <c r="VPK1" s="165"/>
      <c r="VPL1" s="165"/>
      <c r="VPM1" s="165"/>
      <c r="VPN1" s="165"/>
      <c r="VPO1" s="165"/>
      <c r="VPP1" s="165"/>
      <c r="VPQ1" s="165"/>
      <c r="VPR1" s="165"/>
      <c r="VPS1" s="165"/>
      <c r="VPT1" s="165"/>
      <c r="VPU1" s="165"/>
      <c r="VPV1" s="165"/>
      <c r="VPW1" s="165"/>
      <c r="VPX1" s="165"/>
      <c r="VPY1" s="165"/>
      <c r="VPZ1" s="165"/>
      <c r="VQA1" s="165"/>
      <c r="VQB1" s="165"/>
      <c r="VQC1" s="165"/>
      <c r="VQD1" s="165"/>
      <c r="VQE1" s="165"/>
      <c r="VQF1" s="165"/>
      <c r="VQG1" s="165"/>
      <c r="VQH1" s="165"/>
      <c r="VQI1" s="165"/>
      <c r="VQJ1" s="165"/>
      <c r="VQK1" s="165"/>
      <c r="VQL1" s="165"/>
      <c r="VQM1" s="165"/>
      <c r="VQN1" s="165"/>
      <c r="VQO1" s="165"/>
      <c r="VQP1" s="165"/>
      <c r="VQQ1" s="165"/>
      <c r="VQR1" s="165"/>
      <c r="VQS1" s="165"/>
      <c r="VQT1" s="165"/>
      <c r="VQU1" s="165"/>
      <c r="VQV1" s="165"/>
      <c r="VQW1" s="165"/>
      <c r="VQX1" s="165"/>
      <c r="VQY1" s="165"/>
      <c r="VQZ1" s="165"/>
      <c r="VRA1" s="165"/>
      <c r="VRB1" s="165"/>
      <c r="VRC1" s="165"/>
      <c r="VRD1" s="165"/>
      <c r="VRE1" s="165"/>
      <c r="VRF1" s="165"/>
      <c r="VRG1" s="165"/>
      <c r="VRH1" s="165"/>
      <c r="VRI1" s="165"/>
      <c r="VRJ1" s="165"/>
      <c r="VRK1" s="165"/>
      <c r="VRL1" s="165"/>
      <c r="VRM1" s="165"/>
      <c r="VRN1" s="165"/>
      <c r="VRO1" s="165"/>
      <c r="VRP1" s="165"/>
      <c r="VRQ1" s="165"/>
      <c r="VRR1" s="165"/>
      <c r="VRS1" s="165"/>
      <c r="VRT1" s="165"/>
      <c r="VRU1" s="165"/>
      <c r="VRV1" s="165"/>
      <c r="VRW1" s="165"/>
      <c r="VRX1" s="165"/>
      <c r="VRY1" s="165"/>
      <c r="VRZ1" s="165"/>
      <c r="VSA1" s="165"/>
      <c r="VSB1" s="165"/>
      <c r="VSC1" s="165"/>
      <c r="VSD1" s="165"/>
      <c r="VSE1" s="165"/>
      <c r="VSF1" s="165"/>
      <c r="VSG1" s="165"/>
      <c r="VSH1" s="165"/>
      <c r="VSI1" s="165"/>
      <c r="VSJ1" s="165"/>
      <c r="VSK1" s="165"/>
      <c r="VSL1" s="165"/>
      <c r="VSM1" s="165"/>
      <c r="VSN1" s="165"/>
      <c r="VSO1" s="165"/>
      <c r="VSP1" s="165"/>
      <c r="VSQ1" s="165"/>
      <c r="VSR1" s="165"/>
      <c r="VSS1" s="165"/>
      <c r="VST1" s="165"/>
      <c r="VSU1" s="165"/>
      <c r="VSV1" s="165"/>
      <c r="VSW1" s="165"/>
      <c r="VSX1" s="165"/>
      <c r="VSY1" s="165"/>
      <c r="VSZ1" s="165"/>
      <c r="VTA1" s="165"/>
      <c r="VTB1" s="165"/>
      <c r="VTC1" s="165"/>
      <c r="VTD1" s="165"/>
      <c r="VTE1" s="165"/>
      <c r="VTF1" s="165"/>
      <c r="VTG1" s="165"/>
      <c r="VTH1" s="165"/>
      <c r="VTI1" s="165"/>
      <c r="VTJ1" s="165"/>
      <c r="VTK1" s="165"/>
      <c r="VTL1" s="165"/>
      <c r="VTM1" s="165"/>
      <c r="VTN1" s="165"/>
      <c r="VTO1" s="165"/>
      <c r="VTP1" s="165"/>
      <c r="VTQ1" s="165"/>
      <c r="VTR1" s="165"/>
      <c r="VTS1" s="165"/>
      <c r="VTT1" s="165"/>
      <c r="VTU1" s="165"/>
      <c r="VTV1" s="165"/>
      <c r="VTW1" s="165"/>
      <c r="VTX1" s="165"/>
      <c r="VTY1" s="165"/>
      <c r="VTZ1" s="165"/>
      <c r="VUA1" s="165"/>
      <c r="VUB1" s="165"/>
      <c r="VUC1" s="165"/>
      <c r="VUD1" s="165"/>
      <c r="VUE1" s="165"/>
      <c r="VUF1" s="165"/>
      <c r="VUG1" s="165"/>
      <c r="VUH1" s="165"/>
      <c r="VUI1" s="165"/>
      <c r="VUJ1" s="165"/>
      <c r="VUK1" s="165"/>
      <c r="VUL1" s="165"/>
      <c r="VUM1" s="165"/>
      <c r="VUN1" s="165"/>
      <c r="VUO1" s="165"/>
      <c r="VUP1" s="165"/>
      <c r="VUQ1" s="165"/>
      <c r="VUR1" s="165"/>
      <c r="VUS1" s="165"/>
      <c r="VUT1" s="165"/>
      <c r="VUU1" s="165"/>
      <c r="VUV1" s="165"/>
      <c r="VUW1" s="165"/>
      <c r="VUX1" s="165"/>
      <c r="VUY1" s="165"/>
      <c r="VUZ1" s="165"/>
      <c r="VVA1" s="165"/>
      <c r="VVB1" s="165"/>
      <c r="VVC1" s="165"/>
      <c r="VVD1" s="165"/>
      <c r="VVE1" s="165"/>
      <c r="VVF1" s="165"/>
      <c r="VVG1" s="165"/>
      <c r="VVH1" s="165"/>
      <c r="VVI1" s="165"/>
      <c r="VVJ1" s="165"/>
      <c r="VVK1" s="165"/>
      <c r="VVL1" s="165"/>
      <c r="VVM1" s="165"/>
      <c r="VVN1" s="165"/>
      <c r="VVO1" s="165"/>
      <c r="VVP1" s="165"/>
      <c r="VVQ1" s="165"/>
      <c r="VVR1" s="165"/>
      <c r="VVS1" s="165"/>
      <c r="VVT1" s="165"/>
      <c r="VVU1" s="165"/>
      <c r="VVV1" s="165"/>
      <c r="VVW1" s="165"/>
      <c r="VVX1" s="165"/>
      <c r="VVY1" s="165"/>
      <c r="VVZ1" s="165"/>
      <c r="VWA1" s="165"/>
      <c r="VWB1" s="165"/>
      <c r="VWC1" s="165"/>
      <c r="VWD1" s="165"/>
      <c r="VWE1" s="165"/>
      <c r="VWF1" s="165"/>
      <c r="VWG1" s="165"/>
      <c r="VWH1" s="165"/>
      <c r="VWI1" s="165"/>
      <c r="VWJ1" s="165"/>
      <c r="VWK1" s="165"/>
      <c r="VWL1" s="165"/>
      <c r="VWM1" s="165"/>
      <c r="VWN1" s="165"/>
      <c r="VWO1" s="165"/>
      <c r="VWP1" s="165"/>
      <c r="VWQ1" s="165"/>
      <c r="VWR1" s="165"/>
      <c r="VWS1" s="165"/>
      <c r="VWT1" s="165"/>
      <c r="VWU1" s="165"/>
      <c r="VWV1" s="165"/>
      <c r="VWW1" s="165"/>
      <c r="VWX1" s="165"/>
      <c r="VWY1" s="165"/>
      <c r="VWZ1" s="165"/>
      <c r="VXA1" s="165"/>
      <c r="VXB1" s="165"/>
      <c r="VXC1" s="165"/>
      <c r="VXD1" s="165"/>
      <c r="VXE1" s="165"/>
      <c r="VXF1" s="165"/>
      <c r="VXG1" s="165"/>
      <c r="VXH1" s="165"/>
      <c r="VXI1" s="165"/>
      <c r="VXJ1" s="165"/>
      <c r="VXK1" s="165"/>
      <c r="VXL1" s="165"/>
      <c r="VXM1" s="165"/>
      <c r="VXN1" s="165"/>
      <c r="VXO1" s="165"/>
      <c r="VXP1" s="165"/>
      <c r="VXQ1" s="165"/>
      <c r="VXR1" s="165"/>
      <c r="VXS1" s="165"/>
      <c r="VXT1" s="165"/>
      <c r="VXU1" s="165"/>
      <c r="VXV1" s="165"/>
      <c r="VXW1" s="165"/>
      <c r="VXX1" s="165"/>
      <c r="VXY1" s="165"/>
      <c r="VXZ1" s="165"/>
      <c r="VYA1" s="165"/>
      <c r="VYB1" s="165"/>
      <c r="VYC1" s="165"/>
      <c r="VYD1" s="165"/>
      <c r="VYE1" s="165"/>
      <c r="VYF1" s="165"/>
      <c r="VYG1" s="165"/>
      <c r="VYH1" s="165"/>
      <c r="VYI1" s="165"/>
      <c r="VYJ1" s="165"/>
      <c r="VYK1" s="165"/>
      <c r="VYL1" s="165"/>
      <c r="VYM1" s="165"/>
      <c r="VYN1" s="165"/>
      <c r="VYO1" s="165"/>
      <c r="VYP1" s="165"/>
      <c r="VYQ1" s="165"/>
      <c r="VYR1" s="165"/>
      <c r="VYS1" s="165"/>
      <c r="VYT1" s="165"/>
      <c r="VYU1" s="165"/>
      <c r="VYV1" s="165"/>
      <c r="VYW1" s="165"/>
      <c r="VYX1" s="165"/>
      <c r="VYY1" s="165"/>
      <c r="VYZ1" s="165"/>
      <c r="VZA1" s="165"/>
      <c r="VZB1" s="165"/>
      <c r="VZC1" s="165"/>
      <c r="VZD1" s="165"/>
      <c r="VZE1" s="165"/>
      <c r="VZF1" s="165"/>
      <c r="VZG1" s="165"/>
      <c r="VZH1" s="165"/>
      <c r="VZI1" s="165"/>
      <c r="VZJ1" s="165"/>
      <c r="VZK1" s="165"/>
      <c r="VZL1" s="165"/>
      <c r="VZM1" s="165"/>
      <c r="VZN1" s="165"/>
      <c r="VZO1" s="165"/>
      <c r="VZP1" s="165"/>
      <c r="VZQ1" s="165"/>
      <c r="VZR1" s="165"/>
      <c r="VZS1" s="165"/>
      <c r="VZT1" s="165"/>
      <c r="VZU1" s="165"/>
      <c r="VZV1" s="165"/>
      <c r="VZW1" s="165"/>
      <c r="VZX1" s="165"/>
      <c r="VZY1" s="165"/>
      <c r="VZZ1" s="165"/>
      <c r="WAA1" s="165"/>
      <c r="WAB1" s="165"/>
      <c r="WAC1" s="165"/>
      <c r="WAD1" s="165"/>
      <c r="WAE1" s="165"/>
      <c r="WAF1" s="165"/>
      <c r="WAG1" s="165"/>
      <c r="WAH1" s="165"/>
      <c r="WAI1" s="165"/>
      <c r="WAJ1" s="165"/>
      <c r="WAK1" s="165"/>
      <c r="WAL1" s="165"/>
      <c r="WAM1" s="165"/>
      <c r="WAN1" s="165"/>
      <c r="WAO1" s="165"/>
      <c r="WAP1" s="165"/>
      <c r="WAQ1" s="165"/>
      <c r="WAR1" s="165"/>
      <c r="WAS1" s="165"/>
      <c r="WAT1" s="165"/>
      <c r="WAU1" s="165"/>
      <c r="WAV1" s="165"/>
      <c r="WAW1" s="165"/>
      <c r="WAX1" s="165"/>
      <c r="WAY1" s="165"/>
      <c r="WAZ1" s="165"/>
      <c r="WBA1" s="165"/>
      <c r="WBB1" s="165"/>
      <c r="WBC1" s="165"/>
      <c r="WBD1" s="165"/>
      <c r="WBE1" s="165"/>
      <c r="WBF1" s="165"/>
      <c r="WBG1" s="165"/>
      <c r="WBH1" s="165"/>
      <c r="WBI1" s="165"/>
      <c r="WBJ1" s="165"/>
      <c r="WBK1" s="165"/>
      <c r="WBL1" s="165"/>
      <c r="WBM1" s="165"/>
      <c r="WBN1" s="165"/>
      <c r="WBO1" s="165"/>
      <c r="WBP1" s="165"/>
      <c r="WBQ1" s="165"/>
      <c r="WBR1" s="165"/>
      <c r="WBS1" s="165"/>
      <c r="WBT1" s="165"/>
      <c r="WBU1" s="165"/>
      <c r="WBV1" s="165"/>
      <c r="WBW1" s="165"/>
      <c r="WBX1" s="165"/>
      <c r="WBY1" s="165"/>
      <c r="WBZ1" s="165"/>
      <c r="WCA1" s="165"/>
      <c r="WCB1" s="165"/>
      <c r="WCC1" s="165"/>
      <c r="WCD1" s="165"/>
      <c r="WCE1" s="165"/>
      <c r="WCF1" s="165"/>
      <c r="WCG1" s="165"/>
      <c r="WCH1" s="165"/>
      <c r="WCI1" s="165"/>
      <c r="WCJ1" s="165"/>
      <c r="WCK1" s="165"/>
      <c r="WCL1" s="165"/>
      <c r="WCM1" s="165"/>
      <c r="WCN1" s="165"/>
      <c r="WCO1" s="165"/>
      <c r="WCP1" s="165"/>
      <c r="WCQ1" s="165"/>
      <c r="WCR1" s="165"/>
      <c r="WCS1" s="165"/>
      <c r="WCT1" s="165"/>
      <c r="WCU1" s="165"/>
      <c r="WCV1" s="165"/>
      <c r="WCW1" s="165"/>
      <c r="WCX1" s="165"/>
      <c r="WCY1" s="165"/>
      <c r="WCZ1" s="165"/>
      <c r="WDA1" s="165"/>
      <c r="WDB1" s="165"/>
      <c r="WDC1" s="165"/>
      <c r="WDD1" s="165"/>
      <c r="WDE1" s="165"/>
      <c r="WDF1" s="165"/>
      <c r="WDG1" s="165"/>
      <c r="WDH1" s="165"/>
      <c r="WDI1" s="165"/>
      <c r="WDJ1" s="165"/>
      <c r="WDK1" s="165"/>
      <c r="WDL1" s="165"/>
      <c r="WDM1" s="165"/>
      <c r="WDN1" s="165"/>
      <c r="WDO1" s="165"/>
      <c r="WDP1" s="165"/>
      <c r="WDQ1" s="165"/>
      <c r="WDR1" s="165"/>
      <c r="WDS1" s="165"/>
      <c r="WDT1" s="165"/>
      <c r="WDU1" s="165"/>
      <c r="WDV1" s="165"/>
      <c r="WDW1" s="165"/>
      <c r="WDX1" s="165"/>
      <c r="WDY1" s="165"/>
      <c r="WDZ1" s="165"/>
      <c r="WEA1" s="165"/>
      <c r="WEB1" s="165"/>
      <c r="WEC1" s="165"/>
      <c r="WED1" s="165"/>
      <c r="WEE1" s="165"/>
      <c r="WEF1" s="165"/>
      <c r="WEG1" s="165"/>
      <c r="WEH1" s="165"/>
      <c r="WEI1" s="165"/>
      <c r="WEJ1" s="165"/>
      <c r="WEK1" s="165"/>
      <c r="WEL1" s="165"/>
      <c r="WEM1" s="165"/>
      <c r="WEN1" s="165"/>
      <c r="WEO1" s="165"/>
      <c r="WEP1" s="165"/>
      <c r="WEQ1" s="165"/>
      <c r="WER1" s="165"/>
      <c r="WES1" s="165"/>
      <c r="WET1" s="165"/>
      <c r="WEU1" s="165"/>
      <c r="WEV1" s="165"/>
      <c r="WEW1" s="165"/>
      <c r="WEX1" s="165"/>
      <c r="WEY1" s="165"/>
      <c r="WEZ1" s="165"/>
      <c r="WFA1" s="165"/>
      <c r="WFB1" s="165"/>
      <c r="WFC1" s="165"/>
      <c r="WFD1" s="165"/>
      <c r="WFE1" s="165"/>
      <c r="WFF1" s="165"/>
      <c r="WFG1" s="165"/>
      <c r="WFH1" s="165"/>
      <c r="WFI1" s="165"/>
      <c r="WFJ1" s="165"/>
      <c r="WFK1" s="165"/>
      <c r="WFL1" s="165"/>
      <c r="WFM1" s="165"/>
      <c r="WFN1" s="165"/>
      <c r="WFO1" s="165"/>
      <c r="WFP1" s="165"/>
      <c r="WFQ1" s="165"/>
      <c r="WFR1" s="165"/>
      <c r="WFS1" s="165"/>
      <c r="WFT1" s="165"/>
      <c r="WFU1" s="165"/>
      <c r="WFV1" s="165"/>
      <c r="WFW1" s="165"/>
      <c r="WFX1" s="165"/>
      <c r="WFY1" s="165"/>
      <c r="WFZ1" s="165"/>
      <c r="WGA1" s="165"/>
      <c r="WGB1" s="165"/>
      <c r="WGC1" s="165"/>
      <c r="WGD1" s="165"/>
      <c r="WGE1" s="165"/>
      <c r="WGF1" s="165"/>
      <c r="WGG1" s="165"/>
      <c r="WGH1" s="165"/>
      <c r="WGI1" s="165"/>
      <c r="WGJ1" s="165"/>
      <c r="WGK1" s="165"/>
      <c r="WGL1" s="165"/>
      <c r="WGM1" s="165"/>
      <c r="WGN1" s="165"/>
      <c r="WGO1" s="165"/>
      <c r="WGP1" s="165"/>
      <c r="WGQ1" s="165"/>
      <c r="WGR1" s="165"/>
      <c r="WGS1" s="165"/>
      <c r="WGT1" s="165"/>
      <c r="WGU1" s="165"/>
      <c r="WGV1" s="165"/>
      <c r="WGW1" s="165"/>
      <c r="WGX1" s="165"/>
      <c r="WGY1" s="165"/>
      <c r="WGZ1" s="165"/>
      <c r="WHA1" s="165"/>
      <c r="WHB1" s="165"/>
      <c r="WHC1" s="165"/>
      <c r="WHD1" s="165"/>
      <c r="WHE1" s="165"/>
      <c r="WHF1" s="165"/>
      <c r="WHG1" s="165"/>
      <c r="WHH1" s="165"/>
      <c r="WHI1" s="165"/>
      <c r="WHJ1" s="165"/>
      <c r="WHK1" s="165"/>
      <c r="WHL1" s="165"/>
      <c r="WHM1" s="165"/>
      <c r="WHN1" s="165"/>
      <c r="WHO1" s="165"/>
      <c r="WHP1" s="165"/>
      <c r="WHQ1" s="165"/>
      <c r="WHR1" s="165"/>
      <c r="WHS1" s="165"/>
      <c r="WHT1" s="165"/>
      <c r="WHU1" s="165"/>
      <c r="WHV1" s="165"/>
      <c r="WHW1" s="165"/>
      <c r="WHX1" s="165"/>
      <c r="WHY1" s="165"/>
      <c r="WHZ1" s="165"/>
      <c r="WIA1" s="165"/>
      <c r="WIB1" s="165"/>
      <c r="WIC1" s="165"/>
      <c r="WID1" s="165"/>
      <c r="WIE1" s="165"/>
      <c r="WIF1" s="165"/>
      <c r="WIG1" s="165"/>
      <c r="WIH1" s="165"/>
      <c r="WII1" s="165"/>
      <c r="WIJ1" s="165"/>
      <c r="WIK1" s="165"/>
      <c r="WIL1" s="165"/>
      <c r="WIM1" s="165"/>
      <c r="WIN1" s="165"/>
      <c r="WIO1" s="165"/>
      <c r="WIP1" s="165"/>
      <c r="WIQ1" s="165"/>
      <c r="WIR1" s="165"/>
      <c r="WIS1" s="165"/>
      <c r="WIT1" s="165"/>
      <c r="WIU1" s="165"/>
      <c r="WIV1" s="165"/>
      <c r="WIW1" s="165"/>
      <c r="WIX1" s="165"/>
      <c r="WIY1" s="165"/>
      <c r="WIZ1" s="165"/>
      <c r="WJA1" s="165"/>
      <c r="WJB1" s="165"/>
      <c r="WJC1" s="165"/>
    </row>
    <row r="2" s="142" customFormat="1" ht="25" customHeight="1" spans="1:15811">
      <c r="A2" s="148" t="s">
        <v>1807</v>
      </c>
      <c r="B2" s="149"/>
      <c r="C2" s="149"/>
      <c r="D2" s="149"/>
      <c r="E2" s="149"/>
      <c r="F2" s="149"/>
      <c r="G2" s="150"/>
      <c r="H2" s="151" t="s">
        <v>1808</v>
      </c>
      <c r="I2" s="166"/>
      <c r="J2" s="181"/>
      <c r="K2" s="181"/>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c r="GF2" s="165"/>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c r="JE2" s="165"/>
      <c r="JF2" s="165"/>
      <c r="JG2" s="165"/>
      <c r="JH2" s="165"/>
      <c r="JI2" s="165"/>
      <c r="JJ2" s="165"/>
      <c r="JK2" s="165"/>
      <c r="JL2" s="165"/>
      <c r="JM2" s="165"/>
      <c r="JN2" s="165"/>
      <c r="JO2" s="165"/>
      <c r="JP2" s="165"/>
      <c r="JQ2" s="165"/>
      <c r="JR2" s="165"/>
      <c r="JS2" s="165"/>
      <c r="JT2" s="165"/>
      <c r="JU2" s="165"/>
      <c r="JV2" s="165"/>
      <c r="JW2" s="165"/>
      <c r="JX2" s="165"/>
      <c r="JY2" s="165"/>
      <c r="JZ2" s="165"/>
      <c r="KA2" s="165"/>
      <c r="KB2" s="165"/>
      <c r="KC2" s="165"/>
      <c r="KD2" s="165"/>
      <c r="KE2" s="165"/>
      <c r="KF2" s="165"/>
      <c r="KG2" s="165"/>
      <c r="KH2" s="165"/>
      <c r="KI2" s="165"/>
      <c r="KJ2" s="165"/>
      <c r="KK2" s="165"/>
      <c r="KL2" s="165"/>
      <c r="KM2" s="165"/>
      <c r="KN2" s="165"/>
      <c r="KO2" s="165"/>
      <c r="KP2" s="165"/>
      <c r="KQ2" s="165"/>
      <c r="KR2" s="165"/>
      <c r="KS2" s="165"/>
      <c r="KT2" s="165"/>
      <c r="KU2" s="165"/>
      <c r="KV2" s="165"/>
      <c r="KW2" s="165"/>
      <c r="KX2" s="165"/>
      <c r="KY2" s="165"/>
      <c r="KZ2" s="165"/>
      <c r="LA2" s="165"/>
      <c r="LB2" s="165"/>
      <c r="LC2" s="165"/>
      <c r="LD2" s="165"/>
      <c r="LE2" s="165"/>
      <c r="LF2" s="165"/>
      <c r="LG2" s="165"/>
      <c r="LH2" s="165"/>
      <c r="LI2" s="165"/>
      <c r="LJ2" s="165"/>
      <c r="LK2" s="165"/>
      <c r="LL2" s="165"/>
      <c r="LM2" s="165"/>
      <c r="LN2" s="165"/>
      <c r="LO2" s="165"/>
      <c r="LP2" s="165"/>
      <c r="LQ2" s="165"/>
      <c r="LR2" s="165"/>
      <c r="LS2" s="165"/>
      <c r="LT2" s="165"/>
      <c r="LU2" s="165"/>
      <c r="LV2" s="165"/>
      <c r="LW2" s="165"/>
      <c r="LX2" s="165"/>
      <c r="LY2" s="165"/>
      <c r="LZ2" s="165"/>
      <c r="MA2" s="165"/>
      <c r="MB2" s="165"/>
      <c r="MC2" s="165"/>
      <c r="MD2" s="165"/>
      <c r="ME2" s="165"/>
      <c r="MF2" s="165"/>
      <c r="MG2" s="165"/>
      <c r="MH2" s="165"/>
      <c r="MI2" s="165"/>
      <c r="MJ2" s="165"/>
      <c r="MK2" s="165"/>
      <c r="ML2" s="165"/>
      <c r="MM2" s="165"/>
      <c r="MN2" s="165"/>
      <c r="MO2" s="165"/>
      <c r="MP2" s="165"/>
      <c r="MQ2" s="165"/>
      <c r="MR2" s="165"/>
      <c r="MS2" s="165"/>
      <c r="MT2" s="165"/>
      <c r="MU2" s="165"/>
      <c r="MV2" s="165"/>
      <c r="MW2" s="165"/>
      <c r="MX2" s="165"/>
      <c r="MY2" s="165"/>
      <c r="MZ2" s="165"/>
      <c r="NA2" s="165"/>
      <c r="NB2" s="165"/>
      <c r="NC2" s="165"/>
      <c r="ND2" s="165"/>
      <c r="NE2" s="165"/>
      <c r="NF2" s="165"/>
      <c r="NG2" s="165"/>
      <c r="NH2" s="165"/>
      <c r="NI2" s="165"/>
      <c r="NJ2" s="165"/>
      <c r="NK2" s="165"/>
      <c r="NL2" s="165"/>
      <c r="NM2" s="165"/>
      <c r="NN2" s="165"/>
      <c r="NO2" s="165"/>
      <c r="NP2" s="165"/>
      <c r="NQ2" s="165"/>
      <c r="NR2" s="165"/>
      <c r="NS2" s="165"/>
      <c r="NT2" s="165"/>
      <c r="NU2" s="165"/>
      <c r="NV2" s="165"/>
      <c r="NW2" s="165"/>
      <c r="NX2" s="165"/>
      <c r="NY2" s="165"/>
      <c r="NZ2" s="165"/>
      <c r="OA2" s="165"/>
      <c r="OB2" s="165"/>
      <c r="OC2" s="165"/>
      <c r="OD2" s="165"/>
      <c r="OE2" s="165"/>
      <c r="OF2" s="165"/>
      <c r="OG2" s="165"/>
      <c r="OH2" s="165"/>
      <c r="OI2" s="165"/>
      <c r="OJ2" s="165"/>
      <c r="OK2" s="165"/>
      <c r="OL2" s="165"/>
      <c r="OM2" s="165"/>
      <c r="ON2" s="165"/>
      <c r="OO2" s="165"/>
      <c r="OP2" s="165"/>
      <c r="OQ2" s="165"/>
      <c r="OR2" s="165"/>
      <c r="OS2" s="165"/>
      <c r="OT2" s="165"/>
      <c r="OU2" s="165"/>
      <c r="OV2" s="165"/>
      <c r="OW2" s="165"/>
      <c r="OX2" s="165"/>
      <c r="OY2" s="165"/>
      <c r="OZ2" s="165"/>
      <c r="PA2" s="165"/>
      <c r="PB2" s="165"/>
      <c r="PC2" s="165"/>
      <c r="PD2" s="165"/>
      <c r="PE2" s="165"/>
      <c r="PF2" s="165"/>
      <c r="PG2" s="165"/>
      <c r="PH2" s="165"/>
      <c r="PI2" s="165"/>
      <c r="PJ2" s="165"/>
      <c r="PK2" s="165"/>
      <c r="PL2" s="165"/>
      <c r="PM2" s="165"/>
      <c r="PN2" s="165"/>
      <c r="PO2" s="165"/>
      <c r="PP2" s="165"/>
      <c r="PQ2" s="165"/>
      <c r="PR2" s="165"/>
      <c r="PS2" s="165"/>
      <c r="PT2" s="165"/>
      <c r="PU2" s="165"/>
      <c r="PV2" s="165"/>
      <c r="PW2" s="165"/>
      <c r="PX2" s="165"/>
      <c r="PY2" s="165"/>
      <c r="PZ2" s="165"/>
      <c r="QA2" s="165"/>
      <c r="QB2" s="165"/>
      <c r="QC2" s="165"/>
      <c r="QD2" s="165"/>
      <c r="QE2" s="165"/>
      <c r="QF2" s="165"/>
      <c r="QG2" s="165"/>
      <c r="QH2" s="165"/>
      <c r="QI2" s="165"/>
      <c r="QJ2" s="165"/>
      <c r="QK2" s="165"/>
      <c r="QL2" s="165"/>
      <c r="QM2" s="165"/>
      <c r="QN2" s="165"/>
      <c r="QO2" s="165"/>
      <c r="QP2" s="165"/>
      <c r="QQ2" s="165"/>
      <c r="QR2" s="165"/>
      <c r="QS2" s="165"/>
      <c r="QT2" s="165"/>
      <c r="QU2" s="165"/>
      <c r="QV2" s="165"/>
      <c r="QW2" s="165"/>
      <c r="QX2" s="165"/>
      <c r="QY2" s="165"/>
      <c r="QZ2" s="165"/>
      <c r="RA2" s="165"/>
      <c r="RB2" s="165"/>
      <c r="RC2" s="165"/>
      <c r="RD2" s="165"/>
      <c r="RE2" s="165"/>
      <c r="RF2" s="165"/>
      <c r="RG2" s="165"/>
      <c r="RH2" s="165"/>
      <c r="RI2" s="165"/>
      <c r="RJ2" s="165"/>
      <c r="RK2" s="165"/>
      <c r="RL2" s="165"/>
      <c r="RM2" s="165"/>
      <c r="RN2" s="165"/>
      <c r="RO2" s="165"/>
      <c r="RP2" s="165"/>
      <c r="RQ2" s="165"/>
      <c r="RR2" s="165"/>
      <c r="RS2" s="165"/>
      <c r="RT2" s="165"/>
      <c r="RU2" s="165"/>
      <c r="RV2" s="165"/>
      <c r="RW2" s="165"/>
      <c r="RX2" s="165"/>
      <c r="RY2" s="165"/>
      <c r="RZ2" s="165"/>
      <c r="SA2" s="165"/>
      <c r="SB2" s="165"/>
      <c r="SC2" s="165"/>
      <c r="SD2" s="165"/>
      <c r="SE2" s="165"/>
      <c r="SF2" s="165"/>
      <c r="SG2" s="165"/>
      <c r="SH2" s="165"/>
      <c r="SI2" s="165"/>
      <c r="SJ2" s="165"/>
      <c r="SK2" s="165"/>
      <c r="SL2" s="165"/>
      <c r="SM2" s="165"/>
      <c r="SN2" s="165"/>
      <c r="SO2" s="165"/>
      <c r="SP2" s="165"/>
      <c r="SQ2" s="165"/>
      <c r="SR2" s="165"/>
      <c r="SS2" s="165"/>
      <c r="ST2" s="165"/>
      <c r="SU2" s="165"/>
      <c r="SV2" s="165"/>
      <c r="SW2" s="165"/>
      <c r="SX2" s="165"/>
      <c r="SY2" s="165"/>
      <c r="SZ2" s="165"/>
      <c r="TA2" s="165"/>
      <c r="TB2" s="165"/>
      <c r="TC2" s="165"/>
      <c r="TD2" s="165"/>
      <c r="TE2" s="165"/>
      <c r="TF2" s="165"/>
      <c r="TG2" s="165"/>
      <c r="TH2" s="165"/>
      <c r="TI2" s="165"/>
      <c r="TJ2" s="165"/>
      <c r="TK2" s="165"/>
      <c r="TL2" s="165"/>
      <c r="TM2" s="165"/>
      <c r="TN2" s="165"/>
      <c r="TO2" s="165"/>
      <c r="TP2" s="165"/>
      <c r="TQ2" s="165"/>
      <c r="TR2" s="165"/>
      <c r="TS2" s="165"/>
      <c r="TT2" s="165"/>
      <c r="TU2" s="165"/>
      <c r="TV2" s="165"/>
      <c r="TW2" s="165"/>
      <c r="TX2" s="165"/>
      <c r="TY2" s="165"/>
      <c r="TZ2" s="165"/>
      <c r="UA2" s="165"/>
      <c r="UB2" s="165"/>
      <c r="UC2" s="165"/>
      <c r="UD2" s="165"/>
      <c r="UE2" s="165"/>
      <c r="UF2" s="165"/>
      <c r="UG2" s="165"/>
      <c r="UH2" s="165"/>
      <c r="UI2" s="165"/>
      <c r="UJ2" s="165"/>
      <c r="UK2" s="165"/>
      <c r="UL2" s="165"/>
      <c r="UM2" s="165"/>
      <c r="UN2" s="165"/>
      <c r="UO2" s="165"/>
      <c r="UP2" s="165"/>
      <c r="UQ2" s="165"/>
      <c r="UR2" s="165"/>
      <c r="US2" s="165"/>
      <c r="UT2" s="165"/>
      <c r="UU2" s="165"/>
      <c r="UV2" s="165"/>
      <c r="UW2" s="165"/>
      <c r="UX2" s="165"/>
      <c r="UY2" s="165"/>
      <c r="UZ2" s="165"/>
      <c r="VA2" s="165"/>
      <c r="VB2" s="165"/>
      <c r="VC2" s="165"/>
      <c r="VD2" s="165"/>
      <c r="VE2" s="165"/>
      <c r="VF2" s="165"/>
      <c r="VG2" s="165"/>
      <c r="VH2" s="165"/>
      <c r="VI2" s="165"/>
      <c r="VJ2" s="165"/>
      <c r="VK2" s="165"/>
      <c r="VL2" s="165"/>
      <c r="VM2" s="165"/>
      <c r="VN2" s="165"/>
      <c r="VO2" s="165"/>
      <c r="VP2" s="165"/>
      <c r="VQ2" s="165"/>
      <c r="VR2" s="165"/>
      <c r="VS2" s="165"/>
      <c r="VT2" s="165"/>
      <c r="VU2" s="165"/>
      <c r="VV2" s="165"/>
      <c r="VW2" s="165"/>
      <c r="VX2" s="165"/>
      <c r="VY2" s="165"/>
      <c r="VZ2" s="165"/>
      <c r="WA2" s="165"/>
      <c r="WB2" s="165"/>
      <c r="WC2" s="165"/>
      <c r="WD2" s="165"/>
      <c r="WE2" s="165"/>
      <c r="WF2" s="165"/>
      <c r="WG2" s="165"/>
      <c r="WH2" s="165"/>
      <c r="WI2" s="165"/>
      <c r="WJ2" s="165"/>
      <c r="WK2" s="165"/>
      <c r="WL2" s="165"/>
      <c r="WM2" s="165"/>
      <c r="WN2" s="165"/>
      <c r="WO2" s="165"/>
      <c r="WP2" s="165"/>
      <c r="WQ2" s="165"/>
      <c r="WR2" s="165"/>
      <c r="WS2" s="165"/>
      <c r="WT2" s="165"/>
      <c r="WU2" s="165"/>
      <c r="WV2" s="165"/>
      <c r="WW2" s="165"/>
      <c r="WX2" s="165"/>
      <c r="WY2" s="165"/>
      <c r="WZ2" s="165"/>
      <c r="XA2" s="165"/>
      <c r="XB2" s="165"/>
      <c r="XC2" s="165"/>
      <c r="XD2" s="165"/>
      <c r="XE2" s="165"/>
      <c r="XF2" s="165"/>
      <c r="XG2" s="165"/>
      <c r="XH2" s="165"/>
      <c r="XI2" s="165"/>
      <c r="XJ2" s="165"/>
      <c r="XK2" s="165"/>
      <c r="XL2" s="165"/>
      <c r="XM2" s="165"/>
      <c r="XN2" s="165"/>
      <c r="XO2" s="165"/>
      <c r="XP2" s="165"/>
      <c r="XQ2" s="165"/>
      <c r="XR2" s="165"/>
      <c r="XS2" s="165"/>
      <c r="XT2" s="165"/>
      <c r="XU2" s="165"/>
      <c r="XV2" s="165"/>
      <c r="XW2" s="165"/>
      <c r="XX2" s="165"/>
      <c r="XY2" s="165"/>
      <c r="XZ2" s="165"/>
      <c r="YA2" s="165"/>
      <c r="YB2" s="165"/>
      <c r="YC2" s="165"/>
      <c r="YD2" s="165"/>
      <c r="YE2" s="165"/>
      <c r="YF2" s="165"/>
      <c r="YG2" s="165"/>
      <c r="YH2" s="165"/>
      <c r="YI2" s="165"/>
      <c r="YJ2" s="165"/>
      <c r="YK2" s="165"/>
      <c r="YL2" s="165"/>
      <c r="YM2" s="165"/>
      <c r="YN2" s="165"/>
      <c r="YO2" s="165"/>
      <c r="YP2" s="165"/>
      <c r="YQ2" s="165"/>
      <c r="YR2" s="165"/>
      <c r="YS2" s="165"/>
      <c r="YT2" s="165"/>
      <c r="YU2" s="165"/>
      <c r="YV2" s="165"/>
      <c r="YW2" s="165"/>
      <c r="YX2" s="165"/>
      <c r="YY2" s="165"/>
      <c r="YZ2" s="165"/>
      <c r="ZA2" s="165"/>
      <c r="ZB2" s="165"/>
      <c r="ZC2" s="165"/>
      <c r="ZD2" s="165"/>
      <c r="ZE2" s="165"/>
      <c r="ZF2" s="165"/>
      <c r="ZG2" s="165"/>
      <c r="ZH2" s="165"/>
      <c r="ZI2" s="165"/>
      <c r="ZJ2" s="165"/>
      <c r="ZK2" s="165"/>
      <c r="ZL2" s="165"/>
      <c r="ZM2" s="165"/>
      <c r="ZN2" s="165"/>
      <c r="ZO2" s="165"/>
      <c r="ZP2" s="165"/>
      <c r="ZQ2" s="165"/>
      <c r="ZR2" s="165"/>
      <c r="ZS2" s="165"/>
      <c r="ZT2" s="165"/>
      <c r="ZU2" s="165"/>
      <c r="ZV2" s="165"/>
      <c r="ZW2" s="165"/>
      <c r="ZX2" s="165"/>
      <c r="ZY2" s="165"/>
      <c r="ZZ2" s="165"/>
      <c r="AAA2" s="165"/>
      <c r="AAB2" s="165"/>
      <c r="AAC2" s="165"/>
      <c r="AAD2" s="165"/>
      <c r="AAE2" s="165"/>
      <c r="AAF2" s="165"/>
      <c r="AAG2" s="165"/>
      <c r="AAH2" s="165"/>
      <c r="AAI2" s="165"/>
      <c r="AAJ2" s="165"/>
      <c r="AAK2" s="165"/>
      <c r="AAL2" s="165"/>
      <c r="AAM2" s="165"/>
      <c r="AAN2" s="165"/>
      <c r="AAO2" s="165"/>
      <c r="AAP2" s="165"/>
      <c r="AAQ2" s="165"/>
      <c r="AAR2" s="165"/>
      <c r="AAS2" s="165"/>
      <c r="AAT2" s="165"/>
      <c r="AAU2" s="165"/>
      <c r="AAV2" s="165"/>
      <c r="AAW2" s="165"/>
      <c r="AAX2" s="165"/>
      <c r="AAY2" s="165"/>
      <c r="AAZ2" s="165"/>
      <c r="ABA2" s="165"/>
      <c r="ABB2" s="165"/>
      <c r="ABC2" s="165"/>
      <c r="ABD2" s="165"/>
      <c r="ABE2" s="165"/>
      <c r="ABF2" s="165"/>
      <c r="ABG2" s="165"/>
      <c r="ABH2" s="165"/>
      <c r="ABI2" s="165"/>
      <c r="ABJ2" s="165"/>
      <c r="ABK2" s="165"/>
      <c r="ABL2" s="165"/>
      <c r="ABM2" s="165"/>
      <c r="ABN2" s="165"/>
      <c r="ABO2" s="165"/>
      <c r="ABP2" s="165"/>
      <c r="ABQ2" s="165"/>
      <c r="ABR2" s="165"/>
      <c r="ABS2" s="165"/>
      <c r="ABT2" s="165"/>
      <c r="ABU2" s="165"/>
      <c r="ABV2" s="165"/>
      <c r="ABW2" s="165"/>
      <c r="ABX2" s="165"/>
      <c r="ABY2" s="165"/>
      <c r="ABZ2" s="165"/>
      <c r="ACA2" s="165"/>
      <c r="ACB2" s="165"/>
      <c r="ACC2" s="165"/>
      <c r="ACD2" s="165"/>
      <c r="ACE2" s="165"/>
      <c r="ACF2" s="165"/>
      <c r="ACG2" s="165"/>
      <c r="ACH2" s="165"/>
      <c r="ACI2" s="165"/>
      <c r="ACJ2" s="165"/>
      <c r="ACK2" s="165"/>
      <c r="ACL2" s="165"/>
      <c r="ACM2" s="165"/>
      <c r="ACN2" s="165"/>
      <c r="ACO2" s="165"/>
      <c r="ACP2" s="165"/>
      <c r="ACQ2" s="165"/>
      <c r="ACR2" s="165"/>
      <c r="ACS2" s="165"/>
      <c r="ACT2" s="165"/>
      <c r="ACU2" s="165"/>
      <c r="ACV2" s="165"/>
      <c r="ACW2" s="165"/>
      <c r="ACX2" s="165"/>
      <c r="ACY2" s="165"/>
      <c r="ACZ2" s="165"/>
      <c r="ADA2" s="165"/>
      <c r="ADB2" s="165"/>
      <c r="ADC2" s="165"/>
      <c r="ADD2" s="165"/>
      <c r="ADE2" s="165"/>
      <c r="ADF2" s="165"/>
      <c r="ADG2" s="165"/>
      <c r="ADH2" s="165"/>
      <c r="ADI2" s="165"/>
      <c r="ADJ2" s="165"/>
      <c r="ADK2" s="165"/>
      <c r="ADL2" s="165"/>
      <c r="ADM2" s="165"/>
      <c r="ADN2" s="165"/>
      <c r="ADO2" s="165"/>
      <c r="ADP2" s="165"/>
      <c r="ADQ2" s="165"/>
      <c r="ADR2" s="165"/>
      <c r="ADS2" s="165"/>
      <c r="ADT2" s="165"/>
      <c r="ADU2" s="165"/>
      <c r="ADV2" s="165"/>
      <c r="ADW2" s="165"/>
      <c r="ADX2" s="165"/>
      <c r="ADY2" s="165"/>
      <c r="ADZ2" s="165"/>
      <c r="AEA2" s="165"/>
      <c r="AEB2" s="165"/>
      <c r="AEC2" s="165"/>
      <c r="AED2" s="165"/>
      <c r="AEE2" s="165"/>
      <c r="AEF2" s="165"/>
      <c r="AEG2" s="165"/>
      <c r="AEH2" s="165"/>
      <c r="AEI2" s="165"/>
      <c r="AEJ2" s="165"/>
      <c r="AEK2" s="165"/>
      <c r="AEL2" s="165"/>
      <c r="AEM2" s="165"/>
      <c r="AEN2" s="165"/>
      <c r="AEO2" s="165"/>
      <c r="AEP2" s="165"/>
      <c r="AEQ2" s="165"/>
      <c r="AER2" s="165"/>
      <c r="AES2" s="165"/>
      <c r="AET2" s="165"/>
      <c r="AEU2" s="165"/>
      <c r="AEV2" s="165"/>
      <c r="AEW2" s="165"/>
      <c r="AEX2" s="165"/>
      <c r="AEY2" s="165"/>
      <c r="AEZ2" s="165"/>
      <c r="AFA2" s="165"/>
      <c r="AFB2" s="165"/>
      <c r="AFC2" s="165"/>
      <c r="AFD2" s="165"/>
      <c r="AFE2" s="165"/>
      <c r="AFF2" s="165"/>
      <c r="AFG2" s="165"/>
      <c r="AFH2" s="165"/>
      <c r="AFI2" s="165"/>
      <c r="AFJ2" s="165"/>
      <c r="AFK2" s="165"/>
      <c r="AFL2" s="165"/>
      <c r="AFM2" s="165"/>
      <c r="AFN2" s="165"/>
      <c r="AFO2" s="165"/>
      <c r="AFP2" s="165"/>
      <c r="AFQ2" s="165"/>
      <c r="AFR2" s="165"/>
      <c r="AFS2" s="165"/>
      <c r="AFT2" s="165"/>
      <c r="AFU2" s="165"/>
      <c r="AFV2" s="165"/>
      <c r="AFW2" s="165"/>
      <c r="AFX2" s="165"/>
      <c r="AFY2" s="165"/>
      <c r="AFZ2" s="165"/>
      <c r="AGA2" s="165"/>
      <c r="AGB2" s="165"/>
      <c r="AGC2" s="165"/>
      <c r="AGD2" s="165"/>
      <c r="AGE2" s="165"/>
      <c r="AGF2" s="165"/>
      <c r="AGG2" s="165"/>
      <c r="AGH2" s="165"/>
      <c r="AGI2" s="165"/>
      <c r="AGJ2" s="165"/>
      <c r="AGK2" s="165"/>
      <c r="AGL2" s="165"/>
      <c r="AGM2" s="165"/>
      <c r="AGN2" s="165"/>
      <c r="AGO2" s="165"/>
      <c r="AGP2" s="165"/>
      <c r="AGQ2" s="165"/>
      <c r="AGR2" s="165"/>
      <c r="AGS2" s="165"/>
      <c r="AGT2" s="165"/>
      <c r="AGU2" s="165"/>
      <c r="AGV2" s="165"/>
      <c r="AGW2" s="165"/>
      <c r="AGX2" s="165"/>
      <c r="AGY2" s="165"/>
      <c r="AGZ2" s="165"/>
      <c r="AHA2" s="165"/>
      <c r="AHB2" s="165"/>
      <c r="AHC2" s="165"/>
      <c r="AHD2" s="165"/>
      <c r="AHE2" s="165"/>
      <c r="AHF2" s="165"/>
      <c r="AHG2" s="165"/>
      <c r="AHH2" s="165"/>
      <c r="AHI2" s="165"/>
      <c r="AHJ2" s="165"/>
      <c r="AHK2" s="165"/>
      <c r="AHL2" s="165"/>
      <c r="AHM2" s="165"/>
      <c r="AHN2" s="165"/>
      <c r="AHO2" s="165"/>
      <c r="AHP2" s="165"/>
      <c r="AHQ2" s="165"/>
      <c r="AHR2" s="165"/>
      <c r="AHS2" s="165"/>
      <c r="AHT2" s="165"/>
      <c r="AHU2" s="165"/>
      <c r="AHV2" s="165"/>
      <c r="AHW2" s="165"/>
      <c r="AHX2" s="165"/>
      <c r="AHY2" s="165"/>
      <c r="AHZ2" s="165"/>
      <c r="AIA2" s="165"/>
      <c r="AIB2" s="165"/>
      <c r="AIC2" s="165"/>
      <c r="AID2" s="165"/>
      <c r="AIE2" s="165"/>
      <c r="AIF2" s="165"/>
      <c r="AIG2" s="165"/>
      <c r="AIH2" s="165"/>
      <c r="AII2" s="165"/>
      <c r="AIJ2" s="165"/>
      <c r="AIK2" s="165"/>
      <c r="AIL2" s="165"/>
      <c r="AIM2" s="165"/>
      <c r="AIN2" s="165"/>
      <c r="AIO2" s="165"/>
      <c r="AIP2" s="165"/>
      <c r="AIQ2" s="165"/>
      <c r="AIR2" s="165"/>
      <c r="AIS2" s="165"/>
      <c r="AIT2" s="165"/>
      <c r="AIU2" s="165"/>
      <c r="AIV2" s="165"/>
      <c r="AIW2" s="165"/>
      <c r="AIX2" s="165"/>
      <c r="AIY2" s="165"/>
      <c r="AIZ2" s="165"/>
      <c r="AJA2" s="165"/>
      <c r="AJB2" s="165"/>
      <c r="AJC2" s="165"/>
      <c r="AJD2" s="165"/>
      <c r="AJE2" s="165"/>
      <c r="AJF2" s="165"/>
      <c r="AJG2" s="165"/>
      <c r="AJH2" s="165"/>
      <c r="AJI2" s="165"/>
      <c r="AJJ2" s="165"/>
      <c r="AJK2" s="165"/>
      <c r="AJL2" s="165"/>
      <c r="AJM2" s="165"/>
      <c r="AJN2" s="165"/>
      <c r="AJO2" s="165"/>
      <c r="AJP2" s="165"/>
      <c r="AJQ2" s="165"/>
      <c r="AJR2" s="165"/>
      <c r="AJS2" s="165"/>
      <c r="AJT2" s="165"/>
      <c r="AJU2" s="165"/>
      <c r="AJV2" s="165"/>
      <c r="AJW2" s="165"/>
      <c r="AJX2" s="165"/>
      <c r="AJY2" s="165"/>
      <c r="AJZ2" s="165"/>
      <c r="AKA2" s="165"/>
      <c r="AKB2" s="165"/>
      <c r="AKC2" s="165"/>
      <c r="AKD2" s="165"/>
      <c r="AKE2" s="165"/>
      <c r="AKF2" s="165"/>
      <c r="AKG2" s="165"/>
      <c r="AKH2" s="165"/>
      <c r="AKI2" s="165"/>
      <c r="AKJ2" s="165"/>
      <c r="AKK2" s="165"/>
      <c r="AKL2" s="165"/>
      <c r="AKM2" s="165"/>
      <c r="AKN2" s="165"/>
      <c r="AKO2" s="165"/>
      <c r="AKP2" s="165"/>
      <c r="AKQ2" s="165"/>
      <c r="AKR2" s="165"/>
      <c r="AKS2" s="165"/>
      <c r="AKT2" s="165"/>
      <c r="AKU2" s="165"/>
      <c r="AKV2" s="165"/>
      <c r="AKW2" s="165"/>
      <c r="AKX2" s="165"/>
      <c r="AKY2" s="165"/>
      <c r="AKZ2" s="165"/>
      <c r="ALA2" s="165"/>
      <c r="ALB2" s="165"/>
      <c r="ALC2" s="165"/>
      <c r="ALD2" s="165"/>
      <c r="ALE2" s="165"/>
      <c r="ALF2" s="165"/>
      <c r="ALG2" s="165"/>
      <c r="ALH2" s="165"/>
      <c r="ALI2" s="165"/>
      <c r="ALJ2" s="165"/>
      <c r="ALK2" s="165"/>
      <c r="ALL2" s="165"/>
      <c r="ALM2" s="165"/>
      <c r="ALN2" s="165"/>
      <c r="ALO2" s="165"/>
      <c r="ALP2" s="165"/>
      <c r="ALQ2" s="165"/>
      <c r="ALR2" s="165"/>
      <c r="ALS2" s="165"/>
      <c r="ALT2" s="165"/>
      <c r="ALU2" s="165"/>
      <c r="ALV2" s="165"/>
      <c r="ALW2" s="165"/>
      <c r="ALX2" s="165"/>
      <c r="ALY2" s="165"/>
      <c r="ALZ2" s="165"/>
      <c r="AMA2" s="165"/>
      <c r="AMB2" s="165"/>
      <c r="AMC2" s="165"/>
      <c r="AMD2" s="165"/>
      <c r="AME2" s="165"/>
      <c r="AMF2" s="165"/>
      <c r="AMG2" s="165"/>
      <c r="AMH2" s="165"/>
      <c r="AMI2" s="165"/>
      <c r="AMJ2" s="165"/>
      <c r="AMK2" s="165"/>
      <c r="AML2" s="165"/>
      <c r="AMM2" s="165"/>
      <c r="AMN2" s="165"/>
      <c r="AMO2" s="165"/>
      <c r="AMP2" s="165"/>
      <c r="AMQ2" s="165"/>
      <c r="AMR2" s="165"/>
      <c r="AMS2" s="165"/>
      <c r="AMT2" s="165"/>
      <c r="AMU2" s="165"/>
      <c r="AMV2" s="165"/>
      <c r="AMW2" s="165"/>
      <c r="AMX2" s="165"/>
      <c r="AMY2" s="165"/>
      <c r="AMZ2" s="165"/>
      <c r="ANA2" s="165"/>
      <c r="ANB2" s="165"/>
      <c r="ANC2" s="165"/>
      <c r="AND2" s="165"/>
      <c r="ANE2" s="165"/>
      <c r="ANF2" s="165"/>
      <c r="ANG2" s="165"/>
      <c r="ANH2" s="165"/>
      <c r="ANI2" s="165"/>
      <c r="ANJ2" s="165"/>
      <c r="ANK2" s="165"/>
      <c r="ANL2" s="165"/>
      <c r="ANM2" s="165"/>
      <c r="ANN2" s="165"/>
      <c r="ANO2" s="165"/>
      <c r="ANP2" s="165"/>
      <c r="ANQ2" s="165"/>
      <c r="ANR2" s="165"/>
      <c r="ANS2" s="165"/>
      <c r="ANT2" s="165"/>
      <c r="ANU2" s="165"/>
      <c r="ANV2" s="165"/>
      <c r="ANW2" s="165"/>
      <c r="ANX2" s="165"/>
      <c r="ANY2" s="165"/>
      <c r="ANZ2" s="165"/>
      <c r="AOA2" s="165"/>
      <c r="AOB2" s="165"/>
      <c r="AOC2" s="165"/>
      <c r="AOD2" s="165"/>
      <c r="AOE2" s="165"/>
      <c r="AOF2" s="165"/>
      <c r="AOG2" s="165"/>
      <c r="AOH2" s="165"/>
      <c r="AOI2" s="165"/>
      <c r="AOJ2" s="165"/>
      <c r="AOK2" s="165"/>
      <c r="AOL2" s="165"/>
      <c r="AOM2" s="165"/>
      <c r="AON2" s="165"/>
      <c r="AOO2" s="165"/>
      <c r="AOP2" s="165"/>
      <c r="AOQ2" s="165"/>
      <c r="AOR2" s="165"/>
      <c r="AOS2" s="165"/>
      <c r="AOT2" s="165"/>
      <c r="AOU2" s="165"/>
      <c r="AOV2" s="165"/>
      <c r="AOW2" s="165"/>
      <c r="AOX2" s="165"/>
      <c r="AOY2" s="165"/>
      <c r="AOZ2" s="165"/>
      <c r="APA2" s="165"/>
      <c r="APB2" s="165"/>
      <c r="APC2" s="165"/>
      <c r="APD2" s="165"/>
      <c r="APE2" s="165"/>
      <c r="APF2" s="165"/>
      <c r="APG2" s="165"/>
      <c r="APH2" s="165"/>
      <c r="API2" s="165"/>
      <c r="APJ2" s="165"/>
      <c r="APK2" s="165"/>
      <c r="APL2" s="165"/>
      <c r="APM2" s="165"/>
      <c r="APN2" s="165"/>
      <c r="APO2" s="165"/>
      <c r="APP2" s="165"/>
      <c r="APQ2" s="165"/>
      <c r="APR2" s="165"/>
      <c r="APS2" s="165"/>
      <c r="APT2" s="165"/>
      <c r="APU2" s="165"/>
      <c r="APV2" s="165"/>
      <c r="APW2" s="165"/>
      <c r="APX2" s="165"/>
      <c r="APY2" s="165"/>
      <c r="APZ2" s="165"/>
      <c r="AQA2" s="165"/>
      <c r="AQB2" s="165"/>
      <c r="AQC2" s="165"/>
      <c r="AQD2" s="165"/>
      <c r="AQE2" s="165"/>
      <c r="AQF2" s="165"/>
      <c r="AQG2" s="165"/>
      <c r="AQH2" s="165"/>
      <c r="AQI2" s="165"/>
      <c r="AQJ2" s="165"/>
      <c r="AQK2" s="165"/>
      <c r="AQL2" s="165"/>
      <c r="AQM2" s="165"/>
      <c r="AQN2" s="165"/>
      <c r="AQO2" s="165"/>
      <c r="AQP2" s="165"/>
      <c r="AQQ2" s="165"/>
      <c r="AQR2" s="165"/>
      <c r="AQS2" s="165"/>
      <c r="AQT2" s="165"/>
      <c r="AQU2" s="165"/>
      <c r="AQV2" s="165"/>
      <c r="AQW2" s="165"/>
      <c r="AQX2" s="165"/>
      <c r="AQY2" s="165"/>
      <c r="AQZ2" s="165"/>
      <c r="ARA2" s="165"/>
      <c r="ARB2" s="165"/>
      <c r="ARC2" s="165"/>
      <c r="ARD2" s="165"/>
      <c r="ARE2" s="165"/>
      <c r="ARF2" s="165"/>
      <c r="ARG2" s="165"/>
      <c r="ARH2" s="165"/>
      <c r="ARI2" s="165"/>
      <c r="ARJ2" s="165"/>
      <c r="ARK2" s="165"/>
      <c r="ARL2" s="165"/>
      <c r="ARM2" s="165"/>
      <c r="ARN2" s="165"/>
      <c r="ARO2" s="165"/>
      <c r="ARP2" s="165"/>
      <c r="ARQ2" s="165"/>
      <c r="ARR2" s="165"/>
      <c r="ARS2" s="165"/>
      <c r="ART2" s="165"/>
      <c r="ARU2" s="165"/>
      <c r="ARV2" s="165"/>
      <c r="ARW2" s="165"/>
      <c r="ARX2" s="165"/>
      <c r="ARY2" s="165"/>
      <c r="ARZ2" s="165"/>
      <c r="ASA2" s="165"/>
      <c r="ASB2" s="165"/>
      <c r="ASC2" s="165"/>
      <c r="ASD2" s="165"/>
      <c r="ASE2" s="165"/>
      <c r="ASF2" s="165"/>
      <c r="ASG2" s="165"/>
      <c r="ASH2" s="165"/>
      <c r="ASI2" s="165"/>
      <c r="ASJ2" s="165"/>
      <c r="ASK2" s="165"/>
      <c r="ASL2" s="165"/>
      <c r="ASM2" s="165"/>
      <c r="ASN2" s="165"/>
      <c r="ASO2" s="165"/>
      <c r="ASP2" s="165"/>
      <c r="ASQ2" s="165"/>
      <c r="ASR2" s="165"/>
      <c r="ASS2" s="165"/>
      <c r="AST2" s="165"/>
      <c r="ASU2" s="165"/>
      <c r="ASV2" s="165"/>
      <c r="ASW2" s="165"/>
      <c r="ASX2" s="165"/>
      <c r="ASY2" s="165"/>
      <c r="ASZ2" s="165"/>
      <c r="ATA2" s="165"/>
      <c r="ATB2" s="165"/>
      <c r="ATC2" s="165"/>
      <c r="ATD2" s="165"/>
      <c r="ATE2" s="165"/>
      <c r="ATF2" s="165"/>
      <c r="ATG2" s="165"/>
      <c r="ATH2" s="165"/>
      <c r="ATI2" s="165"/>
      <c r="ATJ2" s="165"/>
      <c r="ATK2" s="165"/>
      <c r="ATL2" s="165"/>
      <c r="ATM2" s="165"/>
      <c r="ATN2" s="165"/>
      <c r="ATO2" s="165"/>
      <c r="ATP2" s="165"/>
      <c r="ATQ2" s="165"/>
      <c r="ATR2" s="165"/>
      <c r="ATS2" s="165"/>
      <c r="ATT2" s="165"/>
      <c r="ATU2" s="165"/>
      <c r="ATV2" s="165"/>
      <c r="ATW2" s="165"/>
      <c r="ATX2" s="165"/>
      <c r="ATY2" s="165"/>
      <c r="ATZ2" s="165"/>
      <c r="AUA2" s="165"/>
      <c r="AUB2" s="165"/>
      <c r="AUC2" s="165"/>
      <c r="AUD2" s="165"/>
      <c r="AUE2" s="165"/>
      <c r="AUF2" s="165"/>
      <c r="AUG2" s="165"/>
      <c r="AUH2" s="165"/>
      <c r="AUI2" s="165"/>
      <c r="AUJ2" s="165"/>
      <c r="AUK2" s="165"/>
      <c r="AUL2" s="165"/>
      <c r="AUM2" s="165"/>
      <c r="AUN2" s="165"/>
      <c r="AUO2" s="165"/>
      <c r="AUP2" s="165"/>
      <c r="AUQ2" s="165"/>
      <c r="AUR2" s="165"/>
      <c r="AUS2" s="165"/>
      <c r="AUT2" s="165"/>
      <c r="AUU2" s="165"/>
      <c r="AUV2" s="165"/>
      <c r="AUW2" s="165"/>
      <c r="AUX2" s="165"/>
      <c r="AUY2" s="165"/>
      <c r="AUZ2" s="165"/>
      <c r="AVA2" s="165"/>
      <c r="AVB2" s="165"/>
      <c r="AVC2" s="165"/>
      <c r="AVD2" s="165"/>
      <c r="AVE2" s="165"/>
      <c r="AVF2" s="165"/>
      <c r="AVG2" s="165"/>
      <c r="AVH2" s="165"/>
      <c r="AVI2" s="165"/>
      <c r="AVJ2" s="165"/>
      <c r="AVK2" s="165"/>
      <c r="AVL2" s="165"/>
      <c r="AVM2" s="165"/>
      <c r="AVN2" s="165"/>
      <c r="AVO2" s="165"/>
      <c r="AVP2" s="165"/>
      <c r="AVQ2" s="165"/>
      <c r="AVR2" s="165"/>
      <c r="AVS2" s="165"/>
      <c r="AVT2" s="165"/>
      <c r="AVU2" s="165"/>
      <c r="AVV2" s="165"/>
      <c r="AVW2" s="165"/>
      <c r="AVX2" s="165"/>
      <c r="AVY2" s="165"/>
      <c r="AVZ2" s="165"/>
      <c r="AWA2" s="165"/>
      <c r="AWB2" s="165"/>
      <c r="AWC2" s="165"/>
      <c r="AWD2" s="165"/>
      <c r="AWE2" s="165"/>
      <c r="AWF2" s="165"/>
      <c r="AWG2" s="165"/>
      <c r="AWH2" s="165"/>
      <c r="AWI2" s="165"/>
      <c r="AWJ2" s="165"/>
      <c r="AWK2" s="165"/>
      <c r="AWL2" s="165"/>
      <c r="AWM2" s="165"/>
      <c r="AWN2" s="165"/>
      <c r="AWO2" s="165"/>
      <c r="AWP2" s="165"/>
      <c r="AWQ2" s="165"/>
      <c r="AWR2" s="165"/>
      <c r="AWS2" s="165"/>
      <c r="AWT2" s="165"/>
      <c r="AWU2" s="165"/>
      <c r="AWV2" s="165"/>
      <c r="AWW2" s="165"/>
      <c r="AWX2" s="165"/>
      <c r="AWY2" s="165"/>
      <c r="AWZ2" s="165"/>
      <c r="AXA2" s="165"/>
      <c r="AXB2" s="165"/>
      <c r="AXC2" s="165"/>
      <c r="AXD2" s="165"/>
      <c r="AXE2" s="165"/>
      <c r="AXF2" s="165"/>
      <c r="AXG2" s="165"/>
      <c r="AXH2" s="165"/>
      <c r="AXI2" s="165"/>
      <c r="AXJ2" s="165"/>
      <c r="AXK2" s="165"/>
      <c r="AXL2" s="165"/>
      <c r="AXM2" s="165"/>
      <c r="AXN2" s="165"/>
      <c r="AXO2" s="165"/>
      <c r="AXP2" s="165"/>
      <c r="AXQ2" s="165"/>
      <c r="AXR2" s="165"/>
      <c r="AXS2" s="165"/>
      <c r="AXT2" s="165"/>
      <c r="AXU2" s="165"/>
      <c r="AXV2" s="165"/>
      <c r="AXW2" s="165"/>
      <c r="AXX2" s="165"/>
      <c r="AXY2" s="165"/>
      <c r="AXZ2" s="165"/>
      <c r="AYA2" s="165"/>
      <c r="AYB2" s="165"/>
      <c r="AYC2" s="165"/>
      <c r="AYD2" s="165"/>
      <c r="AYE2" s="165"/>
      <c r="AYF2" s="165"/>
      <c r="AYG2" s="165"/>
      <c r="AYH2" s="165"/>
      <c r="AYI2" s="165"/>
      <c r="AYJ2" s="165"/>
      <c r="AYK2" s="165"/>
      <c r="AYL2" s="165"/>
      <c r="AYM2" s="165"/>
      <c r="AYN2" s="165"/>
      <c r="AYO2" s="165"/>
      <c r="AYP2" s="165"/>
      <c r="AYQ2" s="165"/>
      <c r="AYR2" s="165"/>
      <c r="AYS2" s="165"/>
      <c r="AYT2" s="165"/>
      <c r="AYU2" s="165"/>
      <c r="AYV2" s="165"/>
      <c r="AYW2" s="165"/>
      <c r="AYX2" s="165"/>
      <c r="AYY2" s="165"/>
      <c r="AYZ2" s="165"/>
      <c r="AZA2" s="165"/>
      <c r="AZB2" s="165"/>
      <c r="AZC2" s="165"/>
      <c r="AZD2" s="165"/>
      <c r="AZE2" s="165"/>
      <c r="AZF2" s="165"/>
      <c r="AZG2" s="165"/>
      <c r="AZH2" s="165"/>
      <c r="AZI2" s="165"/>
      <c r="AZJ2" s="165"/>
      <c r="AZK2" s="165"/>
      <c r="AZL2" s="165"/>
      <c r="AZM2" s="165"/>
      <c r="AZN2" s="165"/>
      <c r="AZO2" s="165"/>
      <c r="AZP2" s="165"/>
      <c r="AZQ2" s="165"/>
      <c r="AZR2" s="165"/>
      <c r="AZS2" s="165"/>
      <c r="AZT2" s="165"/>
      <c r="AZU2" s="165"/>
      <c r="AZV2" s="165"/>
      <c r="AZW2" s="165"/>
      <c r="AZX2" s="165"/>
      <c r="AZY2" s="165"/>
      <c r="AZZ2" s="165"/>
      <c r="BAA2" s="165"/>
      <c r="BAB2" s="165"/>
      <c r="BAC2" s="165"/>
      <c r="BAD2" s="165"/>
      <c r="BAE2" s="165"/>
      <c r="BAF2" s="165"/>
      <c r="BAG2" s="165"/>
      <c r="BAH2" s="165"/>
      <c r="BAI2" s="165"/>
      <c r="BAJ2" s="165"/>
      <c r="BAK2" s="165"/>
      <c r="BAL2" s="165"/>
      <c r="BAM2" s="165"/>
      <c r="BAN2" s="165"/>
      <c r="BAO2" s="165"/>
      <c r="BAP2" s="165"/>
      <c r="BAQ2" s="165"/>
      <c r="BAR2" s="165"/>
      <c r="BAS2" s="165"/>
      <c r="BAT2" s="165"/>
      <c r="BAU2" s="165"/>
      <c r="BAV2" s="165"/>
      <c r="BAW2" s="165"/>
      <c r="BAX2" s="165"/>
      <c r="BAY2" s="165"/>
      <c r="BAZ2" s="165"/>
      <c r="BBA2" s="165"/>
      <c r="BBB2" s="165"/>
      <c r="BBC2" s="165"/>
      <c r="BBD2" s="165"/>
      <c r="BBE2" s="165"/>
      <c r="BBF2" s="165"/>
      <c r="BBG2" s="165"/>
      <c r="BBH2" s="165"/>
      <c r="BBI2" s="165"/>
      <c r="BBJ2" s="165"/>
      <c r="BBK2" s="165"/>
      <c r="BBL2" s="165"/>
      <c r="BBM2" s="165"/>
      <c r="BBN2" s="165"/>
      <c r="BBO2" s="165"/>
      <c r="BBP2" s="165"/>
      <c r="BBQ2" s="165"/>
      <c r="BBR2" s="165"/>
      <c r="BBS2" s="165"/>
      <c r="BBT2" s="165"/>
      <c r="BBU2" s="165"/>
      <c r="BBV2" s="165"/>
      <c r="BBW2" s="165"/>
      <c r="BBX2" s="165"/>
      <c r="BBY2" s="165"/>
      <c r="BBZ2" s="165"/>
      <c r="BCA2" s="165"/>
      <c r="BCB2" s="165"/>
      <c r="BCC2" s="165"/>
      <c r="BCD2" s="165"/>
      <c r="BCE2" s="165"/>
      <c r="BCF2" s="165"/>
      <c r="BCG2" s="165"/>
      <c r="BCH2" s="165"/>
      <c r="BCI2" s="165"/>
      <c r="BCJ2" s="165"/>
      <c r="BCK2" s="165"/>
      <c r="BCL2" s="165"/>
      <c r="BCM2" s="165"/>
      <c r="BCN2" s="165"/>
      <c r="BCO2" s="165"/>
      <c r="BCP2" s="165"/>
      <c r="BCQ2" s="165"/>
      <c r="BCR2" s="165"/>
      <c r="BCS2" s="165"/>
      <c r="BCT2" s="165"/>
      <c r="BCU2" s="165"/>
      <c r="BCV2" s="165"/>
      <c r="BCW2" s="165"/>
      <c r="BCX2" s="165"/>
      <c r="BCY2" s="165"/>
      <c r="BCZ2" s="165"/>
      <c r="BDA2" s="165"/>
      <c r="BDB2" s="165"/>
      <c r="BDC2" s="165"/>
      <c r="BDD2" s="165"/>
      <c r="BDE2" s="165"/>
      <c r="BDF2" s="165"/>
      <c r="BDG2" s="165"/>
      <c r="BDH2" s="165"/>
      <c r="BDI2" s="165"/>
      <c r="BDJ2" s="165"/>
      <c r="BDK2" s="165"/>
      <c r="BDL2" s="165"/>
      <c r="BDM2" s="165"/>
      <c r="BDN2" s="165"/>
      <c r="BDO2" s="165"/>
      <c r="BDP2" s="165"/>
      <c r="BDQ2" s="165"/>
      <c r="BDR2" s="165"/>
      <c r="BDS2" s="165"/>
      <c r="BDT2" s="165"/>
      <c r="BDU2" s="165"/>
      <c r="BDV2" s="165"/>
      <c r="BDW2" s="165"/>
      <c r="BDX2" s="165"/>
      <c r="BDY2" s="165"/>
      <c r="BDZ2" s="165"/>
      <c r="BEA2" s="165"/>
      <c r="BEB2" s="165"/>
      <c r="BEC2" s="165"/>
      <c r="BED2" s="165"/>
      <c r="BEE2" s="165"/>
      <c r="BEF2" s="165"/>
      <c r="BEG2" s="165"/>
      <c r="BEH2" s="165"/>
      <c r="BEI2" s="165"/>
      <c r="BEJ2" s="165"/>
      <c r="BEK2" s="165"/>
      <c r="BEL2" s="165"/>
      <c r="BEM2" s="165"/>
      <c r="BEN2" s="165"/>
      <c r="BEO2" s="165"/>
      <c r="BEP2" s="165"/>
      <c r="BEQ2" s="165"/>
      <c r="BER2" s="165"/>
      <c r="BES2" s="165"/>
      <c r="BET2" s="165"/>
      <c r="BEU2" s="165"/>
      <c r="BEV2" s="165"/>
      <c r="BEW2" s="165"/>
      <c r="BEX2" s="165"/>
      <c r="BEY2" s="165"/>
      <c r="BEZ2" s="165"/>
      <c r="BFA2" s="165"/>
      <c r="BFB2" s="165"/>
      <c r="BFC2" s="165"/>
      <c r="BFD2" s="165"/>
      <c r="BFE2" s="165"/>
      <c r="BFF2" s="165"/>
      <c r="BFG2" s="165"/>
      <c r="BFH2" s="165"/>
      <c r="BFI2" s="165"/>
      <c r="BFJ2" s="165"/>
      <c r="BFK2" s="165"/>
      <c r="BFL2" s="165"/>
      <c r="BFM2" s="165"/>
      <c r="BFN2" s="165"/>
      <c r="BFO2" s="165"/>
      <c r="BFP2" s="165"/>
      <c r="BFQ2" s="165"/>
      <c r="BFR2" s="165"/>
      <c r="BFS2" s="165"/>
      <c r="BFT2" s="165"/>
      <c r="BFU2" s="165"/>
      <c r="BFV2" s="165"/>
      <c r="BFW2" s="165"/>
      <c r="BFX2" s="165"/>
      <c r="BFY2" s="165"/>
      <c r="BFZ2" s="165"/>
      <c r="BGA2" s="165"/>
      <c r="BGB2" s="165"/>
      <c r="BGC2" s="165"/>
      <c r="BGD2" s="165"/>
      <c r="BGE2" s="165"/>
      <c r="BGF2" s="165"/>
      <c r="BGG2" s="165"/>
      <c r="BGH2" s="165"/>
      <c r="BGI2" s="165"/>
      <c r="BGJ2" s="165"/>
      <c r="BGK2" s="165"/>
      <c r="BGL2" s="165"/>
      <c r="BGM2" s="165"/>
      <c r="BGN2" s="165"/>
      <c r="BGO2" s="165"/>
      <c r="BGP2" s="165"/>
      <c r="BGQ2" s="165"/>
      <c r="BGR2" s="165"/>
      <c r="BGS2" s="165"/>
      <c r="BGT2" s="165"/>
      <c r="BGU2" s="165"/>
      <c r="BGV2" s="165"/>
      <c r="BGW2" s="165"/>
      <c r="BGX2" s="165"/>
      <c r="BGY2" s="165"/>
      <c r="BGZ2" s="165"/>
      <c r="BHA2" s="165"/>
      <c r="BHB2" s="165"/>
      <c r="BHC2" s="165"/>
      <c r="BHD2" s="165"/>
      <c r="BHE2" s="165"/>
      <c r="BHF2" s="165"/>
      <c r="BHG2" s="165"/>
      <c r="BHH2" s="165"/>
      <c r="BHI2" s="165"/>
      <c r="BHJ2" s="165"/>
      <c r="BHK2" s="165"/>
      <c r="BHL2" s="165"/>
      <c r="BHM2" s="165"/>
      <c r="BHN2" s="165"/>
      <c r="BHO2" s="165"/>
      <c r="BHP2" s="165"/>
      <c r="BHQ2" s="165"/>
      <c r="BHR2" s="165"/>
      <c r="BHS2" s="165"/>
      <c r="BHT2" s="165"/>
      <c r="BHU2" s="165"/>
      <c r="BHV2" s="165"/>
      <c r="BHW2" s="165"/>
      <c r="BHX2" s="165"/>
      <c r="BHY2" s="165"/>
      <c r="BHZ2" s="165"/>
      <c r="BIA2" s="165"/>
      <c r="BIB2" s="165"/>
      <c r="BIC2" s="165"/>
      <c r="BID2" s="165"/>
      <c r="BIE2" s="165"/>
      <c r="BIF2" s="165"/>
      <c r="BIG2" s="165"/>
      <c r="BIH2" s="165"/>
      <c r="BII2" s="165"/>
      <c r="BIJ2" s="165"/>
      <c r="BIK2" s="165"/>
      <c r="BIL2" s="165"/>
      <c r="BIM2" s="165"/>
      <c r="BIN2" s="165"/>
      <c r="BIO2" s="165"/>
      <c r="BIP2" s="165"/>
      <c r="BIQ2" s="165"/>
      <c r="BIR2" s="165"/>
      <c r="BIS2" s="165"/>
      <c r="BIT2" s="165"/>
      <c r="BIU2" s="165"/>
      <c r="BIV2" s="165"/>
      <c r="BIW2" s="165"/>
      <c r="BIX2" s="165"/>
      <c r="BIY2" s="165"/>
      <c r="BIZ2" s="165"/>
      <c r="BJA2" s="165"/>
      <c r="BJB2" s="165"/>
      <c r="BJC2" s="165"/>
      <c r="BJD2" s="165"/>
      <c r="BJE2" s="165"/>
      <c r="BJF2" s="165"/>
      <c r="BJG2" s="165"/>
      <c r="BJH2" s="165"/>
      <c r="BJI2" s="165"/>
      <c r="BJJ2" s="165"/>
      <c r="BJK2" s="165"/>
      <c r="BJL2" s="165"/>
      <c r="BJM2" s="165"/>
      <c r="BJN2" s="165"/>
      <c r="BJO2" s="165"/>
      <c r="BJP2" s="165"/>
      <c r="BJQ2" s="165"/>
      <c r="BJR2" s="165"/>
      <c r="BJS2" s="165"/>
      <c r="BJT2" s="165"/>
      <c r="BJU2" s="165"/>
      <c r="BJV2" s="165"/>
      <c r="BJW2" s="165"/>
      <c r="BJX2" s="165"/>
      <c r="BJY2" s="165"/>
      <c r="BJZ2" s="165"/>
      <c r="BKA2" s="165"/>
      <c r="BKB2" s="165"/>
      <c r="BKC2" s="165"/>
      <c r="BKD2" s="165"/>
      <c r="BKE2" s="165"/>
      <c r="BKF2" s="165"/>
      <c r="BKG2" s="165"/>
      <c r="BKH2" s="165"/>
      <c r="BKI2" s="165"/>
      <c r="BKJ2" s="165"/>
      <c r="BKK2" s="165"/>
      <c r="BKL2" s="165"/>
      <c r="BKM2" s="165"/>
      <c r="BKN2" s="165"/>
      <c r="BKO2" s="165"/>
      <c r="BKP2" s="165"/>
      <c r="BKQ2" s="165"/>
      <c r="BKR2" s="165"/>
      <c r="BKS2" s="165"/>
      <c r="BKT2" s="165"/>
      <c r="BKU2" s="165"/>
      <c r="BKV2" s="165"/>
      <c r="BKW2" s="165"/>
      <c r="BKX2" s="165"/>
      <c r="BKY2" s="165"/>
      <c r="BKZ2" s="165"/>
      <c r="BLA2" s="165"/>
      <c r="BLB2" s="165"/>
      <c r="BLC2" s="165"/>
      <c r="BLD2" s="165"/>
      <c r="BLE2" s="165"/>
      <c r="BLF2" s="165"/>
      <c r="BLG2" s="165"/>
      <c r="BLH2" s="165"/>
      <c r="BLI2" s="165"/>
      <c r="BLJ2" s="165"/>
      <c r="BLK2" s="165"/>
      <c r="BLL2" s="165"/>
      <c r="BLM2" s="165"/>
      <c r="BLN2" s="165"/>
      <c r="BLO2" s="165"/>
      <c r="BLP2" s="165"/>
      <c r="BLQ2" s="165"/>
      <c r="BLR2" s="165"/>
      <c r="BLS2" s="165"/>
      <c r="BLT2" s="165"/>
      <c r="BLU2" s="165"/>
      <c r="BLV2" s="165"/>
      <c r="BLW2" s="165"/>
      <c r="BLX2" s="165"/>
      <c r="BLY2" s="165"/>
      <c r="BLZ2" s="165"/>
      <c r="BMA2" s="165"/>
      <c r="BMB2" s="165"/>
      <c r="BMC2" s="165"/>
      <c r="BMD2" s="165"/>
      <c r="BME2" s="165"/>
      <c r="BMF2" s="165"/>
      <c r="BMG2" s="165"/>
      <c r="BMH2" s="165"/>
      <c r="BMI2" s="165"/>
      <c r="BMJ2" s="165"/>
      <c r="BMK2" s="165"/>
      <c r="BML2" s="165"/>
      <c r="BMM2" s="165"/>
      <c r="BMN2" s="165"/>
      <c r="BMO2" s="165"/>
      <c r="BMP2" s="165"/>
      <c r="BMQ2" s="165"/>
      <c r="BMR2" s="165"/>
      <c r="BMS2" s="165"/>
      <c r="BMT2" s="165"/>
      <c r="BMU2" s="165"/>
      <c r="BMV2" s="165"/>
      <c r="BMW2" s="165"/>
      <c r="BMX2" s="165"/>
      <c r="BMY2" s="165"/>
      <c r="BMZ2" s="165"/>
      <c r="BNA2" s="165"/>
      <c r="BNB2" s="165"/>
      <c r="BNC2" s="165"/>
      <c r="BND2" s="165"/>
      <c r="BNE2" s="165"/>
      <c r="BNF2" s="165"/>
      <c r="BNG2" s="165"/>
      <c r="BNH2" s="165"/>
      <c r="BNI2" s="165"/>
      <c r="BNJ2" s="165"/>
      <c r="BNK2" s="165"/>
      <c r="BNL2" s="165"/>
      <c r="BNM2" s="165"/>
      <c r="BNN2" s="165"/>
      <c r="BNO2" s="165"/>
      <c r="BNP2" s="165"/>
      <c r="BNQ2" s="165"/>
      <c r="BNR2" s="165"/>
      <c r="BNS2" s="165"/>
      <c r="BNT2" s="165"/>
      <c r="BNU2" s="165"/>
      <c r="BNV2" s="165"/>
      <c r="BNW2" s="165"/>
      <c r="BNX2" s="165"/>
      <c r="BNY2" s="165"/>
      <c r="BNZ2" s="165"/>
      <c r="BOA2" s="165"/>
      <c r="BOB2" s="165"/>
      <c r="BOC2" s="165"/>
      <c r="BOD2" s="165"/>
      <c r="BOE2" s="165"/>
      <c r="BOF2" s="165"/>
      <c r="BOG2" s="165"/>
      <c r="BOH2" s="165"/>
      <c r="BOI2" s="165"/>
      <c r="BOJ2" s="165"/>
      <c r="BOK2" s="165"/>
      <c r="BOL2" s="165"/>
      <c r="BOM2" s="165"/>
      <c r="BON2" s="165"/>
      <c r="BOO2" s="165"/>
      <c r="BOP2" s="165"/>
      <c r="BOQ2" s="165"/>
      <c r="BOR2" s="165"/>
      <c r="BOS2" s="165"/>
      <c r="BOT2" s="165"/>
      <c r="BOU2" s="165"/>
      <c r="BOV2" s="165"/>
      <c r="BOW2" s="165"/>
      <c r="BOX2" s="165"/>
      <c r="BOY2" s="165"/>
      <c r="BOZ2" s="165"/>
      <c r="BPA2" s="165"/>
      <c r="BPB2" s="165"/>
      <c r="BPC2" s="165"/>
      <c r="BPD2" s="165"/>
      <c r="BPE2" s="165"/>
      <c r="BPF2" s="165"/>
      <c r="BPG2" s="165"/>
      <c r="BPH2" s="165"/>
      <c r="BPI2" s="165"/>
      <c r="BPJ2" s="165"/>
      <c r="BPK2" s="165"/>
      <c r="BPL2" s="165"/>
      <c r="BPM2" s="165"/>
      <c r="BPN2" s="165"/>
      <c r="BPO2" s="165"/>
      <c r="BPP2" s="165"/>
      <c r="BPQ2" s="165"/>
      <c r="BPR2" s="165"/>
      <c r="BPS2" s="165"/>
      <c r="BPT2" s="165"/>
      <c r="BPU2" s="165"/>
      <c r="BPV2" s="165"/>
      <c r="BPW2" s="165"/>
      <c r="BPX2" s="165"/>
      <c r="BPY2" s="165"/>
      <c r="BPZ2" s="165"/>
      <c r="BQA2" s="165"/>
      <c r="BQB2" s="165"/>
      <c r="BQC2" s="165"/>
      <c r="BQD2" s="165"/>
      <c r="BQE2" s="165"/>
      <c r="BQF2" s="165"/>
      <c r="BQG2" s="165"/>
      <c r="BQH2" s="165"/>
      <c r="BQI2" s="165"/>
      <c r="BQJ2" s="165"/>
      <c r="BQK2" s="165"/>
      <c r="BQL2" s="165"/>
      <c r="BQM2" s="165"/>
      <c r="BQN2" s="165"/>
      <c r="BQO2" s="165"/>
      <c r="BQP2" s="165"/>
      <c r="BQQ2" s="165"/>
      <c r="BQR2" s="165"/>
      <c r="BQS2" s="165"/>
      <c r="BQT2" s="165"/>
      <c r="BQU2" s="165"/>
      <c r="BQV2" s="165"/>
      <c r="BQW2" s="165"/>
      <c r="BQX2" s="165"/>
      <c r="BQY2" s="165"/>
      <c r="BQZ2" s="165"/>
      <c r="BRA2" s="165"/>
      <c r="BRB2" s="165"/>
      <c r="BRC2" s="165"/>
      <c r="BRD2" s="165"/>
      <c r="BRE2" s="165"/>
      <c r="BRF2" s="165"/>
      <c r="BRG2" s="165"/>
      <c r="BRH2" s="165"/>
      <c r="BRI2" s="165"/>
      <c r="BRJ2" s="165"/>
      <c r="BRK2" s="165"/>
      <c r="BRL2" s="165"/>
      <c r="BRM2" s="165"/>
      <c r="BRN2" s="165"/>
      <c r="BRO2" s="165"/>
      <c r="BRP2" s="165"/>
      <c r="BRQ2" s="165"/>
      <c r="BRR2" s="165"/>
      <c r="BRS2" s="165"/>
      <c r="BRT2" s="165"/>
      <c r="BRU2" s="165"/>
      <c r="BRV2" s="165"/>
      <c r="BRW2" s="165"/>
      <c r="BRX2" s="165"/>
      <c r="BRY2" s="165"/>
      <c r="BRZ2" s="165"/>
      <c r="BSA2" s="165"/>
      <c r="BSB2" s="165"/>
      <c r="BSC2" s="165"/>
      <c r="BSD2" s="165"/>
      <c r="BSE2" s="165"/>
      <c r="BSF2" s="165"/>
      <c r="BSG2" s="165"/>
      <c r="BSH2" s="165"/>
      <c r="BSI2" s="165"/>
      <c r="BSJ2" s="165"/>
      <c r="BSK2" s="165"/>
      <c r="BSL2" s="165"/>
      <c r="BSM2" s="165"/>
      <c r="BSN2" s="165"/>
      <c r="BSO2" s="165"/>
      <c r="BSP2" s="165"/>
      <c r="BSQ2" s="165"/>
      <c r="BSR2" s="165"/>
      <c r="BSS2" s="165"/>
      <c r="BST2" s="165"/>
      <c r="BSU2" s="165"/>
      <c r="BSV2" s="165"/>
      <c r="BSW2" s="165"/>
      <c r="BSX2" s="165"/>
      <c r="BSY2" s="165"/>
      <c r="BSZ2" s="165"/>
      <c r="BTA2" s="165"/>
      <c r="BTB2" s="165"/>
      <c r="BTC2" s="165"/>
      <c r="BTD2" s="165"/>
      <c r="BTE2" s="165"/>
      <c r="BTF2" s="165"/>
      <c r="BTG2" s="165"/>
      <c r="BTH2" s="165"/>
      <c r="BTI2" s="165"/>
      <c r="BTJ2" s="165"/>
      <c r="BTK2" s="165"/>
      <c r="BTL2" s="165"/>
      <c r="BTM2" s="165"/>
      <c r="BTN2" s="165"/>
      <c r="BTO2" s="165"/>
      <c r="BTP2" s="165"/>
      <c r="BTQ2" s="165"/>
      <c r="BTR2" s="165"/>
      <c r="BTS2" s="165"/>
      <c r="BTT2" s="165"/>
      <c r="BTU2" s="165"/>
      <c r="BTV2" s="165"/>
      <c r="BTW2" s="165"/>
      <c r="BTX2" s="165"/>
      <c r="BTY2" s="165"/>
      <c r="BTZ2" s="165"/>
      <c r="BUA2" s="165"/>
      <c r="BUB2" s="165"/>
      <c r="BUC2" s="165"/>
      <c r="BUD2" s="165"/>
      <c r="BUE2" s="165"/>
      <c r="BUF2" s="165"/>
      <c r="BUG2" s="165"/>
      <c r="BUH2" s="165"/>
      <c r="BUI2" s="165"/>
      <c r="BUJ2" s="165"/>
      <c r="BUK2" s="165"/>
      <c r="BUL2" s="165"/>
      <c r="BUM2" s="165"/>
      <c r="BUN2" s="165"/>
      <c r="BUO2" s="165"/>
      <c r="BUP2" s="165"/>
      <c r="BUQ2" s="165"/>
      <c r="BUR2" s="165"/>
      <c r="BUS2" s="165"/>
      <c r="BUT2" s="165"/>
      <c r="BUU2" s="165"/>
      <c r="BUV2" s="165"/>
      <c r="BUW2" s="165"/>
      <c r="BUX2" s="165"/>
      <c r="BUY2" s="165"/>
      <c r="BUZ2" s="165"/>
      <c r="BVA2" s="165"/>
      <c r="BVB2" s="165"/>
      <c r="BVC2" s="165"/>
      <c r="BVD2" s="165"/>
      <c r="BVE2" s="165"/>
      <c r="BVF2" s="165"/>
      <c r="BVG2" s="165"/>
      <c r="BVH2" s="165"/>
      <c r="BVI2" s="165"/>
      <c r="BVJ2" s="165"/>
      <c r="BVK2" s="165"/>
      <c r="BVL2" s="165"/>
      <c r="BVM2" s="165"/>
      <c r="BVN2" s="165"/>
      <c r="BVO2" s="165"/>
      <c r="BVP2" s="165"/>
      <c r="BVQ2" s="165"/>
      <c r="BVR2" s="165"/>
      <c r="BVS2" s="165"/>
      <c r="BVT2" s="165"/>
      <c r="BVU2" s="165"/>
      <c r="BVV2" s="165"/>
      <c r="BVW2" s="165"/>
      <c r="BVX2" s="165"/>
      <c r="BVY2" s="165"/>
      <c r="BVZ2" s="165"/>
      <c r="BWA2" s="165"/>
      <c r="BWB2" s="165"/>
      <c r="BWC2" s="165"/>
      <c r="BWD2" s="165"/>
      <c r="BWE2" s="165"/>
      <c r="BWF2" s="165"/>
      <c r="BWG2" s="165"/>
      <c r="BWH2" s="165"/>
      <c r="BWI2" s="165"/>
      <c r="BWJ2" s="165"/>
      <c r="BWK2" s="165"/>
      <c r="BWL2" s="165"/>
      <c r="BWM2" s="165"/>
      <c r="BWN2" s="165"/>
      <c r="BWO2" s="165"/>
      <c r="BWP2" s="165"/>
      <c r="BWQ2" s="165"/>
      <c r="BWR2" s="165"/>
      <c r="BWS2" s="165"/>
      <c r="BWT2" s="165"/>
      <c r="BWU2" s="165"/>
      <c r="BWV2" s="165"/>
      <c r="BWW2" s="165"/>
      <c r="BWX2" s="165"/>
      <c r="BWY2" s="165"/>
      <c r="BWZ2" s="165"/>
      <c r="BXA2" s="165"/>
      <c r="BXB2" s="165"/>
      <c r="BXC2" s="165"/>
      <c r="BXD2" s="165"/>
      <c r="BXE2" s="165"/>
      <c r="BXF2" s="165"/>
      <c r="BXG2" s="165"/>
      <c r="BXH2" s="165"/>
      <c r="BXI2" s="165"/>
      <c r="BXJ2" s="165"/>
      <c r="BXK2" s="165"/>
      <c r="BXL2" s="165"/>
      <c r="BXM2" s="165"/>
      <c r="BXN2" s="165"/>
      <c r="BXO2" s="165"/>
      <c r="BXP2" s="165"/>
      <c r="BXQ2" s="165"/>
      <c r="BXR2" s="165"/>
      <c r="BXS2" s="165"/>
      <c r="BXT2" s="165"/>
      <c r="BXU2" s="165"/>
      <c r="BXV2" s="165"/>
      <c r="BXW2" s="165"/>
      <c r="BXX2" s="165"/>
      <c r="BXY2" s="165"/>
      <c r="BXZ2" s="165"/>
      <c r="BYA2" s="165"/>
      <c r="BYB2" s="165"/>
      <c r="BYC2" s="165"/>
      <c r="BYD2" s="165"/>
      <c r="BYE2" s="165"/>
      <c r="BYF2" s="165"/>
      <c r="BYG2" s="165"/>
      <c r="BYH2" s="165"/>
      <c r="BYI2" s="165"/>
      <c r="BYJ2" s="165"/>
      <c r="BYK2" s="165"/>
      <c r="BYL2" s="165"/>
      <c r="BYM2" s="165"/>
      <c r="BYN2" s="165"/>
      <c r="BYO2" s="165"/>
      <c r="BYP2" s="165"/>
      <c r="BYQ2" s="165"/>
      <c r="BYR2" s="165"/>
      <c r="BYS2" s="165"/>
      <c r="BYT2" s="165"/>
      <c r="BYU2" s="165"/>
      <c r="BYV2" s="165"/>
      <c r="BYW2" s="165"/>
      <c r="BYX2" s="165"/>
      <c r="BYY2" s="165"/>
      <c r="BYZ2" s="165"/>
      <c r="BZA2" s="165"/>
      <c r="BZB2" s="165"/>
      <c r="BZC2" s="165"/>
      <c r="BZD2" s="165"/>
      <c r="BZE2" s="165"/>
      <c r="BZF2" s="165"/>
      <c r="BZG2" s="165"/>
      <c r="BZH2" s="165"/>
      <c r="BZI2" s="165"/>
      <c r="BZJ2" s="165"/>
      <c r="BZK2" s="165"/>
      <c r="BZL2" s="165"/>
      <c r="BZM2" s="165"/>
      <c r="BZN2" s="165"/>
      <c r="BZO2" s="165"/>
      <c r="BZP2" s="165"/>
      <c r="BZQ2" s="165"/>
      <c r="BZR2" s="165"/>
      <c r="BZS2" s="165"/>
      <c r="BZT2" s="165"/>
      <c r="BZU2" s="165"/>
      <c r="BZV2" s="165"/>
      <c r="BZW2" s="165"/>
      <c r="BZX2" s="165"/>
      <c r="BZY2" s="165"/>
      <c r="BZZ2" s="165"/>
      <c r="CAA2" s="165"/>
      <c r="CAB2" s="165"/>
      <c r="CAC2" s="165"/>
      <c r="CAD2" s="165"/>
      <c r="CAE2" s="165"/>
      <c r="CAF2" s="165"/>
      <c r="CAG2" s="165"/>
      <c r="CAH2" s="165"/>
      <c r="CAI2" s="165"/>
      <c r="CAJ2" s="165"/>
      <c r="CAK2" s="165"/>
      <c r="CAL2" s="165"/>
      <c r="CAM2" s="165"/>
      <c r="CAN2" s="165"/>
      <c r="CAO2" s="165"/>
      <c r="CAP2" s="165"/>
      <c r="CAQ2" s="165"/>
      <c r="CAR2" s="165"/>
      <c r="CAS2" s="165"/>
      <c r="CAT2" s="165"/>
      <c r="CAU2" s="165"/>
      <c r="CAV2" s="165"/>
      <c r="CAW2" s="165"/>
      <c r="CAX2" s="165"/>
      <c r="CAY2" s="165"/>
      <c r="CAZ2" s="165"/>
      <c r="CBA2" s="165"/>
      <c r="CBB2" s="165"/>
      <c r="CBC2" s="165"/>
      <c r="CBD2" s="165"/>
      <c r="CBE2" s="165"/>
      <c r="CBF2" s="165"/>
      <c r="CBG2" s="165"/>
      <c r="CBH2" s="165"/>
      <c r="CBI2" s="165"/>
      <c r="CBJ2" s="165"/>
      <c r="CBK2" s="165"/>
      <c r="CBL2" s="165"/>
      <c r="CBM2" s="165"/>
      <c r="CBN2" s="165"/>
      <c r="CBO2" s="165"/>
      <c r="CBP2" s="165"/>
      <c r="CBQ2" s="165"/>
      <c r="CBR2" s="165"/>
      <c r="CBS2" s="165"/>
      <c r="CBT2" s="165"/>
      <c r="CBU2" s="165"/>
      <c r="CBV2" s="165"/>
      <c r="CBW2" s="165"/>
      <c r="CBX2" s="165"/>
      <c r="CBY2" s="165"/>
      <c r="CBZ2" s="165"/>
      <c r="CCA2" s="165"/>
      <c r="CCB2" s="165"/>
      <c r="CCC2" s="165"/>
      <c r="CCD2" s="165"/>
      <c r="CCE2" s="165"/>
      <c r="CCF2" s="165"/>
      <c r="CCG2" s="165"/>
      <c r="CCH2" s="165"/>
      <c r="CCI2" s="165"/>
      <c r="CCJ2" s="165"/>
      <c r="CCK2" s="165"/>
      <c r="CCL2" s="165"/>
      <c r="CCM2" s="165"/>
      <c r="CCN2" s="165"/>
      <c r="CCO2" s="165"/>
      <c r="CCP2" s="165"/>
      <c r="CCQ2" s="165"/>
      <c r="CCR2" s="165"/>
      <c r="CCS2" s="165"/>
      <c r="CCT2" s="165"/>
      <c r="CCU2" s="165"/>
      <c r="CCV2" s="165"/>
      <c r="CCW2" s="165"/>
      <c r="CCX2" s="165"/>
      <c r="CCY2" s="165"/>
      <c r="CCZ2" s="165"/>
      <c r="CDA2" s="165"/>
      <c r="CDB2" s="165"/>
      <c r="CDC2" s="165"/>
      <c r="CDD2" s="165"/>
      <c r="CDE2" s="165"/>
      <c r="CDF2" s="165"/>
      <c r="CDG2" s="165"/>
      <c r="CDH2" s="165"/>
      <c r="CDI2" s="165"/>
      <c r="CDJ2" s="165"/>
      <c r="CDK2" s="165"/>
      <c r="CDL2" s="165"/>
      <c r="CDM2" s="165"/>
      <c r="CDN2" s="165"/>
      <c r="CDO2" s="165"/>
      <c r="CDP2" s="165"/>
      <c r="CDQ2" s="165"/>
      <c r="CDR2" s="165"/>
      <c r="CDS2" s="165"/>
      <c r="CDT2" s="165"/>
      <c r="CDU2" s="165"/>
      <c r="CDV2" s="165"/>
      <c r="CDW2" s="165"/>
      <c r="CDX2" s="165"/>
      <c r="CDY2" s="165"/>
      <c r="CDZ2" s="165"/>
      <c r="CEA2" s="165"/>
      <c r="CEB2" s="165"/>
      <c r="CEC2" s="165"/>
      <c r="CED2" s="165"/>
      <c r="CEE2" s="165"/>
      <c r="CEF2" s="165"/>
      <c r="CEG2" s="165"/>
      <c r="CEH2" s="165"/>
      <c r="CEI2" s="165"/>
      <c r="CEJ2" s="165"/>
      <c r="CEK2" s="165"/>
      <c r="CEL2" s="165"/>
      <c r="CEM2" s="165"/>
      <c r="CEN2" s="165"/>
      <c r="CEO2" s="165"/>
      <c r="CEP2" s="165"/>
      <c r="CEQ2" s="165"/>
      <c r="CER2" s="165"/>
      <c r="CES2" s="165"/>
      <c r="CET2" s="165"/>
      <c r="CEU2" s="165"/>
      <c r="CEV2" s="165"/>
      <c r="CEW2" s="165"/>
      <c r="CEX2" s="165"/>
      <c r="CEY2" s="165"/>
      <c r="CEZ2" s="165"/>
      <c r="CFA2" s="165"/>
      <c r="CFB2" s="165"/>
      <c r="CFC2" s="165"/>
      <c r="CFD2" s="165"/>
      <c r="CFE2" s="165"/>
      <c r="CFF2" s="165"/>
      <c r="CFG2" s="165"/>
      <c r="CFH2" s="165"/>
      <c r="CFI2" s="165"/>
      <c r="CFJ2" s="165"/>
      <c r="CFK2" s="165"/>
      <c r="CFL2" s="165"/>
      <c r="CFM2" s="165"/>
      <c r="CFN2" s="165"/>
      <c r="CFO2" s="165"/>
      <c r="CFP2" s="165"/>
      <c r="CFQ2" s="165"/>
      <c r="CFR2" s="165"/>
      <c r="CFS2" s="165"/>
      <c r="CFT2" s="165"/>
      <c r="CFU2" s="165"/>
      <c r="CFV2" s="165"/>
      <c r="CFW2" s="165"/>
      <c r="CFX2" s="165"/>
      <c r="CFY2" s="165"/>
      <c r="CFZ2" s="165"/>
      <c r="CGA2" s="165"/>
      <c r="CGB2" s="165"/>
      <c r="CGC2" s="165"/>
      <c r="CGD2" s="165"/>
      <c r="CGE2" s="165"/>
      <c r="CGF2" s="165"/>
      <c r="CGG2" s="165"/>
      <c r="CGH2" s="165"/>
      <c r="CGI2" s="165"/>
      <c r="CGJ2" s="165"/>
      <c r="CGK2" s="165"/>
      <c r="CGL2" s="165"/>
      <c r="CGM2" s="165"/>
      <c r="CGN2" s="165"/>
      <c r="CGO2" s="165"/>
      <c r="CGP2" s="165"/>
      <c r="CGQ2" s="165"/>
      <c r="CGR2" s="165"/>
      <c r="CGS2" s="165"/>
      <c r="CGT2" s="165"/>
      <c r="CGU2" s="165"/>
      <c r="CGV2" s="165"/>
      <c r="CGW2" s="165"/>
      <c r="CGX2" s="165"/>
      <c r="CGY2" s="165"/>
      <c r="CGZ2" s="165"/>
      <c r="CHA2" s="165"/>
      <c r="CHB2" s="165"/>
      <c r="CHC2" s="165"/>
      <c r="CHD2" s="165"/>
      <c r="CHE2" s="165"/>
      <c r="CHF2" s="165"/>
      <c r="CHG2" s="165"/>
      <c r="CHH2" s="165"/>
      <c r="CHI2" s="165"/>
      <c r="CHJ2" s="165"/>
      <c r="CHK2" s="165"/>
      <c r="CHL2" s="165"/>
      <c r="CHM2" s="165"/>
      <c r="CHN2" s="165"/>
      <c r="CHO2" s="165"/>
      <c r="CHP2" s="165"/>
      <c r="CHQ2" s="165"/>
      <c r="CHR2" s="165"/>
      <c r="CHS2" s="165"/>
      <c r="CHT2" s="165"/>
      <c r="CHU2" s="165"/>
      <c r="CHV2" s="165"/>
      <c r="CHW2" s="165"/>
      <c r="CHX2" s="165"/>
      <c r="CHY2" s="165"/>
      <c r="CHZ2" s="165"/>
      <c r="CIA2" s="165"/>
      <c r="CIB2" s="165"/>
      <c r="CIC2" s="165"/>
      <c r="CID2" s="165"/>
      <c r="CIE2" s="165"/>
      <c r="CIF2" s="165"/>
      <c r="CIG2" s="165"/>
      <c r="CIH2" s="165"/>
      <c r="CII2" s="165"/>
      <c r="CIJ2" s="165"/>
      <c r="CIK2" s="165"/>
      <c r="CIL2" s="165"/>
      <c r="CIM2" s="165"/>
      <c r="CIN2" s="165"/>
      <c r="CIO2" s="165"/>
      <c r="CIP2" s="165"/>
      <c r="CIQ2" s="165"/>
      <c r="CIR2" s="165"/>
      <c r="CIS2" s="165"/>
      <c r="CIT2" s="165"/>
      <c r="CIU2" s="165"/>
      <c r="CIV2" s="165"/>
      <c r="CIW2" s="165"/>
      <c r="CIX2" s="165"/>
      <c r="CIY2" s="165"/>
      <c r="CIZ2" s="165"/>
      <c r="CJA2" s="165"/>
      <c r="CJB2" s="165"/>
      <c r="CJC2" s="165"/>
      <c r="CJD2" s="165"/>
      <c r="CJE2" s="165"/>
      <c r="CJF2" s="165"/>
      <c r="CJG2" s="165"/>
      <c r="CJH2" s="165"/>
      <c r="CJI2" s="165"/>
      <c r="CJJ2" s="165"/>
      <c r="CJK2" s="165"/>
      <c r="CJL2" s="165"/>
      <c r="CJM2" s="165"/>
      <c r="CJN2" s="165"/>
      <c r="CJO2" s="165"/>
      <c r="CJP2" s="165"/>
      <c r="CJQ2" s="165"/>
      <c r="CJR2" s="165"/>
      <c r="CJS2" s="165"/>
      <c r="CJT2" s="165"/>
      <c r="CJU2" s="165"/>
      <c r="CJV2" s="165"/>
      <c r="CJW2" s="165"/>
      <c r="CJX2" s="165"/>
      <c r="CJY2" s="165"/>
      <c r="CJZ2" s="165"/>
      <c r="CKA2" s="165"/>
      <c r="CKB2" s="165"/>
      <c r="CKC2" s="165"/>
      <c r="CKD2" s="165"/>
      <c r="CKE2" s="165"/>
      <c r="CKF2" s="165"/>
      <c r="CKG2" s="165"/>
      <c r="CKH2" s="165"/>
      <c r="CKI2" s="165"/>
      <c r="CKJ2" s="165"/>
      <c r="CKK2" s="165"/>
      <c r="CKL2" s="165"/>
      <c r="CKM2" s="165"/>
      <c r="CKN2" s="165"/>
      <c r="CKO2" s="165"/>
      <c r="CKP2" s="165"/>
      <c r="CKQ2" s="165"/>
      <c r="CKR2" s="165"/>
      <c r="CKS2" s="165"/>
      <c r="CKT2" s="165"/>
      <c r="CKU2" s="165"/>
      <c r="CKV2" s="165"/>
      <c r="CKW2" s="165"/>
      <c r="CKX2" s="165"/>
      <c r="CKY2" s="165"/>
      <c r="CKZ2" s="165"/>
      <c r="CLA2" s="165"/>
      <c r="CLB2" s="165"/>
      <c r="CLC2" s="165"/>
      <c r="CLD2" s="165"/>
      <c r="CLE2" s="165"/>
      <c r="CLF2" s="165"/>
      <c r="CLG2" s="165"/>
      <c r="CLH2" s="165"/>
      <c r="CLI2" s="165"/>
      <c r="CLJ2" s="165"/>
      <c r="CLK2" s="165"/>
      <c r="CLL2" s="165"/>
      <c r="CLM2" s="165"/>
      <c r="CLN2" s="165"/>
      <c r="CLO2" s="165"/>
      <c r="CLP2" s="165"/>
      <c r="CLQ2" s="165"/>
      <c r="CLR2" s="165"/>
      <c r="CLS2" s="165"/>
      <c r="CLT2" s="165"/>
      <c r="CLU2" s="165"/>
      <c r="CLV2" s="165"/>
      <c r="CLW2" s="165"/>
      <c r="CLX2" s="165"/>
      <c r="CLY2" s="165"/>
      <c r="CLZ2" s="165"/>
      <c r="CMA2" s="165"/>
      <c r="CMB2" s="165"/>
      <c r="CMC2" s="165"/>
      <c r="CMD2" s="165"/>
      <c r="CME2" s="165"/>
      <c r="CMF2" s="165"/>
      <c r="CMG2" s="165"/>
      <c r="CMH2" s="165"/>
      <c r="CMI2" s="165"/>
      <c r="CMJ2" s="165"/>
      <c r="CMK2" s="165"/>
      <c r="CML2" s="165"/>
      <c r="CMM2" s="165"/>
      <c r="CMN2" s="165"/>
      <c r="CMO2" s="165"/>
      <c r="CMP2" s="165"/>
      <c r="CMQ2" s="165"/>
      <c r="CMR2" s="165"/>
      <c r="CMS2" s="165"/>
      <c r="CMT2" s="165"/>
      <c r="CMU2" s="165"/>
      <c r="CMV2" s="165"/>
      <c r="CMW2" s="165"/>
      <c r="CMX2" s="165"/>
      <c r="CMY2" s="165"/>
      <c r="CMZ2" s="165"/>
      <c r="CNA2" s="165"/>
      <c r="CNB2" s="165"/>
      <c r="CNC2" s="165"/>
      <c r="CND2" s="165"/>
      <c r="CNE2" s="165"/>
      <c r="CNF2" s="165"/>
      <c r="CNG2" s="165"/>
      <c r="CNH2" s="165"/>
      <c r="CNI2" s="165"/>
      <c r="CNJ2" s="165"/>
      <c r="CNK2" s="165"/>
      <c r="CNL2" s="165"/>
      <c r="CNM2" s="165"/>
      <c r="CNN2" s="165"/>
      <c r="CNO2" s="165"/>
      <c r="CNP2" s="165"/>
      <c r="CNQ2" s="165"/>
      <c r="CNR2" s="165"/>
      <c r="CNS2" s="165"/>
      <c r="CNT2" s="165"/>
      <c r="CNU2" s="165"/>
      <c r="CNV2" s="165"/>
      <c r="CNW2" s="165"/>
      <c r="CNX2" s="165"/>
      <c r="CNY2" s="165"/>
      <c r="CNZ2" s="165"/>
      <c r="COA2" s="165"/>
      <c r="COB2" s="165"/>
      <c r="COC2" s="165"/>
      <c r="COD2" s="165"/>
      <c r="COE2" s="165"/>
      <c r="COF2" s="165"/>
      <c r="COG2" s="165"/>
      <c r="COH2" s="165"/>
      <c r="COI2" s="165"/>
      <c r="COJ2" s="165"/>
      <c r="COK2" s="165"/>
      <c r="COL2" s="165"/>
      <c r="COM2" s="165"/>
      <c r="CON2" s="165"/>
      <c r="COO2" s="165"/>
      <c r="COP2" s="165"/>
      <c r="COQ2" s="165"/>
      <c r="COR2" s="165"/>
      <c r="COS2" s="165"/>
      <c r="COT2" s="165"/>
      <c r="COU2" s="165"/>
      <c r="COV2" s="165"/>
      <c r="COW2" s="165"/>
      <c r="COX2" s="165"/>
      <c r="COY2" s="165"/>
      <c r="COZ2" s="165"/>
      <c r="CPA2" s="165"/>
      <c r="CPB2" s="165"/>
      <c r="CPC2" s="165"/>
      <c r="CPD2" s="165"/>
      <c r="CPE2" s="165"/>
      <c r="CPF2" s="165"/>
      <c r="CPG2" s="165"/>
      <c r="CPH2" s="165"/>
      <c r="CPI2" s="165"/>
      <c r="CPJ2" s="165"/>
      <c r="CPK2" s="165"/>
      <c r="CPL2" s="165"/>
      <c r="CPM2" s="165"/>
      <c r="CPN2" s="165"/>
      <c r="CPO2" s="165"/>
      <c r="CPP2" s="165"/>
      <c r="CPQ2" s="165"/>
      <c r="CPR2" s="165"/>
      <c r="CPS2" s="165"/>
      <c r="CPT2" s="165"/>
      <c r="CPU2" s="165"/>
      <c r="CPV2" s="165"/>
      <c r="CPW2" s="165"/>
      <c r="CPX2" s="165"/>
      <c r="CPY2" s="165"/>
      <c r="CPZ2" s="165"/>
      <c r="CQA2" s="165"/>
      <c r="CQB2" s="165"/>
      <c r="CQC2" s="165"/>
      <c r="CQD2" s="165"/>
      <c r="CQE2" s="165"/>
      <c r="CQF2" s="165"/>
      <c r="CQG2" s="165"/>
      <c r="CQH2" s="165"/>
      <c r="CQI2" s="165"/>
      <c r="CQJ2" s="165"/>
      <c r="CQK2" s="165"/>
      <c r="CQL2" s="165"/>
      <c r="CQM2" s="165"/>
      <c r="CQN2" s="165"/>
      <c r="CQO2" s="165"/>
      <c r="CQP2" s="165"/>
      <c r="CQQ2" s="165"/>
      <c r="CQR2" s="165"/>
      <c r="CQS2" s="165"/>
      <c r="CQT2" s="165"/>
      <c r="CQU2" s="165"/>
      <c r="CQV2" s="165"/>
      <c r="CQW2" s="165"/>
      <c r="CQX2" s="165"/>
      <c r="CQY2" s="165"/>
      <c r="CQZ2" s="165"/>
      <c r="CRA2" s="165"/>
      <c r="CRB2" s="165"/>
      <c r="CRC2" s="165"/>
      <c r="CRD2" s="165"/>
      <c r="CRE2" s="165"/>
      <c r="CRF2" s="165"/>
      <c r="CRG2" s="165"/>
      <c r="CRH2" s="165"/>
      <c r="CRI2" s="165"/>
      <c r="CRJ2" s="165"/>
      <c r="CRK2" s="165"/>
      <c r="CRL2" s="165"/>
      <c r="CRM2" s="165"/>
      <c r="CRN2" s="165"/>
      <c r="CRO2" s="165"/>
      <c r="CRP2" s="165"/>
      <c r="CRQ2" s="165"/>
      <c r="CRR2" s="165"/>
      <c r="CRS2" s="165"/>
      <c r="CRT2" s="165"/>
      <c r="CRU2" s="165"/>
      <c r="CRV2" s="165"/>
      <c r="CRW2" s="165"/>
      <c r="CRX2" s="165"/>
      <c r="CRY2" s="165"/>
      <c r="CRZ2" s="165"/>
      <c r="CSA2" s="165"/>
      <c r="CSB2" s="165"/>
      <c r="CSC2" s="165"/>
      <c r="CSD2" s="165"/>
      <c r="CSE2" s="165"/>
      <c r="CSF2" s="165"/>
      <c r="CSG2" s="165"/>
      <c r="CSH2" s="165"/>
      <c r="CSI2" s="165"/>
      <c r="CSJ2" s="165"/>
      <c r="CSK2" s="165"/>
      <c r="CSL2" s="165"/>
      <c r="CSM2" s="165"/>
      <c r="CSN2" s="165"/>
      <c r="CSO2" s="165"/>
      <c r="CSP2" s="165"/>
      <c r="CSQ2" s="165"/>
      <c r="CSR2" s="165"/>
      <c r="CSS2" s="165"/>
      <c r="CST2" s="165"/>
      <c r="CSU2" s="165"/>
      <c r="CSV2" s="165"/>
      <c r="CSW2" s="165"/>
      <c r="CSX2" s="165"/>
      <c r="CSY2" s="165"/>
      <c r="CSZ2" s="165"/>
      <c r="CTA2" s="165"/>
      <c r="CTB2" s="165"/>
      <c r="CTC2" s="165"/>
      <c r="CTD2" s="165"/>
      <c r="CTE2" s="165"/>
      <c r="CTF2" s="165"/>
      <c r="CTG2" s="165"/>
      <c r="CTH2" s="165"/>
      <c r="CTI2" s="165"/>
      <c r="CTJ2" s="165"/>
      <c r="CTK2" s="165"/>
      <c r="CTL2" s="165"/>
      <c r="CTM2" s="165"/>
      <c r="CTN2" s="165"/>
      <c r="CTO2" s="165"/>
      <c r="CTP2" s="165"/>
      <c r="CTQ2" s="165"/>
      <c r="CTR2" s="165"/>
      <c r="CTS2" s="165"/>
      <c r="CTT2" s="165"/>
      <c r="CTU2" s="165"/>
      <c r="CTV2" s="165"/>
      <c r="CTW2" s="165"/>
      <c r="CTX2" s="165"/>
      <c r="CTY2" s="165"/>
      <c r="CTZ2" s="165"/>
      <c r="CUA2" s="165"/>
      <c r="CUB2" s="165"/>
      <c r="CUC2" s="165"/>
      <c r="CUD2" s="165"/>
      <c r="CUE2" s="165"/>
      <c r="CUF2" s="165"/>
      <c r="CUG2" s="165"/>
      <c r="CUH2" s="165"/>
      <c r="CUI2" s="165"/>
      <c r="CUJ2" s="165"/>
      <c r="CUK2" s="165"/>
      <c r="CUL2" s="165"/>
      <c r="CUM2" s="165"/>
      <c r="CUN2" s="165"/>
      <c r="CUO2" s="165"/>
      <c r="CUP2" s="165"/>
      <c r="CUQ2" s="165"/>
      <c r="CUR2" s="165"/>
      <c r="CUS2" s="165"/>
      <c r="CUT2" s="165"/>
      <c r="CUU2" s="165"/>
      <c r="CUV2" s="165"/>
      <c r="CUW2" s="165"/>
      <c r="CUX2" s="165"/>
      <c r="CUY2" s="165"/>
      <c r="CUZ2" s="165"/>
      <c r="CVA2" s="165"/>
      <c r="CVB2" s="165"/>
      <c r="CVC2" s="165"/>
      <c r="CVD2" s="165"/>
      <c r="CVE2" s="165"/>
      <c r="CVF2" s="165"/>
      <c r="CVG2" s="165"/>
      <c r="CVH2" s="165"/>
      <c r="CVI2" s="165"/>
      <c r="CVJ2" s="165"/>
      <c r="CVK2" s="165"/>
      <c r="CVL2" s="165"/>
      <c r="CVM2" s="165"/>
      <c r="CVN2" s="165"/>
      <c r="CVO2" s="165"/>
      <c r="CVP2" s="165"/>
      <c r="CVQ2" s="165"/>
      <c r="CVR2" s="165"/>
      <c r="CVS2" s="165"/>
      <c r="CVT2" s="165"/>
      <c r="CVU2" s="165"/>
      <c r="CVV2" s="165"/>
      <c r="CVW2" s="165"/>
      <c r="CVX2" s="165"/>
      <c r="CVY2" s="165"/>
      <c r="CVZ2" s="165"/>
      <c r="CWA2" s="165"/>
      <c r="CWB2" s="165"/>
      <c r="CWC2" s="165"/>
      <c r="CWD2" s="165"/>
      <c r="CWE2" s="165"/>
      <c r="CWF2" s="165"/>
      <c r="CWG2" s="165"/>
      <c r="CWH2" s="165"/>
      <c r="CWI2" s="165"/>
      <c r="CWJ2" s="165"/>
      <c r="CWK2" s="165"/>
      <c r="CWL2" s="165"/>
      <c r="CWM2" s="165"/>
      <c r="CWN2" s="165"/>
      <c r="CWO2" s="165"/>
      <c r="CWP2" s="165"/>
      <c r="CWQ2" s="165"/>
      <c r="CWR2" s="165"/>
      <c r="CWS2" s="165"/>
      <c r="CWT2" s="165"/>
      <c r="CWU2" s="165"/>
      <c r="CWV2" s="165"/>
      <c r="CWW2" s="165"/>
      <c r="CWX2" s="165"/>
      <c r="CWY2" s="165"/>
      <c r="CWZ2" s="165"/>
      <c r="CXA2" s="165"/>
      <c r="CXB2" s="165"/>
      <c r="CXC2" s="165"/>
      <c r="CXD2" s="165"/>
      <c r="CXE2" s="165"/>
      <c r="CXF2" s="165"/>
      <c r="CXG2" s="165"/>
      <c r="CXH2" s="165"/>
      <c r="CXI2" s="165"/>
      <c r="CXJ2" s="165"/>
      <c r="CXK2" s="165"/>
      <c r="CXL2" s="165"/>
      <c r="CXM2" s="165"/>
      <c r="CXN2" s="165"/>
      <c r="CXO2" s="165"/>
      <c r="CXP2" s="165"/>
      <c r="CXQ2" s="165"/>
      <c r="CXR2" s="165"/>
      <c r="CXS2" s="165"/>
      <c r="CXT2" s="165"/>
      <c r="CXU2" s="165"/>
      <c r="CXV2" s="165"/>
      <c r="CXW2" s="165"/>
      <c r="CXX2" s="165"/>
      <c r="CXY2" s="165"/>
      <c r="CXZ2" s="165"/>
      <c r="CYA2" s="165"/>
      <c r="CYB2" s="165"/>
      <c r="CYC2" s="165"/>
      <c r="CYD2" s="165"/>
      <c r="CYE2" s="165"/>
      <c r="CYF2" s="165"/>
      <c r="CYG2" s="165"/>
      <c r="CYH2" s="165"/>
      <c r="CYI2" s="165"/>
      <c r="CYJ2" s="165"/>
      <c r="CYK2" s="165"/>
      <c r="CYL2" s="165"/>
      <c r="CYM2" s="165"/>
      <c r="CYN2" s="165"/>
      <c r="CYO2" s="165"/>
      <c r="CYP2" s="165"/>
      <c r="CYQ2" s="165"/>
      <c r="CYR2" s="165"/>
      <c r="CYS2" s="165"/>
      <c r="CYT2" s="165"/>
      <c r="CYU2" s="165"/>
      <c r="CYV2" s="165"/>
      <c r="CYW2" s="165"/>
      <c r="CYX2" s="165"/>
      <c r="CYY2" s="165"/>
      <c r="CYZ2" s="165"/>
      <c r="CZA2" s="165"/>
      <c r="CZB2" s="165"/>
      <c r="CZC2" s="165"/>
      <c r="CZD2" s="165"/>
      <c r="CZE2" s="165"/>
      <c r="CZF2" s="165"/>
      <c r="CZG2" s="165"/>
      <c r="CZH2" s="165"/>
      <c r="CZI2" s="165"/>
      <c r="CZJ2" s="165"/>
      <c r="CZK2" s="165"/>
      <c r="CZL2" s="165"/>
      <c r="CZM2" s="165"/>
      <c r="CZN2" s="165"/>
      <c r="CZO2" s="165"/>
      <c r="CZP2" s="165"/>
      <c r="CZQ2" s="165"/>
      <c r="CZR2" s="165"/>
      <c r="CZS2" s="165"/>
      <c r="CZT2" s="165"/>
      <c r="CZU2" s="165"/>
      <c r="CZV2" s="165"/>
      <c r="CZW2" s="165"/>
      <c r="CZX2" s="165"/>
      <c r="CZY2" s="165"/>
      <c r="CZZ2" s="165"/>
      <c r="DAA2" s="165"/>
      <c r="DAB2" s="165"/>
      <c r="DAC2" s="165"/>
      <c r="DAD2" s="165"/>
      <c r="DAE2" s="165"/>
      <c r="DAF2" s="165"/>
      <c r="DAG2" s="165"/>
      <c r="DAH2" s="165"/>
      <c r="DAI2" s="165"/>
      <c r="DAJ2" s="165"/>
      <c r="DAK2" s="165"/>
      <c r="DAL2" s="165"/>
      <c r="DAM2" s="165"/>
      <c r="DAN2" s="165"/>
      <c r="DAO2" s="165"/>
      <c r="DAP2" s="165"/>
      <c r="DAQ2" s="165"/>
      <c r="DAR2" s="165"/>
      <c r="DAS2" s="165"/>
      <c r="DAT2" s="165"/>
      <c r="DAU2" s="165"/>
      <c r="DAV2" s="165"/>
      <c r="DAW2" s="165"/>
      <c r="DAX2" s="165"/>
      <c r="DAY2" s="165"/>
      <c r="DAZ2" s="165"/>
      <c r="DBA2" s="165"/>
      <c r="DBB2" s="165"/>
      <c r="DBC2" s="165"/>
      <c r="DBD2" s="165"/>
      <c r="DBE2" s="165"/>
      <c r="DBF2" s="165"/>
      <c r="DBG2" s="165"/>
      <c r="DBH2" s="165"/>
      <c r="DBI2" s="165"/>
      <c r="DBJ2" s="165"/>
      <c r="DBK2" s="165"/>
      <c r="DBL2" s="165"/>
      <c r="DBM2" s="165"/>
      <c r="DBN2" s="165"/>
      <c r="DBO2" s="165"/>
      <c r="DBP2" s="165"/>
      <c r="DBQ2" s="165"/>
      <c r="DBR2" s="165"/>
      <c r="DBS2" s="165"/>
      <c r="DBT2" s="165"/>
      <c r="DBU2" s="165"/>
      <c r="DBV2" s="165"/>
      <c r="DBW2" s="165"/>
      <c r="DBX2" s="165"/>
      <c r="DBY2" s="165"/>
      <c r="DBZ2" s="165"/>
      <c r="DCA2" s="165"/>
      <c r="DCB2" s="165"/>
      <c r="DCC2" s="165"/>
      <c r="DCD2" s="165"/>
      <c r="DCE2" s="165"/>
      <c r="DCF2" s="165"/>
      <c r="DCG2" s="165"/>
      <c r="DCH2" s="165"/>
      <c r="DCI2" s="165"/>
      <c r="DCJ2" s="165"/>
      <c r="DCK2" s="165"/>
      <c r="DCL2" s="165"/>
      <c r="DCM2" s="165"/>
      <c r="DCN2" s="165"/>
      <c r="DCO2" s="165"/>
      <c r="DCP2" s="165"/>
      <c r="DCQ2" s="165"/>
      <c r="DCR2" s="165"/>
      <c r="DCS2" s="165"/>
      <c r="DCT2" s="165"/>
      <c r="DCU2" s="165"/>
      <c r="DCV2" s="165"/>
      <c r="DCW2" s="165"/>
      <c r="DCX2" s="165"/>
      <c r="DCY2" s="165"/>
      <c r="DCZ2" s="165"/>
      <c r="DDA2" s="165"/>
      <c r="DDB2" s="165"/>
      <c r="DDC2" s="165"/>
      <c r="DDD2" s="165"/>
      <c r="DDE2" s="165"/>
      <c r="DDF2" s="165"/>
      <c r="DDG2" s="165"/>
      <c r="DDH2" s="165"/>
      <c r="DDI2" s="165"/>
      <c r="DDJ2" s="165"/>
      <c r="DDK2" s="165"/>
      <c r="DDL2" s="165"/>
      <c r="DDM2" s="165"/>
      <c r="DDN2" s="165"/>
      <c r="DDO2" s="165"/>
      <c r="DDP2" s="165"/>
      <c r="DDQ2" s="165"/>
      <c r="DDR2" s="165"/>
      <c r="DDS2" s="165"/>
      <c r="DDT2" s="165"/>
      <c r="DDU2" s="165"/>
      <c r="DDV2" s="165"/>
      <c r="DDW2" s="165"/>
      <c r="DDX2" s="165"/>
      <c r="DDY2" s="165"/>
      <c r="DDZ2" s="165"/>
      <c r="DEA2" s="165"/>
      <c r="DEB2" s="165"/>
      <c r="DEC2" s="165"/>
      <c r="DED2" s="165"/>
      <c r="DEE2" s="165"/>
      <c r="DEF2" s="165"/>
      <c r="DEG2" s="165"/>
      <c r="DEH2" s="165"/>
      <c r="DEI2" s="165"/>
      <c r="DEJ2" s="165"/>
      <c r="DEK2" s="165"/>
      <c r="DEL2" s="165"/>
      <c r="DEM2" s="165"/>
      <c r="DEN2" s="165"/>
      <c r="DEO2" s="165"/>
      <c r="DEP2" s="165"/>
      <c r="DEQ2" s="165"/>
      <c r="DER2" s="165"/>
      <c r="DES2" s="165"/>
      <c r="DET2" s="165"/>
      <c r="DEU2" s="165"/>
      <c r="DEV2" s="165"/>
      <c r="DEW2" s="165"/>
      <c r="DEX2" s="165"/>
      <c r="DEY2" s="165"/>
      <c r="DEZ2" s="165"/>
      <c r="DFA2" s="165"/>
      <c r="DFB2" s="165"/>
      <c r="DFC2" s="165"/>
      <c r="DFD2" s="165"/>
      <c r="DFE2" s="165"/>
      <c r="DFF2" s="165"/>
      <c r="DFG2" s="165"/>
      <c r="DFH2" s="165"/>
      <c r="DFI2" s="165"/>
      <c r="DFJ2" s="165"/>
      <c r="DFK2" s="165"/>
      <c r="DFL2" s="165"/>
      <c r="DFM2" s="165"/>
      <c r="DFN2" s="165"/>
      <c r="DFO2" s="165"/>
      <c r="DFP2" s="165"/>
      <c r="DFQ2" s="165"/>
      <c r="DFR2" s="165"/>
      <c r="DFS2" s="165"/>
      <c r="DFT2" s="165"/>
      <c r="DFU2" s="165"/>
      <c r="DFV2" s="165"/>
      <c r="DFW2" s="165"/>
      <c r="DFX2" s="165"/>
      <c r="DFY2" s="165"/>
      <c r="DFZ2" s="165"/>
      <c r="DGA2" s="165"/>
      <c r="DGB2" s="165"/>
      <c r="DGC2" s="165"/>
      <c r="DGD2" s="165"/>
      <c r="DGE2" s="165"/>
      <c r="DGF2" s="165"/>
      <c r="DGG2" s="165"/>
      <c r="DGH2" s="165"/>
      <c r="DGI2" s="165"/>
      <c r="DGJ2" s="165"/>
      <c r="DGK2" s="165"/>
      <c r="DGL2" s="165"/>
      <c r="DGM2" s="165"/>
      <c r="DGN2" s="165"/>
      <c r="DGO2" s="165"/>
      <c r="DGP2" s="165"/>
      <c r="DGQ2" s="165"/>
      <c r="DGR2" s="165"/>
      <c r="DGS2" s="165"/>
      <c r="DGT2" s="165"/>
      <c r="DGU2" s="165"/>
      <c r="DGV2" s="165"/>
      <c r="DGW2" s="165"/>
      <c r="DGX2" s="165"/>
      <c r="DGY2" s="165"/>
      <c r="DGZ2" s="165"/>
      <c r="DHA2" s="165"/>
      <c r="DHB2" s="165"/>
      <c r="DHC2" s="165"/>
      <c r="DHD2" s="165"/>
      <c r="DHE2" s="165"/>
      <c r="DHF2" s="165"/>
      <c r="DHG2" s="165"/>
      <c r="DHH2" s="165"/>
      <c r="DHI2" s="165"/>
      <c r="DHJ2" s="165"/>
      <c r="DHK2" s="165"/>
      <c r="DHL2" s="165"/>
      <c r="DHM2" s="165"/>
      <c r="DHN2" s="165"/>
      <c r="DHO2" s="165"/>
      <c r="DHP2" s="165"/>
      <c r="DHQ2" s="165"/>
      <c r="DHR2" s="165"/>
      <c r="DHS2" s="165"/>
      <c r="DHT2" s="165"/>
      <c r="DHU2" s="165"/>
      <c r="DHV2" s="165"/>
      <c r="DHW2" s="165"/>
      <c r="DHX2" s="165"/>
      <c r="DHY2" s="165"/>
      <c r="DHZ2" s="165"/>
      <c r="DIA2" s="165"/>
      <c r="DIB2" s="165"/>
      <c r="DIC2" s="165"/>
      <c r="DID2" s="165"/>
      <c r="DIE2" s="165"/>
      <c r="DIF2" s="165"/>
      <c r="DIG2" s="165"/>
      <c r="DIH2" s="165"/>
      <c r="DII2" s="165"/>
      <c r="DIJ2" s="165"/>
      <c r="DIK2" s="165"/>
      <c r="DIL2" s="165"/>
      <c r="DIM2" s="165"/>
      <c r="DIN2" s="165"/>
      <c r="DIO2" s="165"/>
      <c r="DIP2" s="165"/>
      <c r="DIQ2" s="165"/>
      <c r="DIR2" s="165"/>
      <c r="DIS2" s="165"/>
      <c r="DIT2" s="165"/>
      <c r="DIU2" s="165"/>
      <c r="DIV2" s="165"/>
      <c r="DIW2" s="165"/>
      <c r="DIX2" s="165"/>
      <c r="DIY2" s="165"/>
      <c r="DIZ2" s="165"/>
      <c r="DJA2" s="165"/>
      <c r="DJB2" s="165"/>
      <c r="DJC2" s="165"/>
      <c r="DJD2" s="165"/>
      <c r="DJE2" s="165"/>
      <c r="DJF2" s="165"/>
      <c r="DJG2" s="165"/>
      <c r="DJH2" s="165"/>
      <c r="DJI2" s="165"/>
      <c r="DJJ2" s="165"/>
      <c r="DJK2" s="165"/>
      <c r="DJL2" s="165"/>
      <c r="DJM2" s="165"/>
      <c r="DJN2" s="165"/>
      <c r="DJO2" s="165"/>
      <c r="DJP2" s="165"/>
      <c r="DJQ2" s="165"/>
      <c r="DJR2" s="165"/>
      <c r="DJS2" s="165"/>
      <c r="DJT2" s="165"/>
      <c r="DJU2" s="165"/>
      <c r="DJV2" s="165"/>
      <c r="DJW2" s="165"/>
      <c r="DJX2" s="165"/>
      <c r="DJY2" s="165"/>
      <c r="DJZ2" s="165"/>
      <c r="DKA2" s="165"/>
      <c r="DKB2" s="165"/>
      <c r="DKC2" s="165"/>
      <c r="DKD2" s="165"/>
      <c r="DKE2" s="165"/>
      <c r="DKF2" s="165"/>
      <c r="DKG2" s="165"/>
      <c r="DKH2" s="165"/>
      <c r="DKI2" s="165"/>
      <c r="DKJ2" s="165"/>
      <c r="DKK2" s="165"/>
      <c r="DKL2" s="165"/>
      <c r="DKM2" s="165"/>
      <c r="DKN2" s="165"/>
      <c r="DKO2" s="165"/>
      <c r="DKP2" s="165"/>
      <c r="DKQ2" s="165"/>
      <c r="DKR2" s="165"/>
      <c r="DKS2" s="165"/>
      <c r="DKT2" s="165"/>
      <c r="DKU2" s="165"/>
      <c r="DKV2" s="165"/>
      <c r="DKW2" s="165"/>
      <c r="DKX2" s="165"/>
      <c r="DKY2" s="165"/>
      <c r="DKZ2" s="165"/>
      <c r="DLA2" s="165"/>
      <c r="DLB2" s="165"/>
      <c r="DLC2" s="165"/>
      <c r="DLD2" s="165"/>
      <c r="DLE2" s="165"/>
      <c r="DLF2" s="165"/>
      <c r="DLG2" s="165"/>
      <c r="DLH2" s="165"/>
      <c r="DLI2" s="165"/>
      <c r="DLJ2" s="165"/>
      <c r="DLK2" s="165"/>
      <c r="DLL2" s="165"/>
      <c r="DLM2" s="165"/>
      <c r="DLN2" s="165"/>
      <c r="DLO2" s="165"/>
      <c r="DLP2" s="165"/>
      <c r="DLQ2" s="165"/>
      <c r="DLR2" s="165"/>
      <c r="DLS2" s="165"/>
      <c r="DLT2" s="165"/>
      <c r="DLU2" s="165"/>
      <c r="DLV2" s="165"/>
      <c r="DLW2" s="165"/>
      <c r="DLX2" s="165"/>
      <c r="DLY2" s="165"/>
      <c r="DLZ2" s="165"/>
      <c r="DMA2" s="165"/>
      <c r="DMB2" s="165"/>
      <c r="DMC2" s="165"/>
      <c r="DMD2" s="165"/>
      <c r="DME2" s="165"/>
      <c r="DMF2" s="165"/>
      <c r="DMG2" s="165"/>
      <c r="DMH2" s="165"/>
      <c r="DMI2" s="165"/>
      <c r="DMJ2" s="165"/>
      <c r="DMK2" s="165"/>
      <c r="DML2" s="165"/>
      <c r="DMM2" s="165"/>
      <c r="DMN2" s="165"/>
      <c r="DMO2" s="165"/>
      <c r="DMP2" s="165"/>
      <c r="DMQ2" s="165"/>
      <c r="DMR2" s="165"/>
      <c r="DMS2" s="165"/>
      <c r="DMT2" s="165"/>
      <c r="DMU2" s="165"/>
      <c r="DMV2" s="165"/>
      <c r="DMW2" s="165"/>
      <c r="DMX2" s="165"/>
      <c r="DMY2" s="165"/>
      <c r="DMZ2" s="165"/>
      <c r="DNA2" s="165"/>
      <c r="DNB2" s="165"/>
      <c r="DNC2" s="165"/>
      <c r="DND2" s="165"/>
      <c r="DNE2" s="165"/>
      <c r="DNF2" s="165"/>
      <c r="DNG2" s="165"/>
      <c r="DNH2" s="165"/>
      <c r="DNI2" s="165"/>
      <c r="DNJ2" s="165"/>
      <c r="DNK2" s="165"/>
      <c r="DNL2" s="165"/>
      <c r="DNM2" s="165"/>
      <c r="DNN2" s="165"/>
      <c r="DNO2" s="165"/>
      <c r="DNP2" s="165"/>
      <c r="DNQ2" s="165"/>
      <c r="DNR2" s="165"/>
      <c r="DNS2" s="165"/>
      <c r="DNT2" s="165"/>
      <c r="DNU2" s="165"/>
      <c r="DNV2" s="165"/>
      <c r="DNW2" s="165"/>
      <c r="DNX2" s="165"/>
      <c r="DNY2" s="165"/>
      <c r="DNZ2" s="165"/>
      <c r="DOA2" s="165"/>
      <c r="DOB2" s="165"/>
      <c r="DOC2" s="165"/>
      <c r="DOD2" s="165"/>
      <c r="DOE2" s="165"/>
      <c r="DOF2" s="165"/>
      <c r="DOG2" s="165"/>
      <c r="DOH2" s="165"/>
      <c r="DOI2" s="165"/>
      <c r="DOJ2" s="165"/>
      <c r="DOK2" s="165"/>
      <c r="DOL2" s="165"/>
      <c r="DOM2" s="165"/>
      <c r="DON2" s="165"/>
      <c r="DOO2" s="165"/>
      <c r="DOP2" s="165"/>
      <c r="DOQ2" s="165"/>
      <c r="DOR2" s="165"/>
      <c r="DOS2" s="165"/>
      <c r="DOT2" s="165"/>
      <c r="DOU2" s="165"/>
      <c r="DOV2" s="165"/>
      <c r="DOW2" s="165"/>
      <c r="DOX2" s="165"/>
      <c r="DOY2" s="165"/>
      <c r="DOZ2" s="165"/>
      <c r="DPA2" s="165"/>
      <c r="DPB2" s="165"/>
      <c r="DPC2" s="165"/>
      <c r="DPD2" s="165"/>
      <c r="DPE2" s="165"/>
      <c r="DPF2" s="165"/>
      <c r="DPG2" s="165"/>
      <c r="DPH2" s="165"/>
      <c r="DPI2" s="165"/>
      <c r="DPJ2" s="165"/>
      <c r="DPK2" s="165"/>
      <c r="DPL2" s="165"/>
      <c r="DPM2" s="165"/>
      <c r="DPN2" s="165"/>
      <c r="DPO2" s="165"/>
      <c r="DPP2" s="165"/>
      <c r="DPQ2" s="165"/>
      <c r="DPR2" s="165"/>
      <c r="DPS2" s="165"/>
      <c r="DPT2" s="165"/>
      <c r="DPU2" s="165"/>
      <c r="DPV2" s="165"/>
      <c r="DPW2" s="165"/>
      <c r="DPX2" s="165"/>
      <c r="DPY2" s="165"/>
      <c r="DPZ2" s="165"/>
      <c r="DQA2" s="165"/>
      <c r="DQB2" s="165"/>
      <c r="DQC2" s="165"/>
      <c r="DQD2" s="165"/>
      <c r="DQE2" s="165"/>
      <c r="DQF2" s="165"/>
      <c r="DQG2" s="165"/>
      <c r="DQH2" s="165"/>
      <c r="DQI2" s="165"/>
      <c r="DQJ2" s="165"/>
      <c r="DQK2" s="165"/>
      <c r="DQL2" s="165"/>
      <c r="DQM2" s="165"/>
      <c r="DQN2" s="165"/>
      <c r="DQO2" s="165"/>
      <c r="DQP2" s="165"/>
      <c r="DQQ2" s="165"/>
      <c r="DQR2" s="165"/>
      <c r="DQS2" s="165"/>
      <c r="DQT2" s="165"/>
      <c r="DQU2" s="165"/>
      <c r="DQV2" s="165"/>
      <c r="DQW2" s="165"/>
      <c r="DQX2" s="165"/>
      <c r="DQY2" s="165"/>
      <c r="DQZ2" s="165"/>
      <c r="DRA2" s="165"/>
      <c r="DRB2" s="165"/>
      <c r="DRC2" s="165"/>
      <c r="DRD2" s="165"/>
      <c r="DRE2" s="165"/>
      <c r="DRF2" s="165"/>
      <c r="DRG2" s="165"/>
      <c r="DRH2" s="165"/>
      <c r="DRI2" s="165"/>
      <c r="DRJ2" s="165"/>
      <c r="DRK2" s="165"/>
      <c r="DRL2" s="165"/>
      <c r="DRM2" s="165"/>
      <c r="DRN2" s="165"/>
      <c r="DRO2" s="165"/>
      <c r="DRP2" s="165"/>
      <c r="DRQ2" s="165"/>
      <c r="DRR2" s="165"/>
      <c r="DRS2" s="165"/>
      <c r="DRT2" s="165"/>
      <c r="DRU2" s="165"/>
      <c r="DRV2" s="165"/>
      <c r="DRW2" s="165"/>
      <c r="DRX2" s="165"/>
      <c r="DRY2" s="165"/>
      <c r="DRZ2" s="165"/>
      <c r="DSA2" s="165"/>
      <c r="DSB2" s="165"/>
      <c r="DSC2" s="165"/>
      <c r="DSD2" s="165"/>
      <c r="DSE2" s="165"/>
      <c r="DSF2" s="165"/>
      <c r="DSG2" s="165"/>
      <c r="DSH2" s="165"/>
      <c r="DSI2" s="165"/>
      <c r="DSJ2" s="165"/>
      <c r="DSK2" s="165"/>
      <c r="DSL2" s="165"/>
      <c r="DSM2" s="165"/>
      <c r="DSN2" s="165"/>
      <c r="DSO2" s="165"/>
      <c r="DSP2" s="165"/>
      <c r="DSQ2" s="165"/>
      <c r="DSR2" s="165"/>
      <c r="DSS2" s="165"/>
      <c r="DST2" s="165"/>
      <c r="DSU2" s="165"/>
      <c r="DSV2" s="165"/>
      <c r="DSW2" s="165"/>
      <c r="DSX2" s="165"/>
      <c r="DSY2" s="165"/>
      <c r="DSZ2" s="165"/>
      <c r="DTA2" s="165"/>
      <c r="DTB2" s="165"/>
      <c r="DTC2" s="165"/>
      <c r="DTD2" s="165"/>
      <c r="DTE2" s="165"/>
      <c r="DTF2" s="165"/>
      <c r="DTG2" s="165"/>
      <c r="DTH2" s="165"/>
      <c r="DTI2" s="165"/>
      <c r="DTJ2" s="165"/>
      <c r="DTK2" s="165"/>
      <c r="DTL2" s="165"/>
      <c r="DTM2" s="165"/>
      <c r="DTN2" s="165"/>
      <c r="DTO2" s="165"/>
      <c r="DTP2" s="165"/>
      <c r="DTQ2" s="165"/>
      <c r="DTR2" s="165"/>
      <c r="DTS2" s="165"/>
      <c r="DTT2" s="165"/>
      <c r="DTU2" s="165"/>
      <c r="DTV2" s="165"/>
      <c r="DTW2" s="165"/>
      <c r="DTX2" s="165"/>
      <c r="DTY2" s="165"/>
      <c r="DTZ2" s="165"/>
      <c r="DUA2" s="165"/>
      <c r="DUB2" s="165"/>
      <c r="DUC2" s="165"/>
      <c r="DUD2" s="165"/>
      <c r="DUE2" s="165"/>
      <c r="DUF2" s="165"/>
      <c r="DUG2" s="165"/>
      <c r="DUH2" s="165"/>
      <c r="DUI2" s="165"/>
      <c r="DUJ2" s="165"/>
      <c r="DUK2" s="165"/>
      <c r="DUL2" s="165"/>
      <c r="DUM2" s="165"/>
      <c r="DUN2" s="165"/>
      <c r="DUO2" s="165"/>
      <c r="DUP2" s="165"/>
      <c r="DUQ2" s="165"/>
      <c r="DUR2" s="165"/>
      <c r="DUS2" s="165"/>
      <c r="DUT2" s="165"/>
      <c r="DUU2" s="165"/>
      <c r="DUV2" s="165"/>
      <c r="DUW2" s="165"/>
      <c r="DUX2" s="165"/>
      <c r="DUY2" s="165"/>
      <c r="DUZ2" s="165"/>
      <c r="DVA2" s="165"/>
      <c r="DVB2" s="165"/>
      <c r="DVC2" s="165"/>
      <c r="DVD2" s="165"/>
      <c r="DVE2" s="165"/>
      <c r="DVF2" s="165"/>
      <c r="DVG2" s="165"/>
      <c r="DVH2" s="165"/>
      <c r="DVI2" s="165"/>
      <c r="DVJ2" s="165"/>
      <c r="DVK2" s="165"/>
      <c r="DVL2" s="165"/>
      <c r="DVM2" s="165"/>
      <c r="DVN2" s="165"/>
      <c r="DVO2" s="165"/>
      <c r="DVP2" s="165"/>
      <c r="DVQ2" s="165"/>
      <c r="DVR2" s="165"/>
      <c r="DVS2" s="165"/>
      <c r="DVT2" s="165"/>
      <c r="DVU2" s="165"/>
      <c r="DVV2" s="165"/>
      <c r="DVW2" s="165"/>
      <c r="DVX2" s="165"/>
      <c r="DVY2" s="165"/>
      <c r="DVZ2" s="165"/>
      <c r="DWA2" s="165"/>
      <c r="DWB2" s="165"/>
      <c r="DWC2" s="165"/>
      <c r="DWD2" s="165"/>
      <c r="DWE2" s="165"/>
      <c r="DWF2" s="165"/>
      <c r="DWG2" s="165"/>
      <c r="DWH2" s="165"/>
      <c r="DWI2" s="165"/>
      <c r="DWJ2" s="165"/>
      <c r="DWK2" s="165"/>
      <c r="DWL2" s="165"/>
      <c r="DWM2" s="165"/>
      <c r="DWN2" s="165"/>
      <c r="DWO2" s="165"/>
      <c r="DWP2" s="165"/>
      <c r="DWQ2" s="165"/>
      <c r="DWR2" s="165"/>
      <c r="DWS2" s="165"/>
      <c r="DWT2" s="165"/>
      <c r="DWU2" s="165"/>
      <c r="DWV2" s="165"/>
      <c r="DWW2" s="165"/>
      <c r="DWX2" s="165"/>
      <c r="DWY2" s="165"/>
      <c r="DWZ2" s="165"/>
      <c r="DXA2" s="165"/>
      <c r="DXB2" s="165"/>
      <c r="DXC2" s="165"/>
      <c r="DXD2" s="165"/>
      <c r="DXE2" s="165"/>
      <c r="DXF2" s="165"/>
      <c r="DXG2" s="165"/>
      <c r="DXH2" s="165"/>
      <c r="DXI2" s="165"/>
      <c r="DXJ2" s="165"/>
      <c r="DXK2" s="165"/>
      <c r="DXL2" s="165"/>
      <c r="DXM2" s="165"/>
      <c r="DXN2" s="165"/>
      <c r="DXO2" s="165"/>
      <c r="DXP2" s="165"/>
      <c r="DXQ2" s="165"/>
      <c r="DXR2" s="165"/>
      <c r="DXS2" s="165"/>
      <c r="DXT2" s="165"/>
      <c r="DXU2" s="165"/>
      <c r="DXV2" s="165"/>
      <c r="DXW2" s="165"/>
      <c r="DXX2" s="165"/>
      <c r="DXY2" s="165"/>
      <c r="DXZ2" s="165"/>
      <c r="DYA2" s="165"/>
      <c r="DYB2" s="165"/>
      <c r="DYC2" s="165"/>
      <c r="DYD2" s="165"/>
      <c r="DYE2" s="165"/>
      <c r="DYF2" s="165"/>
      <c r="DYG2" s="165"/>
      <c r="DYH2" s="165"/>
      <c r="DYI2" s="165"/>
      <c r="DYJ2" s="165"/>
      <c r="DYK2" s="165"/>
      <c r="DYL2" s="165"/>
      <c r="DYM2" s="165"/>
      <c r="DYN2" s="165"/>
      <c r="DYO2" s="165"/>
      <c r="DYP2" s="165"/>
      <c r="DYQ2" s="165"/>
      <c r="DYR2" s="165"/>
      <c r="DYS2" s="165"/>
      <c r="DYT2" s="165"/>
      <c r="DYU2" s="165"/>
      <c r="DYV2" s="165"/>
      <c r="DYW2" s="165"/>
      <c r="DYX2" s="165"/>
      <c r="DYY2" s="165"/>
      <c r="DYZ2" s="165"/>
      <c r="DZA2" s="165"/>
      <c r="DZB2" s="165"/>
      <c r="DZC2" s="165"/>
      <c r="DZD2" s="165"/>
      <c r="DZE2" s="165"/>
      <c r="DZF2" s="165"/>
      <c r="DZG2" s="165"/>
      <c r="DZH2" s="165"/>
      <c r="DZI2" s="165"/>
      <c r="DZJ2" s="165"/>
      <c r="DZK2" s="165"/>
      <c r="DZL2" s="165"/>
      <c r="DZM2" s="165"/>
      <c r="DZN2" s="165"/>
      <c r="DZO2" s="165"/>
      <c r="DZP2" s="165"/>
      <c r="DZQ2" s="165"/>
      <c r="DZR2" s="165"/>
      <c r="DZS2" s="165"/>
      <c r="DZT2" s="165"/>
      <c r="DZU2" s="165"/>
      <c r="DZV2" s="165"/>
      <c r="DZW2" s="165"/>
      <c r="DZX2" s="165"/>
      <c r="DZY2" s="165"/>
      <c r="DZZ2" s="165"/>
      <c r="EAA2" s="165"/>
      <c r="EAB2" s="165"/>
      <c r="EAC2" s="165"/>
      <c r="EAD2" s="165"/>
      <c r="EAE2" s="165"/>
      <c r="EAF2" s="165"/>
      <c r="EAG2" s="165"/>
      <c r="EAH2" s="165"/>
      <c r="EAI2" s="165"/>
      <c r="EAJ2" s="165"/>
      <c r="EAK2" s="165"/>
      <c r="EAL2" s="165"/>
      <c r="EAM2" s="165"/>
      <c r="EAN2" s="165"/>
      <c r="EAO2" s="165"/>
      <c r="EAP2" s="165"/>
      <c r="EAQ2" s="165"/>
      <c r="EAR2" s="165"/>
      <c r="EAS2" s="165"/>
      <c r="EAT2" s="165"/>
      <c r="EAU2" s="165"/>
      <c r="EAV2" s="165"/>
      <c r="EAW2" s="165"/>
      <c r="EAX2" s="165"/>
      <c r="EAY2" s="165"/>
      <c r="EAZ2" s="165"/>
      <c r="EBA2" s="165"/>
      <c r="EBB2" s="165"/>
      <c r="EBC2" s="165"/>
      <c r="EBD2" s="165"/>
      <c r="EBE2" s="165"/>
      <c r="EBF2" s="165"/>
      <c r="EBG2" s="165"/>
      <c r="EBH2" s="165"/>
      <c r="EBI2" s="165"/>
      <c r="EBJ2" s="165"/>
      <c r="EBK2" s="165"/>
      <c r="EBL2" s="165"/>
      <c r="EBM2" s="165"/>
      <c r="EBN2" s="165"/>
      <c r="EBO2" s="165"/>
      <c r="EBP2" s="165"/>
      <c r="EBQ2" s="165"/>
      <c r="EBR2" s="165"/>
      <c r="EBS2" s="165"/>
      <c r="EBT2" s="165"/>
      <c r="EBU2" s="165"/>
      <c r="EBV2" s="165"/>
      <c r="EBW2" s="165"/>
      <c r="EBX2" s="165"/>
      <c r="EBY2" s="165"/>
      <c r="EBZ2" s="165"/>
      <c r="ECA2" s="165"/>
      <c r="ECB2" s="165"/>
      <c r="ECC2" s="165"/>
      <c r="ECD2" s="165"/>
      <c r="ECE2" s="165"/>
      <c r="ECF2" s="165"/>
      <c r="ECG2" s="165"/>
      <c r="ECH2" s="165"/>
      <c r="ECI2" s="165"/>
      <c r="ECJ2" s="165"/>
      <c r="ECK2" s="165"/>
      <c r="ECL2" s="165"/>
      <c r="ECM2" s="165"/>
      <c r="ECN2" s="165"/>
      <c r="ECO2" s="165"/>
      <c r="ECP2" s="165"/>
      <c r="ECQ2" s="165"/>
      <c r="ECR2" s="165"/>
      <c r="ECS2" s="165"/>
      <c r="ECT2" s="165"/>
      <c r="ECU2" s="165"/>
      <c r="ECV2" s="165"/>
      <c r="ECW2" s="165"/>
      <c r="ECX2" s="165"/>
      <c r="ECY2" s="165"/>
      <c r="ECZ2" s="165"/>
      <c r="EDA2" s="165"/>
      <c r="EDB2" s="165"/>
      <c r="EDC2" s="165"/>
      <c r="EDD2" s="165"/>
      <c r="EDE2" s="165"/>
      <c r="EDF2" s="165"/>
      <c r="EDG2" s="165"/>
      <c r="EDH2" s="165"/>
      <c r="EDI2" s="165"/>
      <c r="EDJ2" s="165"/>
      <c r="EDK2" s="165"/>
      <c r="EDL2" s="165"/>
      <c r="EDM2" s="165"/>
      <c r="EDN2" s="165"/>
      <c r="EDO2" s="165"/>
      <c r="EDP2" s="165"/>
      <c r="EDQ2" s="165"/>
      <c r="EDR2" s="165"/>
      <c r="EDS2" s="165"/>
      <c r="EDT2" s="165"/>
      <c r="EDU2" s="165"/>
      <c r="EDV2" s="165"/>
      <c r="EDW2" s="165"/>
      <c r="EDX2" s="165"/>
      <c r="EDY2" s="165"/>
      <c r="EDZ2" s="165"/>
      <c r="EEA2" s="165"/>
      <c r="EEB2" s="165"/>
      <c r="EEC2" s="165"/>
      <c r="EED2" s="165"/>
      <c r="EEE2" s="165"/>
      <c r="EEF2" s="165"/>
      <c r="EEG2" s="165"/>
      <c r="EEH2" s="165"/>
      <c r="EEI2" s="165"/>
      <c r="EEJ2" s="165"/>
      <c r="EEK2" s="165"/>
      <c r="EEL2" s="165"/>
      <c r="EEM2" s="165"/>
      <c r="EEN2" s="165"/>
      <c r="EEO2" s="165"/>
      <c r="EEP2" s="165"/>
      <c r="EEQ2" s="165"/>
      <c r="EER2" s="165"/>
      <c r="EES2" s="165"/>
      <c r="EET2" s="165"/>
      <c r="EEU2" s="165"/>
      <c r="EEV2" s="165"/>
      <c r="EEW2" s="165"/>
      <c r="EEX2" s="165"/>
      <c r="EEY2" s="165"/>
      <c r="EEZ2" s="165"/>
      <c r="EFA2" s="165"/>
      <c r="EFB2" s="165"/>
      <c r="EFC2" s="165"/>
      <c r="EFD2" s="165"/>
      <c r="EFE2" s="165"/>
      <c r="EFF2" s="165"/>
      <c r="EFG2" s="165"/>
      <c r="EFH2" s="165"/>
      <c r="EFI2" s="165"/>
      <c r="EFJ2" s="165"/>
      <c r="EFK2" s="165"/>
      <c r="EFL2" s="165"/>
      <c r="EFM2" s="165"/>
      <c r="EFN2" s="165"/>
      <c r="EFO2" s="165"/>
      <c r="EFP2" s="165"/>
      <c r="EFQ2" s="165"/>
      <c r="EFR2" s="165"/>
      <c r="EFS2" s="165"/>
      <c r="EFT2" s="165"/>
      <c r="EFU2" s="165"/>
      <c r="EFV2" s="165"/>
      <c r="EFW2" s="165"/>
      <c r="EFX2" s="165"/>
      <c r="EFY2" s="165"/>
      <c r="EFZ2" s="165"/>
      <c r="EGA2" s="165"/>
      <c r="EGB2" s="165"/>
      <c r="EGC2" s="165"/>
      <c r="EGD2" s="165"/>
      <c r="EGE2" s="165"/>
      <c r="EGF2" s="165"/>
      <c r="EGG2" s="165"/>
      <c r="EGH2" s="165"/>
      <c r="EGI2" s="165"/>
      <c r="EGJ2" s="165"/>
      <c r="EGK2" s="165"/>
      <c r="EGL2" s="165"/>
      <c r="EGM2" s="165"/>
      <c r="EGN2" s="165"/>
      <c r="EGO2" s="165"/>
      <c r="EGP2" s="165"/>
      <c r="EGQ2" s="165"/>
      <c r="EGR2" s="165"/>
      <c r="EGS2" s="165"/>
      <c r="EGT2" s="165"/>
      <c r="EGU2" s="165"/>
      <c r="EGV2" s="165"/>
      <c r="EGW2" s="165"/>
      <c r="EGX2" s="165"/>
      <c r="EGY2" s="165"/>
      <c r="EGZ2" s="165"/>
      <c r="EHA2" s="165"/>
      <c r="EHB2" s="165"/>
      <c r="EHC2" s="165"/>
      <c r="EHD2" s="165"/>
      <c r="EHE2" s="165"/>
      <c r="EHF2" s="165"/>
      <c r="EHG2" s="165"/>
      <c r="EHH2" s="165"/>
      <c r="EHI2" s="165"/>
      <c r="EHJ2" s="165"/>
      <c r="EHK2" s="165"/>
      <c r="EHL2" s="165"/>
      <c r="EHM2" s="165"/>
      <c r="EHN2" s="165"/>
      <c r="EHO2" s="165"/>
      <c r="EHP2" s="165"/>
      <c r="EHQ2" s="165"/>
      <c r="EHR2" s="165"/>
      <c r="EHS2" s="165"/>
      <c r="EHT2" s="165"/>
      <c r="EHU2" s="165"/>
      <c r="EHV2" s="165"/>
      <c r="EHW2" s="165"/>
      <c r="EHX2" s="165"/>
      <c r="EHY2" s="165"/>
      <c r="EHZ2" s="165"/>
      <c r="EIA2" s="165"/>
      <c r="EIB2" s="165"/>
      <c r="EIC2" s="165"/>
      <c r="EID2" s="165"/>
      <c r="EIE2" s="165"/>
      <c r="EIF2" s="165"/>
      <c r="EIG2" s="165"/>
      <c r="EIH2" s="165"/>
      <c r="EII2" s="165"/>
      <c r="EIJ2" s="165"/>
      <c r="EIK2" s="165"/>
      <c r="EIL2" s="165"/>
      <c r="EIM2" s="165"/>
      <c r="EIN2" s="165"/>
      <c r="EIO2" s="165"/>
      <c r="EIP2" s="165"/>
      <c r="EIQ2" s="165"/>
      <c r="EIR2" s="165"/>
      <c r="EIS2" s="165"/>
      <c r="EIT2" s="165"/>
      <c r="EIU2" s="165"/>
      <c r="EIV2" s="165"/>
      <c r="EIW2" s="165"/>
      <c r="EIX2" s="165"/>
      <c r="EIY2" s="165"/>
      <c r="EIZ2" s="165"/>
      <c r="EJA2" s="165"/>
      <c r="EJB2" s="165"/>
      <c r="EJC2" s="165"/>
      <c r="EJD2" s="165"/>
      <c r="EJE2" s="165"/>
      <c r="EJF2" s="165"/>
      <c r="EJG2" s="165"/>
      <c r="EJH2" s="165"/>
      <c r="EJI2" s="165"/>
      <c r="EJJ2" s="165"/>
      <c r="EJK2" s="165"/>
      <c r="EJL2" s="165"/>
      <c r="EJM2" s="165"/>
      <c r="EJN2" s="165"/>
      <c r="EJO2" s="165"/>
      <c r="EJP2" s="165"/>
      <c r="EJQ2" s="165"/>
      <c r="EJR2" s="165"/>
      <c r="EJS2" s="165"/>
      <c r="EJT2" s="165"/>
      <c r="EJU2" s="165"/>
      <c r="EJV2" s="165"/>
      <c r="EJW2" s="165"/>
      <c r="EJX2" s="165"/>
      <c r="EJY2" s="165"/>
      <c r="EJZ2" s="165"/>
      <c r="EKA2" s="165"/>
      <c r="EKB2" s="165"/>
      <c r="EKC2" s="165"/>
      <c r="EKD2" s="165"/>
      <c r="EKE2" s="165"/>
      <c r="EKF2" s="165"/>
      <c r="EKG2" s="165"/>
      <c r="EKH2" s="165"/>
      <c r="EKI2" s="165"/>
      <c r="EKJ2" s="165"/>
      <c r="EKK2" s="165"/>
      <c r="EKL2" s="165"/>
      <c r="EKM2" s="165"/>
      <c r="EKN2" s="165"/>
      <c r="EKO2" s="165"/>
      <c r="EKP2" s="165"/>
      <c r="EKQ2" s="165"/>
      <c r="EKR2" s="165"/>
      <c r="EKS2" s="165"/>
      <c r="EKT2" s="165"/>
      <c r="EKU2" s="165"/>
      <c r="EKV2" s="165"/>
      <c r="EKW2" s="165"/>
      <c r="EKX2" s="165"/>
      <c r="EKY2" s="165"/>
      <c r="EKZ2" s="165"/>
      <c r="ELA2" s="165"/>
      <c r="ELB2" s="165"/>
      <c r="ELC2" s="165"/>
      <c r="ELD2" s="165"/>
      <c r="ELE2" s="165"/>
      <c r="ELF2" s="165"/>
      <c r="ELG2" s="165"/>
      <c r="ELH2" s="165"/>
      <c r="ELI2" s="165"/>
      <c r="ELJ2" s="165"/>
      <c r="ELK2" s="165"/>
      <c r="ELL2" s="165"/>
      <c r="ELM2" s="165"/>
      <c r="ELN2" s="165"/>
      <c r="ELO2" s="165"/>
      <c r="ELP2" s="165"/>
      <c r="ELQ2" s="165"/>
      <c r="ELR2" s="165"/>
      <c r="ELS2" s="165"/>
      <c r="ELT2" s="165"/>
      <c r="ELU2" s="165"/>
      <c r="ELV2" s="165"/>
      <c r="ELW2" s="165"/>
      <c r="ELX2" s="165"/>
      <c r="ELY2" s="165"/>
      <c r="ELZ2" s="165"/>
      <c r="EMA2" s="165"/>
      <c r="EMB2" s="165"/>
      <c r="EMC2" s="165"/>
      <c r="EMD2" s="165"/>
      <c r="EME2" s="165"/>
      <c r="EMF2" s="165"/>
      <c r="EMG2" s="165"/>
      <c r="EMH2" s="165"/>
      <c r="EMI2" s="165"/>
      <c r="EMJ2" s="165"/>
      <c r="EMK2" s="165"/>
      <c r="EML2" s="165"/>
      <c r="EMM2" s="165"/>
      <c r="EMN2" s="165"/>
      <c r="EMO2" s="165"/>
      <c r="EMP2" s="165"/>
      <c r="EMQ2" s="165"/>
      <c r="EMR2" s="165"/>
      <c r="EMS2" s="165"/>
      <c r="EMT2" s="165"/>
      <c r="EMU2" s="165"/>
      <c r="EMV2" s="165"/>
      <c r="EMW2" s="165"/>
      <c r="EMX2" s="165"/>
      <c r="EMY2" s="165"/>
      <c r="EMZ2" s="165"/>
      <c r="ENA2" s="165"/>
      <c r="ENB2" s="165"/>
      <c r="ENC2" s="165"/>
      <c r="END2" s="165"/>
      <c r="ENE2" s="165"/>
      <c r="ENF2" s="165"/>
      <c r="ENG2" s="165"/>
      <c r="ENH2" s="165"/>
      <c r="ENI2" s="165"/>
      <c r="ENJ2" s="165"/>
      <c r="ENK2" s="165"/>
      <c r="ENL2" s="165"/>
      <c r="ENM2" s="165"/>
      <c r="ENN2" s="165"/>
      <c r="ENO2" s="165"/>
      <c r="ENP2" s="165"/>
      <c r="ENQ2" s="165"/>
      <c r="ENR2" s="165"/>
      <c r="ENS2" s="165"/>
      <c r="ENT2" s="165"/>
      <c r="ENU2" s="165"/>
      <c r="ENV2" s="165"/>
      <c r="ENW2" s="165"/>
      <c r="ENX2" s="165"/>
      <c r="ENY2" s="165"/>
      <c r="ENZ2" s="165"/>
      <c r="EOA2" s="165"/>
      <c r="EOB2" s="165"/>
      <c r="EOC2" s="165"/>
      <c r="EOD2" s="165"/>
      <c r="EOE2" s="165"/>
      <c r="EOF2" s="165"/>
      <c r="EOG2" s="165"/>
      <c r="EOH2" s="165"/>
      <c r="EOI2" s="165"/>
      <c r="EOJ2" s="165"/>
      <c r="EOK2" s="165"/>
      <c r="EOL2" s="165"/>
      <c r="EOM2" s="165"/>
      <c r="EON2" s="165"/>
      <c r="EOO2" s="165"/>
      <c r="EOP2" s="165"/>
      <c r="EOQ2" s="165"/>
      <c r="EOR2" s="165"/>
      <c r="EOS2" s="165"/>
      <c r="EOT2" s="165"/>
      <c r="EOU2" s="165"/>
      <c r="EOV2" s="165"/>
      <c r="EOW2" s="165"/>
      <c r="EOX2" s="165"/>
      <c r="EOY2" s="165"/>
      <c r="EOZ2" s="165"/>
      <c r="EPA2" s="165"/>
      <c r="EPB2" s="165"/>
      <c r="EPC2" s="165"/>
      <c r="EPD2" s="165"/>
      <c r="EPE2" s="165"/>
      <c r="EPF2" s="165"/>
      <c r="EPG2" s="165"/>
      <c r="EPH2" s="165"/>
      <c r="EPI2" s="165"/>
      <c r="EPJ2" s="165"/>
      <c r="EPK2" s="165"/>
      <c r="EPL2" s="165"/>
      <c r="EPM2" s="165"/>
      <c r="EPN2" s="165"/>
      <c r="EPO2" s="165"/>
      <c r="EPP2" s="165"/>
      <c r="EPQ2" s="165"/>
      <c r="EPR2" s="165"/>
      <c r="EPS2" s="165"/>
      <c r="EPT2" s="165"/>
      <c r="EPU2" s="165"/>
      <c r="EPV2" s="165"/>
      <c r="EPW2" s="165"/>
      <c r="EPX2" s="165"/>
      <c r="EPY2" s="165"/>
      <c r="EPZ2" s="165"/>
      <c r="EQA2" s="165"/>
      <c r="EQB2" s="165"/>
      <c r="EQC2" s="165"/>
      <c r="EQD2" s="165"/>
      <c r="EQE2" s="165"/>
      <c r="EQF2" s="165"/>
      <c r="EQG2" s="165"/>
      <c r="EQH2" s="165"/>
      <c r="EQI2" s="165"/>
      <c r="EQJ2" s="165"/>
      <c r="EQK2" s="165"/>
      <c r="EQL2" s="165"/>
      <c r="EQM2" s="165"/>
      <c r="EQN2" s="165"/>
      <c r="EQO2" s="165"/>
      <c r="EQP2" s="165"/>
      <c r="EQQ2" s="165"/>
      <c r="EQR2" s="165"/>
      <c r="EQS2" s="165"/>
      <c r="EQT2" s="165"/>
      <c r="EQU2" s="165"/>
      <c r="EQV2" s="165"/>
      <c r="EQW2" s="165"/>
      <c r="EQX2" s="165"/>
      <c r="EQY2" s="165"/>
      <c r="EQZ2" s="165"/>
      <c r="ERA2" s="165"/>
      <c r="ERB2" s="165"/>
      <c r="ERC2" s="165"/>
      <c r="ERD2" s="165"/>
      <c r="ERE2" s="165"/>
      <c r="ERF2" s="165"/>
      <c r="ERG2" s="165"/>
      <c r="ERH2" s="165"/>
      <c r="ERI2" s="165"/>
      <c r="ERJ2" s="165"/>
      <c r="ERK2" s="165"/>
      <c r="ERL2" s="165"/>
      <c r="ERM2" s="165"/>
      <c r="ERN2" s="165"/>
      <c r="ERO2" s="165"/>
      <c r="ERP2" s="165"/>
      <c r="ERQ2" s="165"/>
      <c r="ERR2" s="165"/>
      <c r="ERS2" s="165"/>
      <c r="ERT2" s="165"/>
      <c r="ERU2" s="165"/>
      <c r="ERV2" s="165"/>
      <c r="ERW2" s="165"/>
      <c r="ERX2" s="165"/>
      <c r="ERY2" s="165"/>
      <c r="ERZ2" s="165"/>
      <c r="ESA2" s="165"/>
      <c r="ESB2" s="165"/>
      <c r="ESC2" s="165"/>
      <c r="ESD2" s="165"/>
      <c r="ESE2" s="165"/>
      <c r="ESF2" s="165"/>
      <c r="ESG2" s="165"/>
      <c r="ESH2" s="165"/>
      <c r="ESI2" s="165"/>
      <c r="ESJ2" s="165"/>
      <c r="ESK2" s="165"/>
      <c r="ESL2" s="165"/>
      <c r="ESM2" s="165"/>
      <c r="ESN2" s="165"/>
      <c r="ESO2" s="165"/>
      <c r="ESP2" s="165"/>
      <c r="ESQ2" s="165"/>
      <c r="ESR2" s="165"/>
      <c r="ESS2" s="165"/>
      <c r="EST2" s="165"/>
      <c r="ESU2" s="165"/>
      <c r="ESV2" s="165"/>
      <c r="ESW2" s="165"/>
      <c r="ESX2" s="165"/>
      <c r="ESY2" s="165"/>
      <c r="ESZ2" s="165"/>
      <c r="ETA2" s="165"/>
      <c r="ETB2" s="165"/>
      <c r="ETC2" s="165"/>
      <c r="ETD2" s="165"/>
      <c r="ETE2" s="165"/>
      <c r="ETF2" s="165"/>
      <c r="ETG2" s="165"/>
      <c r="ETH2" s="165"/>
      <c r="ETI2" s="165"/>
      <c r="ETJ2" s="165"/>
      <c r="ETK2" s="165"/>
      <c r="ETL2" s="165"/>
      <c r="ETM2" s="165"/>
      <c r="ETN2" s="165"/>
      <c r="ETO2" s="165"/>
      <c r="ETP2" s="165"/>
      <c r="ETQ2" s="165"/>
      <c r="ETR2" s="165"/>
      <c r="ETS2" s="165"/>
      <c r="ETT2" s="165"/>
      <c r="ETU2" s="165"/>
      <c r="ETV2" s="165"/>
      <c r="ETW2" s="165"/>
      <c r="ETX2" s="165"/>
      <c r="ETY2" s="165"/>
      <c r="ETZ2" s="165"/>
      <c r="EUA2" s="165"/>
      <c r="EUB2" s="165"/>
      <c r="EUC2" s="165"/>
      <c r="EUD2" s="165"/>
      <c r="EUE2" s="165"/>
      <c r="EUF2" s="165"/>
      <c r="EUG2" s="165"/>
      <c r="EUH2" s="165"/>
      <c r="EUI2" s="165"/>
      <c r="EUJ2" s="165"/>
      <c r="EUK2" s="165"/>
      <c r="EUL2" s="165"/>
      <c r="EUM2" s="165"/>
      <c r="EUN2" s="165"/>
      <c r="EUO2" s="165"/>
      <c r="EUP2" s="165"/>
      <c r="EUQ2" s="165"/>
      <c r="EUR2" s="165"/>
      <c r="EUS2" s="165"/>
      <c r="EUT2" s="165"/>
      <c r="EUU2" s="165"/>
      <c r="EUV2" s="165"/>
      <c r="EUW2" s="165"/>
      <c r="EUX2" s="165"/>
      <c r="EUY2" s="165"/>
      <c r="EUZ2" s="165"/>
      <c r="EVA2" s="165"/>
      <c r="EVB2" s="165"/>
      <c r="EVC2" s="165"/>
      <c r="EVD2" s="165"/>
      <c r="EVE2" s="165"/>
      <c r="EVF2" s="165"/>
      <c r="EVG2" s="165"/>
      <c r="EVH2" s="165"/>
      <c r="EVI2" s="165"/>
      <c r="EVJ2" s="165"/>
      <c r="EVK2" s="165"/>
      <c r="EVL2" s="165"/>
      <c r="EVM2" s="165"/>
      <c r="EVN2" s="165"/>
      <c r="EVO2" s="165"/>
      <c r="EVP2" s="165"/>
      <c r="EVQ2" s="165"/>
      <c r="EVR2" s="165"/>
      <c r="EVS2" s="165"/>
      <c r="EVT2" s="165"/>
      <c r="EVU2" s="165"/>
      <c r="EVV2" s="165"/>
      <c r="EVW2" s="165"/>
      <c r="EVX2" s="165"/>
      <c r="EVY2" s="165"/>
      <c r="EVZ2" s="165"/>
      <c r="EWA2" s="165"/>
      <c r="EWB2" s="165"/>
      <c r="EWC2" s="165"/>
      <c r="EWD2" s="165"/>
      <c r="EWE2" s="165"/>
      <c r="EWF2" s="165"/>
      <c r="EWG2" s="165"/>
      <c r="EWH2" s="165"/>
      <c r="EWI2" s="165"/>
      <c r="EWJ2" s="165"/>
      <c r="EWK2" s="165"/>
      <c r="EWL2" s="165"/>
      <c r="EWM2" s="165"/>
      <c r="EWN2" s="165"/>
      <c r="EWO2" s="165"/>
      <c r="EWP2" s="165"/>
      <c r="EWQ2" s="165"/>
      <c r="EWR2" s="165"/>
      <c r="EWS2" s="165"/>
      <c r="EWT2" s="165"/>
      <c r="EWU2" s="165"/>
      <c r="EWV2" s="165"/>
      <c r="EWW2" s="165"/>
      <c r="EWX2" s="165"/>
      <c r="EWY2" s="165"/>
      <c r="EWZ2" s="165"/>
      <c r="EXA2" s="165"/>
      <c r="EXB2" s="165"/>
      <c r="EXC2" s="165"/>
      <c r="EXD2" s="165"/>
      <c r="EXE2" s="165"/>
      <c r="EXF2" s="165"/>
      <c r="EXG2" s="165"/>
      <c r="EXH2" s="165"/>
      <c r="EXI2" s="165"/>
      <c r="EXJ2" s="165"/>
      <c r="EXK2" s="165"/>
      <c r="EXL2" s="165"/>
      <c r="EXM2" s="165"/>
      <c r="EXN2" s="165"/>
      <c r="EXO2" s="165"/>
      <c r="EXP2" s="165"/>
      <c r="EXQ2" s="165"/>
      <c r="EXR2" s="165"/>
      <c r="EXS2" s="165"/>
      <c r="EXT2" s="165"/>
      <c r="EXU2" s="165"/>
      <c r="EXV2" s="165"/>
      <c r="EXW2" s="165"/>
      <c r="EXX2" s="165"/>
      <c r="EXY2" s="165"/>
      <c r="EXZ2" s="165"/>
      <c r="EYA2" s="165"/>
      <c r="EYB2" s="165"/>
      <c r="EYC2" s="165"/>
      <c r="EYD2" s="165"/>
      <c r="EYE2" s="165"/>
      <c r="EYF2" s="165"/>
      <c r="EYG2" s="165"/>
      <c r="EYH2" s="165"/>
      <c r="EYI2" s="165"/>
      <c r="EYJ2" s="165"/>
      <c r="EYK2" s="165"/>
      <c r="EYL2" s="165"/>
      <c r="EYM2" s="165"/>
      <c r="EYN2" s="165"/>
      <c r="EYO2" s="165"/>
      <c r="EYP2" s="165"/>
      <c r="EYQ2" s="165"/>
      <c r="EYR2" s="165"/>
      <c r="EYS2" s="165"/>
      <c r="EYT2" s="165"/>
      <c r="EYU2" s="165"/>
      <c r="EYV2" s="165"/>
      <c r="EYW2" s="165"/>
      <c r="EYX2" s="165"/>
      <c r="EYY2" s="165"/>
      <c r="EYZ2" s="165"/>
      <c r="EZA2" s="165"/>
      <c r="EZB2" s="165"/>
      <c r="EZC2" s="165"/>
      <c r="EZD2" s="165"/>
      <c r="EZE2" s="165"/>
      <c r="EZF2" s="165"/>
      <c r="EZG2" s="165"/>
      <c r="EZH2" s="165"/>
      <c r="EZI2" s="165"/>
      <c r="EZJ2" s="165"/>
      <c r="EZK2" s="165"/>
      <c r="EZL2" s="165"/>
      <c r="EZM2" s="165"/>
      <c r="EZN2" s="165"/>
      <c r="EZO2" s="165"/>
      <c r="EZP2" s="165"/>
      <c r="EZQ2" s="165"/>
      <c r="EZR2" s="165"/>
      <c r="EZS2" s="165"/>
      <c r="EZT2" s="165"/>
      <c r="EZU2" s="165"/>
      <c r="EZV2" s="165"/>
      <c r="EZW2" s="165"/>
      <c r="EZX2" s="165"/>
      <c r="EZY2" s="165"/>
      <c r="EZZ2" s="165"/>
      <c r="FAA2" s="165"/>
      <c r="FAB2" s="165"/>
      <c r="FAC2" s="165"/>
      <c r="FAD2" s="165"/>
      <c r="FAE2" s="165"/>
      <c r="FAF2" s="165"/>
      <c r="FAG2" s="165"/>
      <c r="FAH2" s="165"/>
      <c r="FAI2" s="165"/>
      <c r="FAJ2" s="165"/>
      <c r="FAK2" s="165"/>
      <c r="FAL2" s="165"/>
      <c r="FAM2" s="165"/>
      <c r="FAN2" s="165"/>
      <c r="FAO2" s="165"/>
      <c r="FAP2" s="165"/>
      <c r="FAQ2" s="165"/>
      <c r="FAR2" s="165"/>
      <c r="FAS2" s="165"/>
      <c r="FAT2" s="165"/>
      <c r="FAU2" s="165"/>
      <c r="FAV2" s="165"/>
      <c r="FAW2" s="165"/>
      <c r="FAX2" s="165"/>
      <c r="FAY2" s="165"/>
      <c r="FAZ2" s="165"/>
      <c r="FBA2" s="165"/>
      <c r="FBB2" s="165"/>
      <c r="FBC2" s="165"/>
      <c r="FBD2" s="165"/>
      <c r="FBE2" s="165"/>
      <c r="FBF2" s="165"/>
      <c r="FBG2" s="165"/>
      <c r="FBH2" s="165"/>
      <c r="FBI2" s="165"/>
      <c r="FBJ2" s="165"/>
      <c r="FBK2" s="165"/>
      <c r="FBL2" s="165"/>
      <c r="FBM2" s="165"/>
      <c r="FBN2" s="165"/>
      <c r="FBO2" s="165"/>
      <c r="FBP2" s="165"/>
      <c r="FBQ2" s="165"/>
      <c r="FBR2" s="165"/>
      <c r="FBS2" s="165"/>
      <c r="FBT2" s="165"/>
      <c r="FBU2" s="165"/>
      <c r="FBV2" s="165"/>
      <c r="FBW2" s="165"/>
      <c r="FBX2" s="165"/>
      <c r="FBY2" s="165"/>
      <c r="FBZ2" s="165"/>
      <c r="FCA2" s="165"/>
      <c r="FCB2" s="165"/>
      <c r="FCC2" s="165"/>
      <c r="FCD2" s="165"/>
      <c r="FCE2" s="165"/>
      <c r="FCF2" s="165"/>
      <c r="FCG2" s="165"/>
      <c r="FCH2" s="165"/>
      <c r="FCI2" s="165"/>
      <c r="FCJ2" s="165"/>
      <c r="FCK2" s="165"/>
      <c r="FCL2" s="165"/>
      <c r="FCM2" s="165"/>
      <c r="FCN2" s="165"/>
      <c r="FCO2" s="165"/>
      <c r="FCP2" s="165"/>
      <c r="FCQ2" s="165"/>
      <c r="FCR2" s="165"/>
      <c r="FCS2" s="165"/>
      <c r="FCT2" s="165"/>
      <c r="FCU2" s="165"/>
      <c r="FCV2" s="165"/>
      <c r="FCW2" s="165"/>
      <c r="FCX2" s="165"/>
      <c r="FCY2" s="165"/>
      <c r="FCZ2" s="165"/>
      <c r="FDA2" s="165"/>
      <c r="FDB2" s="165"/>
      <c r="FDC2" s="165"/>
      <c r="FDD2" s="165"/>
      <c r="FDE2" s="165"/>
      <c r="FDF2" s="165"/>
      <c r="FDG2" s="165"/>
      <c r="FDH2" s="165"/>
      <c r="FDI2" s="165"/>
      <c r="FDJ2" s="165"/>
      <c r="FDK2" s="165"/>
      <c r="FDL2" s="165"/>
      <c r="FDM2" s="165"/>
      <c r="FDN2" s="165"/>
      <c r="FDO2" s="165"/>
      <c r="FDP2" s="165"/>
      <c r="FDQ2" s="165"/>
      <c r="FDR2" s="165"/>
      <c r="FDS2" s="165"/>
      <c r="FDT2" s="165"/>
      <c r="FDU2" s="165"/>
      <c r="FDV2" s="165"/>
      <c r="FDW2" s="165"/>
      <c r="FDX2" s="165"/>
      <c r="FDY2" s="165"/>
      <c r="FDZ2" s="165"/>
      <c r="FEA2" s="165"/>
      <c r="FEB2" s="165"/>
      <c r="FEC2" s="165"/>
      <c r="FED2" s="165"/>
      <c r="FEE2" s="165"/>
      <c r="FEF2" s="165"/>
      <c r="FEG2" s="165"/>
      <c r="FEH2" s="165"/>
      <c r="FEI2" s="165"/>
      <c r="FEJ2" s="165"/>
      <c r="FEK2" s="165"/>
      <c r="FEL2" s="165"/>
      <c r="FEM2" s="165"/>
      <c r="FEN2" s="165"/>
      <c r="FEO2" s="165"/>
      <c r="FEP2" s="165"/>
      <c r="FEQ2" s="165"/>
      <c r="FER2" s="165"/>
      <c r="FES2" s="165"/>
      <c r="FET2" s="165"/>
      <c r="FEU2" s="165"/>
      <c r="FEV2" s="165"/>
      <c r="FEW2" s="165"/>
      <c r="FEX2" s="165"/>
      <c r="FEY2" s="165"/>
      <c r="FEZ2" s="165"/>
      <c r="FFA2" s="165"/>
      <c r="FFB2" s="165"/>
      <c r="FFC2" s="165"/>
      <c r="FFD2" s="165"/>
      <c r="FFE2" s="165"/>
      <c r="FFF2" s="165"/>
      <c r="FFG2" s="165"/>
      <c r="FFH2" s="165"/>
      <c r="FFI2" s="165"/>
      <c r="FFJ2" s="165"/>
      <c r="FFK2" s="165"/>
      <c r="FFL2" s="165"/>
      <c r="FFM2" s="165"/>
      <c r="FFN2" s="165"/>
      <c r="FFO2" s="165"/>
      <c r="FFP2" s="165"/>
      <c r="FFQ2" s="165"/>
      <c r="FFR2" s="165"/>
      <c r="FFS2" s="165"/>
      <c r="FFT2" s="165"/>
      <c r="FFU2" s="165"/>
      <c r="FFV2" s="165"/>
      <c r="FFW2" s="165"/>
      <c r="FFX2" s="165"/>
      <c r="FFY2" s="165"/>
      <c r="FFZ2" s="165"/>
      <c r="FGA2" s="165"/>
      <c r="FGB2" s="165"/>
      <c r="FGC2" s="165"/>
      <c r="FGD2" s="165"/>
      <c r="FGE2" s="165"/>
      <c r="FGF2" s="165"/>
      <c r="FGG2" s="165"/>
      <c r="FGH2" s="165"/>
      <c r="FGI2" s="165"/>
      <c r="FGJ2" s="165"/>
      <c r="FGK2" s="165"/>
      <c r="FGL2" s="165"/>
      <c r="FGM2" s="165"/>
      <c r="FGN2" s="165"/>
      <c r="FGO2" s="165"/>
      <c r="FGP2" s="165"/>
      <c r="FGQ2" s="165"/>
      <c r="FGR2" s="165"/>
      <c r="FGS2" s="165"/>
      <c r="FGT2" s="165"/>
      <c r="FGU2" s="165"/>
      <c r="FGV2" s="165"/>
      <c r="FGW2" s="165"/>
      <c r="FGX2" s="165"/>
      <c r="FGY2" s="165"/>
      <c r="FGZ2" s="165"/>
      <c r="FHA2" s="165"/>
      <c r="FHB2" s="165"/>
      <c r="FHC2" s="165"/>
      <c r="FHD2" s="165"/>
      <c r="FHE2" s="165"/>
      <c r="FHF2" s="165"/>
      <c r="FHG2" s="165"/>
      <c r="FHH2" s="165"/>
      <c r="FHI2" s="165"/>
      <c r="FHJ2" s="165"/>
      <c r="FHK2" s="165"/>
      <c r="FHL2" s="165"/>
      <c r="FHM2" s="165"/>
      <c r="FHN2" s="165"/>
      <c r="FHO2" s="165"/>
      <c r="FHP2" s="165"/>
      <c r="FHQ2" s="165"/>
      <c r="FHR2" s="165"/>
      <c r="FHS2" s="165"/>
      <c r="FHT2" s="165"/>
      <c r="FHU2" s="165"/>
      <c r="FHV2" s="165"/>
      <c r="FHW2" s="165"/>
      <c r="FHX2" s="165"/>
      <c r="FHY2" s="165"/>
      <c r="FHZ2" s="165"/>
      <c r="FIA2" s="165"/>
      <c r="FIB2" s="165"/>
      <c r="FIC2" s="165"/>
      <c r="FID2" s="165"/>
      <c r="FIE2" s="165"/>
      <c r="FIF2" s="165"/>
      <c r="FIG2" s="165"/>
      <c r="FIH2" s="165"/>
      <c r="FII2" s="165"/>
      <c r="FIJ2" s="165"/>
      <c r="FIK2" s="165"/>
      <c r="FIL2" s="165"/>
      <c r="FIM2" s="165"/>
      <c r="FIN2" s="165"/>
      <c r="FIO2" s="165"/>
      <c r="FIP2" s="165"/>
      <c r="FIQ2" s="165"/>
      <c r="FIR2" s="165"/>
      <c r="FIS2" s="165"/>
      <c r="FIT2" s="165"/>
      <c r="FIU2" s="165"/>
      <c r="FIV2" s="165"/>
      <c r="FIW2" s="165"/>
      <c r="FIX2" s="165"/>
      <c r="FIY2" s="165"/>
      <c r="FIZ2" s="165"/>
      <c r="FJA2" s="165"/>
      <c r="FJB2" s="165"/>
      <c r="FJC2" s="165"/>
      <c r="FJD2" s="165"/>
      <c r="FJE2" s="165"/>
      <c r="FJF2" s="165"/>
      <c r="FJG2" s="165"/>
      <c r="FJH2" s="165"/>
      <c r="FJI2" s="165"/>
      <c r="FJJ2" s="165"/>
      <c r="FJK2" s="165"/>
      <c r="FJL2" s="165"/>
      <c r="FJM2" s="165"/>
      <c r="FJN2" s="165"/>
      <c r="FJO2" s="165"/>
      <c r="FJP2" s="165"/>
      <c r="FJQ2" s="165"/>
      <c r="FJR2" s="165"/>
      <c r="FJS2" s="165"/>
      <c r="FJT2" s="165"/>
      <c r="FJU2" s="165"/>
      <c r="FJV2" s="165"/>
      <c r="FJW2" s="165"/>
      <c r="FJX2" s="165"/>
      <c r="FJY2" s="165"/>
      <c r="FJZ2" s="165"/>
      <c r="FKA2" s="165"/>
      <c r="FKB2" s="165"/>
      <c r="FKC2" s="165"/>
      <c r="FKD2" s="165"/>
      <c r="FKE2" s="165"/>
      <c r="FKF2" s="165"/>
      <c r="FKG2" s="165"/>
      <c r="FKH2" s="165"/>
      <c r="FKI2" s="165"/>
      <c r="FKJ2" s="165"/>
      <c r="FKK2" s="165"/>
      <c r="FKL2" s="165"/>
      <c r="FKM2" s="165"/>
      <c r="FKN2" s="165"/>
      <c r="FKO2" s="165"/>
      <c r="FKP2" s="165"/>
      <c r="FKQ2" s="165"/>
      <c r="FKR2" s="165"/>
      <c r="FKS2" s="165"/>
      <c r="FKT2" s="165"/>
      <c r="FKU2" s="165"/>
      <c r="FKV2" s="165"/>
      <c r="FKW2" s="165"/>
      <c r="FKX2" s="165"/>
      <c r="FKY2" s="165"/>
      <c r="FKZ2" s="165"/>
      <c r="FLA2" s="165"/>
      <c r="FLB2" s="165"/>
      <c r="FLC2" s="165"/>
      <c r="FLD2" s="165"/>
      <c r="FLE2" s="165"/>
      <c r="FLF2" s="165"/>
      <c r="FLG2" s="165"/>
      <c r="FLH2" s="165"/>
      <c r="FLI2" s="165"/>
      <c r="FLJ2" s="165"/>
      <c r="FLK2" s="165"/>
      <c r="FLL2" s="165"/>
      <c r="FLM2" s="165"/>
      <c r="FLN2" s="165"/>
      <c r="FLO2" s="165"/>
      <c r="FLP2" s="165"/>
      <c r="FLQ2" s="165"/>
      <c r="FLR2" s="165"/>
      <c r="FLS2" s="165"/>
      <c r="FLT2" s="165"/>
      <c r="FLU2" s="165"/>
      <c r="FLV2" s="165"/>
      <c r="FLW2" s="165"/>
      <c r="FLX2" s="165"/>
      <c r="FLY2" s="165"/>
      <c r="FLZ2" s="165"/>
      <c r="FMA2" s="165"/>
      <c r="FMB2" s="165"/>
      <c r="FMC2" s="165"/>
      <c r="FMD2" s="165"/>
      <c r="FME2" s="165"/>
      <c r="FMF2" s="165"/>
      <c r="FMG2" s="165"/>
      <c r="FMH2" s="165"/>
      <c r="FMI2" s="165"/>
      <c r="FMJ2" s="165"/>
      <c r="FMK2" s="165"/>
      <c r="FML2" s="165"/>
      <c r="FMM2" s="165"/>
      <c r="FMN2" s="165"/>
      <c r="FMO2" s="165"/>
      <c r="FMP2" s="165"/>
      <c r="FMQ2" s="165"/>
      <c r="FMR2" s="165"/>
      <c r="FMS2" s="165"/>
      <c r="FMT2" s="165"/>
      <c r="FMU2" s="165"/>
      <c r="FMV2" s="165"/>
      <c r="FMW2" s="165"/>
      <c r="FMX2" s="165"/>
      <c r="FMY2" s="165"/>
      <c r="FMZ2" s="165"/>
      <c r="FNA2" s="165"/>
      <c r="FNB2" s="165"/>
      <c r="FNC2" s="165"/>
      <c r="FND2" s="165"/>
      <c r="FNE2" s="165"/>
      <c r="FNF2" s="165"/>
      <c r="FNG2" s="165"/>
      <c r="FNH2" s="165"/>
      <c r="FNI2" s="165"/>
      <c r="FNJ2" s="165"/>
      <c r="FNK2" s="165"/>
      <c r="FNL2" s="165"/>
      <c r="FNM2" s="165"/>
      <c r="FNN2" s="165"/>
      <c r="FNO2" s="165"/>
      <c r="FNP2" s="165"/>
      <c r="FNQ2" s="165"/>
      <c r="FNR2" s="165"/>
      <c r="FNS2" s="165"/>
      <c r="FNT2" s="165"/>
      <c r="FNU2" s="165"/>
      <c r="FNV2" s="165"/>
      <c r="FNW2" s="165"/>
      <c r="FNX2" s="165"/>
      <c r="FNY2" s="165"/>
      <c r="FNZ2" s="165"/>
      <c r="FOA2" s="165"/>
      <c r="FOB2" s="165"/>
      <c r="FOC2" s="165"/>
      <c r="FOD2" s="165"/>
      <c r="FOE2" s="165"/>
      <c r="FOF2" s="165"/>
      <c r="FOG2" s="165"/>
      <c r="FOH2" s="165"/>
      <c r="FOI2" s="165"/>
      <c r="FOJ2" s="165"/>
      <c r="FOK2" s="165"/>
      <c r="FOL2" s="165"/>
      <c r="FOM2" s="165"/>
      <c r="FON2" s="165"/>
      <c r="FOO2" s="165"/>
      <c r="FOP2" s="165"/>
      <c r="FOQ2" s="165"/>
      <c r="FOR2" s="165"/>
      <c r="FOS2" s="165"/>
      <c r="FOT2" s="165"/>
      <c r="FOU2" s="165"/>
      <c r="FOV2" s="165"/>
      <c r="FOW2" s="165"/>
      <c r="FOX2" s="165"/>
      <c r="FOY2" s="165"/>
      <c r="FOZ2" s="165"/>
      <c r="FPA2" s="165"/>
      <c r="FPB2" s="165"/>
      <c r="FPC2" s="165"/>
      <c r="FPD2" s="165"/>
      <c r="FPE2" s="165"/>
      <c r="FPF2" s="165"/>
      <c r="FPG2" s="165"/>
      <c r="FPH2" s="165"/>
      <c r="FPI2" s="165"/>
      <c r="FPJ2" s="165"/>
      <c r="FPK2" s="165"/>
      <c r="FPL2" s="165"/>
      <c r="FPM2" s="165"/>
      <c r="FPN2" s="165"/>
      <c r="FPO2" s="165"/>
      <c r="FPP2" s="165"/>
      <c r="FPQ2" s="165"/>
      <c r="FPR2" s="165"/>
      <c r="FPS2" s="165"/>
      <c r="FPT2" s="165"/>
      <c r="FPU2" s="165"/>
      <c r="FPV2" s="165"/>
      <c r="FPW2" s="165"/>
      <c r="FPX2" s="165"/>
      <c r="FPY2" s="165"/>
      <c r="FPZ2" s="165"/>
      <c r="FQA2" s="165"/>
      <c r="FQB2" s="165"/>
      <c r="FQC2" s="165"/>
      <c r="FQD2" s="165"/>
      <c r="FQE2" s="165"/>
      <c r="FQF2" s="165"/>
      <c r="FQG2" s="165"/>
      <c r="FQH2" s="165"/>
      <c r="FQI2" s="165"/>
      <c r="FQJ2" s="165"/>
      <c r="FQK2" s="165"/>
      <c r="FQL2" s="165"/>
      <c r="FQM2" s="165"/>
      <c r="FQN2" s="165"/>
      <c r="FQO2" s="165"/>
      <c r="FQP2" s="165"/>
      <c r="FQQ2" s="165"/>
      <c r="FQR2" s="165"/>
      <c r="FQS2" s="165"/>
      <c r="FQT2" s="165"/>
      <c r="FQU2" s="165"/>
      <c r="FQV2" s="165"/>
      <c r="FQW2" s="165"/>
      <c r="FQX2" s="165"/>
      <c r="FQY2" s="165"/>
      <c r="FQZ2" s="165"/>
      <c r="FRA2" s="165"/>
      <c r="FRB2" s="165"/>
      <c r="FRC2" s="165"/>
      <c r="FRD2" s="165"/>
      <c r="FRE2" s="165"/>
      <c r="FRF2" s="165"/>
      <c r="FRG2" s="165"/>
      <c r="FRH2" s="165"/>
      <c r="FRI2" s="165"/>
      <c r="FRJ2" s="165"/>
      <c r="FRK2" s="165"/>
      <c r="FRL2" s="165"/>
      <c r="FRM2" s="165"/>
      <c r="FRN2" s="165"/>
      <c r="FRO2" s="165"/>
      <c r="FRP2" s="165"/>
      <c r="FRQ2" s="165"/>
      <c r="FRR2" s="165"/>
      <c r="FRS2" s="165"/>
      <c r="FRT2" s="165"/>
      <c r="FRU2" s="165"/>
      <c r="FRV2" s="165"/>
      <c r="FRW2" s="165"/>
      <c r="FRX2" s="165"/>
      <c r="FRY2" s="165"/>
      <c r="FRZ2" s="165"/>
      <c r="FSA2" s="165"/>
      <c r="FSB2" s="165"/>
      <c r="FSC2" s="165"/>
      <c r="FSD2" s="165"/>
      <c r="FSE2" s="165"/>
      <c r="FSF2" s="165"/>
      <c r="FSG2" s="165"/>
      <c r="FSH2" s="165"/>
      <c r="FSI2" s="165"/>
      <c r="FSJ2" s="165"/>
      <c r="FSK2" s="165"/>
      <c r="FSL2" s="165"/>
      <c r="FSM2" s="165"/>
      <c r="FSN2" s="165"/>
      <c r="FSO2" s="165"/>
      <c r="FSP2" s="165"/>
      <c r="FSQ2" s="165"/>
      <c r="FSR2" s="165"/>
      <c r="FSS2" s="165"/>
      <c r="FST2" s="165"/>
      <c r="FSU2" s="165"/>
      <c r="FSV2" s="165"/>
      <c r="FSW2" s="165"/>
      <c r="FSX2" s="165"/>
      <c r="FSY2" s="165"/>
      <c r="FSZ2" s="165"/>
      <c r="FTA2" s="165"/>
      <c r="FTB2" s="165"/>
      <c r="FTC2" s="165"/>
      <c r="FTD2" s="165"/>
      <c r="FTE2" s="165"/>
      <c r="FTF2" s="165"/>
      <c r="FTG2" s="165"/>
      <c r="FTH2" s="165"/>
      <c r="FTI2" s="165"/>
      <c r="FTJ2" s="165"/>
      <c r="FTK2" s="165"/>
      <c r="FTL2" s="165"/>
      <c r="FTM2" s="165"/>
      <c r="FTN2" s="165"/>
      <c r="FTO2" s="165"/>
      <c r="FTP2" s="165"/>
      <c r="FTQ2" s="165"/>
      <c r="FTR2" s="165"/>
      <c r="FTS2" s="165"/>
      <c r="FTT2" s="165"/>
      <c r="FTU2" s="165"/>
      <c r="FTV2" s="165"/>
      <c r="FTW2" s="165"/>
      <c r="FTX2" s="165"/>
      <c r="FTY2" s="165"/>
      <c r="FTZ2" s="165"/>
      <c r="FUA2" s="165"/>
      <c r="FUB2" s="165"/>
      <c r="FUC2" s="165"/>
      <c r="FUD2" s="165"/>
      <c r="FUE2" s="165"/>
      <c r="FUF2" s="165"/>
      <c r="FUG2" s="165"/>
      <c r="FUH2" s="165"/>
      <c r="FUI2" s="165"/>
      <c r="FUJ2" s="165"/>
      <c r="FUK2" s="165"/>
      <c r="FUL2" s="165"/>
      <c r="FUM2" s="165"/>
      <c r="FUN2" s="165"/>
      <c r="FUO2" s="165"/>
      <c r="FUP2" s="165"/>
      <c r="FUQ2" s="165"/>
      <c r="FUR2" s="165"/>
      <c r="FUS2" s="165"/>
      <c r="FUT2" s="165"/>
      <c r="FUU2" s="165"/>
      <c r="FUV2" s="165"/>
      <c r="FUW2" s="165"/>
      <c r="FUX2" s="165"/>
      <c r="FUY2" s="165"/>
      <c r="FUZ2" s="165"/>
      <c r="FVA2" s="165"/>
      <c r="FVB2" s="165"/>
      <c r="FVC2" s="165"/>
      <c r="FVD2" s="165"/>
      <c r="FVE2" s="165"/>
      <c r="FVF2" s="165"/>
      <c r="FVG2" s="165"/>
      <c r="FVH2" s="165"/>
      <c r="FVI2" s="165"/>
      <c r="FVJ2" s="165"/>
      <c r="FVK2" s="165"/>
      <c r="FVL2" s="165"/>
      <c r="FVM2" s="165"/>
      <c r="FVN2" s="165"/>
      <c r="FVO2" s="165"/>
      <c r="FVP2" s="165"/>
      <c r="FVQ2" s="165"/>
      <c r="FVR2" s="165"/>
      <c r="FVS2" s="165"/>
      <c r="FVT2" s="165"/>
      <c r="FVU2" s="165"/>
      <c r="FVV2" s="165"/>
      <c r="FVW2" s="165"/>
      <c r="FVX2" s="165"/>
      <c r="FVY2" s="165"/>
      <c r="FVZ2" s="165"/>
      <c r="FWA2" s="165"/>
      <c r="FWB2" s="165"/>
      <c r="FWC2" s="165"/>
      <c r="FWD2" s="165"/>
      <c r="FWE2" s="165"/>
      <c r="FWF2" s="165"/>
      <c r="FWG2" s="165"/>
      <c r="FWH2" s="165"/>
      <c r="FWI2" s="165"/>
      <c r="FWJ2" s="165"/>
      <c r="FWK2" s="165"/>
      <c r="FWL2" s="165"/>
      <c r="FWM2" s="165"/>
      <c r="FWN2" s="165"/>
      <c r="FWO2" s="165"/>
      <c r="FWP2" s="165"/>
      <c r="FWQ2" s="165"/>
      <c r="FWR2" s="165"/>
      <c r="FWS2" s="165"/>
      <c r="FWT2" s="165"/>
      <c r="FWU2" s="165"/>
      <c r="FWV2" s="165"/>
      <c r="FWW2" s="165"/>
      <c r="FWX2" s="165"/>
      <c r="FWY2" s="165"/>
      <c r="FWZ2" s="165"/>
      <c r="FXA2" s="165"/>
      <c r="FXB2" s="165"/>
      <c r="FXC2" s="165"/>
      <c r="FXD2" s="165"/>
      <c r="FXE2" s="165"/>
      <c r="FXF2" s="165"/>
      <c r="FXG2" s="165"/>
      <c r="FXH2" s="165"/>
      <c r="FXI2" s="165"/>
      <c r="FXJ2" s="165"/>
      <c r="FXK2" s="165"/>
      <c r="FXL2" s="165"/>
      <c r="FXM2" s="165"/>
      <c r="FXN2" s="165"/>
      <c r="FXO2" s="165"/>
      <c r="FXP2" s="165"/>
      <c r="FXQ2" s="165"/>
      <c r="FXR2" s="165"/>
      <c r="FXS2" s="165"/>
      <c r="FXT2" s="165"/>
      <c r="FXU2" s="165"/>
      <c r="FXV2" s="165"/>
      <c r="FXW2" s="165"/>
      <c r="FXX2" s="165"/>
      <c r="FXY2" s="165"/>
      <c r="FXZ2" s="165"/>
      <c r="FYA2" s="165"/>
      <c r="FYB2" s="165"/>
      <c r="FYC2" s="165"/>
      <c r="FYD2" s="165"/>
      <c r="FYE2" s="165"/>
      <c r="FYF2" s="165"/>
      <c r="FYG2" s="165"/>
      <c r="FYH2" s="165"/>
      <c r="FYI2" s="165"/>
      <c r="FYJ2" s="165"/>
      <c r="FYK2" s="165"/>
      <c r="FYL2" s="165"/>
      <c r="FYM2" s="165"/>
      <c r="FYN2" s="165"/>
      <c r="FYO2" s="165"/>
      <c r="FYP2" s="165"/>
      <c r="FYQ2" s="165"/>
      <c r="FYR2" s="165"/>
      <c r="FYS2" s="165"/>
      <c r="FYT2" s="165"/>
      <c r="FYU2" s="165"/>
      <c r="FYV2" s="165"/>
      <c r="FYW2" s="165"/>
      <c r="FYX2" s="165"/>
      <c r="FYY2" s="165"/>
      <c r="FYZ2" s="165"/>
      <c r="FZA2" s="165"/>
      <c r="FZB2" s="165"/>
      <c r="FZC2" s="165"/>
      <c r="FZD2" s="165"/>
      <c r="FZE2" s="165"/>
      <c r="FZF2" s="165"/>
      <c r="FZG2" s="165"/>
      <c r="FZH2" s="165"/>
      <c r="FZI2" s="165"/>
      <c r="FZJ2" s="165"/>
      <c r="FZK2" s="165"/>
      <c r="FZL2" s="165"/>
      <c r="FZM2" s="165"/>
      <c r="FZN2" s="165"/>
      <c r="FZO2" s="165"/>
      <c r="FZP2" s="165"/>
      <c r="FZQ2" s="165"/>
      <c r="FZR2" s="165"/>
      <c r="FZS2" s="165"/>
      <c r="FZT2" s="165"/>
      <c r="FZU2" s="165"/>
      <c r="FZV2" s="165"/>
      <c r="FZW2" s="165"/>
      <c r="FZX2" s="165"/>
      <c r="FZY2" s="165"/>
      <c r="FZZ2" s="165"/>
      <c r="GAA2" s="165"/>
      <c r="GAB2" s="165"/>
      <c r="GAC2" s="165"/>
      <c r="GAD2" s="165"/>
      <c r="GAE2" s="165"/>
      <c r="GAF2" s="165"/>
      <c r="GAG2" s="165"/>
      <c r="GAH2" s="165"/>
      <c r="GAI2" s="165"/>
      <c r="GAJ2" s="165"/>
      <c r="GAK2" s="165"/>
      <c r="GAL2" s="165"/>
      <c r="GAM2" s="165"/>
      <c r="GAN2" s="165"/>
      <c r="GAO2" s="165"/>
      <c r="GAP2" s="165"/>
      <c r="GAQ2" s="165"/>
      <c r="GAR2" s="165"/>
      <c r="GAS2" s="165"/>
      <c r="GAT2" s="165"/>
      <c r="GAU2" s="165"/>
      <c r="GAV2" s="165"/>
      <c r="GAW2" s="165"/>
      <c r="GAX2" s="165"/>
      <c r="GAY2" s="165"/>
      <c r="GAZ2" s="165"/>
      <c r="GBA2" s="165"/>
      <c r="GBB2" s="165"/>
      <c r="GBC2" s="165"/>
      <c r="GBD2" s="165"/>
      <c r="GBE2" s="165"/>
      <c r="GBF2" s="165"/>
      <c r="GBG2" s="165"/>
      <c r="GBH2" s="165"/>
      <c r="GBI2" s="165"/>
      <c r="GBJ2" s="165"/>
      <c r="GBK2" s="165"/>
      <c r="GBL2" s="165"/>
      <c r="GBM2" s="165"/>
      <c r="GBN2" s="165"/>
      <c r="GBO2" s="165"/>
      <c r="GBP2" s="165"/>
      <c r="GBQ2" s="165"/>
      <c r="GBR2" s="165"/>
      <c r="GBS2" s="165"/>
      <c r="GBT2" s="165"/>
      <c r="GBU2" s="165"/>
      <c r="GBV2" s="165"/>
      <c r="GBW2" s="165"/>
      <c r="GBX2" s="165"/>
      <c r="GBY2" s="165"/>
      <c r="GBZ2" s="165"/>
      <c r="GCA2" s="165"/>
      <c r="GCB2" s="165"/>
      <c r="GCC2" s="165"/>
      <c r="GCD2" s="165"/>
      <c r="GCE2" s="165"/>
      <c r="GCF2" s="165"/>
      <c r="GCG2" s="165"/>
      <c r="GCH2" s="165"/>
      <c r="GCI2" s="165"/>
      <c r="GCJ2" s="165"/>
      <c r="GCK2" s="165"/>
      <c r="GCL2" s="165"/>
      <c r="GCM2" s="165"/>
      <c r="GCN2" s="165"/>
      <c r="GCO2" s="165"/>
      <c r="GCP2" s="165"/>
      <c r="GCQ2" s="165"/>
      <c r="GCR2" s="165"/>
      <c r="GCS2" s="165"/>
      <c r="GCT2" s="165"/>
      <c r="GCU2" s="165"/>
      <c r="GCV2" s="165"/>
      <c r="GCW2" s="165"/>
      <c r="GCX2" s="165"/>
      <c r="GCY2" s="165"/>
      <c r="GCZ2" s="165"/>
      <c r="GDA2" s="165"/>
      <c r="GDB2" s="165"/>
      <c r="GDC2" s="165"/>
      <c r="GDD2" s="165"/>
      <c r="GDE2" s="165"/>
      <c r="GDF2" s="165"/>
      <c r="GDG2" s="165"/>
      <c r="GDH2" s="165"/>
      <c r="GDI2" s="165"/>
      <c r="GDJ2" s="165"/>
      <c r="GDK2" s="165"/>
      <c r="GDL2" s="165"/>
      <c r="GDM2" s="165"/>
      <c r="GDN2" s="165"/>
      <c r="GDO2" s="165"/>
      <c r="GDP2" s="165"/>
      <c r="GDQ2" s="165"/>
      <c r="GDR2" s="165"/>
      <c r="GDS2" s="165"/>
      <c r="GDT2" s="165"/>
      <c r="GDU2" s="165"/>
      <c r="GDV2" s="165"/>
      <c r="GDW2" s="165"/>
      <c r="GDX2" s="165"/>
      <c r="GDY2" s="165"/>
      <c r="GDZ2" s="165"/>
      <c r="GEA2" s="165"/>
      <c r="GEB2" s="165"/>
      <c r="GEC2" s="165"/>
      <c r="GED2" s="165"/>
      <c r="GEE2" s="165"/>
      <c r="GEF2" s="165"/>
      <c r="GEG2" s="165"/>
      <c r="GEH2" s="165"/>
      <c r="GEI2" s="165"/>
      <c r="GEJ2" s="165"/>
      <c r="GEK2" s="165"/>
      <c r="GEL2" s="165"/>
      <c r="GEM2" s="165"/>
      <c r="GEN2" s="165"/>
      <c r="GEO2" s="165"/>
      <c r="GEP2" s="165"/>
      <c r="GEQ2" s="165"/>
      <c r="GER2" s="165"/>
      <c r="GES2" s="165"/>
      <c r="GET2" s="165"/>
      <c r="GEU2" s="165"/>
      <c r="GEV2" s="165"/>
      <c r="GEW2" s="165"/>
      <c r="GEX2" s="165"/>
      <c r="GEY2" s="165"/>
      <c r="GEZ2" s="165"/>
      <c r="GFA2" s="165"/>
      <c r="GFB2" s="165"/>
      <c r="GFC2" s="165"/>
      <c r="GFD2" s="165"/>
      <c r="GFE2" s="165"/>
      <c r="GFF2" s="165"/>
      <c r="GFG2" s="165"/>
      <c r="GFH2" s="165"/>
      <c r="GFI2" s="165"/>
      <c r="GFJ2" s="165"/>
      <c r="GFK2" s="165"/>
      <c r="GFL2" s="165"/>
      <c r="GFM2" s="165"/>
      <c r="GFN2" s="165"/>
      <c r="GFO2" s="165"/>
      <c r="GFP2" s="165"/>
      <c r="GFQ2" s="165"/>
      <c r="GFR2" s="165"/>
      <c r="GFS2" s="165"/>
      <c r="GFT2" s="165"/>
      <c r="GFU2" s="165"/>
      <c r="GFV2" s="165"/>
      <c r="GFW2" s="165"/>
      <c r="GFX2" s="165"/>
      <c r="GFY2" s="165"/>
      <c r="GFZ2" s="165"/>
      <c r="GGA2" s="165"/>
      <c r="GGB2" s="165"/>
      <c r="GGC2" s="165"/>
      <c r="GGD2" s="165"/>
      <c r="GGE2" s="165"/>
      <c r="GGF2" s="165"/>
      <c r="GGG2" s="165"/>
      <c r="GGH2" s="165"/>
      <c r="GGI2" s="165"/>
      <c r="GGJ2" s="165"/>
      <c r="GGK2" s="165"/>
      <c r="GGL2" s="165"/>
      <c r="GGM2" s="165"/>
      <c r="GGN2" s="165"/>
      <c r="GGO2" s="165"/>
      <c r="GGP2" s="165"/>
      <c r="GGQ2" s="165"/>
      <c r="GGR2" s="165"/>
      <c r="GGS2" s="165"/>
      <c r="GGT2" s="165"/>
      <c r="GGU2" s="165"/>
      <c r="GGV2" s="165"/>
      <c r="GGW2" s="165"/>
      <c r="GGX2" s="165"/>
      <c r="GGY2" s="165"/>
      <c r="GGZ2" s="165"/>
      <c r="GHA2" s="165"/>
      <c r="GHB2" s="165"/>
      <c r="GHC2" s="165"/>
      <c r="GHD2" s="165"/>
      <c r="GHE2" s="165"/>
      <c r="GHF2" s="165"/>
      <c r="GHG2" s="165"/>
      <c r="GHH2" s="165"/>
      <c r="GHI2" s="165"/>
      <c r="GHJ2" s="165"/>
      <c r="GHK2" s="165"/>
      <c r="GHL2" s="165"/>
      <c r="GHM2" s="165"/>
      <c r="GHN2" s="165"/>
      <c r="GHO2" s="165"/>
      <c r="GHP2" s="165"/>
      <c r="GHQ2" s="165"/>
      <c r="GHR2" s="165"/>
      <c r="GHS2" s="165"/>
      <c r="GHT2" s="165"/>
      <c r="GHU2" s="165"/>
      <c r="GHV2" s="165"/>
      <c r="GHW2" s="165"/>
      <c r="GHX2" s="165"/>
      <c r="GHY2" s="165"/>
      <c r="GHZ2" s="165"/>
      <c r="GIA2" s="165"/>
      <c r="GIB2" s="165"/>
      <c r="GIC2" s="165"/>
      <c r="GID2" s="165"/>
      <c r="GIE2" s="165"/>
      <c r="GIF2" s="165"/>
      <c r="GIG2" s="165"/>
      <c r="GIH2" s="165"/>
      <c r="GII2" s="165"/>
      <c r="GIJ2" s="165"/>
      <c r="GIK2" s="165"/>
      <c r="GIL2" s="165"/>
      <c r="GIM2" s="165"/>
      <c r="GIN2" s="165"/>
      <c r="GIO2" s="165"/>
      <c r="GIP2" s="165"/>
      <c r="GIQ2" s="165"/>
      <c r="GIR2" s="165"/>
      <c r="GIS2" s="165"/>
      <c r="GIT2" s="165"/>
      <c r="GIU2" s="165"/>
      <c r="GIV2" s="165"/>
      <c r="GIW2" s="165"/>
      <c r="GIX2" s="165"/>
      <c r="GIY2" s="165"/>
      <c r="GIZ2" s="165"/>
      <c r="GJA2" s="165"/>
      <c r="GJB2" s="165"/>
      <c r="GJC2" s="165"/>
      <c r="GJD2" s="165"/>
      <c r="GJE2" s="165"/>
      <c r="GJF2" s="165"/>
      <c r="GJG2" s="165"/>
      <c r="GJH2" s="165"/>
      <c r="GJI2" s="165"/>
      <c r="GJJ2" s="165"/>
      <c r="GJK2" s="165"/>
      <c r="GJL2" s="165"/>
      <c r="GJM2" s="165"/>
      <c r="GJN2" s="165"/>
      <c r="GJO2" s="165"/>
      <c r="GJP2" s="165"/>
      <c r="GJQ2" s="165"/>
      <c r="GJR2" s="165"/>
      <c r="GJS2" s="165"/>
      <c r="GJT2" s="165"/>
      <c r="GJU2" s="165"/>
      <c r="GJV2" s="165"/>
      <c r="GJW2" s="165"/>
      <c r="GJX2" s="165"/>
      <c r="GJY2" s="165"/>
      <c r="GJZ2" s="165"/>
      <c r="GKA2" s="165"/>
      <c r="GKB2" s="165"/>
      <c r="GKC2" s="165"/>
      <c r="GKD2" s="165"/>
      <c r="GKE2" s="165"/>
      <c r="GKF2" s="165"/>
      <c r="GKG2" s="165"/>
      <c r="GKH2" s="165"/>
      <c r="GKI2" s="165"/>
      <c r="GKJ2" s="165"/>
      <c r="GKK2" s="165"/>
      <c r="GKL2" s="165"/>
      <c r="GKM2" s="165"/>
      <c r="GKN2" s="165"/>
      <c r="GKO2" s="165"/>
      <c r="GKP2" s="165"/>
      <c r="GKQ2" s="165"/>
      <c r="GKR2" s="165"/>
      <c r="GKS2" s="165"/>
      <c r="GKT2" s="165"/>
      <c r="GKU2" s="165"/>
      <c r="GKV2" s="165"/>
      <c r="GKW2" s="165"/>
      <c r="GKX2" s="165"/>
      <c r="GKY2" s="165"/>
      <c r="GKZ2" s="165"/>
      <c r="GLA2" s="165"/>
      <c r="GLB2" s="165"/>
      <c r="GLC2" s="165"/>
      <c r="GLD2" s="165"/>
      <c r="GLE2" s="165"/>
      <c r="GLF2" s="165"/>
      <c r="GLG2" s="165"/>
      <c r="GLH2" s="165"/>
      <c r="GLI2" s="165"/>
      <c r="GLJ2" s="165"/>
      <c r="GLK2" s="165"/>
      <c r="GLL2" s="165"/>
      <c r="GLM2" s="165"/>
      <c r="GLN2" s="165"/>
      <c r="GLO2" s="165"/>
      <c r="GLP2" s="165"/>
      <c r="GLQ2" s="165"/>
      <c r="GLR2" s="165"/>
      <c r="GLS2" s="165"/>
      <c r="GLT2" s="165"/>
      <c r="GLU2" s="165"/>
      <c r="GLV2" s="165"/>
      <c r="GLW2" s="165"/>
      <c r="GLX2" s="165"/>
      <c r="GLY2" s="165"/>
      <c r="GLZ2" s="165"/>
      <c r="GMA2" s="165"/>
      <c r="GMB2" s="165"/>
      <c r="GMC2" s="165"/>
      <c r="GMD2" s="165"/>
      <c r="GME2" s="165"/>
      <c r="GMF2" s="165"/>
      <c r="GMG2" s="165"/>
      <c r="GMH2" s="165"/>
      <c r="GMI2" s="165"/>
      <c r="GMJ2" s="165"/>
      <c r="GMK2" s="165"/>
      <c r="GML2" s="165"/>
      <c r="GMM2" s="165"/>
      <c r="GMN2" s="165"/>
      <c r="GMO2" s="165"/>
      <c r="GMP2" s="165"/>
      <c r="GMQ2" s="165"/>
      <c r="GMR2" s="165"/>
      <c r="GMS2" s="165"/>
      <c r="GMT2" s="165"/>
      <c r="GMU2" s="165"/>
      <c r="GMV2" s="165"/>
      <c r="GMW2" s="165"/>
      <c r="GMX2" s="165"/>
      <c r="GMY2" s="165"/>
      <c r="GMZ2" s="165"/>
      <c r="GNA2" s="165"/>
      <c r="GNB2" s="165"/>
      <c r="GNC2" s="165"/>
      <c r="GND2" s="165"/>
      <c r="GNE2" s="165"/>
      <c r="GNF2" s="165"/>
      <c r="GNG2" s="165"/>
      <c r="GNH2" s="165"/>
      <c r="GNI2" s="165"/>
      <c r="GNJ2" s="165"/>
      <c r="GNK2" s="165"/>
      <c r="GNL2" s="165"/>
      <c r="GNM2" s="165"/>
      <c r="GNN2" s="165"/>
      <c r="GNO2" s="165"/>
      <c r="GNP2" s="165"/>
      <c r="GNQ2" s="165"/>
      <c r="GNR2" s="165"/>
      <c r="GNS2" s="165"/>
      <c r="GNT2" s="165"/>
      <c r="GNU2" s="165"/>
      <c r="GNV2" s="165"/>
      <c r="GNW2" s="165"/>
      <c r="GNX2" s="165"/>
      <c r="GNY2" s="165"/>
      <c r="GNZ2" s="165"/>
      <c r="GOA2" s="165"/>
      <c r="GOB2" s="165"/>
      <c r="GOC2" s="165"/>
      <c r="GOD2" s="165"/>
      <c r="GOE2" s="165"/>
      <c r="GOF2" s="165"/>
      <c r="GOG2" s="165"/>
      <c r="GOH2" s="165"/>
      <c r="GOI2" s="165"/>
      <c r="GOJ2" s="165"/>
      <c r="GOK2" s="165"/>
      <c r="GOL2" s="165"/>
      <c r="GOM2" s="165"/>
      <c r="GON2" s="165"/>
      <c r="GOO2" s="165"/>
      <c r="GOP2" s="165"/>
      <c r="GOQ2" s="165"/>
      <c r="GOR2" s="165"/>
      <c r="GOS2" s="165"/>
      <c r="GOT2" s="165"/>
      <c r="GOU2" s="165"/>
      <c r="GOV2" s="165"/>
      <c r="GOW2" s="165"/>
      <c r="GOX2" s="165"/>
      <c r="GOY2" s="165"/>
      <c r="GOZ2" s="165"/>
      <c r="GPA2" s="165"/>
      <c r="GPB2" s="165"/>
      <c r="GPC2" s="165"/>
      <c r="GPD2" s="165"/>
      <c r="GPE2" s="165"/>
      <c r="GPF2" s="165"/>
      <c r="GPG2" s="165"/>
      <c r="GPH2" s="165"/>
      <c r="GPI2" s="165"/>
      <c r="GPJ2" s="165"/>
      <c r="GPK2" s="165"/>
      <c r="GPL2" s="165"/>
      <c r="GPM2" s="165"/>
      <c r="GPN2" s="165"/>
      <c r="GPO2" s="165"/>
      <c r="GPP2" s="165"/>
      <c r="GPQ2" s="165"/>
      <c r="GPR2" s="165"/>
      <c r="GPS2" s="165"/>
      <c r="GPT2" s="165"/>
      <c r="GPU2" s="165"/>
      <c r="GPV2" s="165"/>
      <c r="GPW2" s="165"/>
      <c r="GPX2" s="165"/>
      <c r="GPY2" s="165"/>
      <c r="GPZ2" s="165"/>
      <c r="GQA2" s="165"/>
      <c r="GQB2" s="165"/>
      <c r="GQC2" s="165"/>
      <c r="GQD2" s="165"/>
      <c r="GQE2" s="165"/>
      <c r="GQF2" s="165"/>
      <c r="GQG2" s="165"/>
      <c r="GQH2" s="165"/>
      <c r="GQI2" s="165"/>
      <c r="GQJ2" s="165"/>
      <c r="GQK2" s="165"/>
      <c r="GQL2" s="165"/>
      <c r="GQM2" s="165"/>
      <c r="GQN2" s="165"/>
      <c r="GQO2" s="165"/>
      <c r="GQP2" s="165"/>
      <c r="GQQ2" s="165"/>
      <c r="GQR2" s="165"/>
      <c r="GQS2" s="165"/>
      <c r="GQT2" s="165"/>
      <c r="GQU2" s="165"/>
      <c r="GQV2" s="165"/>
      <c r="GQW2" s="165"/>
      <c r="GQX2" s="165"/>
      <c r="GQY2" s="165"/>
      <c r="GQZ2" s="165"/>
      <c r="GRA2" s="165"/>
      <c r="GRB2" s="165"/>
      <c r="GRC2" s="165"/>
      <c r="GRD2" s="165"/>
      <c r="GRE2" s="165"/>
      <c r="GRF2" s="165"/>
      <c r="GRG2" s="165"/>
      <c r="GRH2" s="165"/>
      <c r="GRI2" s="165"/>
      <c r="GRJ2" s="165"/>
      <c r="GRK2" s="165"/>
      <c r="GRL2" s="165"/>
      <c r="GRM2" s="165"/>
      <c r="GRN2" s="165"/>
      <c r="GRO2" s="165"/>
      <c r="GRP2" s="165"/>
      <c r="GRQ2" s="165"/>
      <c r="GRR2" s="165"/>
      <c r="GRS2" s="165"/>
      <c r="GRT2" s="165"/>
      <c r="GRU2" s="165"/>
      <c r="GRV2" s="165"/>
      <c r="GRW2" s="165"/>
      <c r="GRX2" s="165"/>
      <c r="GRY2" s="165"/>
      <c r="GRZ2" s="165"/>
      <c r="GSA2" s="165"/>
      <c r="GSB2" s="165"/>
      <c r="GSC2" s="165"/>
      <c r="GSD2" s="165"/>
      <c r="GSE2" s="165"/>
      <c r="GSF2" s="165"/>
      <c r="GSG2" s="165"/>
      <c r="GSH2" s="165"/>
      <c r="GSI2" s="165"/>
      <c r="GSJ2" s="165"/>
      <c r="GSK2" s="165"/>
      <c r="GSL2" s="165"/>
      <c r="GSM2" s="165"/>
      <c r="GSN2" s="165"/>
      <c r="GSO2" s="165"/>
      <c r="GSP2" s="165"/>
      <c r="GSQ2" s="165"/>
      <c r="GSR2" s="165"/>
      <c r="GSS2" s="165"/>
      <c r="GST2" s="165"/>
      <c r="GSU2" s="165"/>
      <c r="GSV2" s="165"/>
      <c r="GSW2" s="165"/>
      <c r="GSX2" s="165"/>
      <c r="GSY2" s="165"/>
      <c r="GSZ2" s="165"/>
      <c r="GTA2" s="165"/>
      <c r="GTB2" s="165"/>
      <c r="GTC2" s="165"/>
      <c r="GTD2" s="165"/>
      <c r="GTE2" s="165"/>
      <c r="GTF2" s="165"/>
      <c r="GTG2" s="165"/>
      <c r="GTH2" s="165"/>
      <c r="GTI2" s="165"/>
      <c r="GTJ2" s="165"/>
      <c r="GTK2" s="165"/>
      <c r="GTL2" s="165"/>
      <c r="GTM2" s="165"/>
      <c r="GTN2" s="165"/>
      <c r="GTO2" s="165"/>
      <c r="GTP2" s="165"/>
      <c r="GTQ2" s="165"/>
      <c r="GTR2" s="165"/>
      <c r="GTS2" s="165"/>
      <c r="GTT2" s="165"/>
      <c r="GTU2" s="165"/>
      <c r="GTV2" s="165"/>
      <c r="GTW2" s="165"/>
      <c r="GTX2" s="165"/>
      <c r="GTY2" s="165"/>
      <c r="GTZ2" s="165"/>
      <c r="GUA2" s="165"/>
      <c r="GUB2" s="165"/>
      <c r="GUC2" s="165"/>
      <c r="GUD2" s="165"/>
      <c r="GUE2" s="165"/>
      <c r="GUF2" s="165"/>
      <c r="GUG2" s="165"/>
      <c r="GUH2" s="165"/>
      <c r="GUI2" s="165"/>
      <c r="GUJ2" s="165"/>
      <c r="GUK2" s="165"/>
      <c r="GUL2" s="165"/>
      <c r="GUM2" s="165"/>
      <c r="GUN2" s="165"/>
      <c r="GUO2" s="165"/>
      <c r="GUP2" s="165"/>
      <c r="GUQ2" s="165"/>
      <c r="GUR2" s="165"/>
      <c r="GUS2" s="165"/>
      <c r="GUT2" s="165"/>
      <c r="GUU2" s="165"/>
      <c r="GUV2" s="165"/>
      <c r="GUW2" s="165"/>
      <c r="GUX2" s="165"/>
      <c r="GUY2" s="165"/>
      <c r="GUZ2" s="165"/>
      <c r="GVA2" s="165"/>
      <c r="GVB2" s="165"/>
      <c r="GVC2" s="165"/>
      <c r="GVD2" s="165"/>
      <c r="GVE2" s="165"/>
      <c r="GVF2" s="165"/>
      <c r="GVG2" s="165"/>
      <c r="GVH2" s="165"/>
      <c r="GVI2" s="165"/>
      <c r="GVJ2" s="165"/>
      <c r="GVK2" s="165"/>
      <c r="GVL2" s="165"/>
      <c r="GVM2" s="165"/>
      <c r="GVN2" s="165"/>
      <c r="GVO2" s="165"/>
      <c r="GVP2" s="165"/>
      <c r="GVQ2" s="165"/>
      <c r="GVR2" s="165"/>
      <c r="GVS2" s="165"/>
      <c r="GVT2" s="165"/>
      <c r="GVU2" s="165"/>
      <c r="GVV2" s="165"/>
      <c r="GVW2" s="165"/>
      <c r="GVX2" s="165"/>
      <c r="GVY2" s="165"/>
      <c r="GVZ2" s="165"/>
      <c r="GWA2" s="165"/>
      <c r="GWB2" s="165"/>
      <c r="GWC2" s="165"/>
      <c r="GWD2" s="165"/>
      <c r="GWE2" s="165"/>
      <c r="GWF2" s="165"/>
      <c r="GWG2" s="165"/>
      <c r="GWH2" s="165"/>
      <c r="GWI2" s="165"/>
      <c r="GWJ2" s="165"/>
      <c r="GWK2" s="165"/>
      <c r="GWL2" s="165"/>
      <c r="GWM2" s="165"/>
      <c r="GWN2" s="165"/>
      <c r="GWO2" s="165"/>
      <c r="GWP2" s="165"/>
      <c r="GWQ2" s="165"/>
      <c r="GWR2" s="165"/>
      <c r="GWS2" s="165"/>
      <c r="GWT2" s="165"/>
      <c r="GWU2" s="165"/>
      <c r="GWV2" s="165"/>
      <c r="GWW2" s="165"/>
      <c r="GWX2" s="165"/>
      <c r="GWY2" s="165"/>
      <c r="GWZ2" s="165"/>
      <c r="GXA2" s="165"/>
      <c r="GXB2" s="165"/>
      <c r="GXC2" s="165"/>
      <c r="GXD2" s="165"/>
      <c r="GXE2" s="165"/>
      <c r="GXF2" s="165"/>
      <c r="GXG2" s="165"/>
      <c r="GXH2" s="165"/>
      <c r="GXI2" s="165"/>
      <c r="GXJ2" s="165"/>
      <c r="GXK2" s="165"/>
      <c r="GXL2" s="165"/>
      <c r="GXM2" s="165"/>
      <c r="GXN2" s="165"/>
      <c r="GXO2" s="165"/>
      <c r="GXP2" s="165"/>
      <c r="GXQ2" s="165"/>
      <c r="GXR2" s="165"/>
      <c r="GXS2" s="165"/>
      <c r="GXT2" s="165"/>
      <c r="GXU2" s="165"/>
      <c r="GXV2" s="165"/>
      <c r="GXW2" s="165"/>
      <c r="GXX2" s="165"/>
      <c r="GXY2" s="165"/>
      <c r="GXZ2" s="165"/>
      <c r="GYA2" s="165"/>
      <c r="GYB2" s="165"/>
      <c r="GYC2" s="165"/>
      <c r="GYD2" s="165"/>
      <c r="GYE2" s="165"/>
      <c r="GYF2" s="165"/>
      <c r="GYG2" s="165"/>
      <c r="GYH2" s="165"/>
      <c r="GYI2" s="165"/>
      <c r="GYJ2" s="165"/>
      <c r="GYK2" s="165"/>
      <c r="GYL2" s="165"/>
      <c r="GYM2" s="165"/>
      <c r="GYN2" s="165"/>
      <c r="GYO2" s="165"/>
      <c r="GYP2" s="165"/>
      <c r="GYQ2" s="165"/>
      <c r="GYR2" s="165"/>
      <c r="GYS2" s="165"/>
      <c r="GYT2" s="165"/>
      <c r="GYU2" s="165"/>
      <c r="GYV2" s="165"/>
      <c r="GYW2" s="165"/>
      <c r="GYX2" s="165"/>
      <c r="GYY2" s="165"/>
      <c r="GYZ2" s="165"/>
      <c r="GZA2" s="165"/>
      <c r="GZB2" s="165"/>
      <c r="GZC2" s="165"/>
      <c r="GZD2" s="165"/>
      <c r="GZE2" s="165"/>
      <c r="GZF2" s="165"/>
      <c r="GZG2" s="165"/>
      <c r="GZH2" s="165"/>
      <c r="GZI2" s="165"/>
      <c r="GZJ2" s="165"/>
      <c r="GZK2" s="165"/>
      <c r="GZL2" s="165"/>
      <c r="GZM2" s="165"/>
      <c r="GZN2" s="165"/>
      <c r="GZO2" s="165"/>
      <c r="GZP2" s="165"/>
      <c r="GZQ2" s="165"/>
      <c r="GZR2" s="165"/>
      <c r="GZS2" s="165"/>
      <c r="GZT2" s="165"/>
      <c r="GZU2" s="165"/>
      <c r="GZV2" s="165"/>
      <c r="GZW2" s="165"/>
      <c r="GZX2" s="165"/>
      <c r="GZY2" s="165"/>
      <c r="GZZ2" s="165"/>
      <c r="HAA2" s="165"/>
      <c r="HAB2" s="165"/>
      <c r="HAC2" s="165"/>
      <c r="HAD2" s="165"/>
      <c r="HAE2" s="165"/>
      <c r="HAF2" s="165"/>
      <c r="HAG2" s="165"/>
      <c r="HAH2" s="165"/>
      <c r="HAI2" s="165"/>
      <c r="HAJ2" s="165"/>
      <c r="HAK2" s="165"/>
      <c r="HAL2" s="165"/>
      <c r="HAM2" s="165"/>
      <c r="HAN2" s="165"/>
      <c r="HAO2" s="165"/>
      <c r="HAP2" s="165"/>
      <c r="HAQ2" s="165"/>
      <c r="HAR2" s="165"/>
      <c r="HAS2" s="165"/>
      <c r="HAT2" s="165"/>
      <c r="HAU2" s="165"/>
      <c r="HAV2" s="165"/>
      <c r="HAW2" s="165"/>
      <c r="HAX2" s="165"/>
      <c r="HAY2" s="165"/>
      <c r="HAZ2" s="165"/>
      <c r="HBA2" s="165"/>
      <c r="HBB2" s="165"/>
      <c r="HBC2" s="165"/>
      <c r="HBD2" s="165"/>
      <c r="HBE2" s="165"/>
      <c r="HBF2" s="165"/>
      <c r="HBG2" s="165"/>
      <c r="HBH2" s="165"/>
      <c r="HBI2" s="165"/>
      <c r="HBJ2" s="165"/>
      <c r="HBK2" s="165"/>
      <c r="HBL2" s="165"/>
      <c r="HBM2" s="165"/>
      <c r="HBN2" s="165"/>
      <c r="HBO2" s="165"/>
      <c r="HBP2" s="165"/>
      <c r="HBQ2" s="165"/>
      <c r="HBR2" s="165"/>
      <c r="HBS2" s="165"/>
      <c r="HBT2" s="165"/>
      <c r="HBU2" s="165"/>
      <c r="HBV2" s="165"/>
      <c r="HBW2" s="165"/>
      <c r="HBX2" s="165"/>
      <c r="HBY2" s="165"/>
      <c r="HBZ2" s="165"/>
      <c r="HCA2" s="165"/>
      <c r="HCB2" s="165"/>
      <c r="HCC2" s="165"/>
      <c r="HCD2" s="165"/>
      <c r="HCE2" s="165"/>
      <c r="HCF2" s="165"/>
      <c r="HCG2" s="165"/>
      <c r="HCH2" s="165"/>
      <c r="HCI2" s="165"/>
      <c r="HCJ2" s="165"/>
      <c r="HCK2" s="165"/>
      <c r="HCL2" s="165"/>
      <c r="HCM2" s="165"/>
      <c r="HCN2" s="165"/>
      <c r="HCO2" s="165"/>
      <c r="HCP2" s="165"/>
      <c r="HCQ2" s="165"/>
      <c r="HCR2" s="165"/>
      <c r="HCS2" s="165"/>
      <c r="HCT2" s="165"/>
      <c r="HCU2" s="165"/>
      <c r="HCV2" s="165"/>
      <c r="HCW2" s="165"/>
      <c r="HCX2" s="165"/>
      <c r="HCY2" s="165"/>
      <c r="HCZ2" s="165"/>
      <c r="HDA2" s="165"/>
      <c r="HDB2" s="165"/>
      <c r="HDC2" s="165"/>
      <c r="HDD2" s="165"/>
      <c r="HDE2" s="165"/>
      <c r="HDF2" s="165"/>
      <c r="HDG2" s="165"/>
      <c r="HDH2" s="165"/>
      <c r="HDI2" s="165"/>
      <c r="HDJ2" s="165"/>
      <c r="HDK2" s="165"/>
      <c r="HDL2" s="165"/>
      <c r="HDM2" s="165"/>
      <c r="HDN2" s="165"/>
      <c r="HDO2" s="165"/>
      <c r="HDP2" s="165"/>
      <c r="HDQ2" s="165"/>
      <c r="HDR2" s="165"/>
      <c r="HDS2" s="165"/>
      <c r="HDT2" s="165"/>
      <c r="HDU2" s="165"/>
      <c r="HDV2" s="165"/>
      <c r="HDW2" s="165"/>
      <c r="HDX2" s="165"/>
      <c r="HDY2" s="165"/>
      <c r="HDZ2" s="165"/>
      <c r="HEA2" s="165"/>
      <c r="HEB2" s="165"/>
      <c r="HEC2" s="165"/>
      <c r="HED2" s="165"/>
      <c r="HEE2" s="165"/>
      <c r="HEF2" s="165"/>
      <c r="HEG2" s="165"/>
      <c r="HEH2" s="165"/>
      <c r="HEI2" s="165"/>
      <c r="HEJ2" s="165"/>
      <c r="HEK2" s="165"/>
      <c r="HEL2" s="165"/>
      <c r="HEM2" s="165"/>
      <c r="HEN2" s="165"/>
      <c r="HEO2" s="165"/>
      <c r="HEP2" s="165"/>
      <c r="HEQ2" s="165"/>
      <c r="HER2" s="165"/>
      <c r="HES2" s="165"/>
      <c r="HET2" s="165"/>
      <c r="HEU2" s="165"/>
      <c r="HEV2" s="165"/>
      <c r="HEW2" s="165"/>
      <c r="HEX2" s="165"/>
      <c r="HEY2" s="165"/>
      <c r="HEZ2" s="165"/>
      <c r="HFA2" s="165"/>
      <c r="HFB2" s="165"/>
      <c r="HFC2" s="165"/>
      <c r="HFD2" s="165"/>
      <c r="HFE2" s="165"/>
      <c r="HFF2" s="165"/>
      <c r="HFG2" s="165"/>
      <c r="HFH2" s="165"/>
      <c r="HFI2" s="165"/>
      <c r="HFJ2" s="165"/>
      <c r="HFK2" s="165"/>
      <c r="HFL2" s="165"/>
      <c r="HFM2" s="165"/>
      <c r="HFN2" s="165"/>
      <c r="HFO2" s="165"/>
      <c r="HFP2" s="165"/>
      <c r="HFQ2" s="165"/>
      <c r="HFR2" s="165"/>
      <c r="HFS2" s="165"/>
      <c r="HFT2" s="165"/>
      <c r="HFU2" s="165"/>
      <c r="HFV2" s="165"/>
      <c r="HFW2" s="165"/>
      <c r="HFX2" s="165"/>
      <c r="HFY2" s="165"/>
      <c r="HFZ2" s="165"/>
      <c r="HGA2" s="165"/>
      <c r="HGB2" s="165"/>
      <c r="HGC2" s="165"/>
      <c r="HGD2" s="165"/>
      <c r="HGE2" s="165"/>
      <c r="HGF2" s="165"/>
      <c r="HGG2" s="165"/>
      <c r="HGH2" s="165"/>
      <c r="HGI2" s="165"/>
      <c r="HGJ2" s="165"/>
      <c r="HGK2" s="165"/>
      <c r="HGL2" s="165"/>
      <c r="HGM2" s="165"/>
      <c r="HGN2" s="165"/>
      <c r="HGO2" s="165"/>
      <c r="HGP2" s="165"/>
      <c r="HGQ2" s="165"/>
      <c r="HGR2" s="165"/>
      <c r="HGS2" s="165"/>
      <c r="HGT2" s="165"/>
      <c r="HGU2" s="165"/>
      <c r="HGV2" s="165"/>
      <c r="HGW2" s="165"/>
      <c r="HGX2" s="165"/>
      <c r="HGY2" s="165"/>
      <c r="HGZ2" s="165"/>
      <c r="HHA2" s="165"/>
      <c r="HHB2" s="165"/>
      <c r="HHC2" s="165"/>
      <c r="HHD2" s="165"/>
      <c r="HHE2" s="165"/>
      <c r="HHF2" s="165"/>
      <c r="HHG2" s="165"/>
      <c r="HHH2" s="165"/>
      <c r="HHI2" s="165"/>
      <c r="HHJ2" s="165"/>
      <c r="HHK2" s="165"/>
      <c r="HHL2" s="165"/>
      <c r="HHM2" s="165"/>
      <c r="HHN2" s="165"/>
      <c r="HHO2" s="165"/>
      <c r="HHP2" s="165"/>
      <c r="HHQ2" s="165"/>
      <c r="HHR2" s="165"/>
      <c r="HHS2" s="165"/>
      <c r="HHT2" s="165"/>
      <c r="HHU2" s="165"/>
      <c r="HHV2" s="165"/>
      <c r="HHW2" s="165"/>
      <c r="HHX2" s="165"/>
      <c r="HHY2" s="165"/>
      <c r="HHZ2" s="165"/>
      <c r="HIA2" s="165"/>
      <c r="HIB2" s="165"/>
      <c r="HIC2" s="165"/>
      <c r="HID2" s="165"/>
      <c r="HIE2" s="165"/>
      <c r="HIF2" s="165"/>
      <c r="HIG2" s="165"/>
      <c r="HIH2" s="165"/>
      <c r="HII2" s="165"/>
      <c r="HIJ2" s="165"/>
      <c r="HIK2" s="165"/>
      <c r="HIL2" s="165"/>
      <c r="HIM2" s="165"/>
      <c r="HIN2" s="165"/>
      <c r="HIO2" s="165"/>
      <c r="HIP2" s="165"/>
      <c r="HIQ2" s="165"/>
      <c r="HIR2" s="165"/>
      <c r="HIS2" s="165"/>
      <c r="HIT2" s="165"/>
      <c r="HIU2" s="165"/>
      <c r="HIV2" s="165"/>
      <c r="HIW2" s="165"/>
      <c r="HIX2" s="165"/>
      <c r="HIY2" s="165"/>
      <c r="HIZ2" s="165"/>
      <c r="HJA2" s="165"/>
      <c r="HJB2" s="165"/>
      <c r="HJC2" s="165"/>
      <c r="HJD2" s="165"/>
      <c r="HJE2" s="165"/>
      <c r="HJF2" s="165"/>
      <c r="HJG2" s="165"/>
      <c r="HJH2" s="165"/>
      <c r="HJI2" s="165"/>
      <c r="HJJ2" s="165"/>
      <c r="HJK2" s="165"/>
      <c r="HJL2" s="165"/>
      <c r="HJM2" s="165"/>
      <c r="HJN2" s="165"/>
      <c r="HJO2" s="165"/>
      <c r="HJP2" s="165"/>
      <c r="HJQ2" s="165"/>
      <c r="HJR2" s="165"/>
      <c r="HJS2" s="165"/>
      <c r="HJT2" s="165"/>
      <c r="HJU2" s="165"/>
      <c r="HJV2" s="165"/>
      <c r="HJW2" s="165"/>
      <c r="HJX2" s="165"/>
      <c r="HJY2" s="165"/>
      <c r="HJZ2" s="165"/>
      <c r="HKA2" s="165"/>
      <c r="HKB2" s="165"/>
      <c r="HKC2" s="165"/>
      <c r="HKD2" s="165"/>
      <c r="HKE2" s="165"/>
      <c r="HKF2" s="165"/>
      <c r="HKG2" s="165"/>
      <c r="HKH2" s="165"/>
      <c r="HKI2" s="165"/>
      <c r="HKJ2" s="165"/>
      <c r="HKK2" s="165"/>
      <c r="HKL2" s="165"/>
      <c r="HKM2" s="165"/>
      <c r="HKN2" s="165"/>
      <c r="HKO2" s="165"/>
      <c r="HKP2" s="165"/>
      <c r="HKQ2" s="165"/>
      <c r="HKR2" s="165"/>
      <c r="HKS2" s="165"/>
      <c r="HKT2" s="165"/>
      <c r="HKU2" s="165"/>
      <c r="HKV2" s="165"/>
      <c r="HKW2" s="165"/>
      <c r="HKX2" s="165"/>
      <c r="HKY2" s="165"/>
      <c r="HKZ2" s="165"/>
      <c r="HLA2" s="165"/>
      <c r="HLB2" s="165"/>
      <c r="HLC2" s="165"/>
      <c r="HLD2" s="165"/>
      <c r="HLE2" s="165"/>
      <c r="HLF2" s="165"/>
      <c r="HLG2" s="165"/>
      <c r="HLH2" s="165"/>
      <c r="HLI2" s="165"/>
      <c r="HLJ2" s="165"/>
      <c r="HLK2" s="165"/>
      <c r="HLL2" s="165"/>
      <c r="HLM2" s="165"/>
      <c r="HLN2" s="165"/>
      <c r="HLO2" s="165"/>
      <c r="HLP2" s="165"/>
      <c r="HLQ2" s="165"/>
      <c r="HLR2" s="165"/>
      <c r="HLS2" s="165"/>
      <c r="HLT2" s="165"/>
      <c r="HLU2" s="165"/>
      <c r="HLV2" s="165"/>
      <c r="HLW2" s="165"/>
      <c r="HLX2" s="165"/>
      <c r="HLY2" s="165"/>
      <c r="HLZ2" s="165"/>
      <c r="HMA2" s="165"/>
      <c r="HMB2" s="165"/>
      <c r="HMC2" s="165"/>
      <c r="HMD2" s="165"/>
      <c r="HME2" s="165"/>
      <c r="HMF2" s="165"/>
      <c r="HMG2" s="165"/>
      <c r="HMH2" s="165"/>
      <c r="HMI2" s="165"/>
      <c r="HMJ2" s="165"/>
      <c r="HMK2" s="165"/>
      <c r="HML2" s="165"/>
      <c r="HMM2" s="165"/>
      <c r="HMN2" s="165"/>
      <c r="HMO2" s="165"/>
      <c r="HMP2" s="165"/>
      <c r="HMQ2" s="165"/>
      <c r="HMR2" s="165"/>
      <c r="HMS2" s="165"/>
      <c r="HMT2" s="165"/>
      <c r="HMU2" s="165"/>
      <c r="HMV2" s="165"/>
      <c r="HMW2" s="165"/>
      <c r="HMX2" s="165"/>
      <c r="HMY2" s="165"/>
      <c r="HMZ2" s="165"/>
      <c r="HNA2" s="165"/>
      <c r="HNB2" s="165"/>
      <c r="HNC2" s="165"/>
      <c r="HND2" s="165"/>
      <c r="HNE2" s="165"/>
      <c r="HNF2" s="165"/>
      <c r="HNG2" s="165"/>
      <c r="HNH2" s="165"/>
      <c r="HNI2" s="165"/>
      <c r="HNJ2" s="165"/>
      <c r="HNK2" s="165"/>
      <c r="HNL2" s="165"/>
      <c r="HNM2" s="165"/>
      <c r="HNN2" s="165"/>
      <c r="HNO2" s="165"/>
      <c r="HNP2" s="165"/>
      <c r="HNQ2" s="165"/>
      <c r="HNR2" s="165"/>
      <c r="HNS2" s="165"/>
      <c r="HNT2" s="165"/>
      <c r="HNU2" s="165"/>
      <c r="HNV2" s="165"/>
      <c r="HNW2" s="165"/>
      <c r="HNX2" s="165"/>
      <c r="HNY2" s="165"/>
      <c r="HNZ2" s="165"/>
      <c r="HOA2" s="165"/>
      <c r="HOB2" s="165"/>
      <c r="HOC2" s="165"/>
      <c r="HOD2" s="165"/>
      <c r="HOE2" s="165"/>
      <c r="HOF2" s="165"/>
      <c r="HOG2" s="165"/>
      <c r="HOH2" s="165"/>
      <c r="HOI2" s="165"/>
      <c r="HOJ2" s="165"/>
      <c r="HOK2" s="165"/>
      <c r="HOL2" s="165"/>
      <c r="HOM2" s="165"/>
      <c r="HON2" s="165"/>
      <c r="HOO2" s="165"/>
      <c r="HOP2" s="165"/>
      <c r="HOQ2" s="165"/>
      <c r="HOR2" s="165"/>
      <c r="HOS2" s="165"/>
      <c r="HOT2" s="165"/>
      <c r="HOU2" s="165"/>
      <c r="HOV2" s="165"/>
      <c r="HOW2" s="165"/>
      <c r="HOX2" s="165"/>
      <c r="HOY2" s="165"/>
      <c r="HOZ2" s="165"/>
      <c r="HPA2" s="165"/>
      <c r="HPB2" s="165"/>
      <c r="HPC2" s="165"/>
      <c r="HPD2" s="165"/>
      <c r="HPE2" s="165"/>
      <c r="HPF2" s="165"/>
      <c r="HPG2" s="165"/>
      <c r="HPH2" s="165"/>
      <c r="HPI2" s="165"/>
      <c r="HPJ2" s="165"/>
      <c r="HPK2" s="165"/>
      <c r="HPL2" s="165"/>
      <c r="HPM2" s="165"/>
      <c r="HPN2" s="165"/>
      <c r="HPO2" s="165"/>
      <c r="HPP2" s="165"/>
      <c r="HPQ2" s="165"/>
      <c r="HPR2" s="165"/>
      <c r="HPS2" s="165"/>
      <c r="HPT2" s="165"/>
      <c r="HPU2" s="165"/>
      <c r="HPV2" s="165"/>
      <c r="HPW2" s="165"/>
      <c r="HPX2" s="165"/>
      <c r="HPY2" s="165"/>
      <c r="HPZ2" s="165"/>
      <c r="HQA2" s="165"/>
      <c r="HQB2" s="165"/>
      <c r="HQC2" s="165"/>
      <c r="HQD2" s="165"/>
      <c r="HQE2" s="165"/>
      <c r="HQF2" s="165"/>
      <c r="HQG2" s="165"/>
      <c r="HQH2" s="165"/>
      <c r="HQI2" s="165"/>
      <c r="HQJ2" s="165"/>
      <c r="HQK2" s="165"/>
      <c r="HQL2" s="165"/>
      <c r="HQM2" s="165"/>
      <c r="HQN2" s="165"/>
      <c r="HQO2" s="165"/>
      <c r="HQP2" s="165"/>
      <c r="HQQ2" s="165"/>
      <c r="HQR2" s="165"/>
      <c r="HQS2" s="165"/>
      <c r="HQT2" s="165"/>
      <c r="HQU2" s="165"/>
      <c r="HQV2" s="165"/>
      <c r="HQW2" s="165"/>
      <c r="HQX2" s="165"/>
      <c r="HQY2" s="165"/>
      <c r="HQZ2" s="165"/>
      <c r="HRA2" s="165"/>
      <c r="HRB2" s="165"/>
      <c r="HRC2" s="165"/>
      <c r="HRD2" s="165"/>
      <c r="HRE2" s="165"/>
      <c r="HRF2" s="165"/>
      <c r="HRG2" s="165"/>
      <c r="HRH2" s="165"/>
      <c r="HRI2" s="165"/>
      <c r="HRJ2" s="165"/>
      <c r="HRK2" s="165"/>
      <c r="HRL2" s="165"/>
      <c r="HRM2" s="165"/>
      <c r="HRN2" s="165"/>
      <c r="HRO2" s="165"/>
      <c r="HRP2" s="165"/>
      <c r="HRQ2" s="165"/>
      <c r="HRR2" s="165"/>
      <c r="HRS2" s="165"/>
      <c r="HRT2" s="165"/>
      <c r="HRU2" s="165"/>
      <c r="HRV2" s="165"/>
      <c r="HRW2" s="165"/>
      <c r="HRX2" s="165"/>
      <c r="HRY2" s="165"/>
      <c r="HRZ2" s="165"/>
      <c r="HSA2" s="165"/>
      <c r="HSB2" s="165"/>
      <c r="HSC2" s="165"/>
      <c r="HSD2" s="165"/>
      <c r="HSE2" s="165"/>
      <c r="HSF2" s="165"/>
      <c r="HSG2" s="165"/>
      <c r="HSH2" s="165"/>
      <c r="HSI2" s="165"/>
      <c r="HSJ2" s="165"/>
      <c r="HSK2" s="165"/>
      <c r="HSL2" s="165"/>
      <c r="HSM2" s="165"/>
      <c r="HSN2" s="165"/>
      <c r="HSO2" s="165"/>
      <c r="HSP2" s="165"/>
      <c r="HSQ2" s="165"/>
      <c r="HSR2" s="165"/>
      <c r="HSS2" s="165"/>
      <c r="HST2" s="165"/>
      <c r="HSU2" s="165"/>
      <c r="HSV2" s="165"/>
      <c r="HSW2" s="165"/>
      <c r="HSX2" s="165"/>
      <c r="HSY2" s="165"/>
      <c r="HSZ2" s="165"/>
      <c r="HTA2" s="165"/>
      <c r="HTB2" s="165"/>
      <c r="HTC2" s="165"/>
      <c r="HTD2" s="165"/>
      <c r="HTE2" s="165"/>
      <c r="HTF2" s="165"/>
      <c r="HTG2" s="165"/>
      <c r="HTH2" s="165"/>
      <c r="HTI2" s="165"/>
      <c r="HTJ2" s="165"/>
      <c r="HTK2" s="165"/>
      <c r="HTL2" s="165"/>
      <c r="HTM2" s="165"/>
      <c r="HTN2" s="165"/>
      <c r="HTO2" s="165"/>
      <c r="HTP2" s="165"/>
      <c r="HTQ2" s="165"/>
      <c r="HTR2" s="165"/>
      <c r="HTS2" s="165"/>
      <c r="HTT2" s="165"/>
      <c r="HTU2" s="165"/>
      <c r="HTV2" s="165"/>
      <c r="HTW2" s="165"/>
      <c r="HTX2" s="165"/>
      <c r="HTY2" s="165"/>
      <c r="HTZ2" s="165"/>
      <c r="HUA2" s="165"/>
      <c r="HUB2" s="165"/>
      <c r="HUC2" s="165"/>
      <c r="HUD2" s="165"/>
      <c r="HUE2" s="165"/>
      <c r="HUF2" s="165"/>
      <c r="HUG2" s="165"/>
      <c r="HUH2" s="165"/>
      <c r="HUI2" s="165"/>
      <c r="HUJ2" s="165"/>
      <c r="HUK2" s="165"/>
      <c r="HUL2" s="165"/>
      <c r="HUM2" s="165"/>
      <c r="HUN2" s="165"/>
      <c r="HUO2" s="165"/>
      <c r="HUP2" s="165"/>
      <c r="HUQ2" s="165"/>
      <c r="HUR2" s="165"/>
      <c r="HUS2" s="165"/>
      <c r="HUT2" s="165"/>
      <c r="HUU2" s="165"/>
      <c r="HUV2" s="165"/>
      <c r="HUW2" s="165"/>
      <c r="HUX2" s="165"/>
      <c r="HUY2" s="165"/>
      <c r="HUZ2" s="165"/>
      <c r="HVA2" s="165"/>
      <c r="HVB2" s="165"/>
      <c r="HVC2" s="165"/>
      <c r="HVD2" s="165"/>
      <c r="HVE2" s="165"/>
      <c r="HVF2" s="165"/>
      <c r="HVG2" s="165"/>
      <c r="HVH2" s="165"/>
      <c r="HVI2" s="165"/>
      <c r="HVJ2" s="165"/>
      <c r="HVK2" s="165"/>
      <c r="HVL2" s="165"/>
      <c r="HVM2" s="165"/>
      <c r="HVN2" s="165"/>
      <c r="HVO2" s="165"/>
      <c r="HVP2" s="165"/>
      <c r="HVQ2" s="165"/>
      <c r="HVR2" s="165"/>
      <c r="HVS2" s="165"/>
      <c r="HVT2" s="165"/>
      <c r="HVU2" s="165"/>
      <c r="HVV2" s="165"/>
      <c r="HVW2" s="165"/>
      <c r="HVX2" s="165"/>
      <c r="HVY2" s="165"/>
      <c r="HVZ2" s="165"/>
      <c r="HWA2" s="165"/>
      <c r="HWB2" s="165"/>
      <c r="HWC2" s="165"/>
      <c r="HWD2" s="165"/>
      <c r="HWE2" s="165"/>
      <c r="HWF2" s="165"/>
      <c r="HWG2" s="165"/>
      <c r="HWH2" s="165"/>
      <c r="HWI2" s="165"/>
      <c r="HWJ2" s="165"/>
      <c r="HWK2" s="165"/>
      <c r="HWL2" s="165"/>
      <c r="HWM2" s="165"/>
      <c r="HWN2" s="165"/>
      <c r="HWO2" s="165"/>
      <c r="HWP2" s="165"/>
      <c r="HWQ2" s="165"/>
      <c r="HWR2" s="165"/>
      <c r="HWS2" s="165"/>
      <c r="HWT2" s="165"/>
      <c r="HWU2" s="165"/>
      <c r="HWV2" s="165"/>
      <c r="HWW2" s="165"/>
      <c r="HWX2" s="165"/>
      <c r="HWY2" s="165"/>
      <c r="HWZ2" s="165"/>
      <c r="HXA2" s="165"/>
      <c r="HXB2" s="165"/>
      <c r="HXC2" s="165"/>
      <c r="HXD2" s="165"/>
      <c r="HXE2" s="165"/>
      <c r="HXF2" s="165"/>
      <c r="HXG2" s="165"/>
      <c r="HXH2" s="165"/>
      <c r="HXI2" s="165"/>
      <c r="HXJ2" s="165"/>
      <c r="HXK2" s="165"/>
      <c r="HXL2" s="165"/>
      <c r="HXM2" s="165"/>
      <c r="HXN2" s="165"/>
      <c r="HXO2" s="165"/>
      <c r="HXP2" s="165"/>
      <c r="HXQ2" s="165"/>
      <c r="HXR2" s="165"/>
      <c r="HXS2" s="165"/>
      <c r="HXT2" s="165"/>
      <c r="HXU2" s="165"/>
      <c r="HXV2" s="165"/>
      <c r="HXW2" s="165"/>
      <c r="HXX2" s="165"/>
      <c r="HXY2" s="165"/>
      <c r="HXZ2" s="165"/>
      <c r="HYA2" s="165"/>
      <c r="HYB2" s="165"/>
      <c r="HYC2" s="165"/>
      <c r="HYD2" s="165"/>
      <c r="HYE2" s="165"/>
      <c r="HYF2" s="165"/>
      <c r="HYG2" s="165"/>
      <c r="HYH2" s="165"/>
      <c r="HYI2" s="165"/>
      <c r="HYJ2" s="165"/>
      <c r="HYK2" s="165"/>
      <c r="HYL2" s="165"/>
      <c r="HYM2" s="165"/>
      <c r="HYN2" s="165"/>
      <c r="HYO2" s="165"/>
      <c r="HYP2" s="165"/>
      <c r="HYQ2" s="165"/>
      <c r="HYR2" s="165"/>
      <c r="HYS2" s="165"/>
      <c r="HYT2" s="165"/>
      <c r="HYU2" s="165"/>
      <c r="HYV2" s="165"/>
      <c r="HYW2" s="165"/>
      <c r="HYX2" s="165"/>
      <c r="HYY2" s="165"/>
      <c r="HYZ2" s="165"/>
      <c r="HZA2" s="165"/>
      <c r="HZB2" s="165"/>
      <c r="HZC2" s="165"/>
      <c r="HZD2" s="165"/>
      <c r="HZE2" s="165"/>
      <c r="HZF2" s="165"/>
      <c r="HZG2" s="165"/>
      <c r="HZH2" s="165"/>
      <c r="HZI2" s="165"/>
      <c r="HZJ2" s="165"/>
      <c r="HZK2" s="165"/>
      <c r="HZL2" s="165"/>
      <c r="HZM2" s="165"/>
      <c r="HZN2" s="165"/>
      <c r="HZO2" s="165"/>
      <c r="HZP2" s="165"/>
      <c r="HZQ2" s="165"/>
      <c r="HZR2" s="165"/>
      <c r="HZS2" s="165"/>
      <c r="HZT2" s="165"/>
      <c r="HZU2" s="165"/>
      <c r="HZV2" s="165"/>
      <c r="HZW2" s="165"/>
      <c r="HZX2" s="165"/>
      <c r="HZY2" s="165"/>
      <c r="HZZ2" s="165"/>
      <c r="IAA2" s="165"/>
      <c r="IAB2" s="165"/>
      <c r="IAC2" s="165"/>
      <c r="IAD2" s="165"/>
      <c r="IAE2" s="165"/>
      <c r="IAF2" s="165"/>
      <c r="IAG2" s="165"/>
      <c r="IAH2" s="165"/>
      <c r="IAI2" s="165"/>
      <c r="IAJ2" s="165"/>
      <c r="IAK2" s="165"/>
      <c r="IAL2" s="165"/>
      <c r="IAM2" s="165"/>
      <c r="IAN2" s="165"/>
      <c r="IAO2" s="165"/>
      <c r="IAP2" s="165"/>
      <c r="IAQ2" s="165"/>
      <c r="IAR2" s="165"/>
      <c r="IAS2" s="165"/>
      <c r="IAT2" s="165"/>
      <c r="IAU2" s="165"/>
      <c r="IAV2" s="165"/>
      <c r="IAW2" s="165"/>
      <c r="IAX2" s="165"/>
      <c r="IAY2" s="165"/>
      <c r="IAZ2" s="165"/>
      <c r="IBA2" s="165"/>
      <c r="IBB2" s="165"/>
      <c r="IBC2" s="165"/>
      <c r="IBD2" s="165"/>
      <c r="IBE2" s="165"/>
      <c r="IBF2" s="165"/>
      <c r="IBG2" s="165"/>
      <c r="IBH2" s="165"/>
      <c r="IBI2" s="165"/>
      <c r="IBJ2" s="165"/>
      <c r="IBK2" s="165"/>
      <c r="IBL2" s="165"/>
      <c r="IBM2" s="165"/>
      <c r="IBN2" s="165"/>
      <c r="IBO2" s="165"/>
      <c r="IBP2" s="165"/>
      <c r="IBQ2" s="165"/>
      <c r="IBR2" s="165"/>
      <c r="IBS2" s="165"/>
      <c r="IBT2" s="165"/>
      <c r="IBU2" s="165"/>
      <c r="IBV2" s="165"/>
      <c r="IBW2" s="165"/>
      <c r="IBX2" s="165"/>
      <c r="IBY2" s="165"/>
      <c r="IBZ2" s="165"/>
      <c r="ICA2" s="165"/>
      <c r="ICB2" s="165"/>
      <c r="ICC2" s="165"/>
      <c r="ICD2" s="165"/>
      <c r="ICE2" s="165"/>
      <c r="ICF2" s="165"/>
      <c r="ICG2" s="165"/>
      <c r="ICH2" s="165"/>
      <c r="ICI2" s="165"/>
      <c r="ICJ2" s="165"/>
      <c r="ICK2" s="165"/>
      <c r="ICL2" s="165"/>
      <c r="ICM2" s="165"/>
      <c r="ICN2" s="165"/>
      <c r="ICO2" s="165"/>
      <c r="ICP2" s="165"/>
      <c r="ICQ2" s="165"/>
      <c r="ICR2" s="165"/>
      <c r="ICS2" s="165"/>
      <c r="ICT2" s="165"/>
      <c r="ICU2" s="165"/>
      <c r="ICV2" s="165"/>
      <c r="ICW2" s="165"/>
      <c r="ICX2" s="165"/>
      <c r="ICY2" s="165"/>
      <c r="ICZ2" s="165"/>
      <c r="IDA2" s="165"/>
      <c r="IDB2" s="165"/>
      <c r="IDC2" s="165"/>
      <c r="IDD2" s="165"/>
      <c r="IDE2" s="165"/>
      <c r="IDF2" s="165"/>
      <c r="IDG2" s="165"/>
      <c r="IDH2" s="165"/>
      <c r="IDI2" s="165"/>
      <c r="IDJ2" s="165"/>
      <c r="IDK2" s="165"/>
      <c r="IDL2" s="165"/>
      <c r="IDM2" s="165"/>
      <c r="IDN2" s="165"/>
      <c r="IDO2" s="165"/>
      <c r="IDP2" s="165"/>
      <c r="IDQ2" s="165"/>
      <c r="IDR2" s="165"/>
      <c r="IDS2" s="165"/>
      <c r="IDT2" s="165"/>
      <c r="IDU2" s="165"/>
      <c r="IDV2" s="165"/>
      <c r="IDW2" s="165"/>
      <c r="IDX2" s="165"/>
      <c r="IDY2" s="165"/>
      <c r="IDZ2" s="165"/>
      <c r="IEA2" s="165"/>
      <c r="IEB2" s="165"/>
      <c r="IEC2" s="165"/>
      <c r="IED2" s="165"/>
      <c r="IEE2" s="165"/>
      <c r="IEF2" s="165"/>
      <c r="IEG2" s="165"/>
      <c r="IEH2" s="165"/>
      <c r="IEI2" s="165"/>
      <c r="IEJ2" s="165"/>
      <c r="IEK2" s="165"/>
      <c r="IEL2" s="165"/>
      <c r="IEM2" s="165"/>
      <c r="IEN2" s="165"/>
      <c r="IEO2" s="165"/>
      <c r="IEP2" s="165"/>
      <c r="IEQ2" s="165"/>
      <c r="IER2" s="165"/>
      <c r="IES2" s="165"/>
      <c r="IET2" s="165"/>
      <c r="IEU2" s="165"/>
      <c r="IEV2" s="165"/>
      <c r="IEW2" s="165"/>
      <c r="IEX2" s="165"/>
      <c r="IEY2" s="165"/>
      <c r="IEZ2" s="165"/>
      <c r="IFA2" s="165"/>
      <c r="IFB2" s="165"/>
      <c r="IFC2" s="165"/>
      <c r="IFD2" s="165"/>
      <c r="IFE2" s="165"/>
      <c r="IFF2" s="165"/>
      <c r="IFG2" s="165"/>
      <c r="IFH2" s="165"/>
      <c r="IFI2" s="165"/>
      <c r="IFJ2" s="165"/>
      <c r="IFK2" s="165"/>
      <c r="IFL2" s="165"/>
      <c r="IFM2" s="165"/>
      <c r="IFN2" s="165"/>
      <c r="IFO2" s="165"/>
      <c r="IFP2" s="165"/>
      <c r="IFQ2" s="165"/>
      <c r="IFR2" s="165"/>
      <c r="IFS2" s="165"/>
      <c r="IFT2" s="165"/>
      <c r="IFU2" s="165"/>
      <c r="IFV2" s="165"/>
      <c r="IFW2" s="165"/>
      <c r="IFX2" s="165"/>
      <c r="IFY2" s="165"/>
      <c r="IFZ2" s="165"/>
      <c r="IGA2" s="165"/>
      <c r="IGB2" s="165"/>
      <c r="IGC2" s="165"/>
      <c r="IGD2" s="165"/>
      <c r="IGE2" s="165"/>
      <c r="IGF2" s="165"/>
      <c r="IGG2" s="165"/>
      <c r="IGH2" s="165"/>
      <c r="IGI2" s="165"/>
      <c r="IGJ2" s="165"/>
      <c r="IGK2" s="165"/>
      <c r="IGL2" s="165"/>
      <c r="IGM2" s="165"/>
      <c r="IGN2" s="165"/>
      <c r="IGO2" s="165"/>
      <c r="IGP2" s="165"/>
      <c r="IGQ2" s="165"/>
      <c r="IGR2" s="165"/>
      <c r="IGS2" s="165"/>
      <c r="IGT2" s="165"/>
      <c r="IGU2" s="165"/>
      <c r="IGV2" s="165"/>
      <c r="IGW2" s="165"/>
      <c r="IGX2" s="165"/>
      <c r="IGY2" s="165"/>
      <c r="IGZ2" s="165"/>
      <c r="IHA2" s="165"/>
      <c r="IHB2" s="165"/>
      <c r="IHC2" s="165"/>
      <c r="IHD2" s="165"/>
      <c r="IHE2" s="165"/>
      <c r="IHF2" s="165"/>
      <c r="IHG2" s="165"/>
      <c r="IHH2" s="165"/>
      <c r="IHI2" s="165"/>
      <c r="IHJ2" s="165"/>
      <c r="IHK2" s="165"/>
      <c r="IHL2" s="165"/>
      <c r="IHM2" s="165"/>
      <c r="IHN2" s="165"/>
      <c r="IHO2" s="165"/>
      <c r="IHP2" s="165"/>
      <c r="IHQ2" s="165"/>
      <c r="IHR2" s="165"/>
      <c r="IHS2" s="165"/>
      <c r="IHT2" s="165"/>
      <c r="IHU2" s="165"/>
      <c r="IHV2" s="165"/>
      <c r="IHW2" s="165"/>
      <c r="IHX2" s="165"/>
      <c r="IHY2" s="165"/>
      <c r="IHZ2" s="165"/>
      <c r="IIA2" s="165"/>
      <c r="IIB2" s="165"/>
      <c r="IIC2" s="165"/>
      <c r="IID2" s="165"/>
      <c r="IIE2" s="165"/>
      <c r="IIF2" s="165"/>
      <c r="IIG2" s="165"/>
      <c r="IIH2" s="165"/>
      <c r="III2" s="165"/>
      <c r="IIJ2" s="165"/>
      <c r="IIK2" s="165"/>
      <c r="IIL2" s="165"/>
      <c r="IIM2" s="165"/>
      <c r="IIN2" s="165"/>
      <c r="IIO2" s="165"/>
      <c r="IIP2" s="165"/>
      <c r="IIQ2" s="165"/>
      <c r="IIR2" s="165"/>
      <c r="IIS2" s="165"/>
      <c r="IIT2" s="165"/>
      <c r="IIU2" s="165"/>
      <c r="IIV2" s="165"/>
      <c r="IIW2" s="165"/>
      <c r="IIX2" s="165"/>
      <c r="IIY2" s="165"/>
      <c r="IIZ2" s="165"/>
      <c r="IJA2" s="165"/>
      <c r="IJB2" s="165"/>
      <c r="IJC2" s="165"/>
      <c r="IJD2" s="165"/>
      <c r="IJE2" s="165"/>
      <c r="IJF2" s="165"/>
      <c r="IJG2" s="165"/>
      <c r="IJH2" s="165"/>
      <c r="IJI2" s="165"/>
      <c r="IJJ2" s="165"/>
      <c r="IJK2" s="165"/>
      <c r="IJL2" s="165"/>
      <c r="IJM2" s="165"/>
      <c r="IJN2" s="165"/>
      <c r="IJO2" s="165"/>
      <c r="IJP2" s="165"/>
      <c r="IJQ2" s="165"/>
      <c r="IJR2" s="165"/>
      <c r="IJS2" s="165"/>
      <c r="IJT2" s="165"/>
      <c r="IJU2" s="165"/>
      <c r="IJV2" s="165"/>
      <c r="IJW2" s="165"/>
      <c r="IJX2" s="165"/>
      <c r="IJY2" s="165"/>
      <c r="IJZ2" s="165"/>
      <c r="IKA2" s="165"/>
      <c r="IKB2" s="165"/>
      <c r="IKC2" s="165"/>
      <c r="IKD2" s="165"/>
      <c r="IKE2" s="165"/>
      <c r="IKF2" s="165"/>
      <c r="IKG2" s="165"/>
      <c r="IKH2" s="165"/>
      <c r="IKI2" s="165"/>
      <c r="IKJ2" s="165"/>
      <c r="IKK2" s="165"/>
      <c r="IKL2" s="165"/>
      <c r="IKM2" s="165"/>
      <c r="IKN2" s="165"/>
      <c r="IKO2" s="165"/>
      <c r="IKP2" s="165"/>
      <c r="IKQ2" s="165"/>
      <c r="IKR2" s="165"/>
      <c r="IKS2" s="165"/>
      <c r="IKT2" s="165"/>
      <c r="IKU2" s="165"/>
      <c r="IKV2" s="165"/>
      <c r="IKW2" s="165"/>
      <c r="IKX2" s="165"/>
      <c r="IKY2" s="165"/>
      <c r="IKZ2" s="165"/>
      <c r="ILA2" s="165"/>
      <c r="ILB2" s="165"/>
      <c r="ILC2" s="165"/>
      <c r="ILD2" s="165"/>
      <c r="ILE2" s="165"/>
      <c r="ILF2" s="165"/>
      <c r="ILG2" s="165"/>
      <c r="ILH2" s="165"/>
      <c r="ILI2" s="165"/>
      <c r="ILJ2" s="165"/>
      <c r="ILK2" s="165"/>
      <c r="ILL2" s="165"/>
      <c r="ILM2" s="165"/>
      <c r="ILN2" s="165"/>
      <c r="ILO2" s="165"/>
      <c r="ILP2" s="165"/>
      <c r="ILQ2" s="165"/>
      <c r="ILR2" s="165"/>
      <c r="ILS2" s="165"/>
      <c r="ILT2" s="165"/>
      <c r="ILU2" s="165"/>
      <c r="ILV2" s="165"/>
      <c r="ILW2" s="165"/>
      <c r="ILX2" s="165"/>
      <c r="ILY2" s="165"/>
      <c r="ILZ2" s="165"/>
      <c r="IMA2" s="165"/>
      <c r="IMB2" s="165"/>
      <c r="IMC2" s="165"/>
      <c r="IMD2" s="165"/>
      <c r="IME2" s="165"/>
      <c r="IMF2" s="165"/>
      <c r="IMG2" s="165"/>
      <c r="IMH2" s="165"/>
      <c r="IMI2" s="165"/>
      <c r="IMJ2" s="165"/>
      <c r="IMK2" s="165"/>
      <c r="IML2" s="165"/>
      <c r="IMM2" s="165"/>
      <c r="IMN2" s="165"/>
      <c r="IMO2" s="165"/>
      <c r="IMP2" s="165"/>
      <c r="IMQ2" s="165"/>
      <c r="IMR2" s="165"/>
      <c r="IMS2" s="165"/>
      <c r="IMT2" s="165"/>
      <c r="IMU2" s="165"/>
      <c r="IMV2" s="165"/>
      <c r="IMW2" s="165"/>
      <c r="IMX2" s="165"/>
      <c r="IMY2" s="165"/>
      <c r="IMZ2" s="165"/>
      <c r="INA2" s="165"/>
      <c r="INB2" s="165"/>
      <c r="INC2" s="165"/>
      <c r="IND2" s="165"/>
      <c r="INE2" s="165"/>
      <c r="INF2" s="165"/>
      <c r="ING2" s="165"/>
      <c r="INH2" s="165"/>
      <c r="INI2" s="165"/>
      <c r="INJ2" s="165"/>
      <c r="INK2" s="165"/>
      <c r="INL2" s="165"/>
      <c r="INM2" s="165"/>
      <c r="INN2" s="165"/>
      <c r="INO2" s="165"/>
      <c r="INP2" s="165"/>
      <c r="INQ2" s="165"/>
      <c r="INR2" s="165"/>
      <c r="INS2" s="165"/>
      <c r="INT2" s="165"/>
      <c r="INU2" s="165"/>
      <c r="INV2" s="165"/>
      <c r="INW2" s="165"/>
      <c r="INX2" s="165"/>
      <c r="INY2" s="165"/>
      <c r="INZ2" s="165"/>
      <c r="IOA2" s="165"/>
      <c r="IOB2" s="165"/>
      <c r="IOC2" s="165"/>
      <c r="IOD2" s="165"/>
      <c r="IOE2" s="165"/>
      <c r="IOF2" s="165"/>
      <c r="IOG2" s="165"/>
      <c r="IOH2" s="165"/>
      <c r="IOI2" s="165"/>
      <c r="IOJ2" s="165"/>
      <c r="IOK2" s="165"/>
      <c r="IOL2" s="165"/>
      <c r="IOM2" s="165"/>
      <c r="ION2" s="165"/>
      <c r="IOO2" s="165"/>
      <c r="IOP2" s="165"/>
      <c r="IOQ2" s="165"/>
      <c r="IOR2" s="165"/>
      <c r="IOS2" s="165"/>
      <c r="IOT2" s="165"/>
      <c r="IOU2" s="165"/>
      <c r="IOV2" s="165"/>
      <c r="IOW2" s="165"/>
      <c r="IOX2" s="165"/>
      <c r="IOY2" s="165"/>
      <c r="IOZ2" s="165"/>
      <c r="IPA2" s="165"/>
      <c r="IPB2" s="165"/>
      <c r="IPC2" s="165"/>
      <c r="IPD2" s="165"/>
      <c r="IPE2" s="165"/>
      <c r="IPF2" s="165"/>
      <c r="IPG2" s="165"/>
      <c r="IPH2" s="165"/>
      <c r="IPI2" s="165"/>
      <c r="IPJ2" s="165"/>
      <c r="IPK2" s="165"/>
      <c r="IPL2" s="165"/>
      <c r="IPM2" s="165"/>
      <c r="IPN2" s="165"/>
      <c r="IPO2" s="165"/>
      <c r="IPP2" s="165"/>
      <c r="IPQ2" s="165"/>
      <c r="IPR2" s="165"/>
      <c r="IPS2" s="165"/>
      <c r="IPT2" s="165"/>
      <c r="IPU2" s="165"/>
      <c r="IPV2" s="165"/>
      <c r="IPW2" s="165"/>
      <c r="IPX2" s="165"/>
      <c r="IPY2" s="165"/>
      <c r="IPZ2" s="165"/>
      <c r="IQA2" s="165"/>
      <c r="IQB2" s="165"/>
      <c r="IQC2" s="165"/>
      <c r="IQD2" s="165"/>
      <c r="IQE2" s="165"/>
      <c r="IQF2" s="165"/>
      <c r="IQG2" s="165"/>
      <c r="IQH2" s="165"/>
      <c r="IQI2" s="165"/>
      <c r="IQJ2" s="165"/>
      <c r="IQK2" s="165"/>
      <c r="IQL2" s="165"/>
      <c r="IQM2" s="165"/>
      <c r="IQN2" s="165"/>
      <c r="IQO2" s="165"/>
      <c r="IQP2" s="165"/>
      <c r="IQQ2" s="165"/>
      <c r="IQR2" s="165"/>
      <c r="IQS2" s="165"/>
      <c r="IQT2" s="165"/>
      <c r="IQU2" s="165"/>
      <c r="IQV2" s="165"/>
      <c r="IQW2" s="165"/>
      <c r="IQX2" s="165"/>
      <c r="IQY2" s="165"/>
      <c r="IQZ2" s="165"/>
      <c r="IRA2" s="165"/>
      <c r="IRB2" s="165"/>
      <c r="IRC2" s="165"/>
      <c r="IRD2" s="165"/>
      <c r="IRE2" s="165"/>
      <c r="IRF2" s="165"/>
      <c r="IRG2" s="165"/>
      <c r="IRH2" s="165"/>
      <c r="IRI2" s="165"/>
      <c r="IRJ2" s="165"/>
      <c r="IRK2" s="165"/>
      <c r="IRL2" s="165"/>
      <c r="IRM2" s="165"/>
      <c r="IRN2" s="165"/>
      <c r="IRO2" s="165"/>
      <c r="IRP2" s="165"/>
      <c r="IRQ2" s="165"/>
      <c r="IRR2" s="165"/>
      <c r="IRS2" s="165"/>
      <c r="IRT2" s="165"/>
      <c r="IRU2" s="165"/>
      <c r="IRV2" s="165"/>
      <c r="IRW2" s="165"/>
      <c r="IRX2" s="165"/>
      <c r="IRY2" s="165"/>
      <c r="IRZ2" s="165"/>
      <c r="ISA2" s="165"/>
      <c r="ISB2" s="165"/>
      <c r="ISC2" s="165"/>
      <c r="ISD2" s="165"/>
      <c r="ISE2" s="165"/>
      <c r="ISF2" s="165"/>
      <c r="ISG2" s="165"/>
      <c r="ISH2" s="165"/>
      <c r="ISI2" s="165"/>
      <c r="ISJ2" s="165"/>
      <c r="ISK2" s="165"/>
      <c r="ISL2" s="165"/>
      <c r="ISM2" s="165"/>
      <c r="ISN2" s="165"/>
      <c r="ISO2" s="165"/>
      <c r="ISP2" s="165"/>
      <c r="ISQ2" s="165"/>
      <c r="ISR2" s="165"/>
      <c r="ISS2" s="165"/>
      <c r="IST2" s="165"/>
      <c r="ISU2" s="165"/>
      <c r="ISV2" s="165"/>
      <c r="ISW2" s="165"/>
      <c r="ISX2" s="165"/>
      <c r="ISY2" s="165"/>
      <c r="ISZ2" s="165"/>
      <c r="ITA2" s="165"/>
      <c r="ITB2" s="165"/>
      <c r="ITC2" s="165"/>
      <c r="ITD2" s="165"/>
      <c r="ITE2" s="165"/>
      <c r="ITF2" s="165"/>
      <c r="ITG2" s="165"/>
      <c r="ITH2" s="165"/>
      <c r="ITI2" s="165"/>
      <c r="ITJ2" s="165"/>
      <c r="ITK2" s="165"/>
      <c r="ITL2" s="165"/>
      <c r="ITM2" s="165"/>
      <c r="ITN2" s="165"/>
      <c r="ITO2" s="165"/>
      <c r="ITP2" s="165"/>
      <c r="ITQ2" s="165"/>
      <c r="ITR2" s="165"/>
      <c r="ITS2" s="165"/>
      <c r="ITT2" s="165"/>
      <c r="ITU2" s="165"/>
      <c r="ITV2" s="165"/>
      <c r="ITW2" s="165"/>
      <c r="ITX2" s="165"/>
      <c r="ITY2" s="165"/>
      <c r="ITZ2" s="165"/>
      <c r="IUA2" s="165"/>
      <c r="IUB2" s="165"/>
      <c r="IUC2" s="165"/>
      <c r="IUD2" s="165"/>
      <c r="IUE2" s="165"/>
      <c r="IUF2" s="165"/>
      <c r="IUG2" s="165"/>
      <c r="IUH2" s="165"/>
      <c r="IUI2" s="165"/>
      <c r="IUJ2" s="165"/>
      <c r="IUK2" s="165"/>
      <c r="IUL2" s="165"/>
      <c r="IUM2" s="165"/>
      <c r="IUN2" s="165"/>
      <c r="IUO2" s="165"/>
      <c r="IUP2" s="165"/>
      <c r="IUQ2" s="165"/>
      <c r="IUR2" s="165"/>
      <c r="IUS2" s="165"/>
      <c r="IUT2" s="165"/>
      <c r="IUU2" s="165"/>
      <c r="IUV2" s="165"/>
      <c r="IUW2" s="165"/>
      <c r="IUX2" s="165"/>
      <c r="IUY2" s="165"/>
      <c r="IUZ2" s="165"/>
      <c r="IVA2" s="165"/>
      <c r="IVB2" s="165"/>
      <c r="IVC2" s="165"/>
      <c r="IVD2" s="165"/>
      <c r="IVE2" s="165"/>
      <c r="IVF2" s="165"/>
      <c r="IVG2" s="165"/>
      <c r="IVH2" s="165"/>
      <c r="IVI2" s="165"/>
      <c r="IVJ2" s="165"/>
      <c r="IVK2" s="165"/>
      <c r="IVL2" s="165"/>
      <c r="IVM2" s="165"/>
      <c r="IVN2" s="165"/>
      <c r="IVO2" s="165"/>
      <c r="IVP2" s="165"/>
      <c r="IVQ2" s="165"/>
      <c r="IVR2" s="165"/>
      <c r="IVS2" s="165"/>
      <c r="IVT2" s="165"/>
      <c r="IVU2" s="165"/>
      <c r="IVV2" s="165"/>
      <c r="IVW2" s="165"/>
      <c r="IVX2" s="165"/>
      <c r="IVY2" s="165"/>
      <c r="IVZ2" s="165"/>
      <c r="IWA2" s="165"/>
      <c r="IWB2" s="165"/>
      <c r="IWC2" s="165"/>
      <c r="IWD2" s="165"/>
      <c r="IWE2" s="165"/>
      <c r="IWF2" s="165"/>
      <c r="IWG2" s="165"/>
      <c r="IWH2" s="165"/>
      <c r="IWI2" s="165"/>
      <c r="IWJ2" s="165"/>
      <c r="IWK2" s="165"/>
      <c r="IWL2" s="165"/>
      <c r="IWM2" s="165"/>
      <c r="IWN2" s="165"/>
      <c r="IWO2" s="165"/>
      <c r="IWP2" s="165"/>
      <c r="IWQ2" s="165"/>
      <c r="IWR2" s="165"/>
      <c r="IWS2" s="165"/>
      <c r="IWT2" s="165"/>
      <c r="IWU2" s="165"/>
      <c r="IWV2" s="165"/>
      <c r="IWW2" s="165"/>
      <c r="IWX2" s="165"/>
      <c r="IWY2" s="165"/>
      <c r="IWZ2" s="165"/>
      <c r="IXA2" s="165"/>
      <c r="IXB2" s="165"/>
      <c r="IXC2" s="165"/>
      <c r="IXD2" s="165"/>
      <c r="IXE2" s="165"/>
      <c r="IXF2" s="165"/>
      <c r="IXG2" s="165"/>
      <c r="IXH2" s="165"/>
      <c r="IXI2" s="165"/>
      <c r="IXJ2" s="165"/>
      <c r="IXK2" s="165"/>
      <c r="IXL2" s="165"/>
      <c r="IXM2" s="165"/>
      <c r="IXN2" s="165"/>
      <c r="IXO2" s="165"/>
      <c r="IXP2" s="165"/>
      <c r="IXQ2" s="165"/>
      <c r="IXR2" s="165"/>
      <c r="IXS2" s="165"/>
      <c r="IXT2" s="165"/>
      <c r="IXU2" s="165"/>
      <c r="IXV2" s="165"/>
      <c r="IXW2" s="165"/>
      <c r="IXX2" s="165"/>
      <c r="IXY2" s="165"/>
      <c r="IXZ2" s="165"/>
      <c r="IYA2" s="165"/>
      <c r="IYB2" s="165"/>
      <c r="IYC2" s="165"/>
      <c r="IYD2" s="165"/>
      <c r="IYE2" s="165"/>
      <c r="IYF2" s="165"/>
      <c r="IYG2" s="165"/>
      <c r="IYH2" s="165"/>
      <c r="IYI2" s="165"/>
      <c r="IYJ2" s="165"/>
      <c r="IYK2" s="165"/>
      <c r="IYL2" s="165"/>
      <c r="IYM2" s="165"/>
      <c r="IYN2" s="165"/>
      <c r="IYO2" s="165"/>
      <c r="IYP2" s="165"/>
      <c r="IYQ2" s="165"/>
      <c r="IYR2" s="165"/>
      <c r="IYS2" s="165"/>
      <c r="IYT2" s="165"/>
      <c r="IYU2" s="165"/>
      <c r="IYV2" s="165"/>
      <c r="IYW2" s="165"/>
      <c r="IYX2" s="165"/>
      <c r="IYY2" s="165"/>
      <c r="IYZ2" s="165"/>
      <c r="IZA2" s="165"/>
      <c r="IZB2" s="165"/>
      <c r="IZC2" s="165"/>
      <c r="IZD2" s="165"/>
      <c r="IZE2" s="165"/>
      <c r="IZF2" s="165"/>
      <c r="IZG2" s="165"/>
      <c r="IZH2" s="165"/>
      <c r="IZI2" s="165"/>
      <c r="IZJ2" s="165"/>
      <c r="IZK2" s="165"/>
      <c r="IZL2" s="165"/>
      <c r="IZM2" s="165"/>
      <c r="IZN2" s="165"/>
      <c r="IZO2" s="165"/>
      <c r="IZP2" s="165"/>
      <c r="IZQ2" s="165"/>
      <c r="IZR2" s="165"/>
      <c r="IZS2" s="165"/>
      <c r="IZT2" s="165"/>
      <c r="IZU2" s="165"/>
      <c r="IZV2" s="165"/>
      <c r="IZW2" s="165"/>
      <c r="IZX2" s="165"/>
      <c r="IZY2" s="165"/>
      <c r="IZZ2" s="165"/>
      <c r="JAA2" s="165"/>
      <c r="JAB2" s="165"/>
      <c r="JAC2" s="165"/>
      <c r="JAD2" s="165"/>
      <c r="JAE2" s="165"/>
      <c r="JAF2" s="165"/>
      <c r="JAG2" s="165"/>
      <c r="JAH2" s="165"/>
      <c r="JAI2" s="165"/>
      <c r="JAJ2" s="165"/>
      <c r="JAK2" s="165"/>
      <c r="JAL2" s="165"/>
      <c r="JAM2" s="165"/>
      <c r="JAN2" s="165"/>
      <c r="JAO2" s="165"/>
      <c r="JAP2" s="165"/>
      <c r="JAQ2" s="165"/>
      <c r="JAR2" s="165"/>
      <c r="JAS2" s="165"/>
      <c r="JAT2" s="165"/>
      <c r="JAU2" s="165"/>
      <c r="JAV2" s="165"/>
      <c r="JAW2" s="165"/>
      <c r="JAX2" s="165"/>
      <c r="JAY2" s="165"/>
      <c r="JAZ2" s="165"/>
      <c r="JBA2" s="165"/>
      <c r="JBB2" s="165"/>
      <c r="JBC2" s="165"/>
      <c r="JBD2" s="165"/>
      <c r="JBE2" s="165"/>
      <c r="JBF2" s="165"/>
      <c r="JBG2" s="165"/>
      <c r="JBH2" s="165"/>
      <c r="JBI2" s="165"/>
      <c r="JBJ2" s="165"/>
      <c r="JBK2" s="165"/>
      <c r="JBL2" s="165"/>
      <c r="JBM2" s="165"/>
      <c r="JBN2" s="165"/>
      <c r="JBO2" s="165"/>
      <c r="JBP2" s="165"/>
      <c r="JBQ2" s="165"/>
      <c r="JBR2" s="165"/>
      <c r="JBS2" s="165"/>
      <c r="JBT2" s="165"/>
      <c r="JBU2" s="165"/>
      <c r="JBV2" s="165"/>
      <c r="JBW2" s="165"/>
      <c r="JBX2" s="165"/>
      <c r="JBY2" s="165"/>
      <c r="JBZ2" s="165"/>
      <c r="JCA2" s="165"/>
      <c r="JCB2" s="165"/>
      <c r="JCC2" s="165"/>
      <c r="JCD2" s="165"/>
      <c r="JCE2" s="165"/>
      <c r="JCF2" s="165"/>
      <c r="JCG2" s="165"/>
      <c r="JCH2" s="165"/>
      <c r="JCI2" s="165"/>
      <c r="JCJ2" s="165"/>
      <c r="JCK2" s="165"/>
      <c r="JCL2" s="165"/>
      <c r="JCM2" s="165"/>
      <c r="JCN2" s="165"/>
      <c r="JCO2" s="165"/>
      <c r="JCP2" s="165"/>
      <c r="JCQ2" s="165"/>
      <c r="JCR2" s="165"/>
      <c r="JCS2" s="165"/>
      <c r="JCT2" s="165"/>
      <c r="JCU2" s="165"/>
      <c r="JCV2" s="165"/>
      <c r="JCW2" s="165"/>
      <c r="JCX2" s="165"/>
      <c r="JCY2" s="165"/>
      <c r="JCZ2" s="165"/>
      <c r="JDA2" s="165"/>
      <c r="JDB2" s="165"/>
      <c r="JDC2" s="165"/>
      <c r="JDD2" s="165"/>
      <c r="JDE2" s="165"/>
      <c r="JDF2" s="165"/>
      <c r="JDG2" s="165"/>
      <c r="JDH2" s="165"/>
      <c r="JDI2" s="165"/>
      <c r="JDJ2" s="165"/>
      <c r="JDK2" s="165"/>
      <c r="JDL2" s="165"/>
      <c r="JDM2" s="165"/>
      <c r="JDN2" s="165"/>
      <c r="JDO2" s="165"/>
      <c r="JDP2" s="165"/>
      <c r="JDQ2" s="165"/>
      <c r="JDR2" s="165"/>
      <c r="JDS2" s="165"/>
      <c r="JDT2" s="165"/>
      <c r="JDU2" s="165"/>
      <c r="JDV2" s="165"/>
      <c r="JDW2" s="165"/>
      <c r="JDX2" s="165"/>
      <c r="JDY2" s="165"/>
      <c r="JDZ2" s="165"/>
      <c r="JEA2" s="165"/>
      <c r="JEB2" s="165"/>
      <c r="JEC2" s="165"/>
      <c r="JED2" s="165"/>
      <c r="JEE2" s="165"/>
      <c r="JEF2" s="165"/>
      <c r="JEG2" s="165"/>
      <c r="JEH2" s="165"/>
      <c r="JEI2" s="165"/>
      <c r="JEJ2" s="165"/>
      <c r="JEK2" s="165"/>
      <c r="JEL2" s="165"/>
      <c r="JEM2" s="165"/>
      <c r="JEN2" s="165"/>
      <c r="JEO2" s="165"/>
      <c r="JEP2" s="165"/>
      <c r="JEQ2" s="165"/>
      <c r="JER2" s="165"/>
      <c r="JES2" s="165"/>
      <c r="JET2" s="165"/>
      <c r="JEU2" s="165"/>
      <c r="JEV2" s="165"/>
      <c r="JEW2" s="165"/>
      <c r="JEX2" s="165"/>
      <c r="JEY2" s="165"/>
      <c r="JEZ2" s="165"/>
      <c r="JFA2" s="165"/>
      <c r="JFB2" s="165"/>
      <c r="JFC2" s="165"/>
      <c r="JFD2" s="165"/>
      <c r="JFE2" s="165"/>
      <c r="JFF2" s="165"/>
      <c r="JFG2" s="165"/>
      <c r="JFH2" s="165"/>
      <c r="JFI2" s="165"/>
      <c r="JFJ2" s="165"/>
      <c r="JFK2" s="165"/>
      <c r="JFL2" s="165"/>
      <c r="JFM2" s="165"/>
      <c r="JFN2" s="165"/>
      <c r="JFO2" s="165"/>
      <c r="JFP2" s="165"/>
      <c r="JFQ2" s="165"/>
      <c r="JFR2" s="165"/>
      <c r="JFS2" s="165"/>
      <c r="JFT2" s="165"/>
      <c r="JFU2" s="165"/>
      <c r="JFV2" s="165"/>
      <c r="JFW2" s="165"/>
      <c r="JFX2" s="165"/>
      <c r="JFY2" s="165"/>
      <c r="JFZ2" s="165"/>
      <c r="JGA2" s="165"/>
      <c r="JGB2" s="165"/>
      <c r="JGC2" s="165"/>
      <c r="JGD2" s="165"/>
      <c r="JGE2" s="165"/>
      <c r="JGF2" s="165"/>
      <c r="JGG2" s="165"/>
      <c r="JGH2" s="165"/>
      <c r="JGI2" s="165"/>
      <c r="JGJ2" s="165"/>
      <c r="JGK2" s="165"/>
      <c r="JGL2" s="165"/>
      <c r="JGM2" s="165"/>
      <c r="JGN2" s="165"/>
      <c r="JGO2" s="165"/>
      <c r="JGP2" s="165"/>
      <c r="JGQ2" s="165"/>
      <c r="JGR2" s="165"/>
      <c r="JGS2" s="165"/>
      <c r="JGT2" s="165"/>
      <c r="JGU2" s="165"/>
      <c r="JGV2" s="165"/>
      <c r="JGW2" s="165"/>
      <c r="JGX2" s="165"/>
      <c r="JGY2" s="165"/>
      <c r="JGZ2" s="165"/>
      <c r="JHA2" s="165"/>
      <c r="JHB2" s="165"/>
      <c r="JHC2" s="165"/>
      <c r="JHD2" s="165"/>
      <c r="JHE2" s="165"/>
      <c r="JHF2" s="165"/>
      <c r="JHG2" s="165"/>
      <c r="JHH2" s="165"/>
      <c r="JHI2" s="165"/>
      <c r="JHJ2" s="165"/>
      <c r="JHK2" s="165"/>
      <c r="JHL2" s="165"/>
      <c r="JHM2" s="165"/>
      <c r="JHN2" s="165"/>
      <c r="JHO2" s="165"/>
      <c r="JHP2" s="165"/>
      <c r="JHQ2" s="165"/>
      <c r="JHR2" s="165"/>
      <c r="JHS2" s="165"/>
      <c r="JHT2" s="165"/>
      <c r="JHU2" s="165"/>
      <c r="JHV2" s="165"/>
      <c r="JHW2" s="165"/>
      <c r="JHX2" s="165"/>
      <c r="JHY2" s="165"/>
      <c r="JHZ2" s="165"/>
      <c r="JIA2" s="165"/>
      <c r="JIB2" s="165"/>
      <c r="JIC2" s="165"/>
      <c r="JID2" s="165"/>
      <c r="JIE2" s="165"/>
      <c r="JIF2" s="165"/>
      <c r="JIG2" s="165"/>
      <c r="JIH2" s="165"/>
      <c r="JII2" s="165"/>
      <c r="JIJ2" s="165"/>
      <c r="JIK2" s="165"/>
      <c r="JIL2" s="165"/>
      <c r="JIM2" s="165"/>
      <c r="JIN2" s="165"/>
      <c r="JIO2" s="165"/>
      <c r="JIP2" s="165"/>
      <c r="JIQ2" s="165"/>
      <c r="JIR2" s="165"/>
      <c r="JIS2" s="165"/>
      <c r="JIT2" s="165"/>
      <c r="JIU2" s="165"/>
      <c r="JIV2" s="165"/>
      <c r="JIW2" s="165"/>
      <c r="JIX2" s="165"/>
      <c r="JIY2" s="165"/>
      <c r="JIZ2" s="165"/>
      <c r="JJA2" s="165"/>
      <c r="JJB2" s="165"/>
      <c r="JJC2" s="165"/>
      <c r="JJD2" s="165"/>
      <c r="JJE2" s="165"/>
      <c r="JJF2" s="165"/>
      <c r="JJG2" s="165"/>
      <c r="JJH2" s="165"/>
      <c r="JJI2" s="165"/>
      <c r="JJJ2" s="165"/>
      <c r="JJK2" s="165"/>
      <c r="JJL2" s="165"/>
      <c r="JJM2" s="165"/>
      <c r="JJN2" s="165"/>
      <c r="JJO2" s="165"/>
      <c r="JJP2" s="165"/>
      <c r="JJQ2" s="165"/>
      <c r="JJR2" s="165"/>
      <c r="JJS2" s="165"/>
      <c r="JJT2" s="165"/>
      <c r="JJU2" s="165"/>
      <c r="JJV2" s="165"/>
      <c r="JJW2" s="165"/>
      <c r="JJX2" s="165"/>
      <c r="JJY2" s="165"/>
      <c r="JJZ2" s="165"/>
      <c r="JKA2" s="165"/>
      <c r="JKB2" s="165"/>
      <c r="JKC2" s="165"/>
      <c r="JKD2" s="165"/>
      <c r="JKE2" s="165"/>
      <c r="JKF2" s="165"/>
      <c r="JKG2" s="165"/>
      <c r="JKH2" s="165"/>
      <c r="JKI2" s="165"/>
      <c r="JKJ2" s="165"/>
      <c r="JKK2" s="165"/>
      <c r="JKL2" s="165"/>
      <c r="JKM2" s="165"/>
      <c r="JKN2" s="165"/>
      <c r="JKO2" s="165"/>
      <c r="JKP2" s="165"/>
      <c r="JKQ2" s="165"/>
      <c r="JKR2" s="165"/>
      <c r="JKS2" s="165"/>
      <c r="JKT2" s="165"/>
      <c r="JKU2" s="165"/>
      <c r="JKV2" s="165"/>
      <c r="JKW2" s="165"/>
      <c r="JKX2" s="165"/>
      <c r="JKY2" s="165"/>
      <c r="JKZ2" s="165"/>
      <c r="JLA2" s="165"/>
      <c r="JLB2" s="165"/>
      <c r="JLC2" s="165"/>
      <c r="JLD2" s="165"/>
      <c r="JLE2" s="165"/>
      <c r="JLF2" s="165"/>
      <c r="JLG2" s="165"/>
      <c r="JLH2" s="165"/>
      <c r="JLI2" s="165"/>
      <c r="JLJ2" s="165"/>
      <c r="JLK2" s="165"/>
      <c r="JLL2" s="165"/>
      <c r="JLM2" s="165"/>
      <c r="JLN2" s="165"/>
      <c r="JLO2" s="165"/>
      <c r="JLP2" s="165"/>
      <c r="JLQ2" s="165"/>
      <c r="JLR2" s="165"/>
      <c r="JLS2" s="165"/>
      <c r="JLT2" s="165"/>
      <c r="JLU2" s="165"/>
      <c r="JLV2" s="165"/>
      <c r="JLW2" s="165"/>
      <c r="JLX2" s="165"/>
      <c r="JLY2" s="165"/>
      <c r="JLZ2" s="165"/>
      <c r="JMA2" s="165"/>
      <c r="JMB2" s="165"/>
      <c r="JMC2" s="165"/>
      <c r="JMD2" s="165"/>
      <c r="JME2" s="165"/>
      <c r="JMF2" s="165"/>
      <c r="JMG2" s="165"/>
      <c r="JMH2" s="165"/>
      <c r="JMI2" s="165"/>
      <c r="JMJ2" s="165"/>
      <c r="JMK2" s="165"/>
      <c r="JML2" s="165"/>
      <c r="JMM2" s="165"/>
      <c r="JMN2" s="165"/>
      <c r="JMO2" s="165"/>
      <c r="JMP2" s="165"/>
      <c r="JMQ2" s="165"/>
      <c r="JMR2" s="165"/>
      <c r="JMS2" s="165"/>
      <c r="JMT2" s="165"/>
      <c r="JMU2" s="165"/>
      <c r="JMV2" s="165"/>
      <c r="JMW2" s="165"/>
      <c r="JMX2" s="165"/>
      <c r="JMY2" s="165"/>
      <c r="JMZ2" s="165"/>
      <c r="JNA2" s="165"/>
      <c r="JNB2" s="165"/>
      <c r="JNC2" s="165"/>
      <c r="JND2" s="165"/>
      <c r="JNE2" s="165"/>
      <c r="JNF2" s="165"/>
      <c r="JNG2" s="165"/>
      <c r="JNH2" s="165"/>
      <c r="JNI2" s="165"/>
      <c r="JNJ2" s="165"/>
      <c r="JNK2" s="165"/>
      <c r="JNL2" s="165"/>
      <c r="JNM2" s="165"/>
      <c r="JNN2" s="165"/>
      <c r="JNO2" s="165"/>
      <c r="JNP2" s="165"/>
      <c r="JNQ2" s="165"/>
      <c r="JNR2" s="165"/>
      <c r="JNS2" s="165"/>
      <c r="JNT2" s="165"/>
      <c r="JNU2" s="165"/>
      <c r="JNV2" s="165"/>
      <c r="JNW2" s="165"/>
      <c r="JNX2" s="165"/>
      <c r="JNY2" s="165"/>
      <c r="JNZ2" s="165"/>
      <c r="JOA2" s="165"/>
      <c r="JOB2" s="165"/>
      <c r="JOC2" s="165"/>
      <c r="JOD2" s="165"/>
      <c r="JOE2" s="165"/>
      <c r="JOF2" s="165"/>
      <c r="JOG2" s="165"/>
      <c r="JOH2" s="165"/>
      <c r="JOI2" s="165"/>
      <c r="JOJ2" s="165"/>
      <c r="JOK2" s="165"/>
      <c r="JOL2" s="165"/>
      <c r="JOM2" s="165"/>
      <c r="JON2" s="165"/>
      <c r="JOO2" s="165"/>
      <c r="JOP2" s="165"/>
      <c r="JOQ2" s="165"/>
      <c r="JOR2" s="165"/>
      <c r="JOS2" s="165"/>
      <c r="JOT2" s="165"/>
      <c r="JOU2" s="165"/>
      <c r="JOV2" s="165"/>
      <c r="JOW2" s="165"/>
      <c r="JOX2" s="165"/>
      <c r="JOY2" s="165"/>
      <c r="JOZ2" s="165"/>
      <c r="JPA2" s="165"/>
      <c r="JPB2" s="165"/>
      <c r="JPC2" s="165"/>
      <c r="JPD2" s="165"/>
      <c r="JPE2" s="165"/>
      <c r="JPF2" s="165"/>
      <c r="JPG2" s="165"/>
      <c r="JPH2" s="165"/>
      <c r="JPI2" s="165"/>
      <c r="JPJ2" s="165"/>
      <c r="JPK2" s="165"/>
      <c r="JPL2" s="165"/>
      <c r="JPM2" s="165"/>
      <c r="JPN2" s="165"/>
      <c r="JPO2" s="165"/>
      <c r="JPP2" s="165"/>
      <c r="JPQ2" s="165"/>
      <c r="JPR2" s="165"/>
      <c r="JPS2" s="165"/>
      <c r="JPT2" s="165"/>
      <c r="JPU2" s="165"/>
      <c r="JPV2" s="165"/>
      <c r="JPW2" s="165"/>
      <c r="JPX2" s="165"/>
      <c r="JPY2" s="165"/>
      <c r="JPZ2" s="165"/>
      <c r="JQA2" s="165"/>
      <c r="JQB2" s="165"/>
      <c r="JQC2" s="165"/>
      <c r="JQD2" s="165"/>
      <c r="JQE2" s="165"/>
      <c r="JQF2" s="165"/>
      <c r="JQG2" s="165"/>
      <c r="JQH2" s="165"/>
      <c r="JQI2" s="165"/>
      <c r="JQJ2" s="165"/>
      <c r="JQK2" s="165"/>
      <c r="JQL2" s="165"/>
      <c r="JQM2" s="165"/>
      <c r="JQN2" s="165"/>
      <c r="JQO2" s="165"/>
      <c r="JQP2" s="165"/>
      <c r="JQQ2" s="165"/>
      <c r="JQR2" s="165"/>
      <c r="JQS2" s="165"/>
      <c r="JQT2" s="165"/>
      <c r="JQU2" s="165"/>
      <c r="JQV2" s="165"/>
      <c r="JQW2" s="165"/>
      <c r="JQX2" s="165"/>
      <c r="JQY2" s="165"/>
      <c r="JQZ2" s="165"/>
      <c r="JRA2" s="165"/>
      <c r="JRB2" s="165"/>
      <c r="JRC2" s="165"/>
      <c r="JRD2" s="165"/>
      <c r="JRE2" s="165"/>
      <c r="JRF2" s="165"/>
      <c r="JRG2" s="165"/>
      <c r="JRH2" s="165"/>
      <c r="JRI2" s="165"/>
      <c r="JRJ2" s="165"/>
      <c r="JRK2" s="165"/>
      <c r="JRL2" s="165"/>
      <c r="JRM2" s="165"/>
      <c r="JRN2" s="165"/>
      <c r="JRO2" s="165"/>
      <c r="JRP2" s="165"/>
      <c r="JRQ2" s="165"/>
      <c r="JRR2" s="165"/>
      <c r="JRS2" s="165"/>
      <c r="JRT2" s="165"/>
      <c r="JRU2" s="165"/>
      <c r="JRV2" s="165"/>
      <c r="JRW2" s="165"/>
      <c r="JRX2" s="165"/>
      <c r="JRY2" s="165"/>
      <c r="JRZ2" s="165"/>
      <c r="JSA2" s="165"/>
      <c r="JSB2" s="165"/>
      <c r="JSC2" s="165"/>
      <c r="JSD2" s="165"/>
      <c r="JSE2" s="165"/>
      <c r="JSF2" s="165"/>
      <c r="JSG2" s="165"/>
      <c r="JSH2" s="165"/>
      <c r="JSI2" s="165"/>
      <c r="JSJ2" s="165"/>
      <c r="JSK2" s="165"/>
      <c r="JSL2" s="165"/>
      <c r="JSM2" s="165"/>
      <c r="JSN2" s="165"/>
      <c r="JSO2" s="165"/>
      <c r="JSP2" s="165"/>
      <c r="JSQ2" s="165"/>
      <c r="JSR2" s="165"/>
      <c r="JSS2" s="165"/>
      <c r="JST2" s="165"/>
      <c r="JSU2" s="165"/>
      <c r="JSV2" s="165"/>
      <c r="JSW2" s="165"/>
      <c r="JSX2" s="165"/>
      <c r="JSY2" s="165"/>
      <c r="JSZ2" s="165"/>
      <c r="JTA2" s="165"/>
      <c r="JTB2" s="165"/>
      <c r="JTC2" s="165"/>
      <c r="JTD2" s="165"/>
      <c r="JTE2" s="165"/>
      <c r="JTF2" s="165"/>
      <c r="JTG2" s="165"/>
      <c r="JTH2" s="165"/>
      <c r="JTI2" s="165"/>
      <c r="JTJ2" s="165"/>
      <c r="JTK2" s="165"/>
      <c r="JTL2" s="165"/>
      <c r="JTM2" s="165"/>
      <c r="JTN2" s="165"/>
      <c r="JTO2" s="165"/>
      <c r="JTP2" s="165"/>
      <c r="JTQ2" s="165"/>
      <c r="JTR2" s="165"/>
      <c r="JTS2" s="165"/>
      <c r="JTT2" s="165"/>
      <c r="JTU2" s="165"/>
      <c r="JTV2" s="165"/>
      <c r="JTW2" s="165"/>
      <c r="JTX2" s="165"/>
      <c r="JTY2" s="165"/>
      <c r="JTZ2" s="165"/>
      <c r="JUA2" s="165"/>
      <c r="JUB2" s="165"/>
      <c r="JUC2" s="165"/>
      <c r="JUD2" s="165"/>
      <c r="JUE2" s="165"/>
      <c r="JUF2" s="165"/>
      <c r="JUG2" s="165"/>
      <c r="JUH2" s="165"/>
      <c r="JUI2" s="165"/>
      <c r="JUJ2" s="165"/>
      <c r="JUK2" s="165"/>
      <c r="JUL2" s="165"/>
      <c r="JUM2" s="165"/>
      <c r="JUN2" s="165"/>
      <c r="JUO2" s="165"/>
      <c r="JUP2" s="165"/>
      <c r="JUQ2" s="165"/>
      <c r="JUR2" s="165"/>
      <c r="JUS2" s="165"/>
      <c r="JUT2" s="165"/>
      <c r="JUU2" s="165"/>
      <c r="JUV2" s="165"/>
      <c r="JUW2" s="165"/>
      <c r="JUX2" s="165"/>
      <c r="JUY2" s="165"/>
      <c r="JUZ2" s="165"/>
      <c r="JVA2" s="165"/>
      <c r="JVB2" s="165"/>
      <c r="JVC2" s="165"/>
      <c r="JVD2" s="165"/>
      <c r="JVE2" s="165"/>
      <c r="JVF2" s="165"/>
      <c r="JVG2" s="165"/>
      <c r="JVH2" s="165"/>
      <c r="JVI2" s="165"/>
      <c r="JVJ2" s="165"/>
      <c r="JVK2" s="165"/>
      <c r="JVL2" s="165"/>
      <c r="JVM2" s="165"/>
      <c r="JVN2" s="165"/>
      <c r="JVO2" s="165"/>
      <c r="JVP2" s="165"/>
      <c r="JVQ2" s="165"/>
      <c r="JVR2" s="165"/>
      <c r="JVS2" s="165"/>
      <c r="JVT2" s="165"/>
      <c r="JVU2" s="165"/>
      <c r="JVV2" s="165"/>
      <c r="JVW2" s="165"/>
      <c r="JVX2" s="165"/>
      <c r="JVY2" s="165"/>
      <c r="JVZ2" s="165"/>
      <c r="JWA2" s="165"/>
      <c r="JWB2" s="165"/>
      <c r="JWC2" s="165"/>
      <c r="JWD2" s="165"/>
      <c r="JWE2" s="165"/>
      <c r="JWF2" s="165"/>
      <c r="JWG2" s="165"/>
      <c r="JWH2" s="165"/>
      <c r="JWI2" s="165"/>
      <c r="JWJ2" s="165"/>
      <c r="JWK2" s="165"/>
      <c r="JWL2" s="165"/>
      <c r="JWM2" s="165"/>
      <c r="JWN2" s="165"/>
      <c r="JWO2" s="165"/>
      <c r="JWP2" s="165"/>
      <c r="JWQ2" s="165"/>
      <c r="JWR2" s="165"/>
      <c r="JWS2" s="165"/>
      <c r="JWT2" s="165"/>
      <c r="JWU2" s="165"/>
      <c r="JWV2" s="165"/>
      <c r="JWW2" s="165"/>
      <c r="JWX2" s="165"/>
      <c r="JWY2" s="165"/>
      <c r="JWZ2" s="165"/>
      <c r="JXA2" s="165"/>
      <c r="JXB2" s="165"/>
      <c r="JXC2" s="165"/>
      <c r="JXD2" s="165"/>
      <c r="JXE2" s="165"/>
      <c r="JXF2" s="165"/>
      <c r="JXG2" s="165"/>
      <c r="JXH2" s="165"/>
      <c r="JXI2" s="165"/>
      <c r="JXJ2" s="165"/>
      <c r="JXK2" s="165"/>
      <c r="JXL2" s="165"/>
      <c r="JXM2" s="165"/>
      <c r="JXN2" s="165"/>
      <c r="JXO2" s="165"/>
      <c r="JXP2" s="165"/>
      <c r="JXQ2" s="165"/>
      <c r="JXR2" s="165"/>
      <c r="JXS2" s="165"/>
      <c r="JXT2" s="165"/>
      <c r="JXU2" s="165"/>
      <c r="JXV2" s="165"/>
      <c r="JXW2" s="165"/>
      <c r="JXX2" s="165"/>
      <c r="JXY2" s="165"/>
      <c r="JXZ2" s="165"/>
      <c r="JYA2" s="165"/>
      <c r="JYB2" s="165"/>
      <c r="JYC2" s="165"/>
      <c r="JYD2" s="165"/>
      <c r="JYE2" s="165"/>
      <c r="JYF2" s="165"/>
      <c r="JYG2" s="165"/>
      <c r="JYH2" s="165"/>
      <c r="JYI2" s="165"/>
      <c r="JYJ2" s="165"/>
      <c r="JYK2" s="165"/>
      <c r="JYL2" s="165"/>
      <c r="JYM2" s="165"/>
      <c r="JYN2" s="165"/>
      <c r="JYO2" s="165"/>
      <c r="JYP2" s="165"/>
      <c r="JYQ2" s="165"/>
      <c r="JYR2" s="165"/>
      <c r="JYS2" s="165"/>
      <c r="JYT2" s="165"/>
      <c r="JYU2" s="165"/>
      <c r="JYV2" s="165"/>
      <c r="JYW2" s="165"/>
      <c r="JYX2" s="165"/>
      <c r="JYY2" s="165"/>
      <c r="JYZ2" s="165"/>
      <c r="JZA2" s="165"/>
      <c r="JZB2" s="165"/>
      <c r="JZC2" s="165"/>
      <c r="JZD2" s="165"/>
      <c r="JZE2" s="165"/>
      <c r="JZF2" s="165"/>
      <c r="JZG2" s="165"/>
      <c r="JZH2" s="165"/>
      <c r="JZI2" s="165"/>
      <c r="JZJ2" s="165"/>
      <c r="JZK2" s="165"/>
      <c r="JZL2" s="165"/>
      <c r="JZM2" s="165"/>
      <c r="JZN2" s="165"/>
      <c r="JZO2" s="165"/>
      <c r="JZP2" s="165"/>
      <c r="JZQ2" s="165"/>
      <c r="JZR2" s="165"/>
      <c r="JZS2" s="165"/>
      <c r="JZT2" s="165"/>
      <c r="JZU2" s="165"/>
      <c r="JZV2" s="165"/>
      <c r="JZW2" s="165"/>
      <c r="JZX2" s="165"/>
      <c r="JZY2" s="165"/>
      <c r="JZZ2" s="165"/>
      <c r="KAA2" s="165"/>
      <c r="KAB2" s="165"/>
      <c r="KAC2" s="165"/>
      <c r="KAD2" s="165"/>
      <c r="KAE2" s="165"/>
      <c r="KAF2" s="165"/>
      <c r="KAG2" s="165"/>
      <c r="KAH2" s="165"/>
      <c r="KAI2" s="165"/>
      <c r="KAJ2" s="165"/>
      <c r="KAK2" s="165"/>
      <c r="KAL2" s="165"/>
      <c r="KAM2" s="165"/>
      <c r="KAN2" s="165"/>
      <c r="KAO2" s="165"/>
      <c r="KAP2" s="165"/>
      <c r="KAQ2" s="165"/>
      <c r="KAR2" s="165"/>
      <c r="KAS2" s="165"/>
      <c r="KAT2" s="165"/>
      <c r="KAU2" s="165"/>
      <c r="KAV2" s="165"/>
      <c r="KAW2" s="165"/>
      <c r="KAX2" s="165"/>
      <c r="KAY2" s="165"/>
      <c r="KAZ2" s="165"/>
      <c r="KBA2" s="165"/>
      <c r="KBB2" s="165"/>
      <c r="KBC2" s="165"/>
      <c r="KBD2" s="165"/>
      <c r="KBE2" s="165"/>
      <c r="KBF2" s="165"/>
      <c r="KBG2" s="165"/>
      <c r="KBH2" s="165"/>
      <c r="KBI2" s="165"/>
      <c r="KBJ2" s="165"/>
      <c r="KBK2" s="165"/>
      <c r="KBL2" s="165"/>
      <c r="KBM2" s="165"/>
      <c r="KBN2" s="165"/>
      <c r="KBO2" s="165"/>
      <c r="KBP2" s="165"/>
      <c r="KBQ2" s="165"/>
      <c r="KBR2" s="165"/>
      <c r="KBS2" s="165"/>
      <c r="KBT2" s="165"/>
      <c r="KBU2" s="165"/>
      <c r="KBV2" s="165"/>
      <c r="KBW2" s="165"/>
      <c r="KBX2" s="165"/>
      <c r="KBY2" s="165"/>
      <c r="KBZ2" s="165"/>
      <c r="KCA2" s="165"/>
      <c r="KCB2" s="165"/>
      <c r="KCC2" s="165"/>
      <c r="KCD2" s="165"/>
      <c r="KCE2" s="165"/>
      <c r="KCF2" s="165"/>
      <c r="KCG2" s="165"/>
      <c r="KCH2" s="165"/>
      <c r="KCI2" s="165"/>
      <c r="KCJ2" s="165"/>
      <c r="KCK2" s="165"/>
      <c r="KCL2" s="165"/>
      <c r="KCM2" s="165"/>
      <c r="KCN2" s="165"/>
      <c r="KCO2" s="165"/>
      <c r="KCP2" s="165"/>
      <c r="KCQ2" s="165"/>
      <c r="KCR2" s="165"/>
      <c r="KCS2" s="165"/>
      <c r="KCT2" s="165"/>
      <c r="KCU2" s="165"/>
      <c r="KCV2" s="165"/>
      <c r="KCW2" s="165"/>
      <c r="KCX2" s="165"/>
      <c r="KCY2" s="165"/>
      <c r="KCZ2" s="165"/>
      <c r="KDA2" s="165"/>
      <c r="KDB2" s="165"/>
      <c r="KDC2" s="165"/>
      <c r="KDD2" s="165"/>
      <c r="KDE2" s="165"/>
      <c r="KDF2" s="165"/>
      <c r="KDG2" s="165"/>
      <c r="KDH2" s="165"/>
      <c r="KDI2" s="165"/>
      <c r="KDJ2" s="165"/>
      <c r="KDK2" s="165"/>
      <c r="KDL2" s="165"/>
      <c r="KDM2" s="165"/>
      <c r="KDN2" s="165"/>
      <c r="KDO2" s="165"/>
      <c r="KDP2" s="165"/>
      <c r="KDQ2" s="165"/>
      <c r="KDR2" s="165"/>
      <c r="KDS2" s="165"/>
      <c r="KDT2" s="165"/>
      <c r="KDU2" s="165"/>
      <c r="KDV2" s="165"/>
      <c r="KDW2" s="165"/>
      <c r="KDX2" s="165"/>
      <c r="KDY2" s="165"/>
      <c r="KDZ2" s="165"/>
      <c r="KEA2" s="165"/>
      <c r="KEB2" s="165"/>
      <c r="KEC2" s="165"/>
      <c r="KED2" s="165"/>
      <c r="KEE2" s="165"/>
      <c r="KEF2" s="165"/>
      <c r="KEG2" s="165"/>
      <c r="KEH2" s="165"/>
      <c r="KEI2" s="165"/>
      <c r="KEJ2" s="165"/>
      <c r="KEK2" s="165"/>
      <c r="KEL2" s="165"/>
      <c r="KEM2" s="165"/>
      <c r="KEN2" s="165"/>
      <c r="KEO2" s="165"/>
      <c r="KEP2" s="165"/>
      <c r="KEQ2" s="165"/>
      <c r="KER2" s="165"/>
      <c r="KES2" s="165"/>
      <c r="KET2" s="165"/>
      <c r="KEU2" s="165"/>
      <c r="KEV2" s="165"/>
      <c r="KEW2" s="165"/>
      <c r="KEX2" s="165"/>
      <c r="KEY2" s="165"/>
      <c r="KEZ2" s="165"/>
      <c r="KFA2" s="165"/>
      <c r="KFB2" s="165"/>
      <c r="KFC2" s="165"/>
      <c r="KFD2" s="165"/>
      <c r="KFE2" s="165"/>
      <c r="KFF2" s="165"/>
      <c r="KFG2" s="165"/>
      <c r="KFH2" s="165"/>
      <c r="KFI2" s="165"/>
      <c r="KFJ2" s="165"/>
      <c r="KFK2" s="165"/>
      <c r="KFL2" s="165"/>
      <c r="KFM2" s="165"/>
      <c r="KFN2" s="165"/>
      <c r="KFO2" s="165"/>
      <c r="KFP2" s="165"/>
      <c r="KFQ2" s="165"/>
      <c r="KFR2" s="165"/>
      <c r="KFS2" s="165"/>
      <c r="KFT2" s="165"/>
      <c r="KFU2" s="165"/>
      <c r="KFV2" s="165"/>
      <c r="KFW2" s="165"/>
      <c r="KFX2" s="165"/>
      <c r="KFY2" s="165"/>
      <c r="KFZ2" s="165"/>
      <c r="KGA2" s="165"/>
      <c r="KGB2" s="165"/>
      <c r="KGC2" s="165"/>
      <c r="KGD2" s="165"/>
      <c r="KGE2" s="165"/>
      <c r="KGF2" s="165"/>
      <c r="KGG2" s="165"/>
      <c r="KGH2" s="165"/>
      <c r="KGI2" s="165"/>
      <c r="KGJ2" s="165"/>
      <c r="KGK2" s="165"/>
      <c r="KGL2" s="165"/>
      <c r="KGM2" s="165"/>
      <c r="KGN2" s="165"/>
      <c r="KGO2" s="165"/>
      <c r="KGP2" s="165"/>
      <c r="KGQ2" s="165"/>
      <c r="KGR2" s="165"/>
      <c r="KGS2" s="165"/>
      <c r="KGT2" s="165"/>
      <c r="KGU2" s="165"/>
      <c r="KGV2" s="165"/>
      <c r="KGW2" s="165"/>
      <c r="KGX2" s="165"/>
      <c r="KGY2" s="165"/>
      <c r="KGZ2" s="165"/>
      <c r="KHA2" s="165"/>
      <c r="KHB2" s="165"/>
      <c r="KHC2" s="165"/>
      <c r="KHD2" s="165"/>
      <c r="KHE2" s="165"/>
      <c r="KHF2" s="165"/>
      <c r="KHG2" s="165"/>
      <c r="KHH2" s="165"/>
      <c r="KHI2" s="165"/>
      <c r="KHJ2" s="165"/>
      <c r="KHK2" s="165"/>
      <c r="KHL2" s="165"/>
      <c r="KHM2" s="165"/>
      <c r="KHN2" s="165"/>
      <c r="KHO2" s="165"/>
      <c r="KHP2" s="165"/>
      <c r="KHQ2" s="165"/>
      <c r="KHR2" s="165"/>
      <c r="KHS2" s="165"/>
      <c r="KHT2" s="165"/>
      <c r="KHU2" s="165"/>
      <c r="KHV2" s="165"/>
      <c r="KHW2" s="165"/>
      <c r="KHX2" s="165"/>
      <c r="KHY2" s="165"/>
      <c r="KHZ2" s="165"/>
      <c r="KIA2" s="165"/>
      <c r="KIB2" s="165"/>
      <c r="KIC2" s="165"/>
      <c r="KID2" s="165"/>
      <c r="KIE2" s="165"/>
      <c r="KIF2" s="165"/>
      <c r="KIG2" s="165"/>
      <c r="KIH2" s="165"/>
      <c r="KII2" s="165"/>
      <c r="KIJ2" s="165"/>
      <c r="KIK2" s="165"/>
      <c r="KIL2" s="165"/>
      <c r="KIM2" s="165"/>
      <c r="KIN2" s="165"/>
      <c r="KIO2" s="165"/>
      <c r="KIP2" s="165"/>
      <c r="KIQ2" s="165"/>
      <c r="KIR2" s="165"/>
      <c r="KIS2" s="165"/>
      <c r="KIT2" s="165"/>
      <c r="KIU2" s="165"/>
      <c r="KIV2" s="165"/>
      <c r="KIW2" s="165"/>
      <c r="KIX2" s="165"/>
      <c r="KIY2" s="165"/>
      <c r="KIZ2" s="165"/>
      <c r="KJA2" s="165"/>
      <c r="KJB2" s="165"/>
      <c r="KJC2" s="165"/>
      <c r="KJD2" s="165"/>
      <c r="KJE2" s="165"/>
      <c r="KJF2" s="165"/>
      <c r="KJG2" s="165"/>
      <c r="KJH2" s="165"/>
      <c r="KJI2" s="165"/>
      <c r="KJJ2" s="165"/>
      <c r="KJK2" s="165"/>
      <c r="KJL2" s="165"/>
      <c r="KJM2" s="165"/>
      <c r="KJN2" s="165"/>
      <c r="KJO2" s="165"/>
      <c r="KJP2" s="165"/>
      <c r="KJQ2" s="165"/>
      <c r="KJR2" s="165"/>
      <c r="KJS2" s="165"/>
      <c r="KJT2" s="165"/>
      <c r="KJU2" s="165"/>
      <c r="KJV2" s="165"/>
      <c r="KJW2" s="165"/>
      <c r="KJX2" s="165"/>
      <c r="KJY2" s="165"/>
      <c r="KJZ2" s="165"/>
      <c r="KKA2" s="165"/>
      <c r="KKB2" s="165"/>
      <c r="KKC2" s="165"/>
      <c r="KKD2" s="165"/>
      <c r="KKE2" s="165"/>
      <c r="KKF2" s="165"/>
      <c r="KKG2" s="165"/>
      <c r="KKH2" s="165"/>
      <c r="KKI2" s="165"/>
      <c r="KKJ2" s="165"/>
      <c r="KKK2" s="165"/>
      <c r="KKL2" s="165"/>
      <c r="KKM2" s="165"/>
      <c r="KKN2" s="165"/>
      <c r="KKO2" s="165"/>
      <c r="KKP2" s="165"/>
      <c r="KKQ2" s="165"/>
      <c r="KKR2" s="165"/>
      <c r="KKS2" s="165"/>
      <c r="KKT2" s="165"/>
      <c r="KKU2" s="165"/>
      <c r="KKV2" s="165"/>
      <c r="KKW2" s="165"/>
      <c r="KKX2" s="165"/>
      <c r="KKY2" s="165"/>
      <c r="KKZ2" s="165"/>
      <c r="KLA2" s="165"/>
      <c r="KLB2" s="165"/>
      <c r="KLC2" s="165"/>
      <c r="KLD2" s="165"/>
      <c r="KLE2" s="165"/>
      <c r="KLF2" s="165"/>
      <c r="KLG2" s="165"/>
      <c r="KLH2" s="165"/>
      <c r="KLI2" s="165"/>
      <c r="KLJ2" s="165"/>
      <c r="KLK2" s="165"/>
      <c r="KLL2" s="165"/>
      <c r="KLM2" s="165"/>
      <c r="KLN2" s="165"/>
      <c r="KLO2" s="165"/>
      <c r="KLP2" s="165"/>
      <c r="KLQ2" s="165"/>
      <c r="KLR2" s="165"/>
      <c r="KLS2" s="165"/>
      <c r="KLT2" s="165"/>
      <c r="KLU2" s="165"/>
      <c r="KLV2" s="165"/>
      <c r="KLW2" s="165"/>
      <c r="KLX2" s="165"/>
      <c r="KLY2" s="165"/>
      <c r="KLZ2" s="165"/>
      <c r="KMA2" s="165"/>
      <c r="KMB2" s="165"/>
      <c r="KMC2" s="165"/>
      <c r="KMD2" s="165"/>
      <c r="KME2" s="165"/>
      <c r="KMF2" s="165"/>
      <c r="KMG2" s="165"/>
      <c r="KMH2" s="165"/>
      <c r="KMI2" s="165"/>
      <c r="KMJ2" s="165"/>
      <c r="KMK2" s="165"/>
      <c r="KML2" s="165"/>
      <c r="KMM2" s="165"/>
      <c r="KMN2" s="165"/>
      <c r="KMO2" s="165"/>
      <c r="KMP2" s="165"/>
      <c r="KMQ2" s="165"/>
      <c r="KMR2" s="165"/>
      <c r="KMS2" s="165"/>
      <c r="KMT2" s="165"/>
      <c r="KMU2" s="165"/>
      <c r="KMV2" s="165"/>
      <c r="KMW2" s="165"/>
      <c r="KMX2" s="165"/>
      <c r="KMY2" s="165"/>
      <c r="KMZ2" s="165"/>
      <c r="KNA2" s="165"/>
      <c r="KNB2" s="165"/>
      <c r="KNC2" s="165"/>
      <c r="KND2" s="165"/>
      <c r="KNE2" s="165"/>
      <c r="KNF2" s="165"/>
      <c r="KNG2" s="165"/>
      <c r="KNH2" s="165"/>
      <c r="KNI2" s="165"/>
      <c r="KNJ2" s="165"/>
      <c r="KNK2" s="165"/>
      <c r="KNL2" s="165"/>
      <c r="KNM2" s="165"/>
      <c r="KNN2" s="165"/>
      <c r="KNO2" s="165"/>
      <c r="KNP2" s="165"/>
      <c r="KNQ2" s="165"/>
      <c r="KNR2" s="165"/>
      <c r="KNS2" s="165"/>
      <c r="KNT2" s="165"/>
      <c r="KNU2" s="165"/>
      <c r="KNV2" s="165"/>
      <c r="KNW2" s="165"/>
      <c r="KNX2" s="165"/>
      <c r="KNY2" s="165"/>
      <c r="KNZ2" s="165"/>
      <c r="KOA2" s="165"/>
      <c r="KOB2" s="165"/>
      <c r="KOC2" s="165"/>
      <c r="KOD2" s="165"/>
      <c r="KOE2" s="165"/>
      <c r="KOF2" s="165"/>
      <c r="KOG2" s="165"/>
      <c r="KOH2" s="165"/>
      <c r="KOI2" s="165"/>
      <c r="KOJ2" s="165"/>
      <c r="KOK2" s="165"/>
      <c r="KOL2" s="165"/>
      <c r="KOM2" s="165"/>
      <c r="KON2" s="165"/>
      <c r="KOO2" s="165"/>
      <c r="KOP2" s="165"/>
      <c r="KOQ2" s="165"/>
      <c r="KOR2" s="165"/>
      <c r="KOS2" s="165"/>
      <c r="KOT2" s="165"/>
      <c r="KOU2" s="165"/>
      <c r="KOV2" s="165"/>
      <c r="KOW2" s="165"/>
      <c r="KOX2" s="165"/>
      <c r="KOY2" s="165"/>
      <c r="KOZ2" s="165"/>
      <c r="KPA2" s="165"/>
      <c r="KPB2" s="165"/>
      <c r="KPC2" s="165"/>
      <c r="KPD2" s="165"/>
      <c r="KPE2" s="165"/>
      <c r="KPF2" s="165"/>
      <c r="KPG2" s="165"/>
      <c r="KPH2" s="165"/>
      <c r="KPI2" s="165"/>
      <c r="KPJ2" s="165"/>
      <c r="KPK2" s="165"/>
      <c r="KPL2" s="165"/>
      <c r="KPM2" s="165"/>
      <c r="KPN2" s="165"/>
      <c r="KPO2" s="165"/>
      <c r="KPP2" s="165"/>
      <c r="KPQ2" s="165"/>
      <c r="KPR2" s="165"/>
      <c r="KPS2" s="165"/>
      <c r="KPT2" s="165"/>
      <c r="KPU2" s="165"/>
      <c r="KPV2" s="165"/>
      <c r="KPW2" s="165"/>
      <c r="KPX2" s="165"/>
      <c r="KPY2" s="165"/>
      <c r="KPZ2" s="165"/>
      <c r="KQA2" s="165"/>
      <c r="KQB2" s="165"/>
      <c r="KQC2" s="165"/>
      <c r="KQD2" s="165"/>
      <c r="KQE2" s="165"/>
      <c r="KQF2" s="165"/>
      <c r="KQG2" s="165"/>
      <c r="KQH2" s="165"/>
      <c r="KQI2" s="165"/>
      <c r="KQJ2" s="165"/>
      <c r="KQK2" s="165"/>
      <c r="KQL2" s="165"/>
      <c r="KQM2" s="165"/>
      <c r="KQN2" s="165"/>
      <c r="KQO2" s="165"/>
      <c r="KQP2" s="165"/>
      <c r="KQQ2" s="165"/>
      <c r="KQR2" s="165"/>
      <c r="KQS2" s="165"/>
      <c r="KQT2" s="165"/>
      <c r="KQU2" s="165"/>
      <c r="KQV2" s="165"/>
      <c r="KQW2" s="165"/>
      <c r="KQX2" s="165"/>
      <c r="KQY2" s="165"/>
      <c r="KQZ2" s="165"/>
      <c r="KRA2" s="165"/>
      <c r="KRB2" s="165"/>
      <c r="KRC2" s="165"/>
      <c r="KRD2" s="165"/>
      <c r="KRE2" s="165"/>
      <c r="KRF2" s="165"/>
      <c r="KRG2" s="165"/>
      <c r="KRH2" s="165"/>
      <c r="KRI2" s="165"/>
      <c r="KRJ2" s="165"/>
      <c r="KRK2" s="165"/>
      <c r="KRL2" s="165"/>
      <c r="KRM2" s="165"/>
      <c r="KRN2" s="165"/>
      <c r="KRO2" s="165"/>
      <c r="KRP2" s="165"/>
      <c r="KRQ2" s="165"/>
      <c r="KRR2" s="165"/>
      <c r="KRS2" s="165"/>
      <c r="KRT2" s="165"/>
      <c r="KRU2" s="165"/>
      <c r="KRV2" s="165"/>
      <c r="KRW2" s="165"/>
      <c r="KRX2" s="165"/>
      <c r="KRY2" s="165"/>
      <c r="KRZ2" s="165"/>
      <c r="KSA2" s="165"/>
      <c r="KSB2" s="165"/>
      <c r="KSC2" s="165"/>
      <c r="KSD2" s="165"/>
      <c r="KSE2" s="165"/>
      <c r="KSF2" s="165"/>
      <c r="KSG2" s="165"/>
      <c r="KSH2" s="165"/>
      <c r="KSI2" s="165"/>
      <c r="KSJ2" s="165"/>
      <c r="KSK2" s="165"/>
      <c r="KSL2" s="165"/>
      <c r="KSM2" s="165"/>
      <c r="KSN2" s="165"/>
      <c r="KSO2" s="165"/>
      <c r="KSP2" s="165"/>
      <c r="KSQ2" s="165"/>
      <c r="KSR2" s="165"/>
      <c r="KSS2" s="165"/>
      <c r="KST2" s="165"/>
      <c r="KSU2" s="165"/>
      <c r="KSV2" s="165"/>
      <c r="KSW2" s="165"/>
      <c r="KSX2" s="165"/>
      <c r="KSY2" s="165"/>
      <c r="KSZ2" s="165"/>
      <c r="KTA2" s="165"/>
      <c r="KTB2" s="165"/>
      <c r="KTC2" s="165"/>
      <c r="KTD2" s="165"/>
      <c r="KTE2" s="165"/>
      <c r="KTF2" s="165"/>
      <c r="KTG2" s="165"/>
      <c r="KTH2" s="165"/>
      <c r="KTI2" s="165"/>
      <c r="KTJ2" s="165"/>
      <c r="KTK2" s="165"/>
      <c r="KTL2" s="165"/>
      <c r="KTM2" s="165"/>
      <c r="KTN2" s="165"/>
      <c r="KTO2" s="165"/>
      <c r="KTP2" s="165"/>
      <c r="KTQ2" s="165"/>
      <c r="KTR2" s="165"/>
      <c r="KTS2" s="165"/>
      <c r="KTT2" s="165"/>
      <c r="KTU2" s="165"/>
      <c r="KTV2" s="165"/>
      <c r="KTW2" s="165"/>
      <c r="KTX2" s="165"/>
      <c r="KTY2" s="165"/>
      <c r="KTZ2" s="165"/>
      <c r="KUA2" s="165"/>
      <c r="KUB2" s="165"/>
      <c r="KUC2" s="165"/>
      <c r="KUD2" s="165"/>
      <c r="KUE2" s="165"/>
      <c r="KUF2" s="165"/>
      <c r="KUG2" s="165"/>
      <c r="KUH2" s="165"/>
      <c r="KUI2" s="165"/>
      <c r="KUJ2" s="165"/>
      <c r="KUK2" s="165"/>
      <c r="KUL2" s="165"/>
      <c r="KUM2" s="165"/>
      <c r="KUN2" s="165"/>
      <c r="KUO2" s="165"/>
      <c r="KUP2" s="165"/>
      <c r="KUQ2" s="165"/>
      <c r="KUR2" s="165"/>
      <c r="KUS2" s="165"/>
      <c r="KUT2" s="165"/>
      <c r="KUU2" s="165"/>
      <c r="KUV2" s="165"/>
      <c r="KUW2" s="165"/>
      <c r="KUX2" s="165"/>
      <c r="KUY2" s="165"/>
      <c r="KUZ2" s="165"/>
      <c r="KVA2" s="165"/>
      <c r="KVB2" s="165"/>
      <c r="KVC2" s="165"/>
      <c r="KVD2" s="165"/>
      <c r="KVE2" s="165"/>
      <c r="KVF2" s="165"/>
      <c r="KVG2" s="165"/>
      <c r="KVH2" s="165"/>
      <c r="KVI2" s="165"/>
      <c r="KVJ2" s="165"/>
      <c r="KVK2" s="165"/>
      <c r="KVL2" s="165"/>
      <c r="KVM2" s="165"/>
      <c r="KVN2" s="165"/>
      <c r="KVO2" s="165"/>
      <c r="KVP2" s="165"/>
      <c r="KVQ2" s="165"/>
      <c r="KVR2" s="165"/>
      <c r="KVS2" s="165"/>
      <c r="KVT2" s="165"/>
      <c r="KVU2" s="165"/>
      <c r="KVV2" s="165"/>
      <c r="KVW2" s="165"/>
      <c r="KVX2" s="165"/>
      <c r="KVY2" s="165"/>
      <c r="KVZ2" s="165"/>
      <c r="KWA2" s="165"/>
      <c r="KWB2" s="165"/>
      <c r="KWC2" s="165"/>
      <c r="KWD2" s="165"/>
      <c r="KWE2" s="165"/>
      <c r="KWF2" s="165"/>
      <c r="KWG2" s="165"/>
      <c r="KWH2" s="165"/>
      <c r="KWI2" s="165"/>
      <c r="KWJ2" s="165"/>
      <c r="KWK2" s="165"/>
      <c r="KWL2" s="165"/>
      <c r="KWM2" s="165"/>
      <c r="KWN2" s="165"/>
      <c r="KWO2" s="165"/>
      <c r="KWP2" s="165"/>
      <c r="KWQ2" s="165"/>
      <c r="KWR2" s="165"/>
      <c r="KWS2" s="165"/>
      <c r="KWT2" s="165"/>
      <c r="KWU2" s="165"/>
      <c r="KWV2" s="165"/>
      <c r="KWW2" s="165"/>
      <c r="KWX2" s="165"/>
      <c r="KWY2" s="165"/>
      <c r="KWZ2" s="165"/>
      <c r="KXA2" s="165"/>
      <c r="KXB2" s="165"/>
      <c r="KXC2" s="165"/>
      <c r="KXD2" s="165"/>
      <c r="KXE2" s="165"/>
      <c r="KXF2" s="165"/>
      <c r="KXG2" s="165"/>
      <c r="KXH2" s="165"/>
      <c r="KXI2" s="165"/>
      <c r="KXJ2" s="165"/>
      <c r="KXK2" s="165"/>
      <c r="KXL2" s="165"/>
      <c r="KXM2" s="165"/>
      <c r="KXN2" s="165"/>
      <c r="KXO2" s="165"/>
      <c r="KXP2" s="165"/>
      <c r="KXQ2" s="165"/>
      <c r="KXR2" s="165"/>
      <c r="KXS2" s="165"/>
      <c r="KXT2" s="165"/>
      <c r="KXU2" s="165"/>
      <c r="KXV2" s="165"/>
      <c r="KXW2" s="165"/>
      <c r="KXX2" s="165"/>
      <c r="KXY2" s="165"/>
      <c r="KXZ2" s="165"/>
      <c r="KYA2" s="165"/>
      <c r="KYB2" s="165"/>
      <c r="KYC2" s="165"/>
      <c r="KYD2" s="165"/>
      <c r="KYE2" s="165"/>
      <c r="KYF2" s="165"/>
      <c r="KYG2" s="165"/>
      <c r="KYH2" s="165"/>
      <c r="KYI2" s="165"/>
      <c r="KYJ2" s="165"/>
      <c r="KYK2" s="165"/>
      <c r="KYL2" s="165"/>
      <c r="KYM2" s="165"/>
      <c r="KYN2" s="165"/>
      <c r="KYO2" s="165"/>
      <c r="KYP2" s="165"/>
      <c r="KYQ2" s="165"/>
      <c r="KYR2" s="165"/>
      <c r="KYS2" s="165"/>
      <c r="KYT2" s="165"/>
      <c r="KYU2" s="165"/>
      <c r="KYV2" s="165"/>
      <c r="KYW2" s="165"/>
      <c r="KYX2" s="165"/>
      <c r="KYY2" s="165"/>
      <c r="KYZ2" s="165"/>
      <c r="KZA2" s="165"/>
      <c r="KZB2" s="165"/>
      <c r="KZC2" s="165"/>
      <c r="KZD2" s="165"/>
      <c r="KZE2" s="165"/>
      <c r="KZF2" s="165"/>
      <c r="KZG2" s="165"/>
      <c r="KZH2" s="165"/>
      <c r="KZI2" s="165"/>
      <c r="KZJ2" s="165"/>
      <c r="KZK2" s="165"/>
      <c r="KZL2" s="165"/>
      <c r="KZM2" s="165"/>
      <c r="KZN2" s="165"/>
      <c r="KZO2" s="165"/>
      <c r="KZP2" s="165"/>
      <c r="KZQ2" s="165"/>
      <c r="KZR2" s="165"/>
      <c r="KZS2" s="165"/>
      <c r="KZT2" s="165"/>
      <c r="KZU2" s="165"/>
      <c r="KZV2" s="165"/>
      <c r="KZW2" s="165"/>
      <c r="KZX2" s="165"/>
      <c r="KZY2" s="165"/>
      <c r="KZZ2" s="165"/>
      <c r="LAA2" s="165"/>
      <c r="LAB2" s="165"/>
      <c r="LAC2" s="165"/>
      <c r="LAD2" s="165"/>
      <c r="LAE2" s="165"/>
      <c r="LAF2" s="165"/>
      <c r="LAG2" s="165"/>
      <c r="LAH2" s="165"/>
      <c r="LAI2" s="165"/>
      <c r="LAJ2" s="165"/>
      <c r="LAK2" s="165"/>
      <c r="LAL2" s="165"/>
      <c r="LAM2" s="165"/>
      <c r="LAN2" s="165"/>
      <c r="LAO2" s="165"/>
      <c r="LAP2" s="165"/>
      <c r="LAQ2" s="165"/>
      <c r="LAR2" s="165"/>
      <c r="LAS2" s="165"/>
      <c r="LAT2" s="165"/>
      <c r="LAU2" s="165"/>
      <c r="LAV2" s="165"/>
      <c r="LAW2" s="165"/>
      <c r="LAX2" s="165"/>
      <c r="LAY2" s="165"/>
      <c r="LAZ2" s="165"/>
      <c r="LBA2" s="165"/>
      <c r="LBB2" s="165"/>
      <c r="LBC2" s="165"/>
      <c r="LBD2" s="165"/>
      <c r="LBE2" s="165"/>
      <c r="LBF2" s="165"/>
      <c r="LBG2" s="165"/>
      <c r="LBH2" s="165"/>
      <c r="LBI2" s="165"/>
      <c r="LBJ2" s="165"/>
      <c r="LBK2" s="165"/>
      <c r="LBL2" s="165"/>
      <c r="LBM2" s="165"/>
      <c r="LBN2" s="165"/>
      <c r="LBO2" s="165"/>
      <c r="LBP2" s="165"/>
      <c r="LBQ2" s="165"/>
      <c r="LBR2" s="165"/>
      <c r="LBS2" s="165"/>
      <c r="LBT2" s="165"/>
      <c r="LBU2" s="165"/>
      <c r="LBV2" s="165"/>
      <c r="LBW2" s="165"/>
      <c r="LBX2" s="165"/>
      <c r="LBY2" s="165"/>
      <c r="LBZ2" s="165"/>
      <c r="LCA2" s="165"/>
      <c r="LCB2" s="165"/>
      <c r="LCC2" s="165"/>
      <c r="LCD2" s="165"/>
      <c r="LCE2" s="165"/>
      <c r="LCF2" s="165"/>
      <c r="LCG2" s="165"/>
      <c r="LCH2" s="165"/>
      <c r="LCI2" s="165"/>
      <c r="LCJ2" s="165"/>
      <c r="LCK2" s="165"/>
      <c r="LCL2" s="165"/>
      <c r="LCM2" s="165"/>
      <c r="LCN2" s="165"/>
      <c r="LCO2" s="165"/>
      <c r="LCP2" s="165"/>
      <c r="LCQ2" s="165"/>
      <c r="LCR2" s="165"/>
      <c r="LCS2" s="165"/>
      <c r="LCT2" s="165"/>
      <c r="LCU2" s="165"/>
      <c r="LCV2" s="165"/>
      <c r="LCW2" s="165"/>
      <c r="LCX2" s="165"/>
      <c r="LCY2" s="165"/>
      <c r="LCZ2" s="165"/>
      <c r="LDA2" s="165"/>
      <c r="LDB2" s="165"/>
      <c r="LDC2" s="165"/>
      <c r="LDD2" s="165"/>
      <c r="LDE2" s="165"/>
      <c r="LDF2" s="165"/>
      <c r="LDG2" s="165"/>
      <c r="LDH2" s="165"/>
      <c r="LDI2" s="165"/>
      <c r="LDJ2" s="165"/>
      <c r="LDK2" s="165"/>
      <c r="LDL2" s="165"/>
      <c r="LDM2" s="165"/>
      <c r="LDN2" s="165"/>
      <c r="LDO2" s="165"/>
      <c r="LDP2" s="165"/>
      <c r="LDQ2" s="165"/>
      <c r="LDR2" s="165"/>
      <c r="LDS2" s="165"/>
      <c r="LDT2" s="165"/>
      <c r="LDU2" s="165"/>
      <c r="LDV2" s="165"/>
      <c r="LDW2" s="165"/>
      <c r="LDX2" s="165"/>
      <c r="LDY2" s="165"/>
      <c r="LDZ2" s="165"/>
      <c r="LEA2" s="165"/>
      <c r="LEB2" s="165"/>
      <c r="LEC2" s="165"/>
      <c r="LED2" s="165"/>
      <c r="LEE2" s="165"/>
      <c r="LEF2" s="165"/>
      <c r="LEG2" s="165"/>
      <c r="LEH2" s="165"/>
      <c r="LEI2" s="165"/>
      <c r="LEJ2" s="165"/>
      <c r="LEK2" s="165"/>
      <c r="LEL2" s="165"/>
      <c r="LEM2" s="165"/>
      <c r="LEN2" s="165"/>
      <c r="LEO2" s="165"/>
      <c r="LEP2" s="165"/>
      <c r="LEQ2" s="165"/>
      <c r="LER2" s="165"/>
      <c r="LES2" s="165"/>
      <c r="LET2" s="165"/>
      <c r="LEU2" s="165"/>
      <c r="LEV2" s="165"/>
      <c r="LEW2" s="165"/>
      <c r="LEX2" s="165"/>
      <c r="LEY2" s="165"/>
      <c r="LEZ2" s="165"/>
      <c r="LFA2" s="165"/>
      <c r="LFB2" s="165"/>
      <c r="LFC2" s="165"/>
      <c r="LFD2" s="165"/>
      <c r="LFE2" s="165"/>
      <c r="LFF2" s="165"/>
      <c r="LFG2" s="165"/>
      <c r="LFH2" s="165"/>
      <c r="LFI2" s="165"/>
      <c r="LFJ2" s="165"/>
      <c r="LFK2" s="165"/>
      <c r="LFL2" s="165"/>
      <c r="LFM2" s="165"/>
      <c r="LFN2" s="165"/>
      <c r="LFO2" s="165"/>
      <c r="LFP2" s="165"/>
      <c r="LFQ2" s="165"/>
      <c r="LFR2" s="165"/>
      <c r="LFS2" s="165"/>
      <c r="LFT2" s="165"/>
      <c r="LFU2" s="165"/>
      <c r="LFV2" s="165"/>
      <c r="LFW2" s="165"/>
      <c r="LFX2" s="165"/>
      <c r="LFY2" s="165"/>
      <c r="LFZ2" s="165"/>
      <c r="LGA2" s="165"/>
      <c r="LGB2" s="165"/>
      <c r="LGC2" s="165"/>
      <c r="LGD2" s="165"/>
      <c r="LGE2" s="165"/>
      <c r="LGF2" s="165"/>
      <c r="LGG2" s="165"/>
      <c r="LGH2" s="165"/>
      <c r="LGI2" s="165"/>
      <c r="LGJ2" s="165"/>
      <c r="LGK2" s="165"/>
      <c r="LGL2" s="165"/>
      <c r="LGM2" s="165"/>
      <c r="LGN2" s="165"/>
      <c r="LGO2" s="165"/>
      <c r="LGP2" s="165"/>
      <c r="LGQ2" s="165"/>
      <c r="LGR2" s="165"/>
      <c r="LGS2" s="165"/>
      <c r="LGT2" s="165"/>
      <c r="LGU2" s="165"/>
      <c r="LGV2" s="165"/>
      <c r="LGW2" s="165"/>
      <c r="LGX2" s="165"/>
      <c r="LGY2" s="165"/>
      <c r="LGZ2" s="165"/>
      <c r="LHA2" s="165"/>
      <c r="LHB2" s="165"/>
      <c r="LHC2" s="165"/>
      <c r="LHD2" s="165"/>
      <c r="LHE2" s="165"/>
      <c r="LHF2" s="165"/>
      <c r="LHG2" s="165"/>
      <c r="LHH2" s="165"/>
      <c r="LHI2" s="165"/>
      <c r="LHJ2" s="165"/>
      <c r="LHK2" s="165"/>
      <c r="LHL2" s="165"/>
      <c r="LHM2" s="165"/>
      <c r="LHN2" s="165"/>
      <c r="LHO2" s="165"/>
      <c r="LHP2" s="165"/>
      <c r="LHQ2" s="165"/>
      <c r="LHR2" s="165"/>
      <c r="LHS2" s="165"/>
      <c r="LHT2" s="165"/>
      <c r="LHU2" s="165"/>
      <c r="LHV2" s="165"/>
      <c r="LHW2" s="165"/>
      <c r="LHX2" s="165"/>
      <c r="LHY2" s="165"/>
      <c r="LHZ2" s="165"/>
      <c r="LIA2" s="165"/>
      <c r="LIB2" s="165"/>
      <c r="LIC2" s="165"/>
      <c r="LID2" s="165"/>
      <c r="LIE2" s="165"/>
      <c r="LIF2" s="165"/>
      <c r="LIG2" s="165"/>
      <c r="LIH2" s="165"/>
      <c r="LII2" s="165"/>
      <c r="LIJ2" s="165"/>
      <c r="LIK2" s="165"/>
      <c r="LIL2" s="165"/>
      <c r="LIM2" s="165"/>
      <c r="LIN2" s="165"/>
      <c r="LIO2" s="165"/>
      <c r="LIP2" s="165"/>
      <c r="LIQ2" s="165"/>
      <c r="LIR2" s="165"/>
      <c r="LIS2" s="165"/>
      <c r="LIT2" s="165"/>
      <c r="LIU2" s="165"/>
      <c r="LIV2" s="165"/>
      <c r="LIW2" s="165"/>
      <c r="LIX2" s="165"/>
      <c r="LIY2" s="165"/>
      <c r="LIZ2" s="165"/>
      <c r="LJA2" s="165"/>
      <c r="LJB2" s="165"/>
      <c r="LJC2" s="165"/>
      <c r="LJD2" s="165"/>
      <c r="LJE2" s="165"/>
      <c r="LJF2" s="165"/>
      <c r="LJG2" s="165"/>
      <c r="LJH2" s="165"/>
      <c r="LJI2" s="165"/>
      <c r="LJJ2" s="165"/>
      <c r="LJK2" s="165"/>
      <c r="LJL2" s="165"/>
      <c r="LJM2" s="165"/>
      <c r="LJN2" s="165"/>
      <c r="LJO2" s="165"/>
      <c r="LJP2" s="165"/>
      <c r="LJQ2" s="165"/>
      <c r="LJR2" s="165"/>
      <c r="LJS2" s="165"/>
      <c r="LJT2" s="165"/>
      <c r="LJU2" s="165"/>
      <c r="LJV2" s="165"/>
      <c r="LJW2" s="165"/>
      <c r="LJX2" s="165"/>
      <c r="LJY2" s="165"/>
      <c r="LJZ2" s="165"/>
      <c r="LKA2" s="165"/>
      <c r="LKB2" s="165"/>
      <c r="LKC2" s="165"/>
      <c r="LKD2" s="165"/>
      <c r="LKE2" s="165"/>
      <c r="LKF2" s="165"/>
      <c r="LKG2" s="165"/>
      <c r="LKH2" s="165"/>
      <c r="LKI2" s="165"/>
      <c r="LKJ2" s="165"/>
      <c r="LKK2" s="165"/>
      <c r="LKL2" s="165"/>
      <c r="LKM2" s="165"/>
      <c r="LKN2" s="165"/>
      <c r="LKO2" s="165"/>
      <c r="LKP2" s="165"/>
      <c r="LKQ2" s="165"/>
      <c r="LKR2" s="165"/>
      <c r="LKS2" s="165"/>
      <c r="LKT2" s="165"/>
      <c r="LKU2" s="165"/>
      <c r="LKV2" s="165"/>
      <c r="LKW2" s="165"/>
      <c r="LKX2" s="165"/>
      <c r="LKY2" s="165"/>
      <c r="LKZ2" s="165"/>
      <c r="LLA2" s="165"/>
      <c r="LLB2" s="165"/>
      <c r="LLC2" s="165"/>
      <c r="LLD2" s="165"/>
      <c r="LLE2" s="165"/>
      <c r="LLF2" s="165"/>
      <c r="LLG2" s="165"/>
      <c r="LLH2" s="165"/>
      <c r="LLI2" s="165"/>
      <c r="LLJ2" s="165"/>
      <c r="LLK2" s="165"/>
      <c r="LLL2" s="165"/>
      <c r="LLM2" s="165"/>
      <c r="LLN2" s="165"/>
      <c r="LLO2" s="165"/>
      <c r="LLP2" s="165"/>
      <c r="LLQ2" s="165"/>
      <c r="LLR2" s="165"/>
      <c r="LLS2" s="165"/>
      <c r="LLT2" s="165"/>
      <c r="LLU2" s="165"/>
      <c r="LLV2" s="165"/>
      <c r="LLW2" s="165"/>
      <c r="LLX2" s="165"/>
      <c r="LLY2" s="165"/>
      <c r="LLZ2" s="165"/>
      <c r="LMA2" s="165"/>
      <c r="LMB2" s="165"/>
      <c r="LMC2" s="165"/>
      <c r="LMD2" s="165"/>
      <c r="LME2" s="165"/>
      <c r="LMF2" s="165"/>
      <c r="LMG2" s="165"/>
      <c r="LMH2" s="165"/>
      <c r="LMI2" s="165"/>
      <c r="LMJ2" s="165"/>
      <c r="LMK2" s="165"/>
      <c r="LML2" s="165"/>
      <c r="LMM2" s="165"/>
      <c r="LMN2" s="165"/>
      <c r="LMO2" s="165"/>
      <c r="LMP2" s="165"/>
      <c r="LMQ2" s="165"/>
      <c r="LMR2" s="165"/>
      <c r="LMS2" s="165"/>
      <c r="LMT2" s="165"/>
      <c r="LMU2" s="165"/>
      <c r="LMV2" s="165"/>
      <c r="LMW2" s="165"/>
      <c r="LMX2" s="165"/>
      <c r="LMY2" s="165"/>
      <c r="LMZ2" s="165"/>
      <c r="LNA2" s="165"/>
      <c r="LNB2" s="165"/>
      <c r="LNC2" s="165"/>
      <c r="LND2" s="165"/>
      <c r="LNE2" s="165"/>
      <c r="LNF2" s="165"/>
      <c r="LNG2" s="165"/>
      <c r="LNH2" s="165"/>
      <c r="LNI2" s="165"/>
      <c r="LNJ2" s="165"/>
      <c r="LNK2" s="165"/>
      <c r="LNL2" s="165"/>
      <c r="LNM2" s="165"/>
      <c r="LNN2" s="165"/>
      <c r="LNO2" s="165"/>
      <c r="LNP2" s="165"/>
      <c r="LNQ2" s="165"/>
      <c r="LNR2" s="165"/>
      <c r="LNS2" s="165"/>
      <c r="LNT2" s="165"/>
      <c r="LNU2" s="165"/>
      <c r="LNV2" s="165"/>
      <c r="LNW2" s="165"/>
      <c r="LNX2" s="165"/>
      <c r="LNY2" s="165"/>
      <c r="LNZ2" s="165"/>
      <c r="LOA2" s="165"/>
      <c r="LOB2" s="165"/>
      <c r="LOC2" s="165"/>
      <c r="LOD2" s="165"/>
      <c r="LOE2" s="165"/>
      <c r="LOF2" s="165"/>
      <c r="LOG2" s="165"/>
      <c r="LOH2" s="165"/>
      <c r="LOI2" s="165"/>
      <c r="LOJ2" s="165"/>
      <c r="LOK2" s="165"/>
      <c r="LOL2" s="165"/>
      <c r="LOM2" s="165"/>
      <c r="LON2" s="165"/>
      <c r="LOO2" s="165"/>
      <c r="LOP2" s="165"/>
      <c r="LOQ2" s="165"/>
      <c r="LOR2" s="165"/>
      <c r="LOS2" s="165"/>
      <c r="LOT2" s="165"/>
      <c r="LOU2" s="165"/>
      <c r="LOV2" s="165"/>
      <c r="LOW2" s="165"/>
      <c r="LOX2" s="165"/>
      <c r="LOY2" s="165"/>
      <c r="LOZ2" s="165"/>
      <c r="LPA2" s="165"/>
      <c r="LPB2" s="165"/>
      <c r="LPC2" s="165"/>
      <c r="LPD2" s="165"/>
      <c r="LPE2" s="165"/>
      <c r="LPF2" s="165"/>
      <c r="LPG2" s="165"/>
      <c r="LPH2" s="165"/>
      <c r="LPI2" s="165"/>
      <c r="LPJ2" s="165"/>
      <c r="LPK2" s="165"/>
      <c r="LPL2" s="165"/>
      <c r="LPM2" s="165"/>
      <c r="LPN2" s="165"/>
      <c r="LPO2" s="165"/>
      <c r="LPP2" s="165"/>
      <c r="LPQ2" s="165"/>
      <c r="LPR2" s="165"/>
      <c r="LPS2" s="165"/>
      <c r="LPT2" s="165"/>
      <c r="LPU2" s="165"/>
      <c r="LPV2" s="165"/>
      <c r="LPW2" s="165"/>
      <c r="LPX2" s="165"/>
      <c r="LPY2" s="165"/>
      <c r="LPZ2" s="165"/>
      <c r="LQA2" s="165"/>
      <c r="LQB2" s="165"/>
      <c r="LQC2" s="165"/>
      <c r="LQD2" s="165"/>
      <c r="LQE2" s="165"/>
      <c r="LQF2" s="165"/>
      <c r="LQG2" s="165"/>
      <c r="LQH2" s="165"/>
      <c r="LQI2" s="165"/>
      <c r="LQJ2" s="165"/>
      <c r="LQK2" s="165"/>
      <c r="LQL2" s="165"/>
      <c r="LQM2" s="165"/>
      <c r="LQN2" s="165"/>
      <c r="LQO2" s="165"/>
      <c r="LQP2" s="165"/>
      <c r="LQQ2" s="165"/>
      <c r="LQR2" s="165"/>
      <c r="LQS2" s="165"/>
      <c r="LQT2" s="165"/>
      <c r="LQU2" s="165"/>
      <c r="LQV2" s="165"/>
      <c r="LQW2" s="165"/>
      <c r="LQX2" s="165"/>
      <c r="LQY2" s="165"/>
      <c r="LQZ2" s="165"/>
      <c r="LRA2" s="165"/>
      <c r="LRB2" s="165"/>
      <c r="LRC2" s="165"/>
      <c r="LRD2" s="165"/>
      <c r="LRE2" s="165"/>
      <c r="LRF2" s="165"/>
      <c r="LRG2" s="165"/>
      <c r="LRH2" s="165"/>
      <c r="LRI2" s="165"/>
      <c r="LRJ2" s="165"/>
      <c r="LRK2" s="165"/>
      <c r="LRL2" s="165"/>
      <c r="LRM2" s="165"/>
      <c r="LRN2" s="165"/>
      <c r="LRO2" s="165"/>
      <c r="LRP2" s="165"/>
      <c r="LRQ2" s="165"/>
      <c r="LRR2" s="165"/>
      <c r="LRS2" s="165"/>
      <c r="LRT2" s="165"/>
      <c r="LRU2" s="165"/>
      <c r="LRV2" s="165"/>
      <c r="LRW2" s="165"/>
      <c r="LRX2" s="165"/>
      <c r="LRY2" s="165"/>
      <c r="LRZ2" s="165"/>
      <c r="LSA2" s="165"/>
      <c r="LSB2" s="165"/>
      <c r="LSC2" s="165"/>
      <c r="LSD2" s="165"/>
      <c r="LSE2" s="165"/>
      <c r="LSF2" s="165"/>
      <c r="LSG2" s="165"/>
      <c r="LSH2" s="165"/>
      <c r="LSI2" s="165"/>
      <c r="LSJ2" s="165"/>
      <c r="LSK2" s="165"/>
      <c r="LSL2" s="165"/>
      <c r="LSM2" s="165"/>
      <c r="LSN2" s="165"/>
      <c r="LSO2" s="165"/>
      <c r="LSP2" s="165"/>
      <c r="LSQ2" s="165"/>
      <c r="LSR2" s="165"/>
      <c r="LSS2" s="165"/>
      <c r="LST2" s="165"/>
      <c r="LSU2" s="165"/>
      <c r="LSV2" s="165"/>
      <c r="LSW2" s="165"/>
      <c r="LSX2" s="165"/>
      <c r="LSY2" s="165"/>
      <c r="LSZ2" s="165"/>
      <c r="LTA2" s="165"/>
      <c r="LTB2" s="165"/>
      <c r="LTC2" s="165"/>
      <c r="LTD2" s="165"/>
      <c r="LTE2" s="165"/>
      <c r="LTF2" s="165"/>
      <c r="LTG2" s="165"/>
      <c r="LTH2" s="165"/>
      <c r="LTI2" s="165"/>
      <c r="LTJ2" s="165"/>
      <c r="LTK2" s="165"/>
      <c r="LTL2" s="165"/>
      <c r="LTM2" s="165"/>
      <c r="LTN2" s="165"/>
      <c r="LTO2" s="165"/>
      <c r="LTP2" s="165"/>
      <c r="LTQ2" s="165"/>
      <c r="LTR2" s="165"/>
      <c r="LTS2" s="165"/>
      <c r="LTT2" s="165"/>
      <c r="LTU2" s="165"/>
      <c r="LTV2" s="165"/>
      <c r="LTW2" s="165"/>
      <c r="LTX2" s="165"/>
      <c r="LTY2" s="165"/>
      <c r="LTZ2" s="165"/>
      <c r="LUA2" s="165"/>
      <c r="LUB2" s="165"/>
      <c r="LUC2" s="165"/>
      <c r="LUD2" s="165"/>
      <c r="LUE2" s="165"/>
      <c r="LUF2" s="165"/>
      <c r="LUG2" s="165"/>
      <c r="LUH2" s="165"/>
      <c r="LUI2" s="165"/>
      <c r="LUJ2" s="165"/>
      <c r="LUK2" s="165"/>
      <c r="LUL2" s="165"/>
      <c r="LUM2" s="165"/>
      <c r="LUN2" s="165"/>
      <c r="LUO2" s="165"/>
      <c r="LUP2" s="165"/>
      <c r="LUQ2" s="165"/>
      <c r="LUR2" s="165"/>
      <c r="LUS2" s="165"/>
      <c r="LUT2" s="165"/>
      <c r="LUU2" s="165"/>
      <c r="LUV2" s="165"/>
      <c r="LUW2" s="165"/>
      <c r="LUX2" s="165"/>
      <c r="LUY2" s="165"/>
      <c r="LUZ2" s="165"/>
      <c r="LVA2" s="165"/>
      <c r="LVB2" s="165"/>
      <c r="LVC2" s="165"/>
      <c r="LVD2" s="165"/>
      <c r="LVE2" s="165"/>
      <c r="LVF2" s="165"/>
      <c r="LVG2" s="165"/>
      <c r="LVH2" s="165"/>
      <c r="LVI2" s="165"/>
      <c r="LVJ2" s="165"/>
      <c r="LVK2" s="165"/>
      <c r="LVL2" s="165"/>
      <c r="LVM2" s="165"/>
      <c r="LVN2" s="165"/>
      <c r="LVO2" s="165"/>
      <c r="LVP2" s="165"/>
      <c r="LVQ2" s="165"/>
      <c r="LVR2" s="165"/>
      <c r="LVS2" s="165"/>
      <c r="LVT2" s="165"/>
      <c r="LVU2" s="165"/>
      <c r="LVV2" s="165"/>
      <c r="LVW2" s="165"/>
      <c r="LVX2" s="165"/>
      <c r="LVY2" s="165"/>
      <c r="LVZ2" s="165"/>
      <c r="LWA2" s="165"/>
      <c r="LWB2" s="165"/>
      <c r="LWC2" s="165"/>
      <c r="LWD2" s="165"/>
      <c r="LWE2" s="165"/>
      <c r="LWF2" s="165"/>
      <c r="LWG2" s="165"/>
      <c r="LWH2" s="165"/>
      <c r="LWI2" s="165"/>
      <c r="LWJ2" s="165"/>
      <c r="LWK2" s="165"/>
      <c r="LWL2" s="165"/>
      <c r="LWM2" s="165"/>
      <c r="LWN2" s="165"/>
      <c r="LWO2" s="165"/>
      <c r="LWP2" s="165"/>
      <c r="LWQ2" s="165"/>
      <c r="LWR2" s="165"/>
      <c r="LWS2" s="165"/>
      <c r="LWT2" s="165"/>
      <c r="LWU2" s="165"/>
      <c r="LWV2" s="165"/>
      <c r="LWW2" s="165"/>
      <c r="LWX2" s="165"/>
      <c r="LWY2" s="165"/>
      <c r="LWZ2" s="165"/>
      <c r="LXA2" s="165"/>
      <c r="LXB2" s="165"/>
      <c r="LXC2" s="165"/>
      <c r="LXD2" s="165"/>
      <c r="LXE2" s="165"/>
      <c r="LXF2" s="165"/>
      <c r="LXG2" s="165"/>
      <c r="LXH2" s="165"/>
      <c r="LXI2" s="165"/>
      <c r="LXJ2" s="165"/>
      <c r="LXK2" s="165"/>
      <c r="LXL2" s="165"/>
      <c r="LXM2" s="165"/>
      <c r="LXN2" s="165"/>
      <c r="LXO2" s="165"/>
      <c r="LXP2" s="165"/>
      <c r="LXQ2" s="165"/>
      <c r="LXR2" s="165"/>
      <c r="LXS2" s="165"/>
      <c r="LXT2" s="165"/>
      <c r="LXU2" s="165"/>
      <c r="LXV2" s="165"/>
      <c r="LXW2" s="165"/>
      <c r="LXX2" s="165"/>
      <c r="LXY2" s="165"/>
      <c r="LXZ2" s="165"/>
      <c r="LYA2" s="165"/>
      <c r="LYB2" s="165"/>
      <c r="LYC2" s="165"/>
      <c r="LYD2" s="165"/>
      <c r="LYE2" s="165"/>
      <c r="LYF2" s="165"/>
      <c r="LYG2" s="165"/>
      <c r="LYH2" s="165"/>
      <c r="LYI2" s="165"/>
      <c r="LYJ2" s="165"/>
      <c r="LYK2" s="165"/>
      <c r="LYL2" s="165"/>
      <c r="LYM2" s="165"/>
      <c r="LYN2" s="165"/>
      <c r="LYO2" s="165"/>
      <c r="LYP2" s="165"/>
      <c r="LYQ2" s="165"/>
      <c r="LYR2" s="165"/>
      <c r="LYS2" s="165"/>
      <c r="LYT2" s="165"/>
      <c r="LYU2" s="165"/>
      <c r="LYV2" s="165"/>
      <c r="LYW2" s="165"/>
      <c r="LYX2" s="165"/>
      <c r="LYY2" s="165"/>
      <c r="LYZ2" s="165"/>
      <c r="LZA2" s="165"/>
      <c r="LZB2" s="165"/>
      <c r="LZC2" s="165"/>
      <c r="LZD2" s="165"/>
      <c r="LZE2" s="165"/>
      <c r="LZF2" s="165"/>
      <c r="LZG2" s="165"/>
      <c r="LZH2" s="165"/>
      <c r="LZI2" s="165"/>
      <c r="LZJ2" s="165"/>
      <c r="LZK2" s="165"/>
      <c r="LZL2" s="165"/>
      <c r="LZM2" s="165"/>
      <c r="LZN2" s="165"/>
      <c r="LZO2" s="165"/>
      <c r="LZP2" s="165"/>
      <c r="LZQ2" s="165"/>
      <c r="LZR2" s="165"/>
      <c r="LZS2" s="165"/>
      <c r="LZT2" s="165"/>
      <c r="LZU2" s="165"/>
      <c r="LZV2" s="165"/>
      <c r="LZW2" s="165"/>
      <c r="LZX2" s="165"/>
      <c r="LZY2" s="165"/>
      <c r="LZZ2" s="165"/>
      <c r="MAA2" s="165"/>
      <c r="MAB2" s="165"/>
      <c r="MAC2" s="165"/>
      <c r="MAD2" s="165"/>
      <c r="MAE2" s="165"/>
      <c r="MAF2" s="165"/>
      <c r="MAG2" s="165"/>
      <c r="MAH2" s="165"/>
      <c r="MAI2" s="165"/>
      <c r="MAJ2" s="165"/>
      <c r="MAK2" s="165"/>
      <c r="MAL2" s="165"/>
      <c r="MAM2" s="165"/>
      <c r="MAN2" s="165"/>
      <c r="MAO2" s="165"/>
      <c r="MAP2" s="165"/>
      <c r="MAQ2" s="165"/>
      <c r="MAR2" s="165"/>
      <c r="MAS2" s="165"/>
      <c r="MAT2" s="165"/>
      <c r="MAU2" s="165"/>
      <c r="MAV2" s="165"/>
      <c r="MAW2" s="165"/>
      <c r="MAX2" s="165"/>
      <c r="MAY2" s="165"/>
      <c r="MAZ2" s="165"/>
      <c r="MBA2" s="165"/>
      <c r="MBB2" s="165"/>
      <c r="MBC2" s="165"/>
      <c r="MBD2" s="165"/>
      <c r="MBE2" s="165"/>
      <c r="MBF2" s="165"/>
      <c r="MBG2" s="165"/>
      <c r="MBH2" s="165"/>
      <c r="MBI2" s="165"/>
      <c r="MBJ2" s="165"/>
      <c r="MBK2" s="165"/>
      <c r="MBL2" s="165"/>
      <c r="MBM2" s="165"/>
      <c r="MBN2" s="165"/>
      <c r="MBO2" s="165"/>
      <c r="MBP2" s="165"/>
      <c r="MBQ2" s="165"/>
      <c r="MBR2" s="165"/>
      <c r="MBS2" s="165"/>
      <c r="MBT2" s="165"/>
      <c r="MBU2" s="165"/>
      <c r="MBV2" s="165"/>
      <c r="MBW2" s="165"/>
      <c r="MBX2" s="165"/>
      <c r="MBY2" s="165"/>
      <c r="MBZ2" s="165"/>
      <c r="MCA2" s="165"/>
      <c r="MCB2" s="165"/>
      <c r="MCC2" s="165"/>
      <c r="MCD2" s="165"/>
      <c r="MCE2" s="165"/>
      <c r="MCF2" s="165"/>
      <c r="MCG2" s="165"/>
      <c r="MCH2" s="165"/>
      <c r="MCI2" s="165"/>
      <c r="MCJ2" s="165"/>
      <c r="MCK2" s="165"/>
      <c r="MCL2" s="165"/>
      <c r="MCM2" s="165"/>
      <c r="MCN2" s="165"/>
      <c r="MCO2" s="165"/>
      <c r="MCP2" s="165"/>
      <c r="MCQ2" s="165"/>
      <c r="MCR2" s="165"/>
      <c r="MCS2" s="165"/>
      <c r="MCT2" s="165"/>
      <c r="MCU2" s="165"/>
      <c r="MCV2" s="165"/>
      <c r="MCW2" s="165"/>
      <c r="MCX2" s="165"/>
      <c r="MCY2" s="165"/>
      <c r="MCZ2" s="165"/>
      <c r="MDA2" s="165"/>
      <c r="MDB2" s="165"/>
      <c r="MDC2" s="165"/>
      <c r="MDD2" s="165"/>
      <c r="MDE2" s="165"/>
      <c r="MDF2" s="165"/>
      <c r="MDG2" s="165"/>
      <c r="MDH2" s="165"/>
      <c r="MDI2" s="165"/>
      <c r="MDJ2" s="165"/>
      <c r="MDK2" s="165"/>
      <c r="MDL2" s="165"/>
      <c r="MDM2" s="165"/>
      <c r="MDN2" s="165"/>
      <c r="MDO2" s="165"/>
      <c r="MDP2" s="165"/>
      <c r="MDQ2" s="165"/>
      <c r="MDR2" s="165"/>
      <c r="MDS2" s="165"/>
      <c r="MDT2" s="165"/>
      <c r="MDU2" s="165"/>
      <c r="MDV2" s="165"/>
      <c r="MDW2" s="165"/>
      <c r="MDX2" s="165"/>
      <c r="MDY2" s="165"/>
      <c r="MDZ2" s="165"/>
      <c r="MEA2" s="165"/>
      <c r="MEB2" s="165"/>
      <c r="MEC2" s="165"/>
      <c r="MED2" s="165"/>
      <c r="MEE2" s="165"/>
      <c r="MEF2" s="165"/>
      <c r="MEG2" s="165"/>
      <c r="MEH2" s="165"/>
      <c r="MEI2" s="165"/>
      <c r="MEJ2" s="165"/>
      <c r="MEK2" s="165"/>
      <c r="MEL2" s="165"/>
      <c r="MEM2" s="165"/>
      <c r="MEN2" s="165"/>
      <c r="MEO2" s="165"/>
      <c r="MEP2" s="165"/>
      <c r="MEQ2" s="165"/>
      <c r="MER2" s="165"/>
      <c r="MES2" s="165"/>
      <c r="MET2" s="165"/>
      <c r="MEU2" s="165"/>
      <c r="MEV2" s="165"/>
      <c r="MEW2" s="165"/>
      <c r="MEX2" s="165"/>
      <c r="MEY2" s="165"/>
      <c r="MEZ2" s="165"/>
      <c r="MFA2" s="165"/>
      <c r="MFB2" s="165"/>
      <c r="MFC2" s="165"/>
      <c r="MFD2" s="165"/>
      <c r="MFE2" s="165"/>
      <c r="MFF2" s="165"/>
      <c r="MFG2" s="165"/>
      <c r="MFH2" s="165"/>
      <c r="MFI2" s="165"/>
      <c r="MFJ2" s="165"/>
      <c r="MFK2" s="165"/>
      <c r="MFL2" s="165"/>
      <c r="MFM2" s="165"/>
      <c r="MFN2" s="165"/>
      <c r="MFO2" s="165"/>
      <c r="MFP2" s="165"/>
      <c r="MFQ2" s="165"/>
      <c r="MFR2" s="165"/>
      <c r="MFS2" s="165"/>
      <c r="MFT2" s="165"/>
      <c r="MFU2" s="165"/>
      <c r="MFV2" s="165"/>
      <c r="MFW2" s="165"/>
      <c r="MFX2" s="165"/>
      <c r="MFY2" s="165"/>
      <c r="MFZ2" s="165"/>
      <c r="MGA2" s="165"/>
      <c r="MGB2" s="165"/>
      <c r="MGC2" s="165"/>
      <c r="MGD2" s="165"/>
      <c r="MGE2" s="165"/>
      <c r="MGF2" s="165"/>
      <c r="MGG2" s="165"/>
      <c r="MGH2" s="165"/>
      <c r="MGI2" s="165"/>
      <c r="MGJ2" s="165"/>
      <c r="MGK2" s="165"/>
      <c r="MGL2" s="165"/>
      <c r="MGM2" s="165"/>
      <c r="MGN2" s="165"/>
      <c r="MGO2" s="165"/>
      <c r="MGP2" s="165"/>
      <c r="MGQ2" s="165"/>
      <c r="MGR2" s="165"/>
      <c r="MGS2" s="165"/>
      <c r="MGT2" s="165"/>
      <c r="MGU2" s="165"/>
      <c r="MGV2" s="165"/>
      <c r="MGW2" s="165"/>
      <c r="MGX2" s="165"/>
      <c r="MGY2" s="165"/>
      <c r="MGZ2" s="165"/>
      <c r="MHA2" s="165"/>
      <c r="MHB2" s="165"/>
      <c r="MHC2" s="165"/>
      <c r="MHD2" s="165"/>
      <c r="MHE2" s="165"/>
      <c r="MHF2" s="165"/>
      <c r="MHG2" s="165"/>
      <c r="MHH2" s="165"/>
      <c r="MHI2" s="165"/>
      <c r="MHJ2" s="165"/>
      <c r="MHK2" s="165"/>
      <c r="MHL2" s="165"/>
      <c r="MHM2" s="165"/>
      <c r="MHN2" s="165"/>
      <c r="MHO2" s="165"/>
      <c r="MHP2" s="165"/>
      <c r="MHQ2" s="165"/>
      <c r="MHR2" s="165"/>
      <c r="MHS2" s="165"/>
      <c r="MHT2" s="165"/>
      <c r="MHU2" s="165"/>
      <c r="MHV2" s="165"/>
      <c r="MHW2" s="165"/>
      <c r="MHX2" s="165"/>
      <c r="MHY2" s="165"/>
      <c r="MHZ2" s="165"/>
      <c r="MIA2" s="165"/>
      <c r="MIB2" s="165"/>
      <c r="MIC2" s="165"/>
      <c r="MID2" s="165"/>
      <c r="MIE2" s="165"/>
      <c r="MIF2" s="165"/>
      <c r="MIG2" s="165"/>
      <c r="MIH2" s="165"/>
      <c r="MII2" s="165"/>
      <c r="MIJ2" s="165"/>
      <c r="MIK2" s="165"/>
      <c r="MIL2" s="165"/>
      <c r="MIM2" s="165"/>
      <c r="MIN2" s="165"/>
      <c r="MIO2" s="165"/>
      <c r="MIP2" s="165"/>
      <c r="MIQ2" s="165"/>
      <c r="MIR2" s="165"/>
      <c r="MIS2" s="165"/>
      <c r="MIT2" s="165"/>
      <c r="MIU2" s="165"/>
      <c r="MIV2" s="165"/>
      <c r="MIW2" s="165"/>
      <c r="MIX2" s="165"/>
      <c r="MIY2" s="165"/>
      <c r="MIZ2" s="165"/>
      <c r="MJA2" s="165"/>
      <c r="MJB2" s="165"/>
      <c r="MJC2" s="165"/>
      <c r="MJD2" s="165"/>
      <c r="MJE2" s="165"/>
      <c r="MJF2" s="165"/>
      <c r="MJG2" s="165"/>
      <c r="MJH2" s="165"/>
      <c r="MJI2" s="165"/>
      <c r="MJJ2" s="165"/>
      <c r="MJK2" s="165"/>
      <c r="MJL2" s="165"/>
      <c r="MJM2" s="165"/>
      <c r="MJN2" s="165"/>
      <c r="MJO2" s="165"/>
      <c r="MJP2" s="165"/>
      <c r="MJQ2" s="165"/>
      <c r="MJR2" s="165"/>
      <c r="MJS2" s="165"/>
      <c r="MJT2" s="165"/>
      <c r="MJU2" s="165"/>
      <c r="MJV2" s="165"/>
      <c r="MJW2" s="165"/>
      <c r="MJX2" s="165"/>
      <c r="MJY2" s="165"/>
      <c r="MJZ2" s="165"/>
      <c r="MKA2" s="165"/>
      <c r="MKB2" s="165"/>
      <c r="MKC2" s="165"/>
      <c r="MKD2" s="165"/>
      <c r="MKE2" s="165"/>
      <c r="MKF2" s="165"/>
      <c r="MKG2" s="165"/>
      <c r="MKH2" s="165"/>
      <c r="MKI2" s="165"/>
      <c r="MKJ2" s="165"/>
      <c r="MKK2" s="165"/>
      <c r="MKL2" s="165"/>
      <c r="MKM2" s="165"/>
      <c r="MKN2" s="165"/>
      <c r="MKO2" s="165"/>
      <c r="MKP2" s="165"/>
      <c r="MKQ2" s="165"/>
      <c r="MKR2" s="165"/>
      <c r="MKS2" s="165"/>
      <c r="MKT2" s="165"/>
      <c r="MKU2" s="165"/>
      <c r="MKV2" s="165"/>
      <c r="MKW2" s="165"/>
      <c r="MKX2" s="165"/>
      <c r="MKY2" s="165"/>
      <c r="MKZ2" s="165"/>
      <c r="MLA2" s="165"/>
      <c r="MLB2" s="165"/>
      <c r="MLC2" s="165"/>
      <c r="MLD2" s="165"/>
      <c r="MLE2" s="165"/>
      <c r="MLF2" s="165"/>
      <c r="MLG2" s="165"/>
      <c r="MLH2" s="165"/>
      <c r="MLI2" s="165"/>
      <c r="MLJ2" s="165"/>
      <c r="MLK2" s="165"/>
      <c r="MLL2" s="165"/>
      <c r="MLM2" s="165"/>
      <c r="MLN2" s="165"/>
      <c r="MLO2" s="165"/>
      <c r="MLP2" s="165"/>
      <c r="MLQ2" s="165"/>
      <c r="MLR2" s="165"/>
      <c r="MLS2" s="165"/>
      <c r="MLT2" s="165"/>
      <c r="MLU2" s="165"/>
      <c r="MLV2" s="165"/>
      <c r="MLW2" s="165"/>
      <c r="MLX2" s="165"/>
      <c r="MLY2" s="165"/>
      <c r="MLZ2" s="165"/>
      <c r="MMA2" s="165"/>
      <c r="MMB2" s="165"/>
      <c r="MMC2" s="165"/>
      <c r="MMD2" s="165"/>
      <c r="MME2" s="165"/>
      <c r="MMF2" s="165"/>
      <c r="MMG2" s="165"/>
      <c r="MMH2" s="165"/>
      <c r="MMI2" s="165"/>
      <c r="MMJ2" s="165"/>
      <c r="MMK2" s="165"/>
      <c r="MML2" s="165"/>
      <c r="MMM2" s="165"/>
      <c r="MMN2" s="165"/>
      <c r="MMO2" s="165"/>
      <c r="MMP2" s="165"/>
      <c r="MMQ2" s="165"/>
      <c r="MMR2" s="165"/>
      <c r="MMS2" s="165"/>
      <c r="MMT2" s="165"/>
      <c r="MMU2" s="165"/>
      <c r="MMV2" s="165"/>
      <c r="MMW2" s="165"/>
      <c r="MMX2" s="165"/>
      <c r="MMY2" s="165"/>
      <c r="MMZ2" s="165"/>
      <c r="MNA2" s="165"/>
      <c r="MNB2" s="165"/>
      <c r="MNC2" s="165"/>
      <c r="MND2" s="165"/>
      <c r="MNE2" s="165"/>
      <c r="MNF2" s="165"/>
      <c r="MNG2" s="165"/>
      <c r="MNH2" s="165"/>
      <c r="MNI2" s="165"/>
      <c r="MNJ2" s="165"/>
      <c r="MNK2" s="165"/>
      <c r="MNL2" s="165"/>
      <c r="MNM2" s="165"/>
      <c r="MNN2" s="165"/>
      <c r="MNO2" s="165"/>
      <c r="MNP2" s="165"/>
      <c r="MNQ2" s="165"/>
      <c r="MNR2" s="165"/>
      <c r="MNS2" s="165"/>
      <c r="MNT2" s="165"/>
      <c r="MNU2" s="165"/>
      <c r="MNV2" s="165"/>
      <c r="MNW2" s="165"/>
      <c r="MNX2" s="165"/>
      <c r="MNY2" s="165"/>
      <c r="MNZ2" s="165"/>
      <c r="MOA2" s="165"/>
      <c r="MOB2" s="165"/>
      <c r="MOC2" s="165"/>
      <c r="MOD2" s="165"/>
      <c r="MOE2" s="165"/>
      <c r="MOF2" s="165"/>
      <c r="MOG2" s="165"/>
      <c r="MOH2" s="165"/>
      <c r="MOI2" s="165"/>
      <c r="MOJ2" s="165"/>
      <c r="MOK2" s="165"/>
      <c r="MOL2" s="165"/>
      <c r="MOM2" s="165"/>
      <c r="MON2" s="165"/>
      <c r="MOO2" s="165"/>
      <c r="MOP2" s="165"/>
      <c r="MOQ2" s="165"/>
      <c r="MOR2" s="165"/>
      <c r="MOS2" s="165"/>
      <c r="MOT2" s="165"/>
      <c r="MOU2" s="165"/>
      <c r="MOV2" s="165"/>
      <c r="MOW2" s="165"/>
      <c r="MOX2" s="165"/>
      <c r="MOY2" s="165"/>
      <c r="MOZ2" s="165"/>
      <c r="MPA2" s="165"/>
      <c r="MPB2" s="165"/>
      <c r="MPC2" s="165"/>
      <c r="MPD2" s="165"/>
      <c r="MPE2" s="165"/>
      <c r="MPF2" s="165"/>
      <c r="MPG2" s="165"/>
      <c r="MPH2" s="165"/>
      <c r="MPI2" s="165"/>
      <c r="MPJ2" s="165"/>
      <c r="MPK2" s="165"/>
      <c r="MPL2" s="165"/>
      <c r="MPM2" s="165"/>
      <c r="MPN2" s="165"/>
      <c r="MPO2" s="165"/>
      <c r="MPP2" s="165"/>
      <c r="MPQ2" s="165"/>
      <c r="MPR2" s="165"/>
      <c r="MPS2" s="165"/>
      <c r="MPT2" s="165"/>
      <c r="MPU2" s="165"/>
      <c r="MPV2" s="165"/>
      <c r="MPW2" s="165"/>
      <c r="MPX2" s="165"/>
      <c r="MPY2" s="165"/>
      <c r="MPZ2" s="165"/>
      <c r="MQA2" s="165"/>
      <c r="MQB2" s="165"/>
      <c r="MQC2" s="165"/>
      <c r="MQD2" s="165"/>
      <c r="MQE2" s="165"/>
      <c r="MQF2" s="165"/>
      <c r="MQG2" s="165"/>
      <c r="MQH2" s="165"/>
      <c r="MQI2" s="165"/>
      <c r="MQJ2" s="165"/>
      <c r="MQK2" s="165"/>
      <c r="MQL2" s="165"/>
      <c r="MQM2" s="165"/>
      <c r="MQN2" s="165"/>
      <c r="MQO2" s="165"/>
      <c r="MQP2" s="165"/>
      <c r="MQQ2" s="165"/>
      <c r="MQR2" s="165"/>
      <c r="MQS2" s="165"/>
      <c r="MQT2" s="165"/>
      <c r="MQU2" s="165"/>
      <c r="MQV2" s="165"/>
      <c r="MQW2" s="165"/>
      <c r="MQX2" s="165"/>
      <c r="MQY2" s="165"/>
      <c r="MQZ2" s="165"/>
      <c r="MRA2" s="165"/>
      <c r="MRB2" s="165"/>
      <c r="MRC2" s="165"/>
      <c r="MRD2" s="165"/>
      <c r="MRE2" s="165"/>
      <c r="MRF2" s="165"/>
      <c r="MRG2" s="165"/>
      <c r="MRH2" s="165"/>
      <c r="MRI2" s="165"/>
      <c r="MRJ2" s="165"/>
      <c r="MRK2" s="165"/>
      <c r="MRL2" s="165"/>
      <c r="MRM2" s="165"/>
      <c r="MRN2" s="165"/>
      <c r="MRO2" s="165"/>
      <c r="MRP2" s="165"/>
      <c r="MRQ2" s="165"/>
      <c r="MRR2" s="165"/>
      <c r="MRS2" s="165"/>
      <c r="MRT2" s="165"/>
      <c r="MRU2" s="165"/>
      <c r="MRV2" s="165"/>
      <c r="MRW2" s="165"/>
      <c r="MRX2" s="165"/>
      <c r="MRY2" s="165"/>
      <c r="MRZ2" s="165"/>
      <c r="MSA2" s="165"/>
      <c r="MSB2" s="165"/>
      <c r="MSC2" s="165"/>
      <c r="MSD2" s="165"/>
      <c r="MSE2" s="165"/>
      <c r="MSF2" s="165"/>
      <c r="MSG2" s="165"/>
      <c r="MSH2" s="165"/>
      <c r="MSI2" s="165"/>
      <c r="MSJ2" s="165"/>
      <c r="MSK2" s="165"/>
      <c r="MSL2" s="165"/>
      <c r="MSM2" s="165"/>
      <c r="MSN2" s="165"/>
      <c r="MSO2" s="165"/>
      <c r="MSP2" s="165"/>
      <c r="MSQ2" s="165"/>
      <c r="MSR2" s="165"/>
      <c r="MSS2" s="165"/>
      <c r="MST2" s="165"/>
      <c r="MSU2" s="165"/>
      <c r="MSV2" s="165"/>
      <c r="MSW2" s="165"/>
      <c r="MSX2" s="165"/>
      <c r="MSY2" s="165"/>
      <c r="MSZ2" s="165"/>
      <c r="MTA2" s="165"/>
      <c r="MTB2" s="165"/>
      <c r="MTC2" s="165"/>
      <c r="MTD2" s="165"/>
      <c r="MTE2" s="165"/>
      <c r="MTF2" s="165"/>
      <c r="MTG2" s="165"/>
      <c r="MTH2" s="165"/>
      <c r="MTI2" s="165"/>
      <c r="MTJ2" s="165"/>
      <c r="MTK2" s="165"/>
      <c r="MTL2" s="165"/>
      <c r="MTM2" s="165"/>
      <c r="MTN2" s="165"/>
      <c r="MTO2" s="165"/>
      <c r="MTP2" s="165"/>
      <c r="MTQ2" s="165"/>
      <c r="MTR2" s="165"/>
      <c r="MTS2" s="165"/>
      <c r="MTT2" s="165"/>
      <c r="MTU2" s="165"/>
      <c r="MTV2" s="165"/>
      <c r="MTW2" s="165"/>
      <c r="MTX2" s="165"/>
      <c r="MTY2" s="165"/>
      <c r="MTZ2" s="165"/>
      <c r="MUA2" s="165"/>
      <c r="MUB2" s="165"/>
      <c r="MUC2" s="165"/>
      <c r="MUD2" s="165"/>
      <c r="MUE2" s="165"/>
      <c r="MUF2" s="165"/>
      <c r="MUG2" s="165"/>
      <c r="MUH2" s="165"/>
      <c r="MUI2" s="165"/>
      <c r="MUJ2" s="165"/>
      <c r="MUK2" s="165"/>
      <c r="MUL2" s="165"/>
      <c r="MUM2" s="165"/>
      <c r="MUN2" s="165"/>
      <c r="MUO2" s="165"/>
      <c r="MUP2" s="165"/>
      <c r="MUQ2" s="165"/>
      <c r="MUR2" s="165"/>
      <c r="MUS2" s="165"/>
      <c r="MUT2" s="165"/>
      <c r="MUU2" s="165"/>
      <c r="MUV2" s="165"/>
      <c r="MUW2" s="165"/>
      <c r="MUX2" s="165"/>
      <c r="MUY2" s="165"/>
      <c r="MUZ2" s="165"/>
      <c r="MVA2" s="165"/>
      <c r="MVB2" s="165"/>
      <c r="MVC2" s="165"/>
      <c r="MVD2" s="165"/>
      <c r="MVE2" s="165"/>
      <c r="MVF2" s="165"/>
      <c r="MVG2" s="165"/>
      <c r="MVH2" s="165"/>
      <c r="MVI2" s="165"/>
      <c r="MVJ2" s="165"/>
      <c r="MVK2" s="165"/>
      <c r="MVL2" s="165"/>
      <c r="MVM2" s="165"/>
      <c r="MVN2" s="165"/>
      <c r="MVO2" s="165"/>
      <c r="MVP2" s="165"/>
      <c r="MVQ2" s="165"/>
      <c r="MVR2" s="165"/>
      <c r="MVS2" s="165"/>
      <c r="MVT2" s="165"/>
      <c r="MVU2" s="165"/>
      <c r="MVV2" s="165"/>
      <c r="MVW2" s="165"/>
      <c r="MVX2" s="165"/>
      <c r="MVY2" s="165"/>
      <c r="MVZ2" s="165"/>
      <c r="MWA2" s="165"/>
      <c r="MWB2" s="165"/>
      <c r="MWC2" s="165"/>
      <c r="MWD2" s="165"/>
      <c r="MWE2" s="165"/>
      <c r="MWF2" s="165"/>
      <c r="MWG2" s="165"/>
      <c r="MWH2" s="165"/>
      <c r="MWI2" s="165"/>
      <c r="MWJ2" s="165"/>
      <c r="MWK2" s="165"/>
      <c r="MWL2" s="165"/>
      <c r="MWM2" s="165"/>
      <c r="MWN2" s="165"/>
      <c r="MWO2" s="165"/>
      <c r="MWP2" s="165"/>
      <c r="MWQ2" s="165"/>
      <c r="MWR2" s="165"/>
      <c r="MWS2" s="165"/>
      <c r="MWT2" s="165"/>
      <c r="MWU2" s="165"/>
      <c r="MWV2" s="165"/>
      <c r="MWW2" s="165"/>
      <c r="MWX2" s="165"/>
      <c r="MWY2" s="165"/>
      <c r="MWZ2" s="165"/>
      <c r="MXA2" s="165"/>
      <c r="MXB2" s="165"/>
      <c r="MXC2" s="165"/>
      <c r="MXD2" s="165"/>
      <c r="MXE2" s="165"/>
      <c r="MXF2" s="165"/>
      <c r="MXG2" s="165"/>
      <c r="MXH2" s="165"/>
      <c r="MXI2" s="165"/>
      <c r="MXJ2" s="165"/>
      <c r="MXK2" s="165"/>
      <c r="MXL2" s="165"/>
      <c r="MXM2" s="165"/>
      <c r="MXN2" s="165"/>
      <c r="MXO2" s="165"/>
      <c r="MXP2" s="165"/>
      <c r="MXQ2" s="165"/>
      <c r="MXR2" s="165"/>
      <c r="MXS2" s="165"/>
      <c r="MXT2" s="165"/>
      <c r="MXU2" s="165"/>
      <c r="MXV2" s="165"/>
      <c r="MXW2" s="165"/>
      <c r="MXX2" s="165"/>
      <c r="MXY2" s="165"/>
      <c r="MXZ2" s="165"/>
      <c r="MYA2" s="165"/>
      <c r="MYB2" s="165"/>
      <c r="MYC2" s="165"/>
      <c r="MYD2" s="165"/>
      <c r="MYE2" s="165"/>
      <c r="MYF2" s="165"/>
      <c r="MYG2" s="165"/>
      <c r="MYH2" s="165"/>
      <c r="MYI2" s="165"/>
      <c r="MYJ2" s="165"/>
      <c r="MYK2" s="165"/>
      <c r="MYL2" s="165"/>
      <c r="MYM2" s="165"/>
      <c r="MYN2" s="165"/>
      <c r="MYO2" s="165"/>
      <c r="MYP2" s="165"/>
      <c r="MYQ2" s="165"/>
      <c r="MYR2" s="165"/>
      <c r="MYS2" s="165"/>
      <c r="MYT2" s="165"/>
      <c r="MYU2" s="165"/>
      <c r="MYV2" s="165"/>
      <c r="MYW2" s="165"/>
      <c r="MYX2" s="165"/>
      <c r="MYY2" s="165"/>
      <c r="MYZ2" s="165"/>
      <c r="MZA2" s="165"/>
      <c r="MZB2" s="165"/>
      <c r="MZC2" s="165"/>
      <c r="MZD2" s="165"/>
      <c r="MZE2" s="165"/>
      <c r="MZF2" s="165"/>
      <c r="MZG2" s="165"/>
      <c r="MZH2" s="165"/>
      <c r="MZI2" s="165"/>
      <c r="MZJ2" s="165"/>
      <c r="MZK2" s="165"/>
      <c r="MZL2" s="165"/>
      <c r="MZM2" s="165"/>
      <c r="MZN2" s="165"/>
      <c r="MZO2" s="165"/>
      <c r="MZP2" s="165"/>
      <c r="MZQ2" s="165"/>
      <c r="MZR2" s="165"/>
      <c r="MZS2" s="165"/>
      <c r="MZT2" s="165"/>
      <c r="MZU2" s="165"/>
      <c r="MZV2" s="165"/>
      <c r="MZW2" s="165"/>
      <c r="MZX2" s="165"/>
      <c r="MZY2" s="165"/>
      <c r="MZZ2" s="165"/>
      <c r="NAA2" s="165"/>
      <c r="NAB2" s="165"/>
      <c r="NAC2" s="165"/>
      <c r="NAD2" s="165"/>
      <c r="NAE2" s="165"/>
      <c r="NAF2" s="165"/>
      <c r="NAG2" s="165"/>
      <c r="NAH2" s="165"/>
      <c r="NAI2" s="165"/>
      <c r="NAJ2" s="165"/>
      <c r="NAK2" s="165"/>
      <c r="NAL2" s="165"/>
      <c r="NAM2" s="165"/>
      <c r="NAN2" s="165"/>
      <c r="NAO2" s="165"/>
      <c r="NAP2" s="165"/>
      <c r="NAQ2" s="165"/>
      <c r="NAR2" s="165"/>
      <c r="NAS2" s="165"/>
      <c r="NAT2" s="165"/>
      <c r="NAU2" s="165"/>
      <c r="NAV2" s="165"/>
      <c r="NAW2" s="165"/>
      <c r="NAX2" s="165"/>
      <c r="NAY2" s="165"/>
      <c r="NAZ2" s="165"/>
      <c r="NBA2" s="165"/>
      <c r="NBB2" s="165"/>
      <c r="NBC2" s="165"/>
      <c r="NBD2" s="165"/>
      <c r="NBE2" s="165"/>
      <c r="NBF2" s="165"/>
      <c r="NBG2" s="165"/>
      <c r="NBH2" s="165"/>
      <c r="NBI2" s="165"/>
      <c r="NBJ2" s="165"/>
      <c r="NBK2" s="165"/>
      <c r="NBL2" s="165"/>
      <c r="NBM2" s="165"/>
      <c r="NBN2" s="165"/>
      <c r="NBO2" s="165"/>
      <c r="NBP2" s="165"/>
      <c r="NBQ2" s="165"/>
      <c r="NBR2" s="165"/>
      <c r="NBS2" s="165"/>
      <c r="NBT2" s="165"/>
      <c r="NBU2" s="165"/>
      <c r="NBV2" s="165"/>
      <c r="NBW2" s="165"/>
      <c r="NBX2" s="165"/>
      <c r="NBY2" s="165"/>
      <c r="NBZ2" s="165"/>
      <c r="NCA2" s="165"/>
      <c r="NCB2" s="165"/>
      <c r="NCC2" s="165"/>
      <c r="NCD2" s="165"/>
      <c r="NCE2" s="165"/>
      <c r="NCF2" s="165"/>
      <c r="NCG2" s="165"/>
      <c r="NCH2" s="165"/>
      <c r="NCI2" s="165"/>
      <c r="NCJ2" s="165"/>
      <c r="NCK2" s="165"/>
      <c r="NCL2" s="165"/>
      <c r="NCM2" s="165"/>
      <c r="NCN2" s="165"/>
      <c r="NCO2" s="165"/>
      <c r="NCP2" s="165"/>
      <c r="NCQ2" s="165"/>
      <c r="NCR2" s="165"/>
      <c r="NCS2" s="165"/>
      <c r="NCT2" s="165"/>
      <c r="NCU2" s="165"/>
      <c r="NCV2" s="165"/>
      <c r="NCW2" s="165"/>
      <c r="NCX2" s="165"/>
      <c r="NCY2" s="165"/>
      <c r="NCZ2" s="165"/>
      <c r="NDA2" s="165"/>
      <c r="NDB2" s="165"/>
      <c r="NDC2" s="165"/>
      <c r="NDD2" s="165"/>
      <c r="NDE2" s="165"/>
      <c r="NDF2" s="165"/>
      <c r="NDG2" s="165"/>
      <c r="NDH2" s="165"/>
      <c r="NDI2" s="165"/>
      <c r="NDJ2" s="165"/>
      <c r="NDK2" s="165"/>
      <c r="NDL2" s="165"/>
      <c r="NDM2" s="165"/>
      <c r="NDN2" s="165"/>
      <c r="NDO2" s="165"/>
      <c r="NDP2" s="165"/>
      <c r="NDQ2" s="165"/>
      <c r="NDR2" s="165"/>
      <c r="NDS2" s="165"/>
      <c r="NDT2" s="165"/>
      <c r="NDU2" s="165"/>
      <c r="NDV2" s="165"/>
      <c r="NDW2" s="165"/>
      <c r="NDX2" s="165"/>
      <c r="NDY2" s="165"/>
      <c r="NDZ2" s="165"/>
      <c r="NEA2" s="165"/>
      <c r="NEB2" s="165"/>
      <c r="NEC2" s="165"/>
      <c r="NED2" s="165"/>
      <c r="NEE2" s="165"/>
      <c r="NEF2" s="165"/>
      <c r="NEG2" s="165"/>
      <c r="NEH2" s="165"/>
      <c r="NEI2" s="165"/>
      <c r="NEJ2" s="165"/>
      <c r="NEK2" s="165"/>
      <c r="NEL2" s="165"/>
      <c r="NEM2" s="165"/>
      <c r="NEN2" s="165"/>
      <c r="NEO2" s="165"/>
      <c r="NEP2" s="165"/>
      <c r="NEQ2" s="165"/>
      <c r="NER2" s="165"/>
      <c r="NES2" s="165"/>
      <c r="NET2" s="165"/>
      <c r="NEU2" s="165"/>
      <c r="NEV2" s="165"/>
      <c r="NEW2" s="165"/>
      <c r="NEX2" s="165"/>
      <c r="NEY2" s="165"/>
      <c r="NEZ2" s="165"/>
      <c r="NFA2" s="165"/>
      <c r="NFB2" s="165"/>
      <c r="NFC2" s="165"/>
      <c r="NFD2" s="165"/>
      <c r="NFE2" s="165"/>
      <c r="NFF2" s="165"/>
      <c r="NFG2" s="165"/>
      <c r="NFH2" s="165"/>
      <c r="NFI2" s="165"/>
      <c r="NFJ2" s="165"/>
      <c r="NFK2" s="165"/>
      <c r="NFL2" s="165"/>
      <c r="NFM2" s="165"/>
      <c r="NFN2" s="165"/>
      <c r="NFO2" s="165"/>
      <c r="NFP2" s="165"/>
      <c r="NFQ2" s="165"/>
      <c r="NFR2" s="165"/>
      <c r="NFS2" s="165"/>
      <c r="NFT2" s="165"/>
      <c r="NFU2" s="165"/>
      <c r="NFV2" s="165"/>
      <c r="NFW2" s="165"/>
      <c r="NFX2" s="165"/>
      <c r="NFY2" s="165"/>
      <c r="NFZ2" s="165"/>
      <c r="NGA2" s="165"/>
      <c r="NGB2" s="165"/>
      <c r="NGC2" s="165"/>
      <c r="NGD2" s="165"/>
      <c r="NGE2" s="165"/>
      <c r="NGF2" s="165"/>
      <c r="NGG2" s="165"/>
      <c r="NGH2" s="165"/>
      <c r="NGI2" s="165"/>
      <c r="NGJ2" s="165"/>
      <c r="NGK2" s="165"/>
      <c r="NGL2" s="165"/>
      <c r="NGM2" s="165"/>
      <c r="NGN2" s="165"/>
      <c r="NGO2" s="165"/>
      <c r="NGP2" s="165"/>
      <c r="NGQ2" s="165"/>
      <c r="NGR2" s="165"/>
      <c r="NGS2" s="165"/>
      <c r="NGT2" s="165"/>
      <c r="NGU2" s="165"/>
      <c r="NGV2" s="165"/>
      <c r="NGW2" s="165"/>
      <c r="NGX2" s="165"/>
      <c r="NGY2" s="165"/>
      <c r="NGZ2" s="165"/>
      <c r="NHA2" s="165"/>
      <c r="NHB2" s="165"/>
      <c r="NHC2" s="165"/>
      <c r="NHD2" s="165"/>
      <c r="NHE2" s="165"/>
      <c r="NHF2" s="165"/>
      <c r="NHG2" s="165"/>
      <c r="NHH2" s="165"/>
      <c r="NHI2" s="165"/>
      <c r="NHJ2" s="165"/>
      <c r="NHK2" s="165"/>
      <c r="NHL2" s="165"/>
      <c r="NHM2" s="165"/>
      <c r="NHN2" s="165"/>
      <c r="NHO2" s="165"/>
      <c r="NHP2" s="165"/>
      <c r="NHQ2" s="165"/>
      <c r="NHR2" s="165"/>
      <c r="NHS2" s="165"/>
      <c r="NHT2" s="165"/>
      <c r="NHU2" s="165"/>
      <c r="NHV2" s="165"/>
      <c r="NHW2" s="165"/>
      <c r="NHX2" s="165"/>
      <c r="NHY2" s="165"/>
      <c r="NHZ2" s="165"/>
      <c r="NIA2" s="165"/>
      <c r="NIB2" s="165"/>
      <c r="NIC2" s="165"/>
      <c r="NID2" s="165"/>
      <c r="NIE2" s="165"/>
      <c r="NIF2" s="165"/>
      <c r="NIG2" s="165"/>
      <c r="NIH2" s="165"/>
      <c r="NII2" s="165"/>
      <c r="NIJ2" s="165"/>
      <c r="NIK2" s="165"/>
      <c r="NIL2" s="165"/>
      <c r="NIM2" s="165"/>
      <c r="NIN2" s="165"/>
      <c r="NIO2" s="165"/>
      <c r="NIP2" s="165"/>
      <c r="NIQ2" s="165"/>
      <c r="NIR2" s="165"/>
      <c r="NIS2" s="165"/>
      <c r="NIT2" s="165"/>
      <c r="NIU2" s="165"/>
      <c r="NIV2" s="165"/>
      <c r="NIW2" s="165"/>
      <c r="NIX2" s="165"/>
      <c r="NIY2" s="165"/>
      <c r="NIZ2" s="165"/>
      <c r="NJA2" s="165"/>
      <c r="NJB2" s="165"/>
      <c r="NJC2" s="165"/>
      <c r="NJD2" s="165"/>
      <c r="NJE2" s="165"/>
      <c r="NJF2" s="165"/>
      <c r="NJG2" s="165"/>
      <c r="NJH2" s="165"/>
      <c r="NJI2" s="165"/>
      <c r="NJJ2" s="165"/>
      <c r="NJK2" s="165"/>
      <c r="NJL2" s="165"/>
      <c r="NJM2" s="165"/>
      <c r="NJN2" s="165"/>
      <c r="NJO2" s="165"/>
      <c r="NJP2" s="165"/>
      <c r="NJQ2" s="165"/>
      <c r="NJR2" s="165"/>
      <c r="NJS2" s="165"/>
      <c r="NJT2" s="165"/>
      <c r="NJU2" s="165"/>
      <c r="NJV2" s="165"/>
      <c r="NJW2" s="165"/>
      <c r="NJX2" s="165"/>
      <c r="NJY2" s="165"/>
      <c r="NJZ2" s="165"/>
      <c r="NKA2" s="165"/>
      <c r="NKB2" s="165"/>
      <c r="NKC2" s="165"/>
      <c r="NKD2" s="165"/>
      <c r="NKE2" s="165"/>
      <c r="NKF2" s="165"/>
      <c r="NKG2" s="165"/>
      <c r="NKH2" s="165"/>
      <c r="NKI2" s="165"/>
      <c r="NKJ2" s="165"/>
      <c r="NKK2" s="165"/>
      <c r="NKL2" s="165"/>
      <c r="NKM2" s="165"/>
      <c r="NKN2" s="165"/>
      <c r="NKO2" s="165"/>
      <c r="NKP2" s="165"/>
      <c r="NKQ2" s="165"/>
      <c r="NKR2" s="165"/>
      <c r="NKS2" s="165"/>
      <c r="NKT2" s="165"/>
      <c r="NKU2" s="165"/>
      <c r="NKV2" s="165"/>
      <c r="NKW2" s="165"/>
      <c r="NKX2" s="165"/>
      <c r="NKY2" s="165"/>
      <c r="NKZ2" s="165"/>
      <c r="NLA2" s="165"/>
      <c r="NLB2" s="165"/>
      <c r="NLC2" s="165"/>
      <c r="NLD2" s="165"/>
      <c r="NLE2" s="165"/>
      <c r="NLF2" s="165"/>
      <c r="NLG2" s="165"/>
      <c r="NLH2" s="165"/>
      <c r="NLI2" s="165"/>
      <c r="NLJ2" s="165"/>
      <c r="NLK2" s="165"/>
      <c r="NLL2" s="165"/>
      <c r="NLM2" s="165"/>
      <c r="NLN2" s="165"/>
      <c r="NLO2" s="165"/>
      <c r="NLP2" s="165"/>
      <c r="NLQ2" s="165"/>
      <c r="NLR2" s="165"/>
      <c r="NLS2" s="165"/>
      <c r="NLT2" s="165"/>
      <c r="NLU2" s="165"/>
      <c r="NLV2" s="165"/>
      <c r="NLW2" s="165"/>
      <c r="NLX2" s="165"/>
      <c r="NLY2" s="165"/>
      <c r="NLZ2" s="165"/>
      <c r="NMA2" s="165"/>
      <c r="NMB2" s="165"/>
      <c r="NMC2" s="165"/>
      <c r="NMD2" s="165"/>
      <c r="NME2" s="165"/>
      <c r="NMF2" s="165"/>
      <c r="NMG2" s="165"/>
      <c r="NMH2" s="165"/>
      <c r="NMI2" s="165"/>
      <c r="NMJ2" s="165"/>
      <c r="NMK2" s="165"/>
      <c r="NML2" s="165"/>
      <c r="NMM2" s="165"/>
      <c r="NMN2" s="165"/>
      <c r="NMO2" s="165"/>
      <c r="NMP2" s="165"/>
      <c r="NMQ2" s="165"/>
      <c r="NMR2" s="165"/>
      <c r="NMS2" s="165"/>
      <c r="NMT2" s="165"/>
      <c r="NMU2" s="165"/>
      <c r="NMV2" s="165"/>
      <c r="NMW2" s="165"/>
      <c r="NMX2" s="165"/>
      <c r="NMY2" s="165"/>
      <c r="NMZ2" s="165"/>
      <c r="NNA2" s="165"/>
      <c r="NNB2" s="165"/>
      <c r="NNC2" s="165"/>
      <c r="NND2" s="165"/>
      <c r="NNE2" s="165"/>
      <c r="NNF2" s="165"/>
      <c r="NNG2" s="165"/>
      <c r="NNH2" s="165"/>
      <c r="NNI2" s="165"/>
      <c r="NNJ2" s="165"/>
      <c r="NNK2" s="165"/>
      <c r="NNL2" s="165"/>
      <c r="NNM2" s="165"/>
      <c r="NNN2" s="165"/>
      <c r="NNO2" s="165"/>
      <c r="NNP2" s="165"/>
      <c r="NNQ2" s="165"/>
      <c r="NNR2" s="165"/>
      <c r="NNS2" s="165"/>
      <c r="NNT2" s="165"/>
      <c r="NNU2" s="165"/>
      <c r="NNV2" s="165"/>
      <c r="NNW2" s="165"/>
      <c r="NNX2" s="165"/>
      <c r="NNY2" s="165"/>
      <c r="NNZ2" s="165"/>
      <c r="NOA2" s="165"/>
      <c r="NOB2" s="165"/>
      <c r="NOC2" s="165"/>
      <c r="NOD2" s="165"/>
      <c r="NOE2" s="165"/>
      <c r="NOF2" s="165"/>
      <c r="NOG2" s="165"/>
      <c r="NOH2" s="165"/>
      <c r="NOI2" s="165"/>
      <c r="NOJ2" s="165"/>
      <c r="NOK2" s="165"/>
      <c r="NOL2" s="165"/>
      <c r="NOM2" s="165"/>
      <c r="NON2" s="165"/>
      <c r="NOO2" s="165"/>
      <c r="NOP2" s="165"/>
      <c r="NOQ2" s="165"/>
      <c r="NOR2" s="165"/>
      <c r="NOS2" s="165"/>
      <c r="NOT2" s="165"/>
      <c r="NOU2" s="165"/>
      <c r="NOV2" s="165"/>
      <c r="NOW2" s="165"/>
      <c r="NOX2" s="165"/>
      <c r="NOY2" s="165"/>
      <c r="NOZ2" s="165"/>
      <c r="NPA2" s="165"/>
      <c r="NPB2" s="165"/>
      <c r="NPC2" s="165"/>
      <c r="NPD2" s="165"/>
      <c r="NPE2" s="165"/>
      <c r="NPF2" s="165"/>
      <c r="NPG2" s="165"/>
      <c r="NPH2" s="165"/>
      <c r="NPI2" s="165"/>
      <c r="NPJ2" s="165"/>
      <c r="NPK2" s="165"/>
      <c r="NPL2" s="165"/>
      <c r="NPM2" s="165"/>
      <c r="NPN2" s="165"/>
      <c r="NPO2" s="165"/>
      <c r="NPP2" s="165"/>
      <c r="NPQ2" s="165"/>
      <c r="NPR2" s="165"/>
      <c r="NPS2" s="165"/>
      <c r="NPT2" s="165"/>
      <c r="NPU2" s="165"/>
      <c r="NPV2" s="165"/>
      <c r="NPW2" s="165"/>
      <c r="NPX2" s="165"/>
      <c r="NPY2" s="165"/>
      <c r="NPZ2" s="165"/>
      <c r="NQA2" s="165"/>
      <c r="NQB2" s="165"/>
      <c r="NQC2" s="165"/>
      <c r="NQD2" s="165"/>
      <c r="NQE2" s="165"/>
      <c r="NQF2" s="165"/>
      <c r="NQG2" s="165"/>
      <c r="NQH2" s="165"/>
      <c r="NQI2" s="165"/>
      <c r="NQJ2" s="165"/>
      <c r="NQK2" s="165"/>
      <c r="NQL2" s="165"/>
      <c r="NQM2" s="165"/>
      <c r="NQN2" s="165"/>
      <c r="NQO2" s="165"/>
      <c r="NQP2" s="165"/>
      <c r="NQQ2" s="165"/>
      <c r="NQR2" s="165"/>
      <c r="NQS2" s="165"/>
      <c r="NQT2" s="165"/>
      <c r="NQU2" s="165"/>
      <c r="NQV2" s="165"/>
      <c r="NQW2" s="165"/>
      <c r="NQX2" s="165"/>
      <c r="NQY2" s="165"/>
      <c r="NQZ2" s="165"/>
      <c r="NRA2" s="165"/>
      <c r="NRB2" s="165"/>
      <c r="NRC2" s="165"/>
      <c r="NRD2" s="165"/>
      <c r="NRE2" s="165"/>
      <c r="NRF2" s="165"/>
      <c r="NRG2" s="165"/>
      <c r="NRH2" s="165"/>
      <c r="NRI2" s="165"/>
      <c r="NRJ2" s="165"/>
      <c r="NRK2" s="165"/>
      <c r="NRL2" s="165"/>
      <c r="NRM2" s="165"/>
      <c r="NRN2" s="165"/>
      <c r="NRO2" s="165"/>
      <c r="NRP2" s="165"/>
      <c r="NRQ2" s="165"/>
      <c r="NRR2" s="165"/>
      <c r="NRS2" s="165"/>
      <c r="NRT2" s="165"/>
      <c r="NRU2" s="165"/>
      <c r="NRV2" s="165"/>
      <c r="NRW2" s="165"/>
      <c r="NRX2" s="165"/>
      <c r="NRY2" s="165"/>
      <c r="NRZ2" s="165"/>
      <c r="NSA2" s="165"/>
      <c r="NSB2" s="165"/>
      <c r="NSC2" s="165"/>
      <c r="NSD2" s="165"/>
      <c r="NSE2" s="165"/>
      <c r="NSF2" s="165"/>
      <c r="NSG2" s="165"/>
      <c r="NSH2" s="165"/>
      <c r="NSI2" s="165"/>
      <c r="NSJ2" s="165"/>
      <c r="NSK2" s="165"/>
      <c r="NSL2" s="165"/>
      <c r="NSM2" s="165"/>
      <c r="NSN2" s="165"/>
      <c r="NSO2" s="165"/>
      <c r="NSP2" s="165"/>
      <c r="NSQ2" s="165"/>
      <c r="NSR2" s="165"/>
      <c r="NSS2" s="165"/>
      <c r="NST2" s="165"/>
      <c r="NSU2" s="165"/>
      <c r="NSV2" s="165"/>
      <c r="NSW2" s="165"/>
      <c r="NSX2" s="165"/>
      <c r="NSY2" s="165"/>
      <c r="NSZ2" s="165"/>
      <c r="NTA2" s="165"/>
      <c r="NTB2" s="165"/>
      <c r="NTC2" s="165"/>
      <c r="NTD2" s="165"/>
      <c r="NTE2" s="165"/>
      <c r="NTF2" s="165"/>
      <c r="NTG2" s="165"/>
      <c r="NTH2" s="165"/>
      <c r="NTI2" s="165"/>
      <c r="NTJ2" s="165"/>
      <c r="NTK2" s="165"/>
      <c r="NTL2" s="165"/>
      <c r="NTM2" s="165"/>
      <c r="NTN2" s="165"/>
      <c r="NTO2" s="165"/>
      <c r="NTP2" s="165"/>
      <c r="NTQ2" s="165"/>
      <c r="NTR2" s="165"/>
      <c r="NTS2" s="165"/>
      <c r="NTT2" s="165"/>
      <c r="NTU2" s="165"/>
      <c r="NTV2" s="165"/>
      <c r="NTW2" s="165"/>
      <c r="NTX2" s="165"/>
      <c r="NTY2" s="165"/>
      <c r="NTZ2" s="165"/>
      <c r="NUA2" s="165"/>
      <c r="NUB2" s="165"/>
      <c r="NUC2" s="165"/>
      <c r="NUD2" s="165"/>
      <c r="NUE2" s="165"/>
      <c r="NUF2" s="165"/>
      <c r="NUG2" s="165"/>
      <c r="NUH2" s="165"/>
      <c r="NUI2" s="165"/>
      <c r="NUJ2" s="165"/>
      <c r="NUK2" s="165"/>
      <c r="NUL2" s="165"/>
      <c r="NUM2" s="165"/>
      <c r="NUN2" s="165"/>
      <c r="NUO2" s="165"/>
      <c r="NUP2" s="165"/>
      <c r="NUQ2" s="165"/>
      <c r="NUR2" s="165"/>
      <c r="NUS2" s="165"/>
      <c r="NUT2" s="165"/>
      <c r="NUU2" s="165"/>
      <c r="NUV2" s="165"/>
      <c r="NUW2" s="165"/>
      <c r="NUX2" s="165"/>
      <c r="NUY2" s="165"/>
      <c r="NUZ2" s="165"/>
      <c r="NVA2" s="165"/>
      <c r="NVB2" s="165"/>
      <c r="NVC2" s="165"/>
      <c r="NVD2" s="165"/>
      <c r="NVE2" s="165"/>
      <c r="NVF2" s="165"/>
      <c r="NVG2" s="165"/>
      <c r="NVH2" s="165"/>
      <c r="NVI2" s="165"/>
      <c r="NVJ2" s="165"/>
      <c r="NVK2" s="165"/>
      <c r="NVL2" s="165"/>
      <c r="NVM2" s="165"/>
      <c r="NVN2" s="165"/>
      <c r="NVO2" s="165"/>
      <c r="NVP2" s="165"/>
      <c r="NVQ2" s="165"/>
      <c r="NVR2" s="165"/>
      <c r="NVS2" s="165"/>
      <c r="NVT2" s="165"/>
      <c r="NVU2" s="165"/>
      <c r="NVV2" s="165"/>
      <c r="NVW2" s="165"/>
      <c r="NVX2" s="165"/>
      <c r="NVY2" s="165"/>
      <c r="NVZ2" s="165"/>
      <c r="NWA2" s="165"/>
      <c r="NWB2" s="165"/>
      <c r="NWC2" s="165"/>
      <c r="NWD2" s="165"/>
      <c r="NWE2" s="165"/>
      <c r="NWF2" s="165"/>
      <c r="NWG2" s="165"/>
      <c r="NWH2" s="165"/>
      <c r="NWI2" s="165"/>
      <c r="NWJ2" s="165"/>
      <c r="NWK2" s="165"/>
      <c r="NWL2" s="165"/>
      <c r="NWM2" s="165"/>
      <c r="NWN2" s="165"/>
      <c r="NWO2" s="165"/>
      <c r="NWP2" s="165"/>
      <c r="NWQ2" s="165"/>
      <c r="NWR2" s="165"/>
      <c r="NWS2" s="165"/>
      <c r="NWT2" s="165"/>
      <c r="NWU2" s="165"/>
      <c r="NWV2" s="165"/>
      <c r="NWW2" s="165"/>
      <c r="NWX2" s="165"/>
      <c r="NWY2" s="165"/>
      <c r="NWZ2" s="165"/>
      <c r="NXA2" s="165"/>
      <c r="NXB2" s="165"/>
      <c r="NXC2" s="165"/>
      <c r="NXD2" s="165"/>
      <c r="NXE2" s="165"/>
      <c r="NXF2" s="165"/>
      <c r="NXG2" s="165"/>
      <c r="NXH2" s="165"/>
      <c r="NXI2" s="165"/>
      <c r="NXJ2" s="165"/>
      <c r="NXK2" s="165"/>
      <c r="NXL2" s="165"/>
      <c r="NXM2" s="165"/>
      <c r="NXN2" s="165"/>
      <c r="NXO2" s="165"/>
      <c r="NXP2" s="165"/>
      <c r="NXQ2" s="165"/>
      <c r="NXR2" s="165"/>
      <c r="NXS2" s="165"/>
      <c r="NXT2" s="165"/>
      <c r="NXU2" s="165"/>
      <c r="NXV2" s="165"/>
      <c r="NXW2" s="165"/>
      <c r="NXX2" s="165"/>
      <c r="NXY2" s="165"/>
      <c r="NXZ2" s="165"/>
      <c r="NYA2" s="165"/>
      <c r="NYB2" s="165"/>
      <c r="NYC2" s="165"/>
      <c r="NYD2" s="165"/>
      <c r="NYE2" s="165"/>
      <c r="NYF2" s="165"/>
      <c r="NYG2" s="165"/>
      <c r="NYH2" s="165"/>
      <c r="NYI2" s="165"/>
      <c r="NYJ2" s="165"/>
      <c r="NYK2" s="165"/>
      <c r="NYL2" s="165"/>
      <c r="NYM2" s="165"/>
      <c r="NYN2" s="165"/>
      <c r="NYO2" s="165"/>
      <c r="NYP2" s="165"/>
      <c r="NYQ2" s="165"/>
      <c r="NYR2" s="165"/>
      <c r="NYS2" s="165"/>
      <c r="NYT2" s="165"/>
      <c r="NYU2" s="165"/>
      <c r="NYV2" s="165"/>
      <c r="NYW2" s="165"/>
      <c r="NYX2" s="165"/>
      <c r="NYY2" s="165"/>
      <c r="NYZ2" s="165"/>
      <c r="NZA2" s="165"/>
      <c r="NZB2" s="165"/>
      <c r="NZC2" s="165"/>
      <c r="NZD2" s="165"/>
      <c r="NZE2" s="165"/>
      <c r="NZF2" s="165"/>
      <c r="NZG2" s="165"/>
      <c r="NZH2" s="165"/>
      <c r="NZI2" s="165"/>
      <c r="NZJ2" s="165"/>
      <c r="NZK2" s="165"/>
      <c r="NZL2" s="165"/>
      <c r="NZM2" s="165"/>
      <c r="NZN2" s="165"/>
      <c r="NZO2" s="165"/>
      <c r="NZP2" s="165"/>
      <c r="NZQ2" s="165"/>
      <c r="NZR2" s="165"/>
      <c r="NZS2" s="165"/>
      <c r="NZT2" s="165"/>
      <c r="NZU2" s="165"/>
      <c r="NZV2" s="165"/>
      <c r="NZW2" s="165"/>
      <c r="NZX2" s="165"/>
      <c r="NZY2" s="165"/>
      <c r="NZZ2" s="165"/>
      <c r="OAA2" s="165"/>
      <c r="OAB2" s="165"/>
      <c r="OAC2" s="165"/>
      <c r="OAD2" s="165"/>
      <c r="OAE2" s="165"/>
      <c r="OAF2" s="165"/>
      <c r="OAG2" s="165"/>
      <c r="OAH2" s="165"/>
      <c r="OAI2" s="165"/>
      <c r="OAJ2" s="165"/>
      <c r="OAK2" s="165"/>
      <c r="OAL2" s="165"/>
      <c r="OAM2" s="165"/>
      <c r="OAN2" s="165"/>
      <c r="OAO2" s="165"/>
      <c r="OAP2" s="165"/>
      <c r="OAQ2" s="165"/>
      <c r="OAR2" s="165"/>
      <c r="OAS2" s="165"/>
      <c r="OAT2" s="165"/>
      <c r="OAU2" s="165"/>
      <c r="OAV2" s="165"/>
      <c r="OAW2" s="165"/>
      <c r="OAX2" s="165"/>
      <c r="OAY2" s="165"/>
      <c r="OAZ2" s="165"/>
      <c r="OBA2" s="165"/>
      <c r="OBB2" s="165"/>
      <c r="OBC2" s="165"/>
      <c r="OBD2" s="165"/>
      <c r="OBE2" s="165"/>
      <c r="OBF2" s="165"/>
      <c r="OBG2" s="165"/>
      <c r="OBH2" s="165"/>
      <c r="OBI2" s="165"/>
      <c r="OBJ2" s="165"/>
      <c r="OBK2" s="165"/>
      <c r="OBL2" s="165"/>
      <c r="OBM2" s="165"/>
      <c r="OBN2" s="165"/>
      <c r="OBO2" s="165"/>
      <c r="OBP2" s="165"/>
      <c r="OBQ2" s="165"/>
      <c r="OBR2" s="165"/>
      <c r="OBS2" s="165"/>
      <c r="OBT2" s="165"/>
      <c r="OBU2" s="165"/>
      <c r="OBV2" s="165"/>
      <c r="OBW2" s="165"/>
      <c r="OBX2" s="165"/>
      <c r="OBY2" s="165"/>
      <c r="OBZ2" s="165"/>
      <c r="OCA2" s="165"/>
      <c r="OCB2" s="165"/>
      <c r="OCC2" s="165"/>
      <c r="OCD2" s="165"/>
      <c r="OCE2" s="165"/>
      <c r="OCF2" s="165"/>
      <c r="OCG2" s="165"/>
      <c r="OCH2" s="165"/>
      <c r="OCI2" s="165"/>
      <c r="OCJ2" s="165"/>
      <c r="OCK2" s="165"/>
      <c r="OCL2" s="165"/>
      <c r="OCM2" s="165"/>
      <c r="OCN2" s="165"/>
      <c r="OCO2" s="165"/>
      <c r="OCP2" s="165"/>
      <c r="OCQ2" s="165"/>
      <c r="OCR2" s="165"/>
      <c r="OCS2" s="165"/>
      <c r="OCT2" s="165"/>
      <c r="OCU2" s="165"/>
      <c r="OCV2" s="165"/>
      <c r="OCW2" s="165"/>
      <c r="OCX2" s="165"/>
      <c r="OCY2" s="165"/>
      <c r="OCZ2" s="165"/>
      <c r="ODA2" s="165"/>
      <c r="ODB2" s="165"/>
      <c r="ODC2" s="165"/>
      <c r="ODD2" s="165"/>
      <c r="ODE2" s="165"/>
      <c r="ODF2" s="165"/>
      <c r="ODG2" s="165"/>
      <c r="ODH2" s="165"/>
      <c r="ODI2" s="165"/>
      <c r="ODJ2" s="165"/>
      <c r="ODK2" s="165"/>
      <c r="ODL2" s="165"/>
      <c r="ODM2" s="165"/>
      <c r="ODN2" s="165"/>
      <c r="ODO2" s="165"/>
      <c r="ODP2" s="165"/>
      <c r="ODQ2" s="165"/>
      <c r="ODR2" s="165"/>
      <c r="ODS2" s="165"/>
      <c r="ODT2" s="165"/>
      <c r="ODU2" s="165"/>
      <c r="ODV2" s="165"/>
      <c r="ODW2" s="165"/>
      <c r="ODX2" s="165"/>
      <c r="ODY2" s="165"/>
      <c r="ODZ2" s="165"/>
      <c r="OEA2" s="165"/>
      <c r="OEB2" s="165"/>
      <c r="OEC2" s="165"/>
      <c r="OED2" s="165"/>
      <c r="OEE2" s="165"/>
      <c r="OEF2" s="165"/>
      <c r="OEG2" s="165"/>
      <c r="OEH2" s="165"/>
      <c r="OEI2" s="165"/>
      <c r="OEJ2" s="165"/>
      <c r="OEK2" s="165"/>
      <c r="OEL2" s="165"/>
      <c r="OEM2" s="165"/>
      <c r="OEN2" s="165"/>
      <c r="OEO2" s="165"/>
      <c r="OEP2" s="165"/>
      <c r="OEQ2" s="165"/>
      <c r="OER2" s="165"/>
      <c r="OES2" s="165"/>
      <c r="OET2" s="165"/>
      <c r="OEU2" s="165"/>
      <c r="OEV2" s="165"/>
      <c r="OEW2" s="165"/>
      <c r="OEX2" s="165"/>
      <c r="OEY2" s="165"/>
      <c r="OEZ2" s="165"/>
      <c r="OFA2" s="165"/>
      <c r="OFB2" s="165"/>
      <c r="OFC2" s="165"/>
      <c r="OFD2" s="165"/>
      <c r="OFE2" s="165"/>
      <c r="OFF2" s="165"/>
      <c r="OFG2" s="165"/>
      <c r="OFH2" s="165"/>
      <c r="OFI2" s="165"/>
      <c r="OFJ2" s="165"/>
      <c r="OFK2" s="165"/>
      <c r="OFL2" s="165"/>
      <c r="OFM2" s="165"/>
      <c r="OFN2" s="165"/>
      <c r="OFO2" s="165"/>
      <c r="OFP2" s="165"/>
      <c r="OFQ2" s="165"/>
      <c r="OFR2" s="165"/>
      <c r="OFS2" s="165"/>
      <c r="OFT2" s="165"/>
      <c r="OFU2" s="165"/>
      <c r="OFV2" s="165"/>
      <c r="OFW2" s="165"/>
      <c r="OFX2" s="165"/>
      <c r="OFY2" s="165"/>
      <c r="OFZ2" s="165"/>
      <c r="OGA2" s="165"/>
      <c r="OGB2" s="165"/>
      <c r="OGC2" s="165"/>
      <c r="OGD2" s="165"/>
      <c r="OGE2" s="165"/>
      <c r="OGF2" s="165"/>
      <c r="OGG2" s="165"/>
      <c r="OGH2" s="165"/>
      <c r="OGI2" s="165"/>
      <c r="OGJ2" s="165"/>
      <c r="OGK2" s="165"/>
      <c r="OGL2" s="165"/>
      <c r="OGM2" s="165"/>
      <c r="OGN2" s="165"/>
      <c r="OGO2" s="165"/>
      <c r="OGP2" s="165"/>
      <c r="OGQ2" s="165"/>
      <c r="OGR2" s="165"/>
      <c r="OGS2" s="165"/>
      <c r="OGT2" s="165"/>
      <c r="OGU2" s="165"/>
      <c r="OGV2" s="165"/>
      <c r="OGW2" s="165"/>
      <c r="OGX2" s="165"/>
      <c r="OGY2" s="165"/>
      <c r="OGZ2" s="165"/>
      <c r="OHA2" s="165"/>
      <c r="OHB2" s="165"/>
      <c r="OHC2" s="165"/>
      <c r="OHD2" s="165"/>
      <c r="OHE2" s="165"/>
      <c r="OHF2" s="165"/>
      <c r="OHG2" s="165"/>
      <c r="OHH2" s="165"/>
      <c r="OHI2" s="165"/>
      <c r="OHJ2" s="165"/>
      <c r="OHK2" s="165"/>
      <c r="OHL2" s="165"/>
      <c r="OHM2" s="165"/>
      <c r="OHN2" s="165"/>
      <c r="OHO2" s="165"/>
      <c r="OHP2" s="165"/>
      <c r="OHQ2" s="165"/>
      <c r="OHR2" s="165"/>
      <c r="OHS2" s="165"/>
      <c r="OHT2" s="165"/>
      <c r="OHU2" s="165"/>
      <c r="OHV2" s="165"/>
      <c r="OHW2" s="165"/>
      <c r="OHX2" s="165"/>
      <c r="OHY2" s="165"/>
      <c r="OHZ2" s="165"/>
      <c r="OIA2" s="165"/>
      <c r="OIB2" s="165"/>
      <c r="OIC2" s="165"/>
      <c r="OID2" s="165"/>
      <c r="OIE2" s="165"/>
      <c r="OIF2" s="165"/>
      <c r="OIG2" s="165"/>
      <c r="OIH2" s="165"/>
      <c r="OII2" s="165"/>
      <c r="OIJ2" s="165"/>
      <c r="OIK2" s="165"/>
      <c r="OIL2" s="165"/>
      <c r="OIM2" s="165"/>
      <c r="OIN2" s="165"/>
      <c r="OIO2" s="165"/>
      <c r="OIP2" s="165"/>
      <c r="OIQ2" s="165"/>
      <c r="OIR2" s="165"/>
      <c r="OIS2" s="165"/>
      <c r="OIT2" s="165"/>
      <c r="OIU2" s="165"/>
      <c r="OIV2" s="165"/>
      <c r="OIW2" s="165"/>
      <c r="OIX2" s="165"/>
      <c r="OIY2" s="165"/>
      <c r="OIZ2" s="165"/>
      <c r="OJA2" s="165"/>
      <c r="OJB2" s="165"/>
      <c r="OJC2" s="165"/>
      <c r="OJD2" s="165"/>
      <c r="OJE2" s="165"/>
      <c r="OJF2" s="165"/>
      <c r="OJG2" s="165"/>
      <c r="OJH2" s="165"/>
      <c r="OJI2" s="165"/>
      <c r="OJJ2" s="165"/>
      <c r="OJK2" s="165"/>
      <c r="OJL2" s="165"/>
      <c r="OJM2" s="165"/>
      <c r="OJN2" s="165"/>
      <c r="OJO2" s="165"/>
      <c r="OJP2" s="165"/>
      <c r="OJQ2" s="165"/>
      <c r="OJR2" s="165"/>
      <c r="OJS2" s="165"/>
      <c r="OJT2" s="165"/>
      <c r="OJU2" s="165"/>
      <c r="OJV2" s="165"/>
      <c r="OJW2" s="165"/>
      <c r="OJX2" s="165"/>
      <c r="OJY2" s="165"/>
      <c r="OJZ2" s="165"/>
      <c r="OKA2" s="165"/>
      <c r="OKB2" s="165"/>
      <c r="OKC2" s="165"/>
      <c r="OKD2" s="165"/>
      <c r="OKE2" s="165"/>
      <c r="OKF2" s="165"/>
      <c r="OKG2" s="165"/>
      <c r="OKH2" s="165"/>
      <c r="OKI2" s="165"/>
      <c r="OKJ2" s="165"/>
      <c r="OKK2" s="165"/>
      <c r="OKL2" s="165"/>
      <c r="OKM2" s="165"/>
      <c r="OKN2" s="165"/>
      <c r="OKO2" s="165"/>
      <c r="OKP2" s="165"/>
      <c r="OKQ2" s="165"/>
      <c r="OKR2" s="165"/>
      <c r="OKS2" s="165"/>
      <c r="OKT2" s="165"/>
      <c r="OKU2" s="165"/>
      <c r="OKV2" s="165"/>
      <c r="OKW2" s="165"/>
      <c r="OKX2" s="165"/>
      <c r="OKY2" s="165"/>
      <c r="OKZ2" s="165"/>
      <c r="OLA2" s="165"/>
      <c r="OLB2" s="165"/>
      <c r="OLC2" s="165"/>
      <c r="OLD2" s="165"/>
      <c r="OLE2" s="165"/>
      <c r="OLF2" s="165"/>
      <c r="OLG2" s="165"/>
      <c r="OLH2" s="165"/>
      <c r="OLI2" s="165"/>
      <c r="OLJ2" s="165"/>
      <c r="OLK2" s="165"/>
      <c r="OLL2" s="165"/>
      <c r="OLM2" s="165"/>
      <c r="OLN2" s="165"/>
      <c r="OLO2" s="165"/>
      <c r="OLP2" s="165"/>
      <c r="OLQ2" s="165"/>
      <c r="OLR2" s="165"/>
      <c r="OLS2" s="165"/>
      <c r="OLT2" s="165"/>
      <c r="OLU2" s="165"/>
      <c r="OLV2" s="165"/>
      <c r="OLW2" s="165"/>
      <c r="OLX2" s="165"/>
      <c r="OLY2" s="165"/>
      <c r="OLZ2" s="165"/>
      <c r="OMA2" s="165"/>
      <c r="OMB2" s="165"/>
      <c r="OMC2" s="165"/>
      <c r="OMD2" s="165"/>
      <c r="OME2" s="165"/>
      <c r="OMF2" s="165"/>
      <c r="OMG2" s="165"/>
      <c r="OMH2" s="165"/>
      <c r="OMI2" s="165"/>
      <c r="OMJ2" s="165"/>
      <c r="OMK2" s="165"/>
      <c r="OML2" s="165"/>
      <c r="OMM2" s="165"/>
      <c r="OMN2" s="165"/>
      <c r="OMO2" s="165"/>
      <c r="OMP2" s="165"/>
      <c r="OMQ2" s="165"/>
      <c r="OMR2" s="165"/>
      <c r="OMS2" s="165"/>
      <c r="OMT2" s="165"/>
      <c r="OMU2" s="165"/>
      <c r="OMV2" s="165"/>
      <c r="OMW2" s="165"/>
      <c r="OMX2" s="165"/>
      <c r="OMY2" s="165"/>
      <c r="OMZ2" s="165"/>
      <c r="ONA2" s="165"/>
      <c r="ONB2" s="165"/>
      <c r="ONC2" s="165"/>
      <c r="OND2" s="165"/>
      <c r="ONE2" s="165"/>
      <c r="ONF2" s="165"/>
      <c r="ONG2" s="165"/>
      <c r="ONH2" s="165"/>
      <c r="ONI2" s="165"/>
      <c r="ONJ2" s="165"/>
      <c r="ONK2" s="165"/>
      <c r="ONL2" s="165"/>
      <c r="ONM2" s="165"/>
      <c r="ONN2" s="165"/>
      <c r="ONO2" s="165"/>
      <c r="ONP2" s="165"/>
      <c r="ONQ2" s="165"/>
      <c r="ONR2" s="165"/>
      <c r="ONS2" s="165"/>
      <c r="ONT2" s="165"/>
      <c r="ONU2" s="165"/>
      <c r="ONV2" s="165"/>
      <c r="ONW2" s="165"/>
      <c r="ONX2" s="165"/>
      <c r="ONY2" s="165"/>
      <c r="ONZ2" s="165"/>
      <c r="OOA2" s="165"/>
      <c r="OOB2" s="165"/>
      <c r="OOC2" s="165"/>
      <c r="OOD2" s="165"/>
      <c r="OOE2" s="165"/>
      <c r="OOF2" s="165"/>
      <c r="OOG2" s="165"/>
      <c r="OOH2" s="165"/>
      <c r="OOI2" s="165"/>
      <c r="OOJ2" s="165"/>
      <c r="OOK2" s="165"/>
      <c r="OOL2" s="165"/>
      <c r="OOM2" s="165"/>
      <c r="OON2" s="165"/>
      <c r="OOO2" s="165"/>
      <c r="OOP2" s="165"/>
      <c r="OOQ2" s="165"/>
      <c r="OOR2" s="165"/>
      <c r="OOS2" s="165"/>
      <c r="OOT2" s="165"/>
      <c r="OOU2" s="165"/>
      <c r="OOV2" s="165"/>
      <c r="OOW2" s="165"/>
      <c r="OOX2" s="165"/>
      <c r="OOY2" s="165"/>
      <c r="OOZ2" s="165"/>
      <c r="OPA2" s="165"/>
      <c r="OPB2" s="165"/>
      <c r="OPC2" s="165"/>
      <c r="OPD2" s="165"/>
      <c r="OPE2" s="165"/>
      <c r="OPF2" s="165"/>
      <c r="OPG2" s="165"/>
      <c r="OPH2" s="165"/>
      <c r="OPI2" s="165"/>
      <c r="OPJ2" s="165"/>
      <c r="OPK2" s="165"/>
      <c r="OPL2" s="165"/>
      <c r="OPM2" s="165"/>
      <c r="OPN2" s="165"/>
      <c r="OPO2" s="165"/>
      <c r="OPP2" s="165"/>
      <c r="OPQ2" s="165"/>
      <c r="OPR2" s="165"/>
      <c r="OPS2" s="165"/>
      <c r="OPT2" s="165"/>
      <c r="OPU2" s="165"/>
      <c r="OPV2" s="165"/>
      <c r="OPW2" s="165"/>
      <c r="OPX2" s="165"/>
      <c r="OPY2" s="165"/>
      <c r="OPZ2" s="165"/>
      <c r="OQA2" s="165"/>
      <c r="OQB2" s="165"/>
      <c r="OQC2" s="165"/>
      <c r="OQD2" s="165"/>
      <c r="OQE2" s="165"/>
      <c r="OQF2" s="165"/>
      <c r="OQG2" s="165"/>
      <c r="OQH2" s="165"/>
      <c r="OQI2" s="165"/>
      <c r="OQJ2" s="165"/>
      <c r="OQK2" s="165"/>
      <c r="OQL2" s="165"/>
      <c r="OQM2" s="165"/>
      <c r="OQN2" s="165"/>
      <c r="OQO2" s="165"/>
      <c r="OQP2" s="165"/>
      <c r="OQQ2" s="165"/>
      <c r="OQR2" s="165"/>
      <c r="OQS2" s="165"/>
      <c r="OQT2" s="165"/>
      <c r="OQU2" s="165"/>
      <c r="OQV2" s="165"/>
      <c r="OQW2" s="165"/>
      <c r="OQX2" s="165"/>
      <c r="OQY2" s="165"/>
      <c r="OQZ2" s="165"/>
      <c r="ORA2" s="165"/>
      <c r="ORB2" s="165"/>
      <c r="ORC2" s="165"/>
      <c r="ORD2" s="165"/>
      <c r="ORE2" s="165"/>
      <c r="ORF2" s="165"/>
      <c r="ORG2" s="165"/>
      <c r="ORH2" s="165"/>
      <c r="ORI2" s="165"/>
      <c r="ORJ2" s="165"/>
      <c r="ORK2" s="165"/>
      <c r="ORL2" s="165"/>
      <c r="ORM2" s="165"/>
      <c r="ORN2" s="165"/>
      <c r="ORO2" s="165"/>
      <c r="ORP2" s="165"/>
      <c r="ORQ2" s="165"/>
      <c r="ORR2" s="165"/>
      <c r="ORS2" s="165"/>
      <c r="ORT2" s="165"/>
      <c r="ORU2" s="165"/>
      <c r="ORV2" s="165"/>
      <c r="ORW2" s="165"/>
      <c r="ORX2" s="165"/>
      <c r="ORY2" s="165"/>
      <c r="ORZ2" s="165"/>
      <c r="OSA2" s="165"/>
      <c r="OSB2" s="165"/>
      <c r="OSC2" s="165"/>
      <c r="OSD2" s="165"/>
      <c r="OSE2" s="165"/>
      <c r="OSF2" s="165"/>
      <c r="OSG2" s="165"/>
      <c r="OSH2" s="165"/>
      <c r="OSI2" s="165"/>
      <c r="OSJ2" s="165"/>
      <c r="OSK2" s="165"/>
      <c r="OSL2" s="165"/>
      <c r="OSM2" s="165"/>
      <c r="OSN2" s="165"/>
      <c r="OSO2" s="165"/>
      <c r="OSP2" s="165"/>
      <c r="OSQ2" s="165"/>
      <c r="OSR2" s="165"/>
      <c r="OSS2" s="165"/>
      <c r="OST2" s="165"/>
      <c r="OSU2" s="165"/>
      <c r="OSV2" s="165"/>
      <c r="OSW2" s="165"/>
      <c r="OSX2" s="165"/>
      <c r="OSY2" s="165"/>
      <c r="OSZ2" s="165"/>
      <c r="OTA2" s="165"/>
      <c r="OTB2" s="165"/>
      <c r="OTC2" s="165"/>
      <c r="OTD2" s="165"/>
      <c r="OTE2" s="165"/>
      <c r="OTF2" s="165"/>
      <c r="OTG2" s="165"/>
      <c r="OTH2" s="165"/>
      <c r="OTI2" s="165"/>
      <c r="OTJ2" s="165"/>
      <c r="OTK2" s="165"/>
      <c r="OTL2" s="165"/>
      <c r="OTM2" s="165"/>
      <c r="OTN2" s="165"/>
      <c r="OTO2" s="165"/>
      <c r="OTP2" s="165"/>
      <c r="OTQ2" s="165"/>
      <c r="OTR2" s="165"/>
      <c r="OTS2" s="165"/>
      <c r="OTT2" s="165"/>
      <c r="OTU2" s="165"/>
      <c r="OTV2" s="165"/>
      <c r="OTW2" s="165"/>
      <c r="OTX2" s="165"/>
      <c r="OTY2" s="165"/>
      <c r="OTZ2" s="165"/>
      <c r="OUA2" s="165"/>
      <c r="OUB2" s="165"/>
      <c r="OUC2" s="165"/>
      <c r="OUD2" s="165"/>
      <c r="OUE2" s="165"/>
      <c r="OUF2" s="165"/>
      <c r="OUG2" s="165"/>
      <c r="OUH2" s="165"/>
      <c r="OUI2" s="165"/>
      <c r="OUJ2" s="165"/>
      <c r="OUK2" s="165"/>
      <c r="OUL2" s="165"/>
      <c r="OUM2" s="165"/>
      <c r="OUN2" s="165"/>
      <c r="OUO2" s="165"/>
      <c r="OUP2" s="165"/>
      <c r="OUQ2" s="165"/>
      <c r="OUR2" s="165"/>
      <c r="OUS2" s="165"/>
      <c r="OUT2" s="165"/>
      <c r="OUU2" s="165"/>
      <c r="OUV2" s="165"/>
      <c r="OUW2" s="165"/>
      <c r="OUX2" s="165"/>
      <c r="OUY2" s="165"/>
      <c r="OUZ2" s="165"/>
      <c r="OVA2" s="165"/>
      <c r="OVB2" s="165"/>
      <c r="OVC2" s="165"/>
      <c r="OVD2" s="165"/>
      <c r="OVE2" s="165"/>
      <c r="OVF2" s="165"/>
      <c r="OVG2" s="165"/>
      <c r="OVH2" s="165"/>
      <c r="OVI2" s="165"/>
      <c r="OVJ2" s="165"/>
      <c r="OVK2" s="165"/>
      <c r="OVL2" s="165"/>
      <c r="OVM2" s="165"/>
      <c r="OVN2" s="165"/>
      <c r="OVO2" s="165"/>
      <c r="OVP2" s="165"/>
      <c r="OVQ2" s="165"/>
      <c r="OVR2" s="165"/>
      <c r="OVS2" s="165"/>
      <c r="OVT2" s="165"/>
      <c r="OVU2" s="165"/>
      <c r="OVV2" s="165"/>
      <c r="OVW2" s="165"/>
      <c r="OVX2" s="165"/>
      <c r="OVY2" s="165"/>
      <c r="OVZ2" s="165"/>
      <c r="OWA2" s="165"/>
      <c r="OWB2" s="165"/>
      <c r="OWC2" s="165"/>
      <c r="OWD2" s="165"/>
      <c r="OWE2" s="165"/>
      <c r="OWF2" s="165"/>
      <c r="OWG2" s="165"/>
      <c r="OWH2" s="165"/>
      <c r="OWI2" s="165"/>
      <c r="OWJ2" s="165"/>
      <c r="OWK2" s="165"/>
      <c r="OWL2" s="165"/>
      <c r="OWM2" s="165"/>
      <c r="OWN2" s="165"/>
      <c r="OWO2" s="165"/>
      <c r="OWP2" s="165"/>
      <c r="OWQ2" s="165"/>
      <c r="OWR2" s="165"/>
      <c r="OWS2" s="165"/>
      <c r="OWT2" s="165"/>
      <c r="OWU2" s="165"/>
      <c r="OWV2" s="165"/>
      <c r="OWW2" s="165"/>
      <c r="OWX2" s="165"/>
      <c r="OWY2" s="165"/>
      <c r="OWZ2" s="165"/>
      <c r="OXA2" s="165"/>
      <c r="OXB2" s="165"/>
      <c r="OXC2" s="165"/>
      <c r="OXD2" s="165"/>
      <c r="OXE2" s="165"/>
      <c r="OXF2" s="165"/>
      <c r="OXG2" s="165"/>
      <c r="OXH2" s="165"/>
      <c r="OXI2" s="165"/>
      <c r="OXJ2" s="165"/>
      <c r="OXK2" s="165"/>
      <c r="OXL2" s="165"/>
      <c r="OXM2" s="165"/>
      <c r="OXN2" s="165"/>
      <c r="OXO2" s="165"/>
      <c r="OXP2" s="165"/>
      <c r="OXQ2" s="165"/>
      <c r="OXR2" s="165"/>
      <c r="OXS2" s="165"/>
      <c r="OXT2" s="165"/>
      <c r="OXU2" s="165"/>
      <c r="OXV2" s="165"/>
      <c r="OXW2" s="165"/>
      <c r="OXX2" s="165"/>
      <c r="OXY2" s="165"/>
      <c r="OXZ2" s="165"/>
      <c r="OYA2" s="165"/>
      <c r="OYB2" s="165"/>
      <c r="OYC2" s="165"/>
      <c r="OYD2" s="165"/>
      <c r="OYE2" s="165"/>
      <c r="OYF2" s="165"/>
      <c r="OYG2" s="165"/>
      <c r="OYH2" s="165"/>
      <c r="OYI2" s="165"/>
      <c r="OYJ2" s="165"/>
      <c r="OYK2" s="165"/>
      <c r="OYL2" s="165"/>
      <c r="OYM2" s="165"/>
      <c r="OYN2" s="165"/>
      <c r="OYO2" s="165"/>
      <c r="OYP2" s="165"/>
      <c r="OYQ2" s="165"/>
      <c r="OYR2" s="165"/>
      <c r="OYS2" s="165"/>
      <c r="OYT2" s="165"/>
      <c r="OYU2" s="165"/>
      <c r="OYV2" s="165"/>
      <c r="OYW2" s="165"/>
      <c r="OYX2" s="165"/>
      <c r="OYY2" s="165"/>
      <c r="OYZ2" s="165"/>
      <c r="OZA2" s="165"/>
      <c r="OZB2" s="165"/>
      <c r="OZC2" s="165"/>
      <c r="OZD2" s="165"/>
      <c r="OZE2" s="165"/>
      <c r="OZF2" s="165"/>
      <c r="OZG2" s="165"/>
      <c r="OZH2" s="165"/>
      <c r="OZI2" s="165"/>
      <c r="OZJ2" s="165"/>
      <c r="OZK2" s="165"/>
      <c r="OZL2" s="165"/>
      <c r="OZM2" s="165"/>
      <c r="OZN2" s="165"/>
      <c r="OZO2" s="165"/>
      <c r="OZP2" s="165"/>
      <c r="OZQ2" s="165"/>
      <c r="OZR2" s="165"/>
      <c r="OZS2" s="165"/>
      <c r="OZT2" s="165"/>
      <c r="OZU2" s="165"/>
      <c r="OZV2" s="165"/>
      <c r="OZW2" s="165"/>
      <c r="OZX2" s="165"/>
      <c r="OZY2" s="165"/>
      <c r="OZZ2" s="165"/>
      <c r="PAA2" s="165"/>
      <c r="PAB2" s="165"/>
      <c r="PAC2" s="165"/>
      <c r="PAD2" s="165"/>
      <c r="PAE2" s="165"/>
      <c r="PAF2" s="165"/>
      <c r="PAG2" s="165"/>
      <c r="PAH2" s="165"/>
      <c r="PAI2" s="165"/>
      <c r="PAJ2" s="165"/>
      <c r="PAK2" s="165"/>
      <c r="PAL2" s="165"/>
      <c r="PAM2" s="165"/>
      <c r="PAN2" s="165"/>
      <c r="PAO2" s="165"/>
      <c r="PAP2" s="165"/>
      <c r="PAQ2" s="165"/>
      <c r="PAR2" s="165"/>
      <c r="PAS2" s="165"/>
      <c r="PAT2" s="165"/>
      <c r="PAU2" s="165"/>
      <c r="PAV2" s="165"/>
      <c r="PAW2" s="165"/>
      <c r="PAX2" s="165"/>
      <c r="PAY2" s="165"/>
      <c r="PAZ2" s="165"/>
      <c r="PBA2" s="165"/>
      <c r="PBB2" s="165"/>
      <c r="PBC2" s="165"/>
      <c r="PBD2" s="165"/>
      <c r="PBE2" s="165"/>
      <c r="PBF2" s="165"/>
      <c r="PBG2" s="165"/>
      <c r="PBH2" s="165"/>
      <c r="PBI2" s="165"/>
      <c r="PBJ2" s="165"/>
      <c r="PBK2" s="165"/>
      <c r="PBL2" s="165"/>
      <c r="PBM2" s="165"/>
      <c r="PBN2" s="165"/>
      <c r="PBO2" s="165"/>
      <c r="PBP2" s="165"/>
      <c r="PBQ2" s="165"/>
      <c r="PBR2" s="165"/>
      <c r="PBS2" s="165"/>
      <c r="PBT2" s="165"/>
      <c r="PBU2" s="165"/>
      <c r="PBV2" s="165"/>
      <c r="PBW2" s="165"/>
      <c r="PBX2" s="165"/>
      <c r="PBY2" s="165"/>
      <c r="PBZ2" s="165"/>
      <c r="PCA2" s="165"/>
      <c r="PCB2" s="165"/>
      <c r="PCC2" s="165"/>
      <c r="PCD2" s="165"/>
      <c r="PCE2" s="165"/>
      <c r="PCF2" s="165"/>
      <c r="PCG2" s="165"/>
      <c r="PCH2" s="165"/>
      <c r="PCI2" s="165"/>
      <c r="PCJ2" s="165"/>
      <c r="PCK2" s="165"/>
      <c r="PCL2" s="165"/>
      <c r="PCM2" s="165"/>
      <c r="PCN2" s="165"/>
      <c r="PCO2" s="165"/>
      <c r="PCP2" s="165"/>
      <c r="PCQ2" s="165"/>
      <c r="PCR2" s="165"/>
      <c r="PCS2" s="165"/>
      <c r="PCT2" s="165"/>
      <c r="PCU2" s="165"/>
      <c r="PCV2" s="165"/>
      <c r="PCW2" s="165"/>
      <c r="PCX2" s="165"/>
      <c r="PCY2" s="165"/>
      <c r="PCZ2" s="165"/>
      <c r="PDA2" s="165"/>
      <c r="PDB2" s="165"/>
      <c r="PDC2" s="165"/>
      <c r="PDD2" s="165"/>
      <c r="PDE2" s="165"/>
      <c r="PDF2" s="165"/>
      <c r="PDG2" s="165"/>
      <c r="PDH2" s="165"/>
      <c r="PDI2" s="165"/>
      <c r="PDJ2" s="165"/>
      <c r="PDK2" s="165"/>
      <c r="PDL2" s="165"/>
      <c r="PDM2" s="165"/>
      <c r="PDN2" s="165"/>
      <c r="PDO2" s="165"/>
      <c r="PDP2" s="165"/>
      <c r="PDQ2" s="165"/>
      <c r="PDR2" s="165"/>
      <c r="PDS2" s="165"/>
      <c r="PDT2" s="165"/>
      <c r="PDU2" s="165"/>
      <c r="PDV2" s="165"/>
      <c r="PDW2" s="165"/>
      <c r="PDX2" s="165"/>
      <c r="PDY2" s="165"/>
      <c r="PDZ2" s="165"/>
      <c r="PEA2" s="165"/>
      <c r="PEB2" s="165"/>
      <c r="PEC2" s="165"/>
      <c r="PED2" s="165"/>
      <c r="PEE2" s="165"/>
      <c r="PEF2" s="165"/>
      <c r="PEG2" s="165"/>
      <c r="PEH2" s="165"/>
      <c r="PEI2" s="165"/>
      <c r="PEJ2" s="165"/>
      <c r="PEK2" s="165"/>
      <c r="PEL2" s="165"/>
      <c r="PEM2" s="165"/>
      <c r="PEN2" s="165"/>
      <c r="PEO2" s="165"/>
      <c r="PEP2" s="165"/>
      <c r="PEQ2" s="165"/>
      <c r="PER2" s="165"/>
      <c r="PES2" s="165"/>
      <c r="PET2" s="165"/>
      <c r="PEU2" s="165"/>
      <c r="PEV2" s="165"/>
      <c r="PEW2" s="165"/>
      <c r="PEX2" s="165"/>
      <c r="PEY2" s="165"/>
      <c r="PEZ2" s="165"/>
      <c r="PFA2" s="165"/>
      <c r="PFB2" s="165"/>
      <c r="PFC2" s="165"/>
      <c r="PFD2" s="165"/>
      <c r="PFE2" s="165"/>
      <c r="PFF2" s="165"/>
      <c r="PFG2" s="165"/>
      <c r="PFH2" s="165"/>
      <c r="PFI2" s="165"/>
      <c r="PFJ2" s="165"/>
      <c r="PFK2" s="165"/>
      <c r="PFL2" s="165"/>
      <c r="PFM2" s="165"/>
      <c r="PFN2" s="165"/>
      <c r="PFO2" s="165"/>
      <c r="PFP2" s="165"/>
      <c r="PFQ2" s="165"/>
      <c r="PFR2" s="165"/>
      <c r="PFS2" s="165"/>
      <c r="PFT2" s="165"/>
      <c r="PFU2" s="165"/>
      <c r="PFV2" s="165"/>
      <c r="PFW2" s="165"/>
      <c r="PFX2" s="165"/>
      <c r="PFY2" s="165"/>
      <c r="PFZ2" s="165"/>
      <c r="PGA2" s="165"/>
      <c r="PGB2" s="165"/>
      <c r="PGC2" s="165"/>
      <c r="PGD2" s="165"/>
      <c r="PGE2" s="165"/>
      <c r="PGF2" s="165"/>
      <c r="PGG2" s="165"/>
      <c r="PGH2" s="165"/>
      <c r="PGI2" s="165"/>
      <c r="PGJ2" s="165"/>
      <c r="PGK2" s="165"/>
      <c r="PGL2" s="165"/>
      <c r="PGM2" s="165"/>
      <c r="PGN2" s="165"/>
      <c r="PGO2" s="165"/>
      <c r="PGP2" s="165"/>
      <c r="PGQ2" s="165"/>
      <c r="PGR2" s="165"/>
      <c r="PGS2" s="165"/>
      <c r="PGT2" s="165"/>
      <c r="PGU2" s="165"/>
      <c r="PGV2" s="165"/>
      <c r="PGW2" s="165"/>
      <c r="PGX2" s="165"/>
      <c r="PGY2" s="165"/>
      <c r="PGZ2" s="165"/>
      <c r="PHA2" s="165"/>
      <c r="PHB2" s="165"/>
      <c r="PHC2" s="165"/>
      <c r="PHD2" s="165"/>
      <c r="PHE2" s="165"/>
      <c r="PHF2" s="165"/>
      <c r="PHG2" s="165"/>
      <c r="PHH2" s="165"/>
      <c r="PHI2" s="165"/>
      <c r="PHJ2" s="165"/>
      <c r="PHK2" s="165"/>
      <c r="PHL2" s="165"/>
      <c r="PHM2" s="165"/>
      <c r="PHN2" s="165"/>
      <c r="PHO2" s="165"/>
      <c r="PHP2" s="165"/>
      <c r="PHQ2" s="165"/>
      <c r="PHR2" s="165"/>
      <c r="PHS2" s="165"/>
      <c r="PHT2" s="165"/>
      <c r="PHU2" s="165"/>
      <c r="PHV2" s="165"/>
      <c r="PHW2" s="165"/>
      <c r="PHX2" s="165"/>
      <c r="PHY2" s="165"/>
      <c r="PHZ2" s="165"/>
      <c r="PIA2" s="165"/>
      <c r="PIB2" s="165"/>
      <c r="PIC2" s="165"/>
      <c r="PID2" s="165"/>
      <c r="PIE2" s="165"/>
      <c r="PIF2" s="165"/>
      <c r="PIG2" s="165"/>
      <c r="PIH2" s="165"/>
      <c r="PII2" s="165"/>
      <c r="PIJ2" s="165"/>
      <c r="PIK2" s="165"/>
      <c r="PIL2" s="165"/>
      <c r="PIM2" s="165"/>
      <c r="PIN2" s="165"/>
      <c r="PIO2" s="165"/>
      <c r="PIP2" s="165"/>
      <c r="PIQ2" s="165"/>
      <c r="PIR2" s="165"/>
      <c r="PIS2" s="165"/>
      <c r="PIT2" s="165"/>
      <c r="PIU2" s="165"/>
      <c r="PIV2" s="165"/>
      <c r="PIW2" s="165"/>
      <c r="PIX2" s="165"/>
      <c r="PIY2" s="165"/>
      <c r="PIZ2" s="165"/>
      <c r="PJA2" s="165"/>
      <c r="PJB2" s="165"/>
      <c r="PJC2" s="165"/>
      <c r="PJD2" s="165"/>
      <c r="PJE2" s="165"/>
      <c r="PJF2" s="165"/>
      <c r="PJG2" s="165"/>
      <c r="PJH2" s="165"/>
      <c r="PJI2" s="165"/>
      <c r="PJJ2" s="165"/>
      <c r="PJK2" s="165"/>
      <c r="PJL2" s="165"/>
      <c r="PJM2" s="165"/>
      <c r="PJN2" s="165"/>
      <c r="PJO2" s="165"/>
      <c r="PJP2" s="165"/>
      <c r="PJQ2" s="165"/>
      <c r="PJR2" s="165"/>
      <c r="PJS2" s="165"/>
      <c r="PJT2" s="165"/>
      <c r="PJU2" s="165"/>
      <c r="PJV2" s="165"/>
      <c r="PJW2" s="165"/>
      <c r="PJX2" s="165"/>
      <c r="PJY2" s="165"/>
      <c r="PJZ2" s="165"/>
      <c r="PKA2" s="165"/>
      <c r="PKB2" s="165"/>
      <c r="PKC2" s="165"/>
      <c r="PKD2" s="165"/>
      <c r="PKE2" s="165"/>
      <c r="PKF2" s="165"/>
      <c r="PKG2" s="165"/>
      <c r="PKH2" s="165"/>
      <c r="PKI2" s="165"/>
      <c r="PKJ2" s="165"/>
      <c r="PKK2" s="165"/>
      <c r="PKL2" s="165"/>
      <c r="PKM2" s="165"/>
      <c r="PKN2" s="165"/>
      <c r="PKO2" s="165"/>
      <c r="PKP2" s="165"/>
      <c r="PKQ2" s="165"/>
      <c r="PKR2" s="165"/>
      <c r="PKS2" s="165"/>
      <c r="PKT2" s="165"/>
      <c r="PKU2" s="165"/>
      <c r="PKV2" s="165"/>
      <c r="PKW2" s="165"/>
      <c r="PKX2" s="165"/>
      <c r="PKY2" s="165"/>
      <c r="PKZ2" s="165"/>
      <c r="PLA2" s="165"/>
      <c r="PLB2" s="165"/>
      <c r="PLC2" s="165"/>
      <c r="PLD2" s="165"/>
      <c r="PLE2" s="165"/>
      <c r="PLF2" s="165"/>
      <c r="PLG2" s="165"/>
      <c r="PLH2" s="165"/>
      <c r="PLI2" s="165"/>
      <c r="PLJ2" s="165"/>
      <c r="PLK2" s="165"/>
      <c r="PLL2" s="165"/>
      <c r="PLM2" s="165"/>
      <c r="PLN2" s="165"/>
      <c r="PLO2" s="165"/>
      <c r="PLP2" s="165"/>
      <c r="PLQ2" s="165"/>
      <c r="PLR2" s="165"/>
      <c r="PLS2" s="165"/>
      <c r="PLT2" s="165"/>
      <c r="PLU2" s="165"/>
      <c r="PLV2" s="165"/>
      <c r="PLW2" s="165"/>
      <c r="PLX2" s="165"/>
      <c r="PLY2" s="165"/>
      <c r="PLZ2" s="165"/>
      <c r="PMA2" s="165"/>
      <c r="PMB2" s="165"/>
      <c r="PMC2" s="165"/>
      <c r="PMD2" s="165"/>
      <c r="PME2" s="165"/>
      <c r="PMF2" s="165"/>
      <c r="PMG2" s="165"/>
      <c r="PMH2" s="165"/>
      <c r="PMI2" s="165"/>
      <c r="PMJ2" s="165"/>
      <c r="PMK2" s="165"/>
      <c r="PML2" s="165"/>
      <c r="PMM2" s="165"/>
      <c r="PMN2" s="165"/>
      <c r="PMO2" s="165"/>
      <c r="PMP2" s="165"/>
      <c r="PMQ2" s="165"/>
      <c r="PMR2" s="165"/>
      <c r="PMS2" s="165"/>
      <c r="PMT2" s="165"/>
      <c r="PMU2" s="165"/>
      <c r="PMV2" s="165"/>
      <c r="PMW2" s="165"/>
      <c r="PMX2" s="165"/>
      <c r="PMY2" s="165"/>
      <c r="PMZ2" s="165"/>
      <c r="PNA2" s="165"/>
      <c r="PNB2" s="165"/>
      <c r="PNC2" s="165"/>
      <c r="PND2" s="165"/>
      <c r="PNE2" s="165"/>
      <c r="PNF2" s="165"/>
      <c r="PNG2" s="165"/>
      <c r="PNH2" s="165"/>
      <c r="PNI2" s="165"/>
      <c r="PNJ2" s="165"/>
      <c r="PNK2" s="165"/>
      <c r="PNL2" s="165"/>
      <c r="PNM2" s="165"/>
      <c r="PNN2" s="165"/>
      <c r="PNO2" s="165"/>
      <c r="PNP2" s="165"/>
      <c r="PNQ2" s="165"/>
      <c r="PNR2" s="165"/>
      <c r="PNS2" s="165"/>
      <c r="PNT2" s="165"/>
      <c r="PNU2" s="165"/>
      <c r="PNV2" s="165"/>
      <c r="PNW2" s="165"/>
      <c r="PNX2" s="165"/>
      <c r="PNY2" s="165"/>
      <c r="PNZ2" s="165"/>
      <c r="POA2" s="165"/>
      <c r="POB2" s="165"/>
      <c r="POC2" s="165"/>
      <c r="POD2" s="165"/>
      <c r="POE2" s="165"/>
      <c r="POF2" s="165"/>
      <c r="POG2" s="165"/>
      <c r="POH2" s="165"/>
      <c r="POI2" s="165"/>
      <c r="POJ2" s="165"/>
      <c r="POK2" s="165"/>
      <c r="POL2" s="165"/>
      <c r="POM2" s="165"/>
      <c r="PON2" s="165"/>
      <c r="POO2" s="165"/>
      <c r="POP2" s="165"/>
      <c r="POQ2" s="165"/>
      <c r="POR2" s="165"/>
      <c r="POS2" s="165"/>
      <c r="POT2" s="165"/>
      <c r="POU2" s="165"/>
      <c r="POV2" s="165"/>
      <c r="POW2" s="165"/>
      <c r="POX2" s="165"/>
      <c r="POY2" s="165"/>
      <c r="POZ2" s="165"/>
      <c r="PPA2" s="165"/>
      <c r="PPB2" s="165"/>
      <c r="PPC2" s="165"/>
      <c r="PPD2" s="165"/>
      <c r="PPE2" s="165"/>
      <c r="PPF2" s="165"/>
      <c r="PPG2" s="165"/>
      <c r="PPH2" s="165"/>
      <c r="PPI2" s="165"/>
      <c r="PPJ2" s="165"/>
      <c r="PPK2" s="165"/>
      <c r="PPL2" s="165"/>
      <c r="PPM2" s="165"/>
      <c r="PPN2" s="165"/>
      <c r="PPO2" s="165"/>
      <c r="PPP2" s="165"/>
      <c r="PPQ2" s="165"/>
      <c r="PPR2" s="165"/>
      <c r="PPS2" s="165"/>
      <c r="PPT2" s="165"/>
      <c r="PPU2" s="165"/>
      <c r="PPV2" s="165"/>
      <c r="PPW2" s="165"/>
      <c r="PPX2" s="165"/>
      <c r="PPY2" s="165"/>
      <c r="PPZ2" s="165"/>
      <c r="PQA2" s="165"/>
      <c r="PQB2" s="165"/>
      <c r="PQC2" s="165"/>
      <c r="PQD2" s="165"/>
      <c r="PQE2" s="165"/>
      <c r="PQF2" s="165"/>
      <c r="PQG2" s="165"/>
      <c r="PQH2" s="165"/>
      <c r="PQI2" s="165"/>
      <c r="PQJ2" s="165"/>
      <c r="PQK2" s="165"/>
      <c r="PQL2" s="165"/>
      <c r="PQM2" s="165"/>
      <c r="PQN2" s="165"/>
      <c r="PQO2" s="165"/>
      <c r="PQP2" s="165"/>
      <c r="PQQ2" s="165"/>
      <c r="PQR2" s="165"/>
      <c r="PQS2" s="165"/>
      <c r="PQT2" s="165"/>
      <c r="PQU2" s="165"/>
      <c r="PQV2" s="165"/>
      <c r="PQW2" s="165"/>
      <c r="PQX2" s="165"/>
      <c r="PQY2" s="165"/>
      <c r="PQZ2" s="165"/>
      <c r="PRA2" s="165"/>
      <c r="PRB2" s="165"/>
      <c r="PRC2" s="165"/>
      <c r="PRD2" s="165"/>
      <c r="PRE2" s="165"/>
      <c r="PRF2" s="165"/>
      <c r="PRG2" s="165"/>
      <c r="PRH2" s="165"/>
      <c r="PRI2" s="165"/>
      <c r="PRJ2" s="165"/>
      <c r="PRK2" s="165"/>
      <c r="PRL2" s="165"/>
      <c r="PRM2" s="165"/>
      <c r="PRN2" s="165"/>
      <c r="PRO2" s="165"/>
      <c r="PRP2" s="165"/>
      <c r="PRQ2" s="165"/>
      <c r="PRR2" s="165"/>
      <c r="PRS2" s="165"/>
      <c r="PRT2" s="165"/>
      <c r="PRU2" s="165"/>
      <c r="PRV2" s="165"/>
      <c r="PRW2" s="165"/>
      <c r="PRX2" s="165"/>
      <c r="PRY2" s="165"/>
      <c r="PRZ2" s="165"/>
      <c r="PSA2" s="165"/>
      <c r="PSB2" s="165"/>
      <c r="PSC2" s="165"/>
      <c r="PSD2" s="165"/>
      <c r="PSE2" s="165"/>
      <c r="PSF2" s="165"/>
      <c r="PSG2" s="165"/>
      <c r="PSH2" s="165"/>
      <c r="PSI2" s="165"/>
      <c r="PSJ2" s="165"/>
      <c r="PSK2" s="165"/>
      <c r="PSL2" s="165"/>
      <c r="PSM2" s="165"/>
      <c r="PSN2" s="165"/>
      <c r="PSO2" s="165"/>
      <c r="PSP2" s="165"/>
      <c r="PSQ2" s="165"/>
      <c r="PSR2" s="165"/>
      <c r="PSS2" s="165"/>
      <c r="PST2" s="165"/>
      <c r="PSU2" s="165"/>
      <c r="PSV2" s="165"/>
      <c r="PSW2" s="165"/>
      <c r="PSX2" s="165"/>
      <c r="PSY2" s="165"/>
      <c r="PSZ2" s="165"/>
      <c r="PTA2" s="165"/>
      <c r="PTB2" s="165"/>
      <c r="PTC2" s="165"/>
      <c r="PTD2" s="165"/>
      <c r="PTE2" s="165"/>
      <c r="PTF2" s="165"/>
      <c r="PTG2" s="165"/>
      <c r="PTH2" s="165"/>
      <c r="PTI2" s="165"/>
      <c r="PTJ2" s="165"/>
      <c r="PTK2" s="165"/>
      <c r="PTL2" s="165"/>
      <c r="PTM2" s="165"/>
      <c r="PTN2" s="165"/>
      <c r="PTO2" s="165"/>
      <c r="PTP2" s="165"/>
      <c r="PTQ2" s="165"/>
      <c r="PTR2" s="165"/>
      <c r="PTS2" s="165"/>
      <c r="PTT2" s="165"/>
      <c r="PTU2" s="165"/>
      <c r="PTV2" s="165"/>
      <c r="PTW2" s="165"/>
      <c r="PTX2" s="165"/>
      <c r="PTY2" s="165"/>
      <c r="PTZ2" s="165"/>
      <c r="PUA2" s="165"/>
      <c r="PUB2" s="165"/>
      <c r="PUC2" s="165"/>
      <c r="PUD2" s="165"/>
      <c r="PUE2" s="165"/>
      <c r="PUF2" s="165"/>
      <c r="PUG2" s="165"/>
      <c r="PUH2" s="165"/>
      <c r="PUI2" s="165"/>
      <c r="PUJ2" s="165"/>
      <c r="PUK2" s="165"/>
      <c r="PUL2" s="165"/>
      <c r="PUM2" s="165"/>
      <c r="PUN2" s="165"/>
      <c r="PUO2" s="165"/>
      <c r="PUP2" s="165"/>
      <c r="PUQ2" s="165"/>
      <c r="PUR2" s="165"/>
      <c r="PUS2" s="165"/>
      <c r="PUT2" s="165"/>
      <c r="PUU2" s="165"/>
      <c r="PUV2" s="165"/>
      <c r="PUW2" s="165"/>
      <c r="PUX2" s="165"/>
      <c r="PUY2" s="165"/>
      <c r="PUZ2" s="165"/>
      <c r="PVA2" s="165"/>
      <c r="PVB2" s="165"/>
      <c r="PVC2" s="165"/>
      <c r="PVD2" s="165"/>
      <c r="PVE2" s="165"/>
      <c r="PVF2" s="165"/>
      <c r="PVG2" s="165"/>
      <c r="PVH2" s="165"/>
      <c r="PVI2" s="165"/>
      <c r="PVJ2" s="165"/>
      <c r="PVK2" s="165"/>
      <c r="PVL2" s="165"/>
      <c r="PVM2" s="165"/>
      <c r="PVN2" s="165"/>
      <c r="PVO2" s="165"/>
      <c r="PVP2" s="165"/>
      <c r="PVQ2" s="165"/>
      <c r="PVR2" s="165"/>
      <c r="PVS2" s="165"/>
      <c r="PVT2" s="165"/>
      <c r="PVU2" s="165"/>
      <c r="PVV2" s="165"/>
      <c r="PVW2" s="165"/>
      <c r="PVX2" s="165"/>
      <c r="PVY2" s="165"/>
      <c r="PVZ2" s="165"/>
      <c r="PWA2" s="165"/>
      <c r="PWB2" s="165"/>
      <c r="PWC2" s="165"/>
      <c r="PWD2" s="165"/>
      <c r="PWE2" s="165"/>
      <c r="PWF2" s="165"/>
      <c r="PWG2" s="165"/>
      <c r="PWH2" s="165"/>
      <c r="PWI2" s="165"/>
      <c r="PWJ2" s="165"/>
      <c r="PWK2" s="165"/>
      <c r="PWL2" s="165"/>
      <c r="PWM2" s="165"/>
      <c r="PWN2" s="165"/>
      <c r="PWO2" s="165"/>
      <c r="PWP2" s="165"/>
      <c r="PWQ2" s="165"/>
      <c r="PWR2" s="165"/>
      <c r="PWS2" s="165"/>
      <c r="PWT2" s="165"/>
      <c r="PWU2" s="165"/>
      <c r="PWV2" s="165"/>
      <c r="PWW2" s="165"/>
      <c r="PWX2" s="165"/>
      <c r="PWY2" s="165"/>
      <c r="PWZ2" s="165"/>
      <c r="PXA2" s="165"/>
      <c r="PXB2" s="165"/>
      <c r="PXC2" s="165"/>
      <c r="PXD2" s="165"/>
      <c r="PXE2" s="165"/>
      <c r="PXF2" s="165"/>
      <c r="PXG2" s="165"/>
      <c r="PXH2" s="165"/>
      <c r="PXI2" s="165"/>
      <c r="PXJ2" s="165"/>
      <c r="PXK2" s="165"/>
      <c r="PXL2" s="165"/>
      <c r="PXM2" s="165"/>
      <c r="PXN2" s="165"/>
      <c r="PXO2" s="165"/>
      <c r="PXP2" s="165"/>
      <c r="PXQ2" s="165"/>
      <c r="PXR2" s="165"/>
      <c r="PXS2" s="165"/>
      <c r="PXT2" s="165"/>
      <c r="PXU2" s="165"/>
      <c r="PXV2" s="165"/>
      <c r="PXW2" s="165"/>
      <c r="PXX2" s="165"/>
      <c r="PXY2" s="165"/>
      <c r="PXZ2" s="165"/>
      <c r="PYA2" s="165"/>
      <c r="PYB2" s="165"/>
      <c r="PYC2" s="165"/>
      <c r="PYD2" s="165"/>
      <c r="PYE2" s="165"/>
      <c r="PYF2" s="165"/>
      <c r="PYG2" s="165"/>
      <c r="PYH2" s="165"/>
      <c r="PYI2" s="165"/>
      <c r="PYJ2" s="165"/>
      <c r="PYK2" s="165"/>
      <c r="PYL2" s="165"/>
      <c r="PYM2" s="165"/>
      <c r="PYN2" s="165"/>
      <c r="PYO2" s="165"/>
      <c r="PYP2" s="165"/>
      <c r="PYQ2" s="165"/>
      <c r="PYR2" s="165"/>
      <c r="PYS2" s="165"/>
      <c r="PYT2" s="165"/>
      <c r="PYU2" s="165"/>
      <c r="PYV2" s="165"/>
      <c r="PYW2" s="165"/>
      <c r="PYX2" s="165"/>
      <c r="PYY2" s="165"/>
      <c r="PYZ2" s="165"/>
      <c r="PZA2" s="165"/>
      <c r="PZB2" s="165"/>
      <c r="PZC2" s="165"/>
      <c r="PZD2" s="165"/>
      <c r="PZE2" s="165"/>
      <c r="PZF2" s="165"/>
      <c r="PZG2" s="165"/>
      <c r="PZH2" s="165"/>
      <c r="PZI2" s="165"/>
      <c r="PZJ2" s="165"/>
      <c r="PZK2" s="165"/>
      <c r="PZL2" s="165"/>
      <c r="PZM2" s="165"/>
      <c r="PZN2" s="165"/>
      <c r="PZO2" s="165"/>
      <c r="PZP2" s="165"/>
      <c r="PZQ2" s="165"/>
      <c r="PZR2" s="165"/>
      <c r="PZS2" s="165"/>
      <c r="PZT2" s="165"/>
      <c r="PZU2" s="165"/>
      <c r="PZV2" s="165"/>
      <c r="PZW2" s="165"/>
      <c r="PZX2" s="165"/>
      <c r="PZY2" s="165"/>
      <c r="PZZ2" s="165"/>
      <c r="QAA2" s="165"/>
      <c r="QAB2" s="165"/>
      <c r="QAC2" s="165"/>
      <c r="QAD2" s="165"/>
      <c r="QAE2" s="165"/>
      <c r="QAF2" s="165"/>
      <c r="QAG2" s="165"/>
      <c r="QAH2" s="165"/>
      <c r="QAI2" s="165"/>
      <c r="QAJ2" s="165"/>
      <c r="QAK2" s="165"/>
      <c r="QAL2" s="165"/>
      <c r="QAM2" s="165"/>
      <c r="QAN2" s="165"/>
      <c r="QAO2" s="165"/>
      <c r="QAP2" s="165"/>
      <c r="QAQ2" s="165"/>
      <c r="QAR2" s="165"/>
      <c r="QAS2" s="165"/>
      <c r="QAT2" s="165"/>
      <c r="QAU2" s="165"/>
      <c r="QAV2" s="165"/>
      <c r="QAW2" s="165"/>
      <c r="QAX2" s="165"/>
      <c r="QAY2" s="165"/>
      <c r="QAZ2" s="165"/>
      <c r="QBA2" s="165"/>
      <c r="QBB2" s="165"/>
      <c r="QBC2" s="165"/>
      <c r="QBD2" s="165"/>
      <c r="QBE2" s="165"/>
      <c r="QBF2" s="165"/>
      <c r="QBG2" s="165"/>
      <c r="QBH2" s="165"/>
      <c r="QBI2" s="165"/>
      <c r="QBJ2" s="165"/>
      <c r="QBK2" s="165"/>
      <c r="QBL2" s="165"/>
      <c r="QBM2" s="165"/>
      <c r="QBN2" s="165"/>
      <c r="QBO2" s="165"/>
      <c r="QBP2" s="165"/>
      <c r="QBQ2" s="165"/>
      <c r="QBR2" s="165"/>
      <c r="QBS2" s="165"/>
      <c r="QBT2" s="165"/>
      <c r="QBU2" s="165"/>
      <c r="QBV2" s="165"/>
      <c r="QBW2" s="165"/>
      <c r="QBX2" s="165"/>
      <c r="QBY2" s="165"/>
      <c r="QBZ2" s="165"/>
      <c r="QCA2" s="165"/>
      <c r="QCB2" s="165"/>
      <c r="QCC2" s="165"/>
      <c r="QCD2" s="165"/>
      <c r="QCE2" s="165"/>
      <c r="QCF2" s="165"/>
      <c r="QCG2" s="165"/>
      <c r="QCH2" s="165"/>
      <c r="QCI2" s="165"/>
      <c r="QCJ2" s="165"/>
      <c r="QCK2" s="165"/>
      <c r="QCL2" s="165"/>
      <c r="QCM2" s="165"/>
      <c r="QCN2" s="165"/>
      <c r="QCO2" s="165"/>
      <c r="QCP2" s="165"/>
      <c r="QCQ2" s="165"/>
      <c r="QCR2" s="165"/>
      <c r="QCS2" s="165"/>
      <c r="QCT2" s="165"/>
      <c r="QCU2" s="165"/>
      <c r="QCV2" s="165"/>
      <c r="QCW2" s="165"/>
      <c r="QCX2" s="165"/>
      <c r="QCY2" s="165"/>
      <c r="QCZ2" s="165"/>
      <c r="QDA2" s="165"/>
      <c r="QDB2" s="165"/>
      <c r="QDC2" s="165"/>
      <c r="QDD2" s="165"/>
      <c r="QDE2" s="165"/>
      <c r="QDF2" s="165"/>
      <c r="QDG2" s="165"/>
      <c r="QDH2" s="165"/>
      <c r="QDI2" s="165"/>
      <c r="QDJ2" s="165"/>
      <c r="QDK2" s="165"/>
      <c r="QDL2" s="165"/>
      <c r="QDM2" s="165"/>
      <c r="QDN2" s="165"/>
      <c r="QDO2" s="165"/>
      <c r="QDP2" s="165"/>
      <c r="QDQ2" s="165"/>
      <c r="QDR2" s="165"/>
      <c r="QDS2" s="165"/>
      <c r="QDT2" s="165"/>
      <c r="QDU2" s="165"/>
      <c r="QDV2" s="165"/>
      <c r="QDW2" s="165"/>
      <c r="QDX2" s="165"/>
      <c r="QDY2" s="165"/>
      <c r="QDZ2" s="165"/>
      <c r="QEA2" s="165"/>
      <c r="QEB2" s="165"/>
      <c r="QEC2" s="165"/>
      <c r="QED2" s="165"/>
      <c r="QEE2" s="165"/>
      <c r="QEF2" s="165"/>
      <c r="QEG2" s="165"/>
      <c r="QEH2" s="165"/>
      <c r="QEI2" s="165"/>
      <c r="QEJ2" s="165"/>
      <c r="QEK2" s="165"/>
      <c r="QEL2" s="165"/>
      <c r="QEM2" s="165"/>
      <c r="QEN2" s="165"/>
      <c r="QEO2" s="165"/>
      <c r="QEP2" s="165"/>
      <c r="QEQ2" s="165"/>
      <c r="QER2" s="165"/>
      <c r="QES2" s="165"/>
      <c r="QET2" s="165"/>
      <c r="QEU2" s="165"/>
      <c r="QEV2" s="165"/>
      <c r="QEW2" s="165"/>
      <c r="QEX2" s="165"/>
      <c r="QEY2" s="165"/>
      <c r="QEZ2" s="165"/>
      <c r="QFA2" s="165"/>
      <c r="QFB2" s="165"/>
      <c r="QFC2" s="165"/>
      <c r="QFD2" s="165"/>
      <c r="QFE2" s="165"/>
      <c r="QFF2" s="165"/>
      <c r="QFG2" s="165"/>
      <c r="QFH2" s="165"/>
      <c r="QFI2" s="165"/>
      <c r="QFJ2" s="165"/>
      <c r="QFK2" s="165"/>
      <c r="QFL2" s="165"/>
      <c r="QFM2" s="165"/>
      <c r="QFN2" s="165"/>
      <c r="QFO2" s="165"/>
      <c r="QFP2" s="165"/>
      <c r="QFQ2" s="165"/>
      <c r="QFR2" s="165"/>
      <c r="QFS2" s="165"/>
      <c r="QFT2" s="165"/>
      <c r="QFU2" s="165"/>
      <c r="QFV2" s="165"/>
      <c r="QFW2" s="165"/>
      <c r="QFX2" s="165"/>
      <c r="QFY2" s="165"/>
      <c r="QFZ2" s="165"/>
      <c r="QGA2" s="165"/>
      <c r="QGB2" s="165"/>
      <c r="QGC2" s="165"/>
      <c r="QGD2" s="165"/>
      <c r="QGE2" s="165"/>
      <c r="QGF2" s="165"/>
      <c r="QGG2" s="165"/>
      <c r="QGH2" s="165"/>
      <c r="QGI2" s="165"/>
      <c r="QGJ2" s="165"/>
      <c r="QGK2" s="165"/>
      <c r="QGL2" s="165"/>
      <c r="QGM2" s="165"/>
      <c r="QGN2" s="165"/>
      <c r="QGO2" s="165"/>
      <c r="QGP2" s="165"/>
      <c r="QGQ2" s="165"/>
      <c r="QGR2" s="165"/>
      <c r="QGS2" s="165"/>
      <c r="QGT2" s="165"/>
      <c r="QGU2" s="165"/>
      <c r="QGV2" s="165"/>
      <c r="QGW2" s="165"/>
      <c r="QGX2" s="165"/>
      <c r="QGY2" s="165"/>
      <c r="QGZ2" s="165"/>
      <c r="QHA2" s="165"/>
      <c r="QHB2" s="165"/>
      <c r="QHC2" s="165"/>
      <c r="QHD2" s="165"/>
      <c r="QHE2" s="165"/>
      <c r="QHF2" s="165"/>
      <c r="QHG2" s="165"/>
      <c r="QHH2" s="165"/>
      <c r="QHI2" s="165"/>
      <c r="QHJ2" s="165"/>
      <c r="QHK2" s="165"/>
      <c r="QHL2" s="165"/>
      <c r="QHM2" s="165"/>
      <c r="QHN2" s="165"/>
      <c r="QHO2" s="165"/>
      <c r="QHP2" s="165"/>
      <c r="QHQ2" s="165"/>
      <c r="QHR2" s="165"/>
      <c r="QHS2" s="165"/>
      <c r="QHT2" s="165"/>
      <c r="QHU2" s="165"/>
      <c r="QHV2" s="165"/>
      <c r="QHW2" s="165"/>
      <c r="QHX2" s="165"/>
      <c r="QHY2" s="165"/>
      <c r="QHZ2" s="165"/>
      <c r="QIA2" s="165"/>
      <c r="QIB2" s="165"/>
      <c r="QIC2" s="165"/>
      <c r="QID2" s="165"/>
      <c r="QIE2" s="165"/>
      <c r="QIF2" s="165"/>
      <c r="QIG2" s="165"/>
      <c r="QIH2" s="165"/>
      <c r="QII2" s="165"/>
      <c r="QIJ2" s="165"/>
      <c r="QIK2" s="165"/>
      <c r="QIL2" s="165"/>
      <c r="QIM2" s="165"/>
      <c r="QIN2" s="165"/>
      <c r="QIO2" s="165"/>
      <c r="QIP2" s="165"/>
      <c r="QIQ2" s="165"/>
      <c r="QIR2" s="165"/>
      <c r="QIS2" s="165"/>
      <c r="QIT2" s="165"/>
      <c r="QIU2" s="165"/>
      <c r="QIV2" s="165"/>
      <c r="QIW2" s="165"/>
      <c r="QIX2" s="165"/>
      <c r="QIY2" s="165"/>
      <c r="QIZ2" s="165"/>
      <c r="QJA2" s="165"/>
      <c r="QJB2" s="165"/>
      <c r="QJC2" s="165"/>
      <c r="QJD2" s="165"/>
      <c r="QJE2" s="165"/>
      <c r="QJF2" s="165"/>
      <c r="QJG2" s="165"/>
      <c r="QJH2" s="165"/>
      <c r="QJI2" s="165"/>
      <c r="QJJ2" s="165"/>
      <c r="QJK2" s="165"/>
      <c r="QJL2" s="165"/>
      <c r="QJM2" s="165"/>
      <c r="QJN2" s="165"/>
      <c r="QJO2" s="165"/>
      <c r="QJP2" s="165"/>
      <c r="QJQ2" s="165"/>
      <c r="QJR2" s="165"/>
      <c r="QJS2" s="165"/>
      <c r="QJT2" s="165"/>
      <c r="QJU2" s="165"/>
      <c r="QJV2" s="165"/>
      <c r="QJW2" s="165"/>
      <c r="QJX2" s="165"/>
      <c r="QJY2" s="165"/>
      <c r="QJZ2" s="165"/>
      <c r="QKA2" s="165"/>
      <c r="QKB2" s="165"/>
      <c r="QKC2" s="165"/>
      <c r="QKD2" s="165"/>
      <c r="QKE2" s="165"/>
      <c r="QKF2" s="165"/>
      <c r="QKG2" s="165"/>
      <c r="QKH2" s="165"/>
      <c r="QKI2" s="165"/>
      <c r="QKJ2" s="165"/>
      <c r="QKK2" s="165"/>
      <c r="QKL2" s="165"/>
      <c r="QKM2" s="165"/>
      <c r="QKN2" s="165"/>
      <c r="QKO2" s="165"/>
      <c r="QKP2" s="165"/>
      <c r="QKQ2" s="165"/>
      <c r="QKR2" s="165"/>
      <c r="QKS2" s="165"/>
      <c r="QKT2" s="165"/>
      <c r="QKU2" s="165"/>
      <c r="QKV2" s="165"/>
      <c r="QKW2" s="165"/>
      <c r="QKX2" s="165"/>
      <c r="QKY2" s="165"/>
      <c r="QKZ2" s="165"/>
      <c r="QLA2" s="165"/>
      <c r="QLB2" s="165"/>
      <c r="QLC2" s="165"/>
      <c r="QLD2" s="165"/>
      <c r="QLE2" s="165"/>
      <c r="QLF2" s="165"/>
      <c r="QLG2" s="165"/>
      <c r="QLH2" s="165"/>
      <c r="QLI2" s="165"/>
      <c r="QLJ2" s="165"/>
      <c r="QLK2" s="165"/>
      <c r="QLL2" s="165"/>
      <c r="QLM2" s="165"/>
      <c r="QLN2" s="165"/>
      <c r="QLO2" s="165"/>
      <c r="QLP2" s="165"/>
      <c r="QLQ2" s="165"/>
      <c r="QLR2" s="165"/>
      <c r="QLS2" s="165"/>
      <c r="QLT2" s="165"/>
      <c r="QLU2" s="165"/>
      <c r="QLV2" s="165"/>
      <c r="QLW2" s="165"/>
      <c r="QLX2" s="165"/>
      <c r="QLY2" s="165"/>
      <c r="QLZ2" s="165"/>
      <c r="QMA2" s="165"/>
      <c r="QMB2" s="165"/>
      <c r="QMC2" s="165"/>
      <c r="QMD2" s="165"/>
      <c r="QME2" s="165"/>
      <c r="QMF2" s="165"/>
      <c r="QMG2" s="165"/>
      <c r="QMH2" s="165"/>
      <c r="QMI2" s="165"/>
      <c r="QMJ2" s="165"/>
      <c r="QMK2" s="165"/>
      <c r="QML2" s="165"/>
      <c r="QMM2" s="165"/>
      <c r="QMN2" s="165"/>
      <c r="QMO2" s="165"/>
      <c r="QMP2" s="165"/>
      <c r="QMQ2" s="165"/>
      <c r="QMR2" s="165"/>
      <c r="QMS2" s="165"/>
      <c r="QMT2" s="165"/>
      <c r="QMU2" s="165"/>
      <c r="QMV2" s="165"/>
      <c r="QMW2" s="165"/>
      <c r="QMX2" s="165"/>
      <c r="QMY2" s="165"/>
      <c r="QMZ2" s="165"/>
      <c r="QNA2" s="165"/>
      <c r="QNB2" s="165"/>
      <c r="QNC2" s="165"/>
      <c r="QND2" s="165"/>
      <c r="QNE2" s="165"/>
      <c r="QNF2" s="165"/>
      <c r="QNG2" s="165"/>
      <c r="QNH2" s="165"/>
      <c r="QNI2" s="165"/>
      <c r="QNJ2" s="165"/>
      <c r="QNK2" s="165"/>
      <c r="QNL2" s="165"/>
      <c r="QNM2" s="165"/>
      <c r="QNN2" s="165"/>
      <c r="QNO2" s="165"/>
      <c r="QNP2" s="165"/>
      <c r="QNQ2" s="165"/>
      <c r="QNR2" s="165"/>
      <c r="QNS2" s="165"/>
      <c r="QNT2" s="165"/>
      <c r="QNU2" s="165"/>
      <c r="QNV2" s="165"/>
      <c r="QNW2" s="165"/>
      <c r="QNX2" s="165"/>
      <c r="QNY2" s="165"/>
      <c r="QNZ2" s="165"/>
      <c r="QOA2" s="165"/>
      <c r="QOB2" s="165"/>
      <c r="QOC2" s="165"/>
      <c r="QOD2" s="165"/>
      <c r="QOE2" s="165"/>
      <c r="QOF2" s="165"/>
      <c r="QOG2" s="165"/>
      <c r="QOH2" s="165"/>
      <c r="QOI2" s="165"/>
      <c r="QOJ2" s="165"/>
      <c r="QOK2" s="165"/>
      <c r="QOL2" s="165"/>
      <c r="QOM2" s="165"/>
      <c r="QON2" s="165"/>
      <c r="QOO2" s="165"/>
      <c r="QOP2" s="165"/>
      <c r="QOQ2" s="165"/>
      <c r="QOR2" s="165"/>
      <c r="QOS2" s="165"/>
      <c r="QOT2" s="165"/>
      <c r="QOU2" s="165"/>
      <c r="QOV2" s="165"/>
      <c r="QOW2" s="165"/>
      <c r="QOX2" s="165"/>
      <c r="QOY2" s="165"/>
      <c r="QOZ2" s="165"/>
      <c r="QPA2" s="165"/>
      <c r="QPB2" s="165"/>
      <c r="QPC2" s="165"/>
      <c r="QPD2" s="165"/>
      <c r="QPE2" s="165"/>
      <c r="QPF2" s="165"/>
      <c r="QPG2" s="165"/>
      <c r="QPH2" s="165"/>
      <c r="QPI2" s="165"/>
      <c r="QPJ2" s="165"/>
      <c r="QPK2" s="165"/>
      <c r="QPL2" s="165"/>
      <c r="QPM2" s="165"/>
      <c r="QPN2" s="165"/>
      <c r="QPO2" s="165"/>
      <c r="QPP2" s="165"/>
      <c r="QPQ2" s="165"/>
      <c r="QPR2" s="165"/>
      <c r="QPS2" s="165"/>
      <c r="QPT2" s="165"/>
      <c r="QPU2" s="165"/>
      <c r="QPV2" s="165"/>
      <c r="QPW2" s="165"/>
      <c r="QPX2" s="165"/>
      <c r="QPY2" s="165"/>
      <c r="QPZ2" s="165"/>
      <c r="QQA2" s="165"/>
      <c r="QQB2" s="165"/>
      <c r="QQC2" s="165"/>
      <c r="QQD2" s="165"/>
      <c r="QQE2" s="165"/>
      <c r="QQF2" s="165"/>
      <c r="QQG2" s="165"/>
      <c r="QQH2" s="165"/>
      <c r="QQI2" s="165"/>
      <c r="QQJ2" s="165"/>
      <c r="QQK2" s="165"/>
      <c r="QQL2" s="165"/>
      <c r="QQM2" s="165"/>
      <c r="QQN2" s="165"/>
      <c r="QQO2" s="165"/>
      <c r="QQP2" s="165"/>
      <c r="QQQ2" s="165"/>
      <c r="QQR2" s="165"/>
      <c r="QQS2" s="165"/>
      <c r="QQT2" s="165"/>
      <c r="QQU2" s="165"/>
      <c r="QQV2" s="165"/>
      <c r="QQW2" s="165"/>
      <c r="QQX2" s="165"/>
      <c r="QQY2" s="165"/>
      <c r="QQZ2" s="165"/>
      <c r="QRA2" s="165"/>
      <c r="QRB2" s="165"/>
      <c r="QRC2" s="165"/>
      <c r="QRD2" s="165"/>
      <c r="QRE2" s="165"/>
      <c r="QRF2" s="165"/>
      <c r="QRG2" s="165"/>
      <c r="QRH2" s="165"/>
      <c r="QRI2" s="165"/>
      <c r="QRJ2" s="165"/>
      <c r="QRK2" s="165"/>
      <c r="QRL2" s="165"/>
      <c r="QRM2" s="165"/>
      <c r="QRN2" s="165"/>
      <c r="QRO2" s="165"/>
      <c r="QRP2" s="165"/>
      <c r="QRQ2" s="165"/>
      <c r="QRR2" s="165"/>
      <c r="QRS2" s="165"/>
      <c r="QRT2" s="165"/>
      <c r="QRU2" s="165"/>
      <c r="QRV2" s="165"/>
      <c r="QRW2" s="165"/>
      <c r="QRX2" s="165"/>
      <c r="QRY2" s="165"/>
      <c r="QRZ2" s="165"/>
      <c r="QSA2" s="165"/>
      <c r="QSB2" s="165"/>
      <c r="QSC2" s="165"/>
      <c r="QSD2" s="165"/>
      <c r="QSE2" s="165"/>
      <c r="QSF2" s="165"/>
      <c r="QSG2" s="165"/>
      <c r="QSH2" s="165"/>
      <c r="QSI2" s="165"/>
      <c r="QSJ2" s="165"/>
      <c r="QSK2" s="165"/>
      <c r="QSL2" s="165"/>
      <c r="QSM2" s="165"/>
      <c r="QSN2" s="165"/>
      <c r="QSO2" s="165"/>
      <c r="QSP2" s="165"/>
      <c r="QSQ2" s="165"/>
      <c r="QSR2" s="165"/>
      <c r="QSS2" s="165"/>
      <c r="QST2" s="165"/>
      <c r="QSU2" s="165"/>
      <c r="QSV2" s="165"/>
      <c r="QSW2" s="165"/>
      <c r="QSX2" s="165"/>
      <c r="QSY2" s="165"/>
      <c r="QSZ2" s="165"/>
      <c r="QTA2" s="165"/>
      <c r="QTB2" s="165"/>
      <c r="QTC2" s="165"/>
      <c r="QTD2" s="165"/>
      <c r="QTE2" s="165"/>
      <c r="QTF2" s="165"/>
      <c r="QTG2" s="165"/>
      <c r="QTH2" s="165"/>
      <c r="QTI2" s="165"/>
      <c r="QTJ2" s="165"/>
      <c r="QTK2" s="165"/>
      <c r="QTL2" s="165"/>
      <c r="QTM2" s="165"/>
      <c r="QTN2" s="165"/>
      <c r="QTO2" s="165"/>
      <c r="QTP2" s="165"/>
      <c r="QTQ2" s="165"/>
      <c r="QTR2" s="165"/>
      <c r="QTS2" s="165"/>
      <c r="QTT2" s="165"/>
      <c r="QTU2" s="165"/>
      <c r="QTV2" s="165"/>
      <c r="QTW2" s="165"/>
      <c r="QTX2" s="165"/>
      <c r="QTY2" s="165"/>
      <c r="QTZ2" s="165"/>
      <c r="QUA2" s="165"/>
      <c r="QUB2" s="165"/>
      <c r="QUC2" s="165"/>
      <c r="QUD2" s="165"/>
      <c r="QUE2" s="165"/>
      <c r="QUF2" s="165"/>
      <c r="QUG2" s="165"/>
      <c r="QUH2" s="165"/>
      <c r="QUI2" s="165"/>
      <c r="QUJ2" s="165"/>
      <c r="QUK2" s="165"/>
      <c r="QUL2" s="165"/>
      <c r="QUM2" s="165"/>
      <c r="QUN2" s="165"/>
      <c r="QUO2" s="165"/>
      <c r="QUP2" s="165"/>
      <c r="QUQ2" s="165"/>
      <c r="QUR2" s="165"/>
      <c r="QUS2" s="165"/>
      <c r="QUT2" s="165"/>
      <c r="QUU2" s="165"/>
      <c r="QUV2" s="165"/>
      <c r="QUW2" s="165"/>
      <c r="QUX2" s="165"/>
      <c r="QUY2" s="165"/>
      <c r="QUZ2" s="165"/>
      <c r="QVA2" s="165"/>
      <c r="QVB2" s="165"/>
      <c r="QVC2" s="165"/>
      <c r="QVD2" s="165"/>
      <c r="QVE2" s="165"/>
      <c r="QVF2" s="165"/>
      <c r="QVG2" s="165"/>
      <c r="QVH2" s="165"/>
      <c r="QVI2" s="165"/>
      <c r="QVJ2" s="165"/>
      <c r="QVK2" s="165"/>
      <c r="QVL2" s="165"/>
      <c r="QVM2" s="165"/>
      <c r="QVN2" s="165"/>
      <c r="QVO2" s="165"/>
      <c r="QVP2" s="165"/>
      <c r="QVQ2" s="165"/>
      <c r="QVR2" s="165"/>
      <c r="QVS2" s="165"/>
      <c r="QVT2" s="165"/>
      <c r="QVU2" s="165"/>
      <c r="QVV2" s="165"/>
      <c r="QVW2" s="165"/>
      <c r="QVX2" s="165"/>
      <c r="QVY2" s="165"/>
      <c r="QVZ2" s="165"/>
      <c r="QWA2" s="165"/>
      <c r="QWB2" s="165"/>
      <c r="QWC2" s="165"/>
      <c r="QWD2" s="165"/>
      <c r="QWE2" s="165"/>
      <c r="QWF2" s="165"/>
      <c r="QWG2" s="165"/>
      <c r="QWH2" s="165"/>
      <c r="QWI2" s="165"/>
      <c r="QWJ2" s="165"/>
      <c r="QWK2" s="165"/>
      <c r="QWL2" s="165"/>
      <c r="QWM2" s="165"/>
      <c r="QWN2" s="165"/>
      <c r="QWO2" s="165"/>
      <c r="QWP2" s="165"/>
      <c r="QWQ2" s="165"/>
      <c r="QWR2" s="165"/>
      <c r="QWS2" s="165"/>
      <c r="QWT2" s="165"/>
      <c r="QWU2" s="165"/>
      <c r="QWV2" s="165"/>
      <c r="QWW2" s="165"/>
      <c r="QWX2" s="165"/>
      <c r="QWY2" s="165"/>
      <c r="QWZ2" s="165"/>
      <c r="QXA2" s="165"/>
      <c r="QXB2" s="165"/>
      <c r="QXC2" s="165"/>
      <c r="QXD2" s="165"/>
      <c r="QXE2" s="165"/>
      <c r="QXF2" s="165"/>
      <c r="QXG2" s="165"/>
      <c r="QXH2" s="165"/>
      <c r="QXI2" s="165"/>
      <c r="QXJ2" s="165"/>
      <c r="QXK2" s="165"/>
      <c r="QXL2" s="165"/>
      <c r="QXM2" s="165"/>
      <c r="QXN2" s="165"/>
      <c r="QXO2" s="165"/>
      <c r="QXP2" s="165"/>
      <c r="QXQ2" s="165"/>
      <c r="QXR2" s="165"/>
      <c r="QXS2" s="165"/>
      <c r="QXT2" s="165"/>
      <c r="QXU2" s="165"/>
      <c r="QXV2" s="165"/>
      <c r="QXW2" s="165"/>
      <c r="QXX2" s="165"/>
      <c r="QXY2" s="165"/>
      <c r="QXZ2" s="165"/>
      <c r="QYA2" s="165"/>
      <c r="QYB2" s="165"/>
      <c r="QYC2" s="165"/>
      <c r="QYD2" s="165"/>
      <c r="QYE2" s="165"/>
      <c r="QYF2" s="165"/>
      <c r="QYG2" s="165"/>
      <c r="QYH2" s="165"/>
      <c r="QYI2" s="165"/>
      <c r="QYJ2" s="165"/>
      <c r="QYK2" s="165"/>
      <c r="QYL2" s="165"/>
      <c r="QYM2" s="165"/>
      <c r="QYN2" s="165"/>
      <c r="QYO2" s="165"/>
      <c r="QYP2" s="165"/>
      <c r="QYQ2" s="165"/>
      <c r="QYR2" s="165"/>
      <c r="QYS2" s="165"/>
      <c r="QYT2" s="165"/>
      <c r="QYU2" s="165"/>
      <c r="QYV2" s="165"/>
      <c r="QYW2" s="165"/>
      <c r="QYX2" s="165"/>
      <c r="QYY2" s="165"/>
      <c r="QYZ2" s="165"/>
      <c r="QZA2" s="165"/>
      <c r="QZB2" s="165"/>
      <c r="QZC2" s="165"/>
      <c r="QZD2" s="165"/>
      <c r="QZE2" s="165"/>
      <c r="QZF2" s="165"/>
      <c r="QZG2" s="165"/>
      <c r="QZH2" s="165"/>
      <c r="QZI2" s="165"/>
      <c r="QZJ2" s="165"/>
      <c r="QZK2" s="165"/>
      <c r="QZL2" s="165"/>
      <c r="QZM2" s="165"/>
      <c r="QZN2" s="165"/>
      <c r="QZO2" s="165"/>
      <c r="QZP2" s="165"/>
      <c r="QZQ2" s="165"/>
      <c r="QZR2" s="165"/>
      <c r="QZS2" s="165"/>
      <c r="QZT2" s="165"/>
      <c r="QZU2" s="165"/>
      <c r="QZV2" s="165"/>
      <c r="QZW2" s="165"/>
      <c r="QZX2" s="165"/>
      <c r="QZY2" s="165"/>
      <c r="QZZ2" s="165"/>
      <c r="RAA2" s="165"/>
      <c r="RAB2" s="165"/>
      <c r="RAC2" s="165"/>
      <c r="RAD2" s="165"/>
      <c r="RAE2" s="165"/>
      <c r="RAF2" s="165"/>
      <c r="RAG2" s="165"/>
      <c r="RAH2" s="165"/>
      <c r="RAI2" s="165"/>
      <c r="RAJ2" s="165"/>
      <c r="RAK2" s="165"/>
      <c r="RAL2" s="165"/>
      <c r="RAM2" s="165"/>
      <c r="RAN2" s="165"/>
      <c r="RAO2" s="165"/>
      <c r="RAP2" s="165"/>
      <c r="RAQ2" s="165"/>
      <c r="RAR2" s="165"/>
      <c r="RAS2" s="165"/>
      <c r="RAT2" s="165"/>
      <c r="RAU2" s="165"/>
      <c r="RAV2" s="165"/>
      <c r="RAW2" s="165"/>
      <c r="RAX2" s="165"/>
      <c r="RAY2" s="165"/>
      <c r="RAZ2" s="165"/>
      <c r="RBA2" s="165"/>
      <c r="RBB2" s="165"/>
      <c r="RBC2" s="165"/>
      <c r="RBD2" s="165"/>
      <c r="RBE2" s="165"/>
      <c r="RBF2" s="165"/>
      <c r="RBG2" s="165"/>
      <c r="RBH2" s="165"/>
      <c r="RBI2" s="165"/>
      <c r="RBJ2" s="165"/>
      <c r="RBK2" s="165"/>
      <c r="RBL2" s="165"/>
      <c r="RBM2" s="165"/>
      <c r="RBN2" s="165"/>
      <c r="RBO2" s="165"/>
      <c r="RBP2" s="165"/>
      <c r="RBQ2" s="165"/>
      <c r="RBR2" s="165"/>
      <c r="RBS2" s="165"/>
      <c r="RBT2" s="165"/>
      <c r="RBU2" s="165"/>
      <c r="RBV2" s="165"/>
      <c r="RBW2" s="165"/>
      <c r="RBX2" s="165"/>
      <c r="RBY2" s="165"/>
      <c r="RBZ2" s="165"/>
      <c r="RCA2" s="165"/>
      <c r="RCB2" s="165"/>
      <c r="RCC2" s="165"/>
      <c r="RCD2" s="165"/>
      <c r="RCE2" s="165"/>
      <c r="RCF2" s="165"/>
      <c r="RCG2" s="165"/>
      <c r="RCH2" s="165"/>
      <c r="RCI2" s="165"/>
      <c r="RCJ2" s="165"/>
      <c r="RCK2" s="165"/>
      <c r="RCL2" s="165"/>
      <c r="RCM2" s="165"/>
      <c r="RCN2" s="165"/>
      <c r="RCO2" s="165"/>
      <c r="RCP2" s="165"/>
      <c r="RCQ2" s="165"/>
      <c r="RCR2" s="165"/>
      <c r="RCS2" s="165"/>
      <c r="RCT2" s="165"/>
      <c r="RCU2" s="165"/>
      <c r="RCV2" s="165"/>
      <c r="RCW2" s="165"/>
      <c r="RCX2" s="165"/>
      <c r="RCY2" s="165"/>
      <c r="RCZ2" s="165"/>
      <c r="RDA2" s="165"/>
      <c r="RDB2" s="165"/>
      <c r="RDC2" s="165"/>
      <c r="RDD2" s="165"/>
      <c r="RDE2" s="165"/>
      <c r="RDF2" s="165"/>
      <c r="RDG2" s="165"/>
      <c r="RDH2" s="165"/>
      <c r="RDI2" s="165"/>
      <c r="RDJ2" s="165"/>
      <c r="RDK2" s="165"/>
      <c r="RDL2" s="165"/>
      <c r="RDM2" s="165"/>
      <c r="RDN2" s="165"/>
      <c r="RDO2" s="165"/>
      <c r="RDP2" s="165"/>
      <c r="RDQ2" s="165"/>
      <c r="RDR2" s="165"/>
      <c r="RDS2" s="165"/>
      <c r="RDT2" s="165"/>
      <c r="RDU2" s="165"/>
      <c r="RDV2" s="165"/>
      <c r="RDW2" s="165"/>
      <c r="RDX2" s="165"/>
      <c r="RDY2" s="165"/>
      <c r="RDZ2" s="165"/>
      <c r="REA2" s="165"/>
      <c r="REB2" s="165"/>
      <c r="REC2" s="165"/>
      <c r="RED2" s="165"/>
      <c r="REE2" s="165"/>
      <c r="REF2" s="165"/>
      <c r="REG2" s="165"/>
      <c r="REH2" s="165"/>
      <c r="REI2" s="165"/>
      <c r="REJ2" s="165"/>
      <c r="REK2" s="165"/>
      <c r="REL2" s="165"/>
      <c r="REM2" s="165"/>
      <c r="REN2" s="165"/>
      <c r="REO2" s="165"/>
      <c r="REP2" s="165"/>
      <c r="REQ2" s="165"/>
      <c r="RER2" s="165"/>
      <c r="RES2" s="165"/>
      <c r="RET2" s="165"/>
      <c r="REU2" s="165"/>
      <c r="REV2" s="165"/>
      <c r="REW2" s="165"/>
      <c r="REX2" s="165"/>
      <c r="REY2" s="165"/>
      <c r="REZ2" s="165"/>
      <c r="RFA2" s="165"/>
      <c r="RFB2" s="165"/>
      <c r="RFC2" s="165"/>
      <c r="RFD2" s="165"/>
      <c r="RFE2" s="165"/>
      <c r="RFF2" s="165"/>
      <c r="RFG2" s="165"/>
      <c r="RFH2" s="165"/>
      <c r="RFI2" s="165"/>
      <c r="RFJ2" s="165"/>
      <c r="RFK2" s="165"/>
      <c r="RFL2" s="165"/>
      <c r="RFM2" s="165"/>
      <c r="RFN2" s="165"/>
      <c r="RFO2" s="165"/>
      <c r="RFP2" s="165"/>
      <c r="RFQ2" s="165"/>
      <c r="RFR2" s="165"/>
      <c r="RFS2" s="165"/>
      <c r="RFT2" s="165"/>
      <c r="RFU2" s="165"/>
      <c r="RFV2" s="165"/>
      <c r="RFW2" s="165"/>
      <c r="RFX2" s="165"/>
      <c r="RFY2" s="165"/>
      <c r="RFZ2" s="165"/>
      <c r="RGA2" s="165"/>
      <c r="RGB2" s="165"/>
      <c r="RGC2" s="165"/>
      <c r="RGD2" s="165"/>
      <c r="RGE2" s="165"/>
      <c r="RGF2" s="165"/>
      <c r="RGG2" s="165"/>
      <c r="RGH2" s="165"/>
      <c r="RGI2" s="165"/>
      <c r="RGJ2" s="165"/>
      <c r="RGK2" s="165"/>
      <c r="RGL2" s="165"/>
      <c r="RGM2" s="165"/>
      <c r="RGN2" s="165"/>
      <c r="RGO2" s="165"/>
      <c r="RGP2" s="165"/>
      <c r="RGQ2" s="165"/>
      <c r="RGR2" s="165"/>
      <c r="RGS2" s="165"/>
      <c r="RGT2" s="165"/>
      <c r="RGU2" s="165"/>
      <c r="RGV2" s="165"/>
      <c r="RGW2" s="165"/>
      <c r="RGX2" s="165"/>
      <c r="RGY2" s="165"/>
      <c r="RGZ2" s="165"/>
      <c r="RHA2" s="165"/>
      <c r="RHB2" s="165"/>
      <c r="RHC2" s="165"/>
      <c r="RHD2" s="165"/>
      <c r="RHE2" s="165"/>
      <c r="RHF2" s="165"/>
      <c r="RHG2" s="165"/>
      <c r="RHH2" s="165"/>
      <c r="RHI2" s="165"/>
      <c r="RHJ2" s="165"/>
      <c r="RHK2" s="165"/>
      <c r="RHL2" s="165"/>
      <c r="RHM2" s="165"/>
      <c r="RHN2" s="165"/>
      <c r="RHO2" s="165"/>
      <c r="RHP2" s="165"/>
      <c r="RHQ2" s="165"/>
      <c r="RHR2" s="165"/>
      <c r="RHS2" s="165"/>
      <c r="RHT2" s="165"/>
      <c r="RHU2" s="165"/>
      <c r="RHV2" s="165"/>
      <c r="RHW2" s="165"/>
      <c r="RHX2" s="165"/>
      <c r="RHY2" s="165"/>
      <c r="RHZ2" s="165"/>
      <c r="RIA2" s="165"/>
      <c r="RIB2" s="165"/>
      <c r="RIC2" s="165"/>
      <c r="RID2" s="165"/>
      <c r="RIE2" s="165"/>
      <c r="RIF2" s="165"/>
      <c r="RIG2" s="165"/>
      <c r="RIH2" s="165"/>
      <c r="RII2" s="165"/>
      <c r="RIJ2" s="165"/>
      <c r="RIK2" s="165"/>
      <c r="RIL2" s="165"/>
      <c r="RIM2" s="165"/>
      <c r="RIN2" s="165"/>
      <c r="RIO2" s="165"/>
      <c r="RIP2" s="165"/>
      <c r="RIQ2" s="165"/>
      <c r="RIR2" s="165"/>
      <c r="RIS2" s="165"/>
      <c r="RIT2" s="165"/>
      <c r="RIU2" s="165"/>
      <c r="RIV2" s="165"/>
      <c r="RIW2" s="165"/>
      <c r="RIX2" s="165"/>
      <c r="RIY2" s="165"/>
      <c r="RIZ2" s="165"/>
      <c r="RJA2" s="165"/>
      <c r="RJB2" s="165"/>
      <c r="RJC2" s="165"/>
      <c r="RJD2" s="165"/>
      <c r="RJE2" s="165"/>
      <c r="RJF2" s="165"/>
      <c r="RJG2" s="165"/>
      <c r="RJH2" s="165"/>
      <c r="RJI2" s="165"/>
      <c r="RJJ2" s="165"/>
      <c r="RJK2" s="165"/>
      <c r="RJL2" s="165"/>
      <c r="RJM2" s="165"/>
      <c r="RJN2" s="165"/>
      <c r="RJO2" s="165"/>
      <c r="RJP2" s="165"/>
      <c r="RJQ2" s="165"/>
      <c r="RJR2" s="165"/>
      <c r="RJS2" s="165"/>
      <c r="RJT2" s="165"/>
      <c r="RJU2" s="165"/>
      <c r="RJV2" s="165"/>
      <c r="RJW2" s="165"/>
      <c r="RJX2" s="165"/>
      <c r="RJY2" s="165"/>
      <c r="RJZ2" s="165"/>
      <c r="RKA2" s="165"/>
      <c r="RKB2" s="165"/>
      <c r="RKC2" s="165"/>
      <c r="RKD2" s="165"/>
      <c r="RKE2" s="165"/>
      <c r="RKF2" s="165"/>
      <c r="RKG2" s="165"/>
      <c r="RKH2" s="165"/>
      <c r="RKI2" s="165"/>
      <c r="RKJ2" s="165"/>
      <c r="RKK2" s="165"/>
      <c r="RKL2" s="165"/>
      <c r="RKM2" s="165"/>
      <c r="RKN2" s="165"/>
      <c r="RKO2" s="165"/>
      <c r="RKP2" s="165"/>
      <c r="RKQ2" s="165"/>
      <c r="RKR2" s="165"/>
      <c r="RKS2" s="165"/>
      <c r="RKT2" s="165"/>
      <c r="RKU2" s="165"/>
      <c r="RKV2" s="165"/>
      <c r="RKW2" s="165"/>
      <c r="RKX2" s="165"/>
      <c r="RKY2" s="165"/>
      <c r="RKZ2" s="165"/>
      <c r="RLA2" s="165"/>
      <c r="RLB2" s="165"/>
      <c r="RLC2" s="165"/>
      <c r="RLD2" s="165"/>
      <c r="RLE2" s="165"/>
      <c r="RLF2" s="165"/>
      <c r="RLG2" s="165"/>
      <c r="RLH2" s="165"/>
      <c r="RLI2" s="165"/>
      <c r="RLJ2" s="165"/>
      <c r="RLK2" s="165"/>
      <c r="RLL2" s="165"/>
      <c r="RLM2" s="165"/>
      <c r="RLN2" s="165"/>
      <c r="RLO2" s="165"/>
      <c r="RLP2" s="165"/>
      <c r="RLQ2" s="165"/>
      <c r="RLR2" s="165"/>
      <c r="RLS2" s="165"/>
      <c r="RLT2" s="165"/>
      <c r="RLU2" s="165"/>
      <c r="RLV2" s="165"/>
      <c r="RLW2" s="165"/>
      <c r="RLX2" s="165"/>
      <c r="RLY2" s="165"/>
      <c r="RLZ2" s="165"/>
      <c r="RMA2" s="165"/>
      <c r="RMB2" s="165"/>
      <c r="RMC2" s="165"/>
      <c r="RMD2" s="165"/>
      <c r="RME2" s="165"/>
      <c r="RMF2" s="165"/>
      <c r="RMG2" s="165"/>
      <c r="RMH2" s="165"/>
      <c r="RMI2" s="165"/>
      <c r="RMJ2" s="165"/>
      <c r="RMK2" s="165"/>
      <c r="RML2" s="165"/>
      <c r="RMM2" s="165"/>
      <c r="RMN2" s="165"/>
      <c r="RMO2" s="165"/>
      <c r="RMP2" s="165"/>
      <c r="RMQ2" s="165"/>
      <c r="RMR2" s="165"/>
      <c r="RMS2" s="165"/>
      <c r="RMT2" s="165"/>
      <c r="RMU2" s="165"/>
      <c r="RMV2" s="165"/>
      <c r="RMW2" s="165"/>
      <c r="RMX2" s="165"/>
      <c r="RMY2" s="165"/>
      <c r="RMZ2" s="165"/>
      <c r="RNA2" s="165"/>
      <c r="RNB2" s="165"/>
      <c r="RNC2" s="165"/>
      <c r="RND2" s="165"/>
      <c r="RNE2" s="165"/>
      <c r="RNF2" s="165"/>
      <c r="RNG2" s="165"/>
      <c r="RNH2" s="165"/>
      <c r="RNI2" s="165"/>
      <c r="RNJ2" s="165"/>
      <c r="RNK2" s="165"/>
      <c r="RNL2" s="165"/>
      <c r="RNM2" s="165"/>
      <c r="RNN2" s="165"/>
      <c r="RNO2" s="165"/>
      <c r="RNP2" s="165"/>
      <c r="RNQ2" s="165"/>
      <c r="RNR2" s="165"/>
      <c r="RNS2" s="165"/>
      <c r="RNT2" s="165"/>
      <c r="RNU2" s="165"/>
      <c r="RNV2" s="165"/>
      <c r="RNW2" s="165"/>
      <c r="RNX2" s="165"/>
      <c r="RNY2" s="165"/>
      <c r="RNZ2" s="165"/>
      <c r="ROA2" s="165"/>
      <c r="ROB2" s="165"/>
      <c r="ROC2" s="165"/>
      <c r="ROD2" s="165"/>
      <c r="ROE2" s="165"/>
      <c r="ROF2" s="165"/>
      <c r="ROG2" s="165"/>
      <c r="ROH2" s="165"/>
      <c r="ROI2" s="165"/>
      <c r="ROJ2" s="165"/>
      <c r="ROK2" s="165"/>
      <c r="ROL2" s="165"/>
      <c r="ROM2" s="165"/>
      <c r="RON2" s="165"/>
      <c r="ROO2" s="165"/>
      <c r="ROP2" s="165"/>
      <c r="ROQ2" s="165"/>
      <c r="ROR2" s="165"/>
      <c r="ROS2" s="165"/>
      <c r="ROT2" s="165"/>
      <c r="ROU2" s="165"/>
      <c r="ROV2" s="165"/>
      <c r="ROW2" s="165"/>
      <c r="ROX2" s="165"/>
      <c r="ROY2" s="165"/>
      <c r="ROZ2" s="165"/>
      <c r="RPA2" s="165"/>
      <c r="RPB2" s="165"/>
      <c r="RPC2" s="165"/>
      <c r="RPD2" s="165"/>
      <c r="RPE2" s="165"/>
      <c r="RPF2" s="165"/>
      <c r="RPG2" s="165"/>
      <c r="RPH2" s="165"/>
      <c r="RPI2" s="165"/>
      <c r="RPJ2" s="165"/>
      <c r="RPK2" s="165"/>
      <c r="RPL2" s="165"/>
      <c r="RPM2" s="165"/>
      <c r="RPN2" s="165"/>
      <c r="RPO2" s="165"/>
      <c r="RPP2" s="165"/>
      <c r="RPQ2" s="165"/>
      <c r="RPR2" s="165"/>
      <c r="RPS2" s="165"/>
      <c r="RPT2" s="165"/>
      <c r="RPU2" s="165"/>
      <c r="RPV2" s="165"/>
      <c r="RPW2" s="165"/>
      <c r="RPX2" s="165"/>
      <c r="RPY2" s="165"/>
      <c r="RPZ2" s="165"/>
      <c r="RQA2" s="165"/>
      <c r="RQB2" s="165"/>
      <c r="RQC2" s="165"/>
      <c r="RQD2" s="165"/>
      <c r="RQE2" s="165"/>
      <c r="RQF2" s="165"/>
      <c r="RQG2" s="165"/>
      <c r="RQH2" s="165"/>
      <c r="RQI2" s="165"/>
      <c r="RQJ2" s="165"/>
      <c r="RQK2" s="165"/>
      <c r="RQL2" s="165"/>
      <c r="RQM2" s="165"/>
      <c r="RQN2" s="165"/>
      <c r="RQO2" s="165"/>
      <c r="RQP2" s="165"/>
      <c r="RQQ2" s="165"/>
      <c r="RQR2" s="165"/>
      <c r="RQS2" s="165"/>
      <c r="RQT2" s="165"/>
      <c r="RQU2" s="165"/>
      <c r="RQV2" s="165"/>
      <c r="RQW2" s="165"/>
      <c r="RQX2" s="165"/>
      <c r="RQY2" s="165"/>
      <c r="RQZ2" s="165"/>
      <c r="RRA2" s="165"/>
      <c r="RRB2" s="165"/>
      <c r="RRC2" s="165"/>
      <c r="RRD2" s="165"/>
      <c r="RRE2" s="165"/>
      <c r="RRF2" s="165"/>
      <c r="RRG2" s="165"/>
      <c r="RRH2" s="165"/>
      <c r="RRI2" s="165"/>
      <c r="RRJ2" s="165"/>
      <c r="RRK2" s="165"/>
      <c r="RRL2" s="165"/>
      <c r="RRM2" s="165"/>
      <c r="RRN2" s="165"/>
      <c r="RRO2" s="165"/>
      <c r="RRP2" s="165"/>
      <c r="RRQ2" s="165"/>
      <c r="RRR2" s="165"/>
      <c r="RRS2" s="165"/>
      <c r="RRT2" s="165"/>
      <c r="RRU2" s="165"/>
      <c r="RRV2" s="165"/>
      <c r="RRW2" s="165"/>
      <c r="RRX2" s="165"/>
      <c r="RRY2" s="165"/>
      <c r="RRZ2" s="165"/>
      <c r="RSA2" s="165"/>
      <c r="RSB2" s="165"/>
      <c r="RSC2" s="165"/>
      <c r="RSD2" s="165"/>
      <c r="RSE2" s="165"/>
      <c r="RSF2" s="165"/>
      <c r="RSG2" s="165"/>
      <c r="RSH2" s="165"/>
      <c r="RSI2" s="165"/>
      <c r="RSJ2" s="165"/>
      <c r="RSK2" s="165"/>
      <c r="RSL2" s="165"/>
      <c r="RSM2" s="165"/>
      <c r="RSN2" s="165"/>
      <c r="RSO2" s="165"/>
      <c r="RSP2" s="165"/>
      <c r="RSQ2" s="165"/>
      <c r="RSR2" s="165"/>
      <c r="RSS2" s="165"/>
      <c r="RST2" s="165"/>
      <c r="RSU2" s="165"/>
      <c r="RSV2" s="165"/>
      <c r="RSW2" s="165"/>
      <c r="RSX2" s="165"/>
      <c r="RSY2" s="165"/>
      <c r="RSZ2" s="165"/>
      <c r="RTA2" s="165"/>
      <c r="RTB2" s="165"/>
      <c r="RTC2" s="165"/>
      <c r="RTD2" s="165"/>
      <c r="RTE2" s="165"/>
      <c r="RTF2" s="165"/>
      <c r="RTG2" s="165"/>
      <c r="RTH2" s="165"/>
      <c r="RTI2" s="165"/>
      <c r="RTJ2" s="165"/>
      <c r="RTK2" s="165"/>
      <c r="RTL2" s="165"/>
      <c r="RTM2" s="165"/>
      <c r="RTN2" s="165"/>
      <c r="RTO2" s="165"/>
      <c r="RTP2" s="165"/>
      <c r="RTQ2" s="165"/>
      <c r="RTR2" s="165"/>
      <c r="RTS2" s="165"/>
      <c r="RTT2" s="165"/>
      <c r="RTU2" s="165"/>
      <c r="RTV2" s="165"/>
      <c r="RTW2" s="165"/>
      <c r="RTX2" s="165"/>
      <c r="RTY2" s="165"/>
      <c r="RTZ2" s="165"/>
      <c r="RUA2" s="165"/>
      <c r="RUB2" s="165"/>
      <c r="RUC2" s="165"/>
      <c r="RUD2" s="165"/>
      <c r="RUE2" s="165"/>
      <c r="RUF2" s="165"/>
      <c r="RUG2" s="165"/>
      <c r="RUH2" s="165"/>
      <c r="RUI2" s="165"/>
      <c r="RUJ2" s="165"/>
      <c r="RUK2" s="165"/>
      <c r="RUL2" s="165"/>
      <c r="RUM2" s="165"/>
      <c r="RUN2" s="165"/>
      <c r="RUO2" s="165"/>
      <c r="RUP2" s="165"/>
      <c r="RUQ2" s="165"/>
      <c r="RUR2" s="165"/>
      <c r="RUS2" s="165"/>
      <c r="RUT2" s="165"/>
      <c r="RUU2" s="165"/>
      <c r="RUV2" s="165"/>
      <c r="RUW2" s="165"/>
      <c r="RUX2" s="165"/>
      <c r="RUY2" s="165"/>
      <c r="RUZ2" s="165"/>
      <c r="RVA2" s="165"/>
      <c r="RVB2" s="165"/>
      <c r="RVC2" s="165"/>
      <c r="RVD2" s="165"/>
      <c r="RVE2" s="165"/>
      <c r="RVF2" s="165"/>
      <c r="RVG2" s="165"/>
      <c r="RVH2" s="165"/>
      <c r="RVI2" s="165"/>
      <c r="RVJ2" s="165"/>
      <c r="RVK2" s="165"/>
      <c r="RVL2" s="165"/>
      <c r="RVM2" s="165"/>
      <c r="RVN2" s="165"/>
      <c r="RVO2" s="165"/>
      <c r="RVP2" s="165"/>
      <c r="RVQ2" s="165"/>
      <c r="RVR2" s="165"/>
      <c r="RVS2" s="165"/>
      <c r="RVT2" s="165"/>
      <c r="RVU2" s="165"/>
      <c r="RVV2" s="165"/>
      <c r="RVW2" s="165"/>
      <c r="RVX2" s="165"/>
      <c r="RVY2" s="165"/>
      <c r="RVZ2" s="165"/>
      <c r="RWA2" s="165"/>
      <c r="RWB2" s="165"/>
      <c r="RWC2" s="165"/>
      <c r="RWD2" s="165"/>
      <c r="RWE2" s="165"/>
      <c r="RWF2" s="165"/>
      <c r="RWG2" s="165"/>
      <c r="RWH2" s="165"/>
      <c r="RWI2" s="165"/>
      <c r="RWJ2" s="165"/>
      <c r="RWK2" s="165"/>
      <c r="RWL2" s="165"/>
      <c r="RWM2" s="165"/>
      <c r="RWN2" s="165"/>
      <c r="RWO2" s="165"/>
      <c r="RWP2" s="165"/>
      <c r="RWQ2" s="165"/>
      <c r="RWR2" s="165"/>
      <c r="RWS2" s="165"/>
      <c r="RWT2" s="165"/>
      <c r="RWU2" s="165"/>
      <c r="RWV2" s="165"/>
      <c r="RWW2" s="165"/>
      <c r="RWX2" s="165"/>
      <c r="RWY2" s="165"/>
      <c r="RWZ2" s="165"/>
      <c r="RXA2" s="165"/>
      <c r="RXB2" s="165"/>
      <c r="RXC2" s="165"/>
      <c r="RXD2" s="165"/>
      <c r="RXE2" s="165"/>
      <c r="RXF2" s="165"/>
      <c r="RXG2" s="165"/>
      <c r="RXH2" s="165"/>
      <c r="RXI2" s="165"/>
      <c r="RXJ2" s="165"/>
      <c r="RXK2" s="165"/>
      <c r="RXL2" s="165"/>
      <c r="RXM2" s="165"/>
      <c r="RXN2" s="165"/>
      <c r="RXO2" s="165"/>
      <c r="RXP2" s="165"/>
      <c r="RXQ2" s="165"/>
      <c r="RXR2" s="165"/>
      <c r="RXS2" s="165"/>
      <c r="RXT2" s="165"/>
      <c r="RXU2" s="165"/>
      <c r="RXV2" s="165"/>
      <c r="RXW2" s="165"/>
      <c r="RXX2" s="165"/>
      <c r="RXY2" s="165"/>
      <c r="RXZ2" s="165"/>
      <c r="RYA2" s="165"/>
      <c r="RYB2" s="165"/>
      <c r="RYC2" s="165"/>
      <c r="RYD2" s="165"/>
      <c r="RYE2" s="165"/>
      <c r="RYF2" s="165"/>
      <c r="RYG2" s="165"/>
      <c r="RYH2" s="165"/>
      <c r="RYI2" s="165"/>
      <c r="RYJ2" s="165"/>
      <c r="RYK2" s="165"/>
      <c r="RYL2" s="165"/>
      <c r="RYM2" s="165"/>
      <c r="RYN2" s="165"/>
      <c r="RYO2" s="165"/>
      <c r="RYP2" s="165"/>
      <c r="RYQ2" s="165"/>
      <c r="RYR2" s="165"/>
      <c r="RYS2" s="165"/>
      <c r="RYT2" s="165"/>
      <c r="RYU2" s="165"/>
      <c r="RYV2" s="165"/>
      <c r="RYW2" s="165"/>
      <c r="RYX2" s="165"/>
      <c r="RYY2" s="165"/>
      <c r="RYZ2" s="165"/>
      <c r="RZA2" s="165"/>
      <c r="RZB2" s="165"/>
      <c r="RZC2" s="165"/>
      <c r="RZD2" s="165"/>
      <c r="RZE2" s="165"/>
      <c r="RZF2" s="165"/>
      <c r="RZG2" s="165"/>
      <c r="RZH2" s="165"/>
      <c r="RZI2" s="165"/>
      <c r="RZJ2" s="165"/>
      <c r="RZK2" s="165"/>
      <c r="RZL2" s="165"/>
      <c r="RZM2" s="165"/>
      <c r="RZN2" s="165"/>
      <c r="RZO2" s="165"/>
      <c r="RZP2" s="165"/>
      <c r="RZQ2" s="165"/>
      <c r="RZR2" s="165"/>
      <c r="RZS2" s="165"/>
      <c r="RZT2" s="165"/>
      <c r="RZU2" s="165"/>
      <c r="RZV2" s="165"/>
      <c r="RZW2" s="165"/>
      <c r="RZX2" s="165"/>
      <c r="RZY2" s="165"/>
      <c r="RZZ2" s="165"/>
      <c r="SAA2" s="165"/>
      <c r="SAB2" s="165"/>
      <c r="SAC2" s="165"/>
      <c r="SAD2" s="165"/>
      <c r="SAE2" s="165"/>
      <c r="SAF2" s="165"/>
      <c r="SAG2" s="165"/>
      <c r="SAH2" s="165"/>
      <c r="SAI2" s="165"/>
      <c r="SAJ2" s="165"/>
      <c r="SAK2" s="165"/>
      <c r="SAL2" s="165"/>
      <c r="SAM2" s="165"/>
      <c r="SAN2" s="165"/>
      <c r="SAO2" s="165"/>
      <c r="SAP2" s="165"/>
      <c r="SAQ2" s="165"/>
      <c r="SAR2" s="165"/>
      <c r="SAS2" s="165"/>
      <c r="SAT2" s="165"/>
      <c r="SAU2" s="165"/>
      <c r="SAV2" s="165"/>
      <c r="SAW2" s="165"/>
      <c r="SAX2" s="165"/>
      <c r="SAY2" s="165"/>
      <c r="SAZ2" s="165"/>
      <c r="SBA2" s="165"/>
      <c r="SBB2" s="165"/>
      <c r="SBC2" s="165"/>
      <c r="SBD2" s="165"/>
      <c r="SBE2" s="165"/>
      <c r="SBF2" s="165"/>
      <c r="SBG2" s="165"/>
      <c r="SBH2" s="165"/>
      <c r="SBI2" s="165"/>
      <c r="SBJ2" s="165"/>
      <c r="SBK2" s="165"/>
      <c r="SBL2" s="165"/>
      <c r="SBM2" s="165"/>
      <c r="SBN2" s="165"/>
      <c r="SBO2" s="165"/>
      <c r="SBP2" s="165"/>
      <c r="SBQ2" s="165"/>
      <c r="SBR2" s="165"/>
      <c r="SBS2" s="165"/>
      <c r="SBT2" s="165"/>
      <c r="SBU2" s="165"/>
      <c r="SBV2" s="165"/>
      <c r="SBW2" s="165"/>
      <c r="SBX2" s="165"/>
      <c r="SBY2" s="165"/>
      <c r="SBZ2" s="165"/>
      <c r="SCA2" s="165"/>
      <c r="SCB2" s="165"/>
      <c r="SCC2" s="165"/>
      <c r="SCD2" s="165"/>
      <c r="SCE2" s="165"/>
      <c r="SCF2" s="165"/>
      <c r="SCG2" s="165"/>
      <c r="SCH2" s="165"/>
      <c r="SCI2" s="165"/>
      <c r="SCJ2" s="165"/>
      <c r="SCK2" s="165"/>
      <c r="SCL2" s="165"/>
      <c r="SCM2" s="165"/>
      <c r="SCN2" s="165"/>
      <c r="SCO2" s="165"/>
      <c r="SCP2" s="165"/>
      <c r="SCQ2" s="165"/>
      <c r="SCR2" s="165"/>
      <c r="SCS2" s="165"/>
      <c r="SCT2" s="165"/>
      <c r="SCU2" s="165"/>
      <c r="SCV2" s="165"/>
      <c r="SCW2" s="165"/>
      <c r="SCX2" s="165"/>
      <c r="SCY2" s="165"/>
      <c r="SCZ2" s="165"/>
      <c r="SDA2" s="165"/>
      <c r="SDB2" s="165"/>
      <c r="SDC2" s="165"/>
      <c r="SDD2" s="165"/>
      <c r="SDE2" s="165"/>
      <c r="SDF2" s="165"/>
      <c r="SDG2" s="165"/>
      <c r="SDH2" s="165"/>
      <c r="SDI2" s="165"/>
      <c r="SDJ2" s="165"/>
      <c r="SDK2" s="165"/>
      <c r="SDL2" s="165"/>
      <c r="SDM2" s="165"/>
      <c r="SDN2" s="165"/>
      <c r="SDO2" s="165"/>
      <c r="SDP2" s="165"/>
      <c r="SDQ2" s="165"/>
      <c r="SDR2" s="165"/>
      <c r="SDS2" s="165"/>
      <c r="SDT2" s="165"/>
      <c r="SDU2" s="165"/>
      <c r="SDV2" s="165"/>
      <c r="SDW2" s="165"/>
      <c r="SDX2" s="165"/>
      <c r="SDY2" s="165"/>
      <c r="SDZ2" s="165"/>
      <c r="SEA2" s="165"/>
      <c r="SEB2" s="165"/>
      <c r="SEC2" s="165"/>
      <c r="SED2" s="165"/>
      <c r="SEE2" s="165"/>
      <c r="SEF2" s="165"/>
      <c r="SEG2" s="165"/>
      <c r="SEH2" s="165"/>
      <c r="SEI2" s="165"/>
      <c r="SEJ2" s="165"/>
      <c r="SEK2" s="165"/>
      <c r="SEL2" s="165"/>
      <c r="SEM2" s="165"/>
      <c r="SEN2" s="165"/>
      <c r="SEO2" s="165"/>
      <c r="SEP2" s="165"/>
      <c r="SEQ2" s="165"/>
      <c r="SER2" s="165"/>
      <c r="SES2" s="165"/>
      <c r="SET2" s="165"/>
      <c r="SEU2" s="165"/>
      <c r="SEV2" s="165"/>
      <c r="SEW2" s="165"/>
      <c r="SEX2" s="165"/>
      <c r="SEY2" s="165"/>
      <c r="SEZ2" s="165"/>
      <c r="SFA2" s="165"/>
      <c r="SFB2" s="165"/>
      <c r="SFC2" s="165"/>
      <c r="SFD2" s="165"/>
      <c r="SFE2" s="165"/>
      <c r="SFF2" s="165"/>
      <c r="SFG2" s="165"/>
      <c r="SFH2" s="165"/>
      <c r="SFI2" s="165"/>
      <c r="SFJ2" s="165"/>
      <c r="SFK2" s="165"/>
      <c r="SFL2" s="165"/>
      <c r="SFM2" s="165"/>
      <c r="SFN2" s="165"/>
      <c r="SFO2" s="165"/>
      <c r="SFP2" s="165"/>
      <c r="SFQ2" s="165"/>
      <c r="SFR2" s="165"/>
      <c r="SFS2" s="165"/>
      <c r="SFT2" s="165"/>
      <c r="SFU2" s="165"/>
      <c r="SFV2" s="165"/>
      <c r="SFW2" s="165"/>
      <c r="SFX2" s="165"/>
      <c r="SFY2" s="165"/>
      <c r="SFZ2" s="165"/>
      <c r="SGA2" s="165"/>
      <c r="SGB2" s="165"/>
      <c r="SGC2" s="165"/>
      <c r="SGD2" s="165"/>
      <c r="SGE2" s="165"/>
      <c r="SGF2" s="165"/>
      <c r="SGG2" s="165"/>
      <c r="SGH2" s="165"/>
      <c r="SGI2" s="165"/>
      <c r="SGJ2" s="165"/>
      <c r="SGK2" s="165"/>
      <c r="SGL2" s="165"/>
      <c r="SGM2" s="165"/>
      <c r="SGN2" s="165"/>
      <c r="SGO2" s="165"/>
      <c r="SGP2" s="165"/>
      <c r="SGQ2" s="165"/>
      <c r="SGR2" s="165"/>
      <c r="SGS2" s="165"/>
      <c r="SGT2" s="165"/>
      <c r="SGU2" s="165"/>
      <c r="SGV2" s="165"/>
      <c r="SGW2" s="165"/>
      <c r="SGX2" s="165"/>
      <c r="SGY2" s="165"/>
      <c r="SGZ2" s="165"/>
      <c r="SHA2" s="165"/>
      <c r="SHB2" s="165"/>
      <c r="SHC2" s="165"/>
      <c r="SHD2" s="165"/>
      <c r="SHE2" s="165"/>
      <c r="SHF2" s="165"/>
      <c r="SHG2" s="165"/>
      <c r="SHH2" s="165"/>
      <c r="SHI2" s="165"/>
      <c r="SHJ2" s="165"/>
      <c r="SHK2" s="165"/>
      <c r="SHL2" s="165"/>
      <c r="SHM2" s="165"/>
      <c r="SHN2" s="165"/>
      <c r="SHO2" s="165"/>
      <c r="SHP2" s="165"/>
      <c r="SHQ2" s="165"/>
      <c r="SHR2" s="165"/>
      <c r="SHS2" s="165"/>
      <c r="SHT2" s="165"/>
      <c r="SHU2" s="165"/>
      <c r="SHV2" s="165"/>
      <c r="SHW2" s="165"/>
      <c r="SHX2" s="165"/>
      <c r="SHY2" s="165"/>
      <c r="SHZ2" s="165"/>
      <c r="SIA2" s="165"/>
      <c r="SIB2" s="165"/>
      <c r="SIC2" s="165"/>
      <c r="SID2" s="165"/>
      <c r="SIE2" s="165"/>
      <c r="SIF2" s="165"/>
      <c r="SIG2" s="165"/>
      <c r="SIH2" s="165"/>
      <c r="SII2" s="165"/>
      <c r="SIJ2" s="165"/>
      <c r="SIK2" s="165"/>
      <c r="SIL2" s="165"/>
      <c r="SIM2" s="165"/>
      <c r="SIN2" s="165"/>
      <c r="SIO2" s="165"/>
      <c r="SIP2" s="165"/>
      <c r="SIQ2" s="165"/>
      <c r="SIR2" s="165"/>
      <c r="SIS2" s="165"/>
      <c r="SIT2" s="165"/>
      <c r="SIU2" s="165"/>
      <c r="SIV2" s="165"/>
      <c r="SIW2" s="165"/>
      <c r="SIX2" s="165"/>
      <c r="SIY2" s="165"/>
      <c r="SIZ2" s="165"/>
      <c r="SJA2" s="165"/>
      <c r="SJB2" s="165"/>
      <c r="SJC2" s="165"/>
      <c r="SJD2" s="165"/>
      <c r="SJE2" s="165"/>
      <c r="SJF2" s="165"/>
      <c r="SJG2" s="165"/>
      <c r="SJH2" s="165"/>
      <c r="SJI2" s="165"/>
      <c r="SJJ2" s="165"/>
      <c r="SJK2" s="165"/>
      <c r="SJL2" s="165"/>
      <c r="SJM2" s="165"/>
      <c r="SJN2" s="165"/>
      <c r="SJO2" s="165"/>
      <c r="SJP2" s="165"/>
      <c r="SJQ2" s="165"/>
      <c r="SJR2" s="165"/>
      <c r="SJS2" s="165"/>
      <c r="SJT2" s="165"/>
      <c r="SJU2" s="165"/>
      <c r="SJV2" s="165"/>
      <c r="SJW2" s="165"/>
      <c r="SJX2" s="165"/>
      <c r="SJY2" s="165"/>
      <c r="SJZ2" s="165"/>
      <c r="SKA2" s="165"/>
      <c r="SKB2" s="165"/>
      <c r="SKC2" s="165"/>
      <c r="SKD2" s="165"/>
      <c r="SKE2" s="165"/>
      <c r="SKF2" s="165"/>
      <c r="SKG2" s="165"/>
      <c r="SKH2" s="165"/>
      <c r="SKI2" s="165"/>
      <c r="SKJ2" s="165"/>
      <c r="SKK2" s="165"/>
      <c r="SKL2" s="165"/>
      <c r="SKM2" s="165"/>
      <c r="SKN2" s="165"/>
      <c r="SKO2" s="165"/>
      <c r="SKP2" s="165"/>
      <c r="SKQ2" s="165"/>
      <c r="SKR2" s="165"/>
      <c r="SKS2" s="165"/>
      <c r="SKT2" s="165"/>
      <c r="SKU2" s="165"/>
      <c r="SKV2" s="165"/>
      <c r="SKW2" s="165"/>
      <c r="SKX2" s="165"/>
      <c r="SKY2" s="165"/>
      <c r="SKZ2" s="165"/>
      <c r="SLA2" s="165"/>
      <c r="SLB2" s="165"/>
      <c r="SLC2" s="165"/>
      <c r="SLD2" s="165"/>
      <c r="SLE2" s="165"/>
      <c r="SLF2" s="165"/>
      <c r="SLG2" s="165"/>
      <c r="SLH2" s="165"/>
      <c r="SLI2" s="165"/>
      <c r="SLJ2" s="165"/>
      <c r="SLK2" s="165"/>
      <c r="SLL2" s="165"/>
      <c r="SLM2" s="165"/>
      <c r="SLN2" s="165"/>
      <c r="SLO2" s="165"/>
      <c r="SLP2" s="165"/>
      <c r="SLQ2" s="165"/>
      <c r="SLR2" s="165"/>
      <c r="SLS2" s="165"/>
      <c r="SLT2" s="165"/>
      <c r="SLU2" s="165"/>
      <c r="SLV2" s="165"/>
      <c r="SLW2" s="165"/>
      <c r="SLX2" s="165"/>
      <c r="SLY2" s="165"/>
      <c r="SLZ2" s="165"/>
      <c r="SMA2" s="165"/>
      <c r="SMB2" s="165"/>
      <c r="SMC2" s="165"/>
      <c r="SMD2" s="165"/>
      <c r="SME2" s="165"/>
      <c r="SMF2" s="165"/>
      <c r="SMG2" s="165"/>
      <c r="SMH2" s="165"/>
      <c r="SMI2" s="165"/>
      <c r="SMJ2" s="165"/>
      <c r="SMK2" s="165"/>
      <c r="SML2" s="165"/>
      <c r="SMM2" s="165"/>
      <c r="SMN2" s="165"/>
      <c r="SMO2" s="165"/>
      <c r="SMP2" s="165"/>
      <c r="SMQ2" s="165"/>
      <c r="SMR2" s="165"/>
      <c r="SMS2" s="165"/>
      <c r="SMT2" s="165"/>
      <c r="SMU2" s="165"/>
      <c r="SMV2" s="165"/>
      <c r="SMW2" s="165"/>
      <c r="SMX2" s="165"/>
      <c r="SMY2" s="165"/>
      <c r="SMZ2" s="165"/>
      <c r="SNA2" s="165"/>
      <c r="SNB2" s="165"/>
      <c r="SNC2" s="165"/>
      <c r="SND2" s="165"/>
      <c r="SNE2" s="165"/>
      <c r="SNF2" s="165"/>
      <c r="SNG2" s="165"/>
      <c r="SNH2" s="165"/>
      <c r="SNI2" s="165"/>
      <c r="SNJ2" s="165"/>
      <c r="SNK2" s="165"/>
      <c r="SNL2" s="165"/>
      <c r="SNM2" s="165"/>
      <c r="SNN2" s="165"/>
      <c r="SNO2" s="165"/>
      <c r="SNP2" s="165"/>
      <c r="SNQ2" s="165"/>
      <c r="SNR2" s="165"/>
      <c r="SNS2" s="165"/>
      <c r="SNT2" s="165"/>
      <c r="SNU2" s="165"/>
      <c r="SNV2" s="165"/>
      <c r="SNW2" s="165"/>
      <c r="SNX2" s="165"/>
      <c r="SNY2" s="165"/>
      <c r="SNZ2" s="165"/>
      <c r="SOA2" s="165"/>
      <c r="SOB2" s="165"/>
      <c r="SOC2" s="165"/>
      <c r="SOD2" s="165"/>
      <c r="SOE2" s="165"/>
      <c r="SOF2" s="165"/>
      <c r="SOG2" s="165"/>
      <c r="SOH2" s="165"/>
      <c r="SOI2" s="165"/>
      <c r="SOJ2" s="165"/>
      <c r="SOK2" s="165"/>
      <c r="SOL2" s="165"/>
      <c r="SOM2" s="165"/>
      <c r="SON2" s="165"/>
      <c r="SOO2" s="165"/>
      <c r="SOP2" s="165"/>
      <c r="SOQ2" s="165"/>
      <c r="SOR2" s="165"/>
      <c r="SOS2" s="165"/>
      <c r="SOT2" s="165"/>
      <c r="SOU2" s="165"/>
      <c r="SOV2" s="165"/>
      <c r="SOW2" s="165"/>
      <c r="SOX2" s="165"/>
      <c r="SOY2" s="165"/>
      <c r="SOZ2" s="165"/>
      <c r="SPA2" s="165"/>
      <c r="SPB2" s="165"/>
      <c r="SPC2" s="165"/>
      <c r="SPD2" s="165"/>
      <c r="SPE2" s="165"/>
      <c r="SPF2" s="165"/>
      <c r="SPG2" s="165"/>
      <c r="SPH2" s="165"/>
      <c r="SPI2" s="165"/>
      <c r="SPJ2" s="165"/>
      <c r="SPK2" s="165"/>
      <c r="SPL2" s="165"/>
      <c r="SPM2" s="165"/>
      <c r="SPN2" s="165"/>
      <c r="SPO2" s="165"/>
      <c r="SPP2" s="165"/>
      <c r="SPQ2" s="165"/>
      <c r="SPR2" s="165"/>
      <c r="SPS2" s="165"/>
      <c r="SPT2" s="165"/>
      <c r="SPU2" s="165"/>
      <c r="SPV2" s="165"/>
      <c r="SPW2" s="165"/>
      <c r="SPX2" s="165"/>
      <c r="SPY2" s="165"/>
      <c r="SPZ2" s="165"/>
      <c r="SQA2" s="165"/>
      <c r="SQB2" s="165"/>
      <c r="SQC2" s="165"/>
      <c r="SQD2" s="165"/>
      <c r="SQE2" s="165"/>
      <c r="SQF2" s="165"/>
      <c r="SQG2" s="165"/>
      <c r="SQH2" s="165"/>
      <c r="SQI2" s="165"/>
      <c r="SQJ2" s="165"/>
      <c r="SQK2" s="165"/>
      <c r="SQL2" s="165"/>
      <c r="SQM2" s="165"/>
      <c r="SQN2" s="165"/>
      <c r="SQO2" s="165"/>
      <c r="SQP2" s="165"/>
      <c r="SQQ2" s="165"/>
      <c r="SQR2" s="165"/>
      <c r="SQS2" s="165"/>
      <c r="SQT2" s="165"/>
      <c r="SQU2" s="165"/>
      <c r="SQV2" s="165"/>
      <c r="SQW2" s="165"/>
      <c r="SQX2" s="165"/>
      <c r="SQY2" s="165"/>
      <c r="SQZ2" s="165"/>
      <c r="SRA2" s="165"/>
      <c r="SRB2" s="165"/>
      <c r="SRC2" s="165"/>
      <c r="SRD2" s="165"/>
      <c r="SRE2" s="165"/>
      <c r="SRF2" s="165"/>
      <c r="SRG2" s="165"/>
      <c r="SRH2" s="165"/>
      <c r="SRI2" s="165"/>
      <c r="SRJ2" s="165"/>
      <c r="SRK2" s="165"/>
      <c r="SRL2" s="165"/>
      <c r="SRM2" s="165"/>
      <c r="SRN2" s="165"/>
      <c r="SRO2" s="165"/>
      <c r="SRP2" s="165"/>
      <c r="SRQ2" s="165"/>
      <c r="SRR2" s="165"/>
      <c r="SRS2" s="165"/>
      <c r="SRT2" s="165"/>
      <c r="SRU2" s="165"/>
      <c r="SRV2" s="165"/>
      <c r="SRW2" s="165"/>
      <c r="SRX2" s="165"/>
      <c r="SRY2" s="165"/>
      <c r="SRZ2" s="165"/>
      <c r="SSA2" s="165"/>
      <c r="SSB2" s="165"/>
      <c r="SSC2" s="165"/>
      <c r="SSD2" s="165"/>
      <c r="SSE2" s="165"/>
      <c r="SSF2" s="165"/>
      <c r="SSG2" s="165"/>
      <c r="SSH2" s="165"/>
      <c r="SSI2" s="165"/>
      <c r="SSJ2" s="165"/>
      <c r="SSK2" s="165"/>
      <c r="SSL2" s="165"/>
      <c r="SSM2" s="165"/>
      <c r="SSN2" s="165"/>
      <c r="SSO2" s="165"/>
      <c r="SSP2" s="165"/>
      <c r="SSQ2" s="165"/>
      <c r="SSR2" s="165"/>
      <c r="SSS2" s="165"/>
      <c r="SST2" s="165"/>
      <c r="SSU2" s="165"/>
      <c r="SSV2" s="165"/>
      <c r="SSW2" s="165"/>
      <c r="SSX2" s="165"/>
      <c r="SSY2" s="165"/>
      <c r="SSZ2" s="165"/>
      <c r="STA2" s="165"/>
      <c r="STB2" s="165"/>
      <c r="STC2" s="165"/>
      <c r="STD2" s="165"/>
      <c r="STE2" s="165"/>
      <c r="STF2" s="165"/>
      <c r="STG2" s="165"/>
      <c r="STH2" s="165"/>
      <c r="STI2" s="165"/>
      <c r="STJ2" s="165"/>
      <c r="STK2" s="165"/>
      <c r="STL2" s="165"/>
      <c r="STM2" s="165"/>
      <c r="STN2" s="165"/>
      <c r="STO2" s="165"/>
      <c r="STP2" s="165"/>
      <c r="STQ2" s="165"/>
      <c r="STR2" s="165"/>
      <c r="STS2" s="165"/>
      <c r="STT2" s="165"/>
      <c r="STU2" s="165"/>
      <c r="STV2" s="165"/>
      <c r="STW2" s="165"/>
      <c r="STX2" s="165"/>
      <c r="STY2" s="165"/>
      <c r="STZ2" s="165"/>
      <c r="SUA2" s="165"/>
      <c r="SUB2" s="165"/>
      <c r="SUC2" s="165"/>
      <c r="SUD2" s="165"/>
      <c r="SUE2" s="165"/>
      <c r="SUF2" s="165"/>
      <c r="SUG2" s="165"/>
      <c r="SUH2" s="165"/>
      <c r="SUI2" s="165"/>
      <c r="SUJ2" s="165"/>
      <c r="SUK2" s="165"/>
      <c r="SUL2" s="165"/>
      <c r="SUM2" s="165"/>
      <c r="SUN2" s="165"/>
      <c r="SUO2" s="165"/>
      <c r="SUP2" s="165"/>
      <c r="SUQ2" s="165"/>
      <c r="SUR2" s="165"/>
      <c r="SUS2" s="165"/>
      <c r="SUT2" s="165"/>
      <c r="SUU2" s="165"/>
      <c r="SUV2" s="165"/>
      <c r="SUW2" s="165"/>
      <c r="SUX2" s="165"/>
      <c r="SUY2" s="165"/>
      <c r="SUZ2" s="165"/>
      <c r="SVA2" s="165"/>
      <c r="SVB2" s="165"/>
      <c r="SVC2" s="165"/>
      <c r="SVD2" s="165"/>
      <c r="SVE2" s="165"/>
      <c r="SVF2" s="165"/>
      <c r="SVG2" s="165"/>
      <c r="SVH2" s="165"/>
      <c r="SVI2" s="165"/>
      <c r="SVJ2" s="165"/>
      <c r="SVK2" s="165"/>
      <c r="SVL2" s="165"/>
      <c r="SVM2" s="165"/>
      <c r="SVN2" s="165"/>
      <c r="SVO2" s="165"/>
      <c r="SVP2" s="165"/>
      <c r="SVQ2" s="165"/>
      <c r="SVR2" s="165"/>
      <c r="SVS2" s="165"/>
      <c r="SVT2" s="165"/>
      <c r="SVU2" s="165"/>
      <c r="SVV2" s="165"/>
      <c r="SVW2" s="165"/>
      <c r="SVX2" s="165"/>
      <c r="SVY2" s="165"/>
      <c r="SVZ2" s="165"/>
      <c r="SWA2" s="165"/>
      <c r="SWB2" s="165"/>
      <c r="SWC2" s="165"/>
      <c r="SWD2" s="165"/>
      <c r="SWE2" s="165"/>
      <c r="SWF2" s="165"/>
      <c r="SWG2" s="165"/>
      <c r="SWH2" s="165"/>
      <c r="SWI2" s="165"/>
      <c r="SWJ2" s="165"/>
      <c r="SWK2" s="165"/>
      <c r="SWL2" s="165"/>
      <c r="SWM2" s="165"/>
      <c r="SWN2" s="165"/>
      <c r="SWO2" s="165"/>
      <c r="SWP2" s="165"/>
      <c r="SWQ2" s="165"/>
      <c r="SWR2" s="165"/>
      <c r="SWS2" s="165"/>
      <c r="SWT2" s="165"/>
      <c r="SWU2" s="165"/>
      <c r="SWV2" s="165"/>
      <c r="SWW2" s="165"/>
      <c r="SWX2" s="165"/>
      <c r="SWY2" s="165"/>
      <c r="SWZ2" s="165"/>
      <c r="SXA2" s="165"/>
      <c r="SXB2" s="165"/>
      <c r="SXC2" s="165"/>
      <c r="SXD2" s="165"/>
      <c r="SXE2" s="165"/>
      <c r="SXF2" s="165"/>
      <c r="SXG2" s="165"/>
      <c r="SXH2" s="165"/>
      <c r="SXI2" s="165"/>
      <c r="SXJ2" s="165"/>
      <c r="SXK2" s="165"/>
      <c r="SXL2" s="165"/>
      <c r="SXM2" s="165"/>
      <c r="SXN2" s="165"/>
      <c r="SXO2" s="165"/>
      <c r="SXP2" s="165"/>
      <c r="SXQ2" s="165"/>
      <c r="SXR2" s="165"/>
      <c r="SXS2" s="165"/>
      <c r="SXT2" s="165"/>
      <c r="SXU2" s="165"/>
      <c r="SXV2" s="165"/>
      <c r="SXW2" s="165"/>
      <c r="SXX2" s="165"/>
      <c r="SXY2" s="165"/>
      <c r="SXZ2" s="165"/>
      <c r="SYA2" s="165"/>
      <c r="SYB2" s="165"/>
      <c r="SYC2" s="165"/>
      <c r="SYD2" s="165"/>
      <c r="SYE2" s="165"/>
      <c r="SYF2" s="165"/>
      <c r="SYG2" s="165"/>
      <c r="SYH2" s="165"/>
      <c r="SYI2" s="165"/>
      <c r="SYJ2" s="165"/>
      <c r="SYK2" s="165"/>
      <c r="SYL2" s="165"/>
      <c r="SYM2" s="165"/>
      <c r="SYN2" s="165"/>
      <c r="SYO2" s="165"/>
      <c r="SYP2" s="165"/>
      <c r="SYQ2" s="165"/>
      <c r="SYR2" s="165"/>
      <c r="SYS2" s="165"/>
      <c r="SYT2" s="165"/>
      <c r="SYU2" s="165"/>
      <c r="SYV2" s="165"/>
      <c r="SYW2" s="165"/>
      <c r="SYX2" s="165"/>
      <c r="SYY2" s="165"/>
      <c r="SYZ2" s="165"/>
      <c r="SZA2" s="165"/>
      <c r="SZB2" s="165"/>
      <c r="SZC2" s="165"/>
      <c r="SZD2" s="165"/>
      <c r="SZE2" s="165"/>
      <c r="SZF2" s="165"/>
      <c r="SZG2" s="165"/>
      <c r="SZH2" s="165"/>
      <c r="SZI2" s="165"/>
      <c r="SZJ2" s="165"/>
      <c r="SZK2" s="165"/>
      <c r="SZL2" s="165"/>
      <c r="SZM2" s="165"/>
      <c r="SZN2" s="165"/>
      <c r="SZO2" s="165"/>
      <c r="SZP2" s="165"/>
      <c r="SZQ2" s="165"/>
      <c r="SZR2" s="165"/>
      <c r="SZS2" s="165"/>
      <c r="SZT2" s="165"/>
      <c r="SZU2" s="165"/>
      <c r="SZV2" s="165"/>
      <c r="SZW2" s="165"/>
      <c r="SZX2" s="165"/>
      <c r="SZY2" s="165"/>
      <c r="SZZ2" s="165"/>
      <c r="TAA2" s="165"/>
      <c r="TAB2" s="165"/>
      <c r="TAC2" s="165"/>
      <c r="TAD2" s="165"/>
      <c r="TAE2" s="165"/>
      <c r="TAF2" s="165"/>
      <c r="TAG2" s="165"/>
      <c r="TAH2" s="165"/>
      <c r="TAI2" s="165"/>
      <c r="TAJ2" s="165"/>
      <c r="TAK2" s="165"/>
      <c r="TAL2" s="165"/>
      <c r="TAM2" s="165"/>
      <c r="TAN2" s="165"/>
      <c r="TAO2" s="165"/>
      <c r="TAP2" s="165"/>
      <c r="TAQ2" s="165"/>
      <c r="TAR2" s="165"/>
      <c r="TAS2" s="165"/>
      <c r="TAT2" s="165"/>
      <c r="TAU2" s="165"/>
      <c r="TAV2" s="165"/>
      <c r="TAW2" s="165"/>
      <c r="TAX2" s="165"/>
      <c r="TAY2" s="165"/>
      <c r="TAZ2" s="165"/>
      <c r="TBA2" s="165"/>
      <c r="TBB2" s="165"/>
      <c r="TBC2" s="165"/>
      <c r="TBD2" s="165"/>
      <c r="TBE2" s="165"/>
      <c r="TBF2" s="165"/>
      <c r="TBG2" s="165"/>
      <c r="TBH2" s="165"/>
      <c r="TBI2" s="165"/>
      <c r="TBJ2" s="165"/>
      <c r="TBK2" s="165"/>
      <c r="TBL2" s="165"/>
      <c r="TBM2" s="165"/>
      <c r="TBN2" s="165"/>
      <c r="TBO2" s="165"/>
      <c r="TBP2" s="165"/>
      <c r="TBQ2" s="165"/>
      <c r="TBR2" s="165"/>
      <c r="TBS2" s="165"/>
      <c r="TBT2" s="165"/>
      <c r="TBU2" s="165"/>
      <c r="TBV2" s="165"/>
      <c r="TBW2" s="165"/>
      <c r="TBX2" s="165"/>
      <c r="TBY2" s="165"/>
      <c r="TBZ2" s="165"/>
      <c r="TCA2" s="165"/>
      <c r="TCB2" s="165"/>
      <c r="TCC2" s="165"/>
      <c r="TCD2" s="165"/>
      <c r="TCE2" s="165"/>
      <c r="TCF2" s="165"/>
      <c r="TCG2" s="165"/>
      <c r="TCH2" s="165"/>
      <c r="TCI2" s="165"/>
      <c r="TCJ2" s="165"/>
      <c r="TCK2" s="165"/>
      <c r="TCL2" s="165"/>
      <c r="TCM2" s="165"/>
      <c r="TCN2" s="165"/>
      <c r="TCO2" s="165"/>
      <c r="TCP2" s="165"/>
      <c r="TCQ2" s="165"/>
      <c r="TCR2" s="165"/>
      <c r="TCS2" s="165"/>
      <c r="TCT2" s="165"/>
      <c r="TCU2" s="165"/>
      <c r="TCV2" s="165"/>
      <c r="TCW2" s="165"/>
      <c r="TCX2" s="165"/>
      <c r="TCY2" s="165"/>
      <c r="TCZ2" s="165"/>
      <c r="TDA2" s="165"/>
      <c r="TDB2" s="165"/>
      <c r="TDC2" s="165"/>
      <c r="TDD2" s="165"/>
      <c r="TDE2" s="165"/>
      <c r="TDF2" s="165"/>
      <c r="TDG2" s="165"/>
      <c r="TDH2" s="165"/>
      <c r="TDI2" s="165"/>
      <c r="TDJ2" s="165"/>
      <c r="TDK2" s="165"/>
      <c r="TDL2" s="165"/>
      <c r="TDM2" s="165"/>
      <c r="TDN2" s="165"/>
      <c r="TDO2" s="165"/>
      <c r="TDP2" s="165"/>
      <c r="TDQ2" s="165"/>
      <c r="TDR2" s="165"/>
      <c r="TDS2" s="165"/>
      <c r="TDT2" s="165"/>
      <c r="TDU2" s="165"/>
      <c r="TDV2" s="165"/>
      <c r="TDW2" s="165"/>
      <c r="TDX2" s="165"/>
      <c r="TDY2" s="165"/>
      <c r="TDZ2" s="165"/>
      <c r="TEA2" s="165"/>
      <c r="TEB2" s="165"/>
      <c r="TEC2" s="165"/>
      <c r="TED2" s="165"/>
      <c r="TEE2" s="165"/>
      <c r="TEF2" s="165"/>
      <c r="TEG2" s="165"/>
      <c r="TEH2" s="165"/>
      <c r="TEI2" s="165"/>
      <c r="TEJ2" s="165"/>
      <c r="TEK2" s="165"/>
      <c r="TEL2" s="165"/>
      <c r="TEM2" s="165"/>
      <c r="TEN2" s="165"/>
      <c r="TEO2" s="165"/>
      <c r="TEP2" s="165"/>
      <c r="TEQ2" s="165"/>
      <c r="TER2" s="165"/>
      <c r="TES2" s="165"/>
      <c r="TET2" s="165"/>
      <c r="TEU2" s="165"/>
      <c r="TEV2" s="165"/>
      <c r="TEW2" s="165"/>
      <c r="TEX2" s="165"/>
      <c r="TEY2" s="165"/>
      <c r="TEZ2" s="165"/>
      <c r="TFA2" s="165"/>
      <c r="TFB2" s="165"/>
      <c r="TFC2" s="165"/>
      <c r="TFD2" s="165"/>
      <c r="TFE2" s="165"/>
      <c r="TFF2" s="165"/>
      <c r="TFG2" s="165"/>
      <c r="TFH2" s="165"/>
      <c r="TFI2" s="165"/>
      <c r="TFJ2" s="165"/>
      <c r="TFK2" s="165"/>
      <c r="TFL2" s="165"/>
      <c r="TFM2" s="165"/>
      <c r="TFN2" s="165"/>
      <c r="TFO2" s="165"/>
      <c r="TFP2" s="165"/>
      <c r="TFQ2" s="165"/>
      <c r="TFR2" s="165"/>
      <c r="TFS2" s="165"/>
      <c r="TFT2" s="165"/>
      <c r="TFU2" s="165"/>
      <c r="TFV2" s="165"/>
      <c r="TFW2" s="165"/>
      <c r="TFX2" s="165"/>
      <c r="TFY2" s="165"/>
      <c r="TFZ2" s="165"/>
      <c r="TGA2" s="165"/>
      <c r="TGB2" s="165"/>
      <c r="TGC2" s="165"/>
      <c r="TGD2" s="165"/>
      <c r="TGE2" s="165"/>
      <c r="TGF2" s="165"/>
      <c r="TGG2" s="165"/>
      <c r="TGH2" s="165"/>
      <c r="TGI2" s="165"/>
      <c r="TGJ2" s="165"/>
      <c r="TGK2" s="165"/>
      <c r="TGL2" s="165"/>
      <c r="TGM2" s="165"/>
      <c r="TGN2" s="165"/>
      <c r="TGO2" s="165"/>
      <c r="TGP2" s="165"/>
      <c r="TGQ2" s="165"/>
      <c r="TGR2" s="165"/>
      <c r="TGS2" s="165"/>
      <c r="TGT2" s="165"/>
      <c r="TGU2" s="165"/>
      <c r="TGV2" s="165"/>
      <c r="TGW2" s="165"/>
      <c r="TGX2" s="165"/>
      <c r="TGY2" s="165"/>
      <c r="TGZ2" s="165"/>
      <c r="THA2" s="165"/>
      <c r="THB2" s="165"/>
      <c r="THC2" s="165"/>
      <c r="THD2" s="165"/>
      <c r="THE2" s="165"/>
      <c r="THF2" s="165"/>
      <c r="THG2" s="165"/>
      <c r="THH2" s="165"/>
      <c r="THI2" s="165"/>
      <c r="THJ2" s="165"/>
      <c r="THK2" s="165"/>
      <c r="THL2" s="165"/>
      <c r="THM2" s="165"/>
      <c r="THN2" s="165"/>
      <c r="THO2" s="165"/>
      <c r="THP2" s="165"/>
      <c r="THQ2" s="165"/>
      <c r="THR2" s="165"/>
      <c r="THS2" s="165"/>
      <c r="THT2" s="165"/>
      <c r="THU2" s="165"/>
      <c r="THV2" s="165"/>
      <c r="THW2" s="165"/>
      <c r="THX2" s="165"/>
      <c r="THY2" s="165"/>
      <c r="THZ2" s="165"/>
      <c r="TIA2" s="165"/>
      <c r="TIB2" s="165"/>
      <c r="TIC2" s="165"/>
      <c r="TID2" s="165"/>
      <c r="TIE2" s="165"/>
      <c r="TIF2" s="165"/>
      <c r="TIG2" s="165"/>
      <c r="TIH2" s="165"/>
      <c r="TII2" s="165"/>
      <c r="TIJ2" s="165"/>
      <c r="TIK2" s="165"/>
      <c r="TIL2" s="165"/>
      <c r="TIM2" s="165"/>
      <c r="TIN2" s="165"/>
      <c r="TIO2" s="165"/>
      <c r="TIP2" s="165"/>
      <c r="TIQ2" s="165"/>
      <c r="TIR2" s="165"/>
      <c r="TIS2" s="165"/>
      <c r="TIT2" s="165"/>
      <c r="TIU2" s="165"/>
      <c r="TIV2" s="165"/>
      <c r="TIW2" s="165"/>
      <c r="TIX2" s="165"/>
      <c r="TIY2" s="165"/>
      <c r="TIZ2" s="165"/>
      <c r="TJA2" s="165"/>
      <c r="TJB2" s="165"/>
      <c r="TJC2" s="165"/>
      <c r="TJD2" s="165"/>
      <c r="TJE2" s="165"/>
      <c r="TJF2" s="165"/>
      <c r="TJG2" s="165"/>
      <c r="TJH2" s="165"/>
      <c r="TJI2" s="165"/>
      <c r="TJJ2" s="165"/>
      <c r="TJK2" s="165"/>
      <c r="TJL2" s="165"/>
      <c r="TJM2" s="165"/>
      <c r="TJN2" s="165"/>
      <c r="TJO2" s="165"/>
      <c r="TJP2" s="165"/>
      <c r="TJQ2" s="165"/>
      <c r="TJR2" s="165"/>
      <c r="TJS2" s="165"/>
      <c r="TJT2" s="165"/>
      <c r="TJU2" s="165"/>
      <c r="TJV2" s="165"/>
      <c r="TJW2" s="165"/>
      <c r="TJX2" s="165"/>
      <c r="TJY2" s="165"/>
      <c r="TJZ2" s="165"/>
      <c r="TKA2" s="165"/>
      <c r="TKB2" s="165"/>
      <c r="TKC2" s="165"/>
      <c r="TKD2" s="165"/>
      <c r="TKE2" s="165"/>
      <c r="TKF2" s="165"/>
      <c r="TKG2" s="165"/>
      <c r="TKH2" s="165"/>
      <c r="TKI2" s="165"/>
      <c r="TKJ2" s="165"/>
      <c r="TKK2" s="165"/>
      <c r="TKL2" s="165"/>
      <c r="TKM2" s="165"/>
      <c r="TKN2" s="165"/>
      <c r="TKO2" s="165"/>
      <c r="TKP2" s="165"/>
      <c r="TKQ2" s="165"/>
      <c r="TKR2" s="165"/>
      <c r="TKS2" s="165"/>
      <c r="TKT2" s="165"/>
      <c r="TKU2" s="165"/>
      <c r="TKV2" s="165"/>
      <c r="TKW2" s="165"/>
      <c r="TKX2" s="165"/>
      <c r="TKY2" s="165"/>
      <c r="TKZ2" s="165"/>
      <c r="TLA2" s="165"/>
      <c r="TLB2" s="165"/>
      <c r="TLC2" s="165"/>
      <c r="TLD2" s="165"/>
      <c r="TLE2" s="165"/>
      <c r="TLF2" s="165"/>
      <c r="TLG2" s="165"/>
      <c r="TLH2" s="165"/>
      <c r="TLI2" s="165"/>
      <c r="TLJ2" s="165"/>
      <c r="TLK2" s="165"/>
      <c r="TLL2" s="165"/>
      <c r="TLM2" s="165"/>
      <c r="TLN2" s="165"/>
      <c r="TLO2" s="165"/>
      <c r="TLP2" s="165"/>
      <c r="TLQ2" s="165"/>
      <c r="TLR2" s="165"/>
      <c r="TLS2" s="165"/>
      <c r="TLT2" s="165"/>
      <c r="TLU2" s="165"/>
      <c r="TLV2" s="165"/>
      <c r="TLW2" s="165"/>
      <c r="TLX2" s="165"/>
      <c r="TLY2" s="165"/>
      <c r="TLZ2" s="165"/>
      <c r="TMA2" s="165"/>
      <c r="TMB2" s="165"/>
      <c r="TMC2" s="165"/>
      <c r="TMD2" s="165"/>
      <c r="TME2" s="165"/>
      <c r="TMF2" s="165"/>
      <c r="TMG2" s="165"/>
      <c r="TMH2" s="165"/>
      <c r="TMI2" s="165"/>
      <c r="TMJ2" s="165"/>
      <c r="TMK2" s="165"/>
      <c r="TML2" s="165"/>
      <c r="TMM2" s="165"/>
      <c r="TMN2" s="165"/>
      <c r="TMO2" s="165"/>
      <c r="TMP2" s="165"/>
      <c r="TMQ2" s="165"/>
      <c r="TMR2" s="165"/>
      <c r="TMS2" s="165"/>
      <c r="TMT2" s="165"/>
      <c r="TMU2" s="165"/>
      <c r="TMV2" s="165"/>
      <c r="TMW2" s="165"/>
      <c r="TMX2" s="165"/>
      <c r="TMY2" s="165"/>
      <c r="TMZ2" s="165"/>
      <c r="TNA2" s="165"/>
      <c r="TNB2" s="165"/>
      <c r="TNC2" s="165"/>
      <c r="TND2" s="165"/>
      <c r="TNE2" s="165"/>
      <c r="TNF2" s="165"/>
      <c r="TNG2" s="165"/>
      <c r="TNH2" s="165"/>
      <c r="TNI2" s="165"/>
      <c r="TNJ2" s="165"/>
      <c r="TNK2" s="165"/>
      <c r="TNL2" s="165"/>
      <c r="TNM2" s="165"/>
      <c r="TNN2" s="165"/>
      <c r="TNO2" s="165"/>
      <c r="TNP2" s="165"/>
      <c r="TNQ2" s="165"/>
      <c r="TNR2" s="165"/>
      <c r="TNS2" s="165"/>
      <c r="TNT2" s="165"/>
      <c r="TNU2" s="165"/>
      <c r="TNV2" s="165"/>
      <c r="TNW2" s="165"/>
      <c r="TNX2" s="165"/>
      <c r="TNY2" s="165"/>
      <c r="TNZ2" s="165"/>
      <c r="TOA2" s="165"/>
      <c r="TOB2" s="165"/>
      <c r="TOC2" s="165"/>
      <c r="TOD2" s="165"/>
      <c r="TOE2" s="165"/>
      <c r="TOF2" s="165"/>
      <c r="TOG2" s="165"/>
      <c r="TOH2" s="165"/>
      <c r="TOI2" s="165"/>
      <c r="TOJ2" s="165"/>
      <c r="TOK2" s="165"/>
      <c r="TOL2" s="165"/>
      <c r="TOM2" s="165"/>
      <c r="TON2" s="165"/>
      <c r="TOO2" s="165"/>
      <c r="TOP2" s="165"/>
      <c r="TOQ2" s="165"/>
      <c r="TOR2" s="165"/>
      <c r="TOS2" s="165"/>
      <c r="TOT2" s="165"/>
      <c r="TOU2" s="165"/>
      <c r="TOV2" s="165"/>
      <c r="TOW2" s="165"/>
      <c r="TOX2" s="165"/>
      <c r="TOY2" s="165"/>
      <c r="TOZ2" s="165"/>
      <c r="TPA2" s="165"/>
      <c r="TPB2" s="165"/>
      <c r="TPC2" s="165"/>
      <c r="TPD2" s="165"/>
      <c r="TPE2" s="165"/>
      <c r="TPF2" s="165"/>
      <c r="TPG2" s="165"/>
      <c r="TPH2" s="165"/>
      <c r="TPI2" s="165"/>
      <c r="TPJ2" s="165"/>
      <c r="TPK2" s="165"/>
      <c r="TPL2" s="165"/>
      <c r="TPM2" s="165"/>
      <c r="TPN2" s="165"/>
      <c r="TPO2" s="165"/>
      <c r="TPP2" s="165"/>
      <c r="TPQ2" s="165"/>
      <c r="TPR2" s="165"/>
      <c r="TPS2" s="165"/>
      <c r="TPT2" s="165"/>
      <c r="TPU2" s="165"/>
      <c r="TPV2" s="165"/>
      <c r="TPW2" s="165"/>
      <c r="TPX2" s="165"/>
      <c r="TPY2" s="165"/>
      <c r="TPZ2" s="165"/>
      <c r="TQA2" s="165"/>
      <c r="TQB2" s="165"/>
      <c r="TQC2" s="165"/>
      <c r="TQD2" s="165"/>
      <c r="TQE2" s="165"/>
      <c r="TQF2" s="165"/>
      <c r="TQG2" s="165"/>
      <c r="TQH2" s="165"/>
      <c r="TQI2" s="165"/>
      <c r="TQJ2" s="165"/>
      <c r="TQK2" s="165"/>
      <c r="TQL2" s="165"/>
      <c r="TQM2" s="165"/>
      <c r="TQN2" s="165"/>
      <c r="TQO2" s="165"/>
      <c r="TQP2" s="165"/>
      <c r="TQQ2" s="165"/>
      <c r="TQR2" s="165"/>
      <c r="TQS2" s="165"/>
      <c r="TQT2" s="165"/>
      <c r="TQU2" s="165"/>
      <c r="TQV2" s="165"/>
      <c r="TQW2" s="165"/>
      <c r="TQX2" s="165"/>
      <c r="TQY2" s="165"/>
      <c r="TQZ2" s="165"/>
      <c r="TRA2" s="165"/>
      <c r="TRB2" s="165"/>
      <c r="TRC2" s="165"/>
      <c r="TRD2" s="165"/>
      <c r="TRE2" s="165"/>
      <c r="TRF2" s="165"/>
      <c r="TRG2" s="165"/>
      <c r="TRH2" s="165"/>
      <c r="TRI2" s="165"/>
      <c r="TRJ2" s="165"/>
      <c r="TRK2" s="165"/>
      <c r="TRL2" s="165"/>
      <c r="TRM2" s="165"/>
      <c r="TRN2" s="165"/>
      <c r="TRO2" s="165"/>
      <c r="TRP2" s="165"/>
      <c r="TRQ2" s="165"/>
      <c r="TRR2" s="165"/>
      <c r="TRS2" s="165"/>
      <c r="TRT2" s="165"/>
      <c r="TRU2" s="165"/>
      <c r="TRV2" s="165"/>
      <c r="TRW2" s="165"/>
      <c r="TRX2" s="165"/>
      <c r="TRY2" s="165"/>
      <c r="TRZ2" s="165"/>
      <c r="TSA2" s="165"/>
      <c r="TSB2" s="165"/>
      <c r="TSC2" s="165"/>
      <c r="TSD2" s="165"/>
      <c r="TSE2" s="165"/>
      <c r="TSF2" s="165"/>
      <c r="TSG2" s="165"/>
      <c r="TSH2" s="165"/>
      <c r="TSI2" s="165"/>
      <c r="TSJ2" s="165"/>
      <c r="TSK2" s="165"/>
      <c r="TSL2" s="165"/>
      <c r="TSM2" s="165"/>
      <c r="TSN2" s="165"/>
      <c r="TSO2" s="165"/>
      <c r="TSP2" s="165"/>
      <c r="TSQ2" s="165"/>
      <c r="TSR2" s="165"/>
      <c r="TSS2" s="165"/>
      <c r="TST2" s="165"/>
      <c r="TSU2" s="165"/>
      <c r="TSV2" s="165"/>
      <c r="TSW2" s="165"/>
      <c r="TSX2" s="165"/>
      <c r="TSY2" s="165"/>
      <c r="TSZ2" s="165"/>
      <c r="TTA2" s="165"/>
      <c r="TTB2" s="165"/>
      <c r="TTC2" s="165"/>
      <c r="TTD2" s="165"/>
      <c r="TTE2" s="165"/>
      <c r="TTF2" s="165"/>
      <c r="TTG2" s="165"/>
      <c r="TTH2" s="165"/>
      <c r="TTI2" s="165"/>
      <c r="TTJ2" s="165"/>
      <c r="TTK2" s="165"/>
      <c r="TTL2" s="165"/>
      <c r="TTM2" s="165"/>
      <c r="TTN2" s="165"/>
      <c r="TTO2" s="165"/>
      <c r="TTP2" s="165"/>
      <c r="TTQ2" s="165"/>
      <c r="TTR2" s="165"/>
      <c r="TTS2" s="165"/>
      <c r="TTT2" s="165"/>
      <c r="TTU2" s="165"/>
      <c r="TTV2" s="165"/>
      <c r="TTW2" s="165"/>
      <c r="TTX2" s="165"/>
      <c r="TTY2" s="165"/>
      <c r="TTZ2" s="165"/>
      <c r="TUA2" s="165"/>
      <c r="TUB2" s="165"/>
      <c r="TUC2" s="165"/>
      <c r="TUD2" s="165"/>
      <c r="TUE2" s="165"/>
      <c r="TUF2" s="165"/>
      <c r="TUG2" s="165"/>
      <c r="TUH2" s="165"/>
      <c r="TUI2" s="165"/>
      <c r="TUJ2" s="165"/>
      <c r="TUK2" s="165"/>
      <c r="TUL2" s="165"/>
      <c r="TUM2" s="165"/>
      <c r="TUN2" s="165"/>
      <c r="TUO2" s="165"/>
      <c r="TUP2" s="165"/>
      <c r="TUQ2" s="165"/>
      <c r="TUR2" s="165"/>
      <c r="TUS2" s="165"/>
      <c r="TUT2" s="165"/>
      <c r="TUU2" s="165"/>
      <c r="TUV2" s="165"/>
      <c r="TUW2" s="165"/>
      <c r="TUX2" s="165"/>
      <c r="TUY2" s="165"/>
      <c r="TUZ2" s="165"/>
      <c r="TVA2" s="165"/>
      <c r="TVB2" s="165"/>
      <c r="TVC2" s="165"/>
      <c r="TVD2" s="165"/>
      <c r="TVE2" s="165"/>
      <c r="TVF2" s="165"/>
      <c r="TVG2" s="165"/>
      <c r="TVH2" s="165"/>
      <c r="TVI2" s="165"/>
      <c r="TVJ2" s="165"/>
      <c r="TVK2" s="165"/>
      <c r="TVL2" s="165"/>
      <c r="TVM2" s="165"/>
      <c r="TVN2" s="165"/>
      <c r="TVO2" s="165"/>
      <c r="TVP2" s="165"/>
      <c r="TVQ2" s="165"/>
      <c r="TVR2" s="165"/>
      <c r="TVS2" s="165"/>
      <c r="TVT2" s="165"/>
      <c r="TVU2" s="165"/>
      <c r="TVV2" s="165"/>
      <c r="TVW2" s="165"/>
      <c r="TVX2" s="165"/>
      <c r="TVY2" s="165"/>
      <c r="TVZ2" s="165"/>
      <c r="TWA2" s="165"/>
      <c r="TWB2" s="165"/>
      <c r="TWC2" s="165"/>
      <c r="TWD2" s="165"/>
      <c r="TWE2" s="165"/>
      <c r="TWF2" s="165"/>
      <c r="TWG2" s="165"/>
      <c r="TWH2" s="165"/>
      <c r="TWI2" s="165"/>
      <c r="TWJ2" s="165"/>
      <c r="TWK2" s="165"/>
      <c r="TWL2" s="165"/>
      <c r="TWM2" s="165"/>
      <c r="TWN2" s="165"/>
      <c r="TWO2" s="165"/>
      <c r="TWP2" s="165"/>
      <c r="TWQ2" s="165"/>
      <c r="TWR2" s="165"/>
      <c r="TWS2" s="165"/>
      <c r="TWT2" s="165"/>
      <c r="TWU2" s="165"/>
      <c r="TWV2" s="165"/>
      <c r="TWW2" s="165"/>
      <c r="TWX2" s="165"/>
      <c r="TWY2" s="165"/>
      <c r="TWZ2" s="165"/>
      <c r="TXA2" s="165"/>
      <c r="TXB2" s="165"/>
      <c r="TXC2" s="165"/>
      <c r="TXD2" s="165"/>
      <c r="TXE2" s="165"/>
      <c r="TXF2" s="165"/>
      <c r="TXG2" s="165"/>
      <c r="TXH2" s="165"/>
      <c r="TXI2" s="165"/>
      <c r="TXJ2" s="165"/>
      <c r="TXK2" s="165"/>
      <c r="TXL2" s="165"/>
      <c r="TXM2" s="165"/>
      <c r="TXN2" s="165"/>
      <c r="TXO2" s="165"/>
      <c r="TXP2" s="165"/>
      <c r="TXQ2" s="165"/>
      <c r="TXR2" s="165"/>
      <c r="TXS2" s="165"/>
      <c r="TXT2" s="165"/>
      <c r="TXU2" s="165"/>
      <c r="TXV2" s="165"/>
      <c r="TXW2" s="165"/>
      <c r="TXX2" s="165"/>
      <c r="TXY2" s="165"/>
      <c r="TXZ2" s="165"/>
      <c r="TYA2" s="165"/>
      <c r="TYB2" s="165"/>
      <c r="TYC2" s="165"/>
      <c r="TYD2" s="165"/>
      <c r="TYE2" s="165"/>
      <c r="TYF2" s="165"/>
      <c r="TYG2" s="165"/>
      <c r="TYH2" s="165"/>
      <c r="TYI2" s="165"/>
      <c r="TYJ2" s="165"/>
      <c r="TYK2" s="165"/>
      <c r="TYL2" s="165"/>
      <c r="TYM2" s="165"/>
      <c r="TYN2" s="165"/>
      <c r="TYO2" s="165"/>
      <c r="TYP2" s="165"/>
      <c r="TYQ2" s="165"/>
      <c r="TYR2" s="165"/>
      <c r="TYS2" s="165"/>
      <c r="TYT2" s="165"/>
      <c r="TYU2" s="165"/>
      <c r="TYV2" s="165"/>
      <c r="TYW2" s="165"/>
      <c r="TYX2" s="165"/>
      <c r="TYY2" s="165"/>
      <c r="TYZ2" s="165"/>
      <c r="TZA2" s="165"/>
      <c r="TZB2" s="165"/>
      <c r="TZC2" s="165"/>
      <c r="TZD2" s="165"/>
      <c r="TZE2" s="165"/>
      <c r="TZF2" s="165"/>
      <c r="TZG2" s="165"/>
      <c r="TZH2" s="165"/>
      <c r="TZI2" s="165"/>
      <c r="TZJ2" s="165"/>
      <c r="TZK2" s="165"/>
      <c r="TZL2" s="165"/>
      <c r="TZM2" s="165"/>
      <c r="TZN2" s="165"/>
      <c r="TZO2" s="165"/>
      <c r="TZP2" s="165"/>
      <c r="TZQ2" s="165"/>
      <c r="TZR2" s="165"/>
      <c r="TZS2" s="165"/>
      <c r="TZT2" s="165"/>
      <c r="TZU2" s="165"/>
      <c r="TZV2" s="165"/>
      <c r="TZW2" s="165"/>
      <c r="TZX2" s="165"/>
      <c r="TZY2" s="165"/>
      <c r="TZZ2" s="165"/>
      <c r="UAA2" s="165"/>
      <c r="UAB2" s="165"/>
      <c r="UAC2" s="165"/>
      <c r="UAD2" s="165"/>
      <c r="UAE2" s="165"/>
      <c r="UAF2" s="165"/>
      <c r="UAG2" s="165"/>
      <c r="UAH2" s="165"/>
      <c r="UAI2" s="165"/>
      <c r="UAJ2" s="165"/>
      <c r="UAK2" s="165"/>
      <c r="UAL2" s="165"/>
      <c r="UAM2" s="165"/>
      <c r="UAN2" s="165"/>
      <c r="UAO2" s="165"/>
      <c r="UAP2" s="165"/>
      <c r="UAQ2" s="165"/>
      <c r="UAR2" s="165"/>
      <c r="UAS2" s="165"/>
      <c r="UAT2" s="165"/>
      <c r="UAU2" s="165"/>
      <c r="UAV2" s="165"/>
      <c r="UAW2" s="165"/>
      <c r="UAX2" s="165"/>
      <c r="UAY2" s="165"/>
      <c r="UAZ2" s="165"/>
      <c r="UBA2" s="165"/>
      <c r="UBB2" s="165"/>
      <c r="UBC2" s="165"/>
      <c r="UBD2" s="165"/>
      <c r="UBE2" s="165"/>
      <c r="UBF2" s="165"/>
      <c r="UBG2" s="165"/>
      <c r="UBH2" s="165"/>
      <c r="UBI2" s="165"/>
      <c r="UBJ2" s="165"/>
      <c r="UBK2" s="165"/>
      <c r="UBL2" s="165"/>
      <c r="UBM2" s="165"/>
      <c r="UBN2" s="165"/>
      <c r="UBO2" s="165"/>
      <c r="UBP2" s="165"/>
      <c r="UBQ2" s="165"/>
      <c r="UBR2" s="165"/>
      <c r="UBS2" s="165"/>
      <c r="UBT2" s="165"/>
      <c r="UBU2" s="165"/>
      <c r="UBV2" s="165"/>
      <c r="UBW2" s="165"/>
      <c r="UBX2" s="165"/>
      <c r="UBY2" s="165"/>
      <c r="UBZ2" s="165"/>
      <c r="UCA2" s="165"/>
      <c r="UCB2" s="165"/>
      <c r="UCC2" s="165"/>
      <c r="UCD2" s="165"/>
      <c r="UCE2" s="165"/>
      <c r="UCF2" s="165"/>
      <c r="UCG2" s="165"/>
      <c r="UCH2" s="165"/>
      <c r="UCI2" s="165"/>
      <c r="UCJ2" s="165"/>
      <c r="UCK2" s="165"/>
      <c r="UCL2" s="165"/>
      <c r="UCM2" s="165"/>
      <c r="UCN2" s="165"/>
      <c r="UCO2" s="165"/>
      <c r="UCP2" s="165"/>
      <c r="UCQ2" s="165"/>
      <c r="UCR2" s="165"/>
      <c r="UCS2" s="165"/>
      <c r="UCT2" s="165"/>
      <c r="UCU2" s="165"/>
      <c r="UCV2" s="165"/>
      <c r="UCW2" s="165"/>
      <c r="UCX2" s="165"/>
      <c r="UCY2" s="165"/>
      <c r="UCZ2" s="165"/>
      <c r="UDA2" s="165"/>
      <c r="UDB2" s="165"/>
      <c r="UDC2" s="165"/>
      <c r="UDD2" s="165"/>
      <c r="UDE2" s="165"/>
      <c r="UDF2" s="165"/>
      <c r="UDG2" s="165"/>
      <c r="UDH2" s="165"/>
      <c r="UDI2" s="165"/>
      <c r="UDJ2" s="165"/>
      <c r="UDK2" s="165"/>
      <c r="UDL2" s="165"/>
      <c r="UDM2" s="165"/>
      <c r="UDN2" s="165"/>
      <c r="UDO2" s="165"/>
      <c r="UDP2" s="165"/>
      <c r="UDQ2" s="165"/>
      <c r="UDR2" s="165"/>
      <c r="UDS2" s="165"/>
      <c r="UDT2" s="165"/>
      <c r="UDU2" s="165"/>
      <c r="UDV2" s="165"/>
      <c r="UDW2" s="165"/>
      <c r="UDX2" s="165"/>
      <c r="UDY2" s="165"/>
      <c r="UDZ2" s="165"/>
      <c r="UEA2" s="165"/>
      <c r="UEB2" s="165"/>
      <c r="UEC2" s="165"/>
      <c r="UED2" s="165"/>
      <c r="UEE2" s="165"/>
      <c r="UEF2" s="165"/>
      <c r="UEG2" s="165"/>
      <c r="UEH2" s="165"/>
      <c r="UEI2" s="165"/>
      <c r="UEJ2" s="165"/>
      <c r="UEK2" s="165"/>
      <c r="UEL2" s="165"/>
      <c r="UEM2" s="165"/>
      <c r="UEN2" s="165"/>
      <c r="UEO2" s="165"/>
      <c r="UEP2" s="165"/>
      <c r="UEQ2" s="165"/>
      <c r="UER2" s="165"/>
      <c r="UES2" s="165"/>
      <c r="UET2" s="165"/>
      <c r="UEU2" s="165"/>
      <c r="UEV2" s="165"/>
      <c r="UEW2" s="165"/>
      <c r="UEX2" s="165"/>
      <c r="UEY2" s="165"/>
      <c r="UEZ2" s="165"/>
      <c r="UFA2" s="165"/>
      <c r="UFB2" s="165"/>
      <c r="UFC2" s="165"/>
      <c r="UFD2" s="165"/>
      <c r="UFE2" s="165"/>
      <c r="UFF2" s="165"/>
      <c r="UFG2" s="165"/>
      <c r="UFH2" s="165"/>
      <c r="UFI2" s="165"/>
      <c r="UFJ2" s="165"/>
      <c r="UFK2" s="165"/>
      <c r="UFL2" s="165"/>
      <c r="UFM2" s="165"/>
      <c r="UFN2" s="165"/>
      <c r="UFO2" s="165"/>
      <c r="UFP2" s="165"/>
      <c r="UFQ2" s="165"/>
      <c r="UFR2" s="165"/>
      <c r="UFS2" s="165"/>
      <c r="UFT2" s="165"/>
      <c r="UFU2" s="165"/>
      <c r="UFV2" s="165"/>
      <c r="UFW2" s="165"/>
      <c r="UFX2" s="165"/>
      <c r="UFY2" s="165"/>
      <c r="UFZ2" s="165"/>
      <c r="UGA2" s="165"/>
      <c r="UGB2" s="165"/>
      <c r="UGC2" s="165"/>
      <c r="UGD2" s="165"/>
      <c r="UGE2" s="165"/>
      <c r="UGF2" s="165"/>
      <c r="UGG2" s="165"/>
      <c r="UGH2" s="165"/>
      <c r="UGI2" s="165"/>
      <c r="UGJ2" s="165"/>
      <c r="UGK2" s="165"/>
      <c r="UGL2" s="165"/>
      <c r="UGM2" s="165"/>
      <c r="UGN2" s="165"/>
      <c r="UGO2" s="165"/>
      <c r="UGP2" s="165"/>
      <c r="UGQ2" s="165"/>
      <c r="UGR2" s="165"/>
      <c r="UGS2" s="165"/>
      <c r="UGT2" s="165"/>
      <c r="UGU2" s="165"/>
      <c r="UGV2" s="165"/>
      <c r="UGW2" s="165"/>
      <c r="UGX2" s="165"/>
      <c r="UGY2" s="165"/>
      <c r="UGZ2" s="165"/>
      <c r="UHA2" s="165"/>
      <c r="UHB2" s="165"/>
      <c r="UHC2" s="165"/>
      <c r="UHD2" s="165"/>
      <c r="UHE2" s="165"/>
      <c r="UHF2" s="165"/>
      <c r="UHG2" s="165"/>
      <c r="UHH2" s="165"/>
      <c r="UHI2" s="165"/>
      <c r="UHJ2" s="165"/>
      <c r="UHK2" s="165"/>
      <c r="UHL2" s="165"/>
      <c r="UHM2" s="165"/>
      <c r="UHN2" s="165"/>
      <c r="UHO2" s="165"/>
      <c r="UHP2" s="165"/>
      <c r="UHQ2" s="165"/>
      <c r="UHR2" s="165"/>
      <c r="UHS2" s="165"/>
      <c r="UHT2" s="165"/>
      <c r="UHU2" s="165"/>
      <c r="UHV2" s="165"/>
      <c r="UHW2" s="165"/>
      <c r="UHX2" s="165"/>
      <c r="UHY2" s="165"/>
      <c r="UHZ2" s="165"/>
      <c r="UIA2" s="165"/>
      <c r="UIB2" s="165"/>
      <c r="UIC2" s="165"/>
      <c r="UID2" s="165"/>
      <c r="UIE2" s="165"/>
      <c r="UIF2" s="165"/>
      <c r="UIG2" s="165"/>
      <c r="UIH2" s="165"/>
      <c r="UII2" s="165"/>
      <c r="UIJ2" s="165"/>
      <c r="UIK2" s="165"/>
      <c r="UIL2" s="165"/>
      <c r="UIM2" s="165"/>
      <c r="UIN2" s="165"/>
      <c r="UIO2" s="165"/>
      <c r="UIP2" s="165"/>
      <c r="UIQ2" s="165"/>
      <c r="UIR2" s="165"/>
      <c r="UIS2" s="165"/>
      <c r="UIT2" s="165"/>
      <c r="UIU2" s="165"/>
      <c r="UIV2" s="165"/>
      <c r="UIW2" s="165"/>
      <c r="UIX2" s="165"/>
      <c r="UIY2" s="165"/>
      <c r="UIZ2" s="165"/>
      <c r="UJA2" s="165"/>
      <c r="UJB2" s="165"/>
      <c r="UJC2" s="165"/>
      <c r="UJD2" s="165"/>
      <c r="UJE2" s="165"/>
      <c r="UJF2" s="165"/>
      <c r="UJG2" s="165"/>
      <c r="UJH2" s="165"/>
      <c r="UJI2" s="165"/>
      <c r="UJJ2" s="165"/>
      <c r="UJK2" s="165"/>
      <c r="UJL2" s="165"/>
      <c r="UJM2" s="165"/>
      <c r="UJN2" s="165"/>
      <c r="UJO2" s="165"/>
      <c r="UJP2" s="165"/>
      <c r="UJQ2" s="165"/>
      <c r="UJR2" s="165"/>
      <c r="UJS2" s="165"/>
      <c r="UJT2" s="165"/>
      <c r="UJU2" s="165"/>
      <c r="UJV2" s="165"/>
      <c r="UJW2" s="165"/>
      <c r="UJX2" s="165"/>
      <c r="UJY2" s="165"/>
      <c r="UJZ2" s="165"/>
      <c r="UKA2" s="165"/>
      <c r="UKB2" s="165"/>
      <c r="UKC2" s="165"/>
      <c r="UKD2" s="165"/>
      <c r="UKE2" s="165"/>
      <c r="UKF2" s="165"/>
      <c r="UKG2" s="165"/>
      <c r="UKH2" s="165"/>
      <c r="UKI2" s="165"/>
      <c r="UKJ2" s="165"/>
      <c r="UKK2" s="165"/>
      <c r="UKL2" s="165"/>
      <c r="UKM2" s="165"/>
      <c r="UKN2" s="165"/>
      <c r="UKO2" s="165"/>
      <c r="UKP2" s="165"/>
      <c r="UKQ2" s="165"/>
      <c r="UKR2" s="165"/>
      <c r="UKS2" s="165"/>
      <c r="UKT2" s="165"/>
      <c r="UKU2" s="165"/>
      <c r="UKV2" s="165"/>
      <c r="UKW2" s="165"/>
      <c r="UKX2" s="165"/>
      <c r="UKY2" s="165"/>
      <c r="UKZ2" s="165"/>
      <c r="ULA2" s="165"/>
      <c r="ULB2" s="165"/>
      <c r="ULC2" s="165"/>
      <c r="ULD2" s="165"/>
      <c r="ULE2" s="165"/>
      <c r="ULF2" s="165"/>
      <c r="ULG2" s="165"/>
      <c r="ULH2" s="165"/>
      <c r="ULI2" s="165"/>
      <c r="ULJ2" s="165"/>
      <c r="ULK2" s="165"/>
      <c r="ULL2" s="165"/>
      <c r="ULM2" s="165"/>
      <c r="ULN2" s="165"/>
      <c r="ULO2" s="165"/>
      <c r="ULP2" s="165"/>
      <c r="ULQ2" s="165"/>
      <c r="ULR2" s="165"/>
      <c r="ULS2" s="165"/>
      <c r="ULT2" s="165"/>
      <c r="ULU2" s="165"/>
      <c r="ULV2" s="165"/>
      <c r="ULW2" s="165"/>
      <c r="ULX2" s="165"/>
      <c r="ULY2" s="165"/>
      <c r="ULZ2" s="165"/>
      <c r="UMA2" s="165"/>
      <c r="UMB2" s="165"/>
      <c r="UMC2" s="165"/>
      <c r="UMD2" s="165"/>
      <c r="UME2" s="165"/>
      <c r="UMF2" s="165"/>
      <c r="UMG2" s="165"/>
      <c r="UMH2" s="165"/>
      <c r="UMI2" s="165"/>
      <c r="UMJ2" s="165"/>
      <c r="UMK2" s="165"/>
      <c r="UML2" s="165"/>
      <c r="UMM2" s="165"/>
      <c r="UMN2" s="165"/>
      <c r="UMO2" s="165"/>
      <c r="UMP2" s="165"/>
      <c r="UMQ2" s="165"/>
      <c r="UMR2" s="165"/>
      <c r="UMS2" s="165"/>
      <c r="UMT2" s="165"/>
      <c r="UMU2" s="165"/>
      <c r="UMV2" s="165"/>
      <c r="UMW2" s="165"/>
      <c r="UMX2" s="165"/>
      <c r="UMY2" s="165"/>
      <c r="UMZ2" s="165"/>
      <c r="UNA2" s="165"/>
      <c r="UNB2" s="165"/>
      <c r="UNC2" s="165"/>
      <c r="UND2" s="165"/>
      <c r="UNE2" s="165"/>
      <c r="UNF2" s="165"/>
      <c r="UNG2" s="165"/>
      <c r="UNH2" s="165"/>
      <c r="UNI2" s="165"/>
      <c r="UNJ2" s="165"/>
      <c r="UNK2" s="165"/>
      <c r="UNL2" s="165"/>
      <c r="UNM2" s="165"/>
      <c r="UNN2" s="165"/>
      <c r="UNO2" s="165"/>
      <c r="UNP2" s="165"/>
      <c r="UNQ2" s="165"/>
      <c r="UNR2" s="165"/>
      <c r="UNS2" s="165"/>
      <c r="UNT2" s="165"/>
      <c r="UNU2" s="165"/>
      <c r="UNV2" s="165"/>
      <c r="UNW2" s="165"/>
      <c r="UNX2" s="165"/>
      <c r="UNY2" s="165"/>
      <c r="UNZ2" s="165"/>
      <c r="UOA2" s="165"/>
      <c r="UOB2" s="165"/>
      <c r="UOC2" s="165"/>
      <c r="UOD2" s="165"/>
      <c r="UOE2" s="165"/>
      <c r="UOF2" s="165"/>
      <c r="UOG2" s="165"/>
      <c r="UOH2" s="165"/>
      <c r="UOI2" s="165"/>
      <c r="UOJ2" s="165"/>
      <c r="UOK2" s="165"/>
      <c r="UOL2" s="165"/>
      <c r="UOM2" s="165"/>
      <c r="UON2" s="165"/>
      <c r="UOO2" s="165"/>
      <c r="UOP2" s="165"/>
      <c r="UOQ2" s="165"/>
      <c r="UOR2" s="165"/>
      <c r="UOS2" s="165"/>
      <c r="UOT2" s="165"/>
      <c r="UOU2" s="165"/>
      <c r="UOV2" s="165"/>
      <c r="UOW2" s="165"/>
      <c r="UOX2" s="165"/>
      <c r="UOY2" s="165"/>
      <c r="UOZ2" s="165"/>
      <c r="UPA2" s="165"/>
      <c r="UPB2" s="165"/>
      <c r="UPC2" s="165"/>
      <c r="UPD2" s="165"/>
      <c r="UPE2" s="165"/>
      <c r="UPF2" s="165"/>
      <c r="UPG2" s="165"/>
      <c r="UPH2" s="165"/>
      <c r="UPI2" s="165"/>
      <c r="UPJ2" s="165"/>
      <c r="UPK2" s="165"/>
      <c r="UPL2" s="165"/>
      <c r="UPM2" s="165"/>
      <c r="UPN2" s="165"/>
      <c r="UPO2" s="165"/>
      <c r="UPP2" s="165"/>
      <c r="UPQ2" s="165"/>
      <c r="UPR2" s="165"/>
      <c r="UPS2" s="165"/>
      <c r="UPT2" s="165"/>
      <c r="UPU2" s="165"/>
      <c r="UPV2" s="165"/>
      <c r="UPW2" s="165"/>
      <c r="UPX2" s="165"/>
      <c r="UPY2" s="165"/>
      <c r="UPZ2" s="165"/>
      <c r="UQA2" s="165"/>
      <c r="UQB2" s="165"/>
      <c r="UQC2" s="165"/>
      <c r="UQD2" s="165"/>
      <c r="UQE2" s="165"/>
      <c r="UQF2" s="165"/>
      <c r="UQG2" s="165"/>
      <c r="UQH2" s="165"/>
      <c r="UQI2" s="165"/>
      <c r="UQJ2" s="165"/>
      <c r="UQK2" s="165"/>
      <c r="UQL2" s="165"/>
      <c r="UQM2" s="165"/>
      <c r="UQN2" s="165"/>
      <c r="UQO2" s="165"/>
      <c r="UQP2" s="165"/>
      <c r="UQQ2" s="165"/>
      <c r="UQR2" s="165"/>
      <c r="UQS2" s="165"/>
      <c r="UQT2" s="165"/>
      <c r="UQU2" s="165"/>
      <c r="UQV2" s="165"/>
      <c r="UQW2" s="165"/>
      <c r="UQX2" s="165"/>
      <c r="UQY2" s="165"/>
      <c r="UQZ2" s="165"/>
      <c r="URA2" s="165"/>
      <c r="URB2" s="165"/>
      <c r="URC2" s="165"/>
      <c r="URD2" s="165"/>
      <c r="URE2" s="165"/>
      <c r="URF2" s="165"/>
      <c r="URG2" s="165"/>
      <c r="URH2" s="165"/>
      <c r="URI2" s="165"/>
      <c r="URJ2" s="165"/>
      <c r="URK2" s="165"/>
      <c r="URL2" s="165"/>
      <c r="URM2" s="165"/>
      <c r="URN2" s="165"/>
      <c r="URO2" s="165"/>
      <c r="URP2" s="165"/>
      <c r="URQ2" s="165"/>
      <c r="URR2" s="165"/>
      <c r="URS2" s="165"/>
      <c r="URT2" s="165"/>
      <c r="URU2" s="165"/>
      <c r="URV2" s="165"/>
      <c r="URW2" s="165"/>
      <c r="URX2" s="165"/>
      <c r="URY2" s="165"/>
      <c r="URZ2" s="165"/>
      <c r="USA2" s="165"/>
      <c r="USB2" s="165"/>
      <c r="USC2" s="165"/>
      <c r="USD2" s="165"/>
      <c r="USE2" s="165"/>
      <c r="USF2" s="165"/>
      <c r="USG2" s="165"/>
      <c r="USH2" s="165"/>
      <c r="USI2" s="165"/>
      <c r="USJ2" s="165"/>
      <c r="USK2" s="165"/>
      <c r="USL2" s="165"/>
      <c r="USM2" s="165"/>
      <c r="USN2" s="165"/>
      <c r="USO2" s="165"/>
      <c r="USP2" s="165"/>
      <c r="USQ2" s="165"/>
      <c r="USR2" s="165"/>
      <c r="USS2" s="165"/>
      <c r="UST2" s="165"/>
      <c r="USU2" s="165"/>
      <c r="USV2" s="165"/>
      <c r="USW2" s="165"/>
      <c r="USX2" s="165"/>
      <c r="USY2" s="165"/>
      <c r="USZ2" s="165"/>
      <c r="UTA2" s="165"/>
      <c r="UTB2" s="165"/>
      <c r="UTC2" s="165"/>
      <c r="UTD2" s="165"/>
      <c r="UTE2" s="165"/>
      <c r="UTF2" s="165"/>
      <c r="UTG2" s="165"/>
      <c r="UTH2" s="165"/>
      <c r="UTI2" s="165"/>
      <c r="UTJ2" s="165"/>
      <c r="UTK2" s="165"/>
      <c r="UTL2" s="165"/>
      <c r="UTM2" s="165"/>
      <c r="UTN2" s="165"/>
      <c r="UTO2" s="165"/>
      <c r="UTP2" s="165"/>
      <c r="UTQ2" s="165"/>
      <c r="UTR2" s="165"/>
      <c r="UTS2" s="165"/>
      <c r="UTT2" s="165"/>
      <c r="UTU2" s="165"/>
      <c r="UTV2" s="165"/>
      <c r="UTW2" s="165"/>
      <c r="UTX2" s="165"/>
      <c r="UTY2" s="165"/>
      <c r="UTZ2" s="165"/>
      <c r="UUA2" s="165"/>
      <c r="UUB2" s="165"/>
      <c r="UUC2" s="165"/>
      <c r="UUD2" s="165"/>
      <c r="UUE2" s="165"/>
      <c r="UUF2" s="165"/>
      <c r="UUG2" s="165"/>
      <c r="UUH2" s="165"/>
      <c r="UUI2" s="165"/>
      <c r="UUJ2" s="165"/>
      <c r="UUK2" s="165"/>
      <c r="UUL2" s="165"/>
      <c r="UUM2" s="165"/>
      <c r="UUN2" s="165"/>
      <c r="UUO2" s="165"/>
      <c r="UUP2" s="165"/>
      <c r="UUQ2" s="165"/>
      <c r="UUR2" s="165"/>
      <c r="UUS2" s="165"/>
      <c r="UUT2" s="165"/>
      <c r="UUU2" s="165"/>
      <c r="UUV2" s="165"/>
      <c r="UUW2" s="165"/>
      <c r="UUX2" s="165"/>
      <c r="UUY2" s="165"/>
      <c r="UUZ2" s="165"/>
      <c r="UVA2" s="165"/>
      <c r="UVB2" s="165"/>
      <c r="UVC2" s="165"/>
      <c r="UVD2" s="165"/>
      <c r="UVE2" s="165"/>
      <c r="UVF2" s="165"/>
      <c r="UVG2" s="165"/>
      <c r="UVH2" s="165"/>
      <c r="UVI2" s="165"/>
      <c r="UVJ2" s="165"/>
      <c r="UVK2" s="165"/>
      <c r="UVL2" s="165"/>
      <c r="UVM2" s="165"/>
      <c r="UVN2" s="165"/>
      <c r="UVO2" s="165"/>
      <c r="UVP2" s="165"/>
      <c r="UVQ2" s="165"/>
      <c r="UVR2" s="165"/>
      <c r="UVS2" s="165"/>
      <c r="UVT2" s="165"/>
      <c r="UVU2" s="165"/>
      <c r="UVV2" s="165"/>
      <c r="UVW2" s="165"/>
      <c r="UVX2" s="165"/>
      <c r="UVY2" s="165"/>
      <c r="UVZ2" s="165"/>
      <c r="UWA2" s="165"/>
      <c r="UWB2" s="165"/>
      <c r="UWC2" s="165"/>
      <c r="UWD2" s="165"/>
      <c r="UWE2" s="165"/>
      <c r="UWF2" s="165"/>
      <c r="UWG2" s="165"/>
      <c r="UWH2" s="165"/>
      <c r="UWI2" s="165"/>
      <c r="UWJ2" s="165"/>
      <c r="UWK2" s="165"/>
      <c r="UWL2" s="165"/>
      <c r="UWM2" s="165"/>
      <c r="UWN2" s="165"/>
      <c r="UWO2" s="165"/>
      <c r="UWP2" s="165"/>
      <c r="UWQ2" s="165"/>
      <c r="UWR2" s="165"/>
      <c r="UWS2" s="165"/>
      <c r="UWT2" s="165"/>
      <c r="UWU2" s="165"/>
      <c r="UWV2" s="165"/>
      <c r="UWW2" s="165"/>
      <c r="UWX2" s="165"/>
      <c r="UWY2" s="165"/>
      <c r="UWZ2" s="165"/>
      <c r="UXA2" s="165"/>
      <c r="UXB2" s="165"/>
      <c r="UXC2" s="165"/>
      <c r="UXD2" s="165"/>
      <c r="UXE2" s="165"/>
      <c r="UXF2" s="165"/>
      <c r="UXG2" s="165"/>
      <c r="UXH2" s="165"/>
      <c r="UXI2" s="165"/>
      <c r="UXJ2" s="165"/>
      <c r="UXK2" s="165"/>
      <c r="UXL2" s="165"/>
      <c r="UXM2" s="165"/>
      <c r="UXN2" s="165"/>
      <c r="UXO2" s="165"/>
      <c r="UXP2" s="165"/>
      <c r="UXQ2" s="165"/>
      <c r="UXR2" s="165"/>
      <c r="UXS2" s="165"/>
      <c r="UXT2" s="165"/>
      <c r="UXU2" s="165"/>
      <c r="UXV2" s="165"/>
      <c r="UXW2" s="165"/>
      <c r="UXX2" s="165"/>
      <c r="UXY2" s="165"/>
      <c r="UXZ2" s="165"/>
      <c r="UYA2" s="165"/>
      <c r="UYB2" s="165"/>
      <c r="UYC2" s="165"/>
      <c r="UYD2" s="165"/>
      <c r="UYE2" s="165"/>
      <c r="UYF2" s="165"/>
      <c r="UYG2" s="165"/>
      <c r="UYH2" s="165"/>
      <c r="UYI2" s="165"/>
      <c r="UYJ2" s="165"/>
      <c r="UYK2" s="165"/>
      <c r="UYL2" s="165"/>
      <c r="UYM2" s="165"/>
      <c r="UYN2" s="165"/>
      <c r="UYO2" s="165"/>
      <c r="UYP2" s="165"/>
      <c r="UYQ2" s="165"/>
      <c r="UYR2" s="165"/>
      <c r="UYS2" s="165"/>
      <c r="UYT2" s="165"/>
      <c r="UYU2" s="165"/>
      <c r="UYV2" s="165"/>
      <c r="UYW2" s="165"/>
      <c r="UYX2" s="165"/>
      <c r="UYY2" s="165"/>
      <c r="UYZ2" s="165"/>
      <c r="UZA2" s="165"/>
      <c r="UZB2" s="165"/>
      <c r="UZC2" s="165"/>
      <c r="UZD2" s="165"/>
      <c r="UZE2" s="165"/>
      <c r="UZF2" s="165"/>
      <c r="UZG2" s="165"/>
      <c r="UZH2" s="165"/>
      <c r="UZI2" s="165"/>
      <c r="UZJ2" s="165"/>
      <c r="UZK2" s="165"/>
      <c r="UZL2" s="165"/>
      <c r="UZM2" s="165"/>
      <c r="UZN2" s="165"/>
      <c r="UZO2" s="165"/>
      <c r="UZP2" s="165"/>
      <c r="UZQ2" s="165"/>
      <c r="UZR2" s="165"/>
      <c r="UZS2" s="165"/>
      <c r="UZT2" s="165"/>
      <c r="UZU2" s="165"/>
      <c r="UZV2" s="165"/>
      <c r="UZW2" s="165"/>
      <c r="UZX2" s="165"/>
      <c r="UZY2" s="165"/>
      <c r="UZZ2" s="165"/>
      <c r="VAA2" s="165"/>
      <c r="VAB2" s="165"/>
      <c r="VAC2" s="165"/>
      <c r="VAD2" s="165"/>
      <c r="VAE2" s="165"/>
      <c r="VAF2" s="165"/>
      <c r="VAG2" s="165"/>
      <c r="VAH2" s="165"/>
      <c r="VAI2" s="165"/>
      <c r="VAJ2" s="165"/>
      <c r="VAK2" s="165"/>
      <c r="VAL2" s="165"/>
      <c r="VAM2" s="165"/>
      <c r="VAN2" s="165"/>
      <c r="VAO2" s="165"/>
      <c r="VAP2" s="165"/>
      <c r="VAQ2" s="165"/>
      <c r="VAR2" s="165"/>
      <c r="VAS2" s="165"/>
      <c r="VAT2" s="165"/>
      <c r="VAU2" s="165"/>
      <c r="VAV2" s="165"/>
      <c r="VAW2" s="165"/>
      <c r="VAX2" s="165"/>
      <c r="VAY2" s="165"/>
      <c r="VAZ2" s="165"/>
      <c r="VBA2" s="165"/>
      <c r="VBB2" s="165"/>
      <c r="VBC2" s="165"/>
      <c r="VBD2" s="165"/>
      <c r="VBE2" s="165"/>
      <c r="VBF2" s="165"/>
      <c r="VBG2" s="165"/>
      <c r="VBH2" s="165"/>
      <c r="VBI2" s="165"/>
      <c r="VBJ2" s="165"/>
      <c r="VBK2" s="165"/>
      <c r="VBL2" s="165"/>
      <c r="VBM2" s="165"/>
      <c r="VBN2" s="165"/>
      <c r="VBO2" s="165"/>
      <c r="VBP2" s="165"/>
      <c r="VBQ2" s="165"/>
      <c r="VBR2" s="165"/>
      <c r="VBS2" s="165"/>
      <c r="VBT2" s="165"/>
      <c r="VBU2" s="165"/>
      <c r="VBV2" s="165"/>
      <c r="VBW2" s="165"/>
      <c r="VBX2" s="165"/>
      <c r="VBY2" s="165"/>
      <c r="VBZ2" s="165"/>
      <c r="VCA2" s="165"/>
      <c r="VCB2" s="165"/>
      <c r="VCC2" s="165"/>
      <c r="VCD2" s="165"/>
      <c r="VCE2" s="165"/>
      <c r="VCF2" s="165"/>
      <c r="VCG2" s="165"/>
      <c r="VCH2" s="165"/>
      <c r="VCI2" s="165"/>
      <c r="VCJ2" s="165"/>
      <c r="VCK2" s="165"/>
      <c r="VCL2" s="165"/>
      <c r="VCM2" s="165"/>
      <c r="VCN2" s="165"/>
      <c r="VCO2" s="165"/>
      <c r="VCP2" s="165"/>
      <c r="VCQ2" s="165"/>
      <c r="VCR2" s="165"/>
      <c r="VCS2" s="165"/>
      <c r="VCT2" s="165"/>
      <c r="VCU2" s="165"/>
      <c r="VCV2" s="165"/>
      <c r="VCW2" s="165"/>
      <c r="VCX2" s="165"/>
      <c r="VCY2" s="165"/>
      <c r="VCZ2" s="165"/>
      <c r="VDA2" s="165"/>
      <c r="VDB2" s="165"/>
      <c r="VDC2" s="165"/>
      <c r="VDD2" s="165"/>
      <c r="VDE2" s="165"/>
      <c r="VDF2" s="165"/>
      <c r="VDG2" s="165"/>
      <c r="VDH2" s="165"/>
      <c r="VDI2" s="165"/>
      <c r="VDJ2" s="165"/>
      <c r="VDK2" s="165"/>
      <c r="VDL2" s="165"/>
      <c r="VDM2" s="165"/>
      <c r="VDN2" s="165"/>
      <c r="VDO2" s="165"/>
      <c r="VDP2" s="165"/>
      <c r="VDQ2" s="165"/>
      <c r="VDR2" s="165"/>
      <c r="VDS2" s="165"/>
      <c r="VDT2" s="165"/>
      <c r="VDU2" s="165"/>
      <c r="VDV2" s="165"/>
      <c r="VDW2" s="165"/>
      <c r="VDX2" s="165"/>
      <c r="VDY2" s="165"/>
      <c r="VDZ2" s="165"/>
      <c r="VEA2" s="165"/>
      <c r="VEB2" s="165"/>
      <c r="VEC2" s="165"/>
      <c r="VED2" s="165"/>
      <c r="VEE2" s="165"/>
      <c r="VEF2" s="165"/>
      <c r="VEG2" s="165"/>
      <c r="VEH2" s="165"/>
      <c r="VEI2" s="165"/>
      <c r="VEJ2" s="165"/>
      <c r="VEK2" s="165"/>
      <c r="VEL2" s="165"/>
      <c r="VEM2" s="165"/>
      <c r="VEN2" s="165"/>
      <c r="VEO2" s="165"/>
      <c r="VEP2" s="165"/>
      <c r="VEQ2" s="165"/>
      <c r="VER2" s="165"/>
      <c r="VES2" s="165"/>
      <c r="VET2" s="165"/>
      <c r="VEU2" s="165"/>
      <c r="VEV2" s="165"/>
      <c r="VEW2" s="165"/>
      <c r="VEX2" s="165"/>
      <c r="VEY2" s="165"/>
      <c r="VEZ2" s="165"/>
      <c r="VFA2" s="165"/>
      <c r="VFB2" s="165"/>
      <c r="VFC2" s="165"/>
      <c r="VFD2" s="165"/>
      <c r="VFE2" s="165"/>
      <c r="VFF2" s="165"/>
      <c r="VFG2" s="165"/>
      <c r="VFH2" s="165"/>
      <c r="VFI2" s="165"/>
      <c r="VFJ2" s="165"/>
      <c r="VFK2" s="165"/>
      <c r="VFL2" s="165"/>
      <c r="VFM2" s="165"/>
      <c r="VFN2" s="165"/>
      <c r="VFO2" s="165"/>
      <c r="VFP2" s="165"/>
      <c r="VFQ2" s="165"/>
      <c r="VFR2" s="165"/>
      <c r="VFS2" s="165"/>
      <c r="VFT2" s="165"/>
      <c r="VFU2" s="165"/>
      <c r="VFV2" s="165"/>
      <c r="VFW2" s="165"/>
      <c r="VFX2" s="165"/>
      <c r="VFY2" s="165"/>
      <c r="VFZ2" s="165"/>
      <c r="VGA2" s="165"/>
      <c r="VGB2" s="165"/>
      <c r="VGC2" s="165"/>
      <c r="VGD2" s="165"/>
      <c r="VGE2" s="165"/>
      <c r="VGF2" s="165"/>
      <c r="VGG2" s="165"/>
      <c r="VGH2" s="165"/>
      <c r="VGI2" s="165"/>
      <c r="VGJ2" s="165"/>
      <c r="VGK2" s="165"/>
      <c r="VGL2" s="165"/>
      <c r="VGM2" s="165"/>
      <c r="VGN2" s="165"/>
      <c r="VGO2" s="165"/>
      <c r="VGP2" s="165"/>
      <c r="VGQ2" s="165"/>
      <c r="VGR2" s="165"/>
      <c r="VGS2" s="165"/>
      <c r="VGT2" s="165"/>
      <c r="VGU2" s="165"/>
      <c r="VGV2" s="165"/>
      <c r="VGW2" s="165"/>
      <c r="VGX2" s="165"/>
      <c r="VGY2" s="165"/>
      <c r="VGZ2" s="165"/>
      <c r="VHA2" s="165"/>
      <c r="VHB2" s="165"/>
      <c r="VHC2" s="165"/>
      <c r="VHD2" s="165"/>
      <c r="VHE2" s="165"/>
      <c r="VHF2" s="165"/>
      <c r="VHG2" s="165"/>
      <c r="VHH2" s="165"/>
      <c r="VHI2" s="165"/>
      <c r="VHJ2" s="165"/>
      <c r="VHK2" s="165"/>
      <c r="VHL2" s="165"/>
      <c r="VHM2" s="165"/>
      <c r="VHN2" s="165"/>
      <c r="VHO2" s="165"/>
      <c r="VHP2" s="165"/>
      <c r="VHQ2" s="165"/>
      <c r="VHR2" s="165"/>
      <c r="VHS2" s="165"/>
      <c r="VHT2" s="165"/>
      <c r="VHU2" s="165"/>
      <c r="VHV2" s="165"/>
      <c r="VHW2" s="165"/>
      <c r="VHX2" s="165"/>
      <c r="VHY2" s="165"/>
      <c r="VHZ2" s="165"/>
      <c r="VIA2" s="165"/>
      <c r="VIB2" s="165"/>
      <c r="VIC2" s="165"/>
      <c r="VID2" s="165"/>
      <c r="VIE2" s="165"/>
      <c r="VIF2" s="165"/>
      <c r="VIG2" s="165"/>
      <c r="VIH2" s="165"/>
      <c r="VII2" s="165"/>
      <c r="VIJ2" s="165"/>
      <c r="VIK2" s="165"/>
      <c r="VIL2" s="165"/>
      <c r="VIM2" s="165"/>
      <c r="VIN2" s="165"/>
      <c r="VIO2" s="165"/>
      <c r="VIP2" s="165"/>
      <c r="VIQ2" s="165"/>
      <c r="VIR2" s="165"/>
      <c r="VIS2" s="165"/>
      <c r="VIT2" s="165"/>
      <c r="VIU2" s="165"/>
      <c r="VIV2" s="165"/>
      <c r="VIW2" s="165"/>
      <c r="VIX2" s="165"/>
      <c r="VIY2" s="165"/>
      <c r="VIZ2" s="165"/>
      <c r="VJA2" s="165"/>
      <c r="VJB2" s="165"/>
      <c r="VJC2" s="165"/>
      <c r="VJD2" s="165"/>
      <c r="VJE2" s="165"/>
      <c r="VJF2" s="165"/>
      <c r="VJG2" s="165"/>
      <c r="VJH2" s="165"/>
      <c r="VJI2" s="165"/>
      <c r="VJJ2" s="165"/>
      <c r="VJK2" s="165"/>
      <c r="VJL2" s="165"/>
      <c r="VJM2" s="165"/>
      <c r="VJN2" s="165"/>
      <c r="VJO2" s="165"/>
      <c r="VJP2" s="165"/>
      <c r="VJQ2" s="165"/>
      <c r="VJR2" s="165"/>
      <c r="VJS2" s="165"/>
      <c r="VJT2" s="165"/>
      <c r="VJU2" s="165"/>
      <c r="VJV2" s="165"/>
      <c r="VJW2" s="165"/>
      <c r="VJX2" s="165"/>
      <c r="VJY2" s="165"/>
      <c r="VJZ2" s="165"/>
      <c r="VKA2" s="165"/>
      <c r="VKB2" s="165"/>
      <c r="VKC2" s="165"/>
      <c r="VKD2" s="165"/>
      <c r="VKE2" s="165"/>
      <c r="VKF2" s="165"/>
      <c r="VKG2" s="165"/>
      <c r="VKH2" s="165"/>
      <c r="VKI2" s="165"/>
      <c r="VKJ2" s="165"/>
      <c r="VKK2" s="165"/>
      <c r="VKL2" s="165"/>
      <c r="VKM2" s="165"/>
      <c r="VKN2" s="165"/>
      <c r="VKO2" s="165"/>
      <c r="VKP2" s="165"/>
      <c r="VKQ2" s="165"/>
      <c r="VKR2" s="165"/>
      <c r="VKS2" s="165"/>
      <c r="VKT2" s="165"/>
      <c r="VKU2" s="165"/>
      <c r="VKV2" s="165"/>
      <c r="VKW2" s="165"/>
      <c r="VKX2" s="165"/>
      <c r="VKY2" s="165"/>
      <c r="VKZ2" s="165"/>
      <c r="VLA2" s="165"/>
      <c r="VLB2" s="165"/>
      <c r="VLC2" s="165"/>
      <c r="VLD2" s="165"/>
      <c r="VLE2" s="165"/>
      <c r="VLF2" s="165"/>
      <c r="VLG2" s="165"/>
      <c r="VLH2" s="165"/>
      <c r="VLI2" s="165"/>
      <c r="VLJ2" s="165"/>
      <c r="VLK2" s="165"/>
      <c r="VLL2" s="165"/>
      <c r="VLM2" s="165"/>
      <c r="VLN2" s="165"/>
      <c r="VLO2" s="165"/>
      <c r="VLP2" s="165"/>
      <c r="VLQ2" s="165"/>
      <c r="VLR2" s="165"/>
      <c r="VLS2" s="165"/>
      <c r="VLT2" s="165"/>
      <c r="VLU2" s="165"/>
      <c r="VLV2" s="165"/>
      <c r="VLW2" s="165"/>
      <c r="VLX2" s="165"/>
      <c r="VLY2" s="165"/>
      <c r="VLZ2" s="165"/>
      <c r="VMA2" s="165"/>
      <c r="VMB2" s="165"/>
      <c r="VMC2" s="165"/>
      <c r="VMD2" s="165"/>
      <c r="VME2" s="165"/>
      <c r="VMF2" s="165"/>
      <c r="VMG2" s="165"/>
      <c r="VMH2" s="165"/>
      <c r="VMI2" s="165"/>
      <c r="VMJ2" s="165"/>
      <c r="VMK2" s="165"/>
      <c r="VML2" s="165"/>
      <c r="VMM2" s="165"/>
      <c r="VMN2" s="165"/>
      <c r="VMO2" s="165"/>
      <c r="VMP2" s="165"/>
      <c r="VMQ2" s="165"/>
      <c r="VMR2" s="165"/>
      <c r="VMS2" s="165"/>
      <c r="VMT2" s="165"/>
      <c r="VMU2" s="165"/>
      <c r="VMV2" s="165"/>
      <c r="VMW2" s="165"/>
      <c r="VMX2" s="165"/>
      <c r="VMY2" s="165"/>
      <c r="VMZ2" s="165"/>
      <c r="VNA2" s="165"/>
      <c r="VNB2" s="165"/>
      <c r="VNC2" s="165"/>
      <c r="VND2" s="165"/>
      <c r="VNE2" s="165"/>
      <c r="VNF2" s="165"/>
      <c r="VNG2" s="165"/>
      <c r="VNH2" s="165"/>
      <c r="VNI2" s="165"/>
      <c r="VNJ2" s="165"/>
      <c r="VNK2" s="165"/>
      <c r="VNL2" s="165"/>
      <c r="VNM2" s="165"/>
      <c r="VNN2" s="165"/>
      <c r="VNO2" s="165"/>
      <c r="VNP2" s="165"/>
      <c r="VNQ2" s="165"/>
      <c r="VNR2" s="165"/>
      <c r="VNS2" s="165"/>
      <c r="VNT2" s="165"/>
      <c r="VNU2" s="165"/>
      <c r="VNV2" s="165"/>
      <c r="VNW2" s="165"/>
      <c r="VNX2" s="165"/>
      <c r="VNY2" s="165"/>
      <c r="VNZ2" s="165"/>
      <c r="VOA2" s="165"/>
      <c r="VOB2" s="165"/>
      <c r="VOC2" s="165"/>
      <c r="VOD2" s="165"/>
      <c r="VOE2" s="165"/>
      <c r="VOF2" s="165"/>
      <c r="VOG2" s="165"/>
      <c r="VOH2" s="165"/>
      <c r="VOI2" s="165"/>
      <c r="VOJ2" s="165"/>
      <c r="VOK2" s="165"/>
      <c r="VOL2" s="165"/>
      <c r="VOM2" s="165"/>
      <c r="VON2" s="165"/>
      <c r="VOO2" s="165"/>
      <c r="VOP2" s="165"/>
      <c r="VOQ2" s="165"/>
      <c r="VOR2" s="165"/>
      <c r="VOS2" s="165"/>
      <c r="VOT2" s="165"/>
      <c r="VOU2" s="165"/>
      <c r="VOV2" s="165"/>
      <c r="VOW2" s="165"/>
      <c r="VOX2" s="165"/>
      <c r="VOY2" s="165"/>
      <c r="VOZ2" s="165"/>
      <c r="VPA2" s="165"/>
      <c r="VPB2" s="165"/>
      <c r="VPC2" s="165"/>
      <c r="VPD2" s="165"/>
      <c r="VPE2" s="165"/>
      <c r="VPF2" s="165"/>
      <c r="VPG2" s="165"/>
      <c r="VPH2" s="165"/>
      <c r="VPI2" s="165"/>
      <c r="VPJ2" s="165"/>
      <c r="VPK2" s="165"/>
      <c r="VPL2" s="165"/>
      <c r="VPM2" s="165"/>
      <c r="VPN2" s="165"/>
      <c r="VPO2" s="165"/>
      <c r="VPP2" s="165"/>
      <c r="VPQ2" s="165"/>
      <c r="VPR2" s="165"/>
      <c r="VPS2" s="165"/>
      <c r="VPT2" s="165"/>
      <c r="VPU2" s="165"/>
      <c r="VPV2" s="165"/>
      <c r="VPW2" s="165"/>
      <c r="VPX2" s="165"/>
      <c r="VPY2" s="165"/>
      <c r="VPZ2" s="165"/>
      <c r="VQA2" s="165"/>
      <c r="VQB2" s="165"/>
      <c r="VQC2" s="165"/>
      <c r="VQD2" s="165"/>
      <c r="VQE2" s="165"/>
      <c r="VQF2" s="165"/>
      <c r="VQG2" s="165"/>
      <c r="VQH2" s="165"/>
      <c r="VQI2" s="165"/>
      <c r="VQJ2" s="165"/>
      <c r="VQK2" s="165"/>
      <c r="VQL2" s="165"/>
      <c r="VQM2" s="165"/>
      <c r="VQN2" s="165"/>
      <c r="VQO2" s="165"/>
      <c r="VQP2" s="165"/>
      <c r="VQQ2" s="165"/>
      <c r="VQR2" s="165"/>
      <c r="VQS2" s="165"/>
      <c r="VQT2" s="165"/>
      <c r="VQU2" s="165"/>
      <c r="VQV2" s="165"/>
      <c r="VQW2" s="165"/>
      <c r="VQX2" s="165"/>
      <c r="VQY2" s="165"/>
      <c r="VQZ2" s="165"/>
      <c r="VRA2" s="165"/>
      <c r="VRB2" s="165"/>
      <c r="VRC2" s="165"/>
      <c r="VRD2" s="165"/>
      <c r="VRE2" s="165"/>
      <c r="VRF2" s="165"/>
      <c r="VRG2" s="165"/>
      <c r="VRH2" s="165"/>
      <c r="VRI2" s="165"/>
      <c r="VRJ2" s="165"/>
      <c r="VRK2" s="165"/>
      <c r="VRL2" s="165"/>
      <c r="VRM2" s="165"/>
      <c r="VRN2" s="165"/>
      <c r="VRO2" s="165"/>
      <c r="VRP2" s="165"/>
      <c r="VRQ2" s="165"/>
      <c r="VRR2" s="165"/>
      <c r="VRS2" s="165"/>
      <c r="VRT2" s="165"/>
      <c r="VRU2" s="165"/>
      <c r="VRV2" s="165"/>
      <c r="VRW2" s="165"/>
      <c r="VRX2" s="165"/>
      <c r="VRY2" s="165"/>
      <c r="VRZ2" s="165"/>
      <c r="VSA2" s="165"/>
      <c r="VSB2" s="165"/>
      <c r="VSC2" s="165"/>
      <c r="VSD2" s="165"/>
      <c r="VSE2" s="165"/>
      <c r="VSF2" s="165"/>
      <c r="VSG2" s="165"/>
      <c r="VSH2" s="165"/>
      <c r="VSI2" s="165"/>
      <c r="VSJ2" s="165"/>
      <c r="VSK2" s="165"/>
      <c r="VSL2" s="165"/>
      <c r="VSM2" s="165"/>
      <c r="VSN2" s="165"/>
      <c r="VSO2" s="165"/>
      <c r="VSP2" s="165"/>
      <c r="VSQ2" s="165"/>
      <c r="VSR2" s="165"/>
      <c r="VSS2" s="165"/>
      <c r="VST2" s="165"/>
      <c r="VSU2" s="165"/>
      <c r="VSV2" s="165"/>
      <c r="VSW2" s="165"/>
      <c r="VSX2" s="165"/>
      <c r="VSY2" s="165"/>
      <c r="VSZ2" s="165"/>
      <c r="VTA2" s="165"/>
      <c r="VTB2" s="165"/>
      <c r="VTC2" s="165"/>
      <c r="VTD2" s="165"/>
      <c r="VTE2" s="165"/>
      <c r="VTF2" s="165"/>
      <c r="VTG2" s="165"/>
      <c r="VTH2" s="165"/>
      <c r="VTI2" s="165"/>
      <c r="VTJ2" s="165"/>
      <c r="VTK2" s="165"/>
      <c r="VTL2" s="165"/>
      <c r="VTM2" s="165"/>
      <c r="VTN2" s="165"/>
      <c r="VTO2" s="165"/>
      <c r="VTP2" s="165"/>
      <c r="VTQ2" s="165"/>
      <c r="VTR2" s="165"/>
      <c r="VTS2" s="165"/>
      <c r="VTT2" s="165"/>
      <c r="VTU2" s="165"/>
      <c r="VTV2" s="165"/>
      <c r="VTW2" s="165"/>
      <c r="VTX2" s="165"/>
      <c r="VTY2" s="165"/>
      <c r="VTZ2" s="165"/>
      <c r="VUA2" s="165"/>
      <c r="VUB2" s="165"/>
      <c r="VUC2" s="165"/>
      <c r="VUD2" s="165"/>
      <c r="VUE2" s="165"/>
      <c r="VUF2" s="165"/>
      <c r="VUG2" s="165"/>
      <c r="VUH2" s="165"/>
      <c r="VUI2" s="165"/>
      <c r="VUJ2" s="165"/>
      <c r="VUK2" s="165"/>
      <c r="VUL2" s="165"/>
      <c r="VUM2" s="165"/>
      <c r="VUN2" s="165"/>
      <c r="VUO2" s="165"/>
      <c r="VUP2" s="165"/>
      <c r="VUQ2" s="165"/>
      <c r="VUR2" s="165"/>
      <c r="VUS2" s="165"/>
      <c r="VUT2" s="165"/>
      <c r="VUU2" s="165"/>
      <c r="VUV2" s="165"/>
      <c r="VUW2" s="165"/>
      <c r="VUX2" s="165"/>
      <c r="VUY2" s="165"/>
      <c r="VUZ2" s="165"/>
      <c r="VVA2" s="165"/>
      <c r="VVB2" s="165"/>
      <c r="VVC2" s="165"/>
      <c r="VVD2" s="165"/>
      <c r="VVE2" s="165"/>
      <c r="VVF2" s="165"/>
      <c r="VVG2" s="165"/>
      <c r="VVH2" s="165"/>
      <c r="VVI2" s="165"/>
      <c r="VVJ2" s="165"/>
      <c r="VVK2" s="165"/>
      <c r="VVL2" s="165"/>
      <c r="VVM2" s="165"/>
      <c r="VVN2" s="165"/>
      <c r="VVO2" s="165"/>
      <c r="VVP2" s="165"/>
      <c r="VVQ2" s="165"/>
      <c r="VVR2" s="165"/>
      <c r="VVS2" s="165"/>
      <c r="VVT2" s="165"/>
      <c r="VVU2" s="165"/>
      <c r="VVV2" s="165"/>
      <c r="VVW2" s="165"/>
      <c r="VVX2" s="165"/>
      <c r="VVY2" s="165"/>
      <c r="VVZ2" s="165"/>
      <c r="VWA2" s="165"/>
      <c r="VWB2" s="165"/>
      <c r="VWC2" s="165"/>
      <c r="VWD2" s="165"/>
      <c r="VWE2" s="165"/>
      <c r="VWF2" s="165"/>
      <c r="VWG2" s="165"/>
      <c r="VWH2" s="165"/>
      <c r="VWI2" s="165"/>
      <c r="VWJ2" s="165"/>
      <c r="VWK2" s="165"/>
      <c r="VWL2" s="165"/>
      <c r="VWM2" s="165"/>
      <c r="VWN2" s="165"/>
      <c r="VWO2" s="165"/>
      <c r="VWP2" s="165"/>
      <c r="VWQ2" s="165"/>
      <c r="VWR2" s="165"/>
      <c r="VWS2" s="165"/>
      <c r="VWT2" s="165"/>
      <c r="VWU2" s="165"/>
      <c r="VWV2" s="165"/>
      <c r="VWW2" s="165"/>
      <c r="VWX2" s="165"/>
      <c r="VWY2" s="165"/>
      <c r="VWZ2" s="165"/>
      <c r="VXA2" s="165"/>
      <c r="VXB2" s="165"/>
      <c r="VXC2" s="165"/>
      <c r="VXD2" s="165"/>
      <c r="VXE2" s="165"/>
      <c r="VXF2" s="165"/>
      <c r="VXG2" s="165"/>
      <c r="VXH2" s="165"/>
      <c r="VXI2" s="165"/>
      <c r="VXJ2" s="165"/>
      <c r="VXK2" s="165"/>
      <c r="VXL2" s="165"/>
      <c r="VXM2" s="165"/>
      <c r="VXN2" s="165"/>
      <c r="VXO2" s="165"/>
      <c r="VXP2" s="165"/>
      <c r="VXQ2" s="165"/>
      <c r="VXR2" s="165"/>
      <c r="VXS2" s="165"/>
      <c r="VXT2" s="165"/>
      <c r="VXU2" s="165"/>
      <c r="VXV2" s="165"/>
      <c r="VXW2" s="165"/>
      <c r="VXX2" s="165"/>
      <c r="VXY2" s="165"/>
      <c r="VXZ2" s="165"/>
      <c r="VYA2" s="165"/>
      <c r="VYB2" s="165"/>
      <c r="VYC2" s="165"/>
      <c r="VYD2" s="165"/>
      <c r="VYE2" s="165"/>
      <c r="VYF2" s="165"/>
      <c r="VYG2" s="165"/>
      <c r="VYH2" s="165"/>
      <c r="VYI2" s="165"/>
      <c r="VYJ2" s="165"/>
      <c r="VYK2" s="165"/>
      <c r="VYL2" s="165"/>
      <c r="VYM2" s="165"/>
      <c r="VYN2" s="165"/>
      <c r="VYO2" s="165"/>
      <c r="VYP2" s="165"/>
      <c r="VYQ2" s="165"/>
      <c r="VYR2" s="165"/>
      <c r="VYS2" s="165"/>
      <c r="VYT2" s="165"/>
      <c r="VYU2" s="165"/>
      <c r="VYV2" s="165"/>
      <c r="VYW2" s="165"/>
      <c r="VYX2" s="165"/>
      <c r="VYY2" s="165"/>
      <c r="VYZ2" s="165"/>
      <c r="VZA2" s="165"/>
      <c r="VZB2" s="165"/>
      <c r="VZC2" s="165"/>
      <c r="VZD2" s="165"/>
      <c r="VZE2" s="165"/>
      <c r="VZF2" s="165"/>
      <c r="VZG2" s="165"/>
      <c r="VZH2" s="165"/>
      <c r="VZI2" s="165"/>
      <c r="VZJ2" s="165"/>
      <c r="VZK2" s="165"/>
      <c r="VZL2" s="165"/>
      <c r="VZM2" s="165"/>
      <c r="VZN2" s="165"/>
      <c r="VZO2" s="165"/>
      <c r="VZP2" s="165"/>
      <c r="VZQ2" s="165"/>
      <c r="VZR2" s="165"/>
      <c r="VZS2" s="165"/>
      <c r="VZT2" s="165"/>
      <c r="VZU2" s="165"/>
      <c r="VZV2" s="165"/>
      <c r="VZW2" s="165"/>
      <c r="VZX2" s="165"/>
      <c r="VZY2" s="165"/>
      <c r="VZZ2" s="165"/>
      <c r="WAA2" s="165"/>
      <c r="WAB2" s="165"/>
      <c r="WAC2" s="165"/>
      <c r="WAD2" s="165"/>
      <c r="WAE2" s="165"/>
      <c r="WAF2" s="165"/>
      <c r="WAG2" s="165"/>
      <c r="WAH2" s="165"/>
      <c r="WAI2" s="165"/>
      <c r="WAJ2" s="165"/>
      <c r="WAK2" s="165"/>
      <c r="WAL2" s="165"/>
      <c r="WAM2" s="165"/>
      <c r="WAN2" s="165"/>
      <c r="WAO2" s="165"/>
      <c r="WAP2" s="165"/>
      <c r="WAQ2" s="165"/>
      <c r="WAR2" s="165"/>
      <c r="WAS2" s="165"/>
      <c r="WAT2" s="165"/>
      <c r="WAU2" s="165"/>
      <c r="WAV2" s="165"/>
      <c r="WAW2" s="165"/>
      <c r="WAX2" s="165"/>
      <c r="WAY2" s="165"/>
      <c r="WAZ2" s="165"/>
      <c r="WBA2" s="165"/>
      <c r="WBB2" s="165"/>
      <c r="WBC2" s="165"/>
      <c r="WBD2" s="165"/>
      <c r="WBE2" s="165"/>
      <c r="WBF2" s="165"/>
      <c r="WBG2" s="165"/>
      <c r="WBH2" s="165"/>
      <c r="WBI2" s="165"/>
      <c r="WBJ2" s="165"/>
      <c r="WBK2" s="165"/>
      <c r="WBL2" s="165"/>
      <c r="WBM2" s="165"/>
      <c r="WBN2" s="165"/>
      <c r="WBO2" s="165"/>
      <c r="WBP2" s="165"/>
      <c r="WBQ2" s="165"/>
      <c r="WBR2" s="165"/>
      <c r="WBS2" s="165"/>
      <c r="WBT2" s="165"/>
      <c r="WBU2" s="165"/>
      <c r="WBV2" s="165"/>
      <c r="WBW2" s="165"/>
      <c r="WBX2" s="165"/>
      <c r="WBY2" s="165"/>
      <c r="WBZ2" s="165"/>
      <c r="WCA2" s="165"/>
      <c r="WCB2" s="165"/>
      <c r="WCC2" s="165"/>
      <c r="WCD2" s="165"/>
      <c r="WCE2" s="165"/>
      <c r="WCF2" s="165"/>
      <c r="WCG2" s="165"/>
      <c r="WCH2" s="165"/>
      <c r="WCI2" s="165"/>
      <c r="WCJ2" s="165"/>
      <c r="WCK2" s="165"/>
      <c r="WCL2" s="165"/>
      <c r="WCM2" s="165"/>
      <c r="WCN2" s="165"/>
      <c r="WCO2" s="165"/>
      <c r="WCP2" s="165"/>
      <c r="WCQ2" s="165"/>
      <c r="WCR2" s="165"/>
      <c r="WCS2" s="165"/>
      <c r="WCT2" s="165"/>
      <c r="WCU2" s="165"/>
      <c r="WCV2" s="165"/>
      <c r="WCW2" s="165"/>
      <c r="WCX2" s="165"/>
      <c r="WCY2" s="165"/>
      <c r="WCZ2" s="165"/>
      <c r="WDA2" s="165"/>
      <c r="WDB2" s="165"/>
      <c r="WDC2" s="165"/>
      <c r="WDD2" s="165"/>
      <c r="WDE2" s="165"/>
      <c r="WDF2" s="165"/>
      <c r="WDG2" s="165"/>
      <c r="WDH2" s="165"/>
      <c r="WDI2" s="165"/>
      <c r="WDJ2" s="165"/>
      <c r="WDK2" s="165"/>
      <c r="WDL2" s="165"/>
      <c r="WDM2" s="165"/>
      <c r="WDN2" s="165"/>
      <c r="WDO2" s="165"/>
      <c r="WDP2" s="165"/>
      <c r="WDQ2" s="165"/>
      <c r="WDR2" s="165"/>
      <c r="WDS2" s="165"/>
      <c r="WDT2" s="165"/>
      <c r="WDU2" s="165"/>
      <c r="WDV2" s="165"/>
      <c r="WDW2" s="165"/>
      <c r="WDX2" s="165"/>
      <c r="WDY2" s="165"/>
      <c r="WDZ2" s="165"/>
      <c r="WEA2" s="165"/>
      <c r="WEB2" s="165"/>
      <c r="WEC2" s="165"/>
      <c r="WED2" s="165"/>
      <c r="WEE2" s="165"/>
      <c r="WEF2" s="165"/>
      <c r="WEG2" s="165"/>
      <c r="WEH2" s="165"/>
      <c r="WEI2" s="165"/>
      <c r="WEJ2" s="165"/>
      <c r="WEK2" s="165"/>
      <c r="WEL2" s="165"/>
      <c r="WEM2" s="165"/>
      <c r="WEN2" s="165"/>
      <c r="WEO2" s="165"/>
      <c r="WEP2" s="165"/>
      <c r="WEQ2" s="165"/>
      <c r="WER2" s="165"/>
      <c r="WES2" s="165"/>
      <c r="WET2" s="165"/>
      <c r="WEU2" s="165"/>
      <c r="WEV2" s="165"/>
      <c r="WEW2" s="165"/>
      <c r="WEX2" s="165"/>
      <c r="WEY2" s="165"/>
      <c r="WEZ2" s="165"/>
      <c r="WFA2" s="165"/>
      <c r="WFB2" s="165"/>
      <c r="WFC2" s="165"/>
      <c r="WFD2" s="165"/>
      <c r="WFE2" s="165"/>
      <c r="WFF2" s="165"/>
      <c r="WFG2" s="165"/>
      <c r="WFH2" s="165"/>
      <c r="WFI2" s="165"/>
      <c r="WFJ2" s="165"/>
      <c r="WFK2" s="165"/>
      <c r="WFL2" s="165"/>
      <c r="WFM2" s="165"/>
      <c r="WFN2" s="165"/>
      <c r="WFO2" s="165"/>
      <c r="WFP2" s="165"/>
      <c r="WFQ2" s="165"/>
      <c r="WFR2" s="165"/>
      <c r="WFS2" s="165"/>
      <c r="WFT2" s="165"/>
      <c r="WFU2" s="165"/>
      <c r="WFV2" s="165"/>
      <c r="WFW2" s="165"/>
      <c r="WFX2" s="165"/>
      <c r="WFY2" s="165"/>
      <c r="WFZ2" s="165"/>
      <c r="WGA2" s="165"/>
      <c r="WGB2" s="165"/>
      <c r="WGC2" s="165"/>
      <c r="WGD2" s="165"/>
      <c r="WGE2" s="165"/>
      <c r="WGF2" s="165"/>
      <c r="WGG2" s="165"/>
      <c r="WGH2" s="165"/>
      <c r="WGI2" s="165"/>
      <c r="WGJ2" s="165"/>
      <c r="WGK2" s="165"/>
      <c r="WGL2" s="165"/>
      <c r="WGM2" s="165"/>
      <c r="WGN2" s="165"/>
      <c r="WGO2" s="165"/>
      <c r="WGP2" s="165"/>
      <c r="WGQ2" s="165"/>
      <c r="WGR2" s="165"/>
      <c r="WGS2" s="165"/>
      <c r="WGT2" s="165"/>
      <c r="WGU2" s="165"/>
      <c r="WGV2" s="165"/>
      <c r="WGW2" s="165"/>
      <c r="WGX2" s="165"/>
      <c r="WGY2" s="165"/>
      <c r="WGZ2" s="165"/>
      <c r="WHA2" s="165"/>
      <c r="WHB2" s="165"/>
      <c r="WHC2" s="165"/>
      <c r="WHD2" s="165"/>
      <c r="WHE2" s="165"/>
      <c r="WHF2" s="165"/>
      <c r="WHG2" s="165"/>
      <c r="WHH2" s="165"/>
      <c r="WHI2" s="165"/>
      <c r="WHJ2" s="165"/>
      <c r="WHK2" s="165"/>
      <c r="WHL2" s="165"/>
      <c r="WHM2" s="165"/>
      <c r="WHN2" s="165"/>
      <c r="WHO2" s="165"/>
      <c r="WHP2" s="165"/>
      <c r="WHQ2" s="165"/>
      <c r="WHR2" s="165"/>
      <c r="WHS2" s="165"/>
      <c r="WHT2" s="165"/>
      <c r="WHU2" s="165"/>
      <c r="WHV2" s="165"/>
      <c r="WHW2" s="165"/>
      <c r="WHX2" s="165"/>
      <c r="WHY2" s="165"/>
      <c r="WHZ2" s="165"/>
      <c r="WIA2" s="165"/>
      <c r="WIB2" s="165"/>
      <c r="WIC2" s="165"/>
      <c r="WID2" s="165"/>
      <c r="WIE2" s="165"/>
      <c r="WIF2" s="165"/>
      <c r="WIG2" s="165"/>
      <c r="WIH2" s="165"/>
      <c r="WII2" s="165"/>
      <c r="WIJ2" s="165"/>
      <c r="WIK2" s="165"/>
      <c r="WIL2" s="165"/>
      <c r="WIM2" s="165"/>
      <c r="WIN2" s="165"/>
      <c r="WIO2" s="165"/>
      <c r="WIP2" s="165"/>
      <c r="WIQ2" s="165"/>
      <c r="WIR2" s="165"/>
      <c r="WIS2" s="165"/>
      <c r="WIT2" s="165"/>
      <c r="WIU2" s="165"/>
      <c r="WIV2" s="165"/>
      <c r="WIW2" s="165"/>
      <c r="WIX2" s="165"/>
      <c r="WIY2" s="165"/>
      <c r="WIZ2" s="165"/>
      <c r="WJA2" s="165"/>
      <c r="WJB2" s="165"/>
      <c r="WJC2" s="165"/>
    </row>
    <row r="3" s="142" customFormat="1" ht="21.6" spans="1:15811">
      <c r="A3" s="152" t="s">
        <v>183</v>
      </c>
      <c r="B3" s="152" t="s">
        <v>1369</v>
      </c>
      <c r="C3" s="152" t="s">
        <v>1809</v>
      </c>
      <c r="D3" s="152" t="s">
        <v>521</v>
      </c>
      <c r="E3" s="152" t="s">
        <v>1810</v>
      </c>
      <c r="F3" s="152" t="s">
        <v>1811</v>
      </c>
      <c r="G3" s="153"/>
      <c r="H3" s="152" t="s">
        <v>1812</v>
      </c>
      <c r="I3" s="152" t="s">
        <v>1813</v>
      </c>
      <c r="J3" s="181"/>
      <c r="K3" s="181"/>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c r="JC3" s="165"/>
      <c r="JD3" s="165"/>
      <c r="JE3" s="165"/>
      <c r="JF3" s="165"/>
      <c r="JG3" s="165"/>
      <c r="JH3" s="165"/>
      <c r="JI3" s="165"/>
      <c r="JJ3" s="165"/>
      <c r="JK3" s="165"/>
      <c r="JL3" s="165"/>
      <c r="JM3" s="165"/>
      <c r="JN3" s="165"/>
      <c r="JO3" s="165"/>
      <c r="JP3" s="165"/>
      <c r="JQ3" s="165"/>
      <c r="JR3" s="165"/>
      <c r="JS3" s="165"/>
      <c r="JT3" s="165"/>
      <c r="JU3" s="165"/>
      <c r="JV3" s="165"/>
      <c r="JW3" s="165"/>
      <c r="JX3" s="165"/>
      <c r="JY3" s="165"/>
      <c r="JZ3" s="165"/>
      <c r="KA3" s="165"/>
      <c r="KB3" s="165"/>
      <c r="KC3" s="165"/>
      <c r="KD3" s="165"/>
      <c r="KE3" s="165"/>
      <c r="KF3" s="165"/>
      <c r="KG3" s="165"/>
      <c r="KH3" s="165"/>
      <c r="KI3" s="165"/>
      <c r="KJ3" s="165"/>
      <c r="KK3" s="165"/>
      <c r="KL3" s="165"/>
      <c r="KM3" s="165"/>
      <c r="KN3" s="165"/>
      <c r="KO3" s="165"/>
      <c r="KP3" s="165"/>
      <c r="KQ3" s="165"/>
      <c r="KR3" s="165"/>
      <c r="KS3" s="165"/>
      <c r="KT3" s="165"/>
      <c r="KU3" s="165"/>
      <c r="KV3" s="165"/>
      <c r="KW3" s="165"/>
      <c r="KX3" s="165"/>
      <c r="KY3" s="165"/>
      <c r="KZ3" s="165"/>
      <c r="LA3" s="165"/>
      <c r="LB3" s="165"/>
      <c r="LC3" s="165"/>
      <c r="LD3" s="165"/>
      <c r="LE3" s="165"/>
      <c r="LF3" s="165"/>
      <c r="LG3" s="165"/>
      <c r="LH3" s="165"/>
      <c r="LI3" s="165"/>
      <c r="LJ3" s="165"/>
      <c r="LK3" s="165"/>
      <c r="LL3" s="165"/>
      <c r="LM3" s="165"/>
      <c r="LN3" s="165"/>
      <c r="LO3" s="165"/>
      <c r="LP3" s="165"/>
      <c r="LQ3" s="165"/>
      <c r="LR3" s="165"/>
      <c r="LS3" s="165"/>
      <c r="LT3" s="165"/>
      <c r="LU3" s="165"/>
      <c r="LV3" s="165"/>
      <c r="LW3" s="165"/>
      <c r="LX3" s="165"/>
      <c r="LY3" s="165"/>
      <c r="LZ3" s="165"/>
      <c r="MA3" s="165"/>
      <c r="MB3" s="165"/>
      <c r="MC3" s="165"/>
      <c r="MD3" s="165"/>
      <c r="ME3" s="165"/>
      <c r="MF3" s="165"/>
      <c r="MG3" s="165"/>
      <c r="MH3" s="165"/>
      <c r="MI3" s="165"/>
      <c r="MJ3" s="165"/>
      <c r="MK3" s="165"/>
      <c r="ML3" s="165"/>
      <c r="MM3" s="165"/>
      <c r="MN3" s="165"/>
      <c r="MO3" s="165"/>
      <c r="MP3" s="165"/>
      <c r="MQ3" s="165"/>
      <c r="MR3" s="165"/>
      <c r="MS3" s="165"/>
      <c r="MT3" s="165"/>
      <c r="MU3" s="165"/>
      <c r="MV3" s="165"/>
      <c r="MW3" s="165"/>
      <c r="MX3" s="165"/>
      <c r="MY3" s="165"/>
      <c r="MZ3" s="165"/>
      <c r="NA3" s="165"/>
      <c r="NB3" s="165"/>
      <c r="NC3" s="165"/>
      <c r="ND3" s="165"/>
      <c r="NE3" s="165"/>
      <c r="NF3" s="165"/>
      <c r="NG3" s="165"/>
      <c r="NH3" s="165"/>
      <c r="NI3" s="165"/>
      <c r="NJ3" s="165"/>
      <c r="NK3" s="165"/>
      <c r="NL3" s="165"/>
      <c r="NM3" s="165"/>
      <c r="NN3" s="165"/>
      <c r="NO3" s="165"/>
      <c r="NP3" s="165"/>
      <c r="NQ3" s="165"/>
      <c r="NR3" s="165"/>
      <c r="NS3" s="165"/>
      <c r="NT3" s="165"/>
      <c r="NU3" s="165"/>
      <c r="NV3" s="165"/>
      <c r="NW3" s="165"/>
      <c r="NX3" s="165"/>
      <c r="NY3" s="165"/>
      <c r="NZ3" s="165"/>
      <c r="OA3" s="165"/>
      <c r="OB3" s="165"/>
      <c r="OC3" s="165"/>
      <c r="OD3" s="165"/>
      <c r="OE3" s="165"/>
      <c r="OF3" s="165"/>
      <c r="OG3" s="165"/>
      <c r="OH3" s="165"/>
      <c r="OI3" s="165"/>
      <c r="OJ3" s="165"/>
      <c r="OK3" s="165"/>
      <c r="OL3" s="165"/>
      <c r="OM3" s="165"/>
      <c r="ON3" s="165"/>
      <c r="OO3" s="165"/>
      <c r="OP3" s="165"/>
      <c r="OQ3" s="165"/>
      <c r="OR3" s="165"/>
      <c r="OS3" s="165"/>
      <c r="OT3" s="165"/>
      <c r="OU3" s="165"/>
      <c r="OV3" s="165"/>
      <c r="OW3" s="165"/>
      <c r="OX3" s="165"/>
      <c r="OY3" s="165"/>
      <c r="OZ3" s="165"/>
      <c r="PA3" s="165"/>
      <c r="PB3" s="165"/>
      <c r="PC3" s="165"/>
      <c r="PD3" s="165"/>
      <c r="PE3" s="165"/>
      <c r="PF3" s="165"/>
      <c r="PG3" s="165"/>
      <c r="PH3" s="165"/>
      <c r="PI3" s="165"/>
      <c r="PJ3" s="165"/>
      <c r="PK3" s="165"/>
      <c r="PL3" s="165"/>
      <c r="PM3" s="165"/>
      <c r="PN3" s="165"/>
      <c r="PO3" s="165"/>
      <c r="PP3" s="165"/>
      <c r="PQ3" s="165"/>
      <c r="PR3" s="165"/>
      <c r="PS3" s="165"/>
      <c r="PT3" s="165"/>
      <c r="PU3" s="165"/>
      <c r="PV3" s="165"/>
      <c r="PW3" s="165"/>
      <c r="PX3" s="165"/>
      <c r="PY3" s="165"/>
      <c r="PZ3" s="165"/>
      <c r="QA3" s="165"/>
      <c r="QB3" s="165"/>
      <c r="QC3" s="165"/>
      <c r="QD3" s="165"/>
      <c r="QE3" s="165"/>
      <c r="QF3" s="165"/>
      <c r="QG3" s="165"/>
      <c r="QH3" s="165"/>
      <c r="QI3" s="165"/>
      <c r="QJ3" s="165"/>
      <c r="QK3" s="165"/>
      <c r="QL3" s="165"/>
      <c r="QM3" s="165"/>
      <c r="QN3" s="165"/>
      <c r="QO3" s="165"/>
      <c r="QP3" s="165"/>
      <c r="QQ3" s="165"/>
      <c r="QR3" s="165"/>
      <c r="QS3" s="165"/>
      <c r="QT3" s="165"/>
      <c r="QU3" s="165"/>
      <c r="QV3" s="165"/>
      <c r="QW3" s="165"/>
      <c r="QX3" s="165"/>
      <c r="QY3" s="165"/>
      <c r="QZ3" s="165"/>
      <c r="RA3" s="165"/>
      <c r="RB3" s="165"/>
      <c r="RC3" s="165"/>
      <c r="RD3" s="165"/>
      <c r="RE3" s="165"/>
      <c r="RF3" s="165"/>
      <c r="RG3" s="165"/>
      <c r="RH3" s="165"/>
      <c r="RI3" s="165"/>
      <c r="RJ3" s="165"/>
      <c r="RK3" s="165"/>
      <c r="RL3" s="165"/>
      <c r="RM3" s="165"/>
      <c r="RN3" s="165"/>
      <c r="RO3" s="165"/>
      <c r="RP3" s="165"/>
      <c r="RQ3" s="165"/>
      <c r="RR3" s="165"/>
      <c r="RS3" s="165"/>
      <c r="RT3" s="165"/>
      <c r="RU3" s="165"/>
      <c r="RV3" s="165"/>
      <c r="RW3" s="165"/>
      <c r="RX3" s="165"/>
      <c r="RY3" s="165"/>
      <c r="RZ3" s="165"/>
      <c r="SA3" s="165"/>
      <c r="SB3" s="165"/>
      <c r="SC3" s="165"/>
      <c r="SD3" s="165"/>
      <c r="SE3" s="165"/>
      <c r="SF3" s="165"/>
      <c r="SG3" s="165"/>
      <c r="SH3" s="165"/>
      <c r="SI3" s="165"/>
      <c r="SJ3" s="165"/>
      <c r="SK3" s="165"/>
      <c r="SL3" s="165"/>
      <c r="SM3" s="165"/>
      <c r="SN3" s="165"/>
      <c r="SO3" s="165"/>
      <c r="SP3" s="165"/>
      <c r="SQ3" s="165"/>
      <c r="SR3" s="165"/>
      <c r="SS3" s="165"/>
      <c r="ST3" s="165"/>
      <c r="SU3" s="165"/>
      <c r="SV3" s="165"/>
      <c r="SW3" s="165"/>
      <c r="SX3" s="165"/>
      <c r="SY3" s="165"/>
      <c r="SZ3" s="165"/>
      <c r="TA3" s="165"/>
      <c r="TB3" s="165"/>
      <c r="TC3" s="165"/>
      <c r="TD3" s="165"/>
      <c r="TE3" s="165"/>
      <c r="TF3" s="165"/>
      <c r="TG3" s="165"/>
      <c r="TH3" s="165"/>
      <c r="TI3" s="165"/>
      <c r="TJ3" s="165"/>
      <c r="TK3" s="165"/>
      <c r="TL3" s="165"/>
      <c r="TM3" s="165"/>
      <c r="TN3" s="165"/>
      <c r="TO3" s="165"/>
      <c r="TP3" s="165"/>
      <c r="TQ3" s="165"/>
      <c r="TR3" s="165"/>
      <c r="TS3" s="165"/>
      <c r="TT3" s="165"/>
      <c r="TU3" s="165"/>
      <c r="TV3" s="165"/>
      <c r="TW3" s="165"/>
      <c r="TX3" s="165"/>
      <c r="TY3" s="165"/>
      <c r="TZ3" s="165"/>
      <c r="UA3" s="165"/>
      <c r="UB3" s="165"/>
      <c r="UC3" s="165"/>
      <c r="UD3" s="165"/>
      <c r="UE3" s="165"/>
      <c r="UF3" s="165"/>
      <c r="UG3" s="165"/>
      <c r="UH3" s="165"/>
      <c r="UI3" s="165"/>
      <c r="UJ3" s="165"/>
      <c r="UK3" s="165"/>
      <c r="UL3" s="165"/>
      <c r="UM3" s="165"/>
      <c r="UN3" s="165"/>
      <c r="UO3" s="165"/>
      <c r="UP3" s="165"/>
      <c r="UQ3" s="165"/>
      <c r="UR3" s="165"/>
      <c r="US3" s="165"/>
      <c r="UT3" s="165"/>
      <c r="UU3" s="165"/>
      <c r="UV3" s="165"/>
      <c r="UW3" s="165"/>
      <c r="UX3" s="165"/>
      <c r="UY3" s="165"/>
      <c r="UZ3" s="165"/>
      <c r="VA3" s="165"/>
      <c r="VB3" s="165"/>
      <c r="VC3" s="165"/>
      <c r="VD3" s="165"/>
      <c r="VE3" s="165"/>
      <c r="VF3" s="165"/>
      <c r="VG3" s="165"/>
      <c r="VH3" s="165"/>
      <c r="VI3" s="165"/>
      <c r="VJ3" s="165"/>
      <c r="VK3" s="165"/>
      <c r="VL3" s="165"/>
      <c r="VM3" s="165"/>
      <c r="VN3" s="165"/>
      <c r="VO3" s="165"/>
      <c r="VP3" s="165"/>
      <c r="VQ3" s="165"/>
      <c r="VR3" s="165"/>
      <c r="VS3" s="165"/>
      <c r="VT3" s="165"/>
      <c r="VU3" s="165"/>
      <c r="VV3" s="165"/>
      <c r="VW3" s="165"/>
      <c r="VX3" s="165"/>
      <c r="VY3" s="165"/>
      <c r="VZ3" s="165"/>
      <c r="WA3" s="165"/>
      <c r="WB3" s="165"/>
      <c r="WC3" s="165"/>
      <c r="WD3" s="165"/>
      <c r="WE3" s="165"/>
      <c r="WF3" s="165"/>
      <c r="WG3" s="165"/>
      <c r="WH3" s="165"/>
      <c r="WI3" s="165"/>
      <c r="WJ3" s="165"/>
      <c r="WK3" s="165"/>
      <c r="WL3" s="165"/>
      <c r="WM3" s="165"/>
      <c r="WN3" s="165"/>
      <c r="WO3" s="165"/>
      <c r="WP3" s="165"/>
      <c r="WQ3" s="165"/>
      <c r="WR3" s="165"/>
      <c r="WS3" s="165"/>
      <c r="WT3" s="165"/>
      <c r="WU3" s="165"/>
      <c r="WV3" s="165"/>
      <c r="WW3" s="165"/>
      <c r="WX3" s="165"/>
      <c r="WY3" s="165"/>
      <c r="WZ3" s="165"/>
      <c r="XA3" s="165"/>
      <c r="XB3" s="165"/>
      <c r="XC3" s="165"/>
      <c r="XD3" s="165"/>
      <c r="XE3" s="165"/>
      <c r="XF3" s="165"/>
      <c r="XG3" s="165"/>
      <c r="XH3" s="165"/>
      <c r="XI3" s="165"/>
      <c r="XJ3" s="165"/>
      <c r="XK3" s="165"/>
      <c r="XL3" s="165"/>
      <c r="XM3" s="165"/>
      <c r="XN3" s="165"/>
      <c r="XO3" s="165"/>
      <c r="XP3" s="165"/>
      <c r="XQ3" s="165"/>
      <c r="XR3" s="165"/>
      <c r="XS3" s="165"/>
      <c r="XT3" s="165"/>
      <c r="XU3" s="165"/>
      <c r="XV3" s="165"/>
      <c r="XW3" s="165"/>
      <c r="XX3" s="165"/>
      <c r="XY3" s="165"/>
      <c r="XZ3" s="165"/>
      <c r="YA3" s="165"/>
      <c r="YB3" s="165"/>
      <c r="YC3" s="165"/>
      <c r="YD3" s="165"/>
      <c r="YE3" s="165"/>
      <c r="YF3" s="165"/>
      <c r="YG3" s="165"/>
      <c r="YH3" s="165"/>
      <c r="YI3" s="165"/>
      <c r="YJ3" s="165"/>
      <c r="YK3" s="165"/>
      <c r="YL3" s="165"/>
      <c r="YM3" s="165"/>
      <c r="YN3" s="165"/>
      <c r="YO3" s="165"/>
      <c r="YP3" s="165"/>
      <c r="YQ3" s="165"/>
      <c r="YR3" s="165"/>
      <c r="YS3" s="165"/>
      <c r="YT3" s="165"/>
      <c r="YU3" s="165"/>
      <c r="YV3" s="165"/>
      <c r="YW3" s="165"/>
      <c r="YX3" s="165"/>
      <c r="YY3" s="165"/>
      <c r="YZ3" s="165"/>
      <c r="ZA3" s="165"/>
      <c r="ZB3" s="165"/>
      <c r="ZC3" s="165"/>
      <c r="ZD3" s="165"/>
      <c r="ZE3" s="165"/>
      <c r="ZF3" s="165"/>
      <c r="ZG3" s="165"/>
      <c r="ZH3" s="165"/>
      <c r="ZI3" s="165"/>
      <c r="ZJ3" s="165"/>
      <c r="ZK3" s="165"/>
      <c r="ZL3" s="165"/>
      <c r="ZM3" s="165"/>
      <c r="ZN3" s="165"/>
      <c r="ZO3" s="165"/>
      <c r="ZP3" s="165"/>
      <c r="ZQ3" s="165"/>
      <c r="ZR3" s="165"/>
      <c r="ZS3" s="165"/>
      <c r="ZT3" s="165"/>
      <c r="ZU3" s="165"/>
      <c r="ZV3" s="165"/>
      <c r="ZW3" s="165"/>
      <c r="ZX3" s="165"/>
      <c r="ZY3" s="165"/>
      <c r="ZZ3" s="165"/>
      <c r="AAA3" s="165"/>
      <c r="AAB3" s="165"/>
      <c r="AAC3" s="165"/>
      <c r="AAD3" s="165"/>
      <c r="AAE3" s="165"/>
      <c r="AAF3" s="165"/>
      <c r="AAG3" s="165"/>
      <c r="AAH3" s="165"/>
      <c r="AAI3" s="165"/>
      <c r="AAJ3" s="165"/>
      <c r="AAK3" s="165"/>
      <c r="AAL3" s="165"/>
      <c r="AAM3" s="165"/>
      <c r="AAN3" s="165"/>
      <c r="AAO3" s="165"/>
      <c r="AAP3" s="165"/>
      <c r="AAQ3" s="165"/>
      <c r="AAR3" s="165"/>
      <c r="AAS3" s="165"/>
      <c r="AAT3" s="165"/>
      <c r="AAU3" s="165"/>
      <c r="AAV3" s="165"/>
      <c r="AAW3" s="165"/>
      <c r="AAX3" s="165"/>
      <c r="AAY3" s="165"/>
      <c r="AAZ3" s="165"/>
      <c r="ABA3" s="165"/>
      <c r="ABB3" s="165"/>
      <c r="ABC3" s="165"/>
      <c r="ABD3" s="165"/>
      <c r="ABE3" s="165"/>
      <c r="ABF3" s="165"/>
      <c r="ABG3" s="165"/>
      <c r="ABH3" s="165"/>
      <c r="ABI3" s="165"/>
      <c r="ABJ3" s="165"/>
      <c r="ABK3" s="165"/>
      <c r="ABL3" s="165"/>
      <c r="ABM3" s="165"/>
      <c r="ABN3" s="165"/>
      <c r="ABO3" s="165"/>
      <c r="ABP3" s="165"/>
      <c r="ABQ3" s="165"/>
      <c r="ABR3" s="165"/>
      <c r="ABS3" s="165"/>
      <c r="ABT3" s="165"/>
      <c r="ABU3" s="165"/>
      <c r="ABV3" s="165"/>
      <c r="ABW3" s="165"/>
      <c r="ABX3" s="165"/>
      <c r="ABY3" s="165"/>
      <c r="ABZ3" s="165"/>
      <c r="ACA3" s="165"/>
      <c r="ACB3" s="165"/>
      <c r="ACC3" s="165"/>
      <c r="ACD3" s="165"/>
      <c r="ACE3" s="165"/>
      <c r="ACF3" s="165"/>
      <c r="ACG3" s="165"/>
      <c r="ACH3" s="165"/>
      <c r="ACI3" s="165"/>
      <c r="ACJ3" s="165"/>
      <c r="ACK3" s="165"/>
      <c r="ACL3" s="165"/>
      <c r="ACM3" s="165"/>
      <c r="ACN3" s="165"/>
      <c r="ACO3" s="165"/>
      <c r="ACP3" s="165"/>
      <c r="ACQ3" s="165"/>
      <c r="ACR3" s="165"/>
      <c r="ACS3" s="165"/>
      <c r="ACT3" s="165"/>
      <c r="ACU3" s="165"/>
      <c r="ACV3" s="165"/>
      <c r="ACW3" s="165"/>
      <c r="ACX3" s="165"/>
      <c r="ACY3" s="165"/>
      <c r="ACZ3" s="165"/>
      <c r="ADA3" s="165"/>
      <c r="ADB3" s="165"/>
      <c r="ADC3" s="165"/>
      <c r="ADD3" s="165"/>
      <c r="ADE3" s="165"/>
      <c r="ADF3" s="165"/>
      <c r="ADG3" s="165"/>
      <c r="ADH3" s="165"/>
      <c r="ADI3" s="165"/>
      <c r="ADJ3" s="165"/>
      <c r="ADK3" s="165"/>
      <c r="ADL3" s="165"/>
      <c r="ADM3" s="165"/>
      <c r="ADN3" s="165"/>
      <c r="ADO3" s="165"/>
      <c r="ADP3" s="165"/>
      <c r="ADQ3" s="165"/>
      <c r="ADR3" s="165"/>
      <c r="ADS3" s="165"/>
      <c r="ADT3" s="165"/>
      <c r="ADU3" s="165"/>
      <c r="ADV3" s="165"/>
      <c r="ADW3" s="165"/>
      <c r="ADX3" s="165"/>
      <c r="ADY3" s="165"/>
      <c r="ADZ3" s="165"/>
      <c r="AEA3" s="165"/>
      <c r="AEB3" s="165"/>
      <c r="AEC3" s="165"/>
      <c r="AED3" s="165"/>
      <c r="AEE3" s="165"/>
      <c r="AEF3" s="165"/>
      <c r="AEG3" s="165"/>
      <c r="AEH3" s="165"/>
      <c r="AEI3" s="165"/>
      <c r="AEJ3" s="165"/>
      <c r="AEK3" s="165"/>
      <c r="AEL3" s="165"/>
      <c r="AEM3" s="165"/>
      <c r="AEN3" s="165"/>
      <c r="AEO3" s="165"/>
      <c r="AEP3" s="165"/>
      <c r="AEQ3" s="165"/>
      <c r="AER3" s="165"/>
      <c r="AES3" s="165"/>
      <c r="AET3" s="165"/>
      <c r="AEU3" s="165"/>
      <c r="AEV3" s="165"/>
      <c r="AEW3" s="165"/>
      <c r="AEX3" s="165"/>
      <c r="AEY3" s="165"/>
      <c r="AEZ3" s="165"/>
      <c r="AFA3" s="165"/>
      <c r="AFB3" s="165"/>
      <c r="AFC3" s="165"/>
      <c r="AFD3" s="165"/>
      <c r="AFE3" s="165"/>
      <c r="AFF3" s="165"/>
      <c r="AFG3" s="165"/>
      <c r="AFH3" s="165"/>
      <c r="AFI3" s="165"/>
      <c r="AFJ3" s="165"/>
      <c r="AFK3" s="165"/>
      <c r="AFL3" s="165"/>
      <c r="AFM3" s="165"/>
      <c r="AFN3" s="165"/>
      <c r="AFO3" s="165"/>
      <c r="AFP3" s="165"/>
      <c r="AFQ3" s="165"/>
      <c r="AFR3" s="165"/>
      <c r="AFS3" s="165"/>
      <c r="AFT3" s="165"/>
      <c r="AFU3" s="165"/>
      <c r="AFV3" s="165"/>
      <c r="AFW3" s="165"/>
      <c r="AFX3" s="165"/>
      <c r="AFY3" s="165"/>
      <c r="AFZ3" s="165"/>
      <c r="AGA3" s="165"/>
      <c r="AGB3" s="165"/>
      <c r="AGC3" s="165"/>
      <c r="AGD3" s="165"/>
      <c r="AGE3" s="165"/>
      <c r="AGF3" s="165"/>
      <c r="AGG3" s="165"/>
      <c r="AGH3" s="165"/>
      <c r="AGI3" s="165"/>
      <c r="AGJ3" s="165"/>
      <c r="AGK3" s="165"/>
      <c r="AGL3" s="165"/>
      <c r="AGM3" s="165"/>
      <c r="AGN3" s="165"/>
      <c r="AGO3" s="165"/>
      <c r="AGP3" s="165"/>
      <c r="AGQ3" s="165"/>
      <c r="AGR3" s="165"/>
      <c r="AGS3" s="165"/>
      <c r="AGT3" s="165"/>
      <c r="AGU3" s="165"/>
      <c r="AGV3" s="165"/>
      <c r="AGW3" s="165"/>
      <c r="AGX3" s="165"/>
      <c r="AGY3" s="165"/>
      <c r="AGZ3" s="165"/>
      <c r="AHA3" s="165"/>
      <c r="AHB3" s="165"/>
      <c r="AHC3" s="165"/>
      <c r="AHD3" s="165"/>
      <c r="AHE3" s="165"/>
      <c r="AHF3" s="165"/>
      <c r="AHG3" s="165"/>
      <c r="AHH3" s="165"/>
      <c r="AHI3" s="165"/>
      <c r="AHJ3" s="165"/>
      <c r="AHK3" s="165"/>
      <c r="AHL3" s="165"/>
      <c r="AHM3" s="165"/>
      <c r="AHN3" s="165"/>
      <c r="AHO3" s="165"/>
      <c r="AHP3" s="165"/>
      <c r="AHQ3" s="165"/>
      <c r="AHR3" s="165"/>
      <c r="AHS3" s="165"/>
      <c r="AHT3" s="165"/>
      <c r="AHU3" s="165"/>
      <c r="AHV3" s="165"/>
      <c r="AHW3" s="165"/>
      <c r="AHX3" s="165"/>
      <c r="AHY3" s="165"/>
      <c r="AHZ3" s="165"/>
      <c r="AIA3" s="165"/>
      <c r="AIB3" s="165"/>
      <c r="AIC3" s="165"/>
      <c r="AID3" s="165"/>
      <c r="AIE3" s="165"/>
      <c r="AIF3" s="165"/>
      <c r="AIG3" s="165"/>
      <c r="AIH3" s="165"/>
      <c r="AII3" s="165"/>
      <c r="AIJ3" s="165"/>
      <c r="AIK3" s="165"/>
      <c r="AIL3" s="165"/>
      <c r="AIM3" s="165"/>
      <c r="AIN3" s="165"/>
      <c r="AIO3" s="165"/>
      <c r="AIP3" s="165"/>
      <c r="AIQ3" s="165"/>
      <c r="AIR3" s="165"/>
      <c r="AIS3" s="165"/>
      <c r="AIT3" s="165"/>
      <c r="AIU3" s="165"/>
      <c r="AIV3" s="165"/>
      <c r="AIW3" s="165"/>
      <c r="AIX3" s="165"/>
      <c r="AIY3" s="165"/>
      <c r="AIZ3" s="165"/>
      <c r="AJA3" s="165"/>
      <c r="AJB3" s="165"/>
      <c r="AJC3" s="165"/>
      <c r="AJD3" s="165"/>
      <c r="AJE3" s="165"/>
      <c r="AJF3" s="165"/>
      <c r="AJG3" s="165"/>
      <c r="AJH3" s="165"/>
      <c r="AJI3" s="165"/>
      <c r="AJJ3" s="165"/>
      <c r="AJK3" s="165"/>
      <c r="AJL3" s="165"/>
      <c r="AJM3" s="165"/>
      <c r="AJN3" s="165"/>
      <c r="AJO3" s="165"/>
      <c r="AJP3" s="165"/>
      <c r="AJQ3" s="165"/>
      <c r="AJR3" s="165"/>
      <c r="AJS3" s="165"/>
      <c r="AJT3" s="165"/>
      <c r="AJU3" s="165"/>
      <c r="AJV3" s="165"/>
      <c r="AJW3" s="165"/>
      <c r="AJX3" s="165"/>
      <c r="AJY3" s="165"/>
      <c r="AJZ3" s="165"/>
      <c r="AKA3" s="165"/>
      <c r="AKB3" s="165"/>
      <c r="AKC3" s="165"/>
      <c r="AKD3" s="165"/>
      <c r="AKE3" s="165"/>
      <c r="AKF3" s="165"/>
      <c r="AKG3" s="165"/>
      <c r="AKH3" s="165"/>
      <c r="AKI3" s="165"/>
      <c r="AKJ3" s="165"/>
      <c r="AKK3" s="165"/>
      <c r="AKL3" s="165"/>
      <c r="AKM3" s="165"/>
      <c r="AKN3" s="165"/>
      <c r="AKO3" s="165"/>
      <c r="AKP3" s="165"/>
      <c r="AKQ3" s="165"/>
      <c r="AKR3" s="165"/>
      <c r="AKS3" s="165"/>
      <c r="AKT3" s="165"/>
      <c r="AKU3" s="165"/>
      <c r="AKV3" s="165"/>
      <c r="AKW3" s="165"/>
      <c r="AKX3" s="165"/>
      <c r="AKY3" s="165"/>
      <c r="AKZ3" s="165"/>
      <c r="ALA3" s="165"/>
      <c r="ALB3" s="165"/>
      <c r="ALC3" s="165"/>
      <c r="ALD3" s="165"/>
      <c r="ALE3" s="165"/>
      <c r="ALF3" s="165"/>
      <c r="ALG3" s="165"/>
      <c r="ALH3" s="165"/>
      <c r="ALI3" s="165"/>
      <c r="ALJ3" s="165"/>
      <c r="ALK3" s="165"/>
      <c r="ALL3" s="165"/>
      <c r="ALM3" s="165"/>
      <c r="ALN3" s="165"/>
      <c r="ALO3" s="165"/>
      <c r="ALP3" s="165"/>
      <c r="ALQ3" s="165"/>
      <c r="ALR3" s="165"/>
      <c r="ALS3" s="165"/>
      <c r="ALT3" s="165"/>
      <c r="ALU3" s="165"/>
      <c r="ALV3" s="165"/>
      <c r="ALW3" s="165"/>
      <c r="ALX3" s="165"/>
      <c r="ALY3" s="165"/>
      <c r="ALZ3" s="165"/>
      <c r="AMA3" s="165"/>
      <c r="AMB3" s="165"/>
      <c r="AMC3" s="165"/>
      <c r="AMD3" s="165"/>
      <c r="AME3" s="165"/>
      <c r="AMF3" s="165"/>
      <c r="AMG3" s="165"/>
      <c r="AMH3" s="165"/>
      <c r="AMI3" s="165"/>
      <c r="AMJ3" s="165"/>
      <c r="AMK3" s="165"/>
      <c r="AML3" s="165"/>
      <c r="AMM3" s="165"/>
      <c r="AMN3" s="165"/>
      <c r="AMO3" s="165"/>
      <c r="AMP3" s="165"/>
      <c r="AMQ3" s="165"/>
      <c r="AMR3" s="165"/>
      <c r="AMS3" s="165"/>
      <c r="AMT3" s="165"/>
      <c r="AMU3" s="165"/>
      <c r="AMV3" s="165"/>
      <c r="AMW3" s="165"/>
      <c r="AMX3" s="165"/>
      <c r="AMY3" s="165"/>
      <c r="AMZ3" s="165"/>
      <c r="ANA3" s="165"/>
      <c r="ANB3" s="165"/>
      <c r="ANC3" s="165"/>
      <c r="AND3" s="165"/>
      <c r="ANE3" s="165"/>
      <c r="ANF3" s="165"/>
      <c r="ANG3" s="165"/>
      <c r="ANH3" s="165"/>
      <c r="ANI3" s="165"/>
      <c r="ANJ3" s="165"/>
      <c r="ANK3" s="165"/>
      <c r="ANL3" s="165"/>
      <c r="ANM3" s="165"/>
      <c r="ANN3" s="165"/>
      <c r="ANO3" s="165"/>
      <c r="ANP3" s="165"/>
      <c r="ANQ3" s="165"/>
      <c r="ANR3" s="165"/>
      <c r="ANS3" s="165"/>
      <c r="ANT3" s="165"/>
      <c r="ANU3" s="165"/>
      <c r="ANV3" s="165"/>
      <c r="ANW3" s="165"/>
      <c r="ANX3" s="165"/>
      <c r="ANY3" s="165"/>
      <c r="ANZ3" s="165"/>
      <c r="AOA3" s="165"/>
      <c r="AOB3" s="165"/>
      <c r="AOC3" s="165"/>
      <c r="AOD3" s="165"/>
      <c r="AOE3" s="165"/>
      <c r="AOF3" s="165"/>
      <c r="AOG3" s="165"/>
      <c r="AOH3" s="165"/>
      <c r="AOI3" s="165"/>
      <c r="AOJ3" s="165"/>
      <c r="AOK3" s="165"/>
      <c r="AOL3" s="165"/>
      <c r="AOM3" s="165"/>
      <c r="AON3" s="165"/>
      <c r="AOO3" s="165"/>
      <c r="AOP3" s="165"/>
      <c r="AOQ3" s="165"/>
      <c r="AOR3" s="165"/>
      <c r="AOS3" s="165"/>
      <c r="AOT3" s="165"/>
      <c r="AOU3" s="165"/>
      <c r="AOV3" s="165"/>
      <c r="AOW3" s="165"/>
      <c r="AOX3" s="165"/>
      <c r="AOY3" s="165"/>
      <c r="AOZ3" s="165"/>
      <c r="APA3" s="165"/>
      <c r="APB3" s="165"/>
      <c r="APC3" s="165"/>
      <c r="APD3" s="165"/>
      <c r="APE3" s="165"/>
      <c r="APF3" s="165"/>
      <c r="APG3" s="165"/>
      <c r="APH3" s="165"/>
      <c r="API3" s="165"/>
      <c r="APJ3" s="165"/>
      <c r="APK3" s="165"/>
      <c r="APL3" s="165"/>
      <c r="APM3" s="165"/>
      <c r="APN3" s="165"/>
      <c r="APO3" s="165"/>
      <c r="APP3" s="165"/>
      <c r="APQ3" s="165"/>
      <c r="APR3" s="165"/>
      <c r="APS3" s="165"/>
      <c r="APT3" s="165"/>
      <c r="APU3" s="165"/>
      <c r="APV3" s="165"/>
      <c r="APW3" s="165"/>
      <c r="APX3" s="165"/>
      <c r="APY3" s="165"/>
      <c r="APZ3" s="165"/>
      <c r="AQA3" s="165"/>
      <c r="AQB3" s="165"/>
      <c r="AQC3" s="165"/>
      <c r="AQD3" s="165"/>
      <c r="AQE3" s="165"/>
      <c r="AQF3" s="165"/>
      <c r="AQG3" s="165"/>
      <c r="AQH3" s="165"/>
      <c r="AQI3" s="165"/>
      <c r="AQJ3" s="165"/>
      <c r="AQK3" s="165"/>
      <c r="AQL3" s="165"/>
      <c r="AQM3" s="165"/>
      <c r="AQN3" s="165"/>
      <c r="AQO3" s="165"/>
      <c r="AQP3" s="165"/>
      <c r="AQQ3" s="165"/>
      <c r="AQR3" s="165"/>
      <c r="AQS3" s="165"/>
      <c r="AQT3" s="165"/>
      <c r="AQU3" s="165"/>
      <c r="AQV3" s="165"/>
      <c r="AQW3" s="165"/>
      <c r="AQX3" s="165"/>
      <c r="AQY3" s="165"/>
      <c r="AQZ3" s="165"/>
      <c r="ARA3" s="165"/>
      <c r="ARB3" s="165"/>
      <c r="ARC3" s="165"/>
      <c r="ARD3" s="165"/>
      <c r="ARE3" s="165"/>
      <c r="ARF3" s="165"/>
      <c r="ARG3" s="165"/>
      <c r="ARH3" s="165"/>
      <c r="ARI3" s="165"/>
      <c r="ARJ3" s="165"/>
      <c r="ARK3" s="165"/>
      <c r="ARL3" s="165"/>
      <c r="ARM3" s="165"/>
      <c r="ARN3" s="165"/>
      <c r="ARO3" s="165"/>
      <c r="ARP3" s="165"/>
      <c r="ARQ3" s="165"/>
      <c r="ARR3" s="165"/>
      <c r="ARS3" s="165"/>
      <c r="ART3" s="165"/>
      <c r="ARU3" s="165"/>
      <c r="ARV3" s="165"/>
      <c r="ARW3" s="165"/>
      <c r="ARX3" s="165"/>
      <c r="ARY3" s="165"/>
      <c r="ARZ3" s="165"/>
      <c r="ASA3" s="165"/>
      <c r="ASB3" s="165"/>
      <c r="ASC3" s="165"/>
      <c r="ASD3" s="165"/>
      <c r="ASE3" s="165"/>
      <c r="ASF3" s="165"/>
      <c r="ASG3" s="165"/>
      <c r="ASH3" s="165"/>
      <c r="ASI3" s="165"/>
      <c r="ASJ3" s="165"/>
      <c r="ASK3" s="165"/>
      <c r="ASL3" s="165"/>
      <c r="ASM3" s="165"/>
      <c r="ASN3" s="165"/>
      <c r="ASO3" s="165"/>
      <c r="ASP3" s="165"/>
      <c r="ASQ3" s="165"/>
      <c r="ASR3" s="165"/>
      <c r="ASS3" s="165"/>
      <c r="AST3" s="165"/>
      <c r="ASU3" s="165"/>
      <c r="ASV3" s="165"/>
      <c r="ASW3" s="165"/>
      <c r="ASX3" s="165"/>
      <c r="ASY3" s="165"/>
      <c r="ASZ3" s="165"/>
      <c r="ATA3" s="165"/>
      <c r="ATB3" s="165"/>
      <c r="ATC3" s="165"/>
      <c r="ATD3" s="165"/>
      <c r="ATE3" s="165"/>
      <c r="ATF3" s="165"/>
      <c r="ATG3" s="165"/>
      <c r="ATH3" s="165"/>
      <c r="ATI3" s="165"/>
      <c r="ATJ3" s="165"/>
      <c r="ATK3" s="165"/>
      <c r="ATL3" s="165"/>
      <c r="ATM3" s="165"/>
      <c r="ATN3" s="165"/>
      <c r="ATO3" s="165"/>
      <c r="ATP3" s="165"/>
      <c r="ATQ3" s="165"/>
      <c r="ATR3" s="165"/>
      <c r="ATS3" s="165"/>
      <c r="ATT3" s="165"/>
      <c r="ATU3" s="165"/>
      <c r="ATV3" s="165"/>
      <c r="ATW3" s="165"/>
      <c r="ATX3" s="165"/>
      <c r="ATY3" s="165"/>
      <c r="ATZ3" s="165"/>
      <c r="AUA3" s="165"/>
      <c r="AUB3" s="165"/>
      <c r="AUC3" s="165"/>
      <c r="AUD3" s="165"/>
      <c r="AUE3" s="165"/>
      <c r="AUF3" s="165"/>
      <c r="AUG3" s="165"/>
      <c r="AUH3" s="165"/>
      <c r="AUI3" s="165"/>
      <c r="AUJ3" s="165"/>
      <c r="AUK3" s="165"/>
      <c r="AUL3" s="165"/>
      <c r="AUM3" s="165"/>
      <c r="AUN3" s="165"/>
      <c r="AUO3" s="165"/>
      <c r="AUP3" s="165"/>
      <c r="AUQ3" s="165"/>
      <c r="AUR3" s="165"/>
      <c r="AUS3" s="165"/>
      <c r="AUT3" s="165"/>
      <c r="AUU3" s="165"/>
      <c r="AUV3" s="165"/>
      <c r="AUW3" s="165"/>
      <c r="AUX3" s="165"/>
      <c r="AUY3" s="165"/>
      <c r="AUZ3" s="165"/>
      <c r="AVA3" s="165"/>
      <c r="AVB3" s="165"/>
      <c r="AVC3" s="165"/>
      <c r="AVD3" s="165"/>
      <c r="AVE3" s="165"/>
      <c r="AVF3" s="165"/>
      <c r="AVG3" s="165"/>
      <c r="AVH3" s="165"/>
      <c r="AVI3" s="165"/>
      <c r="AVJ3" s="165"/>
      <c r="AVK3" s="165"/>
      <c r="AVL3" s="165"/>
      <c r="AVM3" s="165"/>
      <c r="AVN3" s="165"/>
      <c r="AVO3" s="165"/>
      <c r="AVP3" s="165"/>
      <c r="AVQ3" s="165"/>
      <c r="AVR3" s="165"/>
      <c r="AVS3" s="165"/>
      <c r="AVT3" s="165"/>
      <c r="AVU3" s="165"/>
      <c r="AVV3" s="165"/>
      <c r="AVW3" s="165"/>
      <c r="AVX3" s="165"/>
      <c r="AVY3" s="165"/>
      <c r="AVZ3" s="165"/>
      <c r="AWA3" s="165"/>
      <c r="AWB3" s="165"/>
      <c r="AWC3" s="165"/>
      <c r="AWD3" s="165"/>
      <c r="AWE3" s="165"/>
      <c r="AWF3" s="165"/>
      <c r="AWG3" s="165"/>
      <c r="AWH3" s="165"/>
      <c r="AWI3" s="165"/>
      <c r="AWJ3" s="165"/>
      <c r="AWK3" s="165"/>
      <c r="AWL3" s="165"/>
      <c r="AWM3" s="165"/>
      <c r="AWN3" s="165"/>
      <c r="AWO3" s="165"/>
      <c r="AWP3" s="165"/>
      <c r="AWQ3" s="165"/>
      <c r="AWR3" s="165"/>
      <c r="AWS3" s="165"/>
      <c r="AWT3" s="165"/>
      <c r="AWU3" s="165"/>
      <c r="AWV3" s="165"/>
      <c r="AWW3" s="165"/>
      <c r="AWX3" s="165"/>
      <c r="AWY3" s="165"/>
      <c r="AWZ3" s="165"/>
      <c r="AXA3" s="165"/>
      <c r="AXB3" s="165"/>
      <c r="AXC3" s="165"/>
      <c r="AXD3" s="165"/>
      <c r="AXE3" s="165"/>
      <c r="AXF3" s="165"/>
      <c r="AXG3" s="165"/>
      <c r="AXH3" s="165"/>
      <c r="AXI3" s="165"/>
      <c r="AXJ3" s="165"/>
      <c r="AXK3" s="165"/>
      <c r="AXL3" s="165"/>
      <c r="AXM3" s="165"/>
      <c r="AXN3" s="165"/>
      <c r="AXO3" s="165"/>
      <c r="AXP3" s="165"/>
      <c r="AXQ3" s="165"/>
      <c r="AXR3" s="165"/>
      <c r="AXS3" s="165"/>
      <c r="AXT3" s="165"/>
      <c r="AXU3" s="165"/>
      <c r="AXV3" s="165"/>
      <c r="AXW3" s="165"/>
      <c r="AXX3" s="165"/>
      <c r="AXY3" s="165"/>
      <c r="AXZ3" s="165"/>
      <c r="AYA3" s="165"/>
      <c r="AYB3" s="165"/>
      <c r="AYC3" s="165"/>
      <c r="AYD3" s="165"/>
      <c r="AYE3" s="165"/>
      <c r="AYF3" s="165"/>
      <c r="AYG3" s="165"/>
      <c r="AYH3" s="165"/>
      <c r="AYI3" s="165"/>
      <c r="AYJ3" s="165"/>
      <c r="AYK3" s="165"/>
      <c r="AYL3" s="165"/>
      <c r="AYM3" s="165"/>
      <c r="AYN3" s="165"/>
      <c r="AYO3" s="165"/>
      <c r="AYP3" s="165"/>
      <c r="AYQ3" s="165"/>
      <c r="AYR3" s="165"/>
      <c r="AYS3" s="165"/>
      <c r="AYT3" s="165"/>
      <c r="AYU3" s="165"/>
      <c r="AYV3" s="165"/>
      <c r="AYW3" s="165"/>
      <c r="AYX3" s="165"/>
      <c r="AYY3" s="165"/>
      <c r="AYZ3" s="165"/>
      <c r="AZA3" s="165"/>
      <c r="AZB3" s="165"/>
      <c r="AZC3" s="165"/>
      <c r="AZD3" s="165"/>
      <c r="AZE3" s="165"/>
      <c r="AZF3" s="165"/>
      <c r="AZG3" s="165"/>
      <c r="AZH3" s="165"/>
      <c r="AZI3" s="165"/>
      <c r="AZJ3" s="165"/>
      <c r="AZK3" s="165"/>
      <c r="AZL3" s="165"/>
      <c r="AZM3" s="165"/>
      <c r="AZN3" s="165"/>
      <c r="AZO3" s="165"/>
      <c r="AZP3" s="165"/>
      <c r="AZQ3" s="165"/>
      <c r="AZR3" s="165"/>
      <c r="AZS3" s="165"/>
      <c r="AZT3" s="165"/>
      <c r="AZU3" s="165"/>
      <c r="AZV3" s="165"/>
      <c r="AZW3" s="165"/>
      <c r="AZX3" s="165"/>
      <c r="AZY3" s="165"/>
      <c r="AZZ3" s="165"/>
      <c r="BAA3" s="165"/>
      <c r="BAB3" s="165"/>
      <c r="BAC3" s="165"/>
      <c r="BAD3" s="165"/>
      <c r="BAE3" s="165"/>
      <c r="BAF3" s="165"/>
      <c r="BAG3" s="165"/>
      <c r="BAH3" s="165"/>
      <c r="BAI3" s="165"/>
      <c r="BAJ3" s="165"/>
      <c r="BAK3" s="165"/>
      <c r="BAL3" s="165"/>
      <c r="BAM3" s="165"/>
      <c r="BAN3" s="165"/>
      <c r="BAO3" s="165"/>
      <c r="BAP3" s="165"/>
      <c r="BAQ3" s="165"/>
      <c r="BAR3" s="165"/>
      <c r="BAS3" s="165"/>
      <c r="BAT3" s="165"/>
      <c r="BAU3" s="165"/>
      <c r="BAV3" s="165"/>
      <c r="BAW3" s="165"/>
      <c r="BAX3" s="165"/>
      <c r="BAY3" s="165"/>
      <c r="BAZ3" s="165"/>
      <c r="BBA3" s="165"/>
      <c r="BBB3" s="165"/>
      <c r="BBC3" s="165"/>
      <c r="BBD3" s="165"/>
      <c r="BBE3" s="165"/>
      <c r="BBF3" s="165"/>
      <c r="BBG3" s="165"/>
      <c r="BBH3" s="165"/>
      <c r="BBI3" s="165"/>
      <c r="BBJ3" s="165"/>
      <c r="BBK3" s="165"/>
      <c r="BBL3" s="165"/>
      <c r="BBM3" s="165"/>
      <c r="BBN3" s="165"/>
      <c r="BBO3" s="165"/>
      <c r="BBP3" s="165"/>
      <c r="BBQ3" s="165"/>
      <c r="BBR3" s="165"/>
      <c r="BBS3" s="165"/>
      <c r="BBT3" s="165"/>
      <c r="BBU3" s="165"/>
      <c r="BBV3" s="165"/>
      <c r="BBW3" s="165"/>
      <c r="BBX3" s="165"/>
      <c r="BBY3" s="165"/>
      <c r="BBZ3" s="165"/>
      <c r="BCA3" s="165"/>
      <c r="BCB3" s="165"/>
      <c r="BCC3" s="165"/>
      <c r="BCD3" s="165"/>
      <c r="BCE3" s="165"/>
      <c r="BCF3" s="165"/>
      <c r="BCG3" s="165"/>
      <c r="BCH3" s="165"/>
      <c r="BCI3" s="165"/>
      <c r="BCJ3" s="165"/>
      <c r="BCK3" s="165"/>
      <c r="BCL3" s="165"/>
      <c r="BCM3" s="165"/>
      <c r="BCN3" s="165"/>
      <c r="BCO3" s="165"/>
      <c r="BCP3" s="165"/>
      <c r="BCQ3" s="165"/>
      <c r="BCR3" s="165"/>
      <c r="BCS3" s="165"/>
      <c r="BCT3" s="165"/>
      <c r="BCU3" s="165"/>
      <c r="BCV3" s="165"/>
      <c r="BCW3" s="165"/>
      <c r="BCX3" s="165"/>
      <c r="BCY3" s="165"/>
      <c r="BCZ3" s="165"/>
      <c r="BDA3" s="165"/>
      <c r="BDB3" s="165"/>
      <c r="BDC3" s="165"/>
      <c r="BDD3" s="165"/>
      <c r="BDE3" s="165"/>
      <c r="BDF3" s="165"/>
      <c r="BDG3" s="165"/>
      <c r="BDH3" s="165"/>
      <c r="BDI3" s="165"/>
      <c r="BDJ3" s="165"/>
      <c r="BDK3" s="165"/>
      <c r="BDL3" s="165"/>
      <c r="BDM3" s="165"/>
      <c r="BDN3" s="165"/>
      <c r="BDO3" s="165"/>
      <c r="BDP3" s="165"/>
      <c r="BDQ3" s="165"/>
      <c r="BDR3" s="165"/>
      <c r="BDS3" s="165"/>
      <c r="BDT3" s="165"/>
      <c r="BDU3" s="165"/>
      <c r="BDV3" s="165"/>
      <c r="BDW3" s="165"/>
      <c r="BDX3" s="165"/>
      <c r="BDY3" s="165"/>
      <c r="BDZ3" s="165"/>
      <c r="BEA3" s="165"/>
      <c r="BEB3" s="165"/>
      <c r="BEC3" s="165"/>
      <c r="BED3" s="165"/>
      <c r="BEE3" s="165"/>
      <c r="BEF3" s="165"/>
      <c r="BEG3" s="165"/>
      <c r="BEH3" s="165"/>
      <c r="BEI3" s="165"/>
      <c r="BEJ3" s="165"/>
      <c r="BEK3" s="165"/>
      <c r="BEL3" s="165"/>
      <c r="BEM3" s="165"/>
      <c r="BEN3" s="165"/>
      <c r="BEO3" s="165"/>
      <c r="BEP3" s="165"/>
      <c r="BEQ3" s="165"/>
      <c r="BER3" s="165"/>
      <c r="BES3" s="165"/>
      <c r="BET3" s="165"/>
      <c r="BEU3" s="165"/>
      <c r="BEV3" s="165"/>
      <c r="BEW3" s="165"/>
      <c r="BEX3" s="165"/>
      <c r="BEY3" s="165"/>
      <c r="BEZ3" s="165"/>
      <c r="BFA3" s="165"/>
      <c r="BFB3" s="165"/>
      <c r="BFC3" s="165"/>
      <c r="BFD3" s="165"/>
      <c r="BFE3" s="165"/>
      <c r="BFF3" s="165"/>
      <c r="BFG3" s="165"/>
      <c r="BFH3" s="165"/>
      <c r="BFI3" s="165"/>
      <c r="BFJ3" s="165"/>
      <c r="BFK3" s="165"/>
      <c r="BFL3" s="165"/>
      <c r="BFM3" s="165"/>
      <c r="BFN3" s="165"/>
      <c r="BFO3" s="165"/>
      <c r="BFP3" s="165"/>
      <c r="BFQ3" s="165"/>
      <c r="BFR3" s="165"/>
      <c r="BFS3" s="165"/>
      <c r="BFT3" s="165"/>
      <c r="BFU3" s="165"/>
      <c r="BFV3" s="165"/>
      <c r="BFW3" s="165"/>
      <c r="BFX3" s="165"/>
      <c r="BFY3" s="165"/>
      <c r="BFZ3" s="165"/>
      <c r="BGA3" s="165"/>
      <c r="BGB3" s="165"/>
      <c r="BGC3" s="165"/>
      <c r="BGD3" s="165"/>
      <c r="BGE3" s="165"/>
      <c r="BGF3" s="165"/>
      <c r="BGG3" s="165"/>
      <c r="BGH3" s="165"/>
      <c r="BGI3" s="165"/>
      <c r="BGJ3" s="165"/>
      <c r="BGK3" s="165"/>
      <c r="BGL3" s="165"/>
      <c r="BGM3" s="165"/>
      <c r="BGN3" s="165"/>
      <c r="BGO3" s="165"/>
      <c r="BGP3" s="165"/>
      <c r="BGQ3" s="165"/>
      <c r="BGR3" s="165"/>
      <c r="BGS3" s="165"/>
      <c r="BGT3" s="165"/>
      <c r="BGU3" s="165"/>
      <c r="BGV3" s="165"/>
      <c r="BGW3" s="165"/>
      <c r="BGX3" s="165"/>
      <c r="BGY3" s="165"/>
      <c r="BGZ3" s="165"/>
      <c r="BHA3" s="165"/>
      <c r="BHB3" s="165"/>
      <c r="BHC3" s="165"/>
      <c r="BHD3" s="165"/>
      <c r="BHE3" s="165"/>
      <c r="BHF3" s="165"/>
      <c r="BHG3" s="165"/>
      <c r="BHH3" s="165"/>
      <c r="BHI3" s="165"/>
      <c r="BHJ3" s="165"/>
      <c r="BHK3" s="165"/>
      <c r="BHL3" s="165"/>
      <c r="BHM3" s="165"/>
      <c r="BHN3" s="165"/>
      <c r="BHO3" s="165"/>
      <c r="BHP3" s="165"/>
      <c r="BHQ3" s="165"/>
      <c r="BHR3" s="165"/>
      <c r="BHS3" s="165"/>
      <c r="BHT3" s="165"/>
      <c r="BHU3" s="165"/>
      <c r="BHV3" s="165"/>
      <c r="BHW3" s="165"/>
      <c r="BHX3" s="165"/>
      <c r="BHY3" s="165"/>
      <c r="BHZ3" s="165"/>
      <c r="BIA3" s="165"/>
      <c r="BIB3" s="165"/>
      <c r="BIC3" s="165"/>
      <c r="BID3" s="165"/>
      <c r="BIE3" s="165"/>
      <c r="BIF3" s="165"/>
      <c r="BIG3" s="165"/>
      <c r="BIH3" s="165"/>
      <c r="BII3" s="165"/>
      <c r="BIJ3" s="165"/>
      <c r="BIK3" s="165"/>
      <c r="BIL3" s="165"/>
      <c r="BIM3" s="165"/>
      <c r="BIN3" s="165"/>
      <c r="BIO3" s="165"/>
      <c r="BIP3" s="165"/>
      <c r="BIQ3" s="165"/>
      <c r="BIR3" s="165"/>
      <c r="BIS3" s="165"/>
      <c r="BIT3" s="165"/>
      <c r="BIU3" s="165"/>
      <c r="BIV3" s="165"/>
      <c r="BIW3" s="165"/>
      <c r="BIX3" s="165"/>
      <c r="BIY3" s="165"/>
      <c r="BIZ3" s="165"/>
      <c r="BJA3" s="165"/>
      <c r="BJB3" s="165"/>
      <c r="BJC3" s="165"/>
      <c r="BJD3" s="165"/>
      <c r="BJE3" s="165"/>
      <c r="BJF3" s="165"/>
      <c r="BJG3" s="165"/>
      <c r="BJH3" s="165"/>
      <c r="BJI3" s="165"/>
      <c r="BJJ3" s="165"/>
      <c r="BJK3" s="165"/>
      <c r="BJL3" s="165"/>
      <c r="BJM3" s="165"/>
      <c r="BJN3" s="165"/>
      <c r="BJO3" s="165"/>
      <c r="BJP3" s="165"/>
      <c r="BJQ3" s="165"/>
      <c r="BJR3" s="165"/>
      <c r="BJS3" s="165"/>
      <c r="BJT3" s="165"/>
      <c r="BJU3" s="165"/>
      <c r="BJV3" s="165"/>
      <c r="BJW3" s="165"/>
      <c r="BJX3" s="165"/>
      <c r="BJY3" s="165"/>
      <c r="BJZ3" s="165"/>
      <c r="BKA3" s="165"/>
      <c r="BKB3" s="165"/>
      <c r="BKC3" s="165"/>
      <c r="BKD3" s="165"/>
      <c r="BKE3" s="165"/>
      <c r="BKF3" s="165"/>
      <c r="BKG3" s="165"/>
      <c r="BKH3" s="165"/>
      <c r="BKI3" s="165"/>
      <c r="BKJ3" s="165"/>
      <c r="BKK3" s="165"/>
      <c r="BKL3" s="165"/>
      <c r="BKM3" s="165"/>
      <c r="BKN3" s="165"/>
      <c r="BKO3" s="165"/>
      <c r="BKP3" s="165"/>
      <c r="BKQ3" s="165"/>
      <c r="BKR3" s="165"/>
      <c r="BKS3" s="165"/>
      <c r="BKT3" s="165"/>
      <c r="BKU3" s="165"/>
      <c r="BKV3" s="165"/>
      <c r="BKW3" s="165"/>
      <c r="BKX3" s="165"/>
      <c r="BKY3" s="165"/>
      <c r="BKZ3" s="165"/>
      <c r="BLA3" s="165"/>
      <c r="BLB3" s="165"/>
      <c r="BLC3" s="165"/>
      <c r="BLD3" s="165"/>
      <c r="BLE3" s="165"/>
      <c r="BLF3" s="165"/>
      <c r="BLG3" s="165"/>
      <c r="BLH3" s="165"/>
      <c r="BLI3" s="165"/>
      <c r="BLJ3" s="165"/>
      <c r="BLK3" s="165"/>
      <c r="BLL3" s="165"/>
      <c r="BLM3" s="165"/>
      <c r="BLN3" s="165"/>
      <c r="BLO3" s="165"/>
      <c r="BLP3" s="165"/>
      <c r="BLQ3" s="165"/>
      <c r="BLR3" s="165"/>
      <c r="BLS3" s="165"/>
      <c r="BLT3" s="165"/>
      <c r="BLU3" s="165"/>
      <c r="BLV3" s="165"/>
      <c r="BLW3" s="165"/>
      <c r="BLX3" s="165"/>
      <c r="BLY3" s="165"/>
      <c r="BLZ3" s="165"/>
      <c r="BMA3" s="165"/>
      <c r="BMB3" s="165"/>
      <c r="BMC3" s="165"/>
      <c r="BMD3" s="165"/>
      <c r="BME3" s="165"/>
      <c r="BMF3" s="165"/>
      <c r="BMG3" s="165"/>
      <c r="BMH3" s="165"/>
      <c r="BMI3" s="165"/>
      <c r="BMJ3" s="165"/>
      <c r="BMK3" s="165"/>
      <c r="BML3" s="165"/>
      <c r="BMM3" s="165"/>
      <c r="BMN3" s="165"/>
      <c r="BMO3" s="165"/>
      <c r="BMP3" s="165"/>
      <c r="BMQ3" s="165"/>
      <c r="BMR3" s="165"/>
      <c r="BMS3" s="165"/>
      <c r="BMT3" s="165"/>
      <c r="BMU3" s="165"/>
      <c r="BMV3" s="165"/>
      <c r="BMW3" s="165"/>
      <c r="BMX3" s="165"/>
      <c r="BMY3" s="165"/>
      <c r="BMZ3" s="165"/>
      <c r="BNA3" s="165"/>
      <c r="BNB3" s="165"/>
      <c r="BNC3" s="165"/>
      <c r="BND3" s="165"/>
      <c r="BNE3" s="165"/>
      <c r="BNF3" s="165"/>
      <c r="BNG3" s="165"/>
      <c r="BNH3" s="165"/>
      <c r="BNI3" s="165"/>
      <c r="BNJ3" s="165"/>
      <c r="BNK3" s="165"/>
      <c r="BNL3" s="165"/>
      <c r="BNM3" s="165"/>
      <c r="BNN3" s="165"/>
      <c r="BNO3" s="165"/>
      <c r="BNP3" s="165"/>
      <c r="BNQ3" s="165"/>
      <c r="BNR3" s="165"/>
      <c r="BNS3" s="165"/>
      <c r="BNT3" s="165"/>
      <c r="BNU3" s="165"/>
      <c r="BNV3" s="165"/>
      <c r="BNW3" s="165"/>
      <c r="BNX3" s="165"/>
      <c r="BNY3" s="165"/>
      <c r="BNZ3" s="165"/>
      <c r="BOA3" s="165"/>
      <c r="BOB3" s="165"/>
      <c r="BOC3" s="165"/>
      <c r="BOD3" s="165"/>
      <c r="BOE3" s="165"/>
      <c r="BOF3" s="165"/>
      <c r="BOG3" s="165"/>
      <c r="BOH3" s="165"/>
      <c r="BOI3" s="165"/>
      <c r="BOJ3" s="165"/>
      <c r="BOK3" s="165"/>
      <c r="BOL3" s="165"/>
      <c r="BOM3" s="165"/>
      <c r="BON3" s="165"/>
      <c r="BOO3" s="165"/>
      <c r="BOP3" s="165"/>
      <c r="BOQ3" s="165"/>
      <c r="BOR3" s="165"/>
      <c r="BOS3" s="165"/>
      <c r="BOT3" s="165"/>
      <c r="BOU3" s="165"/>
      <c r="BOV3" s="165"/>
      <c r="BOW3" s="165"/>
      <c r="BOX3" s="165"/>
      <c r="BOY3" s="165"/>
      <c r="BOZ3" s="165"/>
      <c r="BPA3" s="165"/>
      <c r="BPB3" s="165"/>
      <c r="BPC3" s="165"/>
      <c r="BPD3" s="165"/>
      <c r="BPE3" s="165"/>
      <c r="BPF3" s="165"/>
      <c r="BPG3" s="165"/>
      <c r="BPH3" s="165"/>
      <c r="BPI3" s="165"/>
      <c r="BPJ3" s="165"/>
      <c r="BPK3" s="165"/>
      <c r="BPL3" s="165"/>
      <c r="BPM3" s="165"/>
      <c r="BPN3" s="165"/>
      <c r="BPO3" s="165"/>
      <c r="BPP3" s="165"/>
      <c r="BPQ3" s="165"/>
      <c r="BPR3" s="165"/>
      <c r="BPS3" s="165"/>
      <c r="BPT3" s="165"/>
      <c r="BPU3" s="165"/>
      <c r="BPV3" s="165"/>
      <c r="BPW3" s="165"/>
      <c r="BPX3" s="165"/>
      <c r="BPY3" s="165"/>
      <c r="BPZ3" s="165"/>
      <c r="BQA3" s="165"/>
      <c r="BQB3" s="165"/>
      <c r="BQC3" s="165"/>
      <c r="BQD3" s="165"/>
      <c r="BQE3" s="165"/>
      <c r="BQF3" s="165"/>
      <c r="BQG3" s="165"/>
      <c r="BQH3" s="165"/>
      <c r="BQI3" s="165"/>
      <c r="BQJ3" s="165"/>
      <c r="BQK3" s="165"/>
      <c r="BQL3" s="165"/>
      <c r="BQM3" s="165"/>
      <c r="BQN3" s="165"/>
      <c r="BQO3" s="165"/>
      <c r="BQP3" s="165"/>
      <c r="BQQ3" s="165"/>
      <c r="BQR3" s="165"/>
      <c r="BQS3" s="165"/>
      <c r="BQT3" s="165"/>
      <c r="BQU3" s="165"/>
      <c r="BQV3" s="165"/>
      <c r="BQW3" s="165"/>
      <c r="BQX3" s="165"/>
      <c r="BQY3" s="165"/>
      <c r="BQZ3" s="165"/>
      <c r="BRA3" s="165"/>
      <c r="BRB3" s="165"/>
      <c r="BRC3" s="165"/>
      <c r="BRD3" s="165"/>
      <c r="BRE3" s="165"/>
      <c r="BRF3" s="165"/>
      <c r="BRG3" s="165"/>
      <c r="BRH3" s="165"/>
      <c r="BRI3" s="165"/>
      <c r="BRJ3" s="165"/>
      <c r="BRK3" s="165"/>
      <c r="BRL3" s="165"/>
      <c r="BRM3" s="165"/>
      <c r="BRN3" s="165"/>
      <c r="BRO3" s="165"/>
      <c r="BRP3" s="165"/>
      <c r="BRQ3" s="165"/>
      <c r="BRR3" s="165"/>
      <c r="BRS3" s="165"/>
      <c r="BRT3" s="165"/>
      <c r="BRU3" s="165"/>
      <c r="BRV3" s="165"/>
      <c r="BRW3" s="165"/>
      <c r="BRX3" s="165"/>
      <c r="BRY3" s="165"/>
      <c r="BRZ3" s="165"/>
      <c r="BSA3" s="165"/>
      <c r="BSB3" s="165"/>
      <c r="BSC3" s="165"/>
      <c r="BSD3" s="165"/>
      <c r="BSE3" s="165"/>
      <c r="BSF3" s="165"/>
      <c r="BSG3" s="165"/>
      <c r="BSH3" s="165"/>
      <c r="BSI3" s="165"/>
      <c r="BSJ3" s="165"/>
      <c r="BSK3" s="165"/>
      <c r="BSL3" s="165"/>
      <c r="BSM3" s="165"/>
      <c r="BSN3" s="165"/>
      <c r="BSO3" s="165"/>
      <c r="BSP3" s="165"/>
      <c r="BSQ3" s="165"/>
      <c r="BSR3" s="165"/>
      <c r="BSS3" s="165"/>
      <c r="BST3" s="165"/>
      <c r="BSU3" s="165"/>
      <c r="BSV3" s="165"/>
      <c r="BSW3" s="165"/>
      <c r="BSX3" s="165"/>
      <c r="BSY3" s="165"/>
      <c r="BSZ3" s="165"/>
      <c r="BTA3" s="165"/>
      <c r="BTB3" s="165"/>
      <c r="BTC3" s="165"/>
      <c r="BTD3" s="165"/>
      <c r="BTE3" s="165"/>
      <c r="BTF3" s="165"/>
      <c r="BTG3" s="165"/>
      <c r="BTH3" s="165"/>
      <c r="BTI3" s="165"/>
      <c r="BTJ3" s="165"/>
      <c r="BTK3" s="165"/>
      <c r="BTL3" s="165"/>
      <c r="BTM3" s="165"/>
      <c r="BTN3" s="165"/>
      <c r="BTO3" s="165"/>
      <c r="BTP3" s="165"/>
      <c r="BTQ3" s="165"/>
      <c r="BTR3" s="165"/>
      <c r="BTS3" s="165"/>
      <c r="BTT3" s="165"/>
      <c r="BTU3" s="165"/>
      <c r="BTV3" s="165"/>
      <c r="BTW3" s="165"/>
      <c r="BTX3" s="165"/>
      <c r="BTY3" s="165"/>
      <c r="BTZ3" s="165"/>
      <c r="BUA3" s="165"/>
      <c r="BUB3" s="165"/>
      <c r="BUC3" s="165"/>
      <c r="BUD3" s="165"/>
      <c r="BUE3" s="165"/>
      <c r="BUF3" s="165"/>
      <c r="BUG3" s="165"/>
      <c r="BUH3" s="165"/>
      <c r="BUI3" s="165"/>
      <c r="BUJ3" s="165"/>
      <c r="BUK3" s="165"/>
      <c r="BUL3" s="165"/>
      <c r="BUM3" s="165"/>
      <c r="BUN3" s="165"/>
      <c r="BUO3" s="165"/>
      <c r="BUP3" s="165"/>
      <c r="BUQ3" s="165"/>
      <c r="BUR3" s="165"/>
      <c r="BUS3" s="165"/>
      <c r="BUT3" s="165"/>
      <c r="BUU3" s="165"/>
      <c r="BUV3" s="165"/>
      <c r="BUW3" s="165"/>
      <c r="BUX3" s="165"/>
      <c r="BUY3" s="165"/>
      <c r="BUZ3" s="165"/>
      <c r="BVA3" s="165"/>
      <c r="BVB3" s="165"/>
      <c r="BVC3" s="165"/>
      <c r="BVD3" s="165"/>
      <c r="BVE3" s="165"/>
      <c r="BVF3" s="165"/>
      <c r="BVG3" s="165"/>
      <c r="BVH3" s="165"/>
      <c r="BVI3" s="165"/>
      <c r="BVJ3" s="165"/>
      <c r="BVK3" s="165"/>
      <c r="BVL3" s="165"/>
      <c r="BVM3" s="165"/>
      <c r="BVN3" s="165"/>
      <c r="BVO3" s="165"/>
      <c r="BVP3" s="165"/>
      <c r="BVQ3" s="165"/>
      <c r="BVR3" s="165"/>
      <c r="BVS3" s="165"/>
      <c r="BVT3" s="165"/>
      <c r="BVU3" s="165"/>
      <c r="BVV3" s="165"/>
      <c r="BVW3" s="165"/>
      <c r="BVX3" s="165"/>
      <c r="BVY3" s="165"/>
      <c r="BVZ3" s="165"/>
      <c r="BWA3" s="165"/>
      <c r="BWB3" s="165"/>
      <c r="BWC3" s="165"/>
      <c r="BWD3" s="165"/>
      <c r="BWE3" s="165"/>
      <c r="BWF3" s="165"/>
      <c r="BWG3" s="165"/>
      <c r="BWH3" s="165"/>
      <c r="BWI3" s="165"/>
      <c r="BWJ3" s="165"/>
      <c r="BWK3" s="165"/>
      <c r="BWL3" s="165"/>
      <c r="BWM3" s="165"/>
      <c r="BWN3" s="165"/>
      <c r="BWO3" s="165"/>
      <c r="BWP3" s="165"/>
      <c r="BWQ3" s="165"/>
      <c r="BWR3" s="165"/>
      <c r="BWS3" s="165"/>
      <c r="BWT3" s="165"/>
      <c r="BWU3" s="165"/>
      <c r="BWV3" s="165"/>
      <c r="BWW3" s="165"/>
      <c r="BWX3" s="165"/>
      <c r="BWY3" s="165"/>
      <c r="BWZ3" s="165"/>
      <c r="BXA3" s="165"/>
      <c r="BXB3" s="165"/>
      <c r="BXC3" s="165"/>
      <c r="BXD3" s="165"/>
      <c r="BXE3" s="165"/>
      <c r="BXF3" s="165"/>
      <c r="BXG3" s="165"/>
      <c r="BXH3" s="165"/>
      <c r="BXI3" s="165"/>
      <c r="BXJ3" s="165"/>
      <c r="BXK3" s="165"/>
      <c r="BXL3" s="165"/>
      <c r="BXM3" s="165"/>
      <c r="BXN3" s="165"/>
      <c r="BXO3" s="165"/>
      <c r="BXP3" s="165"/>
      <c r="BXQ3" s="165"/>
      <c r="BXR3" s="165"/>
      <c r="BXS3" s="165"/>
      <c r="BXT3" s="165"/>
      <c r="BXU3" s="165"/>
      <c r="BXV3" s="165"/>
      <c r="BXW3" s="165"/>
      <c r="BXX3" s="165"/>
      <c r="BXY3" s="165"/>
      <c r="BXZ3" s="165"/>
      <c r="BYA3" s="165"/>
      <c r="BYB3" s="165"/>
      <c r="BYC3" s="165"/>
      <c r="BYD3" s="165"/>
      <c r="BYE3" s="165"/>
      <c r="BYF3" s="165"/>
      <c r="BYG3" s="165"/>
      <c r="BYH3" s="165"/>
      <c r="BYI3" s="165"/>
      <c r="BYJ3" s="165"/>
      <c r="BYK3" s="165"/>
      <c r="BYL3" s="165"/>
      <c r="BYM3" s="165"/>
      <c r="BYN3" s="165"/>
      <c r="BYO3" s="165"/>
      <c r="BYP3" s="165"/>
      <c r="BYQ3" s="165"/>
      <c r="BYR3" s="165"/>
      <c r="BYS3" s="165"/>
      <c r="BYT3" s="165"/>
      <c r="BYU3" s="165"/>
      <c r="BYV3" s="165"/>
      <c r="BYW3" s="165"/>
      <c r="BYX3" s="165"/>
      <c r="BYY3" s="165"/>
      <c r="BYZ3" s="165"/>
      <c r="BZA3" s="165"/>
      <c r="BZB3" s="165"/>
      <c r="BZC3" s="165"/>
      <c r="BZD3" s="165"/>
      <c r="BZE3" s="165"/>
      <c r="BZF3" s="165"/>
      <c r="BZG3" s="165"/>
      <c r="BZH3" s="165"/>
      <c r="BZI3" s="165"/>
      <c r="BZJ3" s="165"/>
      <c r="BZK3" s="165"/>
      <c r="BZL3" s="165"/>
      <c r="BZM3" s="165"/>
      <c r="BZN3" s="165"/>
      <c r="BZO3" s="165"/>
      <c r="BZP3" s="165"/>
      <c r="BZQ3" s="165"/>
      <c r="BZR3" s="165"/>
      <c r="BZS3" s="165"/>
      <c r="BZT3" s="165"/>
      <c r="BZU3" s="165"/>
      <c r="BZV3" s="165"/>
      <c r="BZW3" s="165"/>
      <c r="BZX3" s="165"/>
      <c r="BZY3" s="165"/>
      <c r="BZZ3" s="165"/>
      <c r="CAA3" s="165"/>
      <c r="CAB3" s="165"/>
      <c r="CAC3" s="165"/>
      <c r="CAD3" s="165"/>
      <c r="CAE3" s="165"/>
      <c r="CAF3" s="165"/>
      <c r="CAG3" s="165"/>
      <c r="CAH3" s="165"/>
      <c r="CAI3" s="165"/>
      <c r="CAJ3" s="165"/>
      <c r="CAK3" s="165"/>
      <c r="CAL3" s="165"/>
      <c r="CAM3" s="165"/>
      <c r="CAN3" s="165"/>
      <c r="CAO3" s="165"/>
      <c r="CAP3" s="165"/>
      <c r="CAQ3" s="165"/>
      <c r="CAR3" s="165"/>
      <c r="CAS3" s="165"/>
      <c r="CAT3" s="165"/>
      <c r="CAU3" s="165"/>
      <c r="CAV3" s="165"/>
      <c r="CAW3" s="165"/>
      <c r="CAX3" s="165"/>
      <c r="CAY3" s="165"/>
      <c r="CAZ3" s="165"/>
      <c r="CBA3" s="165"/>
      <c r="CBB3" s="165"/>
      <c r="CBC3" s="165"/>
      <c r="CBD3" s="165"/>
      <c r="CBE3" s="165"/>
      <c r="CBF3" s="165"/>
      <c r="CBG3" s="165"/>
      <c r="CBH3" s="165"/>
      <c r="CBI3" s="165"/>
      <c r="CBJ3" s="165"/>
      <c r="CBK3" s="165"/>
      <c r="CBL3" s="165"/>
      <c r="CBM3" s="165"/>
      <c r="CBN3" s="165"/>
      <c r="CBO3" s="165"/>
      <c r="CBP3" s="165"/>
      <c r="CBQ3" s="165"/>
      <c r="CBR3" s="165"/>
      <c r="CBS3" s="165"/>
      <c r="CBT3" s="165"/>
      <c r="CBU3" s="165"/>
      <c r="CBV3" s="165"/>
      <c r="CBW3" s="165"/>
      <c r="CBX3" s="165"/>
      <c r="CBY3" s="165"/>
      <c r="CBZ3" s="165"/>
      <c r="CCA3" s="165"/>
      <c r="CCB3" s="165"/>
      <c r="CCC3" s="165"/>
      <c r="CCD3" s="165"/>
      <c r="CCE3" s="165"/>
      <c r="CCF3" s="165"/>
      <c r="CCG3" s="165"/>
      <c r="CCH3" s="165"/>
      <c r="CCI3" s="165"/>
      <c r="CCJ3" s="165"/>
      <c r="CCK3" s="165"/>
      <c r="CCL3" s="165"/>
      <c r="CCM3" s="165"/>
      <c r="CCN3" s="165"/>
      <c r="CCO3" s="165"/>
      <c r="CCP3" s="165"/>
      <c r="CCQ3" s="165"/>
      <c r="CCR3" s="165"/>
      <c r="CCS3" s="165"/>
      <c r="CCT3" s="165"/>
      <c r="CCU3" s="165"/>
      <c r="CCV3" s="165"/>
      <c r="CCW3" s="165"/>
      <c r="CCX3" s="165"/>
      <c r="CCY3" s="165"/>
      <c r="CCZ3" s="165"/>
      <c r="CDA3" s="165"/>
      <c r="CDB3" s="165"/>
      <c r="CDC3" s="165"/>
      <c r="CDD3" s="165"/>
      <c r="CDE3" s="165"/>
      <c r="CDF3" s="165"/>
      <c r="CDG3" s="165"/>
      <c r="CDH3" s="165"/>
      <c r="CDI3" s="165"/>
      <c r="CDJ3" s="165"/>
      <c r="CDK3" s="165"/>
      <c r="CDL3" s="165"/>
      <c r="CDM3" s="165"/>
      <c r="CDN3" s="165"/>
      <c r="CDO3" s="165"/>
      <c r="CDP3" s="165"/>
      <c r="CDQ3" s="165"/>
      <c r="CDR3" s="165"/>
      <c r="CDS3" s="165"/>
      <c r="CDT3" s="165"/>
      <c r="CDU3" s="165"/>
      <c r="CDV3" s="165"/>
      <c r="CDW3" s="165"/>
      <c r="CDX3" s="165"/>
      <c r="CDY3" s="165"/>
      <c r="CDZ3" s="165"/>
      <c r="CEA3" s="165"/>
      <c r="CEB3" s="165"/>
      <c r="CEC3" s="165"/>
      <c r="CED3" s="165"/>
      <c r="CEE3" s="165"/>
      <c r="CEF3" s="165"/>
      <c r="CEG3" s="165"/>
      <c r="CEH3" s="165"/>
      <c r="CEI3" s="165"/>
      <c r="CEJ3" s="165"/>
      <c r="CEK3" s="165"/>
      <c r="CEL3" s="165"/>
      <c r="CEM3" s="165"/>
      <c r="CEN3" s="165"/>
      <c r="CEO3" s="165"/>
      <c r="CEP3" s="165"/>
      <c r="CEQ3" s="165"/>
      <c r="CER3" s="165"/>
      <c r="CES3" s="165"/>
      <c r="CET3" s="165"/>
      <c r="CEU3" s="165"/>
      <c r="CEV3" s="165"/>
      <c r="CEW3" s="165"/>
      <c r="CEX3" s="165"/>
      <c r="CEY3" s="165"/>
      <c r="CEZ3" s="165"/>
      <c r="CFA3" s="165"/>
      <c r="CFB3" s="165"/>
      <c r="CFC3" s="165"/>
      <c r="CFD3" s="165"/>
      <c r="CFE3" s="165"/>
      <c r="CFF3" s="165"/>
      <c r="CFG3" s="165"/>
      <c r="CFH3" s="165"/>
      <c r="CFI3" s="165"/>
      <c r="CFJ3" s="165"/>
      <c r="CFK3" s="165"/>
      <c r="CFL3" s="165"/>
      <c r="CFM3" s="165"/>
      <c r="CFN3" s="165"/>
      <c r="CFO3" s="165"/>
      <c r="CFP3" s="165"/>
      <c r="CFQ3" s="165"/>
      <c r="CFR3" s="165"/>
      <c r="CFS3" s="165"/>
      <c r="CFT3" s="165"/>
      <c r="CFU3" s="165"/>
      <c r="CFV3" s="165"/>
      <c r="CFW3" s="165"/>
      <c r="CFX3" s="165"/>
      <c r="CFY3" s="165"/>
      <c r="CFZ3" s="165"/>
      <c r="CGA3" s="165"/>
      <c r="CGB3" s="165"/>
      <c r="CGC3" s="165"/>
      <c r="CGD3" s="165"/>
      <c r="CGE3" s="165"/>
      <c r="CGF3" s="165"/>
      <c r="CGG3" s="165"/>
      <c r="CGH3" s="165"/>
      <c r="CGI3" s="165"/>
      <c r="CGJ3" s="165"/>
      <c r="CGK3" s="165"/>
      <c r="CGL3" s="165"/>
      <c r="CGM3" s="165"/>
      <c r="CGN3" s="165"/>
      <c r="CGO3" s="165"/>
      <c r="CGP3" s="165"/>
      <c r="CGQ3" s="165"/>
      <c r="CGR3" s="165"/>
      <c r="CGS3" s="165"/>
      <c r="CGT3" s="165"/>
      <c r="CGU3" s="165"/>
      <c r="CGV3" s="165"/>
      <c r="CGW3" s="165"/>
      <c r="CGX3" s="165"/>
      <c r="CGY3" s="165"/>
      <c r="CGZ3" s="165"/>
      <c r="CHA3" s="165"/>
      <c r="CHB3" s="165"/>
      <c r="CHC3" s="165"/>
      <c r="CHD3" s="165"/>
      <c r="CHE3" s="165"/>
      <c r="CHF3" s="165"/>
      <c r="CHG3" s="165"/>
      <c r="CHH3" s="165"/>
      <c r="CHI3" s="165"/>
      <c r="CHJ3" s="165"/>
      <c r="CHK3" s="165"/>
      <c r="CHL3" s="165"/>
      <c r="CHM3" s="165"/>
      <c r="CHN3" s="165"/>
      <c r="CHO3" s="165"/>
      <c r="CHP3" s="165"/>
      <c r="CHQ3" s="165"/>
      <c r="CHR3" s="165"/>
      <c r="CHS3" s="165"/>
      <c r="CHT3" s="165"/>
      <c r="CHU3" s="165"/>
      <c r="CHV3" s="165"/>
      <c r="CHW3" s="165"/>
      <c r="CHX3" s="165"/>
      <c r="CHY3" s="165"/>
      <c r="CHZ3" s="165"/>
      <c r="CIA3" s="165"/>
      <c r="CIB3" s="165"/>
      <c r="CIC3" s="165"/>
      <c r="CID3" s="165"/>
      <c r="CIE3" s="165"/>
      <c r="CIF3" s="165"/>
      <c r="CIG3" s="165"/>
      <c r="CIH3" s="165"/>
      <c r="CII3" s="165"/>
      <c r="CIJ3" s="165"/>
      <c r="CIK3" s="165"/>
      <c r="CIL3" s="165"/>
      <c r="CIM3" s="165"/>
      <c r="CIN3" s="165"/>
      <c r="CIO3" s="165"/>
      <c r="CIP3" s="165"/>
      <c r="CIQ3" s="165"/>
      <c r="CIR3" s="165"/>
      <c r="CIS3" s="165"/>
      <c r="CIT3" s="165"/>
      <c r="CIU3" s="165"/>
      <c r="CIV3" s="165"/>
      <c r="CIW3" s="165"/>
      <c r="CIX3" s="165"/>
      <c r="CIY3" s="165"/>
      <c r="CIZ3" s="165"/>
      <c r="CJA3" s="165"/>
      <c r="CJB3" s="165"/>
      <c r="CJC3" s="165"/>
      <c r="CJD3" s="165"/>
      <c r="CJE3" s="165"/>
      <c r="CJF3" s="165"/>
      <c r="CJG3" s="165"/>
      <c r="CJH3" s="165"/>
      <c r="CJI3" s="165"/>
      <c r="CJJ3" s="165"/>
      <c r="CJK3" s="165"/>
      <c r="CJL3" s="165"/>
      <c r="CJM3" s="165"/>
      <c r="CJN3" s="165"/>
      <c r="CJO3" s="165"/>
      <c r="CJP3" s="165"/>
      <c r="CJQ3" s="165"/>
      <c r="CJR3" s="165"/>
      <c r="CJS3" s="165"/>
      <c r="CJT3" s="165"/>
      <c r="CJU3" s="165"/>
      <c r="CJV3" s="165"/>
      <c r="CJW3" s="165"/>
      <c r="CJX3" s="165"/>
      <c r="CJY3" s="165"/>
      <c r="CJZ3" s="165"/>
      <c r="CKA3" s="165"/>
      <c r="CKB3" s="165"/>
      <c r="CKC3" s="165"/>
      <c r="CKD3" s="165"/>
      <c r="CKE3" s="165"/>
      <c r="CKF3" s="165"/>
      <c r="CKG3" s="165"/>
      <c r="CKH3" s="165"/>
      <c r="CKI3" s="165"/>
      <c r="CKJ3" s="165"/>
      <c r="CKK3" s="165"/>
      <c r="CKL3" s="165"/>
      <c r="CKM3" s="165"/>
      <c r="CKN3" s="165"/>
      <c r="CKO3" s="165"/>
      <c r="CKP3" s="165"/>
      <c r="CKQ3" s="165"/>
      <c r="CKR3" s="165"/>
      <c r="CKS3" s="165"/>
      <c r="CKT3" s="165"/>
      <c r="CKU3" s="165"/>
      <c r="CKV3" s="165"/>
      <c r="CKW3" s="165"/>
      <c r="CKX3" s="165"/>
      <c r="CKY3" s="165"/>
      <c r="CKZ3" s="165"/>
      <c r="CLA3" s="165"/>
      <c r="CLB3" s="165"/>
      <c r="CLC3" s="165"/>
      <c r="CLD3" s="165"/>
      <c r="CLE3" s="165"/>
      <c r="CLF3" s="165"/>
      <c r="CLG3" s="165"/>
      <c r="CLH3" s="165"/>
      <c r="CLI3" s="165"/>
      <c r="CLJ3" s="165"/>
      <c r="CLK3" s="165"/>
      <c r="CLL3" s="165"/>
      <c r="CLM3" s="165"/>
      <c r="CLN3" s="165"/>
      <c r="CLO3" s="165"/>
      <c r="CLP3" s="165"/>
      <c r="CLQ3" s="165"/>
      <c r="CLR3" s="165"/>
      <c r="CLS3" s="165"/>
      <c r="CLT3" s="165"/>
      <c r="CLU3" s="165"/>
      <c r="CLV3" s="165"/>
      <c r="CLW3" s="165"/>
      <c r="CLX3" s="165"/>
      <c r="CLY3" s="165"/>
      <c r="CLZ3" s="165"/>
      <c r="CMA3" s="165"/>
      <c r="CMB3" s="165"/>
      <c r="CMC3" s="165"/>
      <c r="CMD3" s="165"/>
      <c r="CME3" s="165"/>
      <c r="CMF3" s="165"/>
      <c r="CMG3" s="165"/>
      <c r="CMH3" s="165"/>
      <c r="CMI3" s="165"/>
      <c r="CMJ3" s="165"/>
      <c r="CMK3" s="165"/>
      <c r="CML3" s="165"/>
      <c r="CMM3" s="165"/>
      <c r="CMN3" s="165"/>
      <c r="CMO3" s="165"/>
      <c r="CMP3" s="165"/>
      <c r="CMQ3" s="165"/>
      <c r="CMR3" s="165"/>
      <c r="CMS3" s="165"/>
      <c r="CMT3" s="165"/>
      <c r="CMU3" s="165"/>
      <c r="CMV3" s="165"/>
      <c r="CMW3" s="165"/>
      <c r="CMX3" s="165"/>
      <c r="CMY3" s="165"/>
      <c r="CMZ3" s="165"/>
      <c r="CNA3" s="165"/>
      <c r="CNB3" s="165"/>
      <c r="CNC3" s="165"/>
      <c r="CND3" s="165"/>
      <c r="CNE3" s="165"/>
      <c r="CNF3" s="165"/>
      <c r="CNG3" s="165"/>
      <c r="CNH3" s="165"/>
      <c r="CNI3" s="165"/>
      <c r="CNJ3" s="165"/>
      <c r="CNK3" s="165"/>
      <c r="CNL3" s="165"/>
      <c r="CNM3" s="165"/>
      <c r="CNN3" s="165"/>
      <c r="CNO3" s="165"/>
      <c r="CNP3" s="165"/>
      <c r="CNQ3" s="165"/>
      <c r="CNR3" s="165"/>
      <c r="CNS3" s="165"/>
      <c r="CNT3" s="165"/>
      <c r="CNU3" s="165"/>
      <c r="CNV3" s="165"/>
      <c r="CNW3" s="165"/>
      <c r="CNX3" s="165"/>
      <c r="CNY3" s="165"/>
      <c r="CNZ3" s="165"/>
      <c r="COA3" s="165"/>
      <c r="COB3" s="165"/>
      <c r="COC3" s="165"/>
      <c r="COD3" s="165"/>
      <c r="COE3" s="165"/>
      <c r="COF3" s="165"/>
      <c r="COG3" s="165"/>
      <c r="COH3" s="165"/>
      <c r="COI3" s="165"/>
      <c r="COJ3" s="165"/>
      <c r="COK3" s="165"/>
      <c r="COL3" s="165"/>
      <c r="COM3" s="165"/>
      <c r="CON3" s="165"/>
      <c r="COO3" s="165"/>
      <c r="COP3" s="165"/>
      <c r="COQ3" s="165"/>
      <c r="COR3" s="165"/>
      <c r="COS3" s="165"/>
      <c r="COT3" s="165"/>
      <c r="COU3" s="165"/>
      <c r="COV3" s="165"/>
      <c r="COW3" s="165"/>
      <c r="COX3" s="165"/>
      <c r="COY3" s="165"/>
      <c r="COZ3" s="165"/>
      <c r="CPA3" s="165"/>
      <c r="CPB3" s="165"/>
      <c r="CPC3" s="165"/>
      <c r="CPD3" s="165"/>
      <c r="CPE3" s="165"/>
      <c r="CPF3" s="165"/>
      <c r="CPG3" s="165"/>
      <c r="CPH3" s="165"/>
      <c r="CPI3" s="165"/>
      <c r="CPJ3" s="165"/>
      <c r="CPK3" s="165"/>
      <c r="CPL3" s="165"/>
      <c r="CPM3" s="165"/>
      <c r="CPN3" s="165"/>
      <c r="CPO3" s="165"/>
      <c r="CPP3" s="165"/>
      <c r="CPQ3" s="165"/>
      <c r="CPR3" s="165"/>
      <c r="CPS3" s="165"/>
      <c r="CPT3" s="165"/>
      <c r="CPU3" s="165"/>
      <c r="CPV3" s="165"/>
      <c r="CPW3" s="165"/>
      <c r="CPX3" s="165"/>
      <c r="CPY3" s="165"/>
      <c r="CPZ3" s="165"/>
      <c r="CQA3" s="165"/>
      <c r="CQB3" s="165"/>
      <c r="CQC3" s="165"/>
      <c r="CQD3" s="165"/>
      <c r="CQE3" s="165"/>
      <c r="CQF3" s="165"/>
      <c r="CQG3" s="165"/>
      <c r="CQH3" s="165"/>
      <c r="CQI3" s="165"/>
      <c r="CQJ3" s="165"/>
      <c r="CQK3" s="165"/>
      <c r="CQL3" s="165"/>
      <c r="CQM3" s="165"/>
      <c r="CQN3" s="165"/>
      <c r="CQO3" s="165"/>
      <c r="CQP3" s="165"/>
      <c r="CQQ3" s="165"/>
      <c r="CQR3" s="165"/>
      <c r="CQS3" s="165"/>
      <c r="CQT3" s="165"/>
      <c r="CQU3" s="165"/>
      <c r="CQV3" s="165"/>
      <c r="CQW3" s="165"/>
      <c r="CQX3" s="165"/>
      <c r="CQY3" s="165"/>
      <c r="CQZ3" s="165"/>
      <c r="CRA3" s="165"/>
      <c r="CRB3" s="165"/>
      <c r="CRC3" s="165"/>
      <c r="CRD3" s="165"/>
      <c r="CRE3" s="165"/>
      <c r="CRF3" s="165"/>
      <c r="CRG3" s="165"/>
      <c r="CRH3" s="165"/>
      <c r="CRI3" s="165"/>
      <c r="CRJ3" s="165"/>
      <c r="CRK3" s="165"/>
      <c r="CRL3" s="165"/>
      <c r="CRM3" s="165"/>
      <c r="CRN3" s="165"/>
      <c r="CRO3" s="165"/>
      <c r="CRP3" s="165"/>
      <c r="CRQ3" s="165"/>
      <c r="CRR3" s="165"/>
      <c r="CRS3" s="165"/>
      <c r="CRT3" s="165"/>
      <c r="CRU3" s="165"/>
      <c r="CRV3" s="165"/>
      <c r="CRW3" s="165"/>
      <c r="CRX3" s="165"/>
      <c r="CRY3" s="165"/>
      <c r="CRZ3" s="165"/>
      <c r="CSA3" s="165"/>
      <c r="CSB3" s="165"/>
      <c r="CSC3" s="165"/>
      <c r="CSD3" s="165"/>
      <c r="CSE3" s="165"/>
      <c r="CSF3" s="165"/>
      <c r="CSG3" s="165"/>
      <c r="CSH3" s="165"/>
      <c r="CSI3" s="165"/>
      <c r="CSJ3" s="165"/>
      <c r="CSK3" s="165"/>
      <c r="CSL3" s="165"/>
      <c r="CSM3" s="165"/>
      <c r="CSN3" s="165"/>
      <c r="CSO3" s="165"/>
      <c r="CSP3" s="165"/>
      <c r="CSQ3" s="165"/>
      <c r="CSR3" s="165"/>
      <c r="CSS3" s="165"/>
      <c r="CST3" s="165"/>
      <c r="CSU3" s="165"/>
      <c r="CSV3" s="165"/>
      <c r="CSW3" s="165"/>
      <c r="CSX3" s="165"/>
      <c r="CSY3" s="165"/>
      <c r="CSZ3" s="165"/>
      <c r="CTA3" s="165"/>
      <c r="CTB3" s="165"/>
      <c r="CTC3" s="165"/>
      <c r="CTD3" s="165"/>
      <c r="CTE3" s="165"/>
      <c r="CTF3" s="165"/>
      <c r="CTG3" s="165"/>
      <c r="CTH3" s="165"/>
      <c r="CTI3" s="165"/>
      <c r="CTJ3" s="165"/>
      <c r="CTK3" s="165"/>
      <c r="CTL3" s="165"/>
      <c r="CTM3" s="165"/>
      <c r="CTN3" s="165"/>
      <c r="CTO3" s="165"/>
      <c r="CTP3" s="165"/>
      <c r="CTQ3" s="165"/>
      <c r="CTR3" s="165"/>
      <c r="CTS3" s="165"/>
      <c r="CTT3" s="165"/>
      <c r="CTU3" s="165"/>
      <c r="CTV3" s="165"/>
      <c r="CTW3" s="165"/>
      <c r="CTX3" s="165"/>
      <c r="CTY3" s="165"/>
      <c r="CTZ3" s="165"/>
      <c r="CUA3" s="165"/>
      <c r="CUB3" s="165"/>
      <c r="CUC3" s="165"/>
      <c r="CUD3" s="165"/>
      <c r="CUE3" s="165"/>
      <c r="CUF3" s="165"/>
      <c r="CUG3" s="165"/>
      <c r="CUH3" s="165"/>
      <c r="CUI3" s="165"/>
      <c r="CUJ3" s="165"/>
      <c r="CUK3" s="165"/>
      <c r="CUL3" s="165"/>
      <c r="CUM3" s="165"/>
      <c r="CUN3" s="165"/>
      <c r="CUO3" s="165"/>
      <c r="CUP3" s="165"/>
      <c r="CUQ3" s="165"/>
      <c r="CUR3" s="165"/>
      <c r="CUS3" s="165"/>
      <c r="CUT3" s="165"/>
      <c r="CUU3" s="165"/>
      <c r="CUV3" s="165"/>
      <c r="CUW3" s="165"/>
      <c r="CUX3" s="165"/>
      <c r="CUY3" s="165"/>
      <c r="CUZ3" s="165"/>
      <c r="CVA3" s="165"/>
      <c r="CVB3" s="165"/>
      <c r="CVC3" s="165"/>
      <c r="CVD3" s="165"/>
      <c r="CVE3" s="165"/>
      <c r="CVF3" s="165"/>
      <c r="CVG3" s="165"/>
      <c r="CVH3" s="165"/>
      <c r="CVI3" s="165"/>
      <c r="CVJ3" s="165"/>
      <c r="CVK3" s="165"/>
      <c r="CVL3" s="165"/>
      <c r="CVM3" s="165"/>
      <c r="CVN3" s="165"/>
      <c r="CVO3" s="165"/>
      <c r="CVP3" s="165"/>
      <c r="CVQ3" s="165"/>
      <c r="CVR3" s="165"/>
      <c r="CVS3" s="165"/>
      <c r="CVT3" s="165"/>
      <c r="CVU3" s="165"/>
      <c r="CVV3" s="165"/>
      <c r="CVW3" s="165"/>
      <c r="CVX3" s="165"/>
      <c r="CVY3" s="165"/>
      <c r="CVZ3" s="165"/>
      <c r="CWA3" s="165"/>
      <c r="CWB3" s="165"/>
      <c r="CWC3" s="165"/>
      <c r="CWD3" s="165"/>
      <c r="CWE3" s="165"/>
      <c r="CWF3" s="165"/>
      <c r="CWG3" s="165"/>
      <c r="CWH3" s="165"/>
      <c r="CWI3" s="165"/>
      <c r="CWJ3" s="165"/>
      <c r="CWK3" s="165"/>
      <c r="CWL3" s="165"/>
      <c r="CWM3" s="165"/>
      <c r="CWN3" s="165"/>
      <c r="CWO3" s="165"/>
      <c r="CWP3" s="165"/>
      <c r="CWQ3" s="165"/>
      <c r="CWR3" s="165"/>
      <c r="CWS3" s="165"/>
      <c r="CWT3" s="165"/>
      <c r="CWU3" s="165"/>
      <c r="CWV3" s="165"/>
      <c r="CWW3" s="165"/>
      <c r="CWX3" s="165"/>
      <c r="CWY3" s="165"/>
      <c r="CWZ3" s="165"/>
      <c r="CXA3" s="165"/>
      <c r="CXB3" s="165"/>
      <c r="CXC3" s="165"/>
      <c r="CXD3" s="165"/>
      <c r="CXE3" s="165"/>
      <c r="CXF3" s="165"/>
      <c r="CXG3" s="165"/>
      <c r="CXH3" s="165"/>
      <c r="CXI3" s="165"/>
      <c r="CXJ3" s="165"/>
      <c r="CXK3" s="165"/>
      <c r="CXL3" s="165"/>
      <c r="CXM3" s="165"/>
      <c r="CXN3" s="165"/>
      <c r="CXO3" s="165"/>
      <c r="CXP3" s="165"/>
      <c r="CXQ3" s="165"/>
      <c r="CXR3" s="165"/>
      <c r="CXS3" s="165"/>
      <c r="CXT3" s="165"/>
      <c r="CXU3" s="165"/>
      <c r="CXV3" s="165"/>
      <c r="CXW3" s="165"/>
      <c r="CXX3" s="165"/>
      <c r="CXY3" s="165"/>
      <c r="CXZ3" s="165"/>
      <c r="CYA3" s="165"/>
      <c r="CYB3" s="165"/>
      <c r="CYC3" s="165"/>
      <c r="CYD3" s="165"/>
      <c r="CYE3" s="165"/>
      <c r="CYF3" s="165"/>
      <c r="CYG3" s="165"/>
      <c r="CYH3" s="165"/>
      <c r="CYI3" s="165"/>
      <c r="CYJ3" s="165"/>
      <c r="CYK3" s="165"/>
      <c r="CYL3" s="165"/>
      <c r="CYM3" s="165"/>
      <c r="CYN3" s="165"/>
      <c r="CYO3" s="165"/>
      <c r="CYP3" s="165"/>
      <c r="CYQ3" s="165"/>
      <c r="CYR3" s="165"/>
      <c r="CYS3" s="165"/>
      <c r="CYT3" s="165"/>
      <c r="CYU3" s="165"/>
      <c r="CYV3" s="165"/>
      <c r="CYW3" s="165"/>
      <c r="CYX3" s="165"/>
      <c r="CYY3" s="165"/>
      <c r="CYZ3" s="165"/>
      <c r="CZA3" s="165"/>
      <c r="CZB3" s="165"/>
      <c r="CZC3" s="165"/>
      <c r="CZD3" s="165"/>
      <c r="CZE3" s="165"/>
      <c r="CZF3" s="165"/>
      <c r="CZG3" s="165"/>
      <c r="CZH3" s="165"/>
      <c r="CZI3" s="165"/>
      <c r="CZJ3" s="165"/>
      <c r="CZK3" s="165"/>
      <c r="CZL3" s="165"/>
      <c r="CZM3" s="165"/>
      <c r="CZN3" s="165"/>
      <c r="CZO3" s="165"/>
      <c r="CZP3" s="165"/>
      <c r="CZQ3" s="165"/>
      <c r="CZR3" s="165"/>
      <c r="CZS3" s="165"/>
      <c r="CZT3" s="165"/>
      <c r="CZU3" s="165"/>
      <c r="CZV3" s="165"/>
      <c r="CZW3" s="165"/>
      <c r="CZX3" s="165"/>
      <c r="CZY3" s="165"/>
      <c r="CZZ3" s="165"/>
      <c r="DAA3" s="165"/>
      <c r="DAB3" s="165"/>
      <c r="DAC3" s="165"/>
      <c r="DAD3" s="165"/>
      <c r="DAE3" s="165"/>
      <c r="DAF3" s="165"/>
      <c r="DAG3" s="165"/>
      <c r="DAH3" s="165"/>
      <c r="DAI3" s="165"/>
      <c r="DAJ3" s="165"/>
      <c r="DAK3" s="165"/>
      <c r="DAL3" s="165"/>
      <c r="DAM3" s="165"/>
      <c r="DAN3" s="165"/>
      <c r="DAO3" s="165"/>
      <c r="DAP3" s="165"/>
      <c r="DAQ3" s="165"/>
      <c r="DAR3" s="165"/>
      <c r="DAS3" s="165"/>
      <c r="DAT3" s="165"/>
      <c r="DAU3" s="165"/>
      <c r="DAV3" s="165"/>
      <c r="DAW3" s="165"/>
      <c r="DAX3" s="165"/>
      <c r="DAY3" s="165"/>
      <c r="DAZ3" s="165"/>
      <c r="DBA3" s="165"/>
      <c r="DBB3" s="165"/>
      <c r="DBC3" s="165"/>
      <c r="DBD3" s="165"/>
      <c r="DBE3" s="165"/>
      <c r="DBF3" s="165"/>
      <c r="DBG3" s="165"/>
      <c r="DBH3" s="165"/>
      <c r="DBI3" s="165"/>
      <c r="DBJ3" s="165"/>
      <c r="DBK3" s="165"/>
      <c r="DBL3" s="165"/>
      <c r="DBM3" s="165"/>
      <c r="DBN3" s="165"/>
      <c r="DBO3" s="165"/>
      <c r="DBP3" s="165"/>
      <c r="DBQ3" s="165"/>
      <c r="DBR3" s="165"/>
      <c r="DBS3" s="165"/>
      <c r="DBT3" s="165"/>
      <c r="DBU3" s="165"/>
      <c r="DBV3" s="165"/>
      <c r="DBW3" s="165"/>
      <c r="DBX3" s="165"/>
      <c r="DBY3" s="165"/>
      <c r="DBZ3" s="165"/>
      <c r="DCA3" s="165"/>
      <c r="DCB3" s="165"/>
      <c r="DCC3" s="165"/>
      <c r="DCD3" s="165"/>
      <c r="DCE3" s="165"/>
      <c r="DCF3" s="165"/>
      <c r="DCG3" s="165"/>
      <c r="DCH3" s="165"/>
      <c r="DCI3" s="165"/>
      <c r="DCJ3" s="165"/>
      <c r="DCK3" s="165"/>
      <c r="DCL3" s="165"/>
      <c r="DCM3" s="165"/>
      <c r="DCN3" s="165"/>
      <c r="DCO3" s="165"/>
      <c r="DCP3" s="165"/>
      <c r="DCQ3" s="165"/>
      <c r="DCR3" s="165"/>
      <c r="DCS3" s="165"/>
      <c r="DCT3" s="165"/>
      <c r="DCU3" s="165"/>
      <c r="DCV3" s="165"/>
      <c r="DCW3" s="165"/>
      <c r="DCX3" s="165"/>
      <c r="DCY3" s="165"/>
      <c r="DCZ3" s="165"/>
      <c r="DDA3" s="165"/>
      <c r="DDB3" s="165"/>
      <c r="DDC3" s="165"/>
      <c r="DDD3" s="165"/>
      <c r="DDE3" s="165"/>
      <c r="DDF3" s="165"/>
      <c r="DDG3" s="165"/>
      <c r="DDH3" s="165"/>
      <c r="DDI3" s="165"/>
      <c r="DDJ3" s="165"/>
      <c r="DDK3" s="165"/>
      <c r="DDL3" s="165"/>
      <c r="DDM3" s="165"/>
      <c r="DDN3" s="165"/>
      <c r="DDO3" s="165"/>
      <c r="DDP3" s="165"/>
      <c r="DDQ3" s="165"/>
      <c r="DDR3" s="165"/>
      <c r="DDS3" s="165"/>
      <c r="DDT3" s="165"/>
      <c r="DDU3" s="165"/>
      <c r="DDV3" s="165"/>
      <c r="DDW3" s="165"/>
      <c r="DDX3" s="165"/>
      <c r="DDY3" s="165"/>
      <c r="DDZ3" s="165"/>
      <c r="DEA3" s="165"/>
      <c r="DEB3" s="165"/>
      <c r="DEC3" s="165"/>
      <c r="DED3" s="165"/>
      <c r="DEE3" s="165"/>
      <c r="DEF3" s="165"/>
      <c r="DEG3" s="165"/>
      <c r="DEH3" s="165"/>
      <c r="DEI3" s="165"/>
      <c r="DEJ3" s="165"/>
      <c r="DEK3" s="165"/>
      <c r="DEL3" s="165"/>
      <c r="DEM3" s="165"/>
      <c r="DEN3" s="165"/>
      <c r="DEO3" s="165"/>
      <c r="DEP3" s="165"/>
      <c r="DEQ3" s="165"/>
      <c r="DER3" s="165"/>
      <c r="DES3" s="165"/>
      <c r="DET3" s="165"/>
      <c r="DEU3" s="165"/>
      <c r="DEV3" s="165"/>
      <c r="DEW3" s="165"/>
      <c r="DEX3" s="165"/>
      <c r="DEY3" s="165"/>
      <c r="DEZ3" s="165"/>
      <c r="DFA3" s="165"/>
      <c r="DFB3" s="165"/>
      <c r="DFC3" s="165"/>
      <c r="DFD3" s="165"/>
      <c r="DFE3" s="165"/>
      <c r="DFF3" s="165"/>
      <c r="DFG3" s="165"/>
      <c r="DFH3" s="165"/>
      <c r="DFI3" s="165"/>
      <c r="DFJ3" s="165"/>
      <c r="DFK3" s="165"/>
      <c r="DFL3" s="165"/>
      <c r="DFM3" s="165"/>
      <c r="DFN3" s="165"/>
      <c r="DFO3" s="165"/>
      <c r="DFP3" s="165"/>
      <c r="DFQ3" s="165"/>
      <c r="DFR3" s="165"/>
      <c r="DFS3" s="165"/>
      <c r="DFT3" s="165"/>
      <c r="DFU3" s="165"/>
      <c r="DFV3" s="165"/>
      <c r="DFW3" s="165"/>
      <c r="DFX3" s="165"/>
      <c r="DFY3" s="165"/>
      <c r="DFZ3" s="165"/>
      <c r="DGA3" s="165"/>
      <c r="DGB3" s="165"/>
      <c r="DGC3" s="165"/>
      <c r="DGD3" s="165"/>
      <c r="DGE3" s="165"/>
      <c r="DGF3" s="165"/>
      <c r="DGG3" s="165"/>
      <c r="DGH3" s="165"/>
      <c r="DGI3" s="165"/>
      <c r="DGJ3" s="165"/>
      <c r="DGK3" s="165"/>
      <c r="DGL3" s="165"/>
      <c r="DGM3" s="165"/>
      <c r="DGN3" s="165"/>
      <c r="DGO3" s="165"/>
      <c r="DGP3" s="165"/>
      <c r="DGQ3" s="165"/>
      <c r="DGR3" s="165"/>
      <c r="DGS3" s="165"/>
      <c r="DGT3" s="165"/>
      <c r="DGU3" s="165"/>
      <c r="DGV3" s="165"/>
      <c r="DGW3" s="165"/>
      <c r="DGX3" s="165"/>
      <c r="DGY3" s="165"/>
      <c r="DGZ3" s="165"/>
      <c r="DHA3" s="165"/>
      <c r="DHB3" s="165"/>
      <c r="DHC3" s="165"/>
      <c r="DHD3" s="165"/>
      <c r="DHE3" s="165"/>
      <c r="DHF3" s="165"/>
      <c r="DHG3" s="165"/>
      <c r="DHH3" s="165"/>
      <c r="DHI3" s="165"/>
      <c r="DHJ3" s="165"/>
      <c r="DHK3" s="165"/>
      <c r="DHL3" s="165"/>
      <c r="DHM3" s="165"/>
      <c r="DHN3" s="165"/>
      <c r="DHO3" s="165"/>
      <c r="DHP3" s="165"/>
      <c r="DHQ3" s="165"/>
      <c r="DHR3" s="165"/>
      <c r="DHS3" s="165"/>
      <c r="DHT3" s="165"/>
      <c r="DHU3" s="165"/>
      <c r="DHV3" s="165"/>
      <c r="DHW3" s="165"/>
      <c r="DHX3" s="165"/>
      <c r="DHY3" s="165"/>
      <c r="DHZ3" s="165"/>
      <c r="DIA3" s="165"/>
      <c r="DIB3" s="165"/>
      <c r="DIC3" s="165"/>
      <c r="DID3" s="165"/>
      <c r="DIE3" s="165"/>
      <c r="DIF3" s="165"/>
      <c r="DIG3" s="165"/>
      <c r="DIH3" s="165"/>
      <c r="DII3" s="165"/>
      <c r="DIJ3" s="165"/>
      <c r="DIK3" s="165"/>
      <c r="DIL3" s="165"/>
      <c r="DIM3" s="165"/>
      <c r="DIN3" s="165"/>
      <c r="DIO3" s="165"/>
      <c r="DIP3" s="165"/>
      <c r="DIQ3" s="165"/>
      <c r="DIR3" s="165"/>
      <c r="DIS3" s="165"/>
      <c r="DIT3" s="165"/>
      <c r="DIU3" s="165"/>
      <c r="DIV3" s="165"/>
      <c r="DIW3" s="165"/>
      <c r="DIX3" s="165"/>
      <c r="DIY3" s="165"/>
      <c r="DIZ3" s="165"/>
      <c r="DJA3" s="165"/>
      <c r="DJB3" s="165"/>
      <c r="DJC3" s="165"/>
      <c r="DJD3" s="165"/>
      <c r="DJE3" s="165"/>
      <c r="DJF3" s="165"/>
      <c r="DJG3" s="165"/>
      <c r="DJH3" s="165"/>
      <c r="DJI3" s="165"/>
      <c r="DJJ3" s="165"/>
      <c r="DJK3" s="165"/>
      <c r="DJL3" s="165"/>
      <c r="DJM3" s="165"/>
      <c r="DJN3" s="165"/>
      <c r="DJO3" s="165"/>
      <c r="DJP3" s="165"/>
      <c r="DJQ3" s="165"/>
      <c r="DJR3" s="165"/>
      <c r="DJS3" s="165"/>
      <c r="DJT3" s="165"/>
      <c r="DJU3" s="165"/>
      <c r="DJV3" s="165"/>
      <c r="DJW3" s="165"/>
      <c r="DJX3" s="165"/>
      <c r="DJY3" s="165"/>
      <c r="DJZ3" s="165"/>
      <c r="DKA3" s="165"/>
      <c r="DKB3" s="165"/>
      <c r="DKC3" s="165"/>
      <c r="DKD3" s="165"/>
      <c r="DKE3" s="165"/>
      <c r="DKF3" s="165"/>
      <c r="DKG3" s="165"/>
      <c r="DKH3" s="165"/>
      <c r="DKI3" s="165"/>
      <c r="DKJ3" s="165"/>
      <c r="DKK3" s="165"/>
      <c r="DKL3" s="165"/>
      <c r="DKM3" s="165"/>
      <c r="DKN3" s="165"/>
      <c r="DKO3" s="165"/>
      <c r="DKP3" s="165"/>
      <c r="DKQ3" s="165"/>
      <c r="DKR3" s="165"/>
      <c r="DKS3" s="165"/>
      <c r="DKT3" s="165"/>
      <c r="DKU3" s="165"/>
      <c r="DKV3" s="165"/>
      <c r="DKW3" s="165"/>
      <c r="DKX3" s="165"/>
      <c r="DKY3" s="165"/>
      <c r="DKZ3" s="165"/>
      <c r="DLA3" s="165"/>
      <c r="DLB3" s="165"/>
      <c r="DLC3" s="165"/>
      <c r="DLD3" s="165"/>
      <c r="DLE3" s="165"/>
      <c r="DLF3" s="165"/>
      <c r="DLG3" s="165"/>
      <c r="DLH3" s="165"/>
      <c r="DLI3" s="165"/>
      <c r="DLJ3" s="165"/>
      <c r="DLK3" s="165"/>
      <c r="DLL3" s="165"/>
      <c r="DLM3" s="165"/>
      <c r="DLN3" s="165"/>
      <c r="DLO3" s="165"/>
      <c r="DLP3" s="165"/>
      <c r="DLQ3" s="165"/>
      <c r="DLR3" s="165"/>
      <c r="DLS3" s="165"/>
      <c r="DLT3" s="165"/>
      <c r="DLU3" s="165"/>
      <c r="DLV3" s="165"/>
      <c r="DLW3" s="165"/>
      <c r="DLX3" s="165"/>
      <c r="DLY3" s="165"/>
      <c r="DLZ3" s="165"/>
      <c r="DMA3" s="165"/>
      <c r="DMB3" s="165"/>
      <c r="DMC3" s="165"/>
      <c r="DMD3" s="165"/>
      <c r="DME3" s="165"/>
      <c r="DMF3" s="165"/>
      <c r="DMG3" s="165"/>
      <c r="DMH3" s="165"/>
      <c r="DMI3" s="165"/>
      <c r="DMJ3" s="165"/>
      <c r="DMK3" s="165"/>
      <c r="DML3" s="165"/>
      <c r="DMM3" s="165"/>
      <c r="DMN3" s="165"/>
      <c r="DMO3" s="165"/>
      <c r="DMP3" s="165"/>
      <c r="DMQ3" s="165"/>
      <c r="DMR3" s="165"/>
      <c r="DMS3" s="165"/>
      <c r="DMT3" s="165"/>
      <c r="DMU3" s="165"/>
      <c r="DMV3" s="165"/>
      <c r="DMW3" s="165"/>
      <c r="DMX3" s="165"/>
      <c r="DMY3" s="165"/>
      <c r="DMZ3" s="165"/>
      <c r="DNA3" s="165"/>
      <c r="DNB3" s="165"/>
      <c r="DNC3" s="165"/>
      <c r="DND3" s="165"/>
      <c r="DNE3" s="165"/>
      <c r="DNF3" s="165"/>
      <c r="DNG3" s="165"/>
      <c r="DNH3" s="165"/>
      <c r="DNI3" s="165"/>
      <c r="DNJ3" s="165"/>
      <c r="DNK3" s="165"/>
      <c r="DNL3" s="165"/>
      <c r="DNM3" s="165"/>
      <c r="DNN3" s="165"/>
      <c r="DNO3" s="165"/>
      <c r="DNP3" s="165"/>
      <c r="DNQ3" s="165"/>
      <c r="DNR3" s="165"/>
      <c r="DNS3" s="165"/>
      <c r="DNT3" s="165"/>
      <c r="DNU3" s="165"/>
      <c r="DNV3" s="165"/>
      <c r="DNW3" s="165"/>
      <c r="DNX3" s="165"/>
      <c r="DNY3" s="165"/>
      <c r="DNZ3" s="165"/>
      <c r="DOA3" s="165"/>
      <c r="DOB3" s="165"/>
      <c r="DOC3" s="165"/>
      <c r="DOD3" s="165"/>
      <c r="DOE3" s="165"/>
      <c r="DOF3" s="165"/>
      <c r="DOG3" s="165"/>
      <c r="DOH3" s="165"/>
      <c r="DOI3" s="165"/>
      <c r="DOJ3" s="165"/>
      <c r="DOK3" s="165"/>
      <c r="DOL3" s="165"/>
      <c r="DOM3" s="165"/>
      <c r="DON3" s="165"/>
      <c r="DOO3" s="165"/>
      <c r="DOP3" s="165"/>
      <c r="DOQ3" s="165"/>
      <c r="DOR3" s="165"/>
      <c r="DOS3" s="165"/>
      <c r="DOT3" s="165"/>
      <c r="DOU3" s="165"/>
      <c r="DOV3" s="165"/>
      <c r="DOW3" s="165"/>
      <c r="DOX3" s="165"/>
      <c r="DOY3" s="165"/>
      <c r="DOZ3" s="165"/>
      <c r="DPA3" s="165"/>
      <c r="DPB3" s="165"/>
      <c r="DPC3" s="165"/>
      <c r="DPD3" s="165"/>
      <c r="DPE3" s="165"/>
      <c r="DPF3" s="165"/>
      <c r="DPG3" s="165"/>
      <c r="DPH3" s="165"/>
      <c r="DPI3" s="165"/>
      <c r="DPJ3" s="165"/>
      <c r="DPK3" s="165"/>
      <c r="DPL3" s="165"/>
      <c r="DPM3" s="165"/>
      <c r="DPN3" s="165"/>
      <c r="DPO3" s="165"/>
      <c r="DPP3" s="165"/>
      <c r="DPQ3" s="165"/>
      <c r="DPR3" s="165"/>
      <c r="DPS3" s="165"/>
      <c r="DPT3" s="165"/>
      <c r="DPU3" s="165"/>
      <c r="DPV3" s="165"/>
      <c r="DPW3" s="165"/>
      <c r="DPX3" s="165"/>
      <c r="DPY3" s="165"/>
      <c r="DPZ3" s="165"/>
      <c r="DQA3" s="165"/>
      <c r="DQB3" s="165"/>
      <c r="DQC3" s="165"/>
      <c r="DQD3" s="165"/>
      <c r="DQE3" s="165"/>
      <c r="DQF3" s="165"/>
      <c r="DQG3" s="165"/>
      <c r="DQH3" s="165"/>
      <c r="DQI3" s="165"/>
      <c r="DQJ3" s="165"/>
      <c r="DQK3" s="165"/>
      <c r="DQL3" s="165"/>
      <c r="DQM3" s="165"/>
      <c r="DQN3" s="165"/>
      <c r="DQO3" s="165"/>
      <c r="DQP3" s="165"/>
      <c r="DQQ3" s="165"/>
      <c r="DQR3" s="165"/>
      <c r="DQS3" s="165"/>
      <c r="DQT3" s="165"/>
      <c r="DQU3" s="165"/>
      <c r="DQV3" s="165"/>
      <c r="DQW3" s="165"/>
      <c r="DQX3" s="165"/>
      <c r="DQY3" s="165"/>
      <c r="DQZ3" s="165"/>
      <c r="DRA3" s="165"/>
      <c r="DRB3" s="165"/>
      <c r="DRC3" s="165"/>
      <c r="DRD3" s="165"/>
      <c r="DRE3" s="165"/>
      <c r="DRF3" s="165"/>
      <c r="DRG3" s="165"/>
      <c r="DRH3" s="165"/>
      <c r="DRI3" s="165"/>
      <c r="DRJ3" s="165"/>
      <c r="DRK3" s="165"/>
      <c r="DRL3" s="165"/>
      <c r="DRM3" s="165"/>
      <c r="DRN3" s="165"/>
      <c r="DRO3" s="165"/>
      <c r="DRP3" s="165"/>
      <c r="DRQ3" s="165"/>
      <c r="DRR3" s="165"/>
      <c r="DRS3" s="165"/>
      <c r="DRT3" s="165"/>
      <c r="DRU3" s="165"/>
      <c r="DRV3" s="165"/>
      <c r="DRW3" s="165"/>
      <c r="DRX3" s="165"/>
      <c r="DRY3" s="165"/>
      <c r="DRZ3" s="165"/>
      <c r="DSA3" s="165"/>
      <c r="DSB3" s="165"/>
      <c r="DSC3" s="165"/>
      <c r="DSD3" s="165"/>
      <c r="DSE3" s="165"/>
      <c r="DSF3" s="165"/>
      <c r="DSG3" s="165"/>
      <c r="DSH3" s="165"/>
      <c r="DSI3" s="165"/>
      <c r="DSJ3" s="165"/>
      <c r="DSK3" s="165"/>
      <c r="DSL3" s="165"/>
      <c r="DSM3" s="165"/>
      <c r="DSN3" s="165"/>
      <c r="DSO3" s="165"/>
      <c r="DSP3" s="165"/>
      <c r="DSQ3" s="165"/>
      <c r="DSR3" s="165"/>
      <c r="DSS3" s="165"/>
      <c r="DST3" s="165"/>
      <c r="DSU3" s="165"/>
      <c r="DSV3" s="165"/>
      <c r="DSW3" s="165"/>
      <c r="DSX3" s="165"/>
      <c r="DSY3" s="165"/>
      <c r="DSZ3" s="165"/>
      <c r="DTA3" s="165"/>
      <c r="DTB3" s="165"/>
      <c r="DTC3" s="165"/>
      <c r="DTD3" s="165"/>
      <c r="DTE3" s="165"/>
      <c r="DTF3" s="165"/>
      <c r="DTG3" s="165"/>
      <c r="DTH3" s="165"/>
      <c r="DTI3" s="165"/>
      <c r="DTJ3" s="165"/>
      <c r="DTK3" s="165"/>
      <c r="DTL3" s="165"/>
      <c r="DTM3" s="165"/>
      <c r="DTN3" s="165"/>
      <c r="DTO3" s="165"/>
      <c r="DTP3" s="165"/>
      <c r="DTQ3" s="165"/>
      <c r="DTR3" s="165"/>
      <c r="DTS3" s="165"/>
      <c r="DTT3" s="165"/>
      <c r="DTU3" s="165"/>
      <c r="DTV3" s="165"/>
      <c r="DTW3" s="165"/>
      <c r="DTX3" s="165"/>
      <c r="DTY3" s="165"/>
      <c r="DTZ3" s="165"/>
      <c r="DUA3" s="165"/>
      <c r="DUB3" s="165"/>
      <c r="DUC3" s="165"/>
      <c r="DUD3" s="165"/>
      <c r="DUE3" s="165"/>
      <c r="DUF3" s="165"/>
      <c r="DUG3" s="165"/>
      <c r="DUH3" s="165"/>
      <c r="DUI3" s="165"/>
      <c r="DUJ3" s="165"/>
      <c r="DUK3" s="165"/>
      <c r="DUL3" s="165"/>
      <c r="DUM3" s="165"/>
      <c r="DUN3" s="165"/>
      <c r="DUO3" s="165"/>
      <c r="DUP3" s="165"/>
      <c r="DUQ3" s="165"/>
      <c r="DUR3" s="165"/>
      <c r="DUS3" s="165"/>
      <c r="DUT3" s="165"/>
      <c r="DUU3" s="165"/>
      <c r="DUV3" s="165"/>
      <c r="DUW3" s="165"/>
      <c r="DUX3" s="165"/>
      <c r="DUY3" s="165"/>
      <c r="DUZ3" s="165"/>
      <c r="DVA3" s="165"/>
      <c r="DVB3" s="165"/>
      <c r="DVC3" s="165"/>
      <c r="DVD3" s="165"/>
      <c r="DVE3" s="165"/>
      <c r="DVF3" s="165"/>
      <c r="DVG3" s="165"/>
      <c r="DVH3" s="165"/>
      <c r="DVI3" s="165"/>
      <c r="DVJ3" s="165"/>
      <c r="DVK3" s="165"/>
      <c r="DVL3" s="165"/>
      <c r="DVM3" s="165"/>
      <c r="DVN3" s="165"/>
      <c r="DVO3" s="165"/>
      <c r="DVP3" s="165"/>
      <c r="DVQ3" s="165"/>
      <c r="DVR3" s="165"/>
      <c r="DVS3" s="165"/>
      <c r="DVT3" s="165"/>
      <c r="DVU3" s="165"/>
      <c r="DVV3" s="165"/>
      <c r="DVW3" s="165"/>
      <c r="DVX3" s="165"/>
      <c r="DVY3" s="165"/>
      <c r="DVZ3" s="165"/>
      <c r="DWA3" s="165"/>
      <c r="DWB3" s="165"/>
      <c r="DWC3" s="165"/>
      <c r="DWD3" s="165"/>
      <c r="DWE3" s="165"/>
      <c r="DWF3" s="165"/>
      <c r="DWG3" s="165"/>
      <c r="DWH3" s="165"/>
      <c r="DWI3" s="165"/>
      <c r="DWJ3" s="165"/>
      <c r="DWK3" s="165"/>
      <c r="DWL3" s="165"/>
      <c r="DWM3" s="165"/>
      <c r="DWN3" s="165"/>
      <c r="DWO3" s="165"/>
      <c r="DWP3" s="165"/>
      <c r="DWQ3" s="165"/>
      <c r="DWR3" s="165"/>
      <c r="DWS3" s="165"/>
      <c r="DWT3" s="165"/>
      <c r="DWU3" s="165"/>
      <c r="DWV3" s="165"/>
      <c r="DWW3" s="165"/>
      <c r="DWX3" s="165"/>
      <c r="DWY3" s="165"/>
      <c r="DWZ3" s="165"/>
      <c r="DXA3" s="165"/>
      <c r="DXB3" s="165"/>
      <c r="DXC3" s="165"/>
      <c r="DXD3" s="165"/>
      <c r="DXE3" s="165"/>
      <c r="DXF3" s="165"/>
      <c r="DXG3" s="165"/>
      <c r="DXH3" s="165"/>
      <c r="DXI3" s="165"/>
      <c r="DXJ3" s="165"/>
      <c r="DXK3" s="165"/>
      <c r="DXL3" s="165"/>
      <c r="DXM3" s="165"/>
      <c r="DXN3" s="165"/>
      <c r="DXO3" s="165"/>
      <c r="DXP3" s="165"/>
      <c r="DXQ3" s="165"/>
      <c r="DXR3" s="165"/>
      <c r="DXS3" s="165"/>
      <c r="DXT3" s="165"/>
      <c r="DXU3" s="165"/>
      <c r="DXV3" s="165"/>
      <c r="DXW3" s="165"/>
      <c r="DXX3" s="165"/>
      <c r="DXY3" s="165"/>
      <c r="DXZ3" s="165"/>
      <c r="DYA3" s="165"/>
      <c r="DYB3" s="165"/>
      <c r="DYC3" s="165"/>
      <c r="DYD3" s="165"/>
      <c r="DYE3" s="165"/>
      <c r="DYF3" s="165"/>
      <c r="DYG3" s="165"/>
      <c r="DYH3" s="165"/>
      <c r="DYI3" s="165"/>
      <c r="DYJ3" s="165"/>
      <c r="DYK3" s="165"/>
      <c r="DYL3" s="165"/>
      <c r="DYM3" s="165"/>
      <c r="DYN3" s="165"/>
      <c r="DYO3" s="165"/>
      <c r="DYP3" s="165"/>
      <c r="DYQ3" s="165"/>
      <c r="DYR3" s="165"/>
      <c r="DYS3" s="165"/>
      <c r="DYT3" s="165"/>
      <c r="DYU3" s="165"/>
      <c r="DYV3" s="165"/>
      <c r="DYW3" s="165"/>
      <c r="DYX3" s="165"/>
      <c r="DYY3" s="165"/>
      <c r="DYZ3" s="165"/>
      <c r="DZA3" s="165"/>
      <c r="DZB3" s="165"/>
      <c r="DZC3" s="165"/>
      <c r="DZD3" s="165"/>
      <c r="DZE3" s="165"/>
      <c r="DZF3" s="165"/>
      <c r="DZG3" s="165"/>
      <c r="DZH3" s="165"/>
      <c r="DZI3" s="165"/>
      <c r="DZJ3" s="165"/>
      <c r="DZK3" s="165"/>
      <c r="DZL3" s="165"/>
      <c r="DZM3" s="165"/>
      <c r="DZN3" s="165"/>
      <c r="DZO3" s="165"/>
      <c r="DZP3" s="165"/>
      <c r="DZQ3" s="165"/>
      <c r="DZR3" s="165"/>
      <c r="DZS3" s="165"/>
      <c r="DZT3" s="165"/>
      <c r="DZU3" s="165"/>
      <c r="DZV3" s="165"/>
      <c r="DZW3" s="165"/>
      <c r="DZX3" s="165"/>
      <c r="DZY3" s="165"/>
      <c r="DZZ3" s="165"/>
      <c r="EAA3" s="165"/>
      <c r="EAB3" s="165"/>
      <c r="EAC3" s="165"/>
      <c r="EAD3" s="165"/>
      <c r="EAE3" s="165"/>
      <c r="EAF3" s="165"/>
      <c r="EAG3" s="165"/>
      <c r="EAH3" s="165"/>
      <c r="EAI3" s="165"/>
      <c r="EAJ3" s="165"/>
      <c r="EAK3" s="165"/>
      <c r="EAL3" s="165"/>
      <c r="EAM3" s="165"/>
      <c r="EAN3" s="165"/>
      <c r="EAO3" s="165"/>
      <c r="EAP3" s="165"/>
      <c r="EAQ3" s="165"/>
      <c r="EAR3" s="165"/>
      <c r="EAS3" s="165"/>
      <c r="EAT3" s="165"/>
      <c r="EAU3" s="165"/>
      <c r="EAV3" s="165"/>
      <c r="EAW3" s="165"/>
      <c r="EAX3" s="165"/>
      <c r="EAY3" s="165"/>
      <c r="EAZ3" s="165"/>
      <c r="EBA3" s="165"/>
      <c r="EBB3" s="165"/>
      <c r="EBC3" s="165"/>
      <c r="EBD3" s="165"/>
      <c r="EBE3" s="165"/>
      <c r="EBF3" s="165"/>
      <c r="EBG3" s="165"/>
      <c r="EBH3" s="165"/>
      <c r="EBI3" s="165"/>
      <c r="EBJ3" s="165"/>
      <c r="EBK3" s="165"/>
      <c r="EBL3" s="165"/>
      <c r="EBM3" s="165"/>
      <c r="EBN3" s="165"/>
      <c r="EBO3" s="165"/>
      <c r="EBP3" s="165"/>
      <c r="EBQ3" s="165"/>
      <c r="EBR3" s="165"/>
      <c r="EBS3" s="165"/>
      <c r="EBT3" s="165"/>
      <c r="EBU3" s="165"/>
      <c r="EBV3" s="165"/>
      <c r="EBW3" s="165"/>
      <c r="EBX3" s="165"/>
      <c r="EBY3" s="165"/>
      <c r="EBZ3" s="165"/>
      <c r="ECA3" s="165"/>
      <c r="ECB3" s="165"/>
      <c r="ECC3" s="165"/>
      <c r="ECD3" s="165"/>
      <c r="ECE3" s="165"/>
      <c r="ECF3" s="165"/>
      <c r="ECG3" s="165"/>
      <c r="ECH3" s="165"/>
      <c r="ECI3" s="165"/>
      <c r="ECJ3" s="165"/>
      <c r="ECK3" s="165"/>
      <c r="ECL3" s="165"/>
      <c r="ECM3" s="165"/>
      <c r="ECN3" s="165"/>
      <c r="ECO3" s="165"/>
      <c r="ECP3" s="165"/>
      <c r="ECQ3" s="165"/>
      <c r="ECR3" s="165"/>
      <c r="ECS3" s="165"/>
      <c r="ECT3" s="165"/>
      <c r="ECU3" s="165"/>
      <c r="ECV3" s="165"/>
      <c r="ECW3" s="165"/>
      <c r="ECX3" s="165"/>
      <c r="ECY3" s="165"/>
      <c r="ECZ3" s="165"/>
      <c r="EDA3" s="165"/>
      <c r="EDB3" s="165"/>
      <c r="EDC3" s="165"/>
      <c r="EDD3" s="165"/>
      <c r="EDE3" s="165"/>
      <c r="EDF3" s="165"/>
      <c r="EDG3" s="165"/>
      <c r="EDH3" s="165"/>
      <c r="EDI3" s="165"/>
      <c r="EDJ3" s="165"/>
      <c r="EDK3" s="165"/>
      <c r="EDL3" s="165"/>
      <c r="EDM3" s="165"/>
      <c r="EDN3" s="165"/>
      <c r="EDO3" s="165"/>
      <c r="EDP3" s="165"/>
      <c r="EDQ3" s="165"/>
      <c r="EDR3" s="165"/>
      <c r="EDS3" s="165"/>
      <c r="EDT3" s="165"/>
      <c r="EDU3" s="165"/>
      <c r="EDV3" s="165"/>
      <c r="EDW3" s="165"/>
      <c r="EDX3" s="165"/>
      <c r="EDY3" s="165"/>
      <c r="EDZ3" s="165"/>
      <c r="EEA3" s="165"/>
      <c r="EEB3" s="165"/>
      <c r="EEC3" s="165"/>
      <c r="EED3" s="165"/>
      <c r="EEE3" s="165"/>
      <c r="EEF3" s="165"/>
      <c r="EEG3" s="165"/>
      <c r="EEH3" s="165"/>
      <c r="EEI3" s="165"/>
      <c r="EEJ3" s="165"/>
      <c r="EEK3" s="165"/>
      <c r="EEL3" s="165"/>
      <c r="EEM3" s="165"/>
      <c r="EEN3" s="165"/>
      <c r="EEO3" s="165"/>
      <c r="EEP3" s="165"/>
      <c r="EEQ3" s="165"/>
      <c r="EER3" s="165"/>
      <c r="EES3" s="165"/>
      <c r="EET3" s="165"/>
      <c r="EEU3" s="165"/>
      <c r="EEV3" s="165"/>
      <c r="EEW3" s="165"/>
      <c r="EEX3" s="165"/>
      <c r="EEY3" s="165"/>
      <c r="EEZ3" s="165"/>
      <c r="EFA3" s="165"/>
      <c r="EFB3" s="165"/>
      <c r="EFC3" s="165"/>
      <c r="EFD3" s="165"/>
      <c r="EFE3" s="165"/>
      <c r="EFF3" s="165"/>
      <c r="EFG3" s="165"/>
      <c r="EFH3" s="165"/>
      <c r="EFI3" s="165"/>
      <c r="EFJ3" s="165"/>
      <c r="EFK3" s="165"/>
      <c r="EFL3" s="165"/>
      <c r="EFM3" s="165"/>
      <c r="EFN3" s="165"/>
      <c r="EFO3" s="165"/>
      <c r="EFP3" s="165"/>
      <c r="EFQ3" s="165"/>
      <c r="EFR3" s="165"/>
      <c r="EFS3" s="165"/>
      <c r="EFT3" s="165"/>
      <c r="EFU3" s="165"/>
      <c r="EFV3" s="165"/>
      <c r="EFW3" s="165"/>
      <c r="EFX3" s="165"/>
      <c r="EFY3" s="165"/>
      <c r="EFZ3" s="165"/>
      <c r="EGA3" s="165"/>
      <c r="EGB3" s="165"/>
      <c r="EGC3" s="165"/>
      <c r="EGD3" s="165"/>
      <c r="EGE3" s="165"/>
      <c r="EGF3" s="165"/>
      <c r="EGG3" s="165"/>
      <c r="EGH3" s="165"/>
      <c r="EGI3" s="165"/>
      <c r="EGJ3" s="165"/>
      <c r="EGK3" s="165"/>
      <c r="EGL3" s="165"/>
      <c r="EGM3" s="165"/>
      <c r="EGN3" s="165"/>
      <c r="EGO3" s="165"/>
      <c r="EGP3" s="165"/>
      <c r="EGQ3" s="165"/>
      <c r="EGR3" s="165"/>
      <c r="EGS3" s="165"/>
      <c r="EGT3" s="165"/>
      <c r="EGU3" s="165"/>
      <c r="EGV3" s="165"/>
      <c r="EGW3" s="165"/>
      <c r="EGX3" s="165"/>
      <c r="EGY3" s="165"/>
      <c r="EGZ3" s="165"/>
      <c r="EHA3" s="165"/>
      <c r="EHB3" s="165"/>
      <c r="EHC3" s="165"/>
      <c r="EHD3" s="165"/>
      <c r="EHE3" s="165"/>
      <c r="EHF3" s="165"/>
      <c r="EHG3" s="165"/>
      <c r="EHH3" s="165"/>
      <c r="EHI3" s="165"/>
      <c r="EHJ3" s="165"/>
      <c r="EHK3" s="165"/>
      <c r="EHL3" s="165"/>
      <c r="EHM3" s="165"/>
      <c r="EHN3" s="165"/>
      <c r="EHO3" s="165"/>
      <c r="EHP3" s="165"/>
      <c r="EHQ3" s="165"/>
      <c r="EHR3" s="165"/>
      <c r="EHS3" s="165"/>
      <c r="EHT3" s="165"/>
      <c r="EHU3" s="165"/>
      <c r="EHV3" s="165"/>
      <c r="EHW3" s="165"/>
      <c r="EHX3" s="165"/>
      <c r="EHY3" s="165"/>
      <c r="EHZ3" s="165"/>
      <c r="EIA3" s="165"/>
      <c r="EIB3" s="165"/>
      <c r="EIC3" s="165"/>
      <c r="EID3" s="165"/>
      <c r="EIE3" s="165"/>
      <c r="EIF3" s="165"/>
      <c r="EIG3" s="165"/>
      <c r="EIH3" s="165"/>
      <c r="EII3" s="165"/>
      <c r="EIJ3" s="165"/>
      <c r="EIK3" s="165"/>
      <c r="EIL3" s="165"/>
      <c r="EIM3" s="165"/>
      <c r="EIN3" s="165"/>
      <c r="EIO3" s="165"/>
      <c r="EIP3" s="165"/>
      <c r="EIQ3" s="165"/>
      <c r="EIR3" s="165"/>
      <c r="EIS3" s="165"/>
      <c r="EIT3" s="165"/>
      <c r="EIU3" s="165"/>
      <c r="EIV3" s="165"/>
      <c r="EIW3" s="165"/>
      <c r="EIX3" s="165"/>
      <c r="EIY3" s="165"/>
      <c r="EIZ3" s="165"/>
      <c r="EJA3" s="165"/>
      <c r="EJB3" s="165"/>
      <c r="EJC3" s="165"/>
      <c r="EJD3" s="165"/>
      <c r="EJE3" s="165"/>
      <c r="EJF3" s="165"/>
      <c r="EJG3" s="165"/>
      <c r="EJH3" s="165"/>
      <c r="EJI3" s="165"/>
      <c r="EJJ3" s="165"/>
      <c r="EJK3" s="165"/>
      <c r="EJL3" s="165"/>
      <c r="EJM3" s="165"/>
      <c r="EJN3" s="165"/>
      <c r="EJO3" s="165"/>
      <c r="EJP3" s="165"/>
      <c r="EJQ3" s="165"/>
      <c r="EJR3" s="165"/>
      <c r="EJS3" s="165"/>
      <c r="EJT3" s="165"/>
      <c r="EJU3" s="165"/>
      <c r="EJV3" s="165"/>
      <c r="EJW3" s="165"/>
      <c r="EJX3" s="165"/>
      <c r="EJY3" s="165"/>
      <c r="EJZ3" s="165"/>
      <c r="EKA3" s="165"/>
      <c r="EKB3" s="165"/>
      <c r="EKC3" s="165"/>
      <c r="EKD3" s="165"/>
      <c r="EKE3" s="165"/>
      <c r="EKF3" s="165"/>
      <c r="EKG3" s="165"/>
      <c r="EKH3" s="165"/>
      <c r="EKI3" s="165"/>
      <c r="EKJ3" s="165"/>
      <c r="EKK3" s="165"/>
      <c r="EKL3" s="165"/>
      <c r="EKM3" s="165"/>
      <c r="EKN3" s="165"/>
      <c r="EKO3" s="165"/>
      <c r="EKP3" s="165"/>
      <c r="EKQ3" s="165"/>
      <c r="EKR3" s="165"/>
      <c r="EKS3" s="165"/>
      <c r="EKT3" s="165"/>
      <c r="EKU3" s="165"/>
      <c r="EKV3" s="165"/>
      <c r="EKW3" s="165"/>
      <c r="EKX3" s="165"/>
      <c r="EKY3" s="165"/>
      <c r="EKZ3" s="165"/>
      <c r="ELA3" s="165"/>
      <c r="ELB3" s="165"/>
      <c r="ELC3" s="165"/>
      <c r="ELD3" s="165"/>
      <c r="ELE3" s="165"/>
      <c r="ELF3" s="165"/>
      <c r="ELG3" s="165"/>
      <c r="ELH3" s="165"/>
      <c r="ELI3" s="165"/>
      <c r="ELJ3" s="165"/>
      <c r="ELK3" s="165"/>
      <c r="ELL3" s="165"/>
      <c r="ELM3" s="165"/>
      <c r="ELN3" s="165"/>
      <c r="ELO3" s="165"/>
      <c r="ELP3" s="165"/>
      <c r="ELQ3" s="165"/>
      <c r="ELR3" s="165"/>
      <c r="ELS3" s="165"/>
      <c r="ELT3" s="165"/>
      <c r="ELU3" s="165"/>
      <c r="ELV3" s="165"/>
      <c r="ELW3" s="165"/>
      <c r="ELX3" s="165"/>
      <c r="ELY3" s="165"/>
      <c r="ELZ3" s="165"/>
      <c r="EMA3" s="165"/>
      <c r="EMB3" s="165"/>
      <c r="EMC3" s="165"/>
      <c r="EMD3" s="165"/>
      <c r="EME3" s="165"/>
      <c r="EMF3" s="165"/>
      <c r="EMG3" s="165"/>
      <c r="EMH3" s="165"/>
      <c r="EMI3" s="165"/>
      <c r="EMJ3" s="165"/>
      <c r="EMK3" s="165"/>
      <c r="EML3" s="165"/>
      <c r="EMM3" s="165"/>
      <c r="EMN3" s="165"/>
      <c r="EMO3" s="165"/>
      <c r="EMP3" s="165"/>
      <c r="EMQ3" s="165"/>
      <c r="EMR3" s="165"/>
      <c r="EMS3" s="165"/>
      <c r="EMT3" s="165"/>
      <c r="EMU3" s="165"/>
      <c r="EMV3" s="165"/>
      <c r="EMW3" s="165"/>
      <c r="EMX3" s="165"/>
      <c r="EMY3" s="165"/>
      <c r="EMZ3" s="165"/>
      <c r="ENA3" s="165"/>
      <c r="ENB3" s="165"/>
      <c r="ENC3" s="165"/>
      <c r="END3" s="165"/>
      <c r="ENE3" s="165"/>
      <c r="ENF3" s="165"/>
      <c r="ENG3" s="165"/>
      <c r="ENH3" s="165"/>
      <c r="ENI3" s="165"/>
      <c r="ENJ3" s="165"/>
      <c r="ENK3" s="165"/>
      <c r="ENL3" s="165"/>
      <c r="ENM3" s="165"/>
      <c r="ENN3" s="165"/>
      <c r="ENO3" s="165"/>
      <c r="ENP3" s="165"/>
      <c r="ENQ3" s="165"/>
      <c r="ENR3" s="165"/>
      <c r="ENS3" s="165"/>
      <c r="ENT3" s="165"/>
      <c r="ENU3" s="165"/>
      <c r="ENV3" s="165"/>
      <c r="ENW3" s="165"/>
      <c r="ENX3" s="165"/>
      <c r="ENY3" s="165"/>
      <c r="ENZ3" s="165"/>
      <c r="EOA3" s="165"/>
      <c r="EOB3" s="165"/>
      <c r="EOC3" s="165"/>
      <c r="EOD3" s="165"/>
      <c r="EOE3" s="165"/>
      <c r="EOF3" s="165"/>
      <c r="EOG3" s="165"/>
      <c r="EOH3" s="165"/>
      <c r="EOI3" s="165"/>
      <c r="EOJ3" s="165"/>
      <c r="EOK3" s="165"/>
      <c r="EOL3" s="165"/>
      <c r="EOM3" s="165"/>
      <c r="EON3" s="165"/>
      <c r="EOO3" s="165"/>
      <c r="EOP3" s="165"/>
      <c r="EOQ3" s="165"/>
      <c r="EOR3" s="165"/>
      <c r="EOS3" s="165"/>
      <c r="EOT3" s="165"/>
      <c r="EOU3" s="165"/>
      <c r="EOV3" s="165"/>
      <c r="EOW3" s="165"/>
      <c r="EOX3" s="165"/>
      <c r="EOY3" s="165"/>
      <c r="EOZ3" s="165"/>
      <c r="EPA3" s="165"/>
      <c r="EPB3" s="165"/>
      <c r="EPC3" s="165"/>
      <c r="EPD3" s="165"/>
      <c r="EPE3" s="165"/>
      <c r="EPF3" s="165"/>
      <c r="EPG3" s="165"/>
      <c r="EPH3" s="165"/>
      <c r="EPI3" s="165"/>
      <c r="EPJ3" s="165"/>
      <c r="EPK3" s="165"/>
      <c r="EPL3" s="165"/>
      <c r="EPM3" s="165"/>
      <c r="EPN3" s="165"/>
      <c r="EPO3" s="165"/>
      <c r="EPP3" s="165"/>
      <c r="EPQ3" s="165"/>
      <c r="EPR3" s="165"/>
      <c r="EPS3" s="165"/>
      <c r="EPT3" s="165"/>
      <c r="EPU3" s="165"/>
      <c r="EPV3" s="165"/>
      <c r="EPW3" s="165"/>
      <c r="EPX3" s="165"/>
      <c r="EPY3" s="165"/>
      <c r="EPZ3" s="165"/>
      <c r="EQA3" s="165"/>
      <c r="EQB3" s="165"/>
      <c r="EQC3" s="165"/>
      <c r="EQD3" s="165"/>
      <c r="EQE3" s="165"/>
      <c r="EQF3" s="165"/>
      <c r="EQG3" s="165"/>
      <c r="EQH3" s="165"/>
      <c r="EQI3" s="165"/>
      <c r="EQJ3" s="165"/>
      <c r="EQK3" s="165"/>
      <c r="EQL3" s="165"/>
      <c r="EQM3" s="165"/>
      <c r="EQN3" s="165"/>
      <c r="EQO3" s="165"/>
      <c r="EQP3" s="165"/>
      <c r="EQQ3" s="165"/>
      <c r="EQR3" s="165"/>
      <c r="EQS3" s="165"/>
      <c r="EQT3" s="165"/>
      <c r="EQU3" s="165"/>
      <c r="EQV3" s="165"/>
      <c r="EQW3" s="165"/>
      <c r="EQX3" s="165"/>
      <c r="EQY3" s="165"/>
      <c r="EQZ3" s="165"/>
      <c r="ERA3" s="165"/>
      <c r="ERB3" s="165"/>
      <c r="ERC3" s="165"/>
      <c r="ERD3" s="165"/>
      <c r="ERE3" s="165"/>
      <c r="ERF3" s="165"/>
      <c r="ERG3" s="165"/>
      <c r="ERH3" s="165"/>
      <c r="ERI3" s="165"/>
      <c r="ERJ3" s="165"/>
      <c r="ERK3" s="165"/>
      <c r="ERL3" s="165"/>
      <c r="ERM3" s="165"/>
      <c r="ERN3" s="165"/>
      <c r="ERO3" s="165"/>
      <c r="ERP3" s="165"/>
      <c r="ERQ3" s="165"/>
      <c r="ERR3" s="165"/>
      <c r="ERS3" s="165"/>
      <c r="ERT3" s="165"/>
      <c r="ERU3" s="165"/>
      <c r="ERV3" s="165"/>
      <c r="ERW3" s="165"/>
      <c r="ERX3" s="165"/>
      <c r="ERY3" s="165"/>
      <c r="ERZ3" s="165"/>
      <c r="ESA3" s="165"/>
      <c r="ESB3" s="165"/>
      <c r="ESC3" s="165"/>
      <c r="ESD3" s="165"/>
      <c r="ESE3" s="165"/>
      <c r="ESF3" s="165"/>
      <c r="ESG3" s="165"/>
      <c r="ESH3" s="165"/>
      <c r="ESI3" s="165"/>
      <c r="ESJ3" s="165"/>
      <c r="ESK3" s="165"/>
      <c r="ESL3" s="165"/>
      <c r="ESM3" s="165"/>
      <c r="ESN3" s="165"/>
      <c r="ESO3" s="165"/>
      <c r="ESP3" s="165"/>
      <c r="ESQ3" s="165"/>
      <c r="ESR3" s="165"/>
      <c r="ESS3" s="165"/>
      <c r="EST3" s="165"/>
      <c r="ESU3" s="165"/>
      <c r="ESV3" s="165"/>
      <c r="ESW3" s="165"/>
      <c r="ESX3" s="165"/>
      <c r="ESY3" s="165"/>
      <c r="ESZ3" s="165"/>
      <c r="ETA3" s="165"/>
      <c r="ETB3" s="165"/>
      <c r="ETC3" s="165"/>
      <c r="ETD3" s="165"/>
      <c r="ETE3" s="165"/>
      <c r="ETF3" s="165"/>
      <c r="ETG3" s="165"/>
      <c r="ETH3" s="165"/>
      <c r="ETI3" s="165"/>
      <c r="ETJ3" s="165"/>
      <c r="ETK3" s="165"/>
      <c r="ETL3" s="165"/>
      <c r="ETM3" s="165"/>
      <c r="ETN3" s="165"/>
      <c r="ETO3" s="165"/>
      <c r="ETP3" s="165"/>
      <c r="ETQ3" s="165"/>
      <c r="ETR3" s="165"/>
      <c r="ETS3" s="165"/>
      <c r="ETT3" s="165"/>
      <c r="ETU3" s="165"/>
      <c r="ETV3" s="165"/>
      <c r="ETW3" s="165"/>
      <c r="ETX3" s="165"/>
      <c r="ETY3" s="165"/>
      <c r="ETZ3" s="165"/>
      <c r="EUA3" s="165"/>
      <c r="EUB3" s="165"/>
      <c r="EUC3" s="165"/>
      <c r="EUD3" s="165"/>
      <c r="EUE3" s="165"/>
      <c r="EUF3" s="165"/>
      <c r="EUG3" s="165"/>
      <c r="EUH3" s="165"/>
      <c r="EUI3" s="165"/>
      <c r="EUJ3" s="165"/>
      <c r="EUK3" s="165"/>
      <c r="EUL3" s="165"/>
      <c r="EUM3" s="165"/>
      <c r="EUN3" s="165"/>
      <c r="EUO3" s="165"/>
      <c r="EUP3" s="165"/>
      <c r="EUQ3" s="165"/>
      <c r="EUR3" s="165"/>
      <c r="EUS3" s="165"/>
      <c r="EUT3" s="165"/>
      <c r="EUU3" s="165"/>
      <c r="EUV3" s="165"/>
      <c r="EUW3" s="165"/>
      <c r="EUX3" s="165"/>
      <c r="EUY3" s="165"/>
      <c r="EUZ3" s="165"/>
      <c r="EVA3" s="165"/>
      <c r="EVB3" s="165"/>
      <c r="EVC3" s="165"/>
      <c r="EVD3" s="165"/>
      <c r="EVE3" s="165"/>
      <c r="EVF3" s="165"/>
      <c r="EVG3" s="165"/>
      <c r="EVH3" s="165"/>
      <c r="EVI3" s="165"/>
      <c r="EVJ3" s="165"/>
      <c r="EVK3" s="165"/>
      <c r="EVL3" s="165"/>
      <c r="EVM3" s="165"/>
      <c r="EVN3" s="165"/>
      <c r="EVO3" s="165"/>
      <c r="EVP3" s="165"/>
      <c r="EVQ3" s="165"/>
      <c r="EVR3" s="165"/>
      <c r="EVS3" s="165"/>
      <c r="EVT3" s="165"/>
      <c r="EVU3" s="165"/>
      <c r="EVV3" s="165"/>
      <c r="EVW3" s="165"/>
      <c r="EVX3" s="165"/>
      <c r="EVY3" s="165"/>
      <c r="EVZ3" s="165"/>
      <c r="EWA3" s="165"/>
      <c r="EWB3" s="165"/>
      <c r="EWC3" s="165"/>
      <c r="EWD3" s="165"/>
      <c r="EWE3" s="165"/>
      <c r="EWF3" s="165"/>
      <c r="EWG3" s="165"/>
      <c r="EWH3" s="165"/>
      <c r="EWI3" s="165"/>
      <c r="EWJ3" s="165"/>
      <c r="EWK3" s="165"/>
      <c r="EWL3" s="165"/>
      <c r="EWM3" s="165"/>
      <c r="EWN3" s="165"/>
      <c r="EWO3" s="165"/>
      <c r="EWP3" s="165"/>
      <c r="EWQ3" s="165"/>
      <c r="EWR3" s="165"/>
      <c r="EWS3" s="165"/>
      <c r="EWT3" s="165"/>
      <c r="EWU3" s="165"/>
      <c r="EWV3" s="165"/>
      <c r="EWW3" s="165"/>
      <c r="EWX3" s="165"/>
      <c r="EWY3" s="165"/>
      <c r="EWZ3" s="165"/>
      <c r="EXA3" s="165"/>
      <c r="EXB3" s="165"/>
      <c r="EXC3" s="165"/>
      <c r="EXD3" s="165"/>
      <c r="EXE3" s="165"/>
      <c r="EXF3" s="165"/>
      <c r="EXG3" s="165"/>
      <c r="EXH3" s="165"/>
      <c r="EXI3" s="165"/>
      <c r="EXJ3" s="165"/>
      <c r="EXK3" s="165"/>
      <c r="EXL3" s="165"/>
      <c r="EXM3" s="165"/>
      <c r="EXN3" s="165"/>
      <c r="EXO3" s="165"/>
      <c r="EXP3" s="165"/>
      <c r="EXQ3" s="165"/>
      <c r="EXR3" s="165"/>
      <c r="EXS3" s="165"/>
      <c r="EXT3" s="165"/>
      <c r="EXU3" s="165"/>
      <c r="EXV3" s="165"/>
      <c r="EXW3" s="165"/>
      <c r="EXX3" s="165"/>
      <c r="EXY3" s="165"/>
      <c r="EXZ3" s="165"/>
      <c r="EYA3" s="165"/>
      <c r="EYB3" s="165"/>
      <c r="EYC3" s="165"/>
      <c r="EYD3" s="165"/>
      <c r="EYE3" s="165"/>
      <c r="EYF3" s="165"/>
      <c r="EYG3" s="165"/>
      <c r="EYH3" s="165"/>
      <c r="EYI3" s="165"/>
      <c r="EYJ3" s="165"/>
      <c r="EYK3" s="165"/>
      <c r="EYL3" s="165"/>
      <c r="EYM3" s="165"/>
      <c r="EYN3" s="165"/>
      <c r="EYO3" s="165"/>
      <c r="EYP3" s="165"/>
      <c r="EYQ3" s="165"/>
      <c r="EYR3" s="165"/>
      <c r="EYS3" s="165"/>
      <c r="EYT3" s="165"/>
      <c r="EYU3" s="165"/>
      <c r="EYV3" s="165"/>
      <c r="EYW3" s="165"/>
      <c r="EYX3" s="165"/>
      <c r="EYY3" s="165"/>
      <c r="EYZ3" s="165"/>
      <c r="EZA3" s="165"/>
      <c r="EZB3" s="165"/>
      <c r="EZC3" s="165"/>
      <c r="EZD3" s="165"/>
      <c r="EZE3" s="165"/>
      <c r="EZF3" s="165"/>
      <c r="EZG3" s="165"/>
      <c r="EZH3" s="165"/>
      <c r="EZI3" s="165"/>
      <c r="EZJ3" s="165"/>
      <c r="EZK3" s="165"/>
      <c r="EZL3" s="165"/>
      <c r="EZM3" s="165"/>
      <c r="EZN3" s="165"/>
      <c r="EZO3" s="165"/>
      <c r="EZP3" s="165"/>
      <c r="EZQ3" s="165"/>
      <c r="EZR3" s="165"/>
      <c r="EZS3" s="165"/>
      <c r="EZT3" s="165"/>
      <c r="EZU3" s="165"/>
      <c r="EZV3" s="165"/>
      <c r="EZW3" s="165"/>
      <c r="EZX3" s="165"/>
      <c r="EZY3" s="165"/>
      <c r="EZZ3" s="165"/>
      <c r="FAA3" s="165"/>
      <c r="FAB3" s="165"/>
      <c r="FAC3" s="165"/>
      <c r="FAD3" s="165"/>
      <c r="FAE3" s="165"/>
      <c r="FAF3" s="165"/>
      <c r="FAG3" s="165"/>
      <c r="FAH3" s="165"/>
      <c r="FAI3" s="165"/>
      <c r="FAJ3" s="165"/>
      <c r="FAK3" s="165"/>
      <c r="FAL3" s="165"/>
      <c r="FAM3" s="165"/>
      <c r="FAN3" s="165"/>
      <c r="FAO3" s="165"/>
      <c r="FAP3" s="165"/>
      <c r="FAQ3" s="165"/>
      <c r="FAR3" s="165"/>
      <c r="FAS3" s="165"/>
      <c r="FAT3" s="165"/>
      <c r="FAU3" s="165"/>
      <c r="FAV3" s="165"/>
      <c r="FAW3" s="165"/>
      <c r="FAX3" s="165"/>
      <c r="FAY3" s="165"/>
      <c r="FAZ3" s="165"/>
      <c r="FBA3" s="165"/>
      <c r="FBB3" s="165"/>
      <c r="FBC3" s="165"/>
      <c r="FBD3" s="165"/>
      <c r="FBE3" s="165"/>
      <c r="FBF3" s="165"/>
      <c r="FBG3" s="165"/>
      <c r="FBH3" s="165"/>
      <c r="FBI3" s="165"/>
      <c r="FBJ3" s="165"/>
      <c r="FBK3" s="165"/>
      <c r="FBL3" s="165"/>
      <c r="FBM3" s="165"/>
      <c r="FBN3" s="165"/>
      <c r="FBO3" s="165"/>
      <c r="FBP3" s="165"/>
      <c r="FBQ3" s="165"/>
      <c r="FBR3" s="165"/>
      <c r="FBS3" s="165"/>
      <c r="FBT3" s="165"/>
      <c r="FBU3" s="165"/>
      <c r="FBV3" s="165"/>
      <c r="FBW3" s="165"/>
      <c r="FBX3" s="165"/>
      <c r="FBY3" s="165"/>
      <c r="FBZ3" s="165"/>
      <c r="FCA3" s="165"/>
      <c r="FCB3" s="165"/>
      <c r="FCC3" s="165"/>
      <c r="FCD3" s="165"/>
      <c r="FCE3" s="165"/>
      <c r="FCF3" s="165"/>
      <c r="FCG3" s="165"/>
      <c r="FCH3" s="165"/>
      <c r="FCI3" s="165"/>
      <c r="FCJ3" s="165"/>
      <c r="FCK3" s="165"/>
      <c r="FCL3" s="165"/>
      <c r="FCM3" s="165"/>
      <c r="FCN3" s="165"/>
      <c r="FCO3" s="165"/>
      <c r="FCP3" s="165"/>
      <c r="FCQ3" s="165"/>
      <c r="FCR3" s="165"/>
      <c r="FCS3" s="165"/>
      <c r="FCT3" s="165"/>
      <c r="FCU3" s="165"/>
      <c r="FCV3" s="165"/>
      <c r="FCW3" s="165"/>
      <c r="FCX3" s="165"/>
      <c r="FCY3" s="165"/>
      <c r="FCZ3" s="165"/>
      <c r="FDA3" s="165"/>
      <c r="FDB3" s="165"/>
      <c r="FDC3" s="165"/>
      <c r="FDD3" s="165"/>
      <c r="FDE3" s="165"/>
      <c r="FDF3" s="165"/>
      <c r="FDG3" s="165"/>
      <c r="FDH3" s="165"/>
      <c r="FDI3" s="165"/>
      <c r="FDJ3" s="165"/>
      <c r="FDK3" s="165"/>
      <c r="FDL3" s="165"/>
      <c r="FDM3" s="165"/>
      <c r="FDN3" s="165"/>
      <c r="FDO3" s="165"/>
      <c r="FDP3" s="165"/>
      <c r="FDQ3" s="165"/>
      <c r="FDR3" s="165"/>
      <c r="FDS3" s="165"/>
      <c r="FDT3" s="165"/>
      <c r="FDU3" s="165"/>
      <c r="FDV3" s="165"/>
      <c r="FDW3" s="165"/>
      <c r="FDX3" s="165"/>
      <c r="FDY3" s="165"/>
      <c r="FDZ3" s="165"/>
      <c r="FEA3" s="165"/>
      <c r="FEB3" s="165"/>
      <c r="FEC3" s="165"/>
      <c r="FED3" s="165"/>
      <c r="FEE3" s="165"/>
      <c r="FEF3" s="165"/>
      <c r="FEG3" s="165"/>
      <c r="FEH3" s="165"/>
      <c r="FEI3" s="165"/>
      <c r="FEJ3" s="165"/>
      <c r="FEK3" s="165"/>
      <c r="FEL3" s="165"/>
      <c r="FEM3" s="165"/>
      <c r="FEN3" s="165"/>
      <c r="FEO3" s="165"/>
      <c r="FEP3" s="165"/>
      <c r="FEQ3" s="165"/>
      <c r="FER3" s="165"/>
      <c r="FES3" s="165"/>
      <c r="FET3" s="165"/>
      <c r="FEU3" s="165"/>
      <c r="FEV3" s="165"/>
      <c r="FEW3" s="165"/>
      <c r="FEX3" s="165"/>
      <c r="FEY3" s="165"/>
      <c r="FEZ3" s="165"/>
      <c r="FFA3" s="165"/>
      <c r="FFB3" s="165"/>
      <c r="FFC3" s="165"/>
      <c r="FFD3" s="165"/>
      <c r="FFE3" s="165"/>
      <c r="FFF3" s="165"/>
      <c r="FFG3" s="165"/>
      <c r="FFH3" s="165"/>
      <c r="FFI3" s="165"/>
      <c r="FFJ3" s="165"/>
      <c r="FFK3" s="165"/>
      <c r="FFL3" s="165"/>
      <c r="FFM3" s="165"/>
      <c r="FFN3" s="165"/>
      <c r="FFO3" s="165"/>
      <c r="FFP3" s="165"/>
      <c r="FFQ3" s="165"/>
      <c r="FFR3" s="165"/>
      <c r="FFS3" s="165"/>
      <c r="FFT3" s="165"/>
      <c r="FFU3" s="165"/>
      <c r="FFV3" s="165"/>
      <c r="FFW3" s="165"/>
      <c r="FFX3" s="165"/>
      <c r="FFY3" s="165"/>
      <c r="FFZ3" s="165"/>
      <c r="FGA3" s="165"/>
      <c r="FGB3" s="165"/>
      <c r="FGC3" s="165"/>
      <c r="FGD3" s="165"/>
      <c r="FGE3" s="165"/>
      <c r="FGF3" s="165"/>
      <c r="FGG3" s="165"/>
      <c r="FGH3" s="165"/>
      <c r="FGI3" s="165"/>
      <c r="FGJ3" s="165"/>
      <c r="FGK3" s="165"/>
      <c r="FGL3" s="165"/>
      <c r="FGM3" s="165"/>
      <c r="FGN3" s="165"/>
      <c r="FGO3" s="165"/>
      <c r="FGP3" s="165"/>
      <c r="FGQ3" s="165"/>
      <c r="FGR3" s="165"/>
      <c r="FGS3" s="165"/>
      <c r="FGT3" s="165"/>
      <c r="FGU3" s="165"/>
      <c r="FGV3" s="165"/>
      <c r="FGW3" s="165"/>
      <c r="FGX3" s="165"/>
      <c r="FGY3" s="165"/>
      <c r="FGZ3" s="165"/>
      <c r="FHA3" s="165"/>
      <c r="FHB3" s="165"/>
      <c r="FHC3" s="165"/>
      <c r="FHD3" s="165"/>
      <c r="FHE3" s="165"/>
      <c r="FHF3" s="165"/>
      <c r="FHG3" s="165"/>
      <c r="FHH3" s="165"/>
      <c r="FHI3" s="165"/>
      <c r="FHJ3" s="165"/>
      <c r="FHK3" s="165"/>
      <c r="FHL3" s="165"/>
      <c r="FHM3" s="165"/>
      <c r="FHN3" s="165"/>
      <c r="FHO3" s="165"/>
      <c r="FHP3" s="165"/>
      <c r="FHQ3" s="165"/>
      <c r="FHR3" s="165"/>
      <c r="FHS3" s="165"/>
      <c r="FHT3" s="165"/>
      <c r="FHU3" s="165"/>
      <c r="FHV3" s="165"/>
      <c r="FHW3" s="165"/>
      <c r="FHX3" s="165"/>
      <c r="FHY3" s="165"/>
      <c r="FHZ3" s="165"/>
      <c r="FIA3" s="165"/>
      <c r="FIB3" s="165"/>
      <c r="FIC3" s="165"/>
      <c r="FID3" s="165"/>
      <c r="FIE3" s="165"/>
      <c r="FIF3" s="165"/>
      <c r="FIG3" s="165"/>
      <c r="FIH3" s="165"/>
      <c r="FII3" s="165"/>
      <c r="FIJ3" s="165"/>
      <c r="FIK3" s="165"/>
      <c r="FIL3" s="165"/>
      <c r="FIM3" s="165"/>
      <c r="FIN3" s="165"/>
      <c r="FIO3" s="165"/>
      <c r="FIP3" s="165"/>
      <c r="FIQ3" s="165"/>
      <c r="FIR3" s="165"/>
      <c r="FIS3" s="165"/>
      <c r="FIT3" s="165"/>
      <c r="FIU3" s="165"/>
      <c r="FIV3" s="165"/>
      <c r="FIW3" s="165"/>
      <c r="FIX3" s="165"/>
      <c r="FIY3" s="165"/>
      <c r="FIZ3" s="165"/>
      <c r="FJA3" s="165"/>
      <c r="FJB3" s="165"/>
      <c r="FJC3" s="165"/>
      <c r="FJD3" s="165"/>
      <c r="FJE3" s="165"/>
      <c r="FJF3" s="165"/>
      <c r="FJG3" s="165"/>
      <c r="FJH3" s="165"/>
      <c r="FJI3" s="165"/>
      <c r="FJJ3" s="165"/>
      <c r="FJK3" s="165"/>
      <c r="FJL3" s="165"/>
      <c r="FJM3" s="165"/>
      <c r="FJN3" s="165"/>
      <c r="FJO3" s="165"/>
      <c r="FJP3" s="165"/>
      <c r="FJQ3" s="165"/>
      <c r="FJR3" s="165"/>
      <c r="FJS3" s="165"/>
      <c r="FJT3" s="165"/>
      <c r="FJU3" s="165"/>
      <c r="FJV3" s="165"/>
      <c r="FJW3" s="165"/>
      <c r="FJX3" s="165"/>
      <c r="FJY3" s="165"/>
      <c r="FJZ3" s="165"/>
      <c r="FKA3" s="165"/>
      <c r="FKB3" s="165"/>
      <c r="FKC3" s="165"/>
      <c r="FKD3" s="165"/>
      <c r="FKE3" s="165"/>
      <c r="FKF3" s="165"/>
      <c r="FKG3" s="165"/>
      <c r="FKH3" s="165"/>
      <c r="FKI3" s="165"/>
      <c r="FKJ3" s="165"/>
      <c r="FKK3" s="165"/>
      <c r="FKL3" s="165"/>
      <c r="FKM3" s="165"/>
      <c r="FKN3" s="165"/>
      <c r="FKO3" s="165"/>
      <c r="FKP3" s="165"/>
      <c r="FKQ3" s="165"/>
      <c r="FKR3" s="165"/>
      <c r="FKS3" s="165"/>
      <c r="FKT3" s="165"/>
      <c r="FKU3" s="165"/>
      <c r="FKV3" s="165"/>
      <c r="FKW3" s="165"/>
      <c r="FKX3" s="165"/>
      <c r="FKY3" s="165"/>
      <c r="FKZ3" s="165"/>
      <c r="FLA3" s="165"/>
      <c r="FLB3" s="165"/>
      <c r="FLC3" s="165"/>
      <c r="FLD3" s="165"/>
      <c r="FLE3" s="165"/>
      <c r="FLF3" s="165"/>
      <c r="FLG3" s="165"/>
      <c r="FLH3" s="165"/>
      <c r="FLI3" s="165"/>
      <c r="FLJ3" s="165"/>
      <c r="FLK3" s="165"/>
      <c r="FLL3" s="165"/>
      <c r="FLM3" s="165"/>
      <c r="FLN3" s="165"/>
      <c r="FLO3" s="165"/>
      <c r="FLP3" s="165"/>
      <c r="FLQ3" s="165"/>
      <c r="FLR3" s="165"/>
      <c r="FLS3" s="165"/>
      <c r="FLT3" s="165"/>
      <c r="FLU3" s="165"/>
      <c r="FLV3" s="165"/>
      <c r="FLW3" s="165"/>
      <c r="FLX3" s="165"/>
      <c r="FLY3" s="165"/>
      <c r="FLZ3" s="165"/>
      <c r="FMA3" s="165"/>
      <c r="FMB3" s="165"/>
      <c r="FMC3" s="165"/>
      <c r="FMD3" s="165"/>
      <c r="FME3" s="165"/>
      <c r="FMF3" s="165"/>
      <c r="FMG3" s="165"/>
      <c r="FMH3" s="165"/>
      <c r="FMI3" s="165"/>
      <c r="FMJ3" s="165"/>
      <c r="FMK3" s="165"/>
      <c r="FML3" s="165"/>
      <c r="FMM3" s="165"/>
      <c r="FMN3" s="165"/>
      <c r="FMO3" s="165"/>
      <c r="FMP3" s="165"/>
      <c r="FMQ3" s="165"/>
      <c r="FMR3" s="165"/>
      <c r="FMS3" s="165"/>
      <c r="FMT3" s="165"/>
      <c r="FMU3" s="165"/>
      <c r="FMV3" s="165"/>
      <c r="FMW3" s="165"/>
      <c r="FMX3" s="165"/>
      <c r="FMY3" s="165"/>
      <c r="FMZ3" s="165"/>
      <c r="FNA3" s="165"/>
      <c r="FNB3" s="165"/>
      <c r="FNC3" s="165"/>
      <c r="FND3" s="165"/>
      <c r="FNE3" s="165"/>
      <c r="FNF3" s="165"/>
      <c r="FNG3" s="165"/>
      <c r="FNH3" s="165"/>
      <c r="FNI3" s="165"/>
      <c r="FNJ3" s="165"/>
      <c r="FNK3" s="165"/>
      <c r="FNL3" s="165"/>
      <c r="FNM3" s="165"/>
      <c r="FNN3" s="165"/>
      <c r="FNO3" s="165"/>
      <c r="FNP3" s="165"/>
      <c r="FNQ3" s="165"/>
      <c r="FNR3" s="165"/>
      <c r="FNS3" s="165"/>
      <c r="FNT3" s="165"/>
      <c r="FNU3" s="165"/>
      <c r="FNV3" s="165"/>
      <c r="FNW3" s="165"/>
      <c r="FNX3" s="165"/>
      <c r="FNY3" s="165"/>
      <c r="FNZ3" s="165"/>
      <c r="FOA3" s="165"/>
      <c r="FOB3" s="165"/>
      <c r="FOC3" s="165"/>
      <c r="FOD3" s="165"/>
      <c r="FOE3" s="165"/>
      <c r="FOF3" s="165"/>
      <c r="FOG3" s="165"/>
      <c r="FOH3" s="165"/>
      <c r="FOI3" s="165"/>
      <c r="FOJ3" s="165"/>
      <c r="FOK3" s="165"/>
      <c r="FOL3" s="165"/>
      <c r="FOM3" s="165"/>
      <c r="FON3" s="165"/>
      <c r="FOO3" s="165"/>
      <c r="FOP3" s="165"/>
      <c r="FOQ3" s="165"/>
      <c r="FOR3" s="165"/>
      <c r="FOS3" s="165"/>
      <c r="FOT3" s="165"/>
      <c r="FOU3" s="165"/>
      <c r="FOV3" s="165"/>
      <c r="FOW3" s="165"/>
      <c r="FOX3" s="165"/>
      <c r="FOY3" s="165"/>
      <c r="FOZ3" s="165"/>
      <c r="FPA3" s="165"/>
      <c r="FPB3" s="165"/>
      <c r="FPC3" s="165"/>
      <c r="FPD3" s="165"/>
      <c r="FPE3" s="165"/>
      <c r="FPF3" s="165"/>
      <c r="FPG3" s="165"/>
      <c r="FPH3" s="165"/>
      <c r="FPI3" s="165"/>
      <c r="FPJ3" s="165"/>
      <c r="FPK3" s="165"/>
      <c r="FPL3" s="165"/>
      <c r="FPM3" s="165"/>
      <c r="FPN3" s="165"/>
      <c r="FPO3" s="165"/>
      <c r="FPP3" s="165"/>
      <c r="FPQ3" s="165"/>
      <c r="FPR3" s="165"/>
      <c r="FPS3" s="165"/>
      <c r="FPT3" s="165"/>
      <c r="FPU3" s="165"/>
      <c r="FPV3" s="165"/>
      <c r="FPW3" s="165"/>
      <c r="FPX3" s="165"/>
      <c r="FPY3" s="165"/>
      <c r="FPZ3" s="165"/>
      <c r="FQA3" s="165"/>
      <c r="FQB3" s="165"/>
      <c r="FQC3" s="165"/>
      <c r="FQD3" s="165"/>
      <c r="FQE3" s="165"/>
      <c r="FQF3" s="165"/>
      <c r="FQG3" s="165"/>
      <c r="FQH3" s="165"/>
      <c r="FQI3" s="165"/>
      <c r="FQJ3" s="165"/>
      <c r="FQK3" s="165"/>
      <c r="FQL3" s="165"/>
      <c r="FQM3" s="165"/>
      <c r="FQN3" s="165"/>
      <c r="FQO3" s="165"/>
      <c r="FQP3" s="165"/>
      <c r="FQQ3" s="165"/>
      <c r="FQR3" s="165"/>
      <c r="FQS3" s="165"/>
      <c r="FQT3" s="165"/>
      <c r="FQU3" s="165"/>
      <c r="FQV3" s="165"/>
      <c r="FQW3" s="165"/>
      <c r="FQX3" s="165"/>
      <c r="FQY3" s="165"/>
      <c r="FQZ3" s="165"/>
      <c r="FRA3" s="165"/>
      <c r="FRB3" s="165"/>
      <c r="FRC3" s="165"/>
      <c r="FRD3" s="165"/>
      <c r="FRE3" s="165"/>
      <c r="FRF3" s="165"/>
      <c r="FRG3" s="165"/>
      <c r="FRH3" s="165"/>
      <c r="FRI3" s="165"/>
      <c r="FRJ3" s="165"/>
      <c r="FRK3" s="165"/>
      <c r="FRL3" s="165"/>
      <c r="FRM3" s="165"/>
      <c r="FRN3" s="165"/>
      <c r="FRO3" s="165"/>
      <c r="FRP3" s="165"/>
      <c r="FRQ3" s="165"/>
      <c r="FRR3" s="165"/>
      <c r="FRS3" s="165"/>
      <c r="FRT3" s="165"/>
      <c r="FRU3" s="165"/>
      <c r="FRV3" s="165"/>
      <c r="FRW3" s="165"/>
      <c r="FRX3" s="165"/>
      <c r="FRY3" s="165"/>
      <c r="FRZ3" s="165"/>
      <c r="FSA3" s="165"/>
      <c r="FSB3" s="165"/>
      <c r="FSC3" s="165"/>
      <c r="FSD3" s="165"/>
      <c r="FSE3" s="165"/>
      <c r="FSF3" s="165"/>
      <c r="FSG3" s="165"/>
      <c r="FSH3" s="165"/>
      <c r="FSI3" s="165"/>
      <c r="FSJ3" s="165"/>
      <c r="FSK3" s="165"/>
      <c r="FSL3" s="165"/>
      <c r="FSM3" s="165"/>
      <c r="FSN3" s="165"/>
      <c r="FSO3" s="165"/>
      <c r="FSP3" s="165"/>
      <c r="FSQ3" s="165"/>
      <c r="FSR3" s="165"/>
      <c r="FSS3" s="165"/>
      <c r="FST3" s="165"/>
      <c r="FSU3" s="165"/>
      <c r="FSV3" s="165"/>
      <c r="FSW3" s="165"/>
      <c r="FSX3" s="165"/>
      <c r="FSY3" s="165"/>
      <c r="FSZ3" s="165"/>
      <c r="FTA3" s="165"/>
      <c r="FTB3" s="165"/>
      <c r="FTC3" s="165"/>
      <c r="FTD3" s="165"/>
      <c r="FTE3" s="165"/>
      <c r="FTF3" s="165"/>
      <c r="FTG3" s="165"/>
      <c r="FTH3" s="165"/>
      <c r="FTI3" s="165"/>
      <c r="FTJ3" s="165"/>
      <c r="FTK3" s="165"/>
      <c r="FTL3" s="165"/>
      <c r="FTM3" s="165"/>
      <c r="FTN3" s="165"/>
      <c r="FTO3" s="165"/>
      <c r="FTP3" s="165"/>
      <c r="FTQ3" s="165"/>
      <c r="FTR3" s="165"/>
      <c r="FTS3" s="165"/>
      <c r="FTT3" s="165"/>
      <c r="FTU3" s="165"/>
      <c r="FTV3" s="165"/>
      <c r="FTW3" s="165"/>
      <c r="FTX3" s="165"/>
      <c r="FTY3" s="165"/>
      <c r="FTZ3" s="165"/>
      <c r="FUA3" s="165"/>
      <c r="FUB3" s="165"/>
      <c r="FUC3" s="165"/>
      <c r="FUD3" s="165"/>
      <c r="FUE3" s="165"/>
      <c r="FUF3" s="165"/>
      <c r="FUG3" s="165"/>
      <c r="FUH3" s="165"/>
      <c r="FUI3" s="165"/>
      <c r="FUJ3" s="165"/>
      <c r="FUK3" s="165"/>
      <c r="FUL3" s="165"/>
      <c r="FUM3" s="165"/>
      <c r="FUN3" s="165"/>
      <c r="FUO3" s="165"/>
      <c r="FUP3" s="165"/>
      <c r="FUQ3" s="165"/>
      <c r="FUR3" s="165"/>
      <c r="FUS3" s="165"/>
      <c r="FUT3" s="165"/>
      <c r="FUU3" s="165"/>
      <c r="FUV3" s="165"/>
      <c r="FUW3" s="165"/>
      <c r="FUX3" s="165"/>
      <c r="FUY3" s="165"/>
      <c r="FUZ3" s="165"/>
      <c r="FVA3" s="165"/>
      <c r="FVB3" s="165"/>
      <c r="FVC3" s="165"/>
      <c r="FVD3" s="165"/>
      <c r="FVE3" s="165"/>
      <c r="FVF3" s="165"/>
      <c r="FVG3" s="165"/>
      <c r="FVH3" s="165"/>
      <c r="FVI3" s="165"/>
      <c r="FVJ3" s="165"/>
      <c r="FVK3" s="165"/>
      <c r="FVL3" s="165"/>
      <c r="FVM3" s="165"/>
      <c r="FVN3" s="165"/>
      <c r="FVO3" s="165"/>
      <c r="FVP3" s="165"/>
      <c r="FVQ3" s="165"/>
      <c r="FVR3" s="165"/>
      <c r="FVS3" s="165"/>
      <c r="FVT3" s="165"/>
      <c r="FVU3" s="165"/>
      <c r="FVV3" s="165"/>
      <c r="FVW3" s="165"/>
      <c r="FVX3" s="165"/>
      <c r="FVY3" s="165"/>
      <c r="FVZ3" s="165"/>
      <c r="FWA3" s="165"/>
      <c r="FWB3" s="165"/>
      <c r="FWC3" s="165"/>
      <c r="FWD3" s="165"/>
      <c r="FWE3" s="165"/>
      <c r="FWF3" s="165"/>
      <c r="FWG3" s="165"/>
      <c r="FWH3" s="165"/>
      <c r="FWI3" s="165"/>
      <c r="FWJ3" s="165"/>
      <c r="FWK3" s="165"/>
      <c r="FWL3" s="165"/>
      <c r="FWM3" s="165"/>
      <c r="FWN3" s="165"/>
      <c r="FWO3" s="165"/>
      <c r="FWP3" s="165"/>
      <c r="FWQ3" s="165"/>
      <c r="FWR3" s="165"/>
      <c r="FWS3" s="165"/>
      <c r="FWT3" s="165"/>
      <c r="FWU3" s="165"/>
      <c r="FWV3" s="165"/>
      <c r="FWW3" s="165"/>
      <c r="FWX3" s="165"/>
      <c r="FWY3" s="165"/>
      <c r="FWZ3" s="165"/>
      <c r="FXA3" s="165"/>
      <c r="FXB3" s="165"/>
      <c r="FXC3" s="165"/>
      <c r="FXD3" s="165"/>
      <c r="FXE3" s="165"/>
      <c r="FXF3" s="165"/>
      <c r="FXG3" s="165"/>
      <c r="FXH3" s="165"/>
      <c r="FXI3" s="165"/>
      <c r="FXJ3" s="165"/>
      <c r="FXK3" s="165"/>
      <c r="FXL3" s="165"/>
      <c r="FXM3" s="165"/>
      <c r="FXN3" s="165"/>
      <c r="FXO3" s="165"/>
      <c r="FXP3" s="165"/>
      <c r="FXQ3" s="165"/>
      <c r="FXR3" s="165"/>
      <c r="FXS3" s="165"/>
      <c r="FXT3" s="165"/>
      <c r="FXU3" s="165"/>
      <c r="FXV3" s="165"/>
      <c r="FXW3" s="165"/>
      <c r="FXX3" s="165"/>
      <c r="FXY3" s="165"/>
      <c r="FXZ3" s="165"/>
      <c r="FYA3" s="165"/>
      <c r="FYB3" s="165"/>
      <c r="FYC3" s="165"/>
      <c r="FYD3" s="165"/>
      <c r="FYE3" s="165"/>
      <c r="FYF3" s="165"/>
      <c r="FYG3" s="165"/>
      <c r="FYH3" s="165"/>
      <c r="FYI3" s="165"/>
      <c r="FYJ3" s="165"/>
      <c r="FYK3" s="165"/>
      <c r="FYL3" s="165"/>
      <c r="FYM3" s="165"/>
      <c r="FYN3" s="165"/>
      <c r="FYO3" s="165"/>
      <c r="FYP3" s="165"/>
      <c r="FYQ3" s="165"/>
      <c r="FYR3" s="165"/>
      <c r="FYS3" s="165"/>
      <c r="FYT3" s="165"/>
      <c r="FYU3" s="165"/>
      <c r="FYV3" s="165"/>
      <c r="FYW3" s="165"/>
      <c r="FYX3" s="165"/>
      <c r="FYY3" s="165"/>
      <c r="FYZ3" s="165"/>
      <c r="FZA3" s="165"/>
      <c r="FZB3" s="165"/>
      <c r="FZC3" s="165"/>
      <c r="FZD3" s="165"/>
      <c r="FZE3" s="165"/>
      <c r="FZF3" s="165"/>
      <c r="FZG3" s="165"/>
      <c r="FZH3" s="165"/>
      <c r="FZI3" s="165"/>
      <c r="FZJ3" s="165"/>
      <c r="FZK3" s="165"/>
      <c r="FZL3" s="165"/>
      <c r="FZM3" s="165"/>
      <c r="FZN3" s="165"/>
      <c r="FZO3" s="165"/>
      <c r="FZP3" s="165"/>
      <c r="FZQ3" s="165"/>
      <c r="FZR3" s="165"/>
      <c r="FZS3" s="165"/>
      <c r="FZT3" s="165"/>
      <c r="FZU3" s="165"/>
      <c r="FZV3" s="165"/>
      <c r="FZW3" s="165"/>
      <c r="FZX3" s="165"/>
      <c r="FZY3" s="165"/>
      <c r="FZZ3" s="165"/>
      <c r="GAA3" s="165"/>
      <c r="GAB3" s="165"/>
      <c r="GAC3" s="165"/>
      <c r="GAD3" s="165"/>
      <c r="GAE3" s="165"/>
      <c r="GAF3" s="165"/>
      <c r="GAG3" s="165"/>
      <c r="GAH3" s="165"/>
      <c r="GAI3" s="165"/>
      <c r="GAJ3" s="165"/>
      <c r="GAK3" s="165"/>
      <c r="GAL3" s="165"/>
      <c r="GAM3" s="165"/>
      <c r="GAN3" s="165"/>
      <c r="GAO3" s="165"/>
      <c r="GAP3" s="165"/>
      <c r="GAQ3" s="165"/>
      <c r="GAR3" s="165"/>
      <c r="GAS3" s="165"/>
      <c r="GAT3" s="165"/>
      <c r="GAU3" s="165"/>
      <c r="GAV3" s="165"/>
      <c r="GAW3" s="165"/>
      <c r="GAX3" s="165"/>
      <c r="GAY3" s="165"/>
      <c r="GAZ3" s="165"/>
      <c r="GBA3" s="165"/>
      <c r="GBB3" s="165"/>
      <c r="GBC3" s="165"/>
      <c r="GBD3" s="165"/>
      <c r="GBE3" s="165"/>
      <c r="GBF3" s="165"/>
      <c r="GBG3" s="165"/>
      <c r="GBH3" s="165"/>
      <c r="GBI3" s="165"/>
      <c r="GBJ3" s="165"/>
      <c r="GBK3" s="165"/>
      <c r="GBL3" s="165"/>
      <c r="GBM3" s="165"/>
      <c r="GBN3" s="165"/>
      <c r="GBO3" s="165"/>
      <c r="GBP3" s="165"/>
      <c r="GBQ3" s="165"/>
      <c r="GBR3" s="165"/>
      <c r="GBS3" s="165"/>
      <c r="GBT3" s="165"/>
      <c r="GBU3" s="165"/>
      <c r="GBV3" s="165"/>
      <c r="GBW3" s="165"/>
      <c r="GBX3" s="165"/>
      <c r="GBY3" s="165"/>
      <c r="GBZ3" s="165"/>
      <c r="GCA3" s="165"/>
      <c r="GCB3" s="165"/>
      <c r="GCC3" s="165"/>
      <c r="GCD3" s="165"/>
      <c r="GCE3" s="165"/>
      <c r="GCF3" s="165"/>
      <c r="GCG3" s="165"/>
      <c r="GCH3" s="165"/>
      <c r="GCI3" s="165"/>
      <c r="GCJ3" s="165"/>
      <c r="GCK3" s="165"/>
      <c r="GCL3" s="165"/>
      <c r="GCM3" s="165"/>
      <c r="GCN3" s="165"/>
      <c r="GCO3" s="165"/>
      <c r="GCP3" s="165"/>
      <c r="GCQ3" s="165"/>
      <c r="GCR3" s="165"/>
      <c r="GCS3" s="165"/>
      <c r="GCT3" s="165"/>
      <c r="GCU3" s="165"/>
      <c r="GCV3" s="165"/>
      <c r="GCW3" s="165"/>
      <c r="GCX3" s="165"/>
      <c r="GCY3" s="165"/>
      <c r="GCZ3" s="165"/>
      <c r="GDA3" s="165"/>
      <c r="GDB3" s="165"/>
      <c r="GDC3" s="165"/>
      <c r="GDD3" s="165"/>
      <c r="GDE3" s="165"/>
      <c r="GDF3" s="165"/>
      <c r="GDG3" s="165"/>
      <c r="GDH3" s="165"/>
      <c r="GDI3" s="165"/>
      <c r="GDJ3" s="165"/>
      <c r="GDK3" s="165"/>
      <c r="GDL3" s="165"/>
      <c r="GDM3" s="165"/>
      <c r="GDN3" s="165"/>
      <c r="GDO3" s="165"/>
      <c r="GDP3" s="165"/>
      <c r="GDQ3" s="165"/>
      <c r="GDR3" s="165"/>
      <c r="GDS3" s="165"/>
      <c r="GDT3" s="165"/>
      <c r="GDU3" s="165"/>
      <c r="GDV3" s="165"/>
      <c r="GDW3" s="165"/>
      <c r="GDX3" s="165"/>
      <c r="GDY3" s="165"/>
      <c r="GDZ3" s="165"/>
      <c r="GEA3" s="165"/>
      <c r="GEB3" s="165"/>
      <c r="GEC3" s="165"/>
      <c r="GED3" s="165"/>
      <c r="GEE3" s="165"/>
      <c r="GEF3" s="165"/>
      <c r="GEG3" s="165"/>
      <c r="GEH3" s="165"/>
      <c r="GEI3" s="165"/>
      <c r="GEJ3" s="165"/>
      <c r="GEK3" s="165"/>
      <c r="GEL3" s="165"/>
      <c r="GEM3" s="165"/>
      <c r="GEN3" s="165"/>
      <c r="GEO3" s="165"/>
      <c r="GEP3" s="165"/>
      <c r="GEQ3" s="165"/>
      <c r="GER3" s="165"/>
      <c r="GES3" s="165"/>
      <c r="GET3" s="165"/>
      <c r="GEU3" s="165"/>
      <c r="GEV3" s="165"/>
      <c r="GEW3" s="165"/>
      <c r="GEX3" s="165"/>
      <c r="GEY3" s="165"/>
      <c r="GEZ3" s="165"/>
      <c r="GFA3" s="165"/>
      <c r="GFB3" s="165"/>
      <c r="GFC3" s="165"/>
      <c r="GFD3" s="165"/>
      <c r="GFE3" s="165"/>
      <c r="GFF3" s="165"/>
      <c r="GFG3" s="165"/>
      <c r="GFH3" s="165"/>
      <c r="GFI3" s="165"/>
      <c r="GFJ3" s="165"/>
      <c r="GFK3" s="165"/>
      <c r="GFL3" s="165"/>
      <c r="GFM3" s="165"/>
      <c r="GFN3" s="165"/>
      <c r="GFO3" s="165"/>
      <c r="GFP3" s="165"/>
      <c r="GFQ3" s="165"/>
      <c r="GFR3" s="165"/>
      <c r="GFS3" s="165"/>
      <c r="GFT3" s="165"/>
      <c r="GFU3" s="165"/>
      <c r="GFV3" s="165"/>
      <c r="GFW3" s="165"/>
      <c r="GFX3" s="165"/>
      <c r="GFY3" s="165"/>
      <c r="GFZ3" s="165"/>
      <c r="GGA3" s="165"/>
      <c r="GGB3" s="165"/>
      <c r="GGC3" s="165"/>
      <c r="GGD3" s="165"/>
      <c r="GGE3" s="165"/>
      <c r="GGF3" s="165"/>
      <c r="GGG3" s="165"/>
      <c r="GGH3" s="165"/>
      <c r="GGI3" s="165"/>
      <c r="GGJ3" s="165"/>
      <c r="GGK3" s="165"/>
      <c r="GGL3" s="165"/>
      <c r="GGM3" s="165"/>
      <c r="GGN3" s="165"/>
      <c r="GGO3" s="165"/>
      <c r="GGP3" s="165"/>
      <c r="GGQ3" s="165"/>
      <c r="GGR3" s="165"/>
      <c r="GGS3" s="165"/>
      <c r="GGT3" s="165"/>
      <c r="GGU3" s="165"/>
      <c r="GGV3" s="165"/>
      <c r="GGW3" s="165"/>
      <c r="GGX3" s="165"/>
      <c r="GGY3" s="165"/>
      <c r="GGZ3" s="165"/>
      <c r="GHA3" s="165"/>
      <c r="GHB3" s="165"/>
      <c r="GHC3" s="165"/>
      <c r="GHD3" s="165"/>
      <c r="GHE3" s="165"/>
      <c r="GHF3" s="165"/>
      <c r="GHG3" s="165"/>
      <c r="GHH3" s="165"/>
      <c r="GHI3" s="165"/>
      <c r="GHJ3" s="165"/>
      <c r="GHK3" s="165"/>
      <c r="GHL3" s="165"/>
      <c r="GHM3" s="165"/>
      <c r="GHN3" s="165"/>
      <c r="GHO3" s="165"/>
      <c r="GHP3" s="165"/>
      <c r="GHQ3" s="165"/>
      <c r="GHR3" s="165"/>
      <c r="GHS3" s="165"/>
      <c r="GHT3" s="165"/>
      <c r="GHU3" s="165"/>
      <c r="GHV3" s="165"/>
      <c r="GHW3" s="165"/>
      <c r="GHX3" s="165"/>
      <c r="GHY3" s="165"/>
      <c r="GHZ3" s="165"/>
      <c r="GIA3" s="165"/>
      <c r="GIB3" s="165"/>
      <c r="GIC3" s="165"/>
      <c r="GID3" s="165"/>
      <c r="GIE3" s="165"/>
      <c r="GIF3" s="165"/>
      <c r="GIG3" s="165"/>
      <c r="GIH3" s="165"/>
      <c r="GII3" s="165"/>
      <c r="GIJ3" s="165"/>
      <c r="GIK3" s="165"/>
      <c r="GIL3" s="165"/>
      <c r="GIM3" s="165"/>
      <c r="GIN3" s="165"/>
      <c r="GIO3" s="165"/>
      <c r="GIP3" s="165"/>
      <c r="GIQ3" s="165"/>
      <c r="GIR3" s="165"/>
      <c r="GIS3" s="165"/>
      <c r="GIT3" s="165"/>
      <c r="GIU3" s="165"/>
      <c r="GIV3" s="165"/>
      <c r="GIW3" s="165"/>
      <c r="GIX3" s="165"/>
      <c r="GIY3" s="165"/>
      <c r="GIZ3" s="165"/>
      <c r="GJA3" s="165"/>
      <c r="GJB3" s="165"/>
      <c r="GJC3" s="165"/>
      <c r="GJD3" s="165"/>
      <c r="GJE3" s="165"/>
      <c r="GJF3" s="165"/>
      <c r="GJG3" s="165"/>
      <c r="GJH3" s="165"/>
      <c r="GJI3" s="165"/>
      <c r="GJJ3" s="165"/>
      <c r="GJK3" s="165"/>
      <c r="GJL3" s="165"/>
      <c r="GJM3" s="165"/>
      <c r="GJN3" s="165"/>
      <c r="GJO3" s="165"/>
      <c r="GJP3" s="165"/>
      <c r="GJQ3" s="165"/>
      <c r="GJR3" s="165"/>
      <c r="GJS3" s="165"/>
      <c r="GJT3" s="165"/>
      <c r="GJU3" s="165"/>
      <c r="GJV3" s="165"/>
      <c r="GJW3" s="165"/>
      <c r="GJX3" s="165"/>
      <c r="GJY3" s="165"/>
      <c r="GJZ3" s="165"/>
      <c r="GKA3" s="165"/>
      <c r="GKB3" s="165"/>
      <c r="GKC3" s="165"/>
      <c r="GKD3" s="165"/>
      <c r="GKE3" s="165"/>
      <c r="GKF3" s="165"/>
      <c r="GKG3" s="165"/>
      <c r="GKH3" s="165"/>
      <c r="GKI3" s="165"/>
      <c r="GKJ3" s="165"/>
      <c r="GKK3" s="165"/>
      <c r="GKL3" s="165"/>
      <c r="GKM3" s="165"/>
      <c r="GKN3" s="165"/>
      <c r="GKO3" s="165"/>
      <c r="GKP3" s="165"/>
      <c r="GKQ3" s="165"/>
      <c r="GKR3" s="165"/>
      <c r="GKS3" s="165"/>
      <c r="GKT3" s="165"/>
      <c r="GKU3" s="165"/>
      <c r="GKV3" s="165"/>
      <c r="GKW3" s="165"/>
      <c r="GKX3" s="165"/>
      <c r="GKY3" s="165"/>
      <c r="GKZ3" s="165"/>
      <c r="GLA3" s="165"/>
      <c r="GLB3" s="165"/>
      <c r="GLC3" s="165"/>
      <c r="GLD3" s="165"/>
      <c r="GLE3" s="165"/>
      <c r="GLF3" s="165"/>
      <c r="GLG3" s="165"/>
      <c r="GLH3" s="165"/>
      <c r="GLI3" s="165"/>
      <c r="GLJ3" s="165"/>
      <c r="GLK3" s="165"/>
      <c r="GLL3" s="165"/>
      <c r="GLM3" s="165"/>
      <c r="GLN3" s="165"/>
      <c r="GLO3" s="165"/>
      <c r="GLP3" s="165"/>
      <c r="GLQ3" s="165"/>
      <c r="GLR3" s="165"/>
      <c r="GLS3" s="165"/>
      <c r="GLT3" s="165"/>
      <c r="GLU3" s="165"/>
      <c r="GLV3" s="165"/>
      <c r="GLW3" s="165"/>
      <c r="GLX3" s="165"/>
      <c r="GLY3" s="165"/>
      <c r="GLZ3" s="165"/>
      <c r="GMA3" s="165"/>
      <c r="GMB3" s="165"/>
      <c r="GMC3" s="165"/>
      <c r="GMD3" s="165"/>
      <c r="GME3" s="165"/>
      <c r="GMF3" s="165"/>
      <c r="GMG3" s="165"/>
      <c r="GMH3" s="165"/>
      <c r="GMI3" s="165"/>
      <c r="GMJ3" s="165"/>
      <c r="GMK3" s="165"/>
      <c r="GML3" s="165"/>
      <c r="GMM3" s="165"/>
      <c r="GMN3" s="165"/>
      <c r="GMO3" s="165"/>
      <c r="GMP3" s="165"/>
      <c r="GMQ3" s="165"/>
      <c r="GMR3" s="165"/>
      <c r="GMS3" s="165"/>
      <c r="GMT3" s="165"/>
      <c r="GMU3" s="165"/>
      <c r="GMV3" s="165"/>
      <c r="GMW3" s="165"/>
      <c r="GMX3" s="165"/>
      <c r="GMY3" s="165"/>
      <c r="GMZ3" s="165"/>
      <c r="GNA3" s="165"/>
      <c r="GNB3" s="165"/>
      <c r="GNC3" s="165"/>
      <c r="GND3" s="165"/>
      <c r="GNE3" s="165"/>
      <c r="GNF3" s="165"/>
      <c r="GNG3" s="165"/>
      <c r="GNH3" s="165"/>
      <c r="GNI3" s="165"/>
      <c r="GNJ3" s="165"/>
      <c r="GNK3" s="165"/>
      <c r="GNL3" s="165"/>
      <c r="GNM3" s="165"/>
      <c r="GNN3" s="165"/>
      <c r="GNO3" s="165"/>
      <c r="GNP3" s="165"/>
      <c r="GNQ3" s="165"/>
      <c r="GNR3" s="165"/>
      <c r="GNS3" s="165"/>
      <c r="GNT3" s="165"/>
      <c r="GNU3" s="165"/>
      <c r="GNV3" s="165"/>
      <c r="GNW3" s="165"/>
      <c r="GNX3" s="165"/>
      <c r="GNY3" s="165"/>
      <c r="GNZ3" s="165"/>
      <c r="GOA3" s="165"/>
      <c r="GOB3" s="165"/>
      <c r="GOC3" s="165"/>
      <c r="GOD3" s="165"/>
      <c r="GOE3" s="165"/>
      <c r="GOF3" s="165"/>
      <c r="GOG3" s="165"/>
      <c r="GOH3" s="165"/>
      <c r="GOI3" s="165"/>
      <c r="GOJ3" s="165"/>
      <c r="GOK3" s="165"/>
      <c r="GOL3" s="165"/>
      <c r="GOM3" s="165"/>
      <c r="GON3" s="165"/>
      <c r="GOO3" s="165"/>
      <c r="GOP3" s="165"/>
      <c r="GOQ3" s="165"/>
      <c r="GOR3" s="165"/>
      <c r="GOS3" s="165"/>
      <c r="GOT3" s="165"/>
      <c r="GOU3" s="165"/>
      <c r="GOV3" s="165"/>
      <c r="GOW3" s="165"/>
      <c r="GOX3" s="165"/>
      <c r="GOY3" s="165"/>
      <c r="GOZ3" s="165"/>
      <c r="GPA3" s="165"/>
      <c r="GPB3" s="165"/>
      <c r="GPC3" s="165"/>
      <c r="GPD3" s="165"/>
      <c r="GPE3" s="165"/>
      <c r="GPF3" s="165"/>
      <c r="GPG3" s="165"/>
      <c r="GPH3" s="165"/>
      <c r="GPI3" s="165"/>
      <c r="GPJ3" s="165"/>
      <c r="GPK3" s="165"/>
      <c r="GPL3" s="165"/>
      <c r="GPM3" s="165"/>
      <c r="GPN3" s="165"/>
      <c r="GPO3" s="165"/>
      <c r="GPP3" s="165"/>
      <c r="GPQ3" s="165"/>
      <c r="GPR3" s="165"/>
      <c r="GPS3" s="165"/>
      <c r="GPT3" s="165"/>
      <c r="GPU3" s="165"/>
      <c r="GPV3" s="165"/>
      <c r="GPW3" s="165"/>
      <c r="GPX3" s="165"/>
      <c r="GPY3" s="165"/>
      <c r="GPZ3" s="165"/>
      <c r="GQA3" s="165"/>
      <c r="GQB3" s="165"/>
      <c r="GQC3" s="165"/>
      <c r="GQD3" s="165"/>
      <c r="GQE3" s="165"/>
      <c r="GQF3" s="165"/>
      <c r="GQG3" s="165"/>
      <c r="GQH3" s="165"/>
      <c r="GQI3" s="165"/>
      <c r="GQJ3" s="165"/>
      <c r="GQK3" s="165"/>
      <c r="GQL3" s="165"/>
      <c r="GQM3" s="165"/>
      <c r="GQN3" s="165"/>
      <c r="GQO3" s="165"/>
      <c r="GQP3" s="165"/>
      <c r="GQQ3" s="165"/>
      <c r="GQR3" s="165"/>
      <c r="GQS3" s="165"/>
      <c r="GQT3" s="165"/>
      <c r="GQU3" s="165"/>
      <c r="GQV3" s="165"/>
      <c r="GQW3" s="165"/>
      <c r="GQX3" s="165"/>
      <c r="GQY3" s="165"/>
      <c r="GQZ3" s="165"/>
      <c r="GRA3" s="165"/>
      <c r="GRB3" s="165"/>
      <c r="GRC3" s="165"/>
      <c r="GRD3" s="165"/>
      <c r="GRE3" s="165"/>
      <c r="GRF3" s="165"/>
      <c r="GRG3" s="165"/>
      <c r="GRH3" s="165"/>
      <c r="GRI3" s="165"/>
      <c r="GRJ3" s="165"/>
      <c r="GRK3" s="165"/>
      <c r="GRL3" s="165"/>
      <c r="GRM3" s="165"/>
      <c r="GRN3" s="165"/>
      <c r="GRO3" s="165"/>
      <c r="GRP3" s="165"/>
      <c r="GRQ3" s="165"/>
      <c r="GRR3" s="165"/>
      <c r="GRS3" s="165"/>
      <c r="GRT3" s="165"/>
      <c r="GRU3" s="165"/>
      <c r="GRV3" s="165"/>
      <c r="GRW3" s="165"/>
      <c r="GRX3" s="165"/>
      <c r="GRY3" s="165"/>
      <c r="GRZ3" s="165"/>
      <c r="GSA3" s="165"/>
      <c r="GSB3" s="165"/>
      <c r="GSC3" s="165"/>
      <c r="GSD3" s="165"/>
      <c r="GSE3" s="165"/>
      <c r="GSF3" s="165"/>
      <c r="GSG3" s="165"/>
      <c r="GSH3" s="165"/>
      <c r="GSI3" s="165"/>
      <c r="GSJ3" s="165"/>
      <c r="GSK3" s="165"/>
      <c r="GSL3" s="165"/>
      <c r="GSM3" s="165"/>
      <c r="GSN3" s="165"/>
      <c r="GSO3" s="165"/>
      <c r="GSP3" s="165"/>
      <c r="GSQ3" s="165"/>
      <c r="GSR3" s="165"/>
      <c r="GSS3" s="165"/>
      <c r="GST3" s="165"/>
      <c r="GSU3" s="165"/>
      <c r="GSV3" s="165"/>
      <c r="GSW3" s="165"/>
      <c r="GSX3" s="165"/>
      <c r="GSY3" s="165"/>
      <c r="GSZ3" s="165"/>
      <c r="GTA3" s="165"/>
      <c r="GTB3" s="165"/>
      <c r="GTC3" s="165"/>
      <c r="GTD3" s="165"/>
      <c r="GTE3" s="165"/>
      <c r="GTF3" s="165"/>
      <c r="GTG3" s="165"/>
      <c r="GTH3" s="165"/>
      <c r="GTI3" s="165"/>
      <c r="GTJ3" s="165"/>
      <c r="GTK3" s="165"/>
      <c r="GTL3" s="165"/>
      <c r="GTM3" s="165"/>
      <c r="GTN3" s="165"/>
      <c r="GTO3" s="165"/>
      <c r="GTP3" s="165"/>
      <c r="GTQ3" s="165"/>
      <c r="GTR3" s="165"/>
      <c r="GTS3" s="165"/>
      <c r="GTT3" s="165"/>
      <c r="GTU3" s="165"/>
      <c r="GTV3" s="165"/>
      <c r="GTW3" s="165"/>
      <c r="GTX3" s="165"/>
      <c r="GTY3" s="165"/>
      <c r="GTZ3" s="165"/>
      <c r="GUA3" s="165"/>
      <c r="GUB3" s="165"/>
      <c r="GUC3" s="165"/>
      <c r="GUD3" s="165"/>
      <c r="GUE3" s="165"/>
      <c r="GUF3" s="165"/>
      <c r="GUG3" s="165"/>
      <c r="GUH3" s="165"/>
      <c r="GUI3" s="165"/>
      <c r="GUJ3" s="165"/>
      <c r="GUK3" s="165"/>
      <c r="GUL3" s="165"/>
      <c r="GUM3" s="165"/>
      <c r="GUN3" s="165"/>
      <c r="GUO3" s="165"/>
      <c r="GUP3" s="165"/>
      <c r="GUQ3" s="165"/>
      <c r="GUR3" s="165"/>
      <c r="GUS3" s="165"/>
      <c r="GUT3" s="165"/>
      <c r="GUU3" s="165"/>
      <c r="GUV3" s="165"/>
      <c r="GUW3" s="165"/>
      <c r="GUX3" s="165"/>
      <c r="GUY3" s="165"/>
      <c r="GUZ3" s="165"/>
      <c r="GVA3" s="165"/>
      <c r="GVB3" s="165"/>
      <c r="GVC3" s="165"/>
      <c r="GVD3" s="165"/>
      <c r="GVE3" s="165"/>
      <c r="GVF3" s="165"/>
      <c r="GVG3" s="165"/>
      <c r="GVH3" s="165"/>
      <c r="GVI3" s="165"/>
      <c r="GVJ3" s="165"/>
      <c r="GVK3" s="165"/>
      <c r="GVL3" s="165"/>
      <c r="GVM3" s="165"/>
      <c r="GVN3" s="165"/>
      <c r="GVO3" s="165"/>
      <c r="GVP3" s="165"/>
      <c r="GVQ3" s="165"/>
      <c r="GVR3" s="165"/>
      <c r="GVS3" s="165"/>
      <c r="GVT3" s="165"/>
      <c r="GVU3" s="165"/>
      <c r="GVV3" s="165"/>
      <c r="GVW3" s="165"/>
      <c r="GVX3" s="165"/>
      <c r="GVY3" s="165"/>
      <c r="GVZ3" s="165"/>
      <c r="GWA3" s="165"/>
      <c r="GWB3" s="165"/>
      <c r="GWC3" s="165"/>
      <c r="GWD3" s="165"/>
      <c r="GWE3" s="165"/>
      <c r="GWF3" s="165"/>
      <c r="GWG3" s="165"/>
      <c r="GWH3" s="165"/>
      <c r="GWI3" s="165"/>
      <c r="GWJ3" s="165"/>
      <c r="GWK3" s="165"/>
      <c r="GWL3" s="165"/>
      <c r="GWM3" s="165"/>
      <c r="GWN3" s="165"/>
      <c r="GWO3" s="165"/>
      <c r="GWP3" s="165"/>
      <c r="GWQ3" s="165"/>
      <c r="GWR3" s="165"/>
      <c r="GWS3" s="165"/>
      <c r="GWT3" s="165"/>
      <c r="GWU3" s="165"/>
      <c r="GWV3" s="165"/>
      <c r="GWW3" s="165"/>
      <c r="GWX3" s="165"/>
      <c r="GWY3" s="165"/>
      <c r="GWZ3" s="165"/>
      <c r="GXA3" s="165"/>
      <c r="GXB3" s="165"/>
      <c r="GXC3" s="165"/>
      <c r="GXD3" s="165"/>
      <c r="GXE3" s="165"/>
      <c r="GXF3" s="165"/>
      <c r="GXG3" s="165"/>
      <c r="GXH3" s="165"/>
      <c r="GXI3" s="165"/>
      <c r="GXJ3" s="165"/>
      <c r="GXK3" s="165"/>
      <c r="GXL3" s="165"/>
      <c r="GXM3" s="165"/>
      <c r="GXN3" s="165"/>
      <c r="GXO3" s="165"/>
      <c r="GXP3" s="165"/>
      <c r="GXQ3" s="165"/>
      <c r="GXR3" s="165"/>
      <c r="GXS3" s="165"/>
      <c r="GXT3" s="165"/>
      <c r="GXU3" s="165"/>
      <c r="GXV3" s="165"/>
      <c r="GXW3" s="165"/>
      <c r="GXX3" s="165"/>
      <c r="GXY3" s="165"/>
      <c r="GXZ3" s="165"/>
      <c r="GYA3" s="165"/>
      <c r="GYB3" s="165"/>
      <c r="GYC3" s="165"/>
      <c r="GYD3" s="165"/>
      <c r="GYE3" s="165"/>
      <c r="GYF3" s="165"/>
      <c r="GYG3" s="165"/>
      <c r="GYH3" s="165"/>
      <c r="GYI3" s="165"/>
      <c r="GYJ3" s="165"/>
      <c r="GYK3" s="165"/>
      <c r="GYL3" s="165"/>
      <c r="GYM3" s="165"/>
      <c r="GYN3" s="165"/>
      <c r="GYO3" s="165"/>
      <c r="GYP3" s="165"/>
      <c r="GYQ3" s="165"/>
      <c r="GYR3" s="165"/>
      <c r="GYS3" s="165"/>
      <c r="GYT3" s="165"/>
      <c r="GYU3" s="165"/>
      <c r="GYV3" s="165"/>
      <c r="GYW3" s="165"/>
      <c r="GYX3" s="165"/>
      <c r="GYY3" s="165"/>
      <c r="GYZ3" s="165"/>
      <c r="GZA3" s="165"/>
      <c r="GZB3" s="165"/>
      <c r="GZC3" s="165"/>
      <c r="GZD3" s="165"/>
      <c r="GZE3" s="165"/>
      <c r="GZF3" s="165"/>
      <c r="GZG3" s="165"/>
      <c r="GZH3" s="165"/>
      <c r="GZI3" s="165"/>
      <c r="GZJ3" s="165"/>
      <c r="GZK3" s="165"/>
      <c r="GZL3" s="165"/>
      <c r="GZM3" s="165"/>
      <c r="GZN3" s="165"/>
      <c r="GZO3" s="165"/>
      <c r="GZP3" s="165"/>
      <c r="GZQ3" s="165"/>
      <c r="GZR3" s="165"/>
      <c r="GZS3" s="165"/>
      <c r="GZT3" s="165"/>
      <c r="GZU3" s="165"/>
      <c r="GZV3" s="165"/>
      <c r="GZW3" s="165"/>
      <c r="GZX3" s="165"/>
      <c r="GZY3" s="165"/>
      <c r="GZZ3" s="165"/>
      <c r="HAA3" s="165"/>
      <c r="HAB3" s="165"/>
      <c r="HAC3" s="165"/>
      <c r="HAD3" s="165"/>
      <c r="HAE3" s="165"/>
      <c r="HAF3" s="165"/>
      <c r="HAG3" s="165"/>
      <c r="HAH3" s="165"/>
      <c r="HAI3" s="165"/>
      <c r="HAJ3" s="165"/>
      <c r="HAK3" s="165"/>
      <c r="HAL3" s="165"/>
      <c r="HAM3" s="165"/>
      <c r="HAN3" s="165"/>
      <c r="HAO3" s="165"/>
      <c r="HAP3" s="165"/>
      <c r="HAQ3" s="165"/>
      <c r="HAR3" s="165"/>
      <c r="HAS3" s="165"/>
      <c r="HAT3" s="165"/>
      <c r="HAU3" s="165"/>
      <c r="HAV3" s="165"/>
      <c r="HAW3" s="165"/>
      <c r="HAX3" s="165"/>
      <c r="HAY3" s="165"/>
      <c r="HAZ3" s="165"/>
      <c r="HBA3" s="165"/>
      <c r="HBB3" s="165"/>
      <c r="HBC3" s="165"/>
      <c r="HBD3" s="165"/>
      <c r="HBE3" s="165"/>
      <c r="HBF3" s="165"/>
      <c r="HBG3" s="165"/>
      <c r="HBH3" s="165"/>
      <c r="HBI3" s="165"/>
      <c r="HBJ3" s="165"/>
      <c r="HBK3" s="165"/>
      <c r="HBL3" s="165"/>
      <c r="HBM3" s="165"/>
      <c r="HBN3" s="165"/>
      <c r="HBO3" s="165"/>
      <c r="HBP3" s="165"/>
      <c r="HBQ3" s="165"/>
      <c r="HBR3" s="165"/>
      <c r="HBS3" s="165"/>
      <c r="HBT3" s="165"/>
      <c r="HBU3" s="165"/>
      <c r="HBV3" s="165"/>
      <c r="HBW3" s="165"/>
      <c r="HBX3" s="165"/>
      <c r="HBY3" s="165"/>
      <c r="HBZ3" s="165"/>
      <c r="HCA3" s="165"/>
      <c r="HCB3" s="165"/>
      <c r="HCC3" s="165"/>
      <c r="HCD3" s="165"/>
      <c r="HCE3" s="165"/>
      <c r="HCF3" s="165"/>
      <c r="HCG3" s="165"/>
      <c r="HCH3" s="165"/>
      <c r="HCI3" s="165"/>
      <c r="HCJ3" s="165"/>
      <c r="HCK3" s="165"/>
      <c r="HCL3" s="165"/>
      <c r="HCM3" s="165"/>
      <c r="HCN3" s="165"/>
      <c r="HCO3" s="165"/>
      <c r="HCP3" s="165"/>
      <c r="HCQ3" s="165"/>
      <c r="HCR3" s="165"/>
      <c r="HCS3" s="165"/>
      <c r="HCT3" s="165"/>
      <c r="HCU3" s="165"/>
      <c r="HCV3" s="165"/>
      <c r="HCW3" s="165"/>
      <c r="HCX3" s="165"/>
      <c r="HCY3" s="165"/>
      <c r="HCZ3" s="165"/>
      <c r="HDA3" s="165"/>
      <c r="HDB3" s="165"/>
      <c r="HDC3" s="165"/>
      <c r="HDD3" s="165"/>
      <c r="HDE3" s="165"/>
      <c r="HDF3" s="165"/>
      <c r="HDG3" s="165"/>
      <c r="HDH3" s="165"/>
      <c r="HDI3" s="165"/>
      <c r="HDJ3" s="165"/>
      <c r="HDK3" s="165"/>
      <c r="HDL3" s="165"/>
      <c r="HDM3" s="165"/>
      <c r="HDN3" s="165"/>
      <c r="HDO3" s="165"/>
      <c r="HDP3" s="165"/>
      <c r="HDQ3" s="165"/>
      <c r="HDR3" s="165"/>
      <c r="HDS3" s="165"/>
      <c r="HDT3" s="165"/>
      <c r="HDU3" s="165"/>
      <c r="HDV3" s="165"/>
      <c r="HDW3" s="165"/>
      <c r="HDX3" s="165"/>
      <c r="HDY3" s="165"/>
      <c r="HDZ3" s="165"/>
      <c r="HEA3" s="165"/>
      <c r="HEB3" s="165"/>
      <c r="HEC3" s="165"/>
      <c r="HED3" s="165"/>
      <c r="HEE3" s="165"/>
      <c r="HEF3" s="165"/>
      <c r="HEG3" s="165"/>
      <c r="HEH3" s="165"/>
      <c r="HEI3" s="165"/>
      <c r="HEJ3" s="165"/>
      <c r="HEK3" s="165"/>
      <c r="HEL3" s="165"/>
      <c r="HEM3" s="165"/>
      <c r="HEN3" s="165"/>
      <c r="HEO3" s="165"/>
      <c r="HEP3" s="165"/>
      <c r="HEQ3" s="165"/>
      <c r="HER3" s="165"/>
      <c r="HES3" s="165"/>
      <c r="HET3" s="165"/>
      <c r="HEU3" s="165"/>
      <c r="HEV3" s="165"/>
      <c r="HEW3" s="165"/>
      <c r="HEX3" s="165"/>
      <c r="HEY3" s="165"/>
      <c r="HEZ3" s="165"/>
      <c r="HFA3" s="165"/>
      <c r="HFB3" s="165"/>
      <c r="HFC3" s="165"/>
      <c r="HFD3" s="165"/>
      <c r="HFE3" s="165"/>
      <c r="HFF3" s="165"/>
      <c r="HFG3" s="165"/>
      <c r="HFH3" s="165"/>
      <c r="HFI3" s="165"/>
      <c r="HFJ3" s="165"/>
      <c r="HFK3" s="165"/>
      <c r="HFL3" s="165"/>
      <c r="HFM3" s="165"/>
      <c r="HFN3" s="165"/>
      <c r="HFO3" s="165"/>
      <c r="HFP3" s="165"/>
      <c r="HFQ3" s="165"/>
      <c r="HFR3" s="165"/>
      <c r="HFS3" s="165"/>
      <c r="HFT3" s="165"/>
      <c r="HFU3" s="165"/>
      <c r="HFV3" s="165"/>
      <c r="HFW3" s="165"/>
      <c r="HFX3" s="165"/>
      <c r="HFY3" s="165"/>
      <c r="HFZ3" s="165"/>
      <c r="HGA3" s="165"/>
      <c r="HGB3" s="165"/>
      <c r="HGC3" s="165"/>
      <c r="HGD3" s="165"/>
      <c r="HGE3" s="165"/>
      <c r="HGF3" s="165"/>
      <c r="HGG3" s="165"/>
      <c r="HGH3" s="165"/>
      <c r="HGI3" s="165"/>
      <c r="HGJ3" s="165"/>
      <c r="HGK3" s="165"/>
      <c r="HGL3" s="165"/>
      <c r="HGM3" s="165"/>
      <c r="HGN3" s="165"/>
      <c r="HGO3" s="165"/>
      <c r="HGP3" s="165"/>
      <c r="HGQ3" s="165"/>
      <c r="HGR3" s="165"/>
      <c r="HGS3" s="165"/>
      <c r="HGT3" s="165"/>
      <c r="HGU3" s="165"/>
      <c r="HGV3" s="165"/>
      <c r="HGW3" s="165"/>
      <c r="HGX3" s="165"/>
      <c r="HGY3" s="165"/>
      <c r="HGZ3" s="165"/>
      <c r="HHA3" s="165"/>
      <c r="HHB3" s="165"/>
      <c r="HHC3" s="165"/>
      <c r="HHD3" s="165"/>
      <c r="HHE3" s="165"/>
      <c r="HHF3" s="165"/>
      <c r="HHG3" s="165"/>
      <c r="HHH3" s="165"/>
      <c r="HHI3" s="165"/>
      <c r="HHJ3" s="165"/>
      <c r="HHK3" s="165"/>
      <c r="HHL3" s="165"/>
      <c r="HHM3" s="165"/>
      <c r="HHN3" s="165"/>
      <c r="HHO3" s="165"/>
      <c r="HHP3" s="165"/>
      <c r="HHQ3" s="165"/>
      <c r="HHR3" s="165"/>
      <c r="HHS3" s="165"/>
      <c r="HHT3" s="165"/>
      <c r="HHU3" s="165"/>
      <c r="HHV3" s="165"/>
      <c r="HHW3" s="165"/>
      <c r="HHX3" s="165"/>
      <c r="HHY3" s="165"/>
      <c r="HHZ3" s="165"/>
      <c r="HIA3" s="165"/>
      <c r="HIB3" s="165"/>
      <c r="HIC3" s="165"/>
      <c r="HID3" s="165"/>
      <c r="HIE3" s="165"/>
      <c r="HIF3" s="165"/>
      <c r="HIG3" s="165"/>
      <c r="HIH3" s="165"/>
      <c r="HII3" s="165"/>
      <c r="HIJ3" s="165"/>
      <c r="HIK3" s="165"/>
      <c r="HIL3" s="165"/>
      <c r="HIM3" s="165"/>
      <c r="HIN3" s="165"/>
      <c r="HIO3" s="165"/>
      <c r="HIP3" s="165"/>
      <c r="HIQ3" s="165"/>
      <c r="HIR3" s="165"/>
      <c r="HIS3" s="165"/>
      <c r="HIT3" s="165"/>
      <c r="HIU3" s="165"/>
      <c r="HIV3" s="165"/>
      <c r="HIW3" s="165"/>
      <c r="HIX3" s="165"/>
      <c r="HIY3" s="165"/>
      <c r="HIZ3" s="165"/>
      <c r="HJA3" s="165"/>
      <c r="HJB3" s="165"/>
      <c r="HJC3" s="165"/>
      <c r="HJD3" s="165"/>
      <c r="HJE3" s="165"/>
      <c r="HJF3" s="165"/>
      <c r="HJG3" s="165"/>
      <c r="HJH3" s="165"/>
      <c r="HJI3" s="165"/>
      <c r="HJJ3" s="165"/>
      <c r="HJK3" s="165"/>
      <c r="HJL3" s="165"/>
      <c r="HJM3" s="165"/>
      <c r="HJN3" s="165"/>
      <c r="HJO3" s="165"/>
      <c r="HJP3" s="165"/>
      <c r="HJQ3" s="165"/>
      <c r="HJR3" s="165"/>
      <c r="HJS3" s="165"/>
      <c r="HJT3" s="165"/>
      <c r="HJU3" s="165"/>
      <c r="HJV3" s="165"/>
      <c r="HJW3" s="165"/>
      <c r="HJX3" s="165"/>
      <c r="HJY3" s="165"/>
      <c r="HJZ3" s="165"/>
      <c r="HKA3" s="165"/>
      <c r="HKB3" s="165"/>
      <c r="HKC3" s="165"/>
      <c r="HKD3" s="165"/>
      <c r="HKE3" s="165"/>
      <c r="HKF3" s="165"/>
      <c r="HKG3" s="165"/>
      <c r="HKH3" s="165"/>
      <c r="HKI3" s="165"/>
      <c r="HKJ3" s="165"/>
      <c r="HKK3" s="165"/>
      <c r="HKL3" s="165"/>
      <c r="HKM3" s="165"/>
      <c r="HKN3" s="165"/>
      <c r="HKO3" s="165"/>
      <c r="HKP3" s="165"/>
      <c r="HKQ3" s="165"/>
      <c r="HKR3" s="165"/>
      <c r="HKS3" s="165"/>
      <c r="HKT3" s="165"/>
      <c r="HKU3" s="165"/>
      <c r="HKV3" s="165"/>
      <c r="HKW3" s="165"/>
      <c r="HKX3" s="165"/>
      <c r="HKY3" s="165"/>
      <c r="HKZ3" s="165"/>
      <c r="HLA3" s="165"/>
      <c r="HLB3" s="165"/>
      <c r="HLC3" s="165"/>
      <c r="HLD3" s="165"/>
      <c r="HLE3" s="165"/>
      <c r="HLF3" s="165"/>
      <c r="HLG3" s="165"/>
      <c r="HLH3" s="165"/>
      <c r="HLI3" s="165"/>
      <c r="HLJ3" s="165"/>
      <c r="HLK3" s="165"/>
      <c r="HLL3" s="165"/>
      <c r="HLM3" s="165"/>
      <c r="HLN3" s="165"/>
      <c r="HLO3" s="165"/>
      <c r="HLP3" s="165"/>
      <c r="HLQ3" s="165"/>
      <c r="HLR3" s="165"/>
      <c r="HLS3" s="165"/>
      <c r="HLT3" s="165"/>
      <c r="HLU3" s="165"/>
      <c r="HLV3" s="165"/>
      <c r="HLW3" s="165"/>
      <c r="HLX3" s="165"/>
      <c r="HLY3" s="165"/>
      <c r="HLZ3" s="165"/>
      <c r="HMA3" s="165"/>
      <c r="HMB3" s="165"/>
      <c r="HMC3" s="165"/>
      <c r="HMD3" s="165"/>
      <c r="HME3" s="165"/>
      <c r="HMF3" s="165"/>
      <c r="HMG3" s="165"/>
      <c r="HMH3" s="165"/>
      <c r="HMI3" s="165"/>
      <c r="HMJ3" s="165"/>
      <c r="HMK3" s="165"/>
      <c r="HML3" s="165"/>
      <c r="HMM3" s="165"/>
      <c r="HMN3" s="165"/>
      <c r="HMO3" s="165"/>
      <c r="HMP3" s="165"/>
      <c r="HMQ3" s="165"/>
      <c r="HMR3" s="165"/>
      <c r="HMS3" s="165"/>
      <c r="HMT3" s="165"/>
      <c r="HMU3" s="165"/>
      <c r="HMV3" s="165"/>
      <c r="HMW3" s="165"/>
      <c r="HMX3" s="165"/>
      <c r="HMY3" s="165"/>
      <c r="HMZ3" s="165"/>
      <c r="HNA3" s="165"/>
      <c r="HNB3" s="165"/>
      <c r="HNC3" s="165"/>
      <c r="HND3" s="165"/>
      <c r="HNE3" s="165"/>
      <c r="HNF3" s="165"/>
      <c r="HNG3" s="165"/>
      <c r="HNH3" s="165"/>
      <c r="HNI3" s="165"/>
      <c r="HNJ3" s="165"/>
      <c r="HNK3" s="165"/>
      <c r="HNL3" s="165"/>
      <c r="HNM3" s="165"/>
      <c r="HNN3" s="165"/>
      <c r="HNO3" s="165"/>
      <c r="HNP3" s="165"/>
      <c r="HNQ3" s="165"/>
      <c r="HNR3" s="165"/>
      <c r="HNS3" s="165"/>
      <c r="HNT3" s="165"/>
      <c r="HNU3" s="165"/>
      <c r="HNV3" s="165"/>
      <c r="HNW3" s="165"/>
      <c r="HNX3" s="165"/>
      <c r="HNY3" s="165"/>
      <c r="HNZ3" s="165"/>
      <c r="HOA3" s="165"/>
      <c r="HOB3" s="165"/>
      <c r="HOC3" s="165"/>
      <c r="HOD3" s="165"/>
      <c r="HOE3" s="165"/>
      <c r="HOF3" s="165"/>
      <c r="HOG3" s="165"/>
      <c r="HOH3" s="165"/>
      <c r="HOI3" s="165"/>
      <c r="HOJ3" s="165"/>
      <c r="HOK3" s="165"/>
      <c r="HOL3" s="165"/>
      <c r="HOM3" s="165"/>
      <c r="HON3" s="165"/>
      <c r="HOO3" s="165"/>
      <c r="HOP3" s="165"/>
      <c r="HOQ3" s="165"/>
      <c r="HOR3" s="165"/>
      <c r="HOS3" s="165"/>
      <c r="HOT3" s="165"/>
      <c r="HOU3" s="165"/>
      <c r="HOV3" s="165"/>
      <c r="HOW3" s="165"/>
      <c r="HOX3" s="165"/>
      <c r="HOY3" s="165"/>
      <c r="HOZ3" s="165"/>
      <c r="HPA3" s="165"/>
      <c r="HPB3" s="165"/>
      <c r="HPC3" s="165"/>
      <c r="HPD3" s="165"/>
      <c r="HPE3" s="165"/>
      <c r="HPF3" s="165"/>
      <c r="HPG3" s="165"/>
      <c r="HPH3" s="165"/>
      <c r="HPI3" s="165"/>
      <c r="HPJ3" s="165"/>
      <c r="HPK3" s="165"/>
      <c r="HPL3" s="165"/>
      <c r="HPM3" s="165"/>
      <c r="HPN3" s="165"/>
      <c r="HPO3" s="165"/>
      <c r="HPP3" s="165"/>
      <c r="HPQ3" s="165"/>
      <c r="HPR3" s="165"/>
      <c r="HPS3" s="165"/>
      <c r="HPT3" s="165"/>
      <c r="HPU3" s="165"/>
      <c r="HPV3" s="165"/>
      <c r="HPW3" s="165"/>
      <c r="HPX3" s="165"/>
      <c r="HPY3" s="165"/>
      <c r="HPZ3" s="165"/>
      <c r="HQA3" s="165"/>
      <c r="HQB3" s="165"/>
      <c r="HQC3" s="165"/>
      <c r="HQD3" s="165"/>
      <c r="HQE3" s="165"/>
      <c r="HQF3" s="165"/>
      <c r="HQG3" s="165"/>
      <c r="HQH3" s="165"/>
      <c r="HQI3" s="165"/>
      <c r="HQJ3" s="165"/>
      <c r="HQK3" s="165"/>
      <c r="HQL3" s="165"/>
      <c r="HQM3" s="165"/>
      <c r="HQN3" s="165"/>
      <c r="HQO3" s="165"/>
      <c r="HQP3" s="165"/>
      <c r="HQQ3" s="165"/>
      <c r="HQR3" s="165"/>
      <c r="HQS3" s="165"/>
      <c r="HQT3" s="165"/>
      <c r="HQU3" s="165"/>
      <c r="HQV3" s="165"/>
      <c r="HQW3" s="165"/>
      <c r="HQX3" s="165"/>
      <c r="HQY3" s="165"/>
      <c r="HQZ3" s="165"/>
      <c r="HRA3" s="165"/>
      <c r="HRB3" s="165"/>
      <c r="HRC3" s="165"/>
      <c r="HRD3" s="165"/>
      <c r="HRE3" s="165"/>
      <c r="HRF3" s="165"/>
      <c r="HRG3" s="165"/>
      <c r="HRH3" s="165"/>
      <c r="HRI3" s="165"/>
      <c r="HRJ3" s="165"/>
      <c r="HRK3" s="165"/>
      <c r="HRL3" s="165"/>
      <c r="HRM3" s="165"/>
      <c r="HRN3" s="165"/>
      <c r="HRO3" s="165"/>
      <c r="HRP3" s="165"/>
      <c r="HRQ3" s="165"/>
      <c r="HRR3" s="165"/>
      <c r="HRS3" s="165"/>
      <c r="HRT3" s="165"/>
      <c r="HRU3" s="165"/>
      <c r="HRV3" s="165"/>
      <c r="HRW3" s="165"/>
      <c r="HRX3" s="165"/>
      <c r="HRY3" s="165"/>
      <c r="HRZ3" s="165"/>
      <c r="HSA3" s="165"/>
      <c r="HSB3" s="165"/>
      <c r="HSC3" s="165"/>
      <c r="HSD3" s="165"/>
      <c r="HSE3" s="165"/>
      <c r="HSF3" s="165"/>
      <c r="HSG3" s="165"/>
      <c r="HSH3" s="165"/>
      <c r="HSI3" s="165"/>
      <c r="HSJ3" s="165"/>
      <c r="HSK3" s="165"/>
      <c r="HSL3" s="165"/>
      <c r="HSM3" s="165"/>
      <c r="HSN3" s="165"/>
      <c r="HSO3" s="165"/>
      <c r="HSP3" s="165"/>
      <c r="HSQ3" s="165"/>
      <c r="HSR3" s="165"/>
      <c r="HSS3" s="165"/>
      <c r="HST3" s="165"/>
      <c r="HSU3" s="165"/>
      <c r="HSV3" s="165"/>
      <c r="HSW3" s="165"/>
      <c r="HSX3" s="165"/>
      <c r="HSY3" s="165"/>
      <c r="HSZ3" s="165"/>
      <c r="HTA3" s="165"/>
      <c r="HTB3" s="165"/>
      <c r="HTC3" s="165"/>
      <c r="HTD3" s="165"/>
      <c r="HTE3" s="165"/>
      <c r="HTF3" s="165"/>
      <c r="HTG3" s="165"/>
      <c r="HTH3" s="165"/>
      <c r="HTI3" s="165"/>
      <c r="HTJ3" s="165"/>
      <c r="HTK3" s="165"/>
      <c r="HTL3" s="165"/>
      <c r="HTM3" s="165"/>
      <c r="HTN3" s="165"/>
      <c r="HTO3" s="165"/>
      <c r="HTP3" s="165"/>
      <c r="HTQ3" s="165"/>
      <c r="HTR3" s="165"/>
      <c r="HTS3" s="165"/>
      <c r="HTT3" s="165"/>
      <c r="HTU3" s="165"/>
      <c r="HTV3" s="165"/>
      <c r="HTW3" s="165"/>
      <c r="HTX3" s="165"/>
      <c r="HTY3" s="165"/>
      <c r="HTZ3" s="165"/>
      <c r="HUA3" s="165"/>
      <c r="HUB3" s="165"/>
      <c r="HUC3" s="165"/>
      <c r="HUD3" s="165"/>
      <c r="HUE3" s="165"/>
      <c r="HUF3" s="165"/>
      <c r="HUG3" s="165"/>
      <c r="HUH3" s="165"/>
      <c r="HUI3" s="165"/>
      <c r="HUJ3" s="165"/>
      <c r="HUK3" s="165"/>
      <c r="HUL3" s="165"/>
      <c r="HUM3" s="165"/>
      <c r="HUN3" s="165"/>
      <c r="HUO3" s="165"/>
      <c r="HUP3" s="165"/>
      <c r="HUQ3" s="165"/>
      <c r="HUR3" s="165"/>
      <c r="HUS3" s="165"/>
      <c r="HUT3" s="165"/>
      <c r="HUU3" s="165"/>
      <c r="HUV3" s="165"/>
      <c r="HUW3" s="165"/>
      <c r="HUX3" s="165"/>
      <c r="HUY3" s="165"/>
      <c r="HUZ3" s="165"/>
      <c r="HVA3" s="165"/>
      <c r="HVB3" s="165"/>
      <c r="HVC3" s="165"/>
      <c r="HVD3" s="165"/>
      <c r="HVE3" s="165"/>
      <c r="HVF3" s="165"/>
      <c r="HVG3" s="165"/>
      <c r="HVH3" s="165"/>
      <c r="HVI3" s="165"/>
      <c r="HVJ3" s="165"/>
      <c r="HVK3" s="165"/>
      <c r="HVL3" s="165"/>
      <c r="HVM3" s="165"/>
      <c r="HVN3" s="165"/>
      <c r="HVO3" s="165"/>
      <c r="HVP3" s="165"/>
      <c r="HVQ3" s="165"/>
      <c r="HVR3" s="165"/>
      <c r="HVS3" s="165"/>
      <c r="HVT3" s="165"/>
      <c r="HVU3" s="165"/>
      <c r="HVV3" s="165"/>
      <c r="HVW3" s="165"/>
      <c r="HVX3" s="165"/>
      <c r="HVY3" s="165"/>
      <c r="HVZ3" s="165"/>
      <c r="HWA3" s="165"/>
      <c r="HWB3" s="165"/>
      <c r="HWC3" s="165"/>
      <c r="HWD3" s="165"/>
      <c r="HWE3" s="165"/>
      <c r="HWF3" s="165"/>
      <c r="HWG3" s="165"/>
      <c r="HWH3" s="165"/>
      <c r="HWI3" s="165"/>
      <c r="HWJ3" s="165"/>
      <c r="HWK3" s="165"/>
      <c r="HWL3" s="165"/>
      <c r="HWM3" s="165"/>
      <c r="HWN3" s="165"/>
      <c r="HWO3" s="165"/>
      <c r="HWP3" s="165"/>
      <c r="HWQ3" s="165"/>
      <c r="HWR3" s="165"/>
      <c r="HWS3" s="165"/>
      <c r="HWT3" s="165"/>
      <c r="HWU3" s="165"/>
      <c r="HWV3" s="165"/>
      <c r="HWW3" s="165"/>
      <c r="HWX3" s="165"/>
      <c r="HWY3" s="165"/>
      <c r="HWZ3" s="165"/>
      <c r="HXA3" s="165"/>
      <c r="HXB3" s="165"/>
      <c r="HXC3" s="165"/>
      <c r="HXD3" s="165"/>
      <c r="HXE3" s="165"/>
      <c r="HXF3" s="165"/>
      <c r="HXG3" s="165"/>
      <c r="HXH3" s="165"/>
      <c r="HXI3" s="165"/>
      <c r="HXJ3" s="165"/>
      <c r="HXK3" s="165"/>
      <c r="HXL3" s="165"/>
      <c r="HXM3" s="165"/>
      <c r="HXN3" s="165"/>
      <c r="HXO3" s="165"/>
      <c r="HXP3" s="165"/>
      <c r="HXQ3" s="165"/>
      <c r="HXR3" s="165"/>
      <c r="HXS3" s="165"/>
      <c r="HXT3" s="165"/>
      <c r="HXU3" s="165"/>
      <c r="HXV3" s="165"/>
      <c r="HXW3" s="165"/>
      <c r="HXX3" s="165"/>
      <c r="HXY3" s="165"/>
      <c r="HXZ3" s="165"/>
      <c r="HYA3" s="165"/>
      <c r="HYB3" s="165"/>
      <c r="HYC3" s="165"/>
      <c r="HYD3" s="165"/>
      <c r="HYE3" s="165"/>
      <c r="HYF3" s="165"/>
      <c r="HYG3" s="165"/>
      <c r="HYH3" s="165"/>
      <c r="HYI3" s="165"/>
      <c r="HYJ3" s="165"/>
      <c r="HYK3" s="165"/>
      <c r="HYL3" s="165"/>
      <c r="HYM3" s="165"/>
      <c r="HYN3" s="165"/>
      <c r="HYO3" s="165"/>
      <c r="HYP3" s="165"/>
      <c r="HYQ3" s="165"/>
      <c r="HYR3" s="165"/>
      <c r="HYS3" s="165"/>
      <c r="HYT3" s="165"/>
      <c r="HYU3" s="165"/>
      <c r="HYV3" s="165"/>
      <c r="HYW3" s="165"/>
      <c r="HYX3" s="165"/>
      <c r="HYY3" s="165"/>
      <c r="HYZ3" s="165"/>
      <c r="HZA3" s="165"/>
      <c r="HZB3" s="165"/>
      <c r="HZC3" s="165"/>
      <c r="HZD3" s="165"/>
      <c r="HZE3" s="165"/>
      <c r="HZF3" s="165"/>
      <c r="HZG3" s="165"/>
      <c r="HZH3" s="165"/>
      <c r="HZI3" s="165"/>
      <c r="HZJ3" s="165"/>
      <c r="HZK3" s="165"/>
      <c r="HZL3" s="165"/>
      <c r="HZM3" s="165"/>
      <c r="HZN3" s="165"/>
      <c r="HZO3" s="165"/>
      <c r="HZP3" s="165"/>
      <c r="HZQ3" s="165"/>
      <c r="HZR3" s="165"/>
      <c r="HZS3" s="165"/>
      <c r="HZT3" s="165"/>
      <c r="HZU3" s="165"/>
      <c r="HZV3" s="165"/>
      <c r="HZW3" s="165"/>
      <c r="HZX3" s="165"/>
      <c r="HZY3" s="165"/>
      <c r="HZZ3" s="165"/>
      <c r="IAA3" s="165"/>
      <c r="IAB3" s="165"/>
      <c r="IAC3" s="165"/>
      <c r="IAD3" s="165"/>
      <c r="IAE3" s="165"/>
      <c r="IAF3" s="165"/>
      <c r="IAG3" s="165"/>
      <c r="IAH3" s="165"/>
      <c r="IAI3" s="165"/>
      <c r="IAJ3" s="165"/>
      <c r="IAK3" s="165"/>
      <c r="IAL3" s="165"/>
      <c r="IAM3" s="165"/>
      <c r="IAN3" s="165"/>
      <c r="IAO3" s="165"/>
      <c r="IAP3" s="165"/>
      <c r="IAQ3" s="165"/>
      <c r="IAR3" s="165"/>
      <c r="IAS3" s="165"/>
      <c r="IAT3" s="165"/>
      <c r="IAU3" s="165"/>
      <c r="IAV3" s="165"/>
      <c r="IAW3" s="165"/>
      <c r="IAX3" s="165"/>
      <c r="IAY3" s="165"/>
      <c r="IAZ3" s="165"/>
      <c r="IBA3" s="165"/>
      <c r="IBB3" s="165"/>
      <c r="IBC3" s="165"/>
      <c r="IBD3" s="165"/>
      <c r="IBE3" s="165"/>
      <c r="IBF3" s="165"/>
      <c r="IBG3" s="165"/>
      <c r="IBH3" s="165"/>
      <c r="IBI3" s="165"/>
      <c r="IBJ3" s="165"/>
      <c r="IBK3" s="165"/>
      <c r="IBL3" s="165"/>
      <c r="IBM3" s="165"/>
      <c r="IBN3" s="165"/>
      <c r="IBO3" s="165"/>
      <c r="IBP3" s="165"/>
      <c r="IBQ3" s="165"/>
      <c r="IBR3" s="165"/>
      <c r="IBS3" s="165"/>
      <c r="IBT3" s="165"/>
      <c r="IBU3" s="165"/>
      <c r="IBV3" s="165"/>
      <c r="IBW3" s="165"/>
      <c r="IBX3" s="165"/>
      <c r="IBY3" s="165"/>
      <c r="IBZ3" s="165"/>
      <c r="ICA3" s="165"/>
      <c r="ICB3" s="165"/>
      <c r="ICC3" s="165"/>
      <c r="ICD3" s="165"/>
      <c r="ICE3" s="165"/>
      <c r="ICF3" s="165"/>
      <c r="ICG3" s="165"/>
      <c r="ICH3" s="165"/>
      <c r="ICI3" s="165"/>
      <c r="ICJ3" s="165"/>
      <c r="ICK3" s="165"/>
      <c r="ICL3" s="165"/>
      <c r="ICM3" s="165"/>
      <c r="ICN3" s="165"/>
      <c r="ICO3" s="165"/>
      <c r="ICP3" s="165"/>
      <c r="ICQ3" s="165"/>
      <c r="ICR3" s="165"/>
      <c r="ICS3" s="165"/>
      <c r="ICT3" s="165"/>
      <c r="ICU3" s="165"/>
      <c r="ICV3" s="165"/>
      <c r="ICW3" s="165"/>
      <c r="ICX3" s="165"/>
      <c r="ICY3" s="165"/>
      <c r="ICZ3" s="165"/>
      <c r="IDA3" s="165"/>
      <c r="IDB3" s="165"/>
      <c r="IDC3" s="165"/>
      <c r="IDD3" s="165"/>
      <c r="IDE3" s="165"/>
      <c r="IDF3" s="165"/>
      <c r="IDG3" s="165"/>
      <c r="IDH3" s="165"/>
      <c r="IDI3" s="165"/>
      <c r="IDJ3" s="165"/>
      <c r="IDK3" s="165"/>
      <c r="IDL3" s="165"/>
      <c r="IDM3" s="165"/>
      <c r="IDN3" s="165"/>
      <c r="IDO3" s="165"/>
      <c r="IDP3" s="165"/>
      <c r="IDQ3" s="165"/>
      <c r="IDR3" s="165"/>
      <c r="IDS3" s="165"/>
      <c r="IDT3" s="165"/>
      <c r="IDU3" s="165"/>
      <c r="IDV3" s="165"/>
      <c r="IDW3" s="165"/>
      <c r="IDX3" s="165"/>
      <c r="IDY3" s="165"/>
      <c r="IDZ3" s="165"/>
      <c r="IEA3" s="165"/>
      <c r="IEB3" s="165"/>
      <c r="IEC3" s="165"/>
      <c r="IED3" s="165"/>
      <c r="IEE3" s="165"/>
      <c r="IEF3" s="165"/>
      <c r="IEG3" s="165"/>
      <c r="IEH3" s="165"/>
      <c r="IEI3" s="165"/>
      <c r="IEJ3" s="165"/>
      <c r="IEK3" s="165"/>
      <c r="IEL3" s="165"/>
      <c r="IEM3" s="165"/>
      <c r="IEN3" s="165"/>
      <c r="IEO3" s="165"/>
      <c r="IEP3" s="165"/>
      <c r="IEQ3" s="165"/>
      <c r="IER3" s="165"/>
      <c r="IES3" s="165"/>
      <c r="IET3" s="165"/>
      <c r="IEU3" s="165"/>
      <c r="IEV3" s="165"/>
      <c r="IEW3" s="165"/>
      <c r="IEX3" s="165"/>
      <c r="IEY3" s="165"/>
      <c r="IEZ3" s="165"/>
      <c r="IFA3" s="165"/>
      <c r="IFB3" s="165"/>
      <c r="IFC3" s="165"/>
      <c r="IFD3" s="165"/>
      <c r="IFE3" s="165"/>
      <c r="IFF3" s="165"/>
      <c r="IFG3" s="165"/>
      <c r="IFH3" s="165"/>
      <c r="IFI3" s="165"/>
      <c r="IFJ3" s="165"/>
      <c r="IFK3" s="165"/>
      <c r="IFL3" s="165"/>
      <c r="IFM3" s="165"/>
      <c r="IFN3" s="165"/>
      <c r="IFO3" s="165"/>
      <c r="IFP3" s="165"/>
      <c r="IFQ3" s="165"/>
      <c r="IFR3" s="165"/>
      <c r="IFS3" s="165"/>
      <c r="IFT3" s="165"/>
      <c r="IFU3" s="165"/>
      <c r="IFV3" s="165"/>
      <c r="IFW3" s="165"/>
      <c r="IFX3" s="165"/>
      <c r="IFY3" s="165"/>
      <c r="IFZ3" s="165"/>
      <c r="IGA3" s="165"/>
      <c r="IGB3" s="165"/>
      <c r="IGC3" s="165"/>
      <c r="IGD3" s="165"/>
      <c r="IGE3" s="165"/>
      <c r="IGF3" s="165"/>
      <c r="IGG3" s="165"/>
      <c r="IGH3" s="165"/>
      <c r="IGI3" s="165"/>
      <c r="IGJ3" s="165"/>
      <c r="IGK3" s="165"/>
      <c r="IGL3" s="165"/>
      <c r="IGM3" s="165"/>
      <c r="IGN3" s="165"/>
      <c r="IGO3" s="165"/>
      <c r="IGP3" s="165"/>
      <c r="IGQ3" s="165"/>
      <c r="IGR3" s="165"/>
      <c r="IGS3" s="165"/>
      <c r="IGT3" s="165"/>
      <c r="IGU3" s="165"/>
      <c r="IGV3" s="165"/>
      <c r="IGW3" s="165"/>
      <c r="IGX3" s="165"/>
      <c r="IGY3" s="165"/>
      <c r="IGZ3" s="165"/>
      <c r="IHA3" s="165"/>
      <c r="IHB3" s="165"/>
      <c r="IHC3" s="165"/>
      <c r="IHD3" s="165"/>
      <c r="IHE3" s="165"/>
      <c r="IHF3" s="165"/>
      <c r="IHG3" s="165"/>
      <c r="IHH3" s="165"/>
      <c r="IHI3" s="165"/>
      <c r="IHJ3" s="165"/>
      <c r="IHK3" s="165"/>
      <c r="IHL3" s="165"/>
      <c r="IHM3" s="165"/>
      <c r="IHN3" s="165"/>
      <c r="IHO3" s="165"/>
      <c r="IHP3" s="165"/>
      <c r="IHQ3" s="165"/>
      <c r="IHR3" s="165"/>
      <c r="IHS3" s="165"/>
      <c r="IHT3" s="165"/>
      <c r="IHU3" s="165"/>
      <c r="IHV3" s="165"/>
      <c r="IHW3" s="165"/>
      <c r="IHX3" s="165"/>
      <c r="IHY3" s="165"/>
      <c r="IHZ3" s="165"/>
      <c r="IIA3" s="165"/>
      <c r="IIB3" s="165"/>
      <c r="IIC3" s="165"/>
      <c r="IID3" s="165"/>
      <c r="IIE3" s="165"/>
      <c r="IIF3" s="165"/>
      <c r="IIG3" s="165"/>
      <c r="IIH3" s="165"/>
      <c r="III3" s="165"/>
      <c r="IIJ3" s="165"/>
      <c r="IIK3" s="165"/>
      <c r="IIL3" s="165"/>
      <c r="IIM3" s="165"/>
      <c r="IIN3" s="165"/>
      <c r="IIO3" s="165"/>
      <c r="IIP3" s="165"/>
      <c r="IIQ3" s="165"/>
      <c r="IIR3" s="165"/>
      <c r="IIS3" s="165"/>
      <c r="IIT3" s="165"/>
      <c r="IIU3" s="165"/>
      <c r="IIV3" s="165"/>
      <c r="IIW3" s="165"/>
      <c r="IIX3" s="165"/>
      <c r="IIY3" s="165"/>
      <c r="IIZ3" s="165"/>
      <c r="IJA3" s="165"/>
      <c r="IJB3" s="165"/>
      <c r="IJC3" s="165"/>
      <c r="IJD3" s="165"/>
      <c r="IJE3" s="165"/>
      <c r="IJF3" s="165"/>
      <c r="IJG3" s="165"/>
      <c r="IJH3" s="165"/>
      <c r="IJI3" s="165"/>
      <c r="IJJ3" s="165"/>
      <c r="IJK3" s="165"/>
      <c r="IJL3" s="165"/>
      <c r="IJM3" s="165"/>
      <c r="IJN3" s="165"/>
      <c r="IJO3" s="165"/>
      <c r="IJP3" s="165"/>
      <c r="IJQ3" s="165"/>
      <c r="IJR3" s="165"/>
      <c r="IJS3" s="165"/>
      <c r="IJT3" s="165"/>
      <c r="IJU3" s="165"/>
      <c r="IJV3" s="165"/>
      <c r="IJW3" s="165"/>
      <c r="IJX3" s="165"/>
      <c r="IJY3" s="165"/>
      <c r="IJZ3" s="165"/>
      <c r="IKA3" s="165"/>
      <c r="IKB3" s="165"/>
      <c r="IKC3" s="165"/>
      <c r="IKD3" s="165"/>
      <c r="IKE3" s="165"/>
      <c r="IKF3" s="165"/>
      <c r="IKG3" s="165"/>
      <c r="IKH3" s="165"/>
      <c r="IKI3" s="165"/>
      <c r="IKJ3" s="165"/>
      <c r="IKK3" s="165"/>
      <c r="IKL3" s="165"/>
      <c r="IKM3" s="165"/>
      <c r="IKN3" s="165"/>
      <c r="IKO3" s="165"/>
      <c r="IKP3" s="165"/>
      <c r="IKQ3" s="165"/>
      <c r="IKR3" s="165"/>
      <c r="IKS3" s="165"/>
      <c r="IKT3" s="165"/>
      <c r="IKU3" s="165"/>
      <c r="IKV3" s="165"/>
      <c r="IKW3" s="165"/>
      <c r="IKX3" s="165"/>
      <c r="IKY3" s="165"/>
      <c r="IKZ3" s="165"/>
      <c r="ILA3" s="165"/>
      <c r="ILB3" s="165"/>
      <c r="ILC3" s="165"/>
      <c r="ILD3" s="165"/>
      <c r="ILE3" s="165"/>
      <c r="ILF3" s="165"/>
      <c r="ILG3" s="165"/>
      <c r="ILH3" s="165"/>
      <c r="ILI3" s="165"/>
      <c r="ILJ3" s="165"/>
      <c r="ILK3" s="165"/>
      <c r="ILL3" s="165"/>
      <c r="ILM3" s="165"/>
      <c r="ILN3" s="165"/>
      <c r="ILO3" s="165"/>
      <c r="ILP3" s="165"/>
      <c r="ILQ3" s="165"/>
      <c r="ILR3" s="165"/>
      <c r="ILS3" s="165"/>
      <c r="ILT3" s="165"/>
      <c r="ILU3" s="165"/>
      <c r="ILV3" s="165"/>
      <c r="ILW3" s="165"/>
      <c r="ILX3" s="165"/>
      <c r="ILY3" s="165"/>
      <c r="ILZ3" s="165"/>
      <c r="IMA3" s="165"/>
      <c r="IMB3" s="165"/>
      <c r="IMC3" s="165"/>
      <c r="IMD3" s="165"/>
      <c r="IME3" s="165"/>
      <c r="IMF3" s="165"/>
      <c r="IMG3" s="165"/>
      <c r="IMH3" s="165"/>
      <c r="IMI3" s="165"/>
      <c r="IMJ3" s="165"/>
      <c r="IMK3" s="165"/>
      <c r="IML3" s="165"/>
      <c r="IMM3" s="165"/>
      <c r="IMN3" s="165"/>
      <c r="IMO3" s="165"/>
      <c r="IMP3" s="165"/>
      <c r="IMQ3" s="165"/>
      <c r="IMR3" s="165"/>
      <c r="IMS3" s="165"/>
      <c r="IMT3" s="165"/>
      <c r="IMU3" s="165"/>
      <c r="IMV3" s="165"/>
      <c r="IMW3" s="165"/>
      <c r="IMX3" s="165"/>
      <c r="IMY3" s="165"/>
      <c r="IMZ3" s="165"/>
      <c r="INA3" s="165"/>
      <c r="INB3" s="165"/>
      <c r="INC3" s="165"/>
      <c r="IND3" s="165"/>
      <c r="INE3" s="165"/>
      <c r="INF3" s="165"/>
      <c r="ING3" s="165"/>
      <c r="INH3" s="165"/>
      <c r="INI3" s="165"/>
      <c r="INJ3" s="165"/>
      <c r="INK3" s="165"/>
      <c r="INL3" s="165"/>
      <c r="INM3" s="165"/>
      <c r="INN3" s="165"/>
      <c r="INO3" s="165"/>
      <c r="INP3" s="165"/>
      <c r="INQ3" s="165"/>
      <c r="INR3" s="165"/>
      <c r="INS3" s="165"/>
      <c r="INT3" s="165"/>
      <c r="INU3" s="165"/>
      <c r="INV3" s="165"/>
      <c r="INW3" s="165"/>
      <c r="INX3" s="165"/>
      <c r="INY3" s="165"/>
      <c r="INZ3" s="165"/>
      <c r="IOA3" s="165"/>
      <c r="IOB3" s="165"/>
      <c r="IOC3" s="165"/>
      <c r="IOD3" s="165"/>
      <c r="IOE3" s="165"/>
      <c r="IOF3" s="165"/>
      <c r="IOG3" s="165"/>
      <c r="IOH3" s="165"/>
      <c r="IOI3" s="165"/>
      <c r="IOJ3" s="165"/>
      <c r="IOK3" s="165"/>
      <c r="IOL3" s="165"/>
      <c r="IOM3" s="165"/>
      <c r="ION3" s="165"/>
      <c r="IOO3" s="165"/>
      <c r="IOP3" s="165"/>
      <c r="IOQ3" s="165"/>
      <c r="IOR3" s="165"/>
      <c r="IOS3" s="165"/>
      <c r="IOT3" s="165"/>
      <c r="IOU3" s="165"/>
      <c r="IOV3" s="165"/>
      <c r="IOW3" s="165"/>
      <c r="IOX3" s="165"/>
      <c r="IOY3" s="165"/>
      <c r="IOZ3" s="165"/>
      <c r="IPA3" s="165"/>
      <c r="IPB3" s="165"/>
      <c r="IPC3" s="165"/>
      <c r="IPD3" s="165"/>
      <c r="IPE3" s="165"/>
      <c r="IPF3" s="165"/>
      <c r="IPG3" s="165"/>
      <c r="IPH3" s="165"/>
      <c r="IPI3" s="165"/>
      <c r="IPJ3" s="165"/>
      <c r="IPK3" s="165"/>
      <c r="IPL3" s="165"/>
      <c r="IPM3" s="165"/>
      <c r="IPN3" s="165"/>
      <c r="IPO3" s="165"/>
      <c r="IPP3" s="165"/>
      <c r="IPQ3" s="165"/>
      <c r="IPR3" s="165"/>
      <c r="IPS3" s="165"/>
      <c r="IPT3" s="165"/>
      <c r="IPU3" s="165"/>
      <c r="IPV3" s="165"/>
      <c r="IPW3" s="165"/>
      <c r="IPX3" s="165"/>
      <c r="IPY3" s="165"/>
      <c r="IPZ3" s="165"/>
      <c r="IQA3" s="165"/>
      <c r="IQB3" s="165"/>
      <c r="IQC3" s="165"/>
      <c r="IQD3" s="165"/>
      <c r="IQE3" s="165"/>
      <c r="IQF3" s="165"/>
      <c r="IQG3" s="165"/>
      <c r="IQH3" s="165"/>
      <c r="IQI3" s="165"/>
      <c r="IQJ3" s="165"/>
      <c r="IQK3" s="165"/>
      <c r="IQL3" s="165"/>
      <c r="IQM3" s="165"/>
      <c r="IQN3" s="165"/>
      <c r="IQO3" s="165"/>
      <c r="IQP3" s="165"/>
      <c r="IQQ3" s="165"/>
      <c r="IQR3" s="165"/>
      <c r="IQS3" s="165"/>
      <c r="IQT3" s="165"/>
      <c r="IQU3" s="165"/>
      <c r="IQV3" s="165"/>
      <c r="IQW3" s="165"/>
      <c r="IQX3" s="165"/>
      <c r="IQY3" s="165"/>
      <c r="IQZ3" s="165"/>
      <c r="IRA3" s="165"/>
      <c r="IRB3" s="165"/>
      <c r="IRC3" s="165"/>
      <c r="IRD3" s="165"/>
      <c r="IRE3" s="165"/>
      <c r="IRF3" s="165"/>
      <c r="IRG3" s="165"/>
      <c r="IRH3" s="165"/>
      <c r="IRI3" s="165"/>
      <c r="IRJ3" s="165"/>
      <c r="IRK3" s="165"/>
      <c r="IRL3" s="165"/>
      <c r="IRM3" s="165"/>
      <c r="IRN3" s="165"/>
      <c r="IRO3" s="165"/>
      <c r="IRP3" s="165"/>
      <c r="IRQ3" s="165"/>
      <c r="IRR3" s="165"/>
      <c r="IRS3" s="165"/>
      <c r="IRT3" s="165"/>
      <c r="IRU3" s="165"/>
      <c r="IRV3" s="165"/>
      <c r="IRW3" s="165"/>
      <c r="IRX3" s="165"/>
      <c r="IRY3" s="165"/>
      <c r="IRZ3" s="165"/>
      <c r="ISA3" s="165"/>
      <c r="ISB3" s="165"/>
      <c r="ISC3" s="165"/>
      <c r="ISD3" s="165"/>
      <c r="ISE3" s="165"/>
      <c r="ISF3" s="165"/>
      <c r="ISG3" s="165"/>
      <c r="ISH3" s="165"/>
      <c r="ISI3" s="165"/>
      <c r="ISJ3" s="165"/>
      <c r="ISK3" s="165"/>
      <c r="ISL3" s="165"/>
      <c r="ISM3" s="165"/>
      <c r="ISN3" s="165"/>
      <c r="ISO3" s="165"/>
      <c r="ISP3" s="165"/>
      <c r="ISQ3" s="165"/>
      <c r="ISR3" s="165"/>
      <c r="ISS3" s="165"/>
      <c r="IST3" s="165"/>
      <c r="ISU3" s="165"/>
      <c r="ISV3" s="165"/>
      <c r="ISW3" s="165"/>
      <c r="ISX3" s="165"/>
      <c r="ISY3" s="165"/>
      <c r="ISZ3" s="165"/>
      <c r="ITA3" s="165"/>
      <c r="ITB3" s="165"/>
      <c r="ITC3" s="165"/>
      <c r="ITD3" s="165"/>
      <c r="ITE3" s="165"/>
      <c r="ITF3" s="165"/>
      <c r="ITG3" s="165"/>
      <c r="ITH3" s="165"/>
      <c r="ITI3" s="165"/>
      <c r="ITJ3" s="165"/>
      <c r="ITK3" s="165"/>
      <c r="ITL3" s="165"/>
      <c r="ITM3" s="165"/>
      <c r="ITN3" s="165"/>
      <c r="ITO3" s="165"/>
      <c r="ITP3" s="165"/>
      <c r="ITQ3" s="165"/>
      <c r="ITR3" s="165"/>
      <c r="ITS3" s="165"/>
      <c r="ITT3" s="165"/>
      <c r="ITU3" s="165"/>
      <c r="ITV3" s="165"/>
      <c r="ITW3" s="165"/>
      <c r="ITX3" s="165"/>
      <c r="ITY3" s="165"/>
      <c r="ITZ3" s="165"/>
      <c r="IUA3" s="165"/>
      <c r="IUB3" s="165"/>
      <c r="IUC3" s="165"/>
      <c r="IUD3" s="165"/>
      <c r="IUE3" s="165"/>
      <c r="IUF3" s="165"/>
      <c r="IUG3" s="165"/>
      <c r="IUH3" s="165"/>
      <c r="IUI3" s="165"/>
      <c r="IUJ3" s="165"/>
      <c r="IUK3" s="165"/>
      <c r="IUL3" s="165"/>
      <c r="IUM3" s="165"/>
      <c r="IUN3" s="165"/>
      <c r="IUO3" s="165"/>
      <c r="IUP3" s="165"/>
      <c r="IUQ3" s="165"/>
      <c r="IUR3" s="165"/>
      <c r="IUS3" s="165"/>
      <c r="IUT3" s="165"/>
      <c r="IUU3" s="165"/>
      <c r="IUV3" s="165"/>
      <c r="IUW3" s="165"/>
      <c r="IUX3" s="165"/>
      <c r="IUY3" s="165"/>
      <c r="IUZ3" s="165"/>
      <c r="IVA3" s="165"/>
      <c r="IVB3" s="165"/>
      <c r="IVC3" s="165"/>
      <c r="IVD3" s="165"/>
      <c r="IVE3" s="165"/>
      <c r="IVF3" s="165"/>
      <c r="IVG3" s="165"/>
      <c r="IVH3" s="165"/>
      <c r="IVI3" s="165"/>
      <c r="IVJ3" s="165"/>
      <c r="IVK3" s="165"/>
      <c r="IVL3" s="165"/>
      <c r="IVM3" s="165"/>
      <c r="IVN3" s="165"/>
      <c r="IVO3" s="165"/>
      <c r="IVP3" s="165"/>
      <c r="IVQ3" s="165"/>
      <c r="IVR3" s="165"/>
      <c r="IVS3" s="165"/>
      <c r="IVT3" s="165"/>
      <c r="IVU3" s="165"/>
      <c r="IVV3" s="165"/>
      <c r="IVW3" s="165"/>
      <c r="IVX3" s="165"/>
      <c r="IVY3" s="165"/>
      <c r="IVZ3" s="165"/>
      <c r="IWA3" s="165"/>
      <c r="IWB3" s="165"/>
      <c r="IWC3" s="165"/>
      <c r="IWD3" s="165"/>
      <c r="IWE3" s="165"/>
      <c r="IWF3" s="165"/>
      <c r="IWG3" s="165"/>
      <c r="IWH3" s="165"/>
      <c r="IWI3" s="165"/>
      <c r="IWJ3" s="165"/>
      <c r="IWK3" s="165"/>
      <c r="IWL3" s="165"/>
      <c r="IWM3" s="165"/>
      <c r="IWN3" s="165"/>
      <c r="IWO3" s="165"/>
      <c r="IWP3" s="165"/>
      <c r="IWQ3" s="165"/>
      <c r="IWR3" s="165"/>
      <c r="IWS3" s="165"/>
      <c r="IWT3" s="165"/>
      <c r="IWU3" s="165"/>
      <c r="IWV3" s="165"/>
      <c r="IWW3" s="165"/>
      <c r="IWX3" s="165"/>
      <c r="IWY3" s="165"/>
      <c r="IWZ3" s="165"/>
      <c r="IXA3" s="165"/>
      <c r="IXB3" s="165"/>
      <c r="IXC3" s="165"/>
      <c r="IXD3" s="165"/>
      <c r="IXE3" s="165"/>
      <c r="IXF3" s="165"/>
      <c r="IXG3" s="165"/>
      <c r="IXH3" s="165"/>
      <c r="IXI3" s="165"/>
      <c r="IXJ3" s="165"/>
      <c r="IXK3" s="165"/>
      <c r="IXL3" s="165"/>
      <c r="IXM3" s="165"/>
      <c r="IXN3" s="165"/>
      <c r="IXO3" s="165"/>
      <c r="IXP3" s="165"/>
      <c r="IXQ3" s="165"/>
      <c r="IXR3" s="165"/>
      <c r="IXS3" s="165"/>
      <c r="IXT3" s="165"/>
      <c r="IXU3" s="165"/>
      <c r="IXV3" s="165"/>
      <c r="IXW3" s="165"/>
      <c r="IXX3" s="165"/>
      <c r="IXY3" s="165"/>
      <c r="IXZ3" s="165"/>
      <c r="IYA3" s="165"/>
      <c r="IYB3" s="165"/>
      <c r="IYC3" s="165"/>
      <c r="IYD3" s="165"/>
      <c r="IYE3" s="165"/>
      <c r="IYF3" s="165"/>
      <c r="IYG3" s="165"/>
      <c r="IYH3" s="165"/>
      <c r="IYI3" s="165"/>
      <c r="IYJ3" s="165"/>
      <c r="IYK3" s="165"/>
      <c r="IYL3" s="165"/>
      <c r="IYM3" s="165"/>
      <c r="IYN3" s="165"/>
      <c r="IYO3" s="165"/>
      <c r="IYP3" s="165"/>
      <c r="IYQ3" s="165"/>
      <c r="IYR3" s="165"/>
      <c r="IYS3" s="165"/>
      <c r="IYT3" s="165"/>
      <c r="IYU3" s="165"/>
      <c r="IYV3" s="165"/>
      <c r="IYW3" s="165"/>
      <c r="IYX3" s="165"/>
      <c r="IYY3" s="165"/>
      <c r="IYZ3" s="165"/>
      <c r="IZA3" s="165"/>
      <c r="IZB3" s="165"/>
      <c r="IZC3" s="165"/>
      <c r="IZD3" s="165"/>
      <c r="IZE3" s="165"/>
      <c r="IZF3" s="165"/>
      <c r="IZG3" s="165"/>
      <c r="IZH3" s="165"/>
      <c r="IZI3" s="165"/>
      <c r="IZJ3" s="165"/>
      <c r="IZK3" s="165"/>
      <c r="IZL3" s="165"/>
      <c r="IZM3" s="165"/>
      <c r="IZN3" s="165"/>
      <c r="IZO3" s="165"/>
      <c r="IZP3" s="165"/>
      <c r="IZQ3" s="165"/>
      <c r="IZR3" s="165"/>
      <c r="IZS3" s="165"/>
      <c r="IZT3" s="165"/>
      <c r="IZU3" s="165"/>
      <c r="IZV3" s="165"/>
      <c r="IZW3" s="165"/>
      <c r="IZX3" s="165"/>
      <c r="IZY3" s="165"/>
      <c r="IZZ3" s="165"/>
      <c r="JAA3" s="165"/>
      <c r="JAB3" s="165"/>
      <c r="JAC3" s="165"/>
      <c r="JAD3" s="165"/>
      <c r="JAE3" s="165"/>
      <c r="JAF3" s="165"/>
      <c r="JAG3" s="165"/>
      <c r="JAH3" s="165"/>
      <c r="JAI3" s="165"/>
      <c r="JAJ3" s="165"/>
      <c r="JAK3" s="165"/>
      <c r="JAL3" s="165"/>
      <c r="JAM3" s="165"/>
      <c r="JAN3" s="165"/>
      <c r="JAO3" s="165"/>
      <c r="JAP3" s="165"/>
      <c r="JAQ3" s="165"/>
      <c r="JAR3" s="165"/>
      <c r="JAS3" s="165"/>
      <c r="JAT3" s="165"/>
      <c r="JAU3" s="165"/>
      <c r="JAV3" s="165"/>
      <c r="JAW3" s="165"/>
      <c r="JAX3" s="165"/>
      <c r="JAY3" s="165"/>
      <c r="JAZ3" s="165"/>
      <c r="JBA3" s="165"/>
      <c r="JBB3" s="165"/>
      <c r="JBC3" s="165"/>
      <c r="JBD3" s="165"/>
      <c r="JBE3" s="165"/>
      <c r="JBF3" s="165"/>
      <c r="JBG3" s="165"/>
      <c r="JBH3" s="165"/>
      <c r="JBI3" s="165"/>
      <c r="JBJ3" s="165"/>
      <c r="JBK3" s="165"/>
      <c r="JBL3" s="165"/>
      <c r="JBM3" s="165"/>
      <c r="JBN3" s="165"/>
      <c r="JBO3" s="165"/>
      <c r="JBP3" s="165"/>
      <c r="JBQ3" s="165"/>
      <c r="JBR3" s="165"/>
      <c r="JBS3" s="165"/>
      <c r="JBT3" s="165"/>
      <c r="JBU3" s="165"/>
      <c r="JBV3" s="165"/>
      <c r="JBW3" s="165"/>
      <c r="JBX3" s="165"/>
      <c r="JBY3" s="165"/>
      <c r="JBZ3" s="165"/>
      <c r="JCA3" s="165"/>
      <c r="JCB3" s="165"/>
      <c r="JCC3" s="165"/>
      <c r="JCD3" s="165"/>
      <c r="JCE3" s="165"/>
      <c r="JCF3" s="165"/>
      <c r="JCG3" s="165"/>
      <c r="JCH3" s="165"/>
      <c r="JCI3" s="165"/>
      <c r="JCJ3" s="165"/>
      <c r="JCK3" s="165"/>
      <c r="JCL3" s="165"/>
      <c r="JCM3" s="165"/>
      <c r="JCN3" s="165"/>
      <c r="JCO3" s="165"/>
      <c r="JCP3" s="165"/>
      <c r="JCQ3" s="165"/>
      <c r="JCR3" s="165"/>
      <c r="JCS3" s="165"/>
      <c r="JCT3" s="165"/>
      <c r="JCU3" s="165"/>
      <c r="JCV3" s="165"/>
      <c r="JCW3" s="165"/>
      <c r="JCX3" s="165"/>
      <c r="JCY3" s="165"/>
      <c r="JCZ3" s="165"/>
      <c r="JDA3" s="165"/>
      <c r="JDB3" s="165"/>
      <c r="JDC3" s="165"/>
      <c r="JDD3" s="165"/>
      <c r="JDE3" s="165"/>
      <c r="JDF3" s="165"/>
      <c r="JDG3" s="165"/>
      <c r="JDH3" s="165"/>
      <c r="JDI3" s="165"/>
      <c r="JDJ3" s="165"/>
      <c r="JDK3" s="165"/>
      <c r="JDL3" s="165"/>
      <c r="JDM3" s="165"/>
      <c r="JDN3" s="165"/>
      <c r="JDO3" s="165"/>
      <c r="JDP3" s="165"/>
      <c r="JDQ3" s="165"/>
      <c r="JDR3" s="165"/>
      <c r="JDS3" s="165"/>
      <c r="JDT3" s="165"/>
      <c r="JDU3" s="165"/>
      <c r="JDV3" s="165"/>
      <c r="JDW3" s="165"/>
      <c r="JDX3" s="165"/>
      <c r="JDY3" s="165"/>
      <c r="JDZ3" s="165"/>
      <c r="JEA3" s="165"/>
      <c r="JEB3" s="165"/>
      <c r="JEC3" s="165"/>
      <c r="JED3" s="165"/>
      <c r="JEE3" s="165"/>
      <c r="JEF3" s="165"/>
      <c r="JEG3" s="165"/>
      <c r="JEH3" s="165"/>
      <c r="JEI3" s="165"/>
      <c r="JEJ3" s="165"/>
      <c r="JEK3" s="165"/>
      <c r="JEL3" s="165"/>
      <c r="JEM3" s="165"/>
      <c r="JEN3" s="165"/>
      <c r="JEO3" s="165"/>
      <c r="JEP3" s="165"/>
      <c r="JEQ3" s="165"/>
      <c r="JER3" s="165"/>
      <c r="JES3" s="165"/>
      <c r="JET3" s="165"/>
      <c r="JEU3" s="165"/>
      <c r="JEV3" s="165"/>
      <c r="JEW3" s="165"/>
      <c r="JEX3" s="165"/>
      <c r="JEY3" s="165"/>
      <c r="JEZ3" s="165"/>
      <c r="JFA3" s="165"/>
      <c r="JFB3" s="165"/>
      <c r="JFC3" s="165"/>
      <c r="JFD3" s="165"/>
      <c r="JFE3" s="165"/>
      <c r="JFF3" s="165"/>
      <c r="JFG3" s="165"/>
      <c r="JFH3" s="165"/>
      <c r="JFI3" s="165"/>
      <c r="JFJ3" s="165"/>
      <c r="JFK3" s="165"/>
      <c r="JFL3" s="165"/>
      <c r="JFM3" s="165"/>
      <c r="JFN3" s="165"/>
      <c r="JFO3" s="165"/>
      <c r="JFP3" s="165"/>
      <c r="JFQ3" s="165"/>
      <c r="JFR3" s="165"/>
      <c r="JFS3" s="165"/>
      <c r="JFT3" s="165"/>
      <c r="JFU3" s="165"/>
      <c r="JFV3" s="165"/>
      <c r="JFW3" s="165"/>
      <c r="JFX3" s="165"/>
      <c r="JFY3" s="165"/>
      <c r="JFZ3" s="165"/>
      <c r="JGA3" s="165"/>
      <c r="JGB3" s="165"/>
      <c r="JGC3" s="165"/>
      <c r="JGD3" s="165"/>
      <c r="JGE3" s="165"/>
      <c r="JGF3" s="165"/>
      <c r="JGG3" s="165"/>
      <c r="JGH3" s="165"/>
      <c r="JGI3" s="165"/>
      <c r="JGJ3" s="165"/>
      <c r="JGK3" s="165"/>
      <c r="JGL3" s="165"/>
      <c r="JGM3" s="165"/>
      <c r="JGN3" s="165"/>
      <c r="JGO3" s="165"/>
      <c r="JGP3" s="165"/>
      <c r="JGQ3" s="165"/>
      <c r="JGR3" s="165"/>
      <c r="JGS3" s="165"/>
      <c r="JGT3" s="165"/>
      <c r="JGU3" s="165"/>
      <c r="JGV3" s="165"/>
      <c r="JGW3" s="165"/>
      <c r="JGX3" s="165"/>
      <c r="JGY3" s="165"/>
      <c r="JGZ3" s="165"/>
      <c r="JHA3" s="165"/>
      <c r="JHB3" s="165"/>
      <c r="JHC3" s="165"/>
      <c r="JHD3" s="165"/>
      <c r="JHE3" s="165"/>
      <c r="JHF3" s="165"/>
      <c r="JHG3" s="165"/>
      <c r="JHH3" s="165"/>
      <c r="JHI3" s="165"/>
      <c r="JHJ3" s="165"/>
      <c r="JHK3" s="165"/>
      <c r="JHL3" s="165"/>
      <c r="JHM3" s="165"/>
      <c r="JHN3" s="165"/>
      <c r="JHO3" s="165"/>
      <c r="JHP3" s="165"/>
      <c r="JHQ3" s="165"/>
      <c r="JHR3" s="165"/>
      <c r="JHS3" s="165"/>
      <c r="JHT3" s="165"/>
      <c r="JHU3" s="165"/>
      <c r="JHV3" s="165"/>
      <c r="JHW3" s="165"/>
      <c r="JHX3" s="165"/>
      <c r="JHY3" s="165"/>
      <c r="JHZ3" s="165"/>
      <c r="JIA3" s="165"/>
      <c r="JIB3" s="165"/>
      <c r="JIC3" s="165"/>
      <c r="JID3" s="165"/>
      <c r="JIE3" s="165"/>
      <c r="JIF3" s="165"/>
      <c r="JIG3" s="165"/>
      <c r="JIH3" s="165"/>
      <c r="JII3" s="165"/>
      <c r="JIJ3" s="165"/>
      <c r="JIK3" s="165"/>
      <c r="JIL3" s="165"/>
      <c r="JIM3" s="165"/>
      <c r="JIN3" s="165"/>
      <c r="JIO3" s="165"/>
      <c r="JIP3" s="165"/>
      <c r="JIQ3" s="165"/>
      <c r="JIR3" s="165"/>
      <c r="JIS3" s="165"/>
      <c r="JIT3" s="165"/>
      <c r="JIU3" s="165"/>
      <c r="JIV3" s="165"/>
      <c r="JIW3" s="165"/>
      <c r="JIX3" s="165"/>
      <c r="JIY3" s="165"/>
      <c r="JIZ3" s="165"/>
      <c r="JJA3" s="165"/>
      <c r="JJB3" s="165"/>
      <c r="JJC3" s="165"/>
      <c r="JJD3" s="165"/>
      <c r="JJE3" s="165"/>
      <c r="JJF3" s="165"/>
      <c r="JJG3" s="165"/>
      <c r="JJH3" s="165"/>
      <c r="JJI3" s="165"/>
      <c r="JJJ3" s="165"/>
      <c r="JJK3" s="165"/>
      <c r="JJL3" s="165"/>
      <c r="JJM3" s="165"/>
      <c r="JJN3" s="165"/>
      <c r="JJO3" s="165"/>
      <c r="JJP3" s="165"/>
      <c r="JJQ3" s="165"/>
      <c r="JJR3" s="165"/>
      <c r="JJS3" s="165"/>
      <c r="JJT3" s="165"/>
      <c r="JJU3" s="165"/>
      <c r="JJV3" s="165"/>
      <c r="JJW3" s="165"/>
      <c r="JJX3" s="165"/>
      <c r="JJY3" s="165"/>
      <c r="JJZ3" s="165"/>
      <c r="JKA3" s="165"/>
      <c r="JKB3" s="165"/>
      <c r="JKC3" s="165"/>
      <c r="JKD3" s="165"/>
      <c r="JKE3" s="165"/>
      <c r="JKF3" s="165"/>
      <c r="JKG3" s="165"/>
      <c r="JKH3" s="165"/>
      <c r="JKI3" s="165"/>
      <c r="JKJ3" s="165"/>
      <c r="JKK3" s="165"/>
      <c r="JKL3" s="165"/>
      <c r="JKM3" s="165"/>
      <c r="JKN3" s="165"/>
      <c r="JKO3" s="165"/>
      <c r="JKP3" s="165"/>
      <c r="JKQ3" s="165"/>
      <c r="JKR3" s="165"/>
      <c r="JKS3" s="165"/>
      <c r="JKT3" s="165"/>
      <c r="JKU3" s="165"/>
      <c r="JKV3" s="165"/>
      <c r="JKW3" s="165"/>
      <c r="JKX3" s="165"/>
      <c r="JKY3" s="165"/>
      <c r="JKZ3" s="165"/>
      <c r="JLA3" s="165"/>
      <c r="JLB3" s="165"/>
      <c r="JLC3" s="165"/>
      <c r="JLD3" s="165"/>
      <c r="JLE3" s="165"/>
      <c r="JLF3" s="165"/>
      <c r="JLG3" s="165"/>
      <c r="JLH3" s="165"/>
      <c r="JLI3" s="165"/>
      <c r="JLJ3" s="165"/>
      <c r="JLK3" s="165"/>
      <c r="JLL3" s="165"/>
      <c r="JLM3" s="165"/>
      <c r="JLN3" s="165"/>
      <c r="JLO3" s="165"/>
      <c r="JLP3" s="165"/>
      <c r="JLQ3" s="165"/>
      <c r="JLR3" s="165"/>
      <c r="JLS3" s="165"/>
      <c r="JLT3" s="165"/>
      <c r="JLU3" s="165"/>
      <c r="JLV3" s="165"/>
      <c r="JLW3" s="165"/>
      <c r="JLX3" s="165"/>
      <c r="JLY3" s="165"/>
      <c r="JLZ3" s="165"/>
      <c r="JMA3" s="165"/>
      <c r="JMB3" s="165"/>
      <c r="JMC3" s="165"/>
      <c r="JMD3" s="165"/>
      <c r="JME3" s="165"/>
      <c r="JMF3" s="165"/>
      <c r="JMG3" s="165"/>
      <c r="JMH3" s="165"/>
      <c r="JMI3" s="165"/>
      <c r="JMJ3" s="165"/>
      <c r="JMK3" s="165"/>
      <c r="JML3" s="165"/>
      <c r="JMM3" s="165"/>
      <c r="JMN3" s="165"/>
      <c r="JMO3" s="165"/>
      <c r="JMP3" s="165"/>
      <c r="JMQ3" s="165"/>
      <c r="JMR3" s="165"/>
      <c r="JMS3" s="165"/>
      <c r="JMT3" s="165"/>
      <c r="JMU3" s="165"/>
      <c r="JMV3" s="165"/>
      <c r="JMW3" s="165"/>
      <c r="JMX3" s="165"/>
      <c r="JMY3" s="165"/>
      <c r="JMZ3" s="165"/>
      <c r="JNA3" s="165"/>
      <c r="JNB3" s="165"/>
      <c r="JNC3" s="165"/>
      <c r="JND3" s="165"/>
      <c r="JNE3" s="165"/>
      <c r="JNF3" s="165"/>
      <c r="JNG3" s="165"/>
      <c r="JNH3" s="165"/>
      <c r="JNI3" s="165"/>
      <c r="JNJ3" s="165"/>
      <c r="JNK3" s="165"/>
      <c r="JNL3" s="165"/>
      <c r="JNM3" s="165"/>
      <c r="JNN3" s="165"/>
      <c r="JNO3" s="165"/>
      <c r="JNP3" s="165"/>
      <c r="JNQ3" s="165"/>
      <c r="JNR3" s="165"/>
      <c r="JNS3" s="165"/>
      <c r="JNT3" s="165"/>
      <c r="JNU3" s="165"/>
      <c r="JNV3" s="165"/>
      <c r="JNW3" s="165"/>
      <c r="JNX3" s="165"/>
      <c r="JNY3" s="165"/>
      <c r="JNZ3" s="165"/>
      <c r="JOA3" s="165"/>
      <c r="JOB3" s="165"/>
      <c r="JOC3" s="165"/>
      <c r="JOD3" s="165"/>
      <c r="JOE3" s="165"/>
      <c r="JOF3" s="165"/>
      <c r="JOG3" s="165"/>
      <c r="JOH3" s="165"/>
      <c r="JOI3" s="165"/>
      <c r="JOJ3" s="165"/>
      <c r="JOK3" s="165"/>
      <c r="JOL3" s="165"/>
      <c r="JOM3" s="165"/>
      <c r="JON3" s="165"/>
      <c r="JOO3" s="165"/>
      <c r="JOP3" s="165"/>
      <c r="JOQ3" s="165"/>
      <c r="JOR3" s="165"/>
      <c r="JOS3" s="165"/>
      <c r="JOT3" s="165"/>
      <c r="JOU3" s="165"/>
      <c r="JOV3" s="165"/>
      <c r="JOW3" s="165"/>
      <c r="JOX3" s="165"/>
      <c r="JOY3" s="165"/>
      <c r="JOZ3" s="165"/>
      <c r="JPA3" s="165"/>
      <c r="JPB3" s="165"/>
      <c r="JPC3" s="165"/>
      <c r="JPD3" s="165"/>
      <c r="JPE3" s="165"/>
      <c r="JPF3" s="165"/>
      <c r="JPG3" s="165"/>
      <c r="JPH3" s="165"/>
      <c r="JPI3" s="165"/>
      <c r="JPJ3" s="165"/>
      <c r="JPK3" s="165"/>
      <c r="JPL3" s="165"/>
      <c r="JPM3" s="165"/>
      <c r="JPN3" s="165"/>
      <c r="JPO3" s="165"/>
      <c r="JPP3" s="165"/>
      <c r="JPQ3" s="165"/>
      <c r="JPR3" s="165"/>
      <c r="JPS3" s="165"/>
      <c r="JPT3" s="165"/>
      <c r="JPU3" s="165"/>
      <c r="JPV3" s="165"/>
      <c r="JPW3" s="165"/>
      <c r="JPX3" s="165"/>
      <c r="JPY3" s="165"/>
      <c r="JPZ3" s="165"/>
      <c r="JQA3" s="165"/>
      <c r="JQB3" s="165"/>
      <c r="JQC3" s="165"/>
      <c r="JQD3" s="165"/>
      <c r="JQE3" s="165"/>
      <c r="JQF3" s="165"/>
      <c r="JQG3" s="165"/>
      <c r="JQH3" s="165"/>
      <c r="JQI3" s="165"/>
      <c r="JQJ3" s="165"/>
      <c r="JQK3" s="165"/>
      <c r="JQL3" s="165"/>
      <c r="JQM3" s="165"/>
      <c r="JQN3" s="165"/>
      <c r="JQO3" s="165"/>
      <c r="JQP3" s="165"/>
      <c r="JQQ3" s="165"/>
      <c r="JQR3" s="165"/>
      <c r="JQS3" s="165"/>
      <c r="JQT3" s="165"/>
      <c r="JQU3" s="165"/>
      <c r="JQV3" s="165"/>
      <c r="JQW3" s="165"/>
      <c r="JQX3" s="165"/>
      <c r="JQY3" s="165"/>
      <c r="JQZ3" s="165"/>
      <c r="JRA3" s="165"/>
      <c r="JRB3" s="165"/>
      <c r="JRC3" s="165"/>
      <c r="JRD3" s="165"/>
      <c r="JRE3" s="165"/>
      <c r="JRF3" s="165"/>
      <c r="JRG3" s="165"/>
      <c r="JRH3" s="165"/>
      <c r="JRI3" s="165"/>
      <c r="JRJ3" s="165"/>
      <c r="JRK3" s="165"/>
      <c r="JRL3" s="165"/>
      <c r="JRM3" s="165"/>
      <c r="JRN3" s="165"/>
      <c r="JRO3" s="165"/>
      <c r="JRP3" s="165"/>
      <c r="JRQ3" s="165"/>
      <c r="JRR3" s="165"/>
      <c r="JRS3" s="165"/>
      <c r="JRT3" s="165"/>
      <c r="JRU3" s="165"/>
      <c r="JRV3" s="165"/>
      <c r="JRW3" s="165"/>
      <c r="JRX3" s="165"/>
      <c r="JRY3" s="165"/>
      <c r="JRZ3" s="165"/>
      <c r="JSA3" s="165"/>
      <c r="JSB3" s="165"/>
      <c r="JSC3" s="165"/>
      <c r="JSD3" s="165"/>
      <c r="JSE3" s="165"/>
      <c r="JSF3" s="165"/>
      <c r="JSG3" s="165"/>
      <c r="JSH3" s="165"/>
      <c r="JSI3" s="165"/>
      <c r="JSJ3" s="165"/>
      <c r="JSK3" s="165"/>
      <c r="JSL3" s="165"/>
      <c r="JSM3" s="165"/>
      <c r="JSN3" s="165"/>
      <c r="JSO3" s="165"/>
      <c r="JSP3" s="165"/>
      <c r="JSQ3" s="165"/>
      <c r="JSR3" s="165"/>
      <c r="JSS3" s="165"/>
      <c r="JST3" s="165"/>
      <c r="JSU3" s="165"/>
      <c r="JSV3" s="165"/>
      <c r="JSW3" s="165"/>
      <c r="JSX3" s="165"/>
      <c r="JSY3" s="165"/>
      <c r="JSZ3" s="165"/>
      <c r="JTA3" s="165"/>
      <c r="JTB3" s="165"/>
      <c r="JTC3" s="165"/>
      <c r="JTD3" s="165"/>
      <c r="JTE3" s="165"/>
      <c r="JTF3" s="165"/>
      <c r="JTG3" s="165"/>
      <c r="JTH3" s="165"/>
      <c r="JTI3" s="165"/>
      <c r="JTJ3" s="165"/>
      <c r="JTK3" s="165"/>
      <c r="JTL3" s="165"/>
      <c r="JTM3" s="165"/>
      <c r="JTN3" s="165"/>
      <c r="JTO3" s="165"/>
      <c r="JTP3" s="165"/>
      <c r="JTQ3" s="165"/>
      <c r="JTR3" s="165"/>
      <c r="JTS3" s="165"/>
      <c r="JTT3" s="165"/>
      <c r="JTU3" s="165"/>
      <c r="JTV3" s="165"/>
      <c r="JTW3" s="165"/>
      <c r="JTX3" s="165"/>
      <c r="JTY3" s="165"/>
      <c r="JTZ3" s="165"/>
      <c r="JUA3" s="165"/>
      <c r="JUB3" s="165"/>
      <c r="JUC3" s="165"/>
      <c r="JUD3" s="165"/>
      <c r="JUE3" s="165"/>
      <c r="JUF3" s="165"/>
      <c r="JUG3" s="165"/>
      <c r="JUH3" s="165"/>
      <c r="JUI3" s="165"/>
      <c r="JUJ3" s="165"/>
      <c r="JUK3" s="165"/>
      <c r="JUL3" s="165"/>
      <c r="JUM3" s="165"/>
      <c r="JUN3" s="165"/>
      <c r="JUO3" s="165"/>
      <c r="JUP3" s="165"/>
      <c r="JUQ3" s="165"/>
      <c r="JUR3" s="165"/>
      <c r="JUS3" s="165"/>
      <c r="JUT3" s="165"/>
      <c r="JUU3" s="165"/>
      <c r="JUV3" s="165"/>
      <c r="JUW3" s="165"/>
      <c r="JUX3" s="165"/>
      <c r="JUY3" s="165"/>
      <c r="JUZ3" s="165"/>
      <c r="JVA3" s="165"/>
      <c r="JVB3" s="165"/>
      <c r="JVC3" s="165"/>
      <c r="JVD3" s="165"/>
      <c r="JVE3" s="165"/>
      <c r="JVF3" s="165"/>
      <c r="JVG3" s="165"/>
      <c r="JVH3" s="165"/>
      <c r="JVI3" s="165"/>
      <c r="JVJ3" s="165"/>
      <c r="JVK3" s="165"/>
      <c r="JVL3" s="165"/>
      <c r="JVM3" s="165"/>
      <c r="JVN3" s="165"/>
      <c r="JVO3" s="165"/>
      <c r="JVP3" s="165"/>
      <c r="JVQ3" s="165"/>
      <c r="JVR3" s="165"/>
      <c r="JVS3" s="165"/>
      <c r="JVT3" s="165"/>
      <c r="JVU3" s="165"/>
      <c r="JVV3" s="165"/>
      <c r="JVW3" s="165"/>
      <c r="JVX3" s="165"/>
      <c r="JVY3" s="165"/>
      <c r="JVZ3" s="165"/>
      <c r="JWA3" s="165"/>
      <c r="JWB3" s="165"/>
      <c r="JWC3" s="165"/>
      <c r="JWD3" s="165"/>
      <c r="JWE3" s="165"/>
      <c r="JWF3" s="165"/>
      <c r="JWG3" s="165"/>
      <c r="JWH3" s="165"/>
      <c r="JWI3" s="165"/>
      <c r="JWJ3" s="165"/>
      <c r="JWK3" s="165"/>
      <c r="JWL3" s="165"/>
      <c r="JWM3" s="165"/>
      <c r="JWN3" s="165"/>
      <c r="JWO3" s="165"/>
      <c r="JWP3" s="165"/>
      <c r="JWQ3" s="165"/>
      <c r="JWR3" s="165"/>
      <c r="JWS3" s="165"/>
      <c r="JWT3" s="165"/>
      <c r="JWU3" s="165"/>
      <c r="JWV3" s="165"/>
      <c r="JWW3" s="165"/>
      <c r="JWX3" s="165"/>
      <c r="JWY3" s="165"/>
      <c r="JWZ3" s="165"/>
      <c r="JXA3" s="165"/>
      <c r="JXB3" s="165"/>
      <c r="JXC3" s="165"/>
      <c r="JXD3" s="165"/>
      <c r="JXE3" s="165"/>
      <c r="JXF3" s="165"/>
      <c r="JXG3" s="165"/>
      <c r="JXH3" s="165"/>
      <c r="JXI3" s="165"/>
      <c r="JXJ3" s="165"/>
      <c r="JXK3" s="165"/>
      <c r="JXL3" s="165"/>
      <c r="JXM3" s="165"/>
      <c r="JXN3" s="165"/>
      <c r="JXO3" s="165"/>
      <c r="JXP3" s="165"/>
      <c r="JXQ3" s="165"/>
      <c r="JXR3" s="165"/>
      <c r="JXS3" s="165"/>
      <c r="JXT3" s="165"/>
      <c r="JXU3" s="165"/>
      <c r="JXV3" s="165"/>
      <c r="JXW3" s="165"/>
      <c r="JXX3" s="165"/>
      <c r="JXY3" s="165"/>
      <c r="JXZ3" s="165"/>
      <c r="JYA3" s="165"/>
      <c r="JYB3" s="165"/>
      <c r="JYC3" s="165"/>
      <c r="JYD3" s="165"/>
      <c r="JYE3" s="165"/>
      <c r="JYF3" s="165"/>
      <c r="JYG3" s="165"/>
      <c r="JYH3" s="165"/>
      <c r="JYI3" s="165"/>
      <c r="JYJ3" s="165"/>
      <c r="JYK3" s="165"/>
      <c r="JYL3" s="165"/>
      <c r="JYM3" s="165"/>
      <c r="JYN3" s="165"/>
      <c r="JYO3" s="165"/>
      <c r="JYP3" s="165"/>
      <c r="JYQ3" s="165"/>
      <c r="JYR3" s="165"/>
      <c r="JYS3" s="165"/>
      <c r="JYT3" s="165"/>
      <c r="JYU3" s="165"/>
      <c r="JYV3" s="165"/>
      <c r="JYW3" s="165"/>
      <c r="JYX3" s="165"/>
      <c r="JYY3" s="165"/>
      <c r="JYZ3" s="165"/>
      <c r="JZA3" s="165"/>
      <c r="JZB3" s="165"/>
      <c r="JZC3" s="165"/>
      <c r="JZD3" s="165"/>
      <c r="JZE3" s="165"/>
      <c r="JZF3" s="165"/>
      <c r="JZG3" s="165"/>
      <c r="JZH3" s="165"/>
      <c r="JZI3" s="165"/>
      <c r="JZJ3" s="165"/>
      <c r="JZK3" s="165"/>
      <c r="JZL3" s="165"/>
      <c r="JZM3" s="165"/>
      <c r="JZN3" s="165"/>
      <c r="JZO3" s="165"/>
      <c r="JZP3" s="165"/>
      <c r="JZQ3" s="165"/>
      <c r="JZR3" s="165"/>
      <c r="JZS3" s="165"/>
      <c r="JZT3" s="165"/>
      <c r="JZU3" s="165"/>
      <c r="JZV3" s="165"/>
      <c r="JZW3" s="165"/>
      <c r="JZX3" s="165"/>
      <c r="JZY3" s="165"/>
      <c r="JZZ3" s="165"/>
      <c r="KAA3" s="165"/>
      <c r="KAB3" s="165"/>
      <c r="KAC3" s="165"/>
      <c r="KAD3" s="165"/>
      <c r="KAE3" s="165"/>
      <c r="KAF3" s="165"/>
      <c r="KAG3" s="165"/>
      <c r="KAH3" s="165"/>
      <c r="KAI3" s="165"/>
      <c r="KAJ3" s="165"/>
      <c r="KAK3" s="165"/>
      <c r="KAL3" s="165"/>
      <c r="KAM3" s="165"/>
      <c r="KAN3" s="165"/>
      <c r="KAO3" s="165"/>
      <c r="KAP3" s="165"/>
      <c r="KAQ3" s="165"/>
      <c r="KAR3" s="165"/>
      <c r="KAS3" s="165"/>
      <c r="KAT3" s="165"/>
      <c r="KAU3" s="165"/>
      <c r="KAV3" s="165"/>
      <c r="KAW3" s="165"/>
      <c r="KAX3" s="165"/>
      <c r="KAY3" s="165"/>
      <c r="KAZ3" s="165"/>
      <c r="KBA3" s="165"/>
      <c r="KBB3" s="165"/>
      <c r="KBC3" s="165"/>
      <c r="KBD3" s="165"/>
      <c r="KBE3" s="165"/>
      <c r="KBF3" s="165"/>
      <c r="KBG3" s="165"/>
      <c r="KBH3" s="165"/>
      <c r="KBI3" s="165"/>
      <c r="KBJ3" s="165"/>
      <c r="KBK3" s="165"/>
      <c r="KBL3" s="165"/>
      <c r="KBM3" s="165"/>
      <c r="KBN3" s="165"/>
      <c r="KBO3" s="165"/>
      <c r="KBP3" s="165"/>
      <c r="KBQ3" s="165"/>
      <c r="KBR3" s="165"/>
      <c r="KBS3" s="165"/>
      <c r="KBT3" s="165"/>
      <c r="KBU3" s="165"/>
      <c r="KBV3" s="165"/>
      <c r="KBW3" s="165"/>
      <c r="KBX3" s="165"/>
      <c r="KBY3" s="165"/>
      <c r="KBZ3" s="165"/>
      <c r="KCA3" s="165"/>
      <c r="KCB3" s="165"/>
      <c r="KCC3" s="165"/>
      <c r="KCD3" s="165"/>
      <c r="KCE3" s="165"/>
      <c r="KCF3" s="165"/>
      <c r="KCG3" s="165"/>
      <c r="KCH3" s="165"/>
      <c r="KCI3" s="165"/>
      <c r="KCJ3" s="165"/>
      <c r="KCK3" s="165"/>
      <c r="KCL3" s="165"/>
      <c r="KCM3" s="165"/>
      <c r="KCN3" s="165"/>
      <c r="KCO3" s="165"/>
      <c r="KCP3" s="165"/>
      <c r="KCQ3" s="165"/>
      <c r="KCR3" s="165"/>
      <c r="KCS3" s="165"/>
      <c r="KCT3" s="165"/>
      <c r="KCU3" s="165"/>
      <c r="KCV3" s="165"/>
      <c r="KCW3" s="165"/>
      <c r="KCX3" s="165"/>
      <c r="KCY3" s="165"/>
      <c r="KCZ3" s="165"/>
      <c r="KDA3" s="165"/>
      <c r="KDB3" s="165"/>
      <c r="KDC3" s="165"/>
      <c r="KDD3" s="165"/>
      <c r="KDE3" s="165"/>
      <c r="KDF3" s="165"/>
      <c r="KDG3" s="165"/>
      <c r="KDH3" s="165"/>
      <c r="KDI3" s="165"/>
      <c r="KDJ3" s="165"/>
      <c r="KDK3" s="165"/>
      <c r="KDL3" s="165"/>
      <c r="KDM3" s="165"/>
      <c r="KDN3" s="165"/>
      <c r="KDO3" s="165"/>
      <c r="KDP3" s="165"/>
      <c r="KDQ3" s="165"/>
      <c r="KDR3" s="165"/>
      <c r="KDS3" s="165"/>
      <c r="KDT3" s="165"/>
      <c r="KDU3" s="165"/>
      <c r="KDV3" s="165"/>
      <c r="KDW3" s="165"/>
      <c r="KDX3" s="165"/>
      <c r="KDY3" s="165"/>
      <c r="KDZ3" s="165"/>
      <c r="KEA3" s="165"/>
      <c r="KEB3" s="165"/>
      <c r="KEC3" s="165"/>
      <c r="KED3" s="165"/>
      <c r="KEE3" s="165"/>
      <c r="KEF3" s="165"/>
      <c r="KEG3" s="165"/>
      <c r="KEH3" s="165"/>
      <c r="KEI3" s="165"/>
      <c r="KEJ3" s="165"/>
      <c r="KEK3" s="165"/>
      <c r="KEL3" s="165"/>
      <c r="KEM3" s="165"/>
      <c r="KEN3" s="165"/>
      <c r="KEO3" s="165"/>
      <c r="KEP3" s="165"/>
      <c r="KEQ3" s="165"/>
      <c r="KER3" s="165"/>
      <c r="KES3" s="165"/>
      <c r="KET3" s="165"/>
      <c r="KEU3" s="165"/>
      <c r="KEV3" s="165"/>
      <c r="KEW3" s="165"/>
      <c r="KEX3" s="165"/>
      <c r="KEY3" s="165"/>
      <c r="KEZ3" s="165"/>
      <c r="KFA3" s="165"/>
      <c r="KFB3" s="165"/>
      <c r="KFC3" s="165"/>
      <c r="KFD3" s="165"/>
      <c r="KFE3" s="165"/>
      <c r="KFF3" s="165"/>
      <c r="KFG3" s="165"/>
      <c r="KFH3" s="165"/>
      <c r="KFI3" s="165"/>
      <c r="KFJ3" s="165"/>
      <c r="KFK3" s="165"/>
      <c r="KFL3" s="165"/>
      <c r="KFM3" s="165"/>
      <c r="KFN3" s="165"/>
      <c r="KFO3" s="165"/>
      <c r="KFP3" s="165"/>
      <c r="KFQ3" s="165"/>
      <c r="KFR3" s="165"/>
      <c r="KFS3" s="165"/>
      <c r="KFT3" s="165"/>
      <c r="KFU3" s="165"/>
      <c r="KFV3" s="165"/>
      <c r="KFW3" s="165"/>
      <c r="KFX3" s="165"/>
      <c r="KFY3" s="165"/>
      <c r="KFZ3" s="165"/>
      <c r="KGA3" s="165"/>
      <c r="KGB3" s="165"/>
      <c r="KGC3" s="165"/>
      <c r="KGD3" s="165"/>
      <c r="KGE3" s="165"/>
      <c r="KGF3" s="165"/>
      <c r="KGG3" s="165"/>
      <c r="KGH3" s="165"/>
      <c r="KGI3" s="165"/>
      <c r="KGJ3" s="165"/>
      <c r="KGK3" s="165"/>
      <c r="KGL3" s="165"/>
      <c r="KGM3" s="165"/>
      <c r="KGN3" s="165"/>
      <c r="KGO3" s="165"/>
      <c r="KGP3" s="165"/>
      <c r="KGQ3" s="165"/>
      <c r="KGR3" s="165"/>
      <c r="KGS3" s="165"/>
      <c r="KGT3" s="165"/>
      <c r="KGU3" s="165"/>
      <c r="KGV3" s="165"/>
      <c r="KGW3" s="165"/>
      <c r="KGX3" s="165"/>
      <c r="KGY3" s="165"/>
      <c r="KGZ3" s="165"/>
      <c r="KHA3" s="165"/>
      <c r="KHB3" s="165"/>
      <c r="KHC3" s="165"/>
      <c r="KHD3" s="165"/>
      <c r="KHE3" s="165"/>
      <c r="KHF3" s="165"/>
      <c r="KHG3" s="165"/>
      <c r="KHH3" s="165"/>
      <c r="KHI3" s="165"/>
      <c r="KHJ3" s="165"/>
      <c r="KHK3" s="165"/>
      <c r="KHL3" s="165"/>
      <c r="KHM3" s="165"/>
      <c r="KHN3" s="165"/>
      <c r="KHO3" s="165"/>
      <c r="KHP3" s="165"/>
      <c r="KHQ3" s="165"/>
      <c r="KHR3" s="165"/>
      <c r="KHS3" s="165"/>
      <c r="KHT3" s="165"/>
      <c r="KHU3" s="165"/>
      <c r="KHV3" s="165"/>
      <c r="KHW3" s="165"/>
      <c r="KHX3" s="165"/>
      <c r="KHY3" s="165"/>
      <c r="KHZ3" s="165"/>
      <c r="KIA3" s="165"/>
      <c r="KIB3" s="165"/>
      <c r="KIC3" s="165"/>
      <c r="KID3" s="165"/>
      <c r="KIE3" s="165"/>
      <c r="KIF3" s="165"/>
      <c r="KIG3" s="165"/>
      <c r="KIH3" s="165"/>
      <c r="KII3" s="165"/>
      <c r="KIJ3" s="165"/>
      <c r="KIK3" s="165"/>
      <c r="KIL3" s="165"/>
      <c r="KIM3" s="165"/>
      <c r="KIN3" s="165"/>
      <c r="KIO3" s="165"/>
      <c r="KIP3" s="165"/>
      <c r="KIQ3" s="165"/>
      <c r="KIR3" s="165"/>
      <c r="KIS3" s="165"/>
      <c r="KIT3" s="165"/>
      <c r="KIU3" s="165"/>
      <c r="KIV3" s="165"/>
      <c r="KIW3" s="165"/>
      <c r="KIX3" s="165"/>
      <c r="KIY3" s="165"/>
      <c r="KIZ3" s="165"/>
      <c r="KJA3" s="165"/>
      <c r="KJB3" s="165"/>
      <c r="KJC3" s="165"/>
      <c r="KJD3" s="165"/>
      <c r="KJE3" s="165"/>
      <c r="KJF3" s="165"/>
      <c r="KJG3" s="165"/>
      <c r="KJH3" s="165"/>
      <c r="KJI3" s="165"/>
      <c r="KJJ3" s="165"/>
      <c r="KJK3" s="165"/>
      <c r="KJL3" s="165"/>
      <c r="KJM3" s="165"/>
      <c r="KJN3" s="165"/>
      <c r="KJO3" s="165"/>
      <c r="KJP3" s="165"/>
      <c r="KJQ3" s="165"/>
      <c r="KJR3" s="165"/>
      <c r="KJS3" s="165"/>
      <c r="KJT3" s="165"/>
      <c r="KJU3" s="165"/>
      <c r="KJV3" s="165"/>
      <c r="KJW3" s="165"/>
      <c r="KJX3" s="165"/>
      <c r="KJY3" s="165"/>
      <c r="KJZ3" s="165"/>
      <c r="KKA3" s="165"/>
      <c r="KKB3" s="165"/>
      <c r="KKC3" s="165"/>
      <c r="KKD3" s="165"/>
      <c r="KKE3" s="165"/>
      <c r="KKF3" s="165"/>
      <c r="KKG3" s="165"/>
      <c r="KKH3" s="165"/>
      <c r="KKI3" s="165"/>
      <c r="KKJ3" s="165"/>
      <c r="KKK3" s="165"/>
      <c r="KKL3" s="165"/>
      <c r="KKM3" s="165"/>
      <c r="KKN3" s="165"/>
      <c r="KKO3" s="165"/>
      <c r="KKP3" s="165"/>
      <c r="KKQ3" s="165"/>
      <c r="KKR3" s="165"/>
      <c r="KKS3" s="165"/>
      <c r="KKT3" s="165"/>
      <c r="KKU3" s="165"/>
      <c r="KKV3" s="165"/>
      <c r="KKW3" s="165"/>
      <c r="KKX3" s="165"/>
      <c r="KKY3" s="165"/>
      <c r="KKZ3" s="165"/>
      <c r="KLA3" s="165"/>
      <c r="KLB3" s="165"/>
      <c r="KLC3" s="165"/>
      <c r="KLD3" s="165"/>
      <c r="KLE3" s="165"/>
      <c r="KLF3" s="165"/>
      <c r="KLG3" s="165"/>
      <c r="KLH3" s="165"/>
      <c r="KLI3" s="165"/>
      <c r="KLJ3" s="165"/>
      <c r="KLK3" s="165"/>
      <c r="KLL3" s="165"/>
      <c r="KLM3" s="165"/>
      <c r="KLN3" s="165"/>
      <c r="KLO3" s="165"/>
      <c r="KLP3" s="165"/>
      <c r="KLQ3" s="165"/>
      <c r="KLR3" s="165"/>
      <c r="KLS3" s="165"/>
      <c r="KLT3" s="165"/>
      <c r="KLU3" s="165"/>
      <c r="KLV3" s="165"/>
      <c r="KLW3" s="165"/>
      <c r="KLX3" s="165"/>
      <c r="KLY3" s="165"/>
      <c r="KLZ3" s="165"/>
      <c r="KMA3" s="165"/>
      <c r="KMB3" s="165"/>
      <c r="KMC3" s="165"/>
      <c r="KMD3" s="165"/>
      <c r="KME3" s="165"/>
      <c r="KMF3" s="165"/>
      <c r="KMG3" s="165"/>
      <c r="KMH3" s="165"/>
      <c r="KMI3" s="165"/>
      <c r="KMJ3" s="165"/>
      <c r="KMK3" s="165"/>
      <c r="KML3" s="165"/>
      <c r="KMM3" s="165"/>
      <c r="KMN3" s="165"/>
      <c r="KMO3" s="165"/>
      <c r="KMP3" s="165"/>
      <c r="KMQ3" s="165"/>
      <c r="KMR3" s="165"/>
      <c r="KMS3" s="165"/>
      <c r="KMT3" s="165"/>
      <c r="KMU3" s="165"/>
      <c r="KMV3" s="165"/>
      <c r="KMW3" s="165"/>
      <c r="KMX3" s="165"/>
      <c r="KMY3" s="165"/>
      <c r="KMZ3" s="165"/>
      <c r="KNA3" s="165"/>
      <c r="KNB3" s="165"/>
      <c r="KNC3" s="165"/>
      <c r="KND3" s="165"/>
      <c r="KNE3" s="165"/>
      <c r="KNF3" s="165"/>
      <c r="KNG3" s="165"/>
      <c r="KNH3" s="165"/>
      <c r="KNI3" s="165"/>
      <c r="KNJ3" s="165"/>
      <c r="KNK3" s="165"/>
      <c r="KNL3" s="165"/>
      <c r="KNM3" s="165"/>
      <c r="KNN3" s="165"/>
      <c r="KNO3" s="165"/>
      <c r="KNP3" s="165"/>
      <c r="KNQ3" s="165"/>
      <c r="KNR3" s="165"/>
      <c r="KNS3" s="165"/>
      <c r="KNT3" s="165"/>
      <c r="KNU3" s="165"/>
      <c r="KNV3" s="165"/>
      <c r="KNW3" s="165"/>
      <c r="KNX3" s="165"/>
      <c r="KNY3" s="165"/>
      <c r="KNZ3" s="165"/>
      <c r="KOA3" s="165"/>
      <c r="KOB3" s="165"/>
      <c r="KOC3" s="165"/>
      <c r="KOD3" s="165"/>
      <c r="KOE3" s="165"/>
      <c r="KOF3" s="165"/>
      <c r="KOG3" s="165"/>
      <c r="KOH3" s="165"/>
      <c r="KOI3" s="165"/>
      <c r="KOJ3" s="165"/>
      <c r="KOK3" s="165"/>
      <c r="KOL3" s="165"/>
      <c r="KOM3" s="165"/>
      <c r="KON3" s="165"/>
      <c r="KOO3" s="165"/>
      <c r="KOP3" s="165"/>
      <c r="KOQ3" s="165"/>
      <c r="KOR3" s="165"/>
      <c r="KOS3" s="165"/>
      <c r="KOT3" s="165"/>
      <c r="KOU3" s="165"/>
      <c r="KOV3" s="165"/>
      <c r="KOW3" s="165"/>
      <c r="KOX3" s="165"/>
      <c r="KOY3" s="165"/>
      <c r="KOZ3" s="165"/>
      <c r="KPA3" s="165"/>
      <c r="KPB3" s="165"/>
      <c r="KPC3" s="165"/>
      <c r="KPD3" s="165"/>
      <c r="KPE3" s="165"/>
      <c r="KPF3" s="165"/>
      <c r="KPG3" s="165"/>
      <c r="KPH3" s="165"/>
      <c r="KPI3" s="165"/>
      <c r="KPJ3" s="165"/>
      <c r="KPK3" s="165"/>
      <c r="KPL3" s="165"/>
      <c r="KPM3" s="165"/>
      <c r="KPN3" s="165"/>
      <c r="KPO3" s="165"/>
      <c r="KPP3" s="165"/>
      <c r="KPQ3" s="165"/>
      <c r="KPR3" s="165"/>
      <c r="KPS3" s="165"/>
      <c r="KPT3" s="165"/>
      <c r="KPU3" s="165"/>
      <c r="KPV3" s="165"/>
      <c r="KPW3" s="165"/>
      <c r="KPX3" s="165"/>
      <c r="KPY3" s="165"/>
      <c r="KPZ3" s="165"/>
      <c r="KQA3" s="165"/>
      <c r="KQB3" s="165"/>
      <c r="KQC3" s="165"/>
      <c r="KQD3" s="165"/>
      <c r="KQE3" s="165"/>
      <c r="KQF3" s="165"/>
      <c r="KQG3" s="165"/>
      <c r="KQH3" s="165"/>
      <c r="KQI3" s="165"/>
      <c r="KQJ3" s="165"/>
      <c r="KQK3" s="165"/>
      <c r="KQL3" s="165"/>
      <c r="KQM3" s="165"/>
      <c r="KQN3" s="165"/>
      <c r="KQO3" s="165"/>
      <c r="KQP3" s="165"/>
      <c r="KQQ3" s="165"/>
      <c r="KQR3" s="165"/>
      <c r="KQS3" s="165"/>
      <c r="KQT3" s="165"/>
      <c r="KQU3" s="165"/>
      <c r="KQV3" s="165"/>
      <c r="KQW3" s="165"/>
      <c r="KQX3" s="165"/>
      <c r="KQY3" s="165"/>
      <c r="KQZ3" s="165"/>
      <c r="KRA3" s="165"/>
      <c r="KRB3" s="165"/>
      <c r="KRC3" s="165"/>
      <c r="KRD3" s="165"/>
      <c r="KRE3" s="165"/>
      <c r="KRF3" s="165"/>
      <c r="KRG3" s="165"/>
      <c r="KRH3" s="165"/>
      <c r="KRI3" s="165"/>
      <c r="KRJ3" s="165"/>
      <c r="KRK3" s="165"/>
      <c r="KRL3" s="165"/>
      <c r="KRM3" s="165"/>
      <c r="KRN3" s="165"/>
      <c r="KRO3" s="165"/>
      <c r="KRP3" s="165"/>
      <c r="KRQ3" s="165"/>
      <c r="KRR3" s="165"/>
      <c r="KRS3" s="165"/>
      <c r="KRT3" s="165"/>
      <c r="KRU3" s="165"/>
      <c r="KRV3" s="165"/>
      <c r="KRW3" s="165"/>
      <c r="KRX3" s="165"/>
      <c r="KRY3" s="165"/>
      <c r="KRZ3" s="165"/>
      <c r="KSA3" s="165"/>
      <c r="KSB3" s="165"/>
      <c r="KSC3" s="165"/>
      <c r="KSD3" s="165"/>
      <c r="KSE3" s="165"/>
      <c r="KSF3" s="165"/>
      <c r="KSG3" s="165"/>
      <c r="KSH3" s="165"/>
      <c r="KSI3" s="165"/>
      <c r="KSJ3" s="165"/>
      <c r="KSK3" s="165"/>
      <c r="KSL3" s="165"/>
      <c r="KSM3" s="165"/>
      <c r="KSN3" s="165"/>
      <c r="KSO3" s="165"/>
      <c r="KSP3" s="165"/>
      <c r="KSQ3" s="165"/>
      <c r="KSR3" s="165"/>
      <c r="KSS3" s="165"/>
      <c r="KST3" s="165"/>
      <c r="KSU3" s="165"/>
      <c r="KSV3" s="165"/>
      <c r="KSW3" s="165"/>
      <c r="KSX3" s="165"/>
      <c r="KSY3" s="165"/>
      <c r="KSZ3" s="165"/>
      <c r="KTA3" s="165"/>
      <c r="KTB3" s="165"/>
      <c r="KTC3" s="165"/>
      <c r="KTD3" s="165"/>
      <c r="KTE3" s="165"/>
      <c r="KTF3" s="165"/>
      <c r="KTG3" s="165"/>
      <c r="KTH3" s="165"/>
      <c r="KTI3" s="165"/>
      <c r="KTJ3" s="165"/>
      <c r="KTK3" s="165"/>
      <c r="KTL3" s="165"/>
      <c r="KTM3" s="165"/>
      <c r="KTN3" s="165"/>
      <c r="KTO3" s="165"/>
      <c r="KTP3" s="165"/>
      <c r="KTQ3" s="165"/>
      <c r="KTR3" s="165"/>
      <c r="KTS3" s="165"/>
      <c r="KTT3" s="165"/>
      <c r="KTU3" s="165"/>
      <c r="KTV3" s="165"/>
      <c r="KTW3" s="165"/>
      <c r="KTX3" s="165"/>
      <c r="KTY3" s="165"/>
      <c r="KTZ3" s="165"/>
      <c r="KUA3" s="165"/>
      <c r="KUB3" s="165"/>
      <c r="KUC3" s="165"/>
      <c r="KUD3" s="165"/>
      <c r="KUE3" s="165"/>
      <c r="KUF3" s="165"/>
      <c r="KUG3" s="165"/>
      <c r="KUH3" s="165"/>
      <c r="KUI3" s="165"/>
      <c r="KUJ3" s="165"/>
      <c r="KUK3" s="165"/>
      <c r="KUL3" s="165"/>
      <c r="KUM3" s="165"/>
      <c r="KUN3" s="165"/>
      <c r="KUO3" s="165"/>
      <c r="KUP3" s="165"/>
      <c r="KUQ3" s="165"/>
      <c r="KUR3" s="165"/>
      <c r="KUS3" s="165"/>
      <c r="KUT3" s="165"/>
      <c r="KUU3" s="165"/>
      <c r="KUV3" s="165"/>
      <c r="KUW3" s="165"/>
      <c r="KUX3" s="165"/>
      <c r="KUY3" s="165"/>
      <c r="KUZ3" s="165"/>
      <c r="KVA3" s="165"/>
      <c r="KVB3" s="165"/>
      <c r="KVC3" s="165"/>
      <c r="KVD3" s="165"/>
      <c r="KVE3" s="165"/>
      <c r="KVF3" s="165"/>
      <c r="KVG3" s="165"/>
      <c r="KVH3" s="165"/>
      <c r="KVI3" s="165"/>
      <c r="KVJ3" s="165"/>
      <c r="KVK3" s="165"/>
      <c r="KVL3" s="165"/>
      <c r="KVM3" s="165"/>
      <c r="KVN3" s="165"/>
      <c r="KVO3" s="165"/>
      <c r="KVP3" s="165"/>
      <c r="KVQ3" s="165"/>
      <c r="KVR3" s="165"/>
      <c r="KVS3" s="165"/>
      <c r="KVT3" s="165"/>
      <c r="KVU3" s="165"/>
      <c r="KVV3" s="165"/>
      <c r="KVW3" s="165"/>
      <c r="KVX3" s="165"/>
      <c r="KVY3" s="165"/>
      <c r="KVZ3" s="165"/>
      <c r="KWA3" s="165"/>
      <c r="KWB3" s="165"/>
      <c r="KWC3" s="165"/>
      <c r="KWD3" s="165"/>
      <c r="KWE3" s="165"/>
      <c r="KWF3" s="165"/>
      <c r="KWG3" s="165"/>
      <c r="KWH3" s="165"/>
      <c r="KWI3" s="165"/>
      <c r="KWJ3" s="165"/>
      <c r="KWK3" s="165"/>
      <c r="KWL3" s="165"/>
      <c r="KWM3" s="165"/>
      <c r="KWN3" s="165"/>
      <c r="KWO3" s="165"/>
      <c r="KWP3" s="165"/>
      <c r="KWQ3" s="165"/>
      <c r="KWR3" s="165"/>
      <c r="KWS3" s="165"/>
      <c r="KWT3" s="165"/>
      <c r="KWU3" s="165"/>
      <c r="KWV3" s="165"/>
      <c r="KWW3" s="165"/>
      <c r="KWX3" s="165"/>
      <c r="KWY3" s="165"/>
      <c r="KWZ3" s="165"/>
      <c r="KXA3" s="165"/>
      <c r="KXB3" s="165"/>
      <c r="KXC3" s="165"/>
      <c r="KXD3" s="165"/>
      <c r="KXE3" s="165"/>
      <c r="KXF3" s="165"/>
      <c r="KXG3" s="165"/>
      <c r="KXH3" s="165"/>
      <c r="KXI3" s="165"/>
      <c r="KXJ3" s="165"/>
      <c r="KXK3" s="165"/>
      <c r="KXL3" s="165"/>
      <c r="KXM3" s="165"/>
      <c r="KXN3" s="165"/>
      <c r="KXO3" s="165"/>
      <c r="KXP3" s="165"/>
      <c r="KXQ3" s="165"/>
      <c r="KXR3" s="165"/>
      <c r="KXS3" s="165"/>
      <c r="KXT3" s="165"/>
      <c r="KXU3" s="165"/>
      <c r="KXV3" s="165"/>
      <c r="KXW3" s="165"/>
      <c r="KXX3" s="165"/>
      <c r="KXY3" s="165"/>
      <c r="KXZ3" s="165"/>
      <c r="KYA3" s="165"/>
      <c r="KYB3" s="165"/>
      <c r="KYC3" s="165"/>
      <c r="KYD3" s="165"/>
      <c r="KYE3" s="165"/>
      <c r="KYF3" s="165"/>
      <c r="KYG3" s="165"/>
      <c r="KYH3" s="165"/>
      <c r="KYI3" s="165"/>
      <c r="KYJ3" s="165"/>
      <c r="KYK3" s="165"/>
      <c r="KYL3" s="165"/>
      <c r="KYM3" s="165"/>
      <c r="KYN3" s="165"/>
      <c r="KYO3" s="165"/>
      <c r="KYP3" s="165"/>
      <c r="KYQ3" s="165"/>
      <c r="KYR3" s="165"/>
      <c r="KYS3" s="165"/>
      <c r="KYT3" s="165"/>
      <c r="KYU3" s="165"/>
      <c r="KYV3" s="165"/>
      <c r="KYW3" s="165"/>
      <c r="KYX3" s="165"/>
      <c r="KYY3" s="165"/>
      <c r="KYZ3" s="165"/>
      <c r="KZA3" s="165"/>
      <c r="KZB3" s="165"/>
      <c r="KZC3" s="165"/>
      <c r="KZD3" s="165"/>
      <c r="KZE3" s="165"/>
      <c r="KZF3" s="165"/>
      <c r="KZG3" s="165"/>
      <c r="KZH3" s="165"/>
      <c r="KZI3" s="165"/>
      <c r="KZJ3" s="165"/>
      <c r="KZK3" s="165"/>
      <c r="KZL3" s="165"/>
      <c r="KZM3" s="165"/>
      <c r="KZN3" s="165"/>
      <c r="KZO3" s="165"/>
      <c r="KZP3" s="165"/>
      <c r="KZQ3" s="165"/>
      <c r="KZR3" s="165"/>
      <c r="KZS3" s="165"/>
      <c r="KZT3" s="165"/>
      <c r="KZU3" s="165"/>
      <c r="KZV3" s="165"/>
      <c r="KZW3" s="165"/>
      <c r="KZX3" s="165"/>
      <c r="KZY3" s="165"/>
      <c r="KZZ3" s="165"/>
      <c r="LAA3" s="165"/>
      <c r="LAB3" s="165"/>
      <c r="LAC3" s="165"/>
      <c r="LAD3" s="165"/>
      <c r="LAE3" s="165"/>
      <c r="LAF3" s="165"/>
      <c r="LAG3" s="165"/>
      <c r="LAH3" s="165"/>
      <c r="LAI3" s="165"/>
      <c r="LAJ3" s="165"/>
      <c r="LAK3" s="165"/>
      <c r="LAL3" s="165"/>
      <c r="LAM3" s="165"/>
      <c r="LAN3" s="165"/>
      <c r="LAO3" s="165"/>
      <c r="LAP3" s="165"/>
      <c r="LAQ3" s="165"/>
      <c r="LAR3" s="165"/>
      <c r="LAS3" s="165"/>
      <c r="LAT3" s="165"/>
      <c r="LAU3" s="165"/>
      <c r="LAV3" s="165"/>
      <c r="LAW3" s="165"/>
      <c r="LAX3" s="165"/>
      <c r="LAY3" s="165"/>
      <c r="LAZ3" s="165"/>
      <c r="LBA3" s="165"/>
      <c r="LBB3" s="165"/>
      <c r="LBC3" s="165"/>
      <c r="LBD3" s="165"/>
      <c r="LBE3" s="165"/>
      <c r="LBF3" s="165"/>
      <c r="LBG3" s="165"/>
      <c r="LBH3" s="165"/>
      <c r="LBI3" s="165"/>
      <c r="LBJ3" s="165"/>
      <c r="LBK3" s="165"/>
      <c r="LBL3" s="165"/>
      <c r="LBM3" s="165"/>
      <c r="LBN3" s="165"/>
      <c r="LBO3" s="165"/>
      <c r="LBP3" s="165"/>
      <c r="LBQ3" s="165"/>
      <c r="LBR3" s="165"/>
      <c r="LBS3" s="165"/>
      <c r="LBT3" s="165"/>
      <c r="LBU3" s="165"/>
      <c r="LBV3" s="165"/>
      <c r="LBW3" s="165"/>
      <c r="LBX3" s="165"/>
      <c r="LBY3" s="165"/>
      <c r="LBZ3" s="165"/>
      <c r="LCA3" s="165"/>
      <c r="LCB3" s="165"/>
      <c r="LCC3" s="165"/>
      <c r="LCD3" s="165"/>
      <c r="LCE3" s="165"/>
      <c r="LCF3" s="165"/>
      <c r="LCG3" s="165"/>
      <c r="LCH3" s="165"/>
      <c r="LCI3" s="165"/>
      <c r="LCJ3" s="165"/>
      <c r="LCK3" s="165"/>
      <c r="LCL3" s="165"/>
      <c r="LCM3" s="165"/>
      <c r="LCN3" s="165"/>
      <c r="LCO3" s="165"/>
      <c r="LCP3" s="165"/>
      <c r="LCQ3" s="165"/>
      <c r="LCR3" s="165"/>
      <c r="LCS3" s="165"/>
      <c r="LCT3" s="165"/>
      <c r="LCU3" s="165"/>
      <c r="LCV3" s="165"/>
      <c r="LCW3" s="165"/>
      <c r="LCX3" s="165"/>
      <c r="LCY3" s="165"/>
      <c r="LCZ3" s="165"/>
      <c r="LDA3" s="165"/>
      <c r="LDB3" s="165"/>
      <c r="LDC3" s="165"/>
      <c r="LDD3" s="165"/>
      <c r="LDE3" s="165"/>
      <c r="LDF3" s="165"/>
      <c r="LDG3" s="165"/>
      <c r="LDH3" s="165"/>
      <c r="LDI3" s="165"/>
      <c r="LDJ3" s="165"/>
      <c r="LDK3" s="165"/>
      <c r="LDL3" s="165"/>
      <c r="LDM3" s="165"/>
      <c r="LDN3" s="165"/>
      <c r="LDO3" s="165"/>
      <c r="LDP3" s="165"/>
      <c r="LDQ3" s="165"/>
      <c r="LDR3" s="165"/>
      <c r="LDS3" s="165"/>
      <c r="LDT3" s="165"/>
      <c r="LDU3" s="165"/>
      <c r="LDV3" s="165"/>
      <c r="LDW3" s="165"/>
      <c r="LDX3" s="165"/>
      <c r="LDY3" s="165"/>
      <c r="LDZ3" s="165"/>
      <c r="LEA3" s="165"/>
      <c r="LEB3" s="165"/>
      <c r="LEC3" s="165"/>
      <c r="LED3" s="165"/>
      <c r="LEE3" s="165"/>
      <c r="LEF3" s="165"/>
      <c r="LEG3" s="165"/>
      <c r="LEH3" s="165"/>
      <c r="LEI3" s="165"/>
      <c r="LEJ3" s="165"/>
      <c r="LEK3" s="165"/>
      <c r="LEL3" s="165"/>
      <c r="LEM3" s="165"/>
      <c r="LEN3" s="165"/>
      <c r="LEO3" s="165"/>
      <c r="LEP3" s="165"/>
      <c r="LEQ3" s="165"/>
      <c r="LER3" s="165"/>
      <c r="LES3" s="165"/>
      <c r="LET3" s="165"/>
      <c r="LEU3" s="165"/>
      <c r="LEV3" s="165"/>
      <c r="LEW3" s="165"/>
      <c r="LEX3" s="165"/>
      <c r="LEY3" s="165"/>
      <c r="LEZ3" s="165"/>
      <c r="LFA3" s="165"/>
      <c r="LFB3" s="165"/>
      <c r="LFC3" s="165"/>
      <c r="LFD3" s="165"/>
      <c r="LFE3" s="165"/>
      <c r="LFF3" s="165"/>
      <c r="LFG3" s="165"/>
      <c r="LFH3" s="165"/>
      <c r="LFI3" s="165"/>
      <c r="LFJ3" s="165"/>
      <c r="LFK3" s="165"/>
      <c r="LFL3" s="165"/>
      <c r="LFM3" s="165"/>
      <c r="LFN3" s="165"/>
      <c r="LFO3" s="165"/>
      <c r="LFP3" s="165"/>
      <c r="LFQ3" s="165"/>
      <c r="LFR3" s="165"/>
      <c r="LFS3" s="165"/>
      <c r="LFT3" s="165"/>
      <c r="LFU3" s="165"/>
      <c r="LFV3" s="165"/>
      <c r="LFW3" s="165"/>
      <c r="LFX3" s="165"/>
      <c r="LFY3" s="165"/>
      <c r="LFZ3" s="165"/>
      <c r="LGA3" s="165"/>
      <c r="LGB3" s="165"/>
      <c r="LGC3" s="165"/>
      <c r="LGD3" s="165"/>
      <c r="LGE3" s="165"/>
      <c r="LGF3" s="165"/>
      <c r="LGG3" s="165"/>
      <c r="LGH3" s="165"/>
      <c r="LGI3" s="165"/>
      <c r="LGJ3" s="165"/>
      <c r="LGK3" s="165"/>
      <c r="LGL3" s="165"/>
      <c r="LGM3" s="165"/>
      <c r="LGN3" s="165"/>
      <c r="LGO3" s="165"/>
      <c r="LGP3" s="165"/>
      <c r="LGQ3" s="165"/>
      <c r="LGR3" s="165"/>
      <c r="LGS3" s="165"/>
      <c r="LGT3" s="165"/>
      <c r="LGU3" s="165"/>
      <c r="LGV3" s="165"/>
      <c r="LGW3" s="165"/>
      <c r="LGX3" s="165"/>
      <c r="LGY3" s="165"/>
      <c r="LGZ3" s="165"/>
      <c r="LHA3" s="165"/>
      <c r="LHB3" s="165"/>
      <c r="LHC3" s="165"/>
      <c r="LHD3" s="165"/>
      <c r="LHE3" s="165"/>
      <c r="LHF3" s="165"/>
      <c r="LHG3" s="165"/>
      <c r="LHH3" s="165"/>
      <c r="LHI3" s="165"/>
      <c r="LHJ3" s="165"/>
      <c r="LHK3" s="165"/>
      <c r="LHL3" s="165"/>
      <c r="LHM3" s="165"/>
      <c r="LHN3" s="165"/>
      <c r="LHO3" s="165"/>
      <c r="LHP3" s="165"/>
      <c r="LHQ3" s="165"/>
      <c r="LHR3" s="165"/>
      <c r="LHS3" s="165"/>
      <c r="LHT3" s="165"/>
      <c r="LHU3" s="165"/>
      <c r="LHV3" s="165"/>
      <c r="LHW3" s="165"/>
      <c r="LHX3" s="165"/>
      <c r="LHY3" s="165"/>
      <c r="LHZ3" s="165"/>
      <c r="LIA3" s="165"/>
      <c r="LIB3" s="165"/>
      <c r="LIC3" s="165"/>
      <c r="LID3" s="165"/>
      <c r="LIE3" s="165"/>
      <c r="LIF3" s="165"/>
      <c r="LIG3" s="165"/>
      <c r="LIH3" s="165"/>
      <c r="LII3" s="165"/>
      <c r="LIJ3" s="165"/>
      <c r="LIK3" s="165"/>
      <c r="LIL3" s="165"/>
      <c r="LIM3" s="165"/>
      <c r="LIN3" s="165"/>
      <c r="LIO3" s="165"/>
      <c r="LIP3" s="165"/>
      <c r="LIQ3" s="165"/>
      <c r="LIR3" s="165"/>
      <c r="LIS3" s="165"/>
      <c r="LIT3" s="165"/>
      <c r="LIU3" s="165"/>
      <c r="LIV3" s="165"/>
      <c r="LIW3" s="165"/>
      <c r="LIX3" s="165"/>
      <c r="LIY3" s="165"/>
      <c r="LIZ3" s="165"/>
      <c r="LJA3" s="165"/>
      <c r="LJB3" s="165"/>
      <c r="LJC3" s="165"/>
      <c r="LJD3" s="165"/>
      <c r="LJE3" s="165"/>
      <c r="LJF3" s="165"/>
      <c r="LJG3" s="165"/>
      <c r="LJH3" s="165"/>
      <c r="LJI3" s="165"/>
      <c r="LJJ3" s="165"/>
      <c r="LJK3" s="165"/>
      <c r="LJL3" s="165"/>
      <c r="LJM3" s="165"/>
      <c r="LJN3" s="165"/>
      <c r="LJO3" s="165"/>
      <c r="LJP3" s="165"/>
      <c r="LJQ3" s="165"/>
      <c r="LJR3" s="165"/>
      <c r="LJS3" s="165"/>
      <c r="LJT3" s="165"/>
      <c r="LJU3" s="165"/>
      <c r="LJV3" s="165"/>
      <c r="LJW3" s="165"/>
      <c r="LJX3" s="165"/>
      <c r="LJY3" s="165"/>
      <c r="LJZ3" s="165"/>
      <c r="LKA3" s="165"/>
      <c r="LKB3" s="165"/>
      <c r="LKC3" s="165"/>
      <c r="LKD3" s="165"/>
      <c r="LKE3" s="165"/>
      <c r="LKF3" s="165"/>
      <c r="LKG3" s="165"/>
      <c r="LKH3" s="165"/>
      <c r="LKI3" s="165"/>
      <c r="LKJ3" s="165"/>
      <c r="LKK3" s="165"/>
      <c r="LKL3" s="165"/>
      <c r="LKM3" s="165"/>
      <c r="LKN3" s="165"/>
      <c r="LKO3" s="165"/>
      <c r="LKP3" s="165"/>
      <c r="LKQ3" s="165"/>
      <c r="LKR3" s="165"/>
      <c r="LKS3" s="165"/>
      <c r="LKT3" s="165"/>
      <c r="LKU3" s="165"/>
      <c r="LKV3" s="165"/>
      <c r="LKW3" s="165"/>
      <c r="LKX3" s="165"/>
      <c r="LKY3" s="165"/>
      <c r="LKZ3" s="165"/>
      <c r="LLA3" s="165"/>
      <c r="LLB3" s="165"/>
      <c r="LLC3" s="165"/>
      <c r="LLD3" s="165"/>
      <c r="LLE3" s="165"/>
      <c r="LLF3" s="165"/>
      <c r="LLG3" s="165"/>
      <c r="LLH3" s="165"/>
      <c r="LLI3" s="165"/>
      <c r="LLJ3" s="165"/>
      <c r="LLK3" s="165"/>
      <c r="LLL3" s="165"/>
      <c r="LLM3" s="165"/>
      <c r="LLN3" s="165"/>
      <c r="LLO3" s="165"/>
      <c r="LLP3" s="165"/>
      <c r="LLQ3" s="165"/>
      <c r="LLR3" s="165"/>
      <c r="LLS3" s="165"/>
      <c r="LLT3" s="165"/>
      <c r="LLU3" s="165"/>
      <c r="LLV3" s="165"/>
      <c r="LLW3" s="165"/>
      <c r="LLX3" s="165"/>
      <c r="LLY3" s="165"/>
      <c r="LLZ3" s="165"/>
      <c r="LMA3" s="165"/>
      <c r="LMB3" s="165"/>
      <c r="LMC3" s="165"/>
      <c r="LMD3" s="165"/>
      <c r="LME3" s="165"/>
      <c r="LMF3" s="165"/>
      <c r="LMG3" s="165"/>
      <c r="LMH3" s="165"/>
      <c r="LMI3" s="165"/>
      <c r="LMJ3" s="165"/>
      <c r="LMK3" s="165"/>
      <c r="LML3" s="165"/>
      <c r="LMM3" s="165"/>
      <c r="LMN3" s="165"/>
      <c r="LMO3" s="165"/>
      <c r="LMP3" s="165"/>
      <c r="LMQ3" s="165"/>
      <c r="LMR3" s="165"/>
      <c r="LMS3" s="165"/>
      <c r="LMT3" s="165"/>
      <c r="LMU3" s="165"/>
      <c r="LMV3" s="165"/>
      <c r="LMW3" s="165"/>
      <c r="LMX3" s="165"/>
      <c r="LMY3" s="165"/>
      <c r="LMZ3" s="165"/>
      <c r="LNA3" s="165"/>
      <c r="LNB3" s="165"/>
      <c r="LNC3" s="165"/>
      <c r="LND3" s="165"/>
      <c r="LNE3" s="165"/>
      <c r="LNF3" s="165"/>
      <c r="LNG3" s="165"/>
      <c r="LNH3" s="165"/>
      <c r="LNI3" s="165"/>
      <c r="LNJ3" s="165"/>
      <c r="LNK3" s="165"/>
      <c r="LNL3" s="165"/>
      <c r="LNM3" s="165"/>
      <c r="LNN3" s="165"/>
      <c r="LNO3" s="165"/>
      <c r="LNP3" s="165"/>
      <c r="LNQ3" s="165"/>
      <c r="LNR3" s="165"/>
      <c r="LNS3" s="165"/>
      <c r="LNT3" s="165"/>
      <c r="LNU3" s="165"/>
      <c r="LNV3" s="165"/>
      <c r="LNW3" s="165"/>
      <c r="LNX3" s="165"/>
      <c r="LNY3" s="165"/>
      <c r="LNZ3" s="165"/>
      <c r="LOA3" s="165"/>
      <c r="LOB3" s="165"/>
      <c r="LOC3" s="165"/>
      <c r="LOD3" s="165"/>
      <c r="LOE3" s="165"/>
      <c r="LOF3" s="165"/>
      <c r="LOG3" s="165"/>
      <c r="LOH3" s="165"/>
      <c r="LOI3" s="165"/>
      <c r="LOJ3" s="165"/>
      <c r="LOK3" s="165"/>
      <c r="LOL3" s="165"/>
      <c r="LOM3" s="165"/>
      <c r="LON3" s="165"/>
      <c r="LOO3" s="165"/>
      <c r="LOP3" s="165"/>
      <c r="LOQ3" s="165"/>
      <c r="LOR3" s="165"/>
      <c r="LOS3" s="165"/>
      <c r="LOT3" s="165"/>
      <c r="LOU3" s="165"/>
      <c r="LOV3" s="165"/>
      <c r="LOW3" s="165"/>
      <c r="LOX3" s="165"/>
      <c r="LOY3" s="165"/>
      <c r="LOZ3" s="165"/>
      <c r="LPA3" s="165"/>
      <c r="LPB3" s="165"/>
      <c r="LPC3" s="165"/>
      <c r="LPD3" s="165"/>
      <c r="LPE3" s="165"/>
      <c r="LPF3" s="165"/>
      <c r="LPG3" s="165"/>
      <c r="LPH3" s="165"/>
      <c r="LPI3" s="165"/>
      <c r="LPJ3" s="165"/>
      <c r="LPK3" s="165"/>
      <c r="LPL3" s="165"/>
      <c r="LPM3" s="165"/>
      <c r="LPN3" s="165"/>
      <c r="LPO3" s="165"/>
      <c r="LPP3" s="165"/>
      <c r="LPQ3" s="165"/>
      <c r="LPR3" s="165"/>
      <c r="LPS3" s="165"/>
      <c r="LPT3" s="165"/>
      <c r="LPU3" s="165"/>
      <c r="LPV3" s="165"/>
      <c r="LPW3" s="165"/>
      <c r="LPX3" s="165"/>
      <c r="LPY3" s="165"/>
      <c r="LPZ3" s="165"/>
      <c r="LQA3" s="165"/>
      <c r="LQB3" s="165"/>
      <c r="LQC3" s="165"/>
      <c r="LQD3" s="165"/>
      <c r="LQE3" s="165"/>
      <c r="LQF3" s="165"/>
      <c r="LQG3" s="165"/>
      <c r="LQH3" s="165"/>
      <c r="LQI3" s="165"/>
      <c r="LQJ3" s="165"/>
      <c r="LQK3" s="165"/>
      <c r="LQL3" s="165"/>
      <c r="LQM3" s="165"/>
      <c r="LQN3" s="165"/>
      <c r="LQO3" s="165"/>
      <c r="LQP3" s="165"/>
      <c r="LQQ3" s="165"/>
      <c r="LQR3" s="165"/>
      <c r="LQS3" s="165"/>
      <c r="LQT3" s="165"/>
      <c r="LQU3" s="165"/>
      <c r="LQV3" s="165"/>
      <c r="LQW3" s="165"/>
      <c r="LQX3" s="165"/>
      <c r="LQY3" s="165"/>
      <c r="LQZ3" s="165"/>
      <c r="LRA3" s="165"/>
      <c r="LRB3" s="165"/>
      <c r="LRC3" s="165"/>
      <c r="LRD3" s="165"/>
      <c r="LRE3" s="165"/>
      <c r="LRF3" s="165"/>
      <c r="LRG3" s="165"/>
      <c r="LRH3" s="165"/>
      <c r="LRI3" s="165"/>
      <c r="LRJ3" s="165"/>
      <c r="LRK3" s="165"/>
      <c r="LRL3" s="165"/>
      <c r="LRM3" s="165"/>
      <c r="LRN3" s="165"/>
      <c r="LRO3" s="165"/>
      <c r="LRP3" s="165"/>
      <c r="LRQ3" s="165"/>
      <c r="LRR3" s="165"/>
      <c r="LRS3" s="165"/>
      <c r="LRT3" s="165"/>
      <c r="LRU3" s="165"/>
      <c r="LRV3" s="165"/>
      <c r="LRW3" s="165"/>
      <c r="LRX3" s="165"/>
      <c r="LRY3" s="165"/>
      <c r="LRZ3" s="165"/>
      <c r="LSA3" s="165"/>
      <c r="LSB3" s="165"/>
      <c r="LSC3" s="165"/>
      <c r="LSD3" s="165"/>
      <c r="LSE3" s="165"/>
      <c r="LSF3" s="165"/>
      <c r="LSG3" s="165"/>
      <c r="LSH3" s="165"/>
      <c r="LSI3" s="165"/>
      <c r="LSJ3" s="165"/>
      <c r="LSK3" s="165"/>
      <c r="LSL3" s="165"/>
      <c r="LSM3" s="165"/>
      <c r="LSN3" s="165"/>
      <c r="LSO3" s="165"/>
      <c r="LSP3" s="165"/>
      <c r="LSQ3" s="165"/>
      <c r="LSR3" s="165"/>
      <c r="LSS3" s="165"/>
      <c r="LST3" s="165"/>
      <c r="LSU3" s="165"/>
      <c r="LSV3" s="165"/>
      <c r="LSW3" s="165"/>
      <c r="LSX3" s="165"/>
      <c r="LSY3" s="165"/>
      <c r="LSZ3" s="165"/>
      <c r="LTA3" s="165"/>
      <c r="LTB3" s="165"/>
      <c r="LTC3" s="165"/>
      <c r="LTD3" s="165"/>
      <c r="LTE3" s="165"/>
      <c r="LTF3" s="165"/>
      <c r="LTG3" s="165"/>
      <c r="LTH3" s="165"/>
      <c r="LTI3" s="165"/>
      <c r="LTJ3" s="165"/>
      <c r="LTK3" s="165"/>
      <c r="LTL3" s="165"/>
      <c r="LTM3" s="165"/>
      <c r="LTN3" s="165"/>
      <c r="LTO3" s="165"/>
      <c r="LTP3" s="165"/>
      <c r="LTQ3" s="165"/>
      <c r="LTR3" s="165"/>
      <c r="LTS3" s="165"/>
      <c r="LTT3" s="165"/>
      <c r="LTU3" s="165"/>
      <c r="LTV3" s="165"/>
      <c r="LTW3" s="165"/>
      <c r="LTX3" s="165"/>
      <c r="LTY3" s="165"/>
      <c r="LTZ3" s="165"/>
      <c r="LUA3" s="165"/>
      <c r="LUB3" s="165"/>
      <c r="LUC3" s="165"/>
      <c r="LUD3" s="165"/>
      <c r="LUE3" s="165"/>
      <c r="LUF3" s="165"/>
      <c r="LUG3" s="165"/>
      <c r="LUH3" s="165"/>
      <c r="LUI3" s="165"/>
      <c r="LUJ3" s="165"/>
      <c r="LUK3" s="165"/>
      <c r="LUL3" s="165"/>
      <c r="LUM3" s="165"/>
      <c r="LUN3" s="165"/>
      <c r="LUO3" s="165"/>
      <c r="LUP3" s="165"/>
      <c r="LUQ3" s="165"/>
      <c r="LUR3" s="165"/>
      <c r="LUS3" s="165"/>
      <c r="LUT3" s="165"/>
      <c r="LUU3" s="165"/>
      <c r="LUV3" s="165"/>
      <c r="LUW3" s="165"/>
      <c r="LUX3" s="165"/>
      <c r="LUY3" s="165"/>
      <c r="LUZ3" s="165"/>
      <c r="LVA3" s="165"/>
      <c r="LVB3" s="165"/>
      <c r="LVC3" s="165"/>
      <c r="LVD3" s="165"/>
      <c r="LVE3" s="165"/>
      <c r="LVF3" s="165"/>
      <c r="LVG3" s="165"/>
      <c r="LVH3" s="165"/>
      <c r="LVI3" s="165"/>
      <c r="LVJ3" s="165"/>
      <c r="LVK3" s="165"/>
      <c r="LVL3" s="165"/>
      <c r="LVM3" s="165"/>
      <c r="LVN3" s="165"/>
      <c r="LVO3" s="165"/>
      <c r="LVP3" s="165"/>
      <c r="LVQ3" s="165"/>
      <c r="LVR3" s="165"/>
      <c r="LVS3" s="165"/>
      <c r="LVT3" s="165"/>
      <c r="LVU3" s="165"/>
      <c r="LVV3" s="165"/>
      <c r="LVW3" s="165"/>
      <c r="LVX3" s="165"/>
      <c r="LVY3" s="165"/>
      <c r="LVZ3" s="165"/>
      <c r="LWA3" s="165"/>
      <c r="LWB3" s="165"/>
      <c r="LWC3" s="165"/>
      <c r="LWD3" s="165"/>
      <c r="LWE3" s="165"/>
      <c r="LWF3" s="165"/>
      <c r="LWG3" s="165"/>
      <c r="LWH3" s="165"/>
      <c r="LWI3" s="165"/>
      <c r="LWJ3" s="165"/>
      <c r="LWK3" s="165"/>
      <c r="LWL3" s="165"/>
      <c r="LWM3" s="165"/>
      <c r="LWN3" s="165"/>
      <c r="LWO3" s="165"/>
      <c r="LWP3" s="165"/>
      <c r="LWQ3" s="165"/>
      <c r="LWR3" s="165"/>
      <c r="LWS3" s="165"/>
      <c r="LWT3" s="165"/>
      <c r="LWU3" s="165"/>
      <c r="LWV3" s="165"/>
      <c r="LWW3" s="165"/>
      <c r="LWX3" s="165"/>
      <c r="LWY3" s="165"/>
      <c r="LWZ3" s="165"/>
      <c r="LXA3" s="165"/>
      <c r="LXB3" s="165"/>
      <c r="LXC3" s="165"/>
      <c r="LXD3" s="165"/>
      <c r="LXE3" s="165"/>
      <c r="LXF3" s="165"/>
      <c r="LXG3" s="165"/>
      <c r="LXH3" s="165"/>
      <c r="LXI3" s="165"/>
      <c r="LXJ3" s="165"/>
      <c r="LXK3" s="165"/>
      <c r="LXL3" s="165"/>
      <c r="LXM3" s="165"/>
      <c r="LXN3" s="165"/>
      <c r="LXO3" s="165"/>
      <c r="LXP3" s="165"/>
      <c r="LXQ3" s="165"/>
      <c r="LXR3" s="165"/>
      <c r="LXS3" s="165"/>
      <c r="LXT3" s="165"/>
      <c r="LXU3" s="165"/>
      <c r="LXV3" s="165"/>
      <c r="LXW3" s="165"/>
      <c r="LXX3" s="165"/>
      <c r="LXY3" s="165"/>
      <c r="LXZ3" s="165"/>
      <c r="LYA3" s="165"/>
      <c r="LYB3" s="165"/>
      <c r="LYC3" s="165"/>
      <c r="LYD3" s="165"/>
      <c r="LYE3" s="165"/>
      <c r="LYF3" s="165"/>
      <c r="LYG3" s="165"/>
      <c r="LYH3" s="165"/>
      <c r="LYI3" s="165"/>
      <c r="LYJ3" s="165"/>
      <c r="LYK3" s="165"/>
      <c r="LYL3" s="165"/>
      <c r="LYM3" s="165"/>
      <c r="LYN3" s="165"/>
      <c r="LYO3" s="165"/>
      <c r="LYP3" s="165"/>
      <c r="LYQ3" s="165"/>
      <c r="LYR3" s="165"/>
      <c r="LYS3" s="165"/>
      <c r="LYT3" s="165"/>
      <c r="LYU3" s="165"/>
      <c r="LYV3" s="165"/>
      <c r="LYW3" s="165"/>
      <c r="LYX3" s="165"/>
      <c r="LYY3" s="165"/>
      <c r="LYZ3" s="165"/>
      <c r="LZA3" s="165"/>
      <c r="LZB3" s="165"/>
      <c r="LZC3" s="165"/>
      <c r="LZD3" s="165"/>
      <c r="LZE3" s="165"/>
      <c r="LZF3" s="165"/>
      <c r="LZG3" s="165"/>
      <c r="LZH3" s="165"/>
      <c r="LZI3" s="165"/>
      <c r="LZJ3" s="165"/>
      <c r="LZK3" s="165"/>
      <c r="LZL3" s="165"/>
      <c r="LZM3" s="165"/>
      <c r="LZN3" s="165"/>
      <c r="LZO3" s="165"/>
      <c r="LZP3" s="165"/>
      <c r="LZQ3" s="165"/>
      <c r="LZR3" s="165"/>
      <c r="LZS3" s="165"/>
      <c r="LZT3" s="165"/>
      <c r="LZU3" s="165"/>
      <c r="LZV3" s="165"/>
      <c r="LZW3" s="165"/>
      <c r="LZX3" s="165"/>
      <c r="LZY3" s="165"/>
      <c r="LZZ3" s="165"/>
      <c r="MAA3" s="165"/>
      <c r="MAB3" s="165"/>
      <c r="MAC3" s="165"/>
      <c r="MAD3" s="165"/>
      <c r="MAE3" s="165"/>
      <c r="MAF3" s="165"/>
      <c r="MAG3" s="165"/>
      <c r="MAH3" s="165"/>
      <c r="MAI3" s="165"/>
      <c r="MAJ3" s="165"/>
      <c r="MAK3" s="165"/>
      <c r="MAL3" s="165"/>
      <c r="MAM3" s="165"/>
      <c r="MAN3" s="165"/>
      <c r="MAO3" s="165"/>
      <c r="MAP3" s="165"/>
      <c r="MAQ3" s="165"/>
      <c r="MAR3" s="165"/>
      <c r="MAS3" s="165"/>
      <c r="MAT3" s="165"/>
      <c r="MAU3" s="165"/>
      <c r="MAV3" s="165"/>
      <c r="MAW3" s="165"/>
      <c r="MAX3" s="165"/>
      <c r="MAY3" s="165"/>
      <c r="MAZ3" s="165"/>
      <c r="MBA3" s="165"/>
      <c r="MBB3" s="165"/>
      <c r="MBC3" s="165"/>
      <c r="MBD3" s="165"/>
      <c r="MBE3" s="165"/>
      <c r="MBF3" s="165"/>
      <c r="MBG3" s="165"/>
      <c r="MBH3" s="165"/>
      <c r="MBI3" s="165"/>
      <c r="MBJ3" s="165"/>
      <c r="MBK3" s="165"/>
      <c r="MBL3" s="165"/>
      <c r="MBM3" s="165"/>
      <c r="MBN3" s="165"/>
      <c r="MBO3" s="165"/>
      <c r="MBP3" s="165"/>
      <c r="MBQ3" s="165"/>
      <c r="MBR3" s="165"/>
      <c r="MBS3" s="165"/>
      <c r="MBT3" s="165"/>
      <c r="MBU3" s="165"/>
      <c r="MBV3" s="165"/>
      <c r="MBW3" s="165"/>
      <c r="MBX3" s="165"/>
      <c r="MBY3" s="165"/>
      <c r="MBZ3" s="165"/>
      <c r="MCA3" s="165"/>
      <c r="MCB3" s="165"/>
      <c r="MCC3" s="165"/>
      <c r="MCD3" s="165"/>
      <c r="MCE3" s="165"/>
      <c r="MCF3" s="165"/>
      <c r="MCG3" s="165"/>
      <c r="MCH3" s="165"/>
      <c r="MCI3" s="165"/>
      <c r="MCJ3" s="165"/>
      <c r="MCK3" s="165"/>
      <c r="MCL3" s="165"/>
      <c r="MCM3" s="165"/>
      <c r="MCN3" s="165"/>
      <c r="MCO3" s="165"/>
      <c r="MCP3" s="165"/>
      <c r="MCQ3" s="165"/>
      <c r="MCR3" s="165"/>
      <c r="MCS3" s="165"/>
      <c r="MCT3" s="165"/>
      <c r="MCU3" s="165"/>
      <c r="MCV3" s="165"/>
      <c r="MCW3" s="165"/>
      <c r="MCX3" s="165"/>
      <c r="MCY3" s="165"/>
      <c r="MCZ3" s="165"/>
      <c r="MDA3" s="165"/>
      <c r="MDB3" s="165"/>
      <c r="MDC3" s="165"/>
      <c r="MDD3" s="165"/>
      <c r="MDE3" s="165"/>
      <c r="MDF3" s="165"/>
      <c r="MDG3" s="165"/>
      <c r="MDH3" s="165"/>
      <c r="MDI3" s="165"/>
      <c r="MDJ3" s="165"/>
      <c r="MDK3" s="165"/>
      <c r="MDL3" s="165"/>
      <c r="MDM3" s="165"/>
      <c r="MDN3" s="165"/>
      <c r="MDO3" s="165"/>
      <c r="MDP3" s="165"/>
      <c r="MDQ3" s="165"/>
      <c r="MDR3" s="165"/>
      <c r="MDS3" s="165"/>
      <c r="MDT3" s="165"/>
      <c r="MDU3" s="165"/>
      <c r="MDV3" s="165"/>
      <c r="MDW3" s="165"/>
      <c r="MDX3" s="165"/>
      <c r="MDY3" s="165"/>
      <c r="MDZ3" s="165"/>
      <c r="MEA3" s="165"/>
      <c r="MEB3" s="165"/>
      <c r="MEC3" s="165"/>
      <c r="MED3" s="165"/>
      <c r="MEE3" s="165"/>
      <c r="MEF3" s="165"/>
      <c r="MEG3" s="165"/>
      <c r="MEH3" s="165"/>
      <c r="MEI3" s="165"/>
      <c r="MEJ3" s="165"/>
      <c r="MEK3" s="165"/>
      <c r="MEL3" s="165"/>
      <c r="MEM3" s="165"/>
      <c r="MEN3" s="165"/>
      <c r="MEO3" s="165"/>
      <c r="MEP3" s="165"/>
      <c r="MEQ3" s="165"/>
      <c r="MER3" s="165"/>
      <c r="MES3" s="165"/>
      <c r="MET3" s="165"/>
      <c r="MEU3" s="165"/>
      <c r="MEV3" s="165"/>
      <c r="MEW3" s="165"/>
      <c r="MEX3" s="165"/>
      <c r="MEY3" s="165"/>
      <c r="MEZ3" s="165"/>
      <c r="MFA3" s="165"/>
      <c r="MFB3" s="165"/>
      <c r="MFC3" s="165"/>
      <c r="MFD3" s="165"/>
      <c r="MFE3" s="165"/>
      <c r="MFF3" s="165"/>
      <c r="MFG3" s="165"/>
      <c r="MFH3" s="165"/>
      <c r="MFI3" s="165"/>
      <c r="MFJ3" s="165"/>
      <c r="MFK3" s="165"/>
      <c r="MFL3" s="165"/>
      <c r="MFM3" s="165"/>
      <c r="MFN3" s="165"/>
      <c r="MFO3" s="165"/>
      <c r="MFP3" s="165"/>
      <c r="MFQ3" s="165"/>
      <c r="MFR3" s="165"/>
      <c r="MFS3" s="165"/>
      <c r="MFT3" s="165"/>
      <c r="MFU3" s="165"/>
      <c r="MFV3" s="165"/>
      <c r="MFW3" s="165"/>
      <c r="MFX3" s="165"/>
      <c r="MFY3" s="165"/>
      <c r="MFZ3" s="165"/>
      <c r="MGA3" s="165"/>
      <c r="MGB3" s="165"/>
      <c r="MGC3" s="165"/>
      <c r="MGD3" s="165"/>
      <c r="MGE3" s="165"/>
      <c r="MGF3" s="165"/>
      <c r="MGG3" s="165"/>
      <c r="MGH3" s="165"/>
      <c r="MGI3" s="165"/>
      <c r="MGJ3" s="165"/>
      <c r="MGK3" s="165"/>
      <c r="MGL3" s="165"/>
      <c r="MGM3" s="165"/>
      <c r="MGN3" s="165"/>
      <c r="MGO3" s="165"/>
      <c r="MGP3" s="165"/>
      <c r="MGQ3" s="165"/>
      <c r="MGR3" s="165"/>
      <c r="MGS3" s="165"/>
      <c r="MGT3" s="165"/>
      <c r="MGU3" s="165"/>
      <c r="MGV3" s="165"/>
      <c r="MGW3" s="165"/>
      <c r="MGX3" s="165"/>
      <c r="MGY3" s="165"/>
      <c r="MGZ3" s="165"/>
      <c r="MHA3" s="165"/>
      <c r="MHB3" s="165"/>
      <c r="MHC3" s="165"/>
      <c r="MHD3" s="165"/>
      <c r="MHE3" s="165"/>
      <c r="MHF3" s="165"/>
      <c r="MHG3" s="165"/>
      <c r="MHH3" s="165"/>
      <c r="MHI3" s="165"/>
      <c r="MHJ3" s="165"/>
      <c r="MHK3" s="165"/>
      <c r="MHL3" s="165"/>
      <c r="MHM3" s="165"/>
      <c r="MHN3" s="165"/>
      <c r="MHO3" s="165"/>
      <c r="MHP3" s="165"/>
      <c r="MHQ3" s="165"/>
      <c r="MHR3" s="165"/>
      <c r="MHS3" s="165"/>
      <c r="MHT3" s="165"/>
      <c r="MHU3" s="165"/>
      <c r="MHV3" s="165"/>
      <c r="MHW3" s="165"/>
      <c r="MHX3" s="165"/>
      <c r="MHY3" s="165"/>
      <c r="MHZ3" s="165"/>
      <c r="MIA3" s="165"/>
      <c r="MIB3" s="165"/>
      <c r="MIC3" s="165"/>
      <c r="MID3" s="165"/>
      <c r="MIE3" s="165"/>
      <c r="MIF3" s="165"/>
      <c r="MIG3" s="165"/>
      <c r="MIH3" s="165"/>
      <c r="MII3" s="165"/>
      <c r="MIJ3" s="165"/>
      <c r="MIK3" s="165"/>
      <c r="MIL3" s="165"/>
      <c r="MIM3" s="165"/>
      <c r="MIN3" s="165"/>
      <c r="MIO3" s="165"/>
      <c r="MIP3" s="165"/>
      <c r="MIQ3" s="165"/>
      <c r="MIR3" s="165"/>
      <c r="MIS3" s="165"/>
      <c r="MIT3" s="165"/>
      <c r="MIU3" s="165"/>
      <c r="MIV3" s="165"/>
      <c r="MIW3" s="165"/>
      <c r="MIX3" s="165"/>
      <c r="MIY3" s="165"/>
      <c r="MIZ3" s="165"/>
      <c r="MJA3" s="165"/>
      <c r="MJB3" s="165"/>
      <c r="MJC3" s="165"/>
      <c r="MJD3" s="165"/>
      <c r="MJE3" s="165"/>
      <c r="MJF3" s="165"/>
      <c r="MJG3" s="165"/>
      <c r="MJH3" s="165"/>
      <c r="MJI3" s="165"/>
      <c r="MJJ3" s="165"/>
      <c r="MJK3" s="165"/>
      <c r="MJL3" s="165"/>
      <c r="MJM3" s="165"/>
      <c r="MJN3" s="165"/>
      <c r="MJO3" s="165"/>
      <c r="MJP3" s="165"/>
      <c r="MJQ3" s="165"/>
      <c r="MJR3" s="165"/>
      <c r="MJS3" s="165"/>
      <c r="MJT3" s="165"/>
      <c r="MJU3" s="165"/>
      <c r="MJV3" s="165"/>
      <c r="MJW3" s="165"/>
      <c r="MJX3" s="165"/>
      <c r="MJY3" s="165"/>
      <c r="MJZ3" s="165"/>
      <c r="MKA3" s="165"/>
      <c r="MKB3" s="165"/>
      <c r="MKC3" s="165"/>
      <c r="MKD3" s="165"/>
      <c r="MKE3" s="165"/>
      <c r="MKF3" s="165"/>
      <c r="MKG3" s="165"/>
      <c r="MKH3" s="165"/>
      <c r="MKI3" s="165"/>
      <c r="MKJ3" s="165"/>
      <c r="MKK3" s="165"/>
      <c r="MKL3" s="165"/>
      <c r="MKM3" s="165"/>
      <c r="MKN3" s="165"/>
      <c r="MKO3" s="165"/>
      <c r="MKP3" s="165"/>
      <c r="MKQ3" s="165"/>
      <c r="MKR3" s="165"/>
      <c r="MKS3" s="165"/>
      <c r="MKT3" s="165"/>
      <c r="MKU3" s="165"/>
      <c r="MKV3" s="165"/>
      <c r="MKW3" s="165"/>
      <c r="MKX3" s="165"/>
      <c r="MKY3" s="165"/>
      <c r="MKZ3" s="165"/>
      <c r="MLA3" s="165"/>
      <c r="MLB3" s="165"/>
      <c r="MLC3" s="165"/>
      <c r="MLD3" s="165"/>
      <c r="MLE3" s="165"/>
      <c r="MLF3" s="165"/>
      <c r="MLG3" s="165"/>
      <c r="MLH3" s="165"/>
      <c r="MLI3" s="165"/>
      <c r="MLJ3" s="165"/>
      <c r="MLK3" s="165"/>
      <c r="MLL3" s="165"/>
      <c r="MLM3" s="165"/>
      <c r="MLN3" s="165"/>
      <c r="MLO3" s="165"/>
      <c r="MLP3" s="165"/>
      <c r="MLQ3" s="165"/>
      <c r="MLR3" s="165"/>
      <c r="MLS3" s="165"/>
      <c r="MLT3" s="165"/>
      <c r="MLU3" s="165"/>
      <c r="MLV3" s="165"/>
      <c r="MLW3" s="165"/>
      <c r="MLX3" s="165"/>
      <c r="MLY3" s="165"/>
      <c r="MLZ3" s="165"/>
      <c r="MMA3" s="165"/>
      <c r="MMB3" s="165"/>
      <c r="MMC3" s="165"/>
      <c r="MMD3" s="165"/>
      <c r="MME3" s="165"/>
      <c r="MMF3" s="165"/>
      <c r="MMG3" s="165"/>
      <c r="MMH3" s="165"/>
      <c r="MMI3" s="165"/>
      <c r="MMJ3" s="165"/>
      <c r="MMK3" s="165"/>
      <c r="MML3" s="165"/>
      <c r="MMM3" s="165"/>
      <c r="MMN3" s="165"/>
      <c r="MMO3" s="165"/>
      <c r="MMP3" s="165"/>
      <c r="MMQ3" s="165"/>
      <c r="MMR3" s="165"/>
      <c r="MMS3" s="165"/>
      <c r="MMT3" s="165"/>
      <c r="MMU3" s="165"/>
      <c r="MMV3" s="165"/>
      <c r="MMW3" s="165"/>
      <c r="MMX3" s="165"/>
      <c r="MMY3" s="165"/>
      <c r="MMZ3" s="165"/>
      <c r="MNA3" s="165"/>
      <c r="MNB3" s="165"/>
      <c r="MNC3" s="165"/>
      <c r="MND3" s="165"/>
      <c r="MNE3" s="165"/>
      <c r="MNF3" s="165"/>
      <c r="MNG3" s="165"/>
      <c r="MNH3" s="165"/>
      <c r="MNI3" s="165"/>
      <c r="MNJ3" s="165"/>
      <c r="MNK3" s="165"/>
      <c r="MNL3" s="165"/>
      <c r="MNM3" s="165"/>
      <c r="MNN3" s="165"/>
      <c r="MNO3" s="165"/>
      <c r="MNP3" s="165"/>
      <c r="MNQ3" s="165"/>
      <c r="MNR3" s="165"/>
      <c r="MNS3" s="165"/>
      <c r="MNT3" s="165"/>
      <c r="MNU3" s="165"/>
      <c r="MNV3" s="165"/>
      <c r="MNW3" s="165"/>
      <c r="MNX3" s="165"/>
      <c r="MNY3" s="165"/>
      <c r="MNZ3" s="165"/>
      <c r="MOA3" s="165"/>
      <c r="MOB3" s="165"/>
      <c r="MOC3" s="165"/>
      <c r="MOD3" s="165"/>
      <c r="MOE3" s="165"/>
      <c r="MOF3" s="165"/>
      <c r="MOG3" s="165"/>
      <c r="MOH3" s="165"/>
      <c r="MOI3" s="165"/>
      <c r="MOJ3" s="165"/>
      <c r="MOK3" s="165"/>
      <c r="MOL3" s="165"/>
      <c r="MOM3" s="165"/>
      <c r="MON3" s="165"/>
      <c r="MOO3" s="165"/>
      <c r="MOP3" s="165"/>
      <c r="MOQ3" s="165"/>
      <c r="MOR3" s="165"/>
      <c r="MOS3" s="165"/>
      <c r="MOT3" s="165"/>
      <c r="MOU3" s="165"/>
      <c r="MOV3" s="165"/>
      <c r="MOW3" s="165"/>
      <c r="MOX3" s="165"/>
      <c r="MOY3" s="165"/>
      <c r="MOZ3" s="165"/>
      <c r="MPA3" s="165"/>
      <c r="MPB3" s="165"/>
      <c r="MPC3" s="165"/>
      <c r="MPD3" s="165"/>
      <c r="MPE3" s="165"/>
      <c r="MPF3" s="165"/>
      <c r="MPG3" s="165"/>
      <c r="MPH3" s="165"/>
      <c r="MPI3" s="165"/>
      <c r="MPJ3" s="165"/>
      <c r="MPK3" s="165"/>
      <c r="MPL3" s="165"/>
      <c r="MPM3" s="165"/>
      <c r="MPN3" s="165"/>
      <c r="MPO3" s="165"/>
      <c r="MPP3" s="165"/>
      <c r="MPQ3" s="165"/>
      <c r="MPR3" s="165"/>
      <c r="MPS3" s="165"/>
      <c r="MPT3" s="165"/>
      <c r="MPU3" s="165"/>
      <c r="MPV3" s="165"/>
      <c r="MPW3" s="165"/>
      <c r="MPX3" s="165"/>
      <c r="MPY3" s="165"/>
      <c r="MPZ3" s="165"/>
      <c r="MQA3" s="165"/>
      <c r="MQB3" s="165"/>
      <c r="MQC3" s="165"/>
      <c r="MQD3" s="165"/>
      <c r="MQE3" s="165"/>
      <c r="MQF3" s="165"/>
      <c r="MQG3" s="165"/>
      <c r="MQH3" s="165"/>
      <c r="MQI3" s="165"/>
      <c r="MQJ3" s="165"/>
      <c r="MQK3" s="165"/>
      <c r="MQL3" s="165"/>
      <c r="MQM3" s="165"/>
      <c r="MQN3" s="165"/>
      <c r="MQO3" s="165"/>
      <c r="MQP3" s="165"/>
      <c r="MQQ3" s="165"/>
      <c r="MQR3" s="165"/>
      <c r="MQS3" s="165"/>
      <c r="MQT3" s="165"/>
      <c r="MQU3" s="165"/>
      <c r="MQV3" s="165"/>
      <c r="MQW3" s="165"/>
      <c r="MQX3" s="165"/>
      <c r="MQY3" s="165"/>
      <c r="MQZ3" s="165"/>
      <c r="MRA3" s="165"/>
      <c r="MRB3" s="165"/>
      <c r="MRC3" s="165"/>
      <c r="MRD3" s="165"/>
      <c r="MRE3" s="165"/>
      <c r="MRF3" s="165"/>
      <c r="MRG3" s="165"/>
      <c r="MRH3" s="165"/>
      <c r="MRI3" s="165"/>
      <c r="MRJ3" s="165"/>
      <c r="MRK3" s="165"/>
      <c r="MRL3" s="165"/>
      <c r="MRM3" s="165"/>
      <c r="MRN3" s="165"/>
      <c r="MRO3" s="165"/>
      <c r="MRP3" s="165"/>
      <c r="MRQ3" s="165"/>
      <c r="MRR3" s="165"/>
      <c r="MRS3" s="165"/>
      <c r="MRT3" s="165"/>
      <c r="MRU3" s="165"/>
      <c r="MRV3" s="165"/>
      <c r="MRW3" s="165"/>
      <c r="MRX3" s="165"/>
      <c r="MRY3" s="165"/>
      <c r="MRZ3" s="165"/>
      <c r="MSA3" s="165"/>
      <c r="MSB3" s="165"/>
      <c r="MSC3" s="165"/>
      <c r="MSD3" s="165"/>
      <c r="MSE3" s="165"/>
      <c r="MSF3" s="165"/>
      <c r="MSG3" s="165"/>
      <c r="MSH3" s="165"/>
      <c r="MSI3" s="165"/>
      <c r="MSJ3" s="165"/>
      <c r="MSK3" s="165"/>
      <c r="MSL3" s="165"/>
      <c r="MSM3" s="165"/>
      <c r="MSN3" s="165"/>
      <c r="MSO3" s="165"/>
      <c r="MSP3" s="165"/>
      <c r="MSQ3" s="165"/>
      <c r="MSR3" s="165"/>
      <c r="MSS3" s="165"/>
      <c r="MST3" s="165"/>
      <c r="MSU3" s="165"/>
      <c r="MSV3" s="165"/>
      <c r="MSW3" s="165"/>
      <c r="MSX3" s="165"/>
      <c r="MSY3" s="165"/>
      <c r="MSZ3" s="165"/>
      <c r="MTA3" s="165"/>
      <c r="MTB3" s="165"/>
      <c r="MTC3" s="165"/>
      <c r="MTD3" s="165"/>
      <c r="MTE3" s="165"/>
      <c r="MTF3" s="165"/>
      <c r="MTG3" s="165"/>
      <c r="MTH3" s="165"/>
      <c r="MTI3" s="165"/>
      <c r="MTJ3" s="165"/>
      <c r="MTK3" s="165"/>
      <c r="MTL3" s="165"/>
      <c r="MTM3" s="165"/>
      <c r="MTN3" s="165"/>
      <c r="MTO3" s="165"/>
      <c r="MTP3" s="165"/>
      <c r="MTQ3" s="165"/>
      <c r="MTR3" s="165"/>
      <c r="MTS3" s="165"/>
      <c r="MTT3" s="165"/>
      <c r="MTU3" s="165"/>
      <c r="MTV3" s="165"/>
      <c r="MTW3" s="165"/>
      <c r="MTX3" s="165"/>
      <c r="MTY3" s="165"/>
      <c r="MTZ3" s="165"/>
      <c r="MUA3" s="165"/>
      <c r="MUB3" s="165"/>
      <c r="MUC3" s="165"/>
      <c r="MUD3" s="165"/>
      <c r="MUE3" s="165"/>
      <c r="MUF3" s="165"/>
      <c r="MUG3" s="165"/>
      <c r="MUH3" s="165"/>
      <c r="MUI3" s="165"/>
      <c r="MUJ3" s="165"/>
      <c r="MUK3" s="165"/>
      <c r="MUL3" s="165"/>
      <c r="MUM3" s="165"/>
      <c r="MUN3" s="165"/>
      <c r="MUO3" s="165"/>
      <c r="MUP3" s="165"/>
      <c r="MUQ3" s="165"/>
      <c r="MUR3" s="165"/>
      <c r="MUS3" s="165"/>
      <c r="MUT3" s="165"/>
      <c r="MUU3" s="165"/>
      <c r="MUV3" s="165"/>
      <c r="MUW3" s="165"/>
      <c r="MUX3" s="165"/>
      <c r="MUY3" s="165"/>
      <c r="MUZ3" s="165"/>
      <c r="MVA3" s="165"/>
      <c r="MVB3" s="165"/>
      <c r="MVC3" s="165"/>
      <c r="MVD3" s="165"/>
      <c r="MVE3" s="165"/>
      <c r="MVF3" s="165"/>
      <c r="MVG3" s="165"/>
      <c r="MVH3" s="165"/>
      <c r="MVI3" s="165"/>
      <c r="MVJ3" s="165"/>
      <c r="MVK3" s="165"/>
      <c r="MVL3" s="165"/>
      <c r="MVM3" s="165"/>
      <c r="MVN3" s="165"/>
      <c r="MVO3" s="165"/>
      <c r="MVP3" s="165"/>
      <c r="MVQ3" s="165"/>
      <c r="MVR3" s="165"/>
      <c r="MVS3" s="165"/>
      <c r="MVT3" s="165"/>
      <c r="MVU3" s="165"/>
      <c r="MVV3" s="165"/>
      <c r="MVW3" s="165"/>
      <c r="MVX3" s="165"/>
      <c r="MVY3" s="165"/>
      <c r="MVZ3" s="165"/>
      <c r="MWA3" s="165"/>
      <c r="MWB3" s="165"/>
      <c r="MWC3" s="165"/>
      <c r="MWD3" s="165"/>
      <c r="MWE3" s="165"/>
      <c r="MWF3" s="165"/>
      <c r="MWG3" s="165"/>
      <c r="MWH3" s="165"/>
      <c r="MWI3" s="165"/>
      <c r="MWJ3" s="165"/>
      <c r="MWK3" s="165"/>
      <c r="MWL3" s="165"/>
      <c r="MWM3" s="165"/>
      <c r="MWN3" s="165"/>
      <c r="MWO3" s="165"/>
      <c r="MWP3" s="165"/>
      <c r="MWQ3" s="165"/>
      <c r="MWR3" s="165"/>
      <c r="MWS3" s="165"/>
      <c r="MWT3" s="165"/>
      <c r="MWU3" s="165"/>
      <c r="MWV3" s="165"/>
      <c r="MWW3" s="165"/>
      <c r="MWX3" s="165"/>
      <c r="MWY3" s="165"/>
      <c r="MWZ3" s="165"/>
      <c r="MXA3" s="165"/>
      <c r="MXB3" s="165"/>
      <c r="MXC3" s="165"/>
      <c r="MXD3" s="165"/>
      <c r="MXE3" s="165"/>
      <c r="MXF3" s="165"/>
      <c r="MXG3" s="165"/>
      <c r="MXH3" s="165"/>
      <c r="MXI3" s="165"/>
      <c r="MXJ3" s="165"/>
      <c r="MXK3" s="165"/>
      <c r="MXL3" s="165"/>
      <c r="MXM3" s="165"/>
      <c r="MXN3" s="165"/>
      <c r="MXO3" s="165"/>
      <c r="MXP3" s="165"/>
      <c r="MXQ3" s="165"/>
      <c r="MXR3" s="165"/>
      <c r="MXS3" s="165"/>
      <c r="MXT3" s="165"/>
      <c r="MXU3" s="165"/>
      <c r="MXV3" s="165"/>
      <c r="MXW3" s="165"/>
      <c r="MXX3" s="165"/>
      <c r="MXY3" s="165"/>
      <c r="MXZ3" s="165"/>
      <c r="MYA3" s="165"/>
      <c r="MYB3" s="165"/>
      <c r="MYC3" s="165"/>
      <c r="MYD3" s="165"/>
      <c r="MYE3" s="165"/>
      <c r="MYF3" s="165"/>
      <c r="MYG3" s="165"/>
      <c r="MYH3" s="165"/>
      <c r="MYI3" s="165"/>
      <c r="MYJ3" s="165"/>
      <c r="MYK3" s="165"/>
      <c r="MYL3" s="165"/>
      <c r="MYM3" s="165"/>
      <c r="MYN3" s="165"/>
      <c r="MYO3" s="165"/>
      <c r="MYP3" s="165"/>
      <c r="MYQ3" s="165"/>
      <c r="MYR3" s="165"/>
      <c r="MYS3" s="165"/>
      <c r="MYT3" s="165"/>
      <c r="MYU3" s="165"/>
      <c r="MYV3" s="165"/>
      <c r="MYW3" s="165"/>
      <c r="MYX3" s="165"/>
      <c r="MYY3" s="165"/>
      <c r="MYZ3" s="165"/>
      <c r="MZA3" s="165"/>
      <c r="MZB3" s="165"/>
      <c r="MZC3" s="165"/>
      <c r="MZD3" s="165"/>
      <c r="MZE3" s="165"/>
      <c r="MZF3" s="165"/>
      <c r="MZG3" s="165"/>
      <c r="MZH3" s="165"/>
      <c r="MZI3" s="165"/>
      <c r="MZJ3" s="165"/>
      <c r="MZK3" s="165"/>
      <c r="MZL3" s="165"/>
      <c r="MZM3" s="165"/>
      <c r="MZN3" s="165"/>
      <c r="MZO3" s="165"/>
      <c r="MZP3" s="165"/>
      <c r="MZQ3" s="165"/>
      <c r="MZR3" s="165"/>
      <c r="MZS3" s="165"/>
      <c r="MZT3" s="165"/>
      <c r="MZU3" s="165"/>
      <c r="MZV3" s="165"/>
      <c r="MZW3" s="165"/>
      <c r="MZX3" s="165"/>
      <c r="MZY3" s="165"/>
      <c r="MZZ3" s="165"/>
      <c r="NAA3" s="165"/>
      <c r="NAB3" s="165"/>
      <c r="NAC3" s="165"/>
      <c r="NAD3" s="165"/>
      <c r="NAE3" s="165"/>
      <c r="NAF3" s="165"/>
      <c r="NAG3" s="165"/>
      <c r="NAH3" s="165"/>
      <c r="NAI3" s="165"/>
      <c r="NAJ3" s="165"/>
      <c r="NAK3" s="165"/>
      <c r="NAL3" s="165"/>
      <c r="NAM3" s="165"/>
      <c r="NAN3" s="165"/>
      <c r="NAO3" s="165"/>
      <c r="NAP3" s="165"/>
      <c r="NAQ3" s="165"/>
      <c r="NAR3" s="165"/>
      <c r="NAS3" s="165"/>
      <c r="NAT3" s="165"/>
      <c r="NAU3" s="165"/>
      <c r="NAV3" s="165"/>
      <c r="NAW3" s="165"/>
      <c r="NAX3" s="165"/>
      <c r="NAY3" s="165"/>
      <c r="NAZ3" s="165"/>
      <c r="NBA3" s="165"/>
      <c r="NBB3" s="165"/>
      <c r="NBC3" s="165"/>
      <c r="NBD3" s="165"/>
      <c r="NBE3" s="165"/>
      <c r="NBF3" s="165"/>
      <c r="NBG3" s="165"/>
      <c r="NBH3" s="165"/>
      <c r="NBI3" s="165"/>
      <c r="NBJ3" s="165"/>
      <c r="NBK3" s="165"/>
      <c r="NBL3" s="165"/>
      <c r="NBM3" s="165"/>
      <c r="NBN3" s="165"/>
      <c r="NBO3" s="165"/>
      <c r="NBP3" s="165"/>
      <c r="NBQ3" s="165"/>
      <c r="NBR3" s="165"/>
      <c r="NBS3" s="165"/>
      <c r="NBT3" s="165"/>
      <c r="NBU3" s="165"/>
      <c r="NBV3" s="165"/>
      <c r="NBW3" s="165"/>
      <c r="NBX3" s="165"/>
      <c r="NBY3" s="165"/>
      <c r="NBZ3" s="165"/>
      <c r="NCA3" s="165"/>
      <c r="NCB3" s="165"/>
      <c r="NCC3" s="165"/>
      <c r="NCD3" s="165"/>
      <c r="NCE3" s="165"/>
      <c r="NCF3" s="165"/>
      <c r="NCG3" s="165"/>
      <c r="NCH3" s="165"/>
      <c r="NCI3" s="165"/>
      <c r="NCJ3" s="165"/>
      <c r="NCK3" s="165"/>
      <c r="NCL3" s="165"/>
      <c r="NCM3" s="165"/>
      <c r="NCN3" s="165"/>
      <c r="NCO3" s="165"/>
      <c r="NCP3" s="165"/>
      <c r="NCQ3" s="165"/>
      <c r="NCR3" s="165"/>
      <c r="NCS3" s="165"/>
      <c r="NCT3" s="165"/>
      <c r="NCU3" s="165"/>
      <c r="NCV3" s="165"/>
      <c r="NCW3" s="165"/>
      <c r="NCX3" s="165"/>
      <c r="NCY3" s="165"/>
      <c r="NCZ3" s="165"/>
      <c r="NDA3" s="165"/>
      <c r="NDB3" s="165"/>
      <c r="NDC3" s="165"/>
      <c r="NDD3" s="165"/>
      <c r="NDE3" s="165"/>
      <c r="NDF3" s="165"/>
      <c r="NDG3" s="165"/>
      <c r="NDH3" s="165"/>
      <c r="NDI3" s="165"/>
      <c r="NDJ3" s="165"/>
      <c r="NDK3" s="165"/>
      <c r="NDL3" s="165"/>
      <c r="NDM3" s="165"/>
      <c r="NDN3" s="165"/>
      <c r="NDO3" s="165"/>
      <c r="NDP3" s="165"/>
      <c r="NDQ3" s="165"/>
      <c r="NDR3" s="165"/>
      <c r="NDS3" s="165"/>
      <c r="NDT3" s="165"/>
      <c r="NDU3" s="165"/>
      <c r="NDV3" s="165"/>
      <c r="NDW3" s="165"/>
      <c r="NDX3" s="165"/>
      <c r="NDY3" s="165"/>
      <c r="NDZ3" s="165"/>
      <c r="NEA3" s="165"/>
      <c r="NEB3" s="165"/>
      <c r="NEC3" s="165"/>
      <c r="NED3" s="165"/>
      <c r="NEE3" s="165"/>
      <c r="NEF3" s="165"/>
      <c r="NEG3" s="165"/>
      <c r="NEH3" s="165"/>
      <c r="NEI3" s="165"/>
      <c r="NEJ3" s="165"/>
      <c r="NEK3" s="165"/>
      <c r="NEL3" s="165"/>
      <c r="NEM3" s="165"/>
      <c r="NEN3" s="165"/>
      <c r="NEO3" s="165"/>
      <c r="NEP3" s="165"/>
      <c r="NEQ3" s="165"/>
      <c r="NER3" s="165"/>
      <c r="NES3" s="165"/>
      <c r="NET3" s="165"/>
      <c r="NEU3" s="165"/>
      <c r="NEV3" s="165"/>
      <c r="NEW3" s="165"/>
      <c r="NEX3" s="165"/>
      <c r="NEY3" s="165"/>
      <c r="NEZ3" s="165"/>
      <c r="NFA3" s="165"/>
      <c r="NFB3" s="165"/>
      <c r="NFC3" s="165"/>
      <c r="NFD3" s="165"/>
      <c r="NFE3" s="165"/>
      <c r="NFF3" s="165"/>
      <c r="NFG3" s="165"/>
      <c r="NFH3" s="165"/>
      <c r="NFI3" s="165"/>
      <c r="NFJ3" s="165"/>
      <c r="NFK3" s="165"/>
      <c r="NFL3" s="165"/>
      <c r="NFM3" s="165"/>
      <c r="NFN3" s="165"/>
      <c r="NFO3" s="165"/>
      <c r="NFP3" s="165"/>
      <c r="NFQ3" s="165"/>
      <c r="NFR3" s="165"/>
      <c r="NFS3" s="165"/>
      <c r="NFT3" s="165"/>
      <c r="NFU3" s="165"/>
      <c r="NFV3" s="165"/>
      <c r="NFW3" s="165"/>
      <c r="NFX3" s="165"/>
      <c r="NFY3" s="165"/>
      <c r="NFZ3" s="165"/>
      <c r="NGA3" s="165"/>
      <c r="NGB3" s="165"/>
      <c r="NGC3" s="165"/>
      <c r="NGD3" s="165"/>
      <c r="NGE3" s="165"/>
      <c r="NGF3" s="165"/>
      <c r="NGG3" s="165"/>
      <c r="NGH3" s="165"/>
      <c r="NGI3" s="165"/>
      <c r="NGJ3" s="165"/>
      <c r="NGK3" s="165"/>
      <c r="NGL3" s="165"/>
      <c r="NGM3" s="165"/>
      <c r="NGN3" s="165"/>
      <c r="NGO3" s="165"/>
      <c r="NGP3" s="165"/>
      <c r="NGQ3" s="165"/>
      <c r="NGR3" s="165"/>
      <c r="NGS3" s="165"/>
      <c r="NGT3" s="165"/>
      <c r="NGU3" s="165"/>
      <c r="NGV3" s="165"/>
      <c r="NGW3" s="165"/>
      <c r="NGX3" s="165"/>
      <c r="NGY3" s="165"/>
      <c r="NGZ3" s="165"/>
      <c r="NHA3" s="165"/>
      <c r="NHB3" s="165"/>
      <c r="NHC3" s="165"/>
      <c r="NHD3" s="165"/>
      <c r="NHE3" s="165"/>
      <c r="NHF3" s="165"/>
      <c r="NHG3" s="165"/>
      <c r="NHH3" s="165"/>
      <c r="NHI3" s="165"/>
      <c r="NHJ3" s="165"/>
      <c r="NHK3" s="165"/>
      <c r="NHL3" s="165"/>
      <c r="NHM3" s="165"/>
      <c r="NHN3" s="165"/>
      <c r="NHO3" s="165"/>
      <c r="NHP3" s="165"/>
      <c r="NHQ3" s="165"/>
      <c r="NHR3" s="165"/>
      <c r="NHS3" s="165"/>
      <c r="NHT3" s="165"/>
      <c r="NHU3" s="165"/>
      <c r="NHV3" s="165"/>
      <c r="NHW3" s="165"/>
      <c r="NHX3" s="165"/>
      <c r="NHY3" s="165"/>
      <c r="NHZ3" s="165"/>
      <c r="NIA3" s="165"/>
      <c r="NIB3" s="165"/>
      <c r="NIC3" s="165"/>
      <c r="NID3" s="165"/>
      <c r="NIE3" s="165"/>
      <c r="NIF3" s="165"/>
      <c r="NIG3" s="165"/>
      <c r="NIH3" s="165"/>
      <c r="NII3" s="165"/>
      <c r="NIJ3" s="165"/>
      <c r="NIK3" s="165"/>
      <c r="NIL3" s="165"/>
      <c r="NIM3" s="165"/>
      <c r="NIN3" s="165"/>
      <c r="NIO3" s="165"/>
      <c r="NIP3" s="165"/>
      <c r="NIQ3" s="165"/>
      <c r="NIR3" s="165"/>
      <c r="NIS3" s="165"/>
      <c r="NIT3" s="165"/>
      <c r="NIU3" s="165"/>
      <c r="NIV3" s="165"/>
      <c r="NIW3" s="165"/>
      <c r="NIX3" s="165"/>
      <c r="NIY3" s="165"/>
      <c r="NIZ3" s="165"/>
      <c r="NJA3" s="165"/>
      <c r="NJB3" s="165"/>
      <c r="NJC3" s="165"/>
      <c r="NJD3" s="165"/>
      <c r="NJE3" s="165"/>
      <c r="NJF3" s="165"/>
      <c r="NJG3" s="165"/>
      <c r="NJH3" s="165"/>
      <c r="NJI3" s="165"/>
      <c r="NJJ3" s="165"/>
      <c r="NJK3" s="165"/>
      <c r="NJL3" s="165"/>
      <c r="NJM3" s="165"/>
      <c r="NJN3" s="165"/>
      <c r="NJO3" s="165"/>
      <c r="NJP3" s="165"/>
      <c r="NJQ3" s="165"/>
      <c r="NJR3" s="165"/>
      <c r="NJS3" s="165"/>
      <c r="NJT3" s="165"/>
      <c r="NJU3" s="165"/>
      <c r="NJV3" s="165"/>
      <c r="NJW3" s="165"/>
      <c r="NJX3" s="165"/>
      <c r="NJY3" s="165"/>
      <c r="NJZ3" s="165"/>
      <c r="NKA3" s="165"/>
      <c r="NKB3" s="165"/>
      <c r="NKC3" s="165"/>
      <c r="NKD3" s="165"/>
      <c r="NKE3" s="165"/>
      <c r="NKF3" s="165"/>
      <c r="NKG3" s="165"/>
      <c r="NKH3" s="165"/>
      <c r="NKI3" s="165"/>
      <c r="NKJ3" s="165"/>
      <c r="NKK3" s="165"/>
      <c r="NKL3" s="165"/>
      <c r="NKM3" s="165"/>
      <c r="NKN3" s="165"/>
      <c r="NKO3" s="165"/>
      <c r="NKP3" s="165"/>
      <c r="NKQ3" s="165"/>
      <c r="NKR3" s="165"/>
      <c r="NKS3" s="165"/>
      <c r="NKT3" s="165"/>
      <c r="NKU3" s="165"/>
      <c r="NKV3" s="165"/>
      <c r="NKW3" s="165"/>
      <c r="NKX3" s="165"/>
      <c r="NKY3" s="165"/>
      <c r="NKZ3" s="165"/>
      <c r="NLA3" s="165"/>
      <c r="NLB3" s="165"/>
      <c r="NLC3" s="165"/>
      <c r="NLD3" s="165"/>
      <c r="NLE3" s="165"/>
      <c r="NLF3" s="165"/>
      <c r="NLG3" s="165"/>
      <c r="NLH3" s="165"/>
      <c r="NLI3" s="165"/>
      <c r="NLJ3" s="165"/>
      <c r="NLK3" s="165"/>
      <c r="NLL3" s="165"/>
      <c r="NLM3" s="165"/>
      <c r="NLN3" s="165"/>
      <c r="NLO3" s="165"/>
      <c r="NLP3" s="165"/>
      <c r="NLQ3" s="165"/>
      <c r="NLR3" s="165"/>
      <c r="NLS3" s="165"/>
      <c r="NLT3" s="165"/>
      <c r="NLU3" s="165"/>
      <c r="NLV3" s="165"/>
      <c r="NLW3" s="165"/>
      <c r="NLX3" s="165"/>
      <c r="NLY3" s="165"/>
      <c r="NLZ3" s="165"/>
      <c r="NMA3" s="165"/>
      <c r="NMB3" s="165"/>
      <c r="NMC3" s="165"/>
      <c r="NMD3" s="165"/>
      <c r="NME3" s="165"/>
      <c r="NMF3" s="165"/>
      <c r="NMG3" s="165"/>
      <c r="NMH3" s="165"/>
      <c r="NMI3" s="165"/>
      <c r="NMJ3" s="165"/>
      <c r="NMK3" s="165"/>
      <c r="NML3" s="165"/>
      <c r="NMM3" s="165"/>
      <c r="NMN3" s="165"/>
      <c r="NMO3" s="165"/>
      <c r="NMP3" s="165"/>
      <c r="NMQ3" s="165"/>
      <c r="NMR3" s="165"/>
      <c r="NMS3" s="165"/>
      <c r="NMT3" s="165"/>
      <c r="NMU3" s="165"/>
      <c r="NMV3" s="165"/>
      <c r="NMW3" s="165"/>
      <c r="NMX3" s="165"/>
      <c r="NMY3" s="165"/>
      <c r="NMZ3" s="165"/>
      <c r="NNA3" s="165"/>
      <c r="NNB3" s="165"/>
      <c r="NNC3" s="165"/>
      <c r="NND3" s="165"/>
      <c r="NNE3" s="165"/>
      <c r="NNF3" s="165"/>
      <c r="NNG3" s="165"/>
      <c r="NNH3" s="165"/>
      <c r="NNI3" s="165"/>
      <c r="NNJ3" s="165"/>
      <c r="NNK3" s="165"/>
      <c r="NNL3" s="165"/>
      <c r="NNM3" s="165"/>
      <c r="NNN3" s="165"/>
      <c r="NNO3" s="165"/>
      <c r="NNP3" s="165"/>
      <c r="NNQ3" s="165"/>
      <c r="NNR3" s="165"/>
      <c r="NNS3" s="165"/>
      <c r="NNT3" s="165"/>
      <c r="NNU3" s="165"/>
      <c r="NNV3" s="165"/>
      <c r="NNW3" s="165"/>
      <c r="NNX3" s="165"/>
      <c r="NNY3" s="165"/>
      <c r="NNZ3" s="165"/>
      <c r="NOA3" s="165"/>
      <c r="NOB3" s="165"/>
      <c r="NOC3" s="165"/>
      <c r="NOD3" s="165"/>
      <c r="NOE3" s="165"/>
      <c r="NOF3" s="165"/>
      <c r="NOG3" s="165"/>
      <c r="NOH3" s="165"/>
      <c r="NOI3" s="165"/>
      <c r="NOJ3" s="165"/>
      <c r="NOK3" s="165"/>
      <c r="NOL3" s="165"/>
      <c r="NOM3" s="165"/>
      <c r="NON3" s="165"/>
      <c r="NOO3" s="165"/>
      <c r="NOP3" s="165"/>
      <c r="NOQ3" s="165"/>
      <c r="NOR3" s="165"/>
      <c r="NOS3" s="165"/>
      <c r="NOT3" s="165"/>
      <c r="NOU3" s="165"/>
      <c r="NOV3" s="165"/>
      <c r="NOW3" s="165"/>
      <c r="NOX3" s="165"/>
      <c r="NOY3" s="165"/>
      <c r="NOZ3" s="165"/>
      <c r="NPA3" s="165"/>
      <c r="NPB3" s="165"/>
      <c r="NPC3" s="165"/>
      <c r="NPD3" s="165"/>
      <c r="NPE3" s="165"/>
      <c r="NPF3" s="165"/>
      <c r="NPG3" s="165"/>
      <c r="NPH3" s="165"/>
      <c r="NPI3" s="165"/>
      <c r="NPJ3" s="165"/>
      <c r="NPK3" s="165"/>
      <c r="NPL3" s="165"/>
      <c r="NPM3" s="165"/>
      <c r="NPN3" s="165"/>
      <c r="NPO3" s="165"/>
      <c r="NPP3" s="165"/>
      <c r="NPQ3" s="165"/>
      <c r="NPR3" s="165"/>
      <c r="NPS3" s="165"/>
      <c r="NPT3" s="165"/>
      <c r="NPU3" s="165"/>
      <c r="NPV3" s="165"/>
      <c r="NPW3" s="165"/>
      <c r="NPX3" s="165"/>
      <c r="NPY3" s="165"/>
      <c r="NPZ3" s="165"/>
      <c r="NQA3" s="165"/>
      <c r="NQB3" s="165"/>
      <c r="NQC3" s="165"/>
      <c r="NQD3" s="165"/>
      <c r="NQE3" s="165"/>
      <c r="NQF3" s="165"/>
      <c r="NQG3" s="165"/>
      <c r="NQH3" s="165"/>
      <c r="NQI3" s="165"/>
      <c r="NQJ3" s="165"/>
      <c r="NQK3" s="165"/>
      <c r="NQL3" s="165"/>
      <c r="NQM3" s="165"/>
      <c r="NQN3" s="165"/>
      <c r="NQO3" s="165"/>
      <c r="NQP3" s="165"/>
      <c r="NQQ3" s="165"/>
      <c r="NQR3" s="165"/>
      <c r="NQS3" s="165"/>
      <c r="NQT3" s="165"/>
      <c r="NQU3" s="165"/>
      <c r="NQV3" s="165"/>
      <c r="NQW3" s="165"/>
      <c r="NQX3" s="165"/>
      <c r="NQY3" s="165"/>
      <c r="NQZ3" s="165"/>
      <c r="NRA3" s="165"/>
      <c r="NRB3" s="165"/>
      <c r="NRC3" s="165"/>
      <c r="NRD3" s="165"/>
      <c r="NRE3" s="165"/>
      <c r="NRF3" s="165"/>
      <c r="NRG3" s="165"/>
      <c r="NRH3" s="165"/>
      <c r="NRI3" s="165"/>
      <c r="NRJ3" s="165"/>
      <c r="NRK3" s="165"/>
      <c r="NRL3" s="165"/>
      <c r="NRM3" s="165"/>
      <c r="NRN3" s="165"/>
      <c r="NRO3" s="165"/>
      <c r="NRP3" s="165"/>
      <c r="NRQ3" s="165"/>
      <c r="NRR3" s="165"/>
      <c r="NRS3" s="165"/>
      <c r="NRT3" s="165"/>
      <c r="NRU3" s="165"/>
      <c r="NRV3" s="165"/>
      <c r="NRW3" s="165"/>
      <c r="NRX3" s="165"/>
      <c r="NRY3" s="165"/>
      <c r="NRZ3" s="165"/>
      <c r="NSA3" s="165"/>
      <c r="NSB3" s="165"/>
      <c r="NSC3" s="165"/>
      <c r="NSD3" s="165"/>
      <c r="NSE3" s="165"/>
      <c r="NSF3" s="165"/>
      <c r="NSG3" s="165"/>
      <c r="NSH3" s="165"/>
      <c r="NSI3" s="165"/>
      <c r="NSJ3" s="165"/>
      <c r="NSK3" s="165"/>
      <c r="NSL3" s="165"/>
      <c r="NSM3" s="165"/>
      <c r="NSN3" s="165"/>
      <c r="NSO3" s="165"/>
      <c r="NSP3" s="165"/>
      <c r="NSQ3" s="165"/>
      <c r="NSR3" s="165"/>
      <c r="NSS3" s="165"/>
      <c r="NST3" s="165"/>
      <c r="NSU3" s="165"/>
      <c r="NSV3" s="165"/>
      <c r="NSW3" s="165"/>
      <c r="NSX3" s="165"/>
      <c r="NSY3" s="165"/>
      <c r="NSZ3" s="165"/>
      <c r="NTA3" s="165"/>
      <c r="NTB3" s="165"/>
      <c r="NTC3" s="165"/>
      <c r="NTD3" s="165"/>
      <c r="NTE3" s="165"/>
      <c r="NTF3" s="165"/>
      <c r="NTG3" s="165"/>
      <c r="NTH3" s="165"/>
      <c r="NTI3" s="165"/>
      <c r="NTJ3" s="165"/>
      <c r="NTK3" s="165"/>
      <c r="NTL3" s="165"/>
      <c r="NTM3" s="165"/>
      <c r="NTN3" s="165"/>
      <c r="NTO3" s="165"/>
      <c r="NTP3" s="165"/>
      <c r="NTQ3" s="165"/>
      <c r="NTR3" s="165"/>
      <c r="NTS3" s="165"/>
      <c r="NTT3" s="165"/>
      <c r="NTU3" s="165"/>
      <c r="NTV3" s="165"/>
      <c r="NTW3" s="165"/>
      <c r="NTX3" s="165"/>
      <c r="NTY3" s="165"/>
      <c r="NTZ3" s="165"/>
      <c r="NUA3" s="165"/>
      <c r="NUB3" s="165"/>
      <c r="NUC3" s="165"/>
      <c r="NUD3" s="165"/>
      <c r="NUE3" s="165"/>
      <c r="NUF3" s="165"/>
      <c r="NUG3" s="165"/>
      <c r="NUH3" s="165"/>
      <c r="NUI3" s="165"/>
      <c r="NUJ3" s="165"/>
      <c r="NUK3" s="165"/>
      <c r="NUL3" s="165"/>
      <c r="NUM3" s="165"/>
      <c r="NUN3" s="165"/>
      <c r="NUO3" s="165"/>
      <c r="NUP3" s="165"/>
      <c r="NUQ3" s="165"/>
      <c r="NUR3" s="165"/>
      <c r="NUS3" s="165"/>
      <c r="NUT3" s="165"/>
      <c r="NUU3" s="165"/>
      <c r="NUV3" s="165"/>
      <c r="NUW3" s="165"/>
      <c r="NUX3" s="165"/>
      <c r="NUY3" s="165"/>
      <c r="NUZ3" s="165"/>
      <c r="NVA3" s="165"/>
      <c r="NVB3" s="165"/>
      <c r="NVC3" s="165"/>
      <c r="NVD3" s="165"/>
      <c r="NVE3" s="165"/>
      <c r="NVF3" s="165"/>
      <c r="NVG3" s="165"/>
      <c r="NVH3" s="165"/>
      <c r="NVI3" s="165"/>
      <c r="NVJ3" s="165"/>
      <c r="NVK3" s="165"/>
      <c r="NVL3" s="165"/>
      <c r="NVM3" s="165"/>
      <c r="NVN3" s="165"/>
      <c r="NVO3" s="165"/>
      <c r="NVP3" s="165"/>
      <c r="NVQ3" s="165"/>
      <c r="NVR3" s="165"/>
      <c r="NVS3" s="165"/>
      <c r="NVT3" s="165"/>
      <c r="NVU3" s="165"/>
      <c r="NVV3" s="165"/>
      <c r="NVW3" s="165"/>
      <c r="NVX3" s="165"/>
      <c r="NVY3" s="165"/>
      <c r="NVZ3" s="165"/>
      <c r="NWA3" s="165"/>
      <c r="NWB3" s="165"/>
      <c r="NWC3" s="165"/>
      <c r="NWD3" s="165"/>
      <c r="NWE3" s="165"/>
      <c r="NWF3" s="165"/>
      <c r="NWG3" s="165"/>
      <c r="NWH3" s="165"/>
      <c r="NWI3" s="165"/>
      <c r="NWJ3" s="165"/>
      <c r="NWK3" s="165"/>
      <c r="NWL3" s="165"/>
      <c r="NWM3" s="165"/>
      <c r="NWN3" s="165"/>
      <c r="NWO3" s="165"/>
      <c r="NWP3" s="165"/>
      <c r="NWQ3" s="165"/>
      <c r="NWR3" s="165"/>
      <c r="NWS3" s="165"/>
      <c r="NWT3" s="165"/>
      <c r="NWU3" s="165"/>
      <c r="NWV3" s="165"/>
      <c r="NWW3" s="165"/>
      <c r="NWX3" s="165"/>
      <c r="NWY3" s="165"/>
      <c r="NWZ3" s="165"/>
      <c r="NXA3" s="165"/>
      <c r="NXB3" s="165"/>
      <c r="NXC3" s="165"/>
      <c r="NXD3" s="165"/>
      <c r="NXE3" s="165"/>
      <c r="NXF3" s="165"/>
      <c r="NXG3" s="165"/>
      <c r="NXH3" s="165"/>
      <c r="NXI3" s="165"/>
      <c r="NXJ3" s="165"/>
      <c r="NXK3" s="165"/>
      <c r="NXL3" s="165"/>
      <c r="NXM3" s="165"/>
      <c r="NXN3" s="165"/>
      <c r="NXO3" s="165"/>
      <c r="NXP3" s="165"/>
      <c r="NXQ3" s="165"/>
      <c r="NXR3" s="165"/>
      <c r="NXS3" s="165"/>
      <c r="NXT3" s="165"/>
      <c r="NXU3" s="165"/>
      <c r="NXV3" s="165"/>
      <c r="NXW3" s="165"/>
      <c r="NXX3" s="165"/>
      <c r="NXY3" s="165"/>
      <c r="NXZ3" s="165"/>
      <c r="NYA3" s="165"/>
      <c r="NYB3" s="165"/>
      <c r="NYC3" s="165"/>
      <c r="NYD3" s="165"/>
      <c r="NYE3" s="165"/>
      <c r="NYF3" s="165"/>
      <c r="NYG3" s="165"/>
      <c r="NYH3" s="165"/>
      <c r="NYI3" s="165"/>
      <c r="NYJ3" s="165"/>
      <c r="NYK3" s="165"/>
      <c r="NYL3" s="165"/>
      <c r="NYM3" s="165"/>
      <c r="NYN3" s="165"/>
      <c r="NYO3" s="165"/>
      <c r="NYP3" s="165"/>
      <c r="NYQ3" s="165"/>
      <c r="NYR3" s="165"/>
      <c r="NYS3" s="165"/>
      <c r="NYT3" s="165"/>
      <c r="NYU3" s="165"/>
      <c r="NYV3" s="165"/>
      <c r="NYW3" s="165"/>
      <c r="NYX3" s="165"/>
      <c r="NYY3" s="165"/>
      <c r="NYZ3" s="165"/>
      <c r="NZA3" s="165"/>
      <c r="NZB3" s="165"/>
      <c r="NZC3" s="165"/>
      <c r="NZD3" s="165"/>
      <c r="NZE3" s="165"/>
      <c r="NZF3" s="165"/>
      <c r="NZG3" s="165"/>
      <c r="NZH3" s="165"/>
      <c r="NZI3" s="165"/>
      <c r="NZJ3" s="165"/>
      <c r="NZK3" s="165"/>
      <c r="NZL3" s="165"/>
      <c r="NZM3" s="165"/>
      <c r="NZN3" s="165"/>
      <c r="NZO3" s="165"/>
      <c r="NZP3" s="165"/>
      <c r="NZQ3" s="165"/>
      <c r="NZR3" s="165"/>
      <c r="NZS3" s="165"/>
      <c r="NZT3" s="165"/>
      <c r="NZU3" s="165"/>
      <c r="NZV3" s="165"/>
      <c r="NZW3" s="165"/>
      <c r="NZX3" s="165"/>
      <c r="NZY3" s="165"/>
      <c r="NZZ3" s="165"/>
      <c r="OAA3" s="165"/>
      <c r="OAB3" s="165"/>
      <c r="OAC3" s="165"/>
      <c r="OAD3" s="165"/>
      <c r="OAE3" s="165"/>
      <c r="OAF3" s="165"/>
      <c r="OAG3" s="165"/>
      <c r="OAH3" s="165"/>
      <c r="OAI3" s="165"/>
      <c r="OAJ3" s="165"/>
      <c r="OAK3" s="165"/>
      <c r="OAL3" s="165"/>
      <c r="OAM3" s="165"/>
      <c r="OAN3" s="165"/>
      <c r="OAO3" s="165"/>
      <c r="OAP3" s="165"/>
      <c r="OAQ3" s="165"/>
      <c r="OAR3" s="165"/>
      <c r="OAS3" s="165"/>
      <c r="OAT3" s="165"/>
      <c r="OAU3" s="165"/>
      <c r="OAV3" s="165"/>
      <c r="OAW3" s="165"/>
      <c r="OAX3" s="165"/>
      <c r="OAY3" s="165"/>
      <c r="OAZ3" s="165"/>
      <c r="OBA3" s="165"/>
      <c r="OBB3" s="165"/>
      <c r="OBC3" s="165"/>
      <c r="OBD3" s="165"/>
      <c r="OBE3" s="165"/>
      <c r="OBF3" s="165"/>
      <c r="OBG3" s="165"/>
      <c r="OBH3" s="165"/>
      <c r="OBI3" s="165"/>
      <c r="OBJ3" s="165"/>
      <c r="OBK3" s="165"/>
      <c r="OBL3" s="165"/>
      <c r="OBM3" s="165"/>
      <c r="OBN3" s="165"/>
      <c r="OBO3" s="165"/>
      <c r="OBP3" s="165"/>
      <c r="OBQ3" s="165"/>
      <c r="OBR3" s="165"/>
      <c r="OBS3" s="165"/>
      <c r="OBT3" s="165"/>
      <c r="OBU3" s="165"/>
      <c r="OBV3" s="165"/>
      <c r="OBW3" s="165"/>
      <c r="OBX3" s="165"/>
      <c r="OBY3" s="165"/>
      <c r="OBZ3" s="165"/>
      <c r="OCA3" s="165"/>
      <c r="OCB3" s="165"/>
      <c r="OCC3" s="165"/>
      <c r="OCD3" s="165"/>
      <c r="OCE3" s="165"/>
      <c r="OCF3" s="165"/>
      <c r="OCG3" s="165"/>
      <c r="OCH3" s="165"/>
      <c r="OCI3" s="165"/>
      <c r="OCJ3" s="165"/>
      <c r="OCK3" s="165"/>
      <c r="OCL3" s="165"/>
      <c r="OCM3" s="165"/>
      <c r="OCN3" s="165"/>
      <c r="OCO3" s="165"/>
      <c r="OCP3" s="165"/>
      <c r="OCQ3" s="165"/>
      <c r="OCR3" s="165"/>
      <c r="OCS3" s="165"/>
      <c r="OCT3" s="165"/>
      <c r="OCU3" s="165"/>
      <c r="OCV3" s="165"/>
      <c r="OCW3" s="165"/>
      <c r="OCX3" s="165"/>
      <c r="OCY3" s="165"/>
      <c r="OCZ3" s="165"/>
      <c r="ODA3" s="165"/>
      <c r="ODB3" s="165"/>
      <c r="ODC3" s="165"/>
      <c r="ODD3" s="165"/>
      <c r="ODE3" s="165"/>
      <c r="ODF3" s="165"/>
      <c r="ODG3" s="165"/>
      <c r="ODH3" s="165"/>
      <c r="ODI3" s="165"/>
      <c r="ODJ3" s="165"/>
      <c r="ODK3" s="165"/>
      <c r="ODL3" s="165"/>
      <c r="ODM3" s="165"/>
      <c r="ODN3" s="165"/>
      <c r="ODO3" s="165"/>
      <c r="ODP3" s="165"/>
      <c r="ODQ3" s="165"/>
      <c r="ODR3" s="165"/>
      <c r="ODS3" s="165"/>
      <c r="ODT3" s="165"/>
      <c r="ODU3" s="165"/>
      <c r="ODV3" s="165"/>
      <c r="ODW3" s="165"/>
      <c r="ODX3" s="165"/>
      <c r="ODY3" s="165"/>
      <c r="ODZ3" s="165"/>
      <c r="OEA3" s="165"/>
      <c r="OEB3" s="165"/>
      <c r="OEC3" s="165"/>
      <c r="OED3" s="165"/>
      <c r="OEE3" s="165"/>
      <c r="OEF3" s="165"/>
      <c r="OEG3" s="165"/>
      <c r="OEH3" s="165"/>
      <c r="OEI3" s="165"/>
      <c r="OEJ3" s="165"/>
      <c r="OEK3" s="165"/>
      <c r="OEL3" s="165"/>
      <c r="OEM3" s="165"/>
      <c r="OEN3" s="165"/>
      <c r="OEO3" s="165"/>
      <c r="OEP3" s="165"/>
      <c r="OEQ3" s="165"/>
      <c r="OER3" s="165"/>
      <c r="OES3" s="165"/>
      <c r="OET3" s="165"/>
      <c r="OEU3" s="165"/>
      <c r="OEV3" s="165"/>
      <c r="OEW3" s="165"/>
      <c r="OEX3" s="165"/>
      <c r="OEY3" s="165"/>
      <c r="OEZ3" s="165"/>
      <c r="OFA3" s="165"/>
      <c r="OFB3" s="165"/>
      <c r="OFC3" s="165"/>
      <c r="OFD3" s="165"/>
      <c r="OFE3" s="165"/>
      <c r="OFF3" s="165"/>
      <c r="OFG3" s="165"/>
      <c r="OFH3" s="165"/>
      <c r="OFI3" s="165"/>
      <c r="OFJ3" s="165"/>
      <c r="OFK3" s="165"/>
      <c r="OFL3" s="165"/>
      <c r="OFM3" s="165"/>
      <c r="OFN3" s="165"/>
      <c r="OFO3" s="165"/>
      <c r="OFP3" s="165"/>
      <c r="OFQ3" s="165"/>
      <c r="OFR3" s="165"/>
      <c r="OFS3" s="165"/>
      <c r="OFT3" s="165"/>
      <c r="OFU3" s="165"/>
      <c r="OFV3" s="165"/>
      <c r="OFW3" s="165"/>
      <c r="OFX3" s="165"/>
      <c r="OFY3" s="165"/>
      <c r="OFZ3" s="165"/>
      <c r="OGA3" s="165"/>
      <c r="OGB3" s="165"/>
      <c r="OGC3" s="165"/>
      <c r="OGD3" s="165"/>
      <c r="OGE3" s="165"/>
      <c r="OGF3" s="165"/>
      <c r="OGG3" s="165"/>
      <c r="OGH3" s="165"/>
      <c r="OGI3" s="165"/>
      <c r="OGJ3" s="165"/>
      <c r="OGK3" s="165"/>
      <c r="OGL3" s="165"/>
      <c r="OGM3" s="165"/>
      <c r="OGN3" s="165"/>
      <c r="OGO3" s="165"/>
      <c r="OGP3" s="165"/>
      <c r="OGQ3" s="165"/>
      <c r="OGR3" s="165"/>
      <c r="OGS3" s="165"/>
      <c r="OGT3" s="165"/>
      <c r="OGU3" s="165"/>
      <c r="OGV3" s="165"/>
      <c r="OGW3" s="165"/>
      <c r="OGX3" s="165"/>
      <c r="OGY3" s="165"/>
      <c r="OGZ3" s="165"/>
      <c r="OHA3" s="165"/>
      <c r="OHB3" s="165"/>
      <c r="OHC3" s="165"/>
      <c r="OHD3" s="165"/>
      <c r="OHE3" s="165"/>
      <c r="OHF3" s="165"/>
      <c r="OHG3" s="165"/>
      <c r="OHH3" s="165"/>
      <c r="OHI3" s="165"/>
      <c r="OHJ3" s="165"/>
      <c r="OHK3" s="165"/>
      <c r="OHL3" s="165"/>
      <c r="OHM3" s="165"/>
      <c r="OHN3" s="165"/>
      <c r="OHO3" s="165"/>
      <c r="OHP3" s="165"/>
      <c r="OHQ3" s="165"/>
      <c r="OHR3" s="165"/>
      <c r="OHS3" s="165"/>
      <c r="OHT3" s="165"/>
      <c r="OHU3" s="165"/>
      <c r="OHV3" s="165"/>
      <c r="OHW3" s="165"/>
      <c r="OHX3" s="165"/>
      <c r="OHY3" s="165"/>
      <c r="OHZ3" s="165"/>
      <c r="OIA3" s="165"/>
      <c r="OIB3" s="165"/>
      <c r="OIC3" s="165"/>
      <c r="OID3" s="165"/>
      <c r="OIE3" s="165"/>
      <c r="OIF3" s="165"/>
      <c r="OIG3" s="165"/>
      <c r="OIH3" s="165"/>
      <c r="OII3" s="165"/>
      <c r="OIJ3" s="165"/>
      <c r="OIK3" s="165"/>
      <c r="OIL3" s="165"/>
      <c r="OIM3" s="165"/>
      <c r="OIN3" s="165"/>
      <c r="OIO3" s="165"/>
      <c r="OIP3" s="165"/>
      <c r="OIQ3" s="165"/>
      <c r="OIR3" s="165"/>
      <c r="OIS3" s="165"/>
      <c r="OIT3" s="165"/>
      <c r="OIU3" s="165"/>
      <c r="OIV3" s="165"/>
      <c r="OIW3" s="165"/>
      <c r="OIX3" s="165"/>
      <c r="OIY3" s="165"/>
      <c r="OIZ3" s="165"/>
      <c r="OJA3" s="165"/>
      <c r="OJB3" s="165"/>
      <c r="OJC3" s="165"/>
      <c r="OJD3" s="165"/>
      <c r="OJE3" s="165"/>
      <c r="OJF3" s="165"/>
      <c r="OJG3" s="165"/>
      <c r="OJH3" s="165"/>
      <c r="OJI3" s="165"/>
      <c r="OJJ3" s="165"/>
      <c r="OJK3" s="165"/>
      <c r="OJL3" s="165"/>
      <c r="OJM3" s="165"/>
      <c r="OJN3" s="165"/>
      <c r="OJO3" s="165"/>
      <c r="OJP3" s="165"/>
      <c r="OJQ3" s="165"/>
      <c r="OJR3" s="165"/>
      <c r="OJS3" s="165"/>
      <c r="OJT3" s="165"/>
      <c r="OJU3" s="165"/>
      <c r="OJV3" s="165"/>
      <c r="OJW3" s="165"/>
      <c r="OJX3" s="165"/>
      <c r="OJY3" s="165"/>
      <c r="OJZ3" s="165"/>
      <c r="OKA3" s="165"/>
      <c r="OKB3" s="165"/>
      <c r="OKC3" s="165"/>
      <c r="OKD3" s="165"/>
      <c r="OKE3" s="165"/>
      <c r="OKF3" s="165"/>
      <c r="OKG3" s="165"/>
      <c r="OKH3" s="165"/>
      <c r="OKI3" s="165"/>
      <c r="OKJ3" s="165"/>
      <c r="OKK3" s="165"/>
      <c r="OKL3" s="165"/>
      <c r="OKM3" s="165"/>
      <c r="OKN3" s="165"/>
      <c r="OKO3" s="165"/>
      <c r="OKP3" s="165"/>
      <c r="OKQ3" s="165"/>
      <c r="OKR3" s="165"/>
      <c r="OKS3" s="165"/>
      <c r="OKT3" s="165"/>
      <c r="OKU3" s="165"/>
      <c r="OKV3" s="165"/>
      <c r="OKW3" s="165"/>
      <c r="OKX3" s="165"/>
      <c r="OKY3" s="165"/>
      <c r="OKZ3" s="165"/>
      <c r="OLA3" s="165"/>
      <c r="OLB3" s="165"/>
      <c r="OLC3" s="165"/>
      <c r="OLD3" s="165"/>
      <c r="OLE3" s="165"/>
      <c r="OLF3" s="165"/>
      <c r="OLG3" s="165"/>
      <c r="OLH3" s="165"/>
      <c r="OLI3" s="165"/>
      <c r="OLJ3" s="165"/>
      <c r="OLK3" s="165"/>
      <c r="OLL3" s="165"/>
      <c r="OLM3" s="165"/>
      <c r="OLN3" s="165"/>
      <c r="OLO3" s="165"/>
      <c r="OLP3" s="165"/>
      <c r="OLQ3" s="165"/>
      <c r="OLR3" s="165"/>
      <c r="OLS3" s="165"/>
      <c r="OLT3" s="165"/>
      <c r="OLU3" s="165"/>
      <c r="OLV3" s="165"/>
      <c r="OLW3" s="165"/>
      <c r="OLX3" s="165"/>
      <c r="OLY3" s="165"/>
      <c r="OLZ3" s="165"/>
      <c r="OMA3" s="165"/>
      <c r="OMB3" s="165"/>
      <c r="OMC3" s="165"/>
      <c r="OMD3" s="165"/>
      <c r="OME3" s="165"/>
      <c r="OMF3" s="165"/>
      <c r="OMG3" s="165"/>
      <c r="OMH3" s="165"/>
      <c r="OMI3" s="165"/>
      <c r="OMJ3" s="165"/>
      <c r="OMK3" s="165"/>
      <c r="OML3" s="165"/>
      <c r="OMM3" s="165"/>
      <c r="OMN3" s="165"/>
      <c r="OMO3" s="165"/>
      <c r="OMP3" s="165"/>
      <c r="OMQ3" s="165"/>
      <c r="OMR3" s="165"/>
      <c r="OMS3" s="165"/>
      <c r="OMT3" s="165"/>
      <c r="OMU3" s="165"/>
      <c r="OMV3" s="165"/>
      <c r="OMW3" s="165"/>
      <c r="OMX3" s="165"/>
      <c r="OMY3" s="165"/>
      <c r="OMZ3" s="165"/>
      <c r="ONA3" s="165"/>
      <c r="ONB3" s="165"/>
      <c r="ONC3" s="165"/>
      <c r="OND3" s="165"/>
      <c r="ONE3" s="165"/>
      <c r="ONF3" s="165"/>
      <c r="ONG3" s="165"/>
      <c r="ONH3" s="165"/>
      <c r="ONI3" s="165"/>
      <c r="ONJ3" s="165"/>
      <c r="ONK3" s="165"/>
      <c r="ONL3" s="165"/>
      <c r="ONM3" s="165"/>
      <c r="ONN3" s="165"/>
      <c r="ONO3" s="165"/>
      <c r="ONP3" s="165"/>
      <c r="ONQ3" s="165"/>
      <c r="ONR3" s="165"/>
      <c r="ONS3" s="165"/>
      <c r="ONT3" s="165"/>
      <c r="ONU3" s="165"/>
      <c r="ONV3" s="165"/>
      <c r="ONW3" s="165"/>
      <c r="ONX3" s="165"/>
      <c r="ONY3" s="165"/>
      <c r="ONZ3" s="165"/>
      <c r="OOA3" s="165"/>
      <c r="OOB3" s="165"/>
      <c r="OOC3" s="165"/>
      <c r="OOD3" s="165"/>
      <c r="OOE3" s="165"/>
      <c r="OOF3" s="165"/>
      <c r="OOG3" s="165"/>
      <c r="OOH3" s="165"/>
      <c r="OOI3" s="165"/>
      <c r="OOJ3" s="165"/>
      <c r="OOK3" s="165"/>
      <c r="OOL3" s="165"/>
      <c r="OOM3" s="165"/>
      <c r="OON3" s="165"/>
      <c r="OOO3" s="165"/>
      <c r="OOP3" s="165"/>
      <c r="OOQ3" s="165"/>
      <c r="OOR3" s="165"/>
      <c r="OOS3" s="165"/>
      <c r="OOT3" s="165"/>
      <c r="OOU3" s="165"/>
      <c r="OOV3" s="165"/>
      <c r="OOW3" s="165"/>
      <c r="OOX3" s="165"/>
      <c r="OOY3" s="165"/>
      <c r="OOZ3" s="165"/>
      <c r="OPA3" s="165"/>
      <c r="OPB3" s="165"/>
      <c r="OPC3" s="165"/>
      <c r="OPD3" s="165"/>
      <c r="OPE3" s="165"/>
      <c r="OPF3" s="165"/>
      <c r="OPG3" s="165"/>
      <c r="OPH3" s="165"/>
      <c r="OPI3" s="165"/>
      <c r="OPJ3" s="165"/>
      <c r="OPK3" s="165"/>
      <c r="OPL3" s="165"/>
      <c r="OPM3" s="165"/>
      <c r="OPN3" s="165"/>
      <c r="OPO3" s="165"/>
      <c r="OPP3" s="165"/>
      <c r="OPQ3" s="165"/>
      <c r="OPR3" s="165"/>
      <c r="OPS3" s="165"/>
      <c r="OPT3" s="165"/>
      <c r="OPU3" s="165"/>
      <c r="OPV3" s="165"/>
      <c r="OPW3" s="165"/>
      <c r="OPX3" s="165"/>
      <c r="OPY3" s="165"/>
      <c r="OPZ3" s="165"/>
      <c r="OQA3" s="165"/>
      <c r="OQB3" s="165"/>
      <c r="OQC3" s="165"/>
      <c r="OQD3" s="165"/>
      <c r="OQE3" s="165"/>
      <c r="OQF3" s="165"/>
      <c r="OQG3" s="165"/>
      <c r="OQH3" s="165"/>
      <c r="OQI3" s="165"/>
      <c r="OQJ3" s="165"/>
      <c r="OQK3" s="165"/>
      <c r="OQL3" s="165"/>
      <c r="OQM3" s="165"/>
      <c r="OQN3" s="165"/>
      <c r="OQO3" s="165"/>
      <c r="OQP3" s="165"/>
      <c r="OQQ3" s="165"/>
      <c r="OQR3" s="165"/>
      <c r="OQS3" s="165"/>
      <c r="OQT3" s="165"/>
      <c r="OQU3" s="165"/>
      <c r="OQV3" s="165"/>
      <c r="OQW3" s="165"/>
      <c r="OQX3" s="165"/>
      <c r="OQY3" s="165"/>
      <c r="OQZ3" s="165"/>
      <c r="ORA3" s="165"/>
      <c r="ORB3" s="165"/>
      <c r="ORC3" s="165"/>
      <c r="ORD3" s="165"/>
      <c r="ORE3" s="165"/>
      <c r="ORF3" s="165"/>
      <c r="ORG3" s="165"/>
      <c r="ORH3" s="165"/>
      <c r="ORI3" s="165"/>
      <c r="ORJ3" s="165"/>
      <c r="ORK3" s="165"/>
      <c r="ORL3" s="165"/>
      <c r="ORM3" s="165"/>
      <c r="ORN3" s="165"/>
      <c r="ORO3" s="165"/>
      <c r="ORP3" s="165"/>
      <c r="ORQ3" s="165"/>
      <c r="ORR3" s="165"/>
      <c r="ORS3" s="165"/>
      <c r="ORT3" s="165"/>
      <c r="ORU3" s="165"/>
      <c r="ORV3" s="165"/>
      <c r="ORW3" s="165"/>
      <c r="ORX3" s="165"/>
      <c r="ORY3" s="165"/>
      <c r="ORZ3" s="165"/>
      <c r="OSA3" s="165"/>
      <c r="OSB3" s="165"/>
      <c r="OSC3" s="165"/>
      <c r="OSD3" s="165"/>
      <c r="OSE3" s="165"/>
      <c r="OSF3" s="165"/>
      <c r="OSG3" s="165"/>
      <c r="OSH3" s="165"/>
      <c r="OSI3" s="165"/>
      <c r="OSJ3" s="165"/>
      <c r="OSK3" s="165"/>
      <c r="OSL3" s="165"/>
      <c r="OSM3" s="165"/>
      <c r="OSN3" s="165"/>
      <c r="OSO3" s="165"/>
      <c r="OSP3" s="165"/>
      <c r="OSQ3" s="165"/>
      <c r="OSR3" s="165"/>
      <c r="OSS3" s="165"/>
      <c r="OST3" s="165"/>
      <c r="OSU3" s="165"/>
      <c r="OSV3" s="165"/>
      <c r="OSW3" s="165"/>
      <c r="OSX3" s="165"/>
      <c r="OSY3" s="165"/>
      <c r="OSZ3" s="165"/>
      <c r="OTA3" s="165"/>
      <c r="OTB3" s="165"/>
      <c r="OTC3" s="165"/>
      <c r="OTD3" s="165"/>
      <c r="OTE3" s="165"/>
      <c r="OTF3" s="165"/>
      <c r="OTG3" s="165"/>
      <c r="OTH3" s="165"/>
      <c r="OTI3" s="165"/>
      <c r="OTJ3" s="165"/>
      <c r="OTK3" s="165"/>
      <c r="OTL3" s="165"/>
      <c r="OTM3" s="165"/>
      <c r="OTN3" s="165"/>
      <c r="OTO3" s="165"/>
      <c r="OTP3" s="165"/>
      <c r="OTQ3" s="165"/>
      <c r="OTR3" s="165"/>
      <c r="OTS3" s="165"/>
      <c r="OTT3" s="165"/>
      <c r="OTU3" s="165"/>
      <c r="OTV3" s="165"/>
      <c r="OTW3" s="165"/>
      <c r="OTX3" s="165"/>
      <c r="OTY3" s="165"/>
      <c r="OTZ3" s="165"/>
      <c r="OUA3" s="165"/>
      <c r="OUB3" s="165"/>
      <c r="OUC3" s="165"/>
      <c r="OUD3" s="165"/>
      <c r="OUE3" s="165"/>
      <c r="OUF3" s="165"/>
      <c r="OUG3" s="165"/>
      <c r="OUH3" s="165"/>
      <c r="OUI3" s="165"/>
      <c r="OUJ3" s="165"/>
      <c r="OUK3" s="165"/>
      <c r="OUL3" s="165"/>
      <c r="OUM3" s="165"/>
      <c r="OUN3" s="165"/>
      <c r="OUO3" s="165"/>
      <c r="OUP3" s="165"/>
      <c r="OUQ3" s="165"/>
      <c r="OUR3" s="165"/>
      <c r="OUS3" s="165"/>
      <c r="OUT3" s="165"/>
      <c r="OUU3" s="165"/>
      <c r="OUV3" s="165"/>
      <c r="OUW3" s="165"/>
      <c r="OUX3" s="165"/>
      <c r="OUY3" s="165"/>
      <c r="OUZ3" s="165"/>
      <c r="OVA3" s="165"/>
      <c r="OVB3" s="165"/>
      <c r="OVC3" s="165"/>
      <c r="OVD3" s="165"/>
      <c r="OVE3" s="165"/>
      <c r="OVF3" s="165"/>
      <c r="OVG3" s="165"/>
      <c r="OVH3" s="165"/>
      <c r="OVI3" s="165"/>
      <c r="OVJ3" s="165"/>
      <c r="OVK3" s="165"/>
      <c r="OVL3" s="165"/>
      <c r="OVM3" s="165"/>
      <c r="OVN3" s="165"/>
      <c r="OVO3" s="165"/>
      <c r="OVP3" s="165"/>
      <c r="OVQ3" s="165"/>
      <c r="OVR3" s="165"/>
      <c r="OVS3" s="165"/>
      <c r="OVT3" s="165"/>
      <c r="OVU3" s="165"/>
      <c r="OVV3" s="165"/>
      <c r="OVW3" s="165"/>
      <c r="OVX3" s="165"/>
      <c r="OVY3" s="165"/>
      <c r="OVZ3" s="165"/>
      <c r="OWA3" s="165"/>
      <c r="OWB3" s="165"/>
      <c r="OWC3" s="165"/>
      <c r="OWD3" s="165"/>
      <c r="OWE3" s="165"/>
      <c r="OWF3" s="165"/>
      <c r="OWG3" s="165"/>
      <c r="OWH3" s="165"/>
      <c r="OWI3" s="165"/>
      <c r="OWJ3" s="165"/>
      <c r="OWK3" s="165"/>
      <c r="OWL3" s="165"/>
      <c r="OWM3" s="165"/>
      <c r="OWN3" s="165"/>
      <c r="OWO3" s="165"/>
      <c r="OWP3" s="165"/>
      <c r="OWQ3" s="165"/>
      <c r="OWR3" s="165"/>
      <c r="OWS3" s="165"/>
      <c r="OWT3" s="165"/>
      <c r="OWU3" s="165"/>
      <c r="OWV3" s="165"/>
      <c r="OWW3" s="165"/>
      <c r="OWX3" s="165"/>
      <c r="OWY3" s="165"/>
      <c r="OWZ3" s="165"/>
      <c r="OXA3" s="165"/>
      <c r="OXB3" s="165"/>
      <c r="OXC3" s="165"/>
      <c r="OXD3" s="165"/>
      <c r="OXE3" s="165"/>
      <c r="OXF3" s="165"/>
      <c r="OXG3" s="165"/>
      <c r="OXH3" s="165"/>
      <c r="OXI3" s="165"/>
      <c r="OXJ3" s="165"/>
      <c r="OXK3" s="165"/>
      <c r="OXL3" s="165"/>
      <c r="OXM3" s="165"/>
      <c r="OXN3" s="165"/>
      <c r="OXO3" s="165"/>
      <c r="OXP3" s="165"/>
      <c r="OXQ3" s="165"/>
      <c r="OXR3" s="165"/>
      <c r="OXS3" s="165"/>
      <c r="OXT3" s="165"/>
      <c r="OXU3" s="165"/>
      <c r="OXV3" s="165"/>
      <c r="OXW3" s="165"/>
      <c r="OXX3" s="165"/>
      <c r="OXY3" s="165"/>
      <c r="OXZ3" s="165"/>
      <c r="OYA3" s="165"/>
      <c r="OYB3" s="165"/>
      <c r="OYC3" s="165"/>
      <c r="OYD3" s="165"/>
      <c r="OYE3" s="165"/>
      <c r="OYF3" s="165"/>
      <c r="OYG3" s="165"/>
      <c r="OYH3" s="165"/>
      <c r="OYI3" s="165"/>
      <c r="OYJ3" s="165"/>
      <c r="OYK3" s="165"/>
      <c r="OYL3" s="165"/>
      <c r="OYM3" s="165"/>
      <c r="OYN3" s="165"/>
      <c r="OYO3" s="165"/>
      <c r="OYP3" s="165"/>
      <c r="OYQ3" s="165"/>
      <c r="OYR3" s="165"/>
      <c r="OYS3" s="165"/>
      <c r="OYT3" s="165"/>
      <c r="OYU3" s="165"/>
      <c r="OYV3" s="165"/>
      <c r="OYW3" s="165"/>
      <c r="OYX3" s="165"/>
      <c r="OYY3" s="165"/>
      <c r="OYZ3" s="165"/>
      <c r="OZA3" s="165"/>
      <c r="OZB3" s="165"/>
      <c r="OZC3" s="165"/>
      <c r="OZD3" s="165"/>
      <c r="OZE3" s="165"/>
      <c r="OZF3" s="165"/>
      <c r="OZG3" s="165"/>
      <c r="OZH3" s="165"/>
      <c r="OZI3" s="165"/>
      <c r="OZJ3" s="165"/>
      <c r="OZK3" s="165"/>
      <c r="OZL3" s="165"/>
      <c r="OZM3" s="165"/>
      <c r="OZN3" s="165"/>
      <c r="OZO3" s="165"/>
      <c r="OZP3" s="165"/>
      <c r="OZQ3" s="165"/>
      <c r="OZR3" s="165"/>
      <c r="OZS3" s="165"/>
      <c r="OZT3" s="165"/>
      <c r="OZU3" s="165"/>
      <c r="OZV3" s="165"/>
      <c r="OZW3" s="165"/>
      <c r="OZX3" s="165"/>
      <c r="OZY3" s="165"/>
      <c r="OZZ3" s="165"/>
      <c r="PAA3" s="165"/>
      <c r="PAB3" s="165"/>
      <c r="PAC3" s="165"/>
      <c r="PAD3" s="165"/>
      <c r="PAE3" s="165"/>
      <c r="PAF3" s="165"/>
      <c r="PAG3" s="165"/>
      <c r="PAH3" s="165"/>
      <c r="PAI3" s="165"/>
      <c r="PAJ3" s="165"/>
      <c r="PAK3" s="165"/>
      <c r="PAL3" s="165"/>
      <c r="PAM3" s="165"/>
      <c r="PAN3" s="165"/>
      <c r="PAO3" s="165"/>
      <c r="PAP3" s="165"/>
      <c r="PAQ3" s="165"/>
      <c r="PAR3" s="165"/>
      <c r="PAS3" s="165"/>
      <c r="PAT3" s="165"/>
      <c r="PAU3" s="165"/>
      <c r="PAV3" s="165"/>
      <c r="PAW3" s="165"/>
      <c r="PAX3" s="165"/>
      <c r="PAY3" s="165"/>
      <c r="PAZ3" s="165"/>
      <c r="PBA3" s="165"/>
      <c r="PBB3" s="165"/>
      <c r="PBC3" s="165"/>
      <c r="PBD3" s="165"/>
      <c r="PBE3" s="165"/>
      <c r="PBF3" s="165"/>
      <c r="PBG3" s="165"/>
      <c r="PBH3" s="165"/>
      <c r="PBI3" s="165"/>
      <c r="PBJ3" s="165"/>
      <c r="PBK3" s="165"/>
      <c r="PBL3" s="165"/>
      <c r="PBM3" s="165"/>
      <c r="PBN3" s="165"/>
      <c r="PBO3" s="165"/>
      <c r="PBP3" s="165"/>
      <c r="PBQ3" s="165"/>
      <c r="PBR3" s="165"/>
      <c r="PBS3" s="165"/>
      <c r="PBT3" s="165"/>
      <c r="PBU3" s="165"/>
      <c r="PBV3" s="165"/>
      <c r="PBW3" s="165"/>
      <c r="PBX3" s="165"/>
      <c r="PBY3" s="165"/>
      <c r="PBZ3" s="165"/>
      <c r="PCA3" s="165"/>
      <c r="PCB3" s="165"/>
      <c r="PCC3" s="165"/>
      <c r="PCD3" s="165"/>
      <c r="PCE3" s="165"/>
      <c r="PCF3" s="165"/>
      <c r="PCG3" s="165"/>
      <c r="PCH3" s="165"/>
      <c r="PCI3" s="165"/>
      <c r="PCJ3" s="165"/>
      <c r="PCK3" s="165"/>
      <c r="PCL3" s="165"/>
      <c r="PCM3" s="165"/>
      <c r="PCN3" s="165"/>
      <c r="PCO3" s="165"/>
      <c r="PCP3" s="165"/>
      <c r="PCQ3" s="165"/>
      <c r="PCR3" s="165"/>
      <c r="PCS3" s="165"/>
      <c r="PCT3" s="165"/>
      <c r="PCU3" s="165"/>
      <c r="PCV3" s="165"/>
      <c r="PCW3" s="165"/>
      <c r="PCX3" s="165"/>
      <c r="PCY3" s="165"/>
      <c r="PCZ3" s="165"/>
      <c r="PDA3" s="165"/>
      <c r="PDB3" s="165"/>
      <c r="PDC3" s="165"/>
      <c r="PDD3" s="165"/>
      <c r="PDE3" s="165"/>
      <c r="PDF3" s="165"/>
      <c r="PDG3" s="165"/>
      <c r="PDH3" s="165"/>
      <c r="PDI3" s="165"/>
      <c r="PDJ3" s="165"/>
      <c r="PDK3" s="165"/>
      <c r="PDL3" s="165"/>
      <c r="PDM3" s="165"/>
      <c r="PDN3" s="165"/>
      <c r="PDO3" s="165"/>
      <c r="PDP3" s="165"/>
      <c r="PDQ3" s="165"/>
      <c r="PDR3" s="165"/>
      <c r="PDS3" s="165"/>
      <c r="PDT3" s="165"/>
      <c r="PDU3" s="165"/>
      <c r="PDV3" s="165"/>
      <c r="PDW3" s="165"/>
      <c r="PDX3" s="165"/>
      <c r="PDY3" s="165"/>
      <c r="PDZ3" s="165"/>
      <c r="PEA3" s="165"/>
      <c r="PEB3" s="165"/>
      <c r="PEC3" s="165"/>
      <c r="PED3" s="165"/>
      <c r="PEE3" s="165"/>
      <c r="PEF3" s="165"/>
      <c r="PEG3" s="165"/>
      <c r="PEH3" s="165"/>
      <c r="PEI3" s="165"/>
      <c r="PEJ3" s="165"/>
      <c r="PEK3" s="165"/>
      <c r="PEL3" s="165"/>
      <c r="PEM3" s="165"/>
      <c r="PEN3" s="165"/>
      <c r="PEO3" s="165"/>
      <c r="PEP3" s="165"/>
      <c r="PEQ3" s="165"/>
      <c r="PER3" s="165"/>
      <c r="PES3" s="165"/>
      <c r="PET3" s="165"/>
      <c r="PEU3" s="165"/>
      <c r="PEV3" s="165"/>
      <c r="PEW3" s="165"/>
      <c r="PEX3" s="165"/>
      <c r="PEY3" s="165"/>
      <c r="PEZ3" s="165"/>
      <c r="PFA3" s="165"/>
      <c r="PFB3" s="165"/>
      <c r="PFC3" s="165"/>
      <c r="PFD3" s="165"/>
      <c r="PFE3" s="165"/>
      <c r="PFF3" s="165"/>
      <c r="PFG3" s="165"/>
      <c r="PFH3" s="165"/>
      <c r="PFI3" s="165"/>
      <c r="PFJ3" s="165"/>
      <c r="PFK3" s="165"/>
      <c r="PFL3" s="165"/>
      <c r="PFM3" s="165"/>
      <c r="PFN3" s="165"/>
      <c r="PFO3" s="165"/>
      <c r="PFP3" s="165"/>
      <c r="PFQ3" s="165"/>
      <c r="PFR3" s="165"/>
      <c r="PFS3" s="165"/>
      <c r="PFT3" s="165"/>
      <c r="PFU3" s="165"/>
      <c r="PFV3" s="165"/>
      <c r="PFW3" s="165"/>
      <c r="PFX3" s="165"/>
      <c r="PFY3" s="165"/>
      <c r="PFZ3" s="165"/>
      <c r="PGA3" s="165"/>
      <c r="PGB3" s="165"/>
      <c r="PGC3" s="165"/>
      <c r="PGD3" s="165"/>
      <c r="PGE3" s="165"/>
      <c r="PGF3" s="165"/>
      <c r="PGG3" s="165"/>
      <c r="PGH3" s="165"/>
      <c r="PGI3" s="165"/>
      <c r="PGJ3" s="165"/>
      <c r="PGK3" s="165"/>
      <c r="PGL3" s="165"/>
      <c r="PGM3" s="165"/>
      <c r="PGN3" s="165"/>
      <c r="PGO3" s="165"/>
      <c r="PGP3" s="165"/>
      <c r="PGQ3" s="165"/>
      <c r="PGR3" s="165"/>
      <c r="PGS3" s="165"/>
      <c r="PGT3" s="165"/>
      <c r="PGU3" s="165"/>
      <c r="PGV3" s="165"/>
      <c r="PGW3" s="165"/>
      <c r="PGX3" s="165"/>
      <c r="PGY3" s="165"/>
      <c r="PGZ3" s="165"/>
      <c r="PHA3" s="165"/>
      <c r="PHB3" s="165"/>
      <c r="PHC3" s="165"/>
      <c r="PHD3" s="165"/>
      <c r="PHE3" s="165"/>
      <c r="PHF3" s="165"/>
      <c r="PHG3" s="165"/>
      <c r="PHH3" s="165"/>
      <c r="PHI3" s="165"/>
      <c r="PHJ3" s="165"/>
      <c r="PHK3" s="165"/>
      <c r="PHL3" s="165"/>
      <c r="PHM3" s="165"/>
      <c r="PHN3" s="165"/>
      <c r="PHO3" s="165"/>
      <c r="PHP3" s="165"/>
      <c r="PHQ3" s="165"/>
      <c r="PHR3" s="165"/>
      <c r="PHS3" s="165"/>
      <c r="PHT3" s="165"/>
      <c r="PHU3" s="165"/>
      <c r="PHV3" s="165"/>
      <c r="PHW3" s="165"/>
      <c r="PHX3" s="165"/>
      <c r="PHY3" s="165"/>
      <c r="PHZ3" s="165"/>
      <c r="PIA3" s="165"/>
      <c r="PIB3" s="165"/>
      <c r="PIC3" s="165"/>
      <c r="PID3" s="165"/>
      <c r="PIE3" s="165"/>
      <c r="PIF3" s="165"/>
      <c r="PIG3" s="165"/>
      <c r="PIH3" s="165"/>
      <c r="PII3" s="165"/>
      <c r="PIJ3" s="165"/>
      <c r="PIK3" s="165"/>
      <c r="PIL3" s="165"/>
      <c r="PIM3" s="165"/>
      <c r="PIN3" s="165"/>
      <c r="PIO3" s="165"/>
      <c r="PIP3" s="165"/>
      <c r="PIQ3" s="165"/>
      <c r="PIR3" s="165"/>
      <c r="PIS3" s="165"/>
      <c r="PIT3" s="165"/>
      <c r="PIU3" s="165"/>
      <c r="PIV3" s="165"/>
      <c r="PIW3" s="165"/>
      <c r="PIX3" s="165"/>
      <c r="PIY3" s="165"/>
      <c r="PIZ3" s="165"/>
      <c r="PJA3" s="165"/>
      <c r="PJB3" s="165"/>
      <c r="PJC3" s="165"/>
      <c r="PJD3" s="165"/>
      <c r="PJE3" s="165"/>
      <c r="PJF3" s="165"/>
      <c r="PJG3" s="165"/>
      <c r="PJH3" s="165"/>
      <c r="PJI3" s="165"/>
      <c r="PJJ3" s="165"/>
      <c r="PJK3" s="165"/>
      <c r="PJL3" s="165"/>
      <c r="PJM3" s="165"/>
      <c r="PJN3" s="165"/>
      <c r="PJO3" s="165"/>
      <c r="PJP3" s="165"/>
      <c r="PJQ3" s="165"/>
      <c r="PJR3" s="165"/>
      <c r="PJS3" s="165"/>
      <c r="PJT3" s="165"/>
      <c r="PJU3" s="165"/>
      <c r="PJV3" s="165"/>
      <c r="PJW3" s="165"/>
      <c r="PJX3" s="165"/>
      <c r="PJY3" s="165"/>
      <c r="PJZ3" s="165"/>
      <c r="PKA3" s="165"/>
      <c r="PKB3" s="165"/>
      <c r="PKC3" s="165"/>
      <c r="PKD3" s="165"/>
      <c r="PKE3" s="165"/>
      <c r="PKF3" s="165"/>
      <c r="PKG3" s="165"/>
      <c r="PKH3" s="165"/>
      <c r="PKI3" s="165"/>
      <c r="PKJ3" s="165"/>
      <c r="PKK3" s="165"/>
      <c r="PKL3" s="165"/>
      <c r="PKM3" s="165"/>
      <c r="PKN3" s="165"/>
      <c r="PKO3" s="165"/>
      <c r="PKP3" s="165"/>
      <c r="PKQ3" s="165"/>
      <c r="PKR3" s="165"/>
      <c r="PKS3" s="165"/>
      <c r="PKT3" s="165"/>
      <c r="PKU3" s="165"/>
      <c r="PKV3" s="165"/>
      <c r="PKW3" s="165"/>
      <c r="PKX3" s="165"/>
      <c r="PKY3" s="165"/>
      <c r="PKZ3" s="165"/>
      <c r="PLA3" s="165"/>
      <c r="PLB3" s="165"/>
      <c r="PLC3" s="165"/>
      <c r="PLD3" s="165"/>
      <c r="PLE3" s="165"/>
      <c r="PLF3" s="165"/>
      <c r="PLG3" s="165"/>
      <c r="PLH3" s="165"/>
      <c r="PLI3" s="165"/>
      <c r="PLJ3" s="165"/>
      <c r="PLK3" s="165"/>
      <c r="PLL3" s="165"/>
      <c r="PLM3" s="165"/>
      <c r="PLN3" s="165"/>
      <c r="PLO3" s="165"/>
      <c r="PLP3" s="165"/>
      <c r="PLQ3" s="165"/>
      <c r="PLR3" s="165"/>
      <c r="PLS3" s="165"/>
      <c r="PLT3" s="165"/>
      <c r="PLU3" s="165"/>
      <c r="PLV3" s="165"/>
      <c r="PLW3" s="165"/>
      <c r="PLX3" s="165"/>
      <c r="PLY3" s="165"/>
      <c r="PLZ3" s="165"/>
      <c r="PMA3" s="165"/>
      <c r="PMB3" s="165"/>
      <c r="PMC3" s="165"/>
      <c r="PMD3" s="165"/>
      <c r="PME3" s="165"/>
      <c r="PMF3" s="165"/>
      <c r="PMG3" s="165"/>
      <c r="PMH3" s="165"/>
      <c r="PMI3" s="165"/>
      <c r="PMJ3" s="165"/>
      <c r="PMK3" s="165"/>
      <c r="PML3" s="165"/>
      <c r="PMM3" s="165"/>
      <c r="PMN3" s="165"/>
      <c r="PMO3" s="165"/>
      <c r="PMP3" s="165"/>
      <c r="PMQ3" s="165"/>
      <c r="PMR3" s="165"/>
      <c r="PMS3" s="165"/>
      <c r="PMT3" s="165"/>
      <c r="PMU3" s="165"/>
      <c r="PMV3" s="165"/>
      <c r="PMW3" s="165"/>
      <c r="PMX3" s="165"/>
      <c r="PMY3" s="165"/>
      <c r="PMZ3" s="165"/>
      <c r="PNA3" s="165"/>
      <c r="PNB3" s="165"/>
      <c r="PNC3" s="165"/>
      <c r="PND3" s="165"/>
      <c r="PNE3" s="165"/>
      <c r="PNF3" s="165"/>
      <c r="PNG3" s="165"/>
      <c r="PNH3" s="165"/>
      <c r="PNI3" s="165"/>
      <c r="PNJ3" s="165"/>
      <c r="PNK3" s="165"/>
      <c r="PNL3" s="165"/>
      <c r="PNM3" s="165"/>
      <c r="PNN3" s="165"/>
      <c r="PNO3" s="165"/>
      <c r="PNP3" s="165"/>
      <c r="PNQ3" s="165"/>
      <c r="PNR3" s="165"/>
      <c r="PNS3" s="165"/>
      <c r="PNT3" s="165"/>
      <c r="PNU3" s="165"/>
      <c r="PNV3" s="165"/>
      <c r="PNW3" s="165"/>
      <c r="PNX3" s="165"/>
      <c r="PNY3" s="165"/>
      <c r="PNZ3" s="165"/>
      <c r="POA3" s="165"/>
      <c r="POB3" s="165"/>
      <c r="POC3" s="165"/>
      <c r="POD3" s="165"/>
      <c r="POE3" s="165"/>
      <c r="POF3" s="165"/>
      <c r="POG3" s="165"/>
      <c r="POH3" s="165"/>
      <c r="POI3" s="165"/>
      <c r="POJ3" s="165"/>
      <c r="POK3" s="165"/>
      <c r="POL3" s="165"/>
      <c r="POM3" s="165"/>
      <c r="PON3" s="165"/>
      <c r="POO3" s="165"/>
      <c r="POP3" s="165"/>
      <c r="POQ3" s="165"/>
      <c r="POR3" s="165"/>
      <c r="POS3" s="165"/>
      <c r="POT3" s="165"/>
      <c r="POU3" s="165"/>
      <c r="POV3" s="165"/>
      <c r="POW3" s="165"/>
      <c r="POX3" s="165"/>
      <c r="POY3" s="165"/>
      <c r="POZ3" s="165"/>
      <c r="PPA3" s="165"/>
      <c r="PPB3" s="165"/>
      <c r="PPC3" s="165"/>
      <c r="PPD3" s="165"/>
      <c r="PPE3" s="165"/>
      <c r="PPF3" s="165"/>
      <c r="PPG3" s="165"/>
      <c r="PPH3" s="165"/>
      <c r="PPI3" s="165"/>
      <c r="PPJ3" s="165"/>
      <c r="PPK3" s="165"/>
      <c r="PPL3" s="165"/>
      <c r="PPM3" s="165"/>
      <c r="PPN3" s="165"/>
      <c r="PPO3" s="165"/>
      <c r="PPP3" s="165"/>
      <c r="PPQ3" s="165"/>
      <c r="PPR3" s="165"/>
      <c r="PPS3" s="165"/>
      <c r="PPT3" s="165"/>
      <c r="PPU3" s="165"/>
      <c r="PPV3" s="165"/>
      <c r="PPW3" s="165"/>
      <c r="PPX3" s="165"/>
      <c r="PPY3" s="165"/>
      <c r="PPZ3" s="165"/>
      <c r="PQA3" s="165"/>
      <c r="PQB3" s="165"/>
      <c r="PQC3" s="165"/>
      <c r="PQD3" s="165"/>
      <c r="PQE3" s="165"/>
      <c r="PQF3" s="165"/>
      <c r="PQG3" s="165"/>
      <c r="PQH3" s="165"/>
      <c r="PQI3" s="165"/>
      <c r="PQJ3" s="165"/>
      <c r="PQK3" s="165"/>
      <c r="PQL3" s="165"/>
      <c r="PQM3" s="165"/>
      <c r="PQN3" s="165"/>
      <c r="PQO3" s="165"/>
      <c r="PQP3" s="165"/>
      <c r="PQQ3" s="165"/>
      <c r="PQR3" s="165"/>
      <c r="PQS3" s="165"/>
      <c r="PQT3" s="165"/>
      <c r="PQU3" s="165"/>
      <c r="PQV3" s="165"/>
      <c r="PQW3" s="165"/>
      <c r="PQX3" s="165"/>
      <c r="PQY3" s="165"/>
      <c r="PQZ3" s="165"/>
      <c r="PRA3" s="165"/>
      <c r="PRB3" s="165"/>
      <c r="PRC3" s="165"/>
      <c r="PRD3" s="165"/>
      <c r="PRE3" s="165"/>
      <c r="PRF3" s="165"/>
      <c r="PRG3" s="165"/>
      <c r="PRH3" s="165"/>
      <c r="PRI3" s="165"/>
      <c r="PRJ3" s="165"/>
      <c r="PRK3" s="165"/>
      <c r="PRL3" s="165"/>
      <c r="PRM3" s="165"/>
      <c r="PRN3" s="165"/>
      <c r="PRO3" s="165"/>
      <c r="PRP3" s="165"/>
      <c r="PRQ3" s="165"/>
      <c r="PRR3" s="165"/>
      <c r="PRS3" s="165"/>
      <c r="PRT3" s="165"/>
      <c r="PRU3" s="165"/>
      <c r="PRV3" s="165"/>
      <c r="PRW3" s="165"/>
      <c r="PRX3" s="165"/>
      <c r="PRY3" s="165"/>
      <c r="PRZ3" s="165"/>
      <c r="PSA3" s="165"/>
      <c r="PSB3" s="165"/>
      <c r="PSC3" s="165"/>
      <c r="PSD3" s="165"/>
      <c r="PSE3" s="165"/>
      <c r="PSF3" s="165"/>
      <c r="PSG3" s="165"/>
      <c r="PSH3" s="165"/>
      <c r="PSI3" s="165"/>
      <c r="PSJ3" s="165"/>
      <c r="PSK3" s="165"/>
      <c r="PSL3" s="165"/>
      <c r="PSM3" s="165"/>
      <c r="PSN3" s="165"/>
      <c r="PSO3" s="165"/>
      <c r="PSP3" s="165"/>
      <c r="PSQ3" s="165"/>
      <c r="PSR3" s="165"/>
      <c r="PSS3" s="165"/>
      <c r="PST3" s="165"/>
      <c r="PSU3" s="165"/>
      <c r="PSV3" s="165"/>
      <c r="PSW3" s="165"/>
      <c r="PSX3" s="165"/>
      <c r="PSY3" s="165"/>
      <c r="PSZ3" s="165"/>
      <c r="PTA3" s="165"/>
      <c r="PTB3" s="165"/>
      <c r="PTC3" s="165"/>
      <c r="PTD3" s="165"/>
      <c r="PTE3" s="165"/>
      <c r="PTF3" s="165"/>
      <c r="PTG3" s="165"/>
      <c r="PTH3" s="165"/>
      <c r="PTI3" s="165"/>
      <c r="PTJ3" s="165"/>
      <c r="PTK3" s="165"/>
      <c r="PTL3" s="165"/>
      <c r="PTM3" s="165"/>
      <c r="PTN3" s="165"/>
      <c r="PTO3" s="165"/>
      <c r="PTP3" s="165"/>
      <c r="PTQ3" s="165"/>
      <c r="PTR3" s="165"/>
      <c r="PTS3" s="165"/>
      <c r="PTT3" s="165"/>
      <c r="PTU3" s="165"/>
      <c r="PTV3" s="165"/>
      <c r="PTW3" s="165"/>
      <c r="PTX3" s="165"/>
      <c r="PTY3" s="165"/>
      <c r="PTZ3" s="165"/>
      <c r="PUA3" s="165"/>
      <c r="PUB3" s="165"/>
      <c r="PUC3" s="165"/>
      <c r="PUD3" s="165"/>
      <c r="PUE3" s="165"/>
      <c r="PUF3" s="165"/>
      <c r="PUG3" s="165"/>
      <c r="PUH3" s="165"/>
      <c r="PUI3" s="165"/>
      <c r="PUJ3" s="165"/>
      <c r="PUK3" s="165"/>
      <c r="PUL3" s="165"/>
      <c r="PUM3" s="165"/>
      <c r="PUN3" s="165"/>
      <c r="PUO3" s="165"/>
      <c r="PUP3" s="165"/>
      <c r="PUQ3" s="165"/>
      <c r="PUR3" s="165"/>
      <c r="PUS3" s="165"/>
      <c r="PUT3" s="165"/>
      <c r="PUU3" s="165"/>
      <c r="PUV3" s="165"/>
      <c r="PUW3" s="165"/>
      <c r="PUX3" s="165"/>
      <c r="PUY3" s="165"/>
      <c r="PUZ3" s="165"/>
      <c r="PVA3" s="165"/>
      <c r="PVB3" s="165"/>
      <c r="PVC3" s="165"/>
      <c r="PVD3" s="165"/>
      <c r="PVE3" s="165"/>
      <c r="PVF3" s="165"/>
      <c r="PVG3" s="165"/>
      <c r="PVH3" s="165"/>
      <c r="PVI3" s="165"/>
      <c r="PVJ3" s="165"/>
      <c r="PVK3" s="165"/>
      <c r="PVL3" s="165"/>
      <c r="PVM3" s="165"/>
      <c r="PVN3" s="165"/>
      <c r="PVO3" s="165"/>
      <c r="PVP3" s="165"/>
      <c r="PVQ3" s="165"/>
      <c r="PVR3" s="165"/>
      <c r="PVS3" s="165"/>
      <c r="PVT3" s="165"/>
      <c r="PVU3" s="165"/>
      <c r="PVV3" s="165"/>
      <c r="PVW3" s="165"/>
      <c r="PVX3" s="165"/>
      <c r="PVY3" s="165"/>
      <c r="PVZ3" s="165"/>
      <c r="PWA3" s="165"/>
      <c r="PWB3" s="165"/>
      <c r="PWC3" s="165"/>
      <c r="PWD3" s="165"/>
      <c r="PWE3" s="165"/>
      <c r="PWF3" s="165"/>
      <c r="PWG3" s="165"/>
      <c r="PWH3" s="165"/>
      <c r="PWI3" s="165"/>
      <c r="PWJ3" s="165"/>
      <c r="PWK3" s="165"/>
      <c r="PWL3" s="165"/>
      <c r="PWM3" s="165"/>
      <c r="PWN3" s="165"/>
      <c r="PWO3" s="165"/>
      <c r="PWP3" s="165"/>
      <c r="PWQ3" s="165"/>
      <c r="PWR3" s="165"/>
      <c r="PWS3" s="165"/>
      <c r="PWT3" s="165"/>
      <c r="PWU3" s="165"/>
      <c r="PWV3" s="165"/>
      <c r="PWW3" s="165"/>
      <c r="PWX3" s="165"/>
      <c r="PWY3" s="165"/>
      <c r="PWZ3" s="165"/>
      <c r="PXA3" s="165"/>
      <c r="PXB3" s="165"/>
      <c r="PXC3" s="165"/>
      <c r="PXD3" s="165"/>
      <c r="PXE3" s="165"/>
      <c r="PXF3" s="165"/>
      <c r="PXG3" s="165"/>
      <c r="PXH3" s="165"/>
      <c r="PXI3" s="165"/>
      <c r="PXJ3" s="165"/>
      <c r="PXK3" s="165"/>
      <c r="PXL3" s="165"/>
      <c r="PXM3" s="165"/>
      <c r="PXN3" s="165"/>
      <c r="PXO3" s="165"/>
      <c r="PXP3" s="165"/>
      <c r="PXQ3" s="165"/>
      <c r="PXR3" s="165"/>
      <c r="PXS3" s="165"/>
      <c r="PXT3" s="165"/>
      <c r="PXU3" s="165"/>
      <c r="PXV3" s="165"/>
      <c r="PXW3" s="165"/>
      <c r="PXX3" s="165"/>
      <c r="PXY3" s="165"/>
      <c r="PXZ3" s="165"/>
      <c r="PYA3" s="165"/>
      <c r="PYB3" s="165"/>
      <c r="PYC3" s="165"/>
      <c r="PYD3" s="165"/>
      <c r="PYE3" s="165"/>
      <c r="PYF3" s="165"/>
      <c r="PYG3" s="165"/>
      <c r="PYH3" s="165"/>
      <c r="PYI3" s="165"/>
      <c r="PYJ3" s="165"/>
      <c r="PYK3" s="165"/>
      <c r="PYL3" s="165"/>
      <c r="PYM3" s="165"/>
      <c r="PYN3" s="165"/>
      <c r="PYO3" s="165"/>
      <c r="PYP3" s="165"/>
      <c r="PYQ3" s="165"/>
      <c r="PYR3" s="165"/>
      <c r="PYS3" s="165"/>
      <c r="PYT3" s="165"/>
      <c r="PYU3" s="165"/>
      <c r="PYV3" s="165"/>
      <c r="PYW3" s="165"/>
      <c r="PYX3" s="165"/>
      <c r="PYY3" s="165"/>
      <c r="PYZ3" s="165"/>
      <c r="PZA3" s="165"/>
      <c r="PZB3" s="165"/>
      <c r="PZC3" s="165"/>
      <c r="PZD3" s="165"/>
      <c r="PZE3" s="165"/>
      <c r="PZF3" s="165"/>
      <c r="PZG3" s="165"/>
      <c r="PZH3" s="165"/>
      <c r="PZI3" s="165"/>
      <c r="PZJ3" s="165"/>
      <c r="PZK3" s="165"/>
      <c r="PZL3" s="165"/>
      <c r="PZM3" s="165"/>
      <c r="PZN3" s="165"/>
      <c r="PZO3" s="165"/>
      <c r="PZP3" s="165"/>
      <c r="PZQ3" s="165"/>
      <c r="PZR3" s="165"/>
      <c r="PZS3" s="165"/>
      <c r="PZT3" s="165"/>
      <c r="PZU3" s="165"/>
      <c r="PZV3" s="165"/>
      <c r="PZW3" s="165"/>
      <c r="PZX3" s="165"/>
      <c r="PZY3" s="165"/>
      <c r="PZZ3" s="165"/>
      <c r="QAA3" s="165"/>
      <c r="QAB3" s="165"/>
      <c r="QAC3" s="165"/>
      <c r="QAD3" s="165"/>
      <c r="QAE3" s="165"/>
      <c r="QAF3" s="165"/>
      <c r="QAG3" s="165"/>
      <c r="QAH3" s="165"/>
      <c r="QAI3" s="165"/>
      <c r="QAJ3" s="165"/>
      <c r="QAK3" s="165"/>
      <c r="QAL3" s="165"/>
      <c r="QAM3" s="165"/>
      <c r="QAN3" s="165"/>
      <c r="QAO3" s="165"/>
      <c r="QAP3" s="165"/>
      <c r="QAQ3" s="165"/>
      <c r="QAR3" s="165"/>
      <c r="QAS3" s="165"/>
      <c r="QAT3" s="165"/>
      <c r="QAU3" s="165"/>
      <c r="QAV3" s="165"/>
      <c r="QAW3" s="165"/>
      <c r="QAX3" s="165"/>
      <c r="QAY3" s="165"/>
      <c r="QAZ3" s="165"/>
      <c r="QBA3" s="165"/>
      <c r="QBB3" s="165"/>
      <c r="QBC3" s="165"/>
      <c r="QBD3" s="165"/>
      <c r="QBE3" s="165"/>
      <c r="QBF3" s="165"/>
      <c r="QBG3" s="165"/>
      <c r="QBH3" s="165"/>
      <c r="QBI3" s="165"/>
      <c r="QBJ3" s="165"/>
      <c r="QBK3" s="165"/>
      <c r="QBL3" s="165"/>
      <c r="QBM3" s="165"/>
      <c r="QBN3" s="165"/>
      <c r="QBO3" s="165"/>
      <c r="QBP3" s="165"/>
      <c r="QBQ3" s="165"/>
      <c r="QBR3" s="165"/>
      <c r="QBS3" s="165"/>
      <c r="QBT3" s="165"/>
      <c r="QBU3" s="165"/>
      <c r="QBV3" s="165"/>
      <c r="QBW3" s="165"/>
      <c r="QBX3" s="165"/>
      <c r="QBY3" s="165"/>
      <c r="QBZ3" s="165"/>
      <c r="QCA3" s="165"/>
      <c r="QCB3" s="165"/>
      <c r="QCC3" s="165"/>
      <c r="QCD3" s="165"/>
      <c r="QCE3" s="165"/>
      <c r="QCF3" s="165"/>
      <c r="QCG3" s="165"/>
      <c r="QCH3" s="165"/>
      <c r="QCI3" s="165"/>
      <c r="QCJ3" s="165"/>
      <c r="QCK3" s="165"/>
      <c r="QCL3" s="165"/>
      <c r="QCM3" s="165"/>
      <c r="QCN3" s="165"/>
      <c r="QCO3" s="165"/>
      <c r="QCP3" s="165"/>
      <c r="QCQ3" s="165"/>
      <c r="QCR3" s="165"/>
      <c r="QCS3" s="165"/>
      <c r="QCT3" s="165"/>
      <c r="QCU3" s="165"/>
      <c r="QCV3" s="165"/>
      <c r="QCW3" s="165"/>
      <c r="QCX3" s="165"/>
      <c r="QCY3" s="165"/>
      <c r="QCZ3" s="165"/>
      <c r="QDA3" s="165"/>
      <c r="QDB3" s="165"/>
      <c r="QDC3" s="165"/>
      <c r="QDD3" s="165"/>
      <c r="QDE3" s="165"/>
      <c r="QDF3" s="165"/>
      <c r="QDG3" s="165"/>
      <c r="QDH3" s="165"/>
      <c r="QDI3" s="165"/>
      <c r="QDJ3" s="165"/>
      <c r="QDK3" s="165"/>
      <c r="QDL3" s="165"/>
      <c r="QDM3" s="165"/>
      <c r="QDN3" s="165"/>
      <c r="QDO3" s="165"/>
      <c r="QDP3" s="165"/>
      <c r="QDQ3" s="165"/>
      <c r="QDR3" s="165"/>
      <c r="QDS3" s="165"/>
      <c r="QDT3" s="165"/>
      <c r="QDU3" s="165"/>
      <c r="QDV3" s="165"/>
      <c r="QDW3" s="165"/>
      <c r="QDX3" s="165"/>
      <c r="QDY3" s="165"/>
      <c r="QDZ3" s="165"/>
      <c r="QEA3" s="165"/>
      <c r="QEB3" s="165"/>
      <c r="QEC3" s="165"/>
      <c r="QED3" s="165"/>
      <c r="QEE3" s="165"/>
      <c r="QEF3" s="165"/>
      <c r="QEG3" s="165"/>
      <c r="QEH3" s="165"/>
      <c r="QEI3" s="165"/>
      <c r="QEJ3" s="165"/>
      <c r="QEK3" s="165"/>
      <c r="QEL3" s="165"/>
      <c r="QEM3" s="165"/>
      <c r="QEN3" s="165"/>
      <c r="QEO3" s="165"/>
      <c r="QEP3" s="165"/>
      <c r="QEQ3" s="165"/>
      <c r="QER3" s="165"/>
      <c r="QES3" s="165"/>
      <c r="QET3" s="165"/>
      <c r="QEU3" s="165"/>
      <c r="QEV3" s="165"/>
      <c r="QEW3" s="165"/>
      <c r="QEX3" s="165"/>
      <c r="QEY3" s="165"/>
      <c r="QEZ3" s="165"/>
      <c r="QFA3" s="165"/>
      <c r="QFB3" s="165"/>
      <c r="QFC3" s="165"/>
      <c r="QFD3" s="165"/>
      <c r="QFE3" s="165"/>
      <c r="QFF3" s="165"/>
      <c r="QFG3" s="165"/>
      <c r="QFH3" s="165"/>
      <c r="QFI3" s="165"/>
      <c r="QFJ3" s="165"/>
      <c r="QFK3" s="165"/>
      <c r="QFL3" s="165"/>
      <c r="QFM3" s="165"/>
      <c r="QFN3" s="165"/>
      <c r="QFO3" s="165"/>
      <c r="QFP3" s="165"/>
      <c r="QFQ3" s="165"/>
      <c r="QFR3" s="165"/>
      <c r="QFS3" s="165"/>
      <c r="QFT3" s="165"/>
      <c r="QFU3" s="165"/>
      <c r="QFV3" s="165"/>
      <c r="QFW3" s="165"/>
      <c r="QFX3" s="165"/>
      <c r="QFY3" s="165"/>
      <c r="QFZ3" s="165"/>
      <c r="QGA3" s="165"/>
      <c r="QGB3" s="165"/>
      <c r="QGC3" s="165"/>
      <c r="QGD3" s="165"/>
      <c r="QGE3" s="165"/>
      <c r="QGF3" s="165"/>
      <c r="QGG3" s="165"/>
      <c r="QGH3" s="165"/>
      <c r="QGI3" s="165"/>
      <c r="QGJ3" s="165"/>
      <c r="QGK3" s="165"/>
      <c r="QGL3" s="165"/>
      <c r="QGM3" s="165"/>
      <c r="QGN3" s="165"/>
      <c r="QGO3" s="165"/>
      <c r="QGP3" s="165"/>
      <c r="QGQ3" s="165"/>
      <c r="QGR3" s="165"/>
      <c r="QGS3" s="165"/>
      <c r="QGT3" s="165"/>
      <c r="QGU3" s="165"/>
      <c r="QGV3" s="165"/>
      <c r="QGW3" s="165"/>
      <c r="QGX3" s="165"/>
      <c r="QGY3" s="165"/>
      <c r="QGZ3" s="165"/>
      <c r="QHA3" s="165"/>
      <c r="QHB3" s="165"/>
      <c r="QHC3" s="165"/>
      <c r="QHD3" s="165"/>
      <c r="QHE3" s="165"/>
      <c r="QHF3" s="165"/>
      <c r="QHG3" s="165"/>
      <c r="QHH3" s="165"/>
      <c r="QHI3" s="165"/>
      <c r="QHJ3" s="165"/>
      <c r="QHK3" s="165"/>
      <c r="QHL3" s="165"/>
      <c r="QHM3" s="165"/>
      <c r="QHN3" s="165"/>
      <c r="QHO3" s="165"/>
      <c r="QHP3" s="165"/>
      <c r="QHQ3" s="165"/>
      <c r="QHR3" s="165"/>
      <c r="QHS3" s="165"/>
      <c r="QHT3" s="165"/>
      <c r="QHU3" s="165"/>
      <c r="QHV3" s="165"/>
      <c r="QHW3" s="165"/>
      <c r="QHX3" s="165"/>
      <c r="QHY3" s="165"/>
      <c r="QHZ3" s="165"/>
      <c r="QIA3" s="165"/>
      <c r="QIB3" s="165"/>
      <c r="QIC3" s="165"/>
      <c r="QID3" s="165"/>
      <c r="QIE3" s="165"/>
      <c r="QIF3" s="165"/>
      <c r="QIG3" s="165"/>
      <c r="QIH3" s="165"/>
      <c r="QII3" s="165"/>
      <c r="QIJ3" s="165"/>
      <c r="QIK3" s="165"/>
      <c r="QIL3" s="165"/>
      <c r="QIM3" s="165"/>
      <c r="QIN3" s="165"/>
      <c r="QIO3" s="165"/>
      <c r="QIP3" s="165"/>
      <c r="QIQ3" s="165"/>
      <c r="QIR3" s="165"/>
      <c r="QIS3" s="165"/>
      <c r="QIT3" s="165"/>
      <c r="QIU3" s="165"/>
      <c r="QIV3" s="165"/>
      <c r="QIW3" s="165"/>
      <c r="QIX3" s="165"/>
      <c r="QIY3" s="165"/>
      <c r="QIZ3" s="165"/>
      <c r="QJA3" s="165"/>
      <c r="QJB3" s="165"/>
      <c r="QJC3" s="165"/>
      <c r="QJD3" s="165"/>
      <c r="QJE3" s="165"/>
      <c r="QJF3" s="165"/>
      <c r="QJG3" s="165"/>
      <c r="QJH3" s="165"/>
      <c r="QJI3" s="165"/>
      <c r="QJJ3" s="165"/>
      <c r="QJK3" s="165"/>
      <c r="QJL3" s="165"/>
      <c r="QJM3" s="165"/>
      <c r="QJN3" s="165"/>
      <c r="QJO3" s="165"/>
      <c r="QJP3" s="165"/>
      <c r="QJQ3" s="165"/>
      <c r="QJR3" s="165"/>
      <c r="QJS3" s="165"/>
      <c r="QJT3" s="165"/>
      <c r="QJU3" s="165"/>
      <c r="QJV3" s="165"/>
      <c r="QJW3" s="165"/>
      <c r="QJX3" s="165"/>
      <c r="QJY3" s="165"/>
      <c r="QJZ3" s="165"/>
      <c r="QKA3" s="165"/>
      <c r="QKB3" s="165"/>
      <c r="QKC3" s="165"/>
      <c r="QKD3" s="165"/>
      <c r="QKE3" s="165"/>
      <c r="QKF3" s="165"/>
      <c r="QKG3" s="165"/>
      <c r="QKH3" s="165"/>
      <c r="QKI3" s="165"/>
      <c r="QKJ3" s="165"/>
      <c r="QKK3" s="165"/>
      <c r="QKL3" s="165"/>
      <c r="QKM3" s="165"/>
      <c r="QKN3" s="165"/>
      <c r="QKO3" s="165"/>
      <c r="QKP3" s="165"/>
      <c r="QKQ3" s="165"/>
      <c r="QKR3" s="165"/>
      <c r="QKS3" s="165"/>
      <c r="QKT3" s="165"/>
      <c r="QKU3" s="165"/>
      <c r="QKV3" s="165"/>
      <c r="QKW3" s="165"/>
      <c r="QKX3" s="165"/>
      <c r="QKY3" s="165"/>
      <c r="QKZ3" s="165"/>
      <c r="QLA3" s="165"/>
      <c r="QLB3" s="165"/>
      <c r="QLC3" s="165"/>
      <c r="QLD3" s="165"/>
      <c r="QLE3" s="165"/>
      <c r="QLF3" s="165"/>
      <c r="QLG3" s="165"/>
      <c r="QLH3" s="165"/>
      <c r="QLI3" s="165"/>
      <c r="QLJ3" s="165"/>
      <c r="QLK3" s="165"/>
      <c r="QLL3" s="165"/>
      <c r="QLM3" s="165"/>
      <c r="QLN3" s="165"/>
      <c r="QLO3" s="165"/>
      <c r="QLP3" s="165"/>
      <c r="QLQ3" s="165"/>
      <c r="QLR3" s="165"/>
      <c r="QLS3" s="165"/>
      <c r="QLT3" s="165"/>
      <c r="QLU3" s="165"/>
      <c r="QLV3" s="165"/>
      <c r="QLW3" s="165"/>
      <c r="QLX3" s="165"/>
      <c r="QLY3" s="165"/>
      <c r="QLZ3" s="165"/>
      <c r="QMA3" s="165"/>
      <c r="QMB3" s="165"/>
      <c r="QMC3" s="165"/>
      <c r="QMD3" s="165"/>
      <c r="QME3" s="165"/>
      <c r="QMF3" s="165"/>
      <c r="QMG3" s="165"/>
      <c r="QMH3" s="165"/>
      <c r="QMI3" s="165"/>
      <c r="QMJ3" s="165"/>
      <c r="QMK3" s="165"/>
      <c r="QML3" s="165"/>
      <c r="QMM3" s="165"/>
      <c r="QMN3" s="165"/>
      <c r="QMO3" s="165"/>
      <c r="QMP3" s="165"/>
      <c r="QMQ3" s="165"/>
      <c r="QMR3" s="165"/>
      <c r="QMS3" s="165"/>
      <c r="QMT3" s="165"/>
      <c r="QMU3" s="165"/>
      <c r="QMV3" s="165"/>
      <c r="QMW3" s="165"/>
      <c r="QMX3" s="165"/>
      <c r="QMY3" s="165"/>
      <c r="QMZ3" s="165"/>
      <c r="QNA3" s="165"/>
      <c r="QNB3" s="165"/>
      <c r="QNC3" s="165"/>
      <c r="QND3" s="165"/>
      <c r="QNE3" s="165"/>
      <c r="QNF3" s="165"/>
      <c r="QNG3" s="165"/>
      <c r="QNH3" s="165"/>
      <c r="QNI3" s="165"/>
      <c r="QNJ3" s="165"/>
      <c r="QNK3" s="165"/>
      <c r="QNL3" s="165"/>
      <c r="QNM3" s="165"/>
      <c r="QNN3" s="165"/>
      <c r="QNO3" s="165"/>
      <c r="QNP3" s="165"/>
      <c r="QNQ3" s="165"/>
      <c r="QNR3" s="165"/>
      <c r="QNS3" s="165"/>
      <c r="QNT3" s="165"/>
      <c r="QNU3" s="165"/>
      <c r="QNV3" s="165"/>
      <c r="QNW3" s="165"/>
      <c r="QNX3" s="165"/>
      <c r="QNY3" s="165"/>
      <c r="QNZ3" s="165"/>
      <c r="QOA3" s="165"/>
      <c r="QOB3" s="165"/>
      <c r="QOC3" s="165"/>
      <c r="QOD3" s="165"/>
      <c r="QOE3" s="165"/>
      <c r="QOF3" s="165"/>
      <c r="QOG3" s="165"/>
      <c r="QOH3" s="165"/>
      <c r="QOI3" s="165"/>
      <c r="QOJ3" s="165"/>
      <c r="QOK3" s="165"/>
      <c r="QOL3" s="165"/>
      <c r="QOM3" s="165"/>
      <c r="QON3" s="165"/>
      <c r="QOO3" s="165"/>
      <c r="QOP3" s="165"/>
      <c r="QOQ3" s="165"/>
      <c r="QOR3" s="165"/>
      <c r="QOS3" s="165"/>
      <c r="QOT3" s="165"/>
      <c r="QOU3" s="165"/>
      <c r="QOV3" s="165"/>
      <c r="QOW3" s="165"/>
      <c r="QOX3" s="165"/>
      <c r="QOY3" s="165"/>
      <c r="QOZ3" s="165"/>
      <c r="QPA3" s="165"/>
      <c r="QPB3" s="165"/>
      <c r="QPC3" s="165"/>
      <c r="QPD3" s="165"/>
      <c r="QPE3" s="165"/>
      <c r="QPF3" s="165"/>
      <c r="QPG3" s="165"/>
      <c r="QPH3" s="165"/>
      <c r="QPI3" s="165"/>
      <c r="QPJ3" s="165"/>
      <c r="QPK3" s="165"/>
      <c r="QPL3" s="165"/>
      <c r="QPM3" s="165"/>
      <c r="QPN3" s="165"/>
      <c r="QPO3" s="165"/>
      <c r="QPP3" s="165"/>
      <c r="QPQ3" s="165"/>
      <c r="QPR3" s="165"/>
      <c r="QPS3" s="165"/>
      <c r="QPT3" s="165"/>
      <c r="QPU3" s="165"/>
      <c r="QPV3" s="165"/>
      <c r="QPW3" s="165"/>
      <c r="QPX3" s="165"/>
      <c r="QPY3" s="165"/>
      <c r="QPZ3" s="165"/>
      <c r="QQA3" s="165"/>
      <c r="QQB3" s="165"/>
      <c r="QQC3" s="165"/>
      <c r="QQD3" s="165"/>
      <c r="QQE3" s="165"/>
      <c r="QQF3" s="165"/>
      <c r="QQG3" s="165"/>
      <c r="QQH3" s="165"/>
      <c r="QQI3" s="165"/>
      <c r="QQJ3" s="165"/>
      <c r="QQK3" s="165"/>
      <c r="QQL3" s="165"/>
      <c r="QQM3" s="165"/>
      <c r="QQN3" s="165"/>
      <c r="QQO3" s="165"/>
      <c r="QQP3" s="165"/>
      <c r="QQQ3" s="165"/>
      <c r="QQR3" s="165"/>
      <c r="QQS3" s="165"/>
      <c r="QQT3" s="165"/>
      <c r="QQU3" s="165"/>
      <c r="QQV3" s="165"/>
      <c r="QQW3" s="165"/>
      <c r="QQX3" s="165"/>
      <c r="QQY3" s="165"/>
      <c r="QQZ3" s="165"/>
      <c r="QRA3" s="165"/>
      <c r="QRB3" s="165"/>
      <c r="QRC3" s="165"/>
      <c r="QRD3" s="165"/>
      <c r="QRE3" s="165"/>
      <c r="QRF3" s="165"/>
      <c r="QRG3" s="165"/>
      <c r="QRH3" s="165"/>
      <c r="QRI3" s="165"/>
      <c r="QRJ3" s="165"/>
      <c r="QRK3" s="165"/>
      <c r="QRL3" s="165"/>
      <c r="QRM3" s="165"/>
      <c r="QRN3" s="165"/>
      <c r="QRO3" s="165"/>
      <c r="QRP3" s="165"/>
      <c r="QRQ3" s="165"/>
      <c r="QRR3" s="165"/>
      <c r="QRS3" s="165"/>
      <c r="QRT3" s="165"/>
      <c r="QRU3" s="165"/>
      <c r="QRV3" s="165"/>
      <c r="QRW3" s="165"/>
      <c r="QRX3" s="165"/>
      <c r="QRY3" s="165"/>
      <c r="QRZ3" s="165"/>
      <c r="QSA3" s="165"/>
      <c r="QSB3" s="165"/>
      <c r="QSC3" s="165"/>
      <c r="QSD3" s="165"/>
      <c r="QSE3" s="165"/>
      <c r="QSF3" s="165"/>
      <c r="QSG3" s="165"/>
      <c r="QSH3" s="165"/>
      <c r="QSI3" s="165"/>
      <c r="QSJ3" s="165"/>
      <c r="QSK3" s="165"/>
      <c r="QSL3" s="165"/>
      <c r="QSM3" s="165"/>
      <c r="QSN3" s="165"/>
      <c r="QSO3" s="165"/>
      <c r="QSP3" s="165"/>
      <c r="QSQ3" s="165"/>
      <c r="QSR3" s="165"/>
      <c r="QSS3" s="165"/>
      <c r="QST3" s="165"/>
      <c r="QSU3" s="165"/>
      <c r="QSV3" s="165"/>
      <c r="QSW3" s="165"/>
      <c r="QSX3" s="165"/>
      <c r="QSY3" s="165"/>
      <c r="QSZ3" s="165"/>
      <c r="QTA3" s="165"/>
      <c r="QTB3" s="165"/>
      <c r="QTC3" s="165"/>
      <c r="QTD3" s="165"/>
      <c r="QTE3" s="165"/>
      <c r="QTF3" s="165"/>
      <c r="QTG3" s="165"/>
      <c r="QTH3" s="165"/>
      <c r="QTI3" s="165"/>
      <c r="QTJ3" s="165"/>
      <c r="QTK3" s="165"/>
      <c r="QTL3" s="165"/>
      <c r="QTM3" s="165"/>
      <c r="QTN3" s="165"/>
      <c r="QTO3" s="165"/>
      <c r="QTP3" s="165"/>
      <c r="QTQ3" s="165"/>
      <c r="QTR3" s="165"/>
      <c r="QTS3" s="165"/>
      <c r="QTT3" s="165"/>
      <c r="QTU3" s="165"/>
      <c r="QTV3" s="165"/>
      <c r="QTW3" s="165"/>
      <c r="QTX3" s="165"/>
      <c r="QTY3" s="165"/>
      <c r="QTZ3" s="165"/>
      <c r="QUA3" s="165"/>
      <c r="QUB3" s="165"/>
      <c r="QUC3" s="165"/>
      <c r="QUD3" s="165"/>
      <c r="QUE3" s="165"/>
      <c r="QUF3" s="165"/>
      <c r="QUG3" s="165"/>
      <c r="QUH3" s="165"/>
      <c r="QUI3" s="165"/>
      <c r="QUJ3" s="165"/>
      <c r="QUK3" s="165"/>
      <c r="QUL3" s="165"/>
      <c r="QUM3" s="165"/>
      <c r="QUN3" s="165"/>
      <c r="QUO3" s="165"/>
      <c r="QUP3" s="165"/>
      <c r="QUQ3" s="165"/>
      <c r="QUR3" s="165"/>
      <c r="QUS3" s="165"/>
      <c r="QUT3" s="165"/>
      <c r="QUU3" s="165"/>
      <c r="QUV3" s="165"/>
      <c r="QUW3" s="165"/>
      <c r="QUX3" s="165"/>
      <c r="QUY3" s="165"/>
      <c r="QUZ3" s="165"/>
      <c r="QVA3" s="165"/>
      <c r="QVB3" s="165"/>
      <c r="QVC3" s="165"/>
      <c r="QVD3" s="165"/>
      <c r="QVE3" s="165"/>
      <c r="QVF3" s="165"/>
      <c r="QVG3" s="165"/>
      <c r="QVH3" s="165"/>
      <c r="QVI3" s="165"/>
      <c r="QVJ3" s="165"/>
      <c r="QVK3" s="165"/>
      <c r="QVL3" s="165"/>
      <c r="QVM3" s="165"/>
      <c r="QVN3" s="165"/>
      <c r="QVO3" s="165"/>
      <c r="QVP3" s="165"/>
      <c r="QVQ3" s="165"/>
      <c r="QVR3" s="165"/>
      <c r="QVS3" s="165"/>
      <c r="QVT3" s="165"/>
      <c r="QVU3" s="165"/>
      <c r="QVV3" s="165"/>
      <c r="QVW3" s="165"/>
      <c r="QVX3" s="165"/>
      <c r="QVY3" s="165"/>
      <c r="QVZ3" s="165"/>
      <c r="QWA3" s="165"/>
      <c r="QWB3" s="165"/>
      <c r="QWC3" s="165"/>
      <c r="QWD3" s="165"/>
      <c r="QWE3" s="165"/>
      <c r="QWF3" s="165"/>
      <c r="QWG3" s="165"/>
      <c r="QWH3" s="165"/>
      <c r="QWI3" s="165"/>
      <c r="QWJ3" s="165"/>
      <c r="QWK3" s="165"/>
      <c r="QWL3" s="165"/>
      <c r="QWM3" s="165"/>
      <c r="QWN3" s="165"/>
      <c r="QWO3" s="165"/>
      <c r="QWP3" s="165"/>
      <c r="QWQ3" s="165"/>
      <c r="QWR3" s="165"/>
      <c r="QWS3" s="165"/>
      <c r="QWT3" s="165"/>
      <c r="QWU3" s="165"/>
      <c r="QWV3" s="165"/>
      <c r="QWW3" s="165"/>
      <c r="QWX3" s="165"/>
      <c r="QWY3" s="165"/>
      <c r="QWZ3" s="165"/>
      <c r="QXA3" s="165"/>
      <c r="QXB3" s="165"/>
      <c r="QXC3" s="165"/>
      <c r="QXD3" s="165"/>
      <c r="QXE3" s="165"/>
      <c r="QXF3" s="165"/>
      <c r="QXG3" s="165"/>
      <c r="QXH3" s="165"/>
      <c r="QXI3" s="165"/>
      <c r="QXJ3" s="165"/>
      <c r="QXK3" s="165"/>
      <c r="QXL3" s="165"/>
      <c r="QXM3" s="165"/>
      <c r="QXN3" s="165"/>
      <c r="QXO3" s="165"/>
      <c r="QXP3" s="165"/>
      <c r="QXQ3" s="165"/>
      <c r="QXR3" s="165"/>
      <c r="QXS3" s="165"/>
      <c r="QXT3" s="165"/>
      <c r="QXU3" s="165"/>
      <c r="QXV3" s="165"/>
      <c r="QXW3" s="165"/>
      <c r="QXX3" s="165"/>
      <c r="QXY3" s="165"/>
      <c r="QXZ3" s="165"/>
      <c r="QYA3" s="165"/>
      <c r="QYB3" s="165"/>
      <c r="QYC3" s="165"/>
      <c r="QYD3" s="165"/>
      <c r="QYE3" s="165"/>
      <c r="QYF3" s="165"/>
      <c r="QYG3" s="165"/>
      <c r="QYH3" s="165"/>
      <c r="QYI3" s="165"/>
      <c r="QYJ3" s="165"/>
      <c r="QYK3" s="165"/>
      <c r="QYL3" s="165"/>
      <c r="QYM3" s="165"/>
      <c r="QYN3" s="165"/>
      <c r="QYO3" s="165"/>
      <c r="QYP3" s="165"/>
      <c r="QYQ3" s="165"/>
      <c r="QYR3" s="165"/>
      <c r="QYS3" s="165"/>
      <c r="QYT3" s="165"/>
      <c r="QYU3" s="165"/>
      <c r="QYV3" s="165"/>
      <c r="QYW3" s="165"/>
      <c r="QYX3" s="165"/>
      <c r="QYY3" s="165"/>
      <c r="QYZ3" s="165"/>
      <c r="QZA3" s="165"/>
      <c r="QZB3" s="165"/>
      <c r="QZC3" s="165"/>
      <c r="QZD3" s="165"/>
      <c r="QZE3" s="165"/>
      <c r="QZF3" s="165"/>
      <c r="QZG3" s="165"/>
      <c r="QZH3" s="165"/>
      <c r="QZI3" s="165"/>
      <c r="QZJ3" s="165"/>
      <c r="QZK3" s="165"/>
      <c r="QZL3" s="165"/>
      <c r="QZM3" s="165"/>
      <c r="QZN3" s="165"/>
      <c r="QZO3" s="165"/>
      <c r="QZP3" s="165"/>
      <c r="QZQ3" s="165"/>
      <c r="QZR3" s="165"/>
      <c r="QZS3" s="165"/>
      <c r="QZT3" s="165"/>
      <c r="QZU3" s="165"/>
      <c r="QZV3" s="165"/>
      <c r="QZW3" s="165"/>
      <c r="QZX3" s="165"/>
      <c r="QZY3" s="165"/>
      <c r="QZZ3" s="165"/>
      <c r="RAA3" s="165"/>
      <c r="RAB3" s="165"/>
      <c r="RAC3" s="165"/>
      <c r="RAD3" s="165"/>
      <c r="RAE3" s="165"/>
      <c r="RAF3" s="165"/>
      <c r="RAG3" s="165"/>
      <c r="RAH3" s="165"/>
      <c r="RAI3" s="165"/>
      <c r="RAJ3" s="165"/>
      <c r="RAK3" s="165"/>
      <c r="RAL3" s="165"/>
      <c r="RAM3" s="165"/>
      <c r="RAN3" s="165"/>
      <c r="RAO3" s="165"/>
      <c r="RAP3" s="165"/>
      <c r="RAQ3" s="165"/>
      <c r="RAR3" s="165"/>
      <c r="RAS3" s="165"/>
      <c r="RAT3" s="165"/>
      <c r="RAU3" s="165"/>
      <c r="RAV3" s="165"/>
      <c r="RAW3" s="165"/>
      <c r="RAX3" s="165"/>
      <c r="RAY3" s="165"/>
      <c r="RAZ3" s="165"/>
      <c r="RBA3" s="165"/>
      <c r="RBB3" s="165"/>
      <c r="RBC3" s="165"/>
      <c r="RBD3" s="165"/>
      <c r="RBE3" s="165"/>
      <c r="RBF3" s="165"/>
      <c r="RBG3" s="165"/>
      <c r="RBH3" s="165"/>
      <c r="RBI3" s="165"/>
      <c r="RBJ3" s="165"/>
      <c r="RBK3" s="165"/>
      <c r="RBL3" s="165"/>
      <c r="RBM3" s="165"/>
      <c r="RBN3" s="165"/>
      <c r="RBO3" s="165"/>
      <c r="RBP3" s="165"/>
      <c r="RBQ3" s="165"/>
      <c r="RBR3" s="165"/>
      <c r="RBS3" s="165"/>
      <c r="RBT3" s="165"/>
      <c r="RBU3" s="165"/>
      <c r="RBV3" s="165"/>
      <c r="RBW3" s="165"/>
      <c r="RBX3" s="165"/>
      <c r="RBY3" s="165"/>
      <c r="RBZ3" s="165"/>
      <c r="RCA3" s="165"/>
      <c r="RCB3" s="165"/>
      <c r="RCC3" s="165"/>
      <c r="RCD3" s="165"/>
      <c r="RCE3" s="165"/>
      <c r="RCF3" s="165"/>
      <c r="RCG3" s="165"/>
      <c r="RCH3" s="165"/>
      <c r="RCI3" s="165"/>
      <c r="RCJ3" s="165"/>
      <c r="RCK3" s="165"/>
      <c r="RCL3" s="165"/>
      <c r="RCM3" s="165"/>
      <c r="RCN3" s="165"/>
      <c r="RCO3" s="165"/>
      <c r="RCP3" s="165"/>
      <c r="RCQ3" s="165"/>
      <c r="RCR3" s="165"/>
      <c r="RCS3" s="165"/>
      <c r="RCT3" s="165"/>
      <c r="RCU3" s="165"/>
      <c r="RCV3" s="165"/>
      <c r="RCW3" s="165"/>
      <c r="RCX3" s="165"/>
      <c r="RCY3" s="165"/>
      <c r="RCZ3" s="165"/>
      <c r="RDA3" s="165"/>
      <c r="RDB3" s="165"/>
      <c r="RDC3" s="165"/>
      <c r="RDD3" s="165"/>
      <c r="RDE3" s="165"/>
      <c r="RDF3" s="165"/>
      <c r="RDG3" s="165"/>
      <c r="RDH3" s="165"/>
      <c r="RDI3" s="165"/>
      <c r="RDJ3" s="165"/>
      <c r="RDK3" s="165"/>
      <c r="RDL3" s="165"/>
      <c r="RDM3" s="165"/>
      <c r="RDN3" s="165"/>
      <c r="RDO3" s="165"/>
      <c r="RDP3" s="165"/>
      <c r="RDQ3" s="165"/>
      <c r="RDR3" s="165"/>
      <c r="RDS3" s="165"/>
      <c r="RDT3" s="165"/>
      <c r="RDU3" s="165"/>
      <c r="RDV3" s="165"/>
      <c r="RDW3" s="165"/>
      <c r="RDX3" s="165"/>
      <c r="RDY3" s="165"/>
      <c r="RDZ3" s="165"/>
      <c r="REA3" s="165"/>
      <c r="REB3" s="165"/>
      <c r="REC3" s="165"/>
      <c r="RED3" s="165"/>
      <c r="REE3" s="165"/>
      <c r="REF3" s="165"/>
      <c r="REG3" s="165"/>
      <c r="REH3" s="165"/>
      <c r="REI3" s="165"/>
      <c r="REJ3" s="165"/>
      <c r="REK3" s="165"/>
      <c r="REL3" s="165"/>
      <c r="REM3" s="165"/>
      <c r="REN3" s="165"/>
      <c r="REO3" s="165"/>
      <c r="REP3" s="165"/>
      <c r="REQ3" s="165"/>
      <c r="RER3" s="165"/>
      <c r="RES3" s="165"/>
      <c r="RET3" s="165"/>
      <c r="REU3" s="165"/>
      <c r="REV3" s="165"/>
      <c r="REW3" s="165"/>
      <c r="REX3" s="165"/>
      <c r="REY3" s="165"/>
      <c r="REZ3" s="165"/>
      <c r="RFA3" s="165"/>
      <c r="RFB3" s="165"/>
      <c r="RFC3" s="165"/>
      <c r="RFD3" s="165"/>
      <c r="RFE3" s="165"/>
      <c r="RFF3" s="165"/>
      <c r="RFG3" s="165"/>
      <c r="RFH3" s="165"/>
      <c r="RFI3" s="165"/>
      <c r="RFJ3" s="165"/>
      <c r="RFK3" s="165"/>
      <c r="RFL3" s="165"/>
      <c r="RFM3" s="165"/>
      <c r="RFN3" s="165"/>
      <c r="RFO3" s="165"/>
      <c r="RFP3" s="165"/>
      <c r="RFQ3" s="165"/>
      <c r="RFR3" s="165"/>
      <c r="RFS3" s="165"/>
      <c r="RFT3" s="165"/>
      <c r="RFU3" s="165"/>
      <c r="RFV3" s="165"/>
      <c r="RFW3" s="165"/>
      <c r="RFX3" s="165"/>
      <c r="RFY3" s="165"/>
      <c r="RFZ3" s="165"/>
      <c r="RGA3" s="165"/>
      <c r="RGB3" s="165"/>
      <c r="RGC3" s="165"/>
      <c r="RGD3" s="165"/>
      <c r="RGE3" s="165"/>
      <c r="RGF3" s="165"/>
      <c r="RGG3" s="165"/>
      <c r="RGH3" s="165"/>
      <c r="RGI3" s="165"/>
      <c r="RGJ3" s="165"/>
      <c r="RGK3" s="165"/>
      <c r="RGL3" s="165"/>
      <c r="RGM3" s="165"/>
      <c r="RGN3" s="165"/>
      <c r="RGO3" s="165"/>
      <c r="RGP3" s="165"/>
      <c r="RGQ3" s="165"/>
      <c r="RGR3" s="165"/>
      <c r="RGS3" s="165"/>
      <c r="RGT3" s="165"/>
      <c r="RGU3" s="165"/>
      <c r="RGV3" s="165"/>
      <c r="RGW3" s="165"/>
      <c r="RGX3" s="165"/>
      <c r="RGY3" s="165"/>
      <c r="RGZ3" s="165"/>
      <c r="RHA3" s="165"/>
      <c r="RHB3" s="165"/>
      <c r="RHC3" s="165"/>
      <c r="RHD3" s="165"/>
      <c r="RHE3" s="165"/>
      <c r="RHF3" s="165"/>
      <c r="RHG3" s="165"/>
      <c r="RHH3" s="165"/>
      <c r="RHI3" s="165"/>
      <c r="RHJ3" s="165"/>
      <c r="RHK3" s="165"/>
      <c r="RHL3" s="165"/>
      <c r="RHM3" s="165"/>
      <c r="RHN3" s="165"/>
      <c r="RHO3" s="165"/>
      <c r="RHP3" s="165"/>
      <c r="RHQ3" s="165"/>
      <c r="RHR3" s="165"/>
      <c r="RHS3" s="165"/>
      <c r="RHT3" s="165"/>
      <c r="RHU3" s="165"/>
      <c r="RHV3" s="165"/>
      <c r="RHW3" s="165"/>
      <c r="RHX3" s="165"/>
      <c r="RHY3" s="165"/>
      <c r="RHZ3" s="165"/>
      <c r="RIA3" s="165"/>
      <c r="RIB3" s="165"/>
      <c r="RIC3" s="165"/>
      <c r="RID3" s="165"/>
      <c r="RIE3" s="165"/>
      <c r="RIF3" s="165"/>
      <c r="RIG3" s="165"/>
      <c r="RIH3" s="165"/>
      <c r="RII3" s="165"/>
      <c r="RIJ3" s="165"/>
      <c r="RIK3" s="165"/>
      <c r="RIL3" s="165"/>
      <c r="RIM3" s="165"/>
      <c r="RIN3" s="165"/>
      <c r="RIO3" s="165"/>
      <c r="RIP3" s="165"/>
      <c r="RIQ3" s="165"/>
      <c r="RIR3" s="165"/>
      <c r="RIS3" s="165"/>
      <c r="RIT3" s="165"/>
      <c r="RIU3" s="165"/>
      <c r="RIV3" s="165"/>
      <c r="RIW3" s="165"/>
      <c r="RIX3" s="165"/>
      <c r="RIY3" s="165"/>
      <c r="RIZ3" s="165"/>
      <c r="RJA3" s="165"/>
      <c r="RJB3" s="165"/>
      <c r="RJC3" s="165"/>
      <c r="RJD3" s="165"/>
      <c r="RJE3" s="165"/>
      <c r="RJF3" s="165"/>
      <c r="RJG3" s="165"/>
      <c r="RJH3" s="165"/>
      <c r="RJI3" s="165"/>
      <c r="RJJ3" s="165"/>
      <c r="RJK3" s="165"/>
      <c r="RJL3" s="165"/>
      <c r="RJM3" s="165"/>
      <c r="RJN3" s="165"/>
      <c r="RJO3" s="165"/>
      <c r="RJP3" s="165"/>
      <c r="RJQ3" s="165"/>
      <c r="RJR3" s="165"/>
      <c r="RJS3" s="165"/>
      <c r="RJT3" s="165"/>
      <c r="RJU3" s="165"/>
      <c r="RJV3" s="165"/>
      <c r="RJW3" s="165"/>
      <c r="RJX3" s="165"/>
      <c r="RJY3" s="165"/>
      <c r="RJZ3" s="165"/>
      <c r="RKA3" s="165"/>
      <c r="RKB3" s="165"/>
      <c r="RKC3" s="165"/>
      <c r="RKD3" s="165"/>
      <c r="RKE3" s="165"/>
      <c r="RKF3" s="165"/>
      <c r="RKG3" s="165"/>
      <c r="RKH3" s="165"/>
      <c r="RKI3" s="165"/>
      <c r="RKJ3" s="165"/>
      <c r="RKK3" s="165"/>
      <c r="RKL3" s="165"/>
      <c r="RKM3" s="165"/>
      <c r="RKN3" s="165"/>
      <c r="RKO3" s="165"/>
      <c r="RKP3" s="165"/>
      <c r="RKQ3" s="165"/>
      <c r="RKR3" s="165"/>
      <c r="RKS3" s="165"/>
      <c r="RKT3" s="165"/>
      <c r="RKU3" s="165"/>
      <c r="RKV3" s="165"/>
      <c r="RKW3" s="165"/>
      <c r="RKX3" s="165"/>
      <c r="RKY3" s="165"/>
      <c r="RKZ3" s="165"/>
      <c r="RLA3" s="165"/>
      <c r="RLB3" s="165"/>
      <c r="RLC3" s="165"/>
      <c r="RLD3" s="165"/>
      <c r="RLE3" s="165"/>
      <c r="RLF3" s="165"/>
      <c r="RLG3" s="165"/>
      <c r="RLH3" s="165"/>
      <c r="RLI3" s="165"/>
      <c r="RLJ3" s="165"/>
      <c r="RLK3" s="165"/>
      <c r="RLL3" s="165"/>
      <c r="RLM3" s="165"/>
      <c r="RLN3" s="165"/>
      <c r="RLO3" s="165"/>
      <c r="RLP3" s="165"/>
      <c r="RLQ3" s="165"/>
      <c r="RLR3" s="165"/>
      <c r="RLS3" s="165"/>
      <c r="RLT3" s="165"/>
      <c r="RLU3" s="165"/>
      <c r="RLV3" s="165"/>
      <c r="RLW3" s="165"/>
      <c r="RLX3" s="165"/>
      <c r="RLY3" s="165"/>
      <c r="RLZ3" s="165"/>
      <c r="RMA3" s="165"/>
      <c r="RMB3" s="165"/>
      <c r="RMC3" s="165"/>
      <c r="RMD3" s="165"/>
      <c r="RME3" s="165"/>
      <c r="RMF3" s="165"/>
      <c r="RMG3" s="165"/>
      <c r="RMH3" s="165"/>
      <c r="RMI3" s="165"/>
      <c r="RMJ3" s="165"/>
      <c r="RMK3" s="165"/>
      <c r="RML3" s="165"/>
      <c r="RMM3" s="165"/>
      <c r="RMN3" s="165"/>
      <c r="RMO3" s="165"/>
      <c r="RMP3" s="165"/>
      <c r="RMQ3" s="165"/>
      <c r="RMR3" s="165"/>
      <c r="RMS3" s="165"/>
      <c r="RMT3" s="165"/>
      <c r="RMU3" s="165"/>
      <c r="RMV3" s="165"/>
      <c r="RMW3" s="165"/>
      <c r="RMX3" s="165"/>
      <c r="RMY3" s="165"/>
      <c r="RMZ3" s="165"/>
      <c r="RNA3" s="165"/>
      <c r="RNB3" s="165"/>
      <c r="RNC3" s="165"/>
      <c r="RND3" s="165"/>
      <c r="RNE3" s="165"/>
      <c r="RNF3" s="165"/>
      <c r="RNG3" s="165"/>
      <c r="RNH3" s="165"/>
      <c r="RNI3" s="165"/>
      <c r="RNJ3" s="165"/>
      <c r="RNK3" s="165"/>
      <c r="RNL3" s="165"/>
      <c r="RNM3" s="165"/>
      <c r="RNN3" s="165"/>
      <c r="RNO3" s="165"/>
      <c r="RNP3" s="165"/>
      <c r="RNQ3" s="165"/>
      <c r="RNR3" s="165"/>
      <c r="RNS3" s="165"/>
      <c r="RNT3" s="165"/>
      <c r="RNU3" s="165"/>
      <c r="RNV3" s="165"/>
      <c r="RNW3" s="165"/>
      <c r="RNX3" s="165"/>
      <c r="RNY3" s="165"/>
      <c r="RNZ3" s="165"/>
      <c r="ROA3" s="165"/>
      <c r="ROB3" s="165"/>
      <c r="ROC3" s="165"/>
      <c r="ROD3" s="165"/>
      <c r="ROE3" s="165"/>
      <c r="ROF3" s="165"/>
      <c r="ROG3" s="165"/>
      <c r="ROH3" s="165"/>
      <c r="ROI3" s="165"/>
      <c r="ROJ3" s="165"/>
      <c r="ROK3" s="165"/>
      <c r="ROL3" s="165"/>
      <c r="ROM3" s="165"/>
      <c r="RON3" s="165"/>
      <c r="ROO3" s="165"/>
      <c r="ROP3" s="165"/>
      <c r="ROQ3" s="165"/>
      <c r="ROR3" s="165"/>
      <c r="ROS3" s="165"/>
      <c r="ROT3" s="165"/>
      <c r="ROU3" s="165"/>
      <c r="ROV3" s="165"/>
      <c r="ROW3" s="165"/>
      <c r="ROX3" s="165"/>
      <c r="ROY3" s="165"/>
      <c r="ROZ3" s="165"/>
      <c r="RPA3" s="165"/>
      <c r="RPB3" s="165"/>
      <c r="RPC3" s="165"/>
      <c r="RPD3" s="165"/>
      <c r="RPE3" s="165"/>
      <c r="RPF3" s="165"/>
      <c r="RPG3" s="165"/>
      <c r="RPH3" s="165"/>
      <c r="RPI3" s="165"/>
      <c r="RPJ3" s="165"/>
      <c r="RPK3" s="165"/>
      <c r="RPL3" s="165"/>
      <c r="RPM3" s="165"/>
      <c r="RPN3" s="165"/>
      <c r="RPO3" s="165"/>
      <c r="RPP3" s="165"/>
      <c r="RPQ3" s="165"/>
      <c r="RPR3" s="165"/>
      <c r="RPS3" s="165"/>
      <c r="RPT3" s="165"/>
      <c r="RPU3" s="165"/>
      <c r="RPV3" s="165"/>
      <c r="RPW3" s="165"/>
      <c r="RPX3" s="165"/>
      <c r="RPY3" s="165"/>
      <c r="RPZ3" s="165"/>
      <c r="RQA3" s="165"/>
      <c r="RQB3" s="165"/>
      <c r="RQC3" s="165"/>
      <c r="RQD3" s="165"/>
      <c r="RQE3" s="165"/>
      <c r="RQF3" s="165"/>
      <c r="RQG3" s="165"/>
      <c r="RQH3" s="165"/>
      <c r="RQI3" s="165"/>
      <c r="RQJ3" s="165"/>
      <c r="RQK3" s="165"/>
      <c r="RQL3" s="165"/>
      <c r="RQM3" s="165"/>
      <c r="RQN3" s="165"/>
      <c r="RQO3" s="165"/>
      <c r="RQP3" s="165"/>
      <c r="RQQ3" s="165"/>
      <c r="RQR3" s="165"/>
      <c r="RQS3" s="165"/>
      <c r="RQT3" s="165"/>
      <c r="RQU3" s="165"/>
      <c r="RQV3" s="165"/>
      <c r="RQW3" s="165"/>
      <c r="RQX3" s="165"/>
      <c r="RQY3" s="165"/>
      <c r="RQZ3" s="165"/>
      <c r="RRA3" s="165"/>
      <c r="RRB3" s="165"/>
      <c r="RRC3" s="165"/>
      <c r="RRD3" s="165"/>
      <c r="RRE3" s="165"/>
      <c r="RRF3" s="165"/>
      <c r="RRG3" s="165"/>
      <c r="RRH3" s="165"/>
      <c r="RRI3" s="165"/>
      <c r="RRJ3" s="165"/>
      <c r="RRK3" s="165"/>
      <c r="RRL3" s="165"/>
      <c r="RRM3" s="165"/>
      <c r="RRN3" s="165"/>
      <c r="RRO3" s="165"/>
      <c r="RRP3" s="165"/>
      <c r="RRQ3" s="165"/>
      <c r="RRR3" s="165"/>
      <c r="RRS3" s="165"/>
      <c r="RRT3" s="165"/>
      <c r="RRU3" s="165"/>
      <c r="RRV3" s="165"/>
      <c r="RRW3" s="165"/>
      <c r="RRX3" s="165"/>
      <c r="RRY3" s="165"/>
      <c r="RRZ3" s="165"/>
      <c r="RSA3" s="165"/>
      <c r="RSB3" s="165"/>
      <c r="RSC3" s="165"/>
      <c r="RSD3" s="165"/>
      <c r="RSE3" s="165"/>
      <c r="RSF3" s="165"/>
      <c r="RSG3" s="165"/>
      <c r="RSH3" s="165"/>
      <c r="RSI3" s="165"/>
      <c r="RSJ3" s="165"/>
      <c r="RSK3" s="165"/>
      <c r="RSL3" s="165"/>
      <c r="RSM3" s="165"/>
      <c r="RSN3" s="165"/>
      <c r="RSO3" s="165"/>
      <c r="RSP3" s="165"/>
      <c r="RSQ3" s="165"/>
      <c r="RSR3" s="165"/>
      <c r="RSS3" s="165"/>
      <c r="RST3" s="165"/>
      <c r="RSU3" s="165"/>
      <c r="RSV3" s="165"/>
      <c r="RSW3" s="165"/>
      <c r="RSX3" s="165"/>
      <c r="RSY3" s="165"/>
      <c r="RSZ3" s="165"/>
      <c r="RTA3" s="165"/>
      <c r="RTB3" s="165"/>
      <c r="RTC3" s="165"/>
      <c r="RTD3" s="165"/>
      <c r="RTE3" s="165"/>
      <c r="RTF3" s="165"/>
      <c r="RTG3" s="165"/>
      <c r="RTH3" s="165"/>
      <c r="RTI3" s="165"/>
      <c r="RTJ3" s="165"/>
      <c r="RTK3" s="165"/>
      <c r="RTL3" s="165"/>
      <c r="RTM3" s="165"/>
      <c r="RTN3" s="165"/>
      <c r="RTO3" s="165"/>
      <c r="RTP3" s="165"/>
      <c r="RTQ3" s="165"/>
      <c r="RTR3" s="165"/>
      <c r="RTS3" s="165"/>
      <c r="RTT3" s="165"/>
      <c r="RTU3" s="165"/>
      <c r="RTV3" s="165"/>
      <c r="RTW3" s="165"/>
      <c r="RTX3" s="165"/>
      <c r="RTY3" s="165"/>
      <c r="RTZ3" s="165"/>
      <c r="RUA3" s="165"/>
      <c r="RUB3" s="165"/>
      <c r="RUC3" s="165"/>
      <c r="RUD3" s="165"/>
      <c r="RUE3" s="165"/>
      <c r="RUF3" s="165"/>
      <c r="RUG3" s="165"/>
      <c r="RUH3" s="165"/>
      <c r="RUI3" s="165"/>
      <c r="RUJ3" s="165"/>
      <c r="RUK3" s="165"/>
      <c r="RUL3" s="165"/>
      <c r="RUM3" s="165"/>
      <c r="RUN3" s="165"/>
      <c r="RUO3" s="165"/>
      <c r="RUP3" s="165"/>
      <c r="RUQ3" s="165"/>
      <c r="RUR3" s="165"/>
      <c r="RUS3" s="165"/>
      <c r="RUT3" s="165"/>
      <c r="RUU3" s="165"/>
      <c r="RUV3" s="165"/>
      <c r="RUW3" s="165"/>
      <c r="RUX3" s="165"/>
      <c r="RUY3" s="165"/>
      <c r="RUZ3" s="165"/>
      <c r="RVA3" s="165"/>
      <c r="RVB3" s="165"/>
      <c r="RVC3" s="165"/>
      <c r="RVD3" s="165"/>
      <c r="RVE3" s="165"/>
      <c r="RVF3" s="165"/>
      <c r="RVG3" s="165"/>
      <c r="RVH3" s="165"/>
      <c r="RVI3" s="165"/>
      <c r="RVJ3" s="165"/>
      <c r="RVK3" s="165"/>
      <c r="RVL3" s="165"/>
      <c r="RVM3" s="165"/>
      <c r="RVN3" s="165"/>
      <c r="RVO3" s="165"/>
      <c r="RVP3" s="165"/>
      <c r="RVQ3" s="165"/>
      <c r="RVR3" s="165"/>
      <c r="RVS3" s="165"/>
      <c r="RVT3" s="165"/>
      <c r="RVU3" s="165"/>
      <c r="RVV3" s="165"/>
      <c r="RVW3" s="165"/>
      <c r="RVX3" s="165"/>
      <c r="RVY3" s="165"/>
      <c r="RVZ3" s="165"/>
      <c r="RWA3" s="165"/>
      <c r="RWB3" s="165"/>
      <c r="RWC3" s="165"/>
      <c r="RWD3" s="165"/>
      <c r="RWE3" s="165"/>
      <c r="RWF3" s="165"/>
      <c r="RWG3" s="165"/>
      <c r="RWH3" s="165"/>
      <c r="RWI3" s="165"/>
      <c r="RWJ3" s="165"/>
      <c r="RWK3" s="165"/>
      <c r="RWL3" s="165"/>
      <c r="RWM3" s="165"/>
      <c r="RWN3" s="165"/>
      <c r="RWO3" s="165"/>
      <c r="RWP3" s="165"/>
      <c r="RWQ3" s="165"/>
      <c r="RWR3" s="165"/>
      <c r="RWS3" s="165"/>
      <c r="RWT3" s="165"/>
      <c r="RWU3" s="165"/>
      <c r="RWV3" s="165"/>
      <c r="RWW3" s="165"/>
      <c r="RWX3" s="165"/>
      <c r="RWY3" s="165"/>
      <c r="RWZ3" s="165"/>
      <c r="RXA3" s="165"/>
      <c r="RXB3" s="165"/>
      <c r="RXC3" s="165"/>
      <c r="RXD3" s="165"/>
      <c r="RXE3" s="165"/>
      <c r="RXF3" s="165"/>
      <c r="RXG3" s="165"/>
      <c r="RXH3" s="165"/>
      <c r="RXI3" s="165"/>
      <c r="RXJ3" s="165"/>
      <c r="RXK3" s="165"/>
      <c r="RXL3" s="165"/>
      <c r="RXM3" s="165"/>
      <c r="RXN3" s="165"/>
      <c r="RXO3" s="165"/>
      <c r="RXP3" s="165"/>
      <c r="RXQ3" s="165"/>
      <c r="RXR3" s="165"/>
      <c r="RXS3" s="165"/>
      <c r="RXT3" s="165"/>
      <c r="RXU3" s="165"/>
      <c r="RXV3" s="165"/>
      <c r="RXW3" s="165"/>
      <c r="RXX3" s="165"/>
      <c r="RXY3" s="165"/>
      <c r="RXZ3" s="165"/>
      <c r="RYA3" s="165"/>
      <c r="RYB3" s="165"/>
      <c r="RYC3" s="165"/>
      <c r="RYD3" s="165"/>
      <c r="RYE3" s="165"/>
      <c r="RYF3" s="165"/>
      <c r="RYG3" s="165"/>
      <c r="RYH3" s="165"/>
      <c r="RYI3" s="165"/>
      <c r="RYJ3" s="165"/>
      <c r="RYK3" s="165"/>
      <c r="RYL3" s="165"/>
      <c r="RYM3" s="165"/>
      <c r="RYN3" s="165"/>
      <c r="RYO3" s="165"/>
      <c r="RYP3" s="165"/>
      <c r="RYQ3" s="165"/>
      <c r="RYR3" s="165"/>
      <c r="RYS3" s="165"/>
      <c r="RYT3" s="165"/>
      <c r="RYU3" s="165"/>
      <c r="RYV3" s="165"/>
      <c r="RYW3" s="165"/>
      <c r="RYX3" s="165"/>
      <c r="RYY3" s="165"/>
      <c r="RYZ3" s="165"/>
      <c r="RZA3" s="165"/>
      <c r="RZB3" s="165"/>
      <c r="RZC3" s="165"/>
      <c r="RZD3" s="165"/>
      <c r="RZE3" s="165"/>
      <c r="RZF3" s="165"/>
      <c r="RZG3" s="165"/>
      <c r="RZH3" s="165"/>
      <c r="RZI3" s="165"/>
      <c r="RZJ3" s="165"/>
      <c r="RZK3" s="165"/>
      <c r="RZL3" s="165"/>
      <c r="RZM3" s="165"/>
      <c r="RZN3" s="165"/>
      <c r="RZO3" s="165"/>
      <c r="RZP3" s="165"/>
      <c r="RZQ3" s="165"/>
      <c r="RZR3" s="165"/>
      <c r="RZS3" s="165"/>
      <c r="RZT3" s="165"/>
      <c r="RZU3" s="165"/>
      <c r="RZV3" s="165"/>
      <c r="RZW3" s="165"/>
      <c r="RZX3" s="165"/>
      <c r="RZY3" s="165"/>
      <c r="RZZ3" s="165"/>
      <c r="SAA3" s="165"/>
      <c r="SAB3" s="165"/>
      <c r="SAC3" s="165"/>
      <c r="SAD3" s="165"/>
      <c r="SAE3" s="165"/>
      <c r="SAF3" s="165"/>
      <c r="SAG3" s="165"/>
      <c r="SAH3" s="165"/>
      <c r="SAI3" s="165"/>
      <c r="SAJ3" s="165"/>
      <c r="SAK3" s="165"/>
      <c r="SAL3" s="165"/>
      <c r="SAM3" s="165"/>
      <c r="SAN3" s="165"/>
      <c r="SAO3" s="165"/>
      <c r="SAP3" s="165"/>
      <c r="SAQ3" s="165"/>
      <c r="SAR3" s="165"/>
      <c r="SAS3" s="165"/>
      <c r="SAT3" s="165"/>
      <c r="SAU3" s="165"/>
      <c r="SAV3" s="165"/>
      <c r="SAW3" s="165"/>
      <c r="SAX3" s="165"/>
      <c r="SAY3" s="165"/>
      <c r="SAZ3" s="165"/>
      <c r="SBA3" s="165"/>
      <c r="SBB3" s="165"/>
      <c r="SBC3" s="165"/>
      <c r="SBD3" s="165"/>
      <c r="SBE3" s="165"/>
      <c r="SBF3" s="165"/>
      <c r="SBG3" s="165"/>
      <c r="SBH3" s="165"/>
      <c r="SBI3" s="165"/>
      <c r="SBJ3" s="165"/>
      <c r="SBK3" s="165"/>
      <c r="SBL3" s="165"/>
      <c r="SBM3" s="165"/>
      <c r="SBN3" s="165"/>
      <c r="SBO3" s="165"/>
      <c r="SBP3" s="165"/>
      <c r="SBQ3" s="165"/>
      <c r="SBR3" s="165"/>
      <c r="SBS3" s="165"/>
      <c r="SBT3" s="165"/>
      <c r="SBU3" s="165"/>
      <c r="SBV3" s="165"/>
      <c r="SBW3" s="165"/>
      <c r="SBX3" s="165"/>
      <c r="SBY3" s="165"/>
      <c r="SBZ3" s="165"/>
      <c r="SCA3" s="165"/>
      <c r="SCB3" s="165"/>
      <c r="SCC3" s="165"/>
      <c r="SCD3" s="165"/>
      <c r="SCE3" s="165"/>
      <c r="SCF3" s="165"/>
      <c r="SCG3" s="165"/>
      <c r="SCH3" s="165"/>
      <c r="SCI3" s="165"/>
      <c r="SCJ3" s="165"/>
      <c r="SCK3" s="165"/>
      <c r="SCL3" s="165"/>
      <c r="SCM3" s="165"/>
      <c r="SCN3" s="165"/>
      <c r="SCO3" s="165"/>
      <c r="SCP3" s="165"/>
      <c r="SCQ3" s="165"/>
      <c r="SCR3" s="165"/>
      <c r="SCS3" s="165"/>
      <c r="SCT3" s="165"/>
      <c r="SCU3" s="165"/>
      <c r="SCV3" s="165"/>
      <c r="SCW3" s="165"/>
      <c r="SCX3" s="165"/>
      <c r="SCY3" s="165"/>
      <c r="SCZ3" s="165"/>
      <c r="SDA3" s="165"/>
      <c r="SDB3" s="165"/>
      <c r="SDC3" s="165"/>
      <c r="SDD3" s="165"/>
      <c r="SDE3" s="165"/>
      <c r="SDF3" s="165"/>
      <c r="SDG3" s="165"/>
      <c r="SDH3" s="165"/>
      <c r="SDI3" s="165"/>
      <c r="SDJ3" s="165"/>
      <c r="SDK3" s="165"/>
      <c r="SDL3" s="165"/>
      <c r="SDM3" s="165"/>
      <c r="SDN3" s="165"/>
      <c r="SDO3" s="165"/>
      <c r="SDP3" s="165"/>
      <c r="SDQ3" s="165"/>
      <c r="SDR3" s="165"/>
      <c r="SDS3" s="165"/>
      <c r="SDT3" s="165"/>
      <c r="SDU3" s="165"/>
      <c r="SDV3" s="165"/>
      <c r="SDW3" s="165"/>
      <c r="SDX3" s="165"/>
      <c r="SDY3" s="165"/>
      <c r="SDZ3" s="165"/>
      <c r="SEA3" s="165"/>
      <c r="SEB3" s="165"/>
      <c r="SEC3" s="165"/>
      <c r="SED3" s="165"/>
      <c r="SEE3" s="165"/>
      <c r="SEF3" s="165"/>
      <c r="SEG3" s="165"/>
      <c r="SEH3" s="165"/>
      <c r="SEI3" s="165"/>
      <c r="SEJ3" s="165"/>
      <c r="SEK3" s="165"/>
      <c r="SEL3" s="165"/>
      <c r="SEM3" s="165"/>
      <c r="SEN3" s="165"/>
      <c r="SEO3" s="165"/>
      <c r="SEP3" s="165"/>
      <c r="SEQ3" s="165"/>
      <c r="SER3" s="165"/>
      <c r="SES3" s="165"/>
      <c r="SET3" s="165"/>
      <c r="SEU3" s="165"/>
      <c r="SEV3" s="165"/>
      <c r="SEW3" s="165"/>
      <c r="SEX3" s="165"/>
      <c r="SEY3" s="165"/>
      <c r="SEZ3" s="165"/>
      <c r="SFA3" s="165"/>
      <c r="SFB3" s="165"/>
      <c r="SFC3" s="165"/>
      <c r="SFD3" s="165"/>
      <c r="SFE3" s="165"/>
      <c r="SFF3" s="165"/>
      <c r="SFG3" s="165"/>
      <c r="SFH3" s="165"/>
      <c r="SFI3" s="165"/>
      <c r="SFJ3" s="165"/>
      <c r="SFK3" s="165"/>
      <c r="SFL3" s="165"/>
      <c r="SFM3" s="165"/>
      <c r="SFN3" s="165"/>
      <c r="SFO3" s="165"/>
      <c r="SFP3" s="165"/>
      <c r="SFQ3" s="165"/>
      <c r="SFR3" s="165"/>
      <c r="SFS3" s="165"/>
      <c r="SFT3" s="165"/>
      <c r="SFU3" s="165"/>
      <c r="SFV3" s="165"/>
      <c r="SFW3" s="165"/>
      <c r="SFX3" s="165"/>
      <c r="SFY3" s="165"/>
      <c r="SFZ3" s="165"/>
      <c r="SGA3" s="165"/>
      <c r="SGB3" s="165"/>
      <c r="SGC3" s="165"/>
      <c r="SGD3" s="165"/>
      <c r="SGE3" s="165"/>
      <c r="SGF3" s="165"/>
      <c r="SGG3" s="165"/>
      <c r="SGH3" s="165"/>
      <c r="SGI3" s="165"/>
      <c r="SGJ3" s="165"/>
      <c r="SGK3" s="165"/>
      <c r="SGL3" s="165"/>
      <c r="SGM3" s="165"/>
      <c r="SGN3" s="165"/>
      <c r="SGO3" s="165"/>
      <c r="SGP3" s="165"/>
      <c r="SGQ3" s="165"/>
      <c r="SGR3" s="165"/>
      <c r="SGS3" s="165"/>
      <c r="SGT3" s="165"/>
      <c r="SGU3" s="165"/>
      <c r="SGV3" s="165"/>
      <c r="SGW3" s="165"/>
      <c r="SGX3" s="165"/>
      <c r="SGY3" s="165"/>
      <c r="SGZ3" s="165"/>
      <c r="SHA3" s="165"/>
      <c r="SHB3" s="165"/>
      <c r="SHC3" s="165"/>
      <c r="SHD3" s="165"/>
      <c r="SHE3" s="165"/>
      <c r="SHF3" s="165"/>
      <c r="SHG3" s="165"/>
      <c r="SHH3" s="165"/>
      <c r="SHI3" s="165"/>
      <c r="SHJ3" s="165"/>
      <c r="SHK3" s="165"/>
      <c r="SHL3" s="165"/>
      <c r="SHM3" s="165"/>
      <c r="SHN3" s="165"/>
      <c r="SHO3" s="165"/>
      <c r="SHP3" s="165"/>
      <c r="SHQ3" s="165"/>
      <c r="SHR3" s="165"/>
      <c r="SHS3" s="165"/>
      <c r="SHT3" s="165"/>
      <c r="SHU3" s="165"/>
      <c r="SHV3" s="165"/>
      <c r="SHW3" s="165"/>
      <c r="SHX3" s="165"/>
      <c r="SHY3" s="165"/>
      <c r="SHZ3" s="165"/>
      <c r="SIA3" s="165"/>
      <c r="SIB3" s="165"/>
      <c r="SIC3" s="165"/>
      <c r="SID3" s="165"/>
      <c r="SIE3" s="165"/>
      <c r="SIF3" s="165"/>
      <c r="SIG3" s="165"/>
      <c r="SIH3" s="165"/>
      <c r="SII3" s="165"/>
      <c r="SIJ3" s="165"/>
      <c r="SIK3" s="165"/>
      <c r="SIL3" s="165"/>
      <c r="SIM3" s="165"/>
      <c r="SIN3" s="165"/>
      <c r="SIO3" s="165"/>
      <c r="SIP3" s="165"/>
      <c r="SIQ3" s="165"/>
      <c r="SIR3" s="165"/>
      <c r="SIS3" s="165"/>
      <c r="SIT3" s="165"/>
      <c r="SIU3" s="165"/>
      <c r="SIV3" s="165"/>
      <c r="SIW3" s="165"/>
      <c r="SIX3" s="165"/>
      <c r="SIY3" s="165"/>
      <c r="SIZ3" s="165"/>
      <c r="SJA3" s="165"/>
      <c r="SJB3" s="165"/>
      <c r="SJC3" s="165"/>
      <c r="SJD3" s="165"/>
      <c r="SJE3" s="165"/>
      <c r="SJF3" s="165"/>
      <c r="SJG3" s="165"/>
      <c r="SJH3" s="165"/>
      <c r="SJI3" s="165"/>
      <c r="SJJ3" s="165"/>
      <c r="SJK3" s="165"/>
      <c r="SJL3" s="165"/>
      <c r="SJM3" s="165"/>
      <c r="SJN3" s="165"/>
      <c r="SJO3" s="165"/>
      <c r="SJP3" s="165"/>
      <c r="SJQ3" s="165"/>
      <c r="SJR3" s="165"/>
      <c r="SJS3" s="165"/>
      <c r="SJT3" s="165"/>
      <c r="SJU3" s="165"/>
      <c r="SJV3" s="165"/>
      <c r="SJW3" s="165"/>
      <c r="SJX3" s="165"/>
      <c r="SJY3" s="165"/>
      <c r="SJZ3" s="165"/>
      <c r="SKA3" s="165"/>
      <c r="SKB3" s="165"/>
      <c r="SKC3" s="165"/>
      <c r="SKD3" s="165"/>
      <c r="SKE3" s="165"/>
      <c r="SKF3" s="165"/>
      <c r="SKG3" s="165"/>
      <c r="SKH3" s="165"/>
      <c r="SKI3" s="165"/>
      <c r="SKJ3" s="165"/>
      <c r="SKK3" s="165"/>
      <c r="SKL3" s="165"/>
      <c r="SKM3" s="165"/>
      <c r="SKN3" s="165"/>
      <c r="SKO3" s="165"/>
      <c r="SKP3" s="165"/>
      <c r="SKQ3" s="165"/>
      <c r="SKR3" s="165"/>
      <c r="SKS3" s="165"/>
      <c r="SKT3" s="165"/>
      <c r="SKU3" s="165"/>
      <c r="SKV3" s="165"/>
      <c r="SKW3" s="165"/>
      <c r="SKX3" s="165"/>
      <c r="SKY3" s="165"/>
      <c r="SKZ3" s="165"/>
      <c r="SLA3" s="165"/>
      <c r="SLB3" s="165"/>
      <c r="SLC3" s="165"/>
      <c r="SLD3" s="165"/>
      <c r="SLE3" s="165"/>
      <c r="SLF3" s="165"/>
      <c r="SLG3" s="165"/>
      <c r="SLH3" s="165"/>
      <c r="SLI3" s="165"/>
      <c r="SLJ3" s="165"/>
      <c r="SLK3" s="165"/>
      <c r="SLL3" s="165"/>
      <c r="SLM3" s="165"/>
      <c r="SLN3" s="165"/>
      <c r="SLO3" s="165"/>
      <c r="SLP3" s="165"/>
      <c r="SLQ3" s="165"/>
      <c r="SLR3" s="165"/>
      <c r="SLS3" s="165"/>
      <c r="SLT3" s="165"/>
      <c r="SLU3" s="165"/>
      <c r="SLV3" s="165"/>
      <c r="SLW3" s="165"/>
      <c r="SLX3" s="165"/>
      <c r="SLY3" s="165"/>
      <c r="SLZ3" s="165"/>
      <c r="SMA3" s="165"/>
      <c r="SMB3" s="165"/>
      <c r="SMC3" s="165"/>
      <c r="SMD3" s="165"/>
      <c r="SME3" s="165"/>
      <c r="SMF3" s="165"/>
      <c r="SMG3" s="165"/>
      <c r="SMH3" s="165"/>
      <c r="SMI3" s="165"/>
      <c r="SMJ3" s="165"/>
      <c r="SMK3" s="165"/>
      <c r="SML3" s="165"/>
      <c r="SMM3" s="165"/>
      <c r="SMN3" s="165"/>
      <c r="SMO3" s="165"/>
      <c r="SMP3" s="165"/>
      <c r="SMQ3" s="165"/>
      <c r="SMR3" s="165"/>
      <c r="SMS3" s="165"/>
      <c r="SMT3" s="165"/>
      <c r="SMU3" s="165"/>
      <c r="SMV3" s="165"/>
      <c r="SMW3" s="165"/>
      <c r="SMX3" s="165"/>
      <c r="SMY3" s="165"/>
      <c r="SMZ3" s="165"/>
      <c r="SNA3" s="165"/>
      <c r="SNB3" s="165"/>
      <c r="SNC3" s="165"/>
      <c r="SND3" s="165"/>
      <c r="SNE3" s="165"/>
      <c r="SNF3" s="165"/>
      <c r="SNG3" s="165"/>
      <c r="SNH3" s="165"/>
      <c r="SNI3" s="165"/>
      <c r="SNJ3" s="165"/>
      <c r="SNK3" s="165"/>
      <c r="SNL3" s="165"/>
      <c r="SNM3" s="165"/>
      <c r="SNN3" s="165"/>
      <c r="SNO3" s="165"/>
      <c r="SNP3" s="165"/>
      <c r="SNQ3" s="165"/>
      <c r="SNR3" s="165"/>
      <c r="SNS3" s="165"/>
      <c r="SNT3" s="165"/>
      <c r="SNU3" s="165"/>
      <c r="SNV3" s="165"/>
      <c r="SNW3" s="165"/>
      <c r="SNX3" s="165"/>
      <c r="SNY3" s="165"/>
      <c r="SNZ3" s="165"/>
      <c r="SOA3" s="165"/>
      <c r="SOB3" s="165"/>
      <c r="SOC3" s="165"/>
      <c r="SOD3" s="165"/>
      <c r="SOE3" s="165"/>
      <c r="SOF3" s="165"/>
      <c r="SOG3" s="165"/>
      <c r="SOH3" s="165"/>
      <c r="SOI3" s="165"/>
      <c r="SOJ3" s="165"/>
      <c r="SOK3" s="165"/>
      <c r="SOL3" s="165"/>
      <c r="SOM3" s="165"/>
      <c r="SON3" s="165"/>
      <c r="SOO3" s="165"/>
      <c r="SOP3" s="165"/>
      <c r="SOQ3" s="165"/>
      <c r="SOR3" s="165"/>
      <c r="SOS3" s="165"/>
      <c r="SOT3" s="165"/>
      <c r="SOU3" s="165"/>
      <c r="SOV3" s="165"/>
      <c r="SOW3" s="165"/>
      <c r="SOX3" s="165"/>
      <c r="SOY3" s="165"/>
      <c r="SOZ3" s="165"/>
      <c r="SPA3" s="165"/>
      <c r="SPB3" s="165"/>
      <c r="SPC3" s="165"/>
      <c r="SPD3" s="165"/>
      <c r="SPE3" s="165"/>
      <c r="SPF3" s="165"/>
      <c r="SPG3" s="165"/>
      <c r="SPH3" s="165"/>
      <c r="SPI3" s="165"/>
      <c r="SPJ3" s="165"/>
      <c r="SPK3" s="165"/>
      <c r="SPL3" s="165"/>
      <c r="SPM3" s="165"/>
      <c r="SPN3" s="165"/>
      <c r="SPO3" s="165"/>
      <c r="SPP3" s="165"/>
      <c r="SPQ3" s="165"/>
      <c r="SPR3" s="165"/>
      <c r="SPS3" s="165"/>
      <c r="SPT3" s="165"/>
      <c r="SPU3" s="165"/>
      <c r="SPV3" s="165"/>
      <c r="SPW3" s="165"/>
      <c r="SPX3" s="165"/>
      <c r="SPY3" s="165"/>
      <c r="SPZ3" s="165"/>
      <c r="SQA3" s="165"/>
      <c r="SQB3" s="165"/>
      <c r="SQC3" s="165"/>
      <c r="SQD3" s="165"/>
      <c r="SQE3" s="165"/>
      <c r="SQF3" s="165"/>
      <c r="SQG3" s="165"/>
      <c r="SQH3" s="165"/>
      <c r="SQI3" s="165"/>
      <c r="SQJ3" s="165"/>
      <c r="SQK3" s="165"/>
      <c r="SQL3" s="165"/>
      <c r="SQM3" s="165"/>
      <c r="SQN3" s="165"/>
      <c r="SQO3" s="165"/>
      <c r="SQP3" s="165"/>
      <c r="SQQ3" s="165"/>
      <c r="SQR3" s="165"/>
      <c r="SQS3" s="165"/>
      <c r="SQT3" s="165"/>
      <c r="SQU3" s="165"/>
      <c r="SQV3" s="165"/>
      <c r="SQW3" s="165"/>
      <c r="SQX3" s="165"/>
      <c r="SQY3" s="165"/>
      <c r="SQZ3" s="165"/>
      <c r="SRA3" s="165"/>
      <c r="SRB3" s="165"/>
      <c r="SRC3" s="165"/>
      <c r="SRD3" s="165"/>
      <c r="SRE3" s="165"/>
      <c r="SRF3" s="165"/>
      <c r="SRG3" s="165"/>
      <c r="SRH3" s="165"/>
      <c r="SRI3" s="165"/>
      <c r="SRJ3" s="165"/>
      <c r="SRK3" s="165"/>
      <c r="SRL3" s="165"/>
      <c r="SRM3" s="165"/>
      <c r="SRN3" s="165"/>
      <c r="SRO3" s="165"/>
      <c r="SRP3" s="165"/>
      <c r="SRQ3" s="165"/>
      <c r="SRR3" s="165"/>
      <c r="SRS3" s="165"/>
      <c r="SRT3" s="165"/>
      <c r="SRU3" s="165"/>
      <c r="SRV3" s="165"/>
      <c r="SRW3" s="165"/>
      <c r="SRX3" s="165"/>
      <c r="SRY3" s="165"/>
      <c r="SRZ3" s="165"/>
      <c r="SSA3" s="165"/>
      <c r="SSB3" s="165"/>
      <c r="SSC3" s="165"/>
      <c r="SSD3" s="165"/>
      <c r="SSE3" s="165"/>
      <c r="SSF3" s="165"/>
      <c r="SSG3" s="165"/>
      <c r="SSH3" s="165"/>
      <c r="SSI3" s="165"/>
      <c r="SSJ3" s="165"/>
      <c r="SSK3" s="165"/>
      <c r="SSL3" s="165"/>
      <c r="SSM3" s="165"/>
      <c r="SSN3" s="165"/>
      <c r="SSO3" s="165"/>
      <c r="SSP3" s="165"/>
      <c r="SSQ3" s="165"/>
      <c r="SSR3" s="165"/>
      <c r="SSS3" s="165"/>
      <c r="SST3" s="165"/>
      <c r="SSU3" s="165"/>
      <c r="SSV3" s="165"/>
      <c r="SSW3" s="165"/>
      <c r="SSX3" s="165"/>
      <c r="SSY3" s="165"/>
      <c r="SSZ3" s="165"/>
      <c r="STA3" s="165"/>
      <c r="STB3" s="165"/>
      <c r="STC3" s="165"/>
      <c r="STD3" s="165"/>
      <c r="STE3" s="165"/>
      <c r="STF3" s="165"/>
      <c r="STG3" s="165"/>
      <c r="STH3" s="165"/>
      <c r="STI3" s="165"/>
      <c r="STJ3" s="165"/>
      <c r="STK3" s="165"/>
      <c r="STL3" s="165"/>
      <c r="STM3" s="165"/>
      <c r="STN3" s="165"/>
      <c r="STO3" s="165"/>
      <c r="STP3" s="165"/>
      <c r="STQ3" s="165"/>
      <c r="STR3" s="165"/>
      <c r="STS3" s="165"/>
      <c r="STT3" s="165"/>
      <c r="STU3" s="165"/>
      <c r="STV3" s="165"/>
      <c r="STW3" s="165"/>
      <c r="STX3" s="165"/>
      <c r="STY3" s="165"/>
      <c r="STZ3" s="165"/>
      <c r="SUA3" s="165"/>
      <c r="SUB3" s="165"/>
      <c r="SUC3" s="165"/>
      <c r="SUD3" s="165"/>
      <c r="SUE3" s="165"/>
      <c r="SUF3" s="165"/>
      <c r="SUG3" s="165"/>
      <c r="SUH3" s="165"/>
      <c r="SUI3" s="165"/>
      <c r="SUJ3" s="165"/>
      <c r="SUK3" s="165"/>
      <c r="SUL3" s="165"/>
      <c r="SUM3" s="165"/>
      <c r="SUN3" s="165"/>
      <c r="SUO3" s="165"/>
      <c r="SUP3" s="165"/>
      <c r="SUQ3" s="165"/>
      <c r="SUR3" s="165"/>
      <c r="SUS3" s="165"/>
      <c r="SUT3" s="165"/>
      <c r="SUU3" s="165"/>
      <c r="SUV3" s="165"/>
      <c r="SUW3" s="165"/>
      <c r="SUX3" s="165"/>
      <c r="SUY3" s="165"/>
      <c r="SUZ3" s="165"/>
      <c r="SVA3" s="165"/>
      <c r="SVB3" s="165"/>
      <c r="SVC3" s="165"/>
      <c r="SVD3" s="165"/>
      <c r="SVE3" s="165"/>
      <c r="SVF3" s="165"/>
      <c r="SVG3" s="165"/>
      <c r="SVH3" s="165"/>
      <c r="SVI3" s="165"/>
      <c r="SVJ3" s="165"/>
      <c r="SVK3" s="165"/>
      <c r="SVL3" s="165"/>
      <c r="SVM3" s="165"/>
      <c r="SVN3" s="165"/>
      <c r="SVO3" s="165"/>
      <c r="SVP3" s="165"/>
      <c r="SVQ3" s="165"/>
      <c r="SVR3" s="165"/>
      <c r="SVS3" s="165"/>
      <c r="SVT3" s="165"/>
      <c r="SVU3" s="165"/>
      <c r="SVV3" s="165"/>
      <c r="SVW3" s="165"/>
      <c r="SVX3" s="165"/>
      <c r="SVY3" s="165"/>
      <c r="SVZ3" s="165"/>
      <c r="SWA3" s="165"/>
      <c r="SWB3" s="165"/>
      <c r="SWC3" s="165"/>
      <c r="SWD3" s="165"/>
      <c r="SWE3" s="165"/>
      <c r="SWF3" s="165"/>
      <c r="SWG3" s="165"/>
      <c r="SWH3" s="165"/>
      <c r="SWI3" s="165"/>
      <c r="SWJ3" s="165"/>
      <c r="SWK3" s="165"/>
      <c r="SWL3" s="165"/>
      <c r="SWM3" s="165"/>
      <c r="SWN3" s="165"/>
      <c r="SWO3" s="165"/>
      <c r="SWP3" s="165"/>
      <c r="SWQ3" s="165"/>
      <c r="SWR3" s="165"/>
      <c r="SWS3" s="165"/>
      <c r="SWT3" s="165"/>
      <c r="SWU3" s="165"/>
      <c r="SWV3" s="165"/>
      <c r="SWW3" s="165"/>
      <c r="SWX3" s="165"/>
      <c r="SWY3" s="165"/>
      <c r="SWZ3" s="165"/>
      <c r="SXA3" s="165"/>
      <c r="SXB3" s="165"/>
      <c r="SXC3" s="165"/>
      <c r="SXD3" s="165"/>
      <c r="SXE3" s="165"/>
      <c r="SXF3" s="165"/>
      <c r="SXG3" s="165"/>
      <c r="SXH3" s="165"/>
      <c r="SXI3" s="165"/>
      <c r="SXJ3" s="165"/>
      <c r="SXK3" s="165"/>
      <c r="SXL3" s="165"/>
      <c r="SXM3" s="165"/>
      <c r="SXN3" s="165"/>
      <c r="SXO3" s="165"/>
      <c r="SXP3" s="165"/>
      <c r="SXQ3" s="165"/>
      <c r="SXR3" s="165"/>
      <c r="SXS3" s="165"/>
      <c r="SXT3" s="165"/>
      <c r="SXU3" s="165"/>
      <c r="SXV3" s="165"/>
      <c r="SXW3" s="165"/>
      <c r="SXX3" s="165"/>
      <c r="SXY3" s="165"/>
      <c r="SXZ3" s="165"/>
      <c r="SYA3" s="165"/>
      <c r="SYB3" s="165"/>
      <c r="SYC3" s="165"/>
      <c r="SYD3" s="165"/>
      <c r="SYE3" s="165"/>
      <c r="SYF3" s="165"/>
      <c r="SYG3" s="165"/>
      <c r="SYH3" s="165"/>
      <c r="SYI3" s="165"/>
      <c r="SYJ3" s="165"/>
      <c r="SYK3" s="165"/>
      <c r="SYL3" s="165"/>
      <c r="SYM3" s="165"/>
      <c r="SYN3" s="165"/>
      <c r="SYO3" s="165"/>
      <c r="SYP3" s="165"/>
      <c r="SYQ3" s="165"/>
      <c r="SYR3" s="165"/>
      <c r="SYS3" s="165"/>
      <c r="SYT3" s="165"/>
      <c r="SYU3" s="165"/>
      <c r="SYV3" s="165"/>
      <c r="SYW3" s="165"/>
      <c r="SYX3" s="165"/>
      <c r="SYY3" s="165"/>
      <c r="SYZ3" s="165"/>
      <c r="SZA3" s="165"/>
      <c r="SZB3" s="165"/>
      <c r="SZC3" s="165"/>
      <c r="SZD3" s="165"/>
      <c r="SZE3" s="165"/>
      <c r="SZF3" s="165"/>
      <c r="SZG3" s="165"/>
      <c r="SZH3" s="165"/>
      <c r="SZI3" s="165"/>
      <c r="SZJ3" s="165"/>
      <c r="SZK3" s="165"/>
      <c r="SZL3" s="165"/>
      <c r="SZM3" s="165"/>
      <c r="SZN3" s="165"/>
      <c r="SZO3" s="165"/>
      <c r="SZP3" s="165"/>
      <c r="SZQ3" s="165"/>
      <c r="SZR3" s="165"/>
      <c r="SZS3" s="165"/>
      <c r="SZT3" s="165"/>
      <c r="SZU3" s="165"/>
      <c r="SZV3" s="165"/>
      <c r="SZW3" s="165"/>
      <c r="SZX3" s="165"/>
      <c r="SZY3" s="165"/>
      <c r="SZZ3" s="165"/>
      <c r="TAA3" s="165"/>
      <c r="TAB3" s="165"/>
      <c r="TAC3" s="165"/>
      <c r="TAD3" s="165"/>
      <c r="TAE3" s="165"/>
      <c r="TAF3" s="165"/>
      <c r="TAG3" s="165"/>
      <c r="TAH3" s="165"/>
      <c r="TAI3" s="165"/>
      <c r="TAJ3" s="165"/>
      <c r="TAK3" s="165"/>
      <c r="TAL3" s="165"/>
      <c r="TAM3" s="165"/>
      <c r="TAN3" s="165"/>
      <c r="TAO3" s="165"/>
      <c r="TAP3" s="165"/>
      <c r="TAQ3" s="165"/>
      <c r="TAR3" s="165"/>
      <c r="TAS3" s="165"/>
      <c r="TAT3" s="165"/>
      <c r="TAU3" s="165"/>
      <c r="TAV3" s="165"/>
      <c r="TAW3" s="165"/>
      <c r="TAX3" s="165"/>
      <c r="TAY3" s="165"/>
      <c r="TAZ3" s="165"/>
      <c r="TBA3" s="165"/>
      <c r="TBB3" s="165"/>
      <c r="TBC3" s="165"/>
      <c r="TBD3" s="165"/>
      <c r="TBE3" s="165"/>
      <c r="TBF3" s="165"/>
      <c r="TBG3" s="165"/>
      <c r="TBH3" s="165"/>
      <c r="TBI3" s="165"/>
      <c r="TBJ3" s="165"/>
      <c r="TBK3" s="165"/>
      <c r="TBL3" s="165"/>
      <c r="TBM3" s="165"/>
      <c r="TBN3" s="165"/>
      <c r="TBO3" s="165"/>
      <c r="TBP3" s="165"/>
      <c r="TBQ3" s="165"/>
      <c r="TBR3" s="165"/>
      <c r="TBS3" s="165"/>
      <c r="TBT3" s="165"/>
      <c r="TBU3" s="165"/>
      <c r="TBV3" s="165"/>
      <c r="TBW3" s="165"/>
      <c r="TBX3" s="165"/>
      <c r="TBY3" s="165"/>
      <c r="TBZ3" s="165"/>
      <c r="TCA3" s="165"/>
      <c r="TCB3" s="165"/>
      <c r="TCC3" s="165"/>
      <c r="TCD3" s="165"/>
      <c r="TCE3" s="165"/>
      <c r="TCF3" s="165"/>
      <c r="TCG3" s="165"/>
      <c r="TCH3" s="165"/>
      <c r="TCI3" s="165"/>
      <c r="TCJ3" s="165"/>
      <c r="TCK3" s="165"/>
      <c r="TCL3" s="165"/>
      <c r="TCM3" s="165"/>
      <c r="TCN3" s="165"/>
      <c r="TCO3" s="165"/>
      <c r="TCP3" s="165"/>
      <c r="TCQ3" s="165"/>
      <c r="TCR3" s="165"/>
      <c r="TCS3" s="165"/>
      <c r="TCT3" s="165"/>
      <c r="TCU3" s="165"/>
      <c r="TCV3" s="165"/>
      <c r="TCW3" s="165"/>
      <c r="TCX3" s="165"/>
      <c r="TCY3" s="165"/>
      <c r="TCZ3" s="165"/>
      <c r="TDA3" s="165"/>
      <c r="TDB3" s="165"/>
      <c r="TDC3" s="165"/>
      <c r="TDD3" s="165"/>
      <c r="TDE3" s="165"/>
      <c r="TDF3" s="165"/>
      <c r="TDG3" s="165"/>
      <c r="TDH3" s="165"/>
      <c r="TDI3" s="165"/>
      <c r="TDJ3" s="165"/>
      <c r="TDK3" s="165"/>
      <c r="TDL3" s="165"/>
      <c r="TDM3" s="165"/>
      <c r="TDN3" s="165"/>
      <c r="TDO3" s="165"/>
      <c r="TDP3" s="165"/>
      <c r="TDQ3" s="165"/>
      <c r="TDR3" s="165"/>
      <c r="TDS3" s="165"/>
      <c r="TDT3" s="165"/>
      <c r="TDU3" s="165"/>
      <c r="TDV3" s="165"/>
      <c r="TDW3" s="165"/>
      <c r="TDX3" s="165"/>
      <c r="TDY3" s="165"/>
      <c r="TDZ3" s="165"/>
      <c r="TEA3" s="165"/>
      <c r="TEB3" s="165"/>
      <c r="TEC3" s="165"/>
      <c r="TED3" s="165"/>
      <c r="TEE3" s="165"/>
      <c r="TEF3" s="165"/>
      <c r="TEG3" s="165"/>
      <c r="TEH3" s="165"/>
      <c r="TEI3" s="165"/>
      <c r="TEJ3" s="165"/>
      <c r="TEK3" s="165"/>
      <c r="TEL3" s="165"/>
      <c r="TEM3" s="165"/>
      <c r="TEN3" s="165"/>
      <c r="TEO3" s="165"/>
      <c r="TEP3" s="165"/>
      <c r="TEQ3" s="165"/>
      <c r="TER3" s="165"/>
      <c r="TES3" s="165"/>
      <c r="TET3" s="165"/>
      <c r="TEU3" s="165"/>
      <c r="TEV3" s="165"/>
      <c r="TEW3" s="165"/>
      <c r="TEX3" s="165"/>
      <c r="TEY3" s="165"/>
      <c r="TEZ3" s="165"/>
      <c r="TFA3" s="165"/>
      <c r="TFB3" s="165"/>
      <c r="TFC3" s="165"/>
      <c r="TFD3" s="165"/>
      <c r="TFE3" s="165"/>
      <c r="TFF3" s="165"/>
      <c r="TFG3" s="165"/>
      <c r="TFH3" s="165"/>
      <c r="TFI3" s="165"/>
      <c r="TFJ3" s="165"/>
      <c r="TFK3" s="165"/>
      <c r="TFL3" s="165"/>
      <c r="TFM3" s="165"/>
      <c r="TFN3" s="165"/>
      <c r="TFO3" s="165"/>
      <c r="TFP3" s="165"/>
      <c r="TFQ3" s="165"/>
      <c r="TFR3" s="165"/>
      <c r="TFS3" s="165"/>
      <c r="TFT3" s="165"/>
      <c r="TFU3" s="165"/>
      <c r="TFV3" s="165"/>
      <c r="TFW3" s="165"/>
      <c r="TFX3" s="165"/>
      <c r="TFY3" s="165"/>
      <c r="TFZ3" s="165"/>
      <c r="TGA3" s="165"/>
      <c r="TGB3" s="165"/>
      <c r="TGC3" s="165"/>
      <c r="TGD3" s="165"/>
      <c r="TGE3" s="165"/>
      <c r="TGF3" s="165"/>
      <c r="TGG3" s="165"/>
      <c r="TGH3" s="165"/>
      <c r="TGI3" s="165"/>
      <c r="TGJ3" s="165"/>
      <c r="TGK3" s="165"/>
      <c r="TGL3" s="165"/>
      <c r="TGM3" s="165"/>
      <c r="TGN3" s="165"/>
      <c r="TGO3" s="165"/>
      <c r="TGP3" s="165"/>
      <c r="TGQ3" s="165"/>
      <c r="TGR3" s="165"/>
      <c r="TGS3" s="165"/>
      <c r="TGT3" s="165"/>
      <c r="TGU3" s="165"/>
      <c r="TGV3" s="165"/>
      <c r="TGW3" s="165"/>
      <c r="TGX3" s="165"/>
      <c r="TGY3" s="165"/>
      <c r="TGZ3" s="165"/>
      <c r="THA3" s="165"/>
      <c r="THB3" s="165"/>
      <c r="THC3" s="165"/>
      <c r="THD3" s="165"/>
      <c r="THE3" s="165"/>
      <c r="THF3" s="165"/>
      <c r="THG3" s="165"/>
      <c r="THH3" s="165"/>
      <c r="THI3" s="165"/>
      <c r="THJ3" s="165"/>
      <c r="THK3" s="165"/>
      <c r="THL3" s="165"/>
      <c r="THM3" s="165"/>
      <c r="THN3" s="165"/>
      <c r="THO3" s="165"/>
      <c r="THP3" s="165"/>
      <c r="THQ3" s="165"/>
      <c r="THR3" s="165"/>
      <c r="THS3" s="165"/>
      <c r="THT3" s="165"/>
      <c r="THU3" s="165"/>
      <c r="THV3" s="165"/>
      <c r="THW3" s="165"/>
      <c r="THX3" s="165"/>
      <c r="THY3" s="165"/>
      <c r="THZ3" s="165"/>
      <c r="TIA3" s="165"/>
      <c r="TIB3" s="165"/>
      <c r="TIC3" s="165"/>
      <c r="TID3" s="165"/>
      <c r="TIE3" s="165"/>
      <c r="TIF3" s="165"/>
      <c r="TIG3" s="165"/>
      <c r="TIH3" s="165"/>
      <c r="TII3" s="165"/>
      <c r="TIJ3" s="165"/>
      <c r="TIK3" s="165"/>
      <c r="TIL3" s="165"/>
      <c r="TIM3" s="165"/>
      <c r="TIN3" s="165"/>
      <c r="TIO3" s="165"/>
      <c r="TIP3" s="165"/>
      <c r="TIQ3" s="165"/>
      <c r="TIR3" s="165"/>
      <c r="TIS3" s="165"/>
      <c r="TIT3" s="165"/>
      <c r="TIU3" s="165"/>
      <c r="TIV3" s="165"/>
      <c r="TIW3" s="165"/>
      <c r="TIX3" s="165"/>
      <c r="TIY3" s="165"/>
      <c r="TIZ3" s="165"/>
      <c r="TJA3" s="165"/>
      <c r="TJB3" s="165"/>
      <c r="TJC3" s="165"/>
      <c r="TJD3" s="165"/>
      <c r="TJE3" s="165"/>
      <c r="TJF3" s="165"/>
      <c r="TJG3" s="165"/>
      <c r="TJH3" s="165"/>
      <c r="TJI3" s="165"/>
      <c r="TJJ3" s="165"/>
      <c r="TJK3" s="165"/>
      <c r="TJL3" s="165"/>
      <c r="TJM3" s="165"/>
      <c r="TJN3" s="165"/>
      <c r="TJO3" s="165"/>
      <c r="TJP3" s="165"/>
      <c r="TJQ3" s="165"/>
      <c r="TJR3" s="165"/>
      <c r="TJS3" s="165"/>
      <c r="TJT3" s="165"/>
      <c r="TJU3" s="165"/>
      <c r="TJV3" s="165"/>
      <c r="TJW3" s="165"/>
      <c r="TJX3" s="165"/>
      <c r="TJY3" s="165"/>
      <c r="TJZ3" s="165"/>
      <c r="TKA3" s="165"/>
      <c r="TKB3" s="165"/>
      <c r="TKC3" s="165"/>
      <c r="TKD3" s="165"/>
      <c r="TKE3" s="165"/>
      <c r="TKF3" s="165"/>
      <c r="TKG3" s="165"/>
      <c r="TKH3" s="165"/>
      <c r="TKI3" s="165"/>
      <c r="TKJ3" s="165"/>
      <c r="TKK3" s="165"/>
      <c r="TKL3" s="165"/>
      <c r="TKM3" s="165"/>
      <c r="TKN3" s="165"/>
      <c r="TKO3" s="165"/>
      <c r="TKP3" s="165"/>
      <c r="TKQ3" s="165"/>
      <c r="TKR3" s="165"/>
      <c r="TKS3" s="165"/>
      <c r="TKT3" s="165"/>
      <c r="TKU3" s="165"/>
      <c r="TKV3" s="165"/>
      <c r="TKW3" s="165"/>
      <c r="TKX3" s="165"/>
      <c r="TKY3" s="165"/>
      <c r="TKZ3" s="165"/>
      <c r="TLA3" s="165"/>
      <c r="TLB3" s="165"/>
      <c r="TLC3" s="165"/>
      <c r="TLD3" s="165"/>
      <c r="TLE3" s="165"/>
      <c r="TLF3" s="165"/>
      <c r="TLG3" s="165"/>
      <c r="TLH3" s="165"/>
      <c r="TLI3" s="165"/>
      <c r="TLJ3" s="165"/>
      <c r="TLK3" s="165"/>
      <c r="TLL3" s="165"/>
      <c r="TLM3" s="165"/>
      <c r="TLN3" s="165"/>
      <c r="TLO3" s="165"/>
      <c r="TLP3" s="165"/>
      <c r="TLQ3" s="165"/>
      <c r="TLR3" s="165"/>
      <c r="TLS3" s="165"/>
      <c r="TLT3" s="165"/>
      <c r="TLU3" s="165"/>
      <c r="TLV3" s="165"/>
      <c r="TLW3" s="165"/>
      <c r="TLX3" s="165"/>
      <c r="TLY3" s="165"/>
      <c r="TLZ3" s="165"/>
      <c r="TMA3" s="165"/>
      <c r="TMB3" s="165"/>
      <c r="TMC3" s="165"/>
      <c r="TMD3" s="165"/>
      <c r="TME3" s="165"/>
      <c r="TMF3" s="165"/>
      <c r="TMG3" s="165"/>
      <c r="TMH3" s="165"/>
      <c r="TMI3" s="165"/>
      <c r="TMJ3" s="165"/>
      <c r="TMK3" s="165"/>
      <c r="TML3" s="165"/>
      <c r="TMM3" s="165"/>
      <c r="TMN3" s="165"/>
      <c r="TMO3" s="165"/>
      <c r="TMP3" s="165"/>
      <c r="TMQ3" s="165"/>
      <c r="TMR3" s="165"/>
      <c r="TMS3" s="165"/>
      <c r="TMT3" s="165"/>
      <c r="TMU3" s="165"/>
      <c r="TMV3" s="165"/>
      <c r="TMW3" s="165"/>
      <c r="TMX3" s="165"/>
      <c r="TMY3" s="165"/>
      <c r="TMZ3" s="165"/>
      <c r="TNA3" s="165"/>
      <c r="TNB3" s="165"/>
      <c r="TNC3" s="165"/>
      <c r="TND3" s="165"/>
      <c r="TNE3" s="165"/>
      <c r="TNF3" s="165"/>
      <c r="TNG3" s="165"/>
      <c r="TNH3" s="165"/>
      <c r="TNI3" s="165"/>
      <c r="TNJ3" s="165"/>
      <c r="TNK3" s="165"/>
      <c r="TNL3" s="165"/>
      <c r="TNM3" s="165"/>
      <c r="TNN3" s="165"/>
      <c r="TNO3" s="165"/>
      <c r="TNP3" s="165"/>
      <c r="TNQ3" s="165"/>
      <c r="TNR3" s="165"/>
      <c r="TNS3" s="165"/>
      <c r="TNT3" s="165"/>
      <c r="TNU3" s="165"/>
      <c r="TNV3" s="165"/>
      <c r="TNW3" s="165"/>
      <c r="TNX3" s="165"/>
      <c r="TNY3" s="165"/>
      <c r="TNZ3" s="165"/>
      <c r="TOA3" s="165"/>
      <c r="TOB3" s="165"/>
      <c r="TOC3" s="165"/>
      <c r="TOD3" s="165"/>
      <c r="TOE3" s="165"/>
      <c r="TOF3" s="165"/>
      <c r="TOG3" s="165"/>
      <c r="TOH3" s="165"/>
      <c r="TOI3" s="165"/>
      <c r="TOJ3" s="165"/>
      <c r="TOK3" s="165"/>
      <c r="TOL3" s="165"/>
      <c r="TOM3" s="165"/>
      <c r="TON3" s="165"/>
      <c r="TOO3" s="165"/>
      <c r="TOP3" s="165"/>
      <c r="TOQ3" s="165"/>
      <c r="TOR3" s="165"/>
      <c r="TOS3" s="165"/>
      <c r="TOT3" s="165"/>
      <c r="TOU3" s="165"/>
      <c r="TOV3" s="165"/>
      <c r="TOW3" s="165"/>
      <c r="TOX3" s="165"/>
      <c r="TOY3" s="165"/>
      <c r="TOZ3" s="165"/>
      <c r="TPA3" s="165"/>
      <c r="TPB3" s="165"/>
      <c r="TPC3" s="165"/>
      <c r="TPD3" s="165"/>
      <c r="TPE3" s="165"/>
      <c r="TPF3" s="165"/>
      <c r="TPG3" s="165"/>
      <c r="TPH3" s="165"/>
      <c r="TPI3" s="165"/>
      <c r="TPJ3" s="165"/>
      <c r="TPK3" s="165"/>
      <c r="TPL3" s="165"/>
      <c r="TPM3" s="165"/>
      <c r="TPN3" s="165"/>
      <c r="TPO3" s="165"/>
      <c r="TPP3" s="165"/>
      <c r="TPQ3" s="165"/>
      <c r="TPR3" s="165"/>
      <c r="TPS3" s="165"/>
      <c r="TPT3" s="165"/>
      <c r="TPU3" s="165"/>
      <c r="TPV3" s="165"/>
      <c r="TPW3" s="165"/>
      <c r="TPX3" s="165"/>
      <c r="TPY3" s="165"/>
      <c r="TPZ3" s="165"/>
      <c r="TQA3" s="165"/>
      <c r="TQB3" s="165"/>
      <c r="TQC3" s="165"/>
      <c r="TQD3" s="165"/>
      <c r="TQE3" s="165"/>
      <c r="TQF3" s="165"/>
      <c r="TQG3" s="165"/>
      <c r="TQH3" s="165"/>
      <c r="TQI3" s="165"/>
      <c r="TQJ3" s="165"/>
      <c r="TQK3" s="165"/>
      <c r="TQL3" s="165"/>
      <c r="TQM3" s="165"/>
      <c r="TQN3" s="165"/>
      <c r="TQO3" s="165"/>
      <c r="TQP3" s="165"/>
      <c r="TQQ3" s="165"/>
      <c r="TQR3" s="165"/>
      <c r="TQS3" s="165"/>
      <c r="TQT3" s="165"/>
      <c r="TQU3" s="165"/>
      <c r="TQV3" s="165"/>
      <c r="TQW3" s="165"/>
      <c r="TQX3" s="165"/>
      <c r="TQY3" s="165"/>
      <c r="TQZ3" s="165"/>
      <c r="TRA3" s="165"/>
      <c r="TRB3" s="165"/>
      <c r="TRC3" s="165"/>
      <c r="TRD3" s="165"/>
      <c r="TRE3" s="165"/>
      <c r="TRF3" s="165"/>
      <c r="TRG3" s="165"/>
      <c r="TRH3" s="165"/>
      <c r="TRI3" s="165"/>
      <c r="TRJ3" s="165"/>
      <c r="TRK3" s="165"/>
      <c r="TRL3" s="165"/>
      <c r="TRM3" s="165"/>
      <c r="TRN3" s="165"/>
      <c r="TRO3" s="165"/>
      <c r="TRP3" s="165"/>
      <c r="TRQ3" s="165"/>
      <c r="TRR3" s="165"/>
      <c r="TRS3" s="165"/>
      <c r="TRT3" s="165"/>
      <c r="TRU3" s="165"/>
      <c r="TRV3" s="165"/>
      <c r="TRW3" s="165"/>
      <c r="TRX3" s="165"/>
      <c r="TRY3" s="165"/>
      <c r="TRZ3" s="165"/>
      <c r="TSA3" s="165"/>
      <c r="TSB3" s="165"/>
      <c r="TSC3" s="165"/>
      <c r="TSD3" s="165"/>
      <c r="TSE3" s="165"/>
      <c r="TSF3" s="165"/>
      <c r="TSG3" s="165"/>
      <c r="TSH3" s="165"/>
      <c r="TSI3" s="165"/>
      <c r="TSJ3" s="165"/>
      <c r="TSK3" s="165"/>
      <c r="TSL3" s="165"/>
      <c r="TSM3" s="165"/>
      <c r="TSN3" s="165"/>
      <c r="TSO3" s="165"/>
      <c r="TSP3" s="165"/>
      <c r="TSQ3" s="165"/>
      <c r="TSR3" s="165"/>
      <c r="TSS3" s="165"/>
      <c r="TST3" s="165"/>
      <c r="TSU3" s="165"/>
      <c r="TSV3" s="165"/>
      <c r="TSW3" s="165"/>
      <c r="TSX3" s="165"/>
      <c r="TSY3" s="165"/>
      <c r="TSZ3" s="165"/>
      <c r="TTA3" s="165"/>
      <c r="TTB3" s="165"/>
      <c r="TTC3" s="165"/>
      <c r="TTD3" s="165"/>
      <c r="TTE3" s="165"/>
      <c r="TTF3" s="165"/>
      <c r="TTG3" s="165"/>
      <c r="TTH3" s="165"/>
      <c r="TTI3" s="165"/>
      <c r="TTJ3" s="165"/>
      <c r="TTK3" s="165"/>
      <c r="TTL3" s="165"/>
      <c r="TTM3" s="165"/>
      <c r="TTN3" s="165"/>
      <c r="TTO3" s="165"/>
      <c r="TTP3" s="165"/>
      <c r="TTQ3" s="165"/>
      <c r="TTR3" s="165"/>
      <c r="TTS3" s="165"/>
      <c r="TTT3" s="165"/>
      <c r="TTU3" s="165"/>
      <c r="TTV3" s="165"/>
      <c r="TTW3" s="165"/>
      <c r="TTX3" s="165"/>
      <c r="TTY3" s="165"/>
      <c r="TTZ3" s="165"/>
      <c r="TUA3" s="165"/>
      <c r="TUB3" s="165"/>
      <c r="TUC3" s="165"/>
      <c r="TUD3" s="165"/>
      <c r="TUE3" s="165"/>
      <c r="TUF3" s="165"/>
      <c r="TUG3" s="165"/>
      <c r="TUH3" s="165"/>
      <c r="TUI3" s="165"/>
      <c r="TUJ3" s="165"/>
      <c r="TUK3" s="165"/>
      <c r="TUL3" s="165"/>
      <c r="TUM3" s="165"/>
      <c r="TUN3" s="165"/>
      <c r="TUO3" s="165"/>
      <c r="TUP3" s="165"/>
      <c r="TUQ3" s="165"/>
      <c r="TUR3" s="165"/>
      <c r="TUS3" s="165"/>
      <c r="TUT3" s="165"/>
      <c r="TUU3" s="165"/>
      <c r="TUV3" s="165"/>
      <c r="TUW3" s="165"/>
      <c r="TUX3" s="165"/>
      <c r="TUY3" s="165"/>
      <c r="TUZ3" s="165"/>
      <c r="TVA3" s="165"/>
      <c r="TVB3" s="165"/>
      <c r="TVC3" s="165"/>
      <c r="TVD3" s="165"/>
      <c r="TVE3" s="165"/>
      <c r="TVF3" s="165"/>
      <c r="TVG3" s="165"/>
      <c r="TVH3" s="165"/>
      <c r="TVI3" s="165"/>
      <c r="TVJ3" s="165"/>
      <c r="TVK3" s="165"/>
      <c r="TVL3" s="165"/>
      <c r="TVM3" s="165"/>
      <c r="TVN3" s="165"/>
      <c r="TVO3" s="165"/>
      <c r="TVP3" s="165"/>
      <c r="TVQ3" s="165"/>
      <c r="TVR3" s="165"/>
      <c r="TVS3" s="165"/>
      <c r="TVT3" s="165"/>
      <c r="TVU3" s="165"/>
      <c r="TVV3" s="165"/>
      <c r="TVW3" s="165"/>
      <c r="TVX3" s="165"/>
      <c r="TVY3" s="165"/>
      <c r="TVZ3" s="165"/>
      <c r="TWA3" s="165"/>
      <c r="TWB3" s="165"/>
      <c r="TWC3" s="165"/>
      <c r="TWD3" s="165"/>
      <c r="TWE3" s="165"/>
      <c r="TWF3" s="165"/>
      <c r="TWG3" s="165"/>
      <c r="TWH3" s="165"/>
      <c r="TWI3" s="165"/>
      <c r="TWJ3" s="165"/>
      <c r="TWK3" s="165"/>
      <c r="TWL3" s="165"/>
      <c r="TWM3" s="165"/>
      <c r="TWN3" s="165"/>
      <c r="TWO3" s="165"/>
      <c r="TWP3" s="165"/>
      <c r="TWQ3" s="165"/>
      <c r="TWR3" s="165"/>
      <c r="TWS3" s="165"/>
      <c r="TWT3" s="165"/>
      <c r="TWU3" s="165"/>
      <c r="TWV3" s="165"/>
      <c r="TWW3" s="165"/>
      <c r="TWX3" s="165"/>
      <c r="TWY3" s="165"/>
      <c r="TWZ3" s="165"/>
      <c r="TXA3" s="165"/>
      <c r="TXB3" s="165"/>
      <c r="TXC3" s="165"/>
      <c r="TXD3" s="165"/>
      <c r="TXE3" s="165"/>
      <c r="TXF3" s="165"/>
      <c r="TXG3" s="165"/>
      <c r="TXH3" s="165"/>
      <c r="TXI3" s="165"/>
      <c r="TXJ3" s="165"/>
      <c r="TXK3" s="165"/>
      <c r="TXL3" s="165"/>
      <c r="TXM3" s="165"/>
      <c r="TXN3" s="165"/>
      <c r="TXO3" s="165"/>
      <c r="TXP3" s="165"/>
      <c r="TXQ3" s="165"/>
      <c r="TXR3" s="165"/>
      <c r="TXS3" s="165"/>
      <c r="TXT3" s="165"/>
      <c r="TXU3" s="165"/>
      <c r="TXV3" s="165"/>
      <c r="TXW3" s="165"/>
      <c r="TXX3" s="165"/>
      <c r="TXY3" s="165"/>
      <c r="TXZ3" s="165"/>
      <c r="TYA3" s="165"/>
      <c r="TYB3" s="165"/>
      <c r="TYC3" s="165"/>
      <c r="TYD3" s="165"/>
      <c r="TYE3" s="165"/>
      <c r="TYF3" s="165"/>
      <c r="TYG3" s="165"/>
      <c r="TYH3" s="165"/>
      <c r="TYI3" s="165"/>
      <c r="TYJ3" s="165"/>
      <c r="TYK3" s="165"/>
      <c r="TYL3" s="165"/>
      <c r="TYM3" s="165"/>
      <c r="TYN3" s="165"/>
      <c r="TYO3" s="165"/>
      <c r="TYP3" s="165"/>
      <c r="TYQ3" s="165"/>
      <c r="TYR3" s="165"/>
      <c r="TYS3" s="165"/>
      <c r="TYT3" s="165"/>
      <c r="TYU3" s="165"/>
      <c r="TYV3" s="165"/>
      <c r="TYW3" s="165"/>
      <c r="TYX3" s="165"/>
      <c r="TYY3" s="165"/>
      <c r="TYZ3" s="165"/>
      <c r="TZA3" s="165"/>
      <c r="TZB3" s="165"/>
      <c r="TZC3" s="165"/>
      <c r="TZD3" s="165"/>
      <c r="TZE3" s="165"/>
      <c r="TZF3" s="165"/>
      <c r="TZG3" s="165"/>
      <c r="TZH3" s="165"/>
      <c r="TZI3" s="165"/>
      <c r="TZJ3" s="165"/>
      <c r="TZK3" s="165"/>
      <c r="TZL3" s="165"/>
      <c r="TZM3" s="165"/>
      <c r="TZN3" s="165"/>
      <c r="TZO3" s="165"/>
      <c r="TZP3" s="165"/>
      <c r="TZQ3" s="165"/>
      <c r="TZR3" s="165"/>
      <c r="TZS3" s="165"/>
      <c r="TZT3" s="165"/>
      <c r="TZU3" s="165"/>
      <c r="TZV3" s="165"/>
      <c r="TZW3" s="165"/>
      <c r="TZX3" s="165"/>
      <c r="TZY3" s="165"/>
      <c r="TZZ3" s="165"/>
      <c r="UAA3" s="165"/>
      <c r="UAB3" s="165"/>
      <c r="UAC3" s="165"/>
      <c r="UAD3" s="165"/>
      <c r="UAE3" s="165"/>
      <c r="UAF3" s="165"/>
      <c r="UAG3" s="165"/>
      <c r="UAH3" s="165"/>
      <c r="UAI3" s="165"/>
      <c r="UAJ3" s="165"/>
      <c r="UAK3" s="165"/>
      <c r="UAL3" s="165"/>
      <c r="UAM3" s="165"/>
      <c r="UAN3" s="165"/>
      <c r="UAO3" s="165"/>
      <c r="UAP3" s="165"/>
      <c r="UAQ3" s="165"/>
      <c r="UAR3" s="165"/>
      <c r="UAS3" s="165"/>
      <c r="UAT3" s="165"/>
      <c r="UAU3" s="165"/>
      <c r="UAV3" s="165"/>
      <c r="UAW3" s="165"/>
      <c r="UAX3" s="165"/>
      <c r="UAY3" s="165"/>
      <c r="UAZ3" s="165"/>
      <c r="UBA3" s="165"/>
      <c r="UBB3" s="165"/>
      <c r="UBC3" s="165"/>
      <c r="UBD3" s="165"/>
      <c r="UBE3" s="165"/>
      <c r="UBF3" s="165"/>
      <c r="UBG3" s="165"/>
      <c r="UBH3" s="165"/>
      <c r="UBI3" s="165"/>
      <c r="UBJ3" s="165"/>
      <c r="UBK3" s="165"/>
      <c r="UBL3" s="165"/>
      <c r="UBM3" s="165"/>
      <c r="UBN3" s="165"/>
      <c r="UBO3" s="165"/>
      <c r="UBP3" s="165"/>
      <c r="UBQ3" s="165"/>
      <c r="UBR3" s="165"/>
      <c r="UBS3" s="165"/>
      <c r="UBT3" s="165"/>
      <c r="UBU3" s="165"/>
      <c r="UBV3" s="165"/>
      <c r="UBW3" s="165"/>
      <c r="UBX3" s="165"/>
      <c r="UBY3" s="165"/>
      <c r="UBZ3" s="165"/>
      <c r="UCA3" s="165"/>
      <c r="UCB3" s="165"/>
      <c r="UCC3" s="165"/>
      <c r="UCD3" s="165"/>
      <c r="UCE3" s="165"/>
      <c r="UCF3" s="165"/>
      <c r="UCG3" s="165"/>
      <c r="UCH3" s="165"/>
      <c r="UCI3" s="165"/>
      <c r="UCJ3" s="165"/>
      <c r="UCK3" s="165"/>
      <c r="UCL3" s="165"/>
      <c r="UCM3" s="165"/>
      <c r="UCN3" s="165"/>
      <c r="UCO3" s="165"/>
      <c r="UCP3" s="165"/>
      <c r="UCQ3" s="165"/>
      <c r="UCR3" s="165"/>
      <c r="UCS3" s="165"/>
      <c r="UCT3" s="165"/>
      <c r="UCU3" s="165"/>
      <c r="UCV3" s="165"/>
      <c r="UCW3" s="165"/>
      <c r="UCX3" s="165"/>
      <c r="UCY3" s="165"/>
      <c r="UCZ3" s="165"/>
      <c r="UDA3" s="165"/>
      <c r="UDB3" s="165"/>
      <c r="UDC3" s="165"/>
      <c r="UDD3" s="165"/>
      <c r="UDE3" s="165"/>
      <c r="UDF3" s="165"/>
      <c r="UDG3" s="165"/>
      <c r="UDH3" s="165"/>
      <c r="UDI3" s="165"/>
      <c r="UDJ3" s="165"/>
      <c r="UDK3" s="165"/>
      <c r="UDL3" s="165"/>
      <c r="UDM3" s="165"/>
      <c r="UDN3" s="165"/>
      <c r="UDO3" s="165"/>
      <c r="UDP3" s="165"/>
      <c r="UDQ3" s="165"/>
      <c r="UDR3" s="165"/>
      <c r="UDS3" s="165"/>
      <c r="UDT3" s="165"/>
      <c r="UDU3" s="165"/>
      <c r="UDV3" s="165"/>
      <c r="UDW3" s="165"/>
      <c r="UDX3" s="165"/>
      <c r="UDY3" s="165"/>
      <c r="UDZ3" s="165"/>
      <c r="UEA3" s="165"/>
      <c r="UEB3" s="165"/>
      <c r="UEC3" s="165"/>
      <c r="UED3" s="165"/>
      <c r="UEE3" s="165"/>
      <c r="UEF3" s="165"/>
      <c r="UEG3" s="165"/>
      <c r="UEH3" s="165"/>
      <c r="UEI3" s="165"/>
      <c r="UEJ3" s="165"/>
      <c r="UEK3" s="165"/>
      <c r="UEL3" s="165"/>
      <c r="UEM3" s="165"/>
      <c r="UEN3" s="165"/>
      <c r="UEO3" s="165"/>
      <c r="UEP3" s="165"/>
      <c r="UEQ3" s="165"/>
      <c r="UER3" s="165"/>
      <c r="UES3" s="165"/>
      <c r="UET3" s="165"/>
      <c r="UEU3" s="165"/>
      <c r="UEV3" s="165"/>
      <c r="UEW3" s="165"/>
      <c r="UEX3" s="165"/>
      <c r="UEY3" s="165"/>
      <c r="UEZ3" s="165"/>
      <c r="UFA3" s="165"/>
      <c r="UFB3" s="165"/>
      <c r="UFC3" s="165"/>
      <c r="UFD3" s="165"/>
      <c r="UFE3" s="165"/>
      <c r="UFF3" s="165"/>
      <c r="UFG3" s="165"/>
      <c r="UFH3" s="165"/>
      <c r="UFI3" s="165"/>
      <c r="UFJ3" s="165"/>
      <c r="UFK3" s="165"/>
      <c r="UFL3" s="165"/>
      <c r="UFM3" s="165"/>
      <c r="UFN3" s="165"/>
      <c r="UFO3" s="165"/>
      <c r="UFP3" s="165"/>
      <c r="UFQ3" s="165"/>
      <c r="UFR3" s="165"/>
      <c r="UFS3" s="165"/>
      <c r="UFT3" s="165"/>
      <c r="UFU3" s="165"/>
      <c r="UFV3" s="165"/>
      <c r="UFW3" s="165"/>
      <c r="UFX3" s="165"/>
      <c r="UFY3" s="165"/>
      <c r="UFZ3" s="165"/>
      <c r="UGA3" s="165"/>
      <c r="UGB3" s="165"/>
      <c r="UGC3" s="165"/>
      <c r="UGD3" s="165"/>
      <c r="UGE3" s="165"/>
      <c r="UGF3" s="165"/>
      <c r="UGG3" s="165"/>
      <c r="UGH3" s="165"/>
      <c r="UGI3" s="165"/>
      <c r="UGJ3" s="165"/>
      <c r="UGK3" s="165"/>
      <c r="UGL3" s="165"/>
      <c r="UGM3" s="165"/>
      <c r="UGN3" s="165"/>
      <c r="UGO3" s="165"/>
      <c r="UGP3" s="165"/>
      <c r="UGQ3" s="165"/>
      <c r="UGR3" s="165"/>
      <c r="UGS3" s="165"/>
      <c r="UGT3" s="165"/>
      <c r="UGU3" s="165"/>
      <c r="UGV3" s="165"/>
      <c r="UGW3" s="165"/>
      <c r="UGX3" s="165"/>
      <c r="UGY3" s="165"/>
      <c r="UGZ3" s="165"/>
      <c r="UHA3" s="165"/>
      <c r="UHB3" s="165"/>
      <c r="UHC3" s="165"/>
      <c r="UHD3" s="165"/>
      <c r="UHE3" s="165"/>
      <c r="UHF3" s="165"/>
      <c r="UHG3" s="165"/>
      <c r="UHH3" s="165"/>
      <c r="UHI3" s="165"/>
      <c r="UHJ3" s="165"/>
      <c r="UHK3" s="165"/>
      <c r="UHL3" s="165"/>
      <c r="UHM3" s="165"/>
      <c r="UHN3" s="165"/>
      <c r="UHO3" s="165"/>
      <c r="UHP3" s="165"/>
      <c r="UHQ3" s="165"/>
      <c r="UHR3" s="165"/>
      <c r="UHS3" s="165"/>
      <c r="UHT3" s="165"/>
      <c r="UHU3" s="165"/>
      <c r="UHV3" s="165"/>
      <c r="UHW3" s="165"/>
      <c r="UHX3" s="165"/>
      <c r="UHY3" s="165"/>
      <c r="UHZ3" s="165"/>
      <c r="UIA3" s="165"/>
      <c r="UIB3" s="165"/>
      <c r="UIC3" s="165"/>
      <c r="UID3" s="165"/>
      <c r="UIE3" s="165"/>
      <c r="UIF3" s="165"/>
      <c r="UIG3" s="165"/>
      <c r="UIH3" s="165"/>
      <c r="UII3" s="165"/>
      <c r="UIJ3" s="165"/>
      <c r="UIK3" s="165"/>
      <c r="UIL3" s="165"/>
      <c r="UIM3" s="165"/>
      <c r="UIN3" s="165"/>
      <c r="UIO3" s="165"/>
      <c r="UIP3" s="165"/>
      <c r="UIQ3" s="165"/>
      <c r="UIR3" s="165"/>
      <c r="UIS3" s="165"/>
      <c r="UIT3" s="165"/>
      <c r="UIU3" s="165"/>
      <c r="UIV3" s="165"/>
      <c r="UIW3" s="165"/>
      <c r="UIX3" s="165"/>
      <c r="UIY3" s="165"/>
      <c r="UIZ3" s="165"/>
      <c r="UJA3" s="165"/>
      <c r="UJB3" s="165"/>
      <c r="UJC3" s="165"/>
      <c r="UJD3" s="165"/>
      <c r="UJE3" s="165"/>
      <c r="UJF3" s="165"/>
      <c r="UJG3" s="165"/>
      <c r="UJH3" s="165"/>
      <c r="UJI3" s="165"/>
      <c r="UJJ3" s="165"/>
      <c r="UJK3" s="165"/>
      <c r="UJL3" s="165"/>
      <c r="UJM3" s="165"/>
      <c r="UJN3" s="165"/>
      <c r="UJO3" s="165"/>
      <c r="UJP3" s="165"/>
      <c r="UJQ3" s="165"/>
      <c r="UJR3" s="165"/>
      <c r="UJS3" s="165"/>
      <c r="UJT3" s="165"/>
      <c r="UJU3" s="165"/>
      <c r="UJV3" s="165"/>
      <c r="UJW3" s="165"/>
      <c r="UJX3" s="165"/>
      <c r="UJY3" s="165"/>
      <c r="UJZ3" s="165"/>
      <c r="UKA3" s="165"/>
      <c r="UKB3" s="165"/>
      <c r="UKC3" s="165"/>
      <c r="UKD3" s="165"/>
      <c r="UKE3" s="165"/>
      <c r="UKF3" s="165"/>
      <c r="UKG3" s="165"/>
      <c r="UKH3" s="165"/>
      <c r="UKI3" s="165"/>
      <c r="UKJ3" s="165"/>
      <c r="UKK3" s="165"/>
      <c r="UKL3" s="165"/>
      <c r="UKM3" s="165"/>
      <c r="UKN3" s="165"/>
      <c r="UKO3" s="165"/>
      <c r="UKP3" s="165"/>
      <c r="UKQ3" s="165"/>
      <c r="UKR3" s="165"/>
      <c r="UKS3" s="165"/>
      <c r="UKT3" s="165"/>
      <c r="UKU3" s="165"/>
      <c r="UKV3" s="165"/>
      <c r="UKW3" s="165"/>
      <c r="UKX3" s="165"/>
      <c r="UKY3" s="165"/>
      <c r="UKZ3" s="165"/>
      <c r="ULA3" s="165"/>
      <c r="ULB3" s="165"/>
      <c r="ULC3" s="165"/>
      <c r="ULD3" s="165"/>
      <c r="ULE3" s="165"/>
      <c r="ULF3" s="165"/>
      <c r="ULG3" s="165"/>
      <c r="ULH3" s="165"/>
      <c r="ULI3" s="165"/>
      <c r="ULJ3" s="165"/>
      <c r="ULK3" s="165"/>
      <c r="ULL3" s="165"/>
      <c r="ULM3" s="165"/>
      <c r="ULN3" s="165"/>
      <c r="ULO3" s="165"/>
      <c r="ULP3" s="165"/>
      <c r="ULQ3" s="165"/>
      <c r="ULR3" s="165"/>
      <c r="ULS3" s="165"/>
      <c r="ULT3" s="165"/>
      <c r="ULU3" s="165"/>
      <c r="ULV3" s="165"/>
      <c r="ULW3" s="165"/>
      <c r="ULX3" s="165"/>
      <c r="ULY3" s="165"/>
      <c r="ULZ3" s="165"/>
      <c r="UMA3" s="165"/>
      <c r="UMB3" s="165"/>
      <c r="UMC3" s="165"/>
      <c r="UMD3" s="165"/>
      <c r="UME3" s="165"/>
      <c r="UMF3" s="165"/>
      <c r="UMG3" s="165"/>
      <c r="UMH3" s="165"/>
      <c r="UMI3" s="165"/>
      <c r="UMJ3" s="165"/>
      <c r="UMK3" s="165"/>
      <c r="UML3" s="165"/>
      <c r="UMM3" s="165"/>
      <c r="UMN3" s="165"/>
      <c r="UMO3" s="165"/>
      <c r="UMP3" s="165"/>
      <c r="UMQ3" s="165"/>
      <c r="UMR3" s="165"/>
      <c r="UMS3" s="165"/>
      <c r="UMT3" s="165"/>
      <c r="UMU3" s="165"/>
      <c r="UMV3" s="165"/>
      <c r="UMW3" s="165"/>
      <c r="UMX3" s="165"/>
      <c r="UMY3" s="165"/>
      <c r="UMZ3" s="165"/>
      <c r="UNA3" s="165"/>
      <c r="UNB3" s="165"/>
      <c r="UNC3" s="165"/>
      <c r="UND3" s="165"/>
      <c r="UNE3" s="165"/>
      <c r="UNF3" s="165"/>
      <c r="UNG3" s="165"/>
      <c r="UNH3" s="165"/>
      <c r="UNI3" s="165"/>
      <c r="UNJ3" s="165"/>
      <c r="UNK3" s="165"/>
      <c r="UNL3" s="165"/>
      <c r="UNM3" s="165"/>
      <c r="UNN3" s="165"/>
      <c r="UNO3" s="165"/>
      <c r="UNP3" s="165"/>
      <c r="UNQ3" s="165"/>
      <c r="UNR3" s="165"/>
      <c r="UNS3" s="165"/>
      <c r="UNT3" s="165"/>
      <c r="UNU3" s="165"/>
      <c r="UNV3" s="165"/>
      <c r="UNW3" s="165"/>
      <c r="UNX3" s="165"/>
      <c r="UNY3" s="165"/>
      <c r="UNZ3" s="165"/>
      <c r="UOA3" s="165"/>
      <c r="UOB3" s="165"/>
      <c r="UOC3" s="165"/>
      <c r="UOD3" s="165"/>
      <c r="UOE3" s="165"/>
      <c r="UOF3" s="165"/>
      <c r="UOG3" s="165"/>
      <c r="UOH3" s="165"/>
      <c r="UOI3" s="165"/>
      <c r="UOJ3" s="165"/>
      <c r="UOK3" s="165"/>
      <c r="UOL3" s="165"/>
      <c r="UOM3" s="165"/>
      <c r="UON3" s="165"/>
      <c r="UOO3" s="165"/>
      <c r="UOP3" s="165"/>
      <c r="UOQ3" s="165"/>
      <c r="UOR3" s="165"/>
      <c r="UOS3" s="165"/>
      <c r="UOT3" s="165"/>
      <c r="UOU3" s="165"/>
      <c r="UOV3" s="165"/>
      <c r="UOW3" s="165"/>
      <c r="UOX3" s="165"/>
      <c r="UOY3" s="165"/>
      <c r="UOZ3" s="165"/>
      <c r="UPA3" s="165"/>
      <c r="UPB3" s="165"/>
      <c r="UPC3" s="165"/>
      <c r="UPD3" s="165"/>
      <c r="UPE3" s="165"/>
      <c r="UPF3" s="165"/>
      <c r="UPG3" s="165"/>
      <c r="UPH3" s="165"/>
      <c r="UPI3" s="165"/>
      <c r="UPJ3" s="165"/>
      <c r="UPK3" s="165"/>
      <c r="UPL3" s="165"/>
      <c r="UPM3" s="165"/>
      <c r="UPN3" s="165"/>
      <c r="UPO3" s="165"/>
      <c r="UPP3" s="165"/>
      <c r="UPQ3" s="165"/>
      <c r="UPR3" s="165"/>
      <c r="UPS3" s="165"/>
      <c r="UPT3" s="165"/>
      <c r="UPU3" s="165"/>
      <c r="UPV3" s="165"/>
      <c r="UPW3" s="165"/>
      <c r="UPX3" s="165"/>
      <c r="UPY3" s="165"/>
      <c r="UPZ3" s="165"/>
      <c r="UQA3" s="165"/>
      <c r="UQB3" s="165"/>
      <c r="UQC3" s="165"/>
      <c r="UQD3" s="165"/>
      <c r="UQE3" s="165"/>
      <c r="UQF3" s="165"/>
      <c r="UQG3" s="165"/>
      <c r="UQH3" s="165"/>
      <c r="UQI3" s="165"/>
      <c r="UQJ3" s="165"/>
      <c r="UQK3" s="165"/>
      <c r="UQL3" s="165"/>
      <c r="UQM3" s="165"/>
      <c r="UQN3" s="165"/>
      <c r="UQO3" s="165"/>
      <c r="UQP3" s="165"/>
      <c r="UQQ3" s="165"/>
      <c r="UQR3" s="165"/>
      <c r="UQS3" s="165"/>
      <c r="UQT3" s="165"/>
      <c r="UQU3" s="165"/>
      <c r="UQV3" s="165"/>
      <c r="UQW3" s="165"/>
      <c r="UQX3" s="165"/>
      <c r="UQY3" s="165"/>
      <c r="UQZ3" s="165"/>
      <c r="URA3" s="165"/>
      <c r="URB3" s="165"/>
      <c r="URC3" s="165"/>
      <c r="URD3" s="165"/>
      <c r="URE3" s="165"/>
      <c r="URF3" s="165"/>
      <c r="URG3" s="165"/>
      <c r="URH3" s="165"/>
      <c r="URI3" s="165"/>
      <c r="URJ3" s="165"/>
      <c r="URK3" s="165"/>
      <c r="URL3" s="165"/>
      <c r="URM3" s="165"/>
      <c r="URN3" s="165"/>
      <c r="URO3" s="165"/>
      <c r="URP3" s="165"/>
      <c r="URQ3" s="165"/>
      <c r="URR3" s="165"/>
      <c r="URS3" s="165"/>
      <c r="URT3" s="165"/>
      <c r="URU3" s="165"/>
      <c r="URV3" s="165"/>
      <c r="URW3" s="165"/>
      <c r="URX3" s="165"/>
      <c r="URY3" s="165"/>
      <c r="URZ3" s="165"/>
      <c r="USA3" s="165"/>
      <c r="USB3" s="165"/>
      <c r="USC3" s="165"/>
      <c r="USD3" s="165"/>
      <c r="USE3" s="165"/>
      <c r="USF3" s="165"/>
      <c r="USG3" s="165"/>
      <c r="USH3" s="165"/>
      <c r="USI3" s="165"/>
      <c r="USJ3" s="165"/>
      <c r="USK3" s="165"/>
      <c r="USL3" s="165"/>
      <c r="USM3" s="165"/>
      <c r="USN3" s="165"/>
      <c r="USO3" s="165"/>
      <c r="USP3" s="165"/>
      <c r="USQ3" s="165"/>
      <c r="USR3" s="165"/>
      <c r="USS3" s="165"/>
      <c r="UST3" s="165"/>
      <c r="USU3" s="165"/>
      <c r="USV3" s="165"/>
      <c r="USW3" s="165"/>
      <c r="USX3" s="165"/>
      <c r="USY3" s="165"/>
      <c r="USZ3" s="165"/>
      <c r="UTA3" s="165"/>
      <c r="UTB3" s="165"/>
      <c r="UTC3" s="165"/>
      <c r="UTD3" s="165"/>
      <c r="UTE3" s="165"/>
      <c r="UTF3" s="165"/>
      <c r="UTG3" s="165"/>
      <c r="UTH3" s="165"/>
      <c r="UTI3" s="165"/>
      <c r="UTJ3" s="165"/>
      <c r="UTK3" s="165"/>
      <c r="UTL3" s="165"/>
      <c r="UTM3" s="165"/>
      <c r="UTN3" s="165"/>
      <c r="UTO3" s="165"/>
      <c r="UTP3" s="165"/>
      <c r="UTQ3" s="165"/>
      <c r="UTR3" s="165"/>
      <c r="UTS3" s="165"/>
      <c r="UTT3" s="165"/>
      <c r="UTU3" s="165"/>
      <c r="UTV3" s="165"/>
      <c r="UTW3" s="165"/>
      <c r="UTX3" s="165"/>
      <c r="UTY3" s="165"/>
      <c r="UTZ3" s="165"/>
      <c r="UUA3" s="165"/>
      <c r="UUB3" s="165"/>
      <c r="UUC3" s="165"/>
      <c r="UUD3" s="165"/>
      <c r="UUE3" s="165"/>
      <c r="UUF3" s="165"/>
      <c r="UUG3" s="165"/>
      <c r="UUH3" s="165"/>
      <c r="UUI3" s="165"/>
      <c r="UUJ3" s="165"/>
      <c r="UUK3" s="165"/>
      <c r="UUL3" s="165"/>
      <c r="UUM3" s="165"/>
      <c r="UUN3" s="165"/>
      <c r="UUO3" s="165"/>
      <c r="UUP3" s="165"/>
      <c r="UUQ3" s="165"/>
      <c r="UUR3" s="165"/>
      <c r="UUS3" s="165"/>
      <c r="UUT3" s="165"/>
      <c r="UUU3" s="165"/>
      <c r="UUV3" s="165"/>
      <c r="UUW3" s="165"/>
      <c r="UUX3" s="165"/>
      <c r="UUY3" s="165"/>
      <c r="UUZ3" s="165"/>
      <c r="UVA3" s="165"/>
      <c r="UVB3" s="165"/>
      <c r="UVC3" s="165"/>
      <c r="UVD3" s="165"/>
      <c r="UVE3" s="165"/>
      <c r="UVF3" s="165"/>
      <c r="UVG3" s="165"/>
      <c r="UVH3" s="165"/>
      <c r="UVI3" s="165"/>
      <c r="UVJ3" s="165"/>
      <c r="UVK3" s="165"/>
      <c r="UVL3" s="165"/>
      <c r="UVM3" s="165"/>
      <c r="UVN3" s="165"/>
      <c r="UVO3" s="165"/>
      <c r="UVP3" s="165"/>
      <c r="UVQ3" s="165"/>
      <c r="UVR3" s="165"/>
      <c r="UVS3" s="165"/>
      <c r="UVT3" s="165"/>
      <c r="UVU3" s="165"/>
      <c r="UVV3" s="165"/>
      <c r="UVW3" s="165"/>
      <c r="UVX3" s="165"/>
      <c r="UVY3" s="165"/>
      <c r="UVZ3" s="165"/>
      <c r="UWA3" s="165"/>
      <c r="UWB3" s="165"/>
      <c r="UWC3" s="165"/>
      <c r="UWD3" s="165"/>
      <c r="UWE3" s="165"/>
      <c r="UWF3" s="165"/>
      <c r="UWG3" s="165"/>
      <c r="UWH3" s="165"/>
      <c r="UWI3" s="165"/>
      <c r="UWJ3" s="165"/>
      <c r="UWK3" s="165"/>
      <c r="UWL3" s="165"/>
      <c r="UWM3" s="165"/>
      <c r="UWN3" s="165"/>
      <c r="UWO3" s="165"/>
      <c r="UWP3" s="165"/>
      <c r="UWQ3" s="165"/>
      <c r="UWR3" s="165"/>
      <c r="UWS3" s="165"/>
      <c r="UWT3" s="165"/>
      <c r="UWU3" s="165"/>
      <c r="UWV3" s="165"/>
      <c r="UWW3" s="165"/>
      <c r="UWX3" s="165"/>
      <c r="UWY3" s="165"/>
      <c r="UWZ3" s="165"/>
      <c r="UXA3" s="165"/>
      <c r="UXB3" s="165"/>
      <c r="UXC3" s="165"/>
      <c r="UXD3" s="165"/>
      <c r="UXE3" s="165"/>
      <c r="UXF3" s="165"/>
      <c r="UXG3" s="165"/>
      <c r="UXH3" s="165"/>
      <c r="UXI3" s="165"/>
      <c r="UXJ3" s="165"/>
      <c r="UXK3" s="165"/>
      <c r="UXL3" s="165"/>
      <c r="UXM3" s="165"/>
      <c r="UXN3" s="165"/>
      <c r="UXO3" s="165"/>
      <c r="UXP3" s="165"/>
      <c r="UXQ3" s="165"/>
      <c r="UXR3" s="165"/>
      <c r="UXS3" s="165"/>
      <c r="UXT3" s="165"/>
      <c r="UXU3" s="165"/>
      <c r="UXV3" s="165"/>
      <c r="UXW3" s="165"/>
      <c r="UXX3" s="165"/>
      <c r="UXY3" s="165"/>
      <c r="UXZ3" s="165"/>
      <c r="UYA3" s="165"/>
      <c r="UYB3" s="165"/>
      <c r="UYC3" s="165"/>
      <c r="UYD3" s="165"/>
      <c r="UYE3" s="165"/>
      <c r="UYF3" s="165"/>
      <c r="UYG3" s="165"/>
      <c r="UYH3" s="165"/>
      <c r="UYI3" s="165"/>
      <c r="UYJ3" s="165"/>
      <c r="UYK3" s="165"/>
      <c r="UYL3" s="165"/>
      <c r="UYM3" s="165"/>
      <c r="UYN3" s="165"/>
      <c r="UYO3" s="165"/>
      <c r="UYP3" s="165"/>
      <c r="UYQ3" s="165"/>
      <c r="UYR3" s="165"/>
      <c r="UYS3" s="165"/>
      <c r="UYT3" s="165"/>
      <c r="UYU3" s="165"/>
      <c r="UYV3" s="165"/>
      <c r="UYW3" s="165"/>
      <c r="UYX3" s="165"/>
      <c r="UYY3" s="165"/>
      <c r="UYZ3" s="165"/>
      <c r="UZA3" s="165"/>
      <c r="UZB3" s="165"/>
      <c r="UZC3" s="165"/>
      <c r="UZD3" s="165"/>
      <c r="UZE3" s="165"/>
      <c r="UZF3" s="165"/>
      <c r="UZG3" s="165"/>
      <c r="UZH3" s="165"/>
      <c r="UZI3" s="165"/>
      <c r="UZJ3" s="165"/>
      <c r="UZK3" s="165"/>
      <c r="UZL3" s="165"/>
      <c r="UZM3" s="165"/>
      <c r="UZN3" s="165"/>
      <c r="UZO3" s="165"/>
      <c r="UZP3" s="165"/>
      <c r="UZQ3" s="165"/>
      <c r="UZR3" s="165"/>
      <c r="UZS3" s="165"/>
      <c r="UZT3" s="165"/>
      <c r="UZU3" s="165"/>
      <c r="UZV3" s="165"/>
      <c r="UZW3" s="165"/>
      <c r="UZX3" s="165"/>
      <c r="UZY3" s="165"/>
      <c r="UZZ3" s="165"/>
      <c r="VAA3" s="165"/>
      <c r="VAB3" s="165"/>
      <c r="VAC3" s="165"/>
      <c r="VAD3" s="165"/>
      <c r="VAE3" s="165"/>
      <c r="VAF3" s="165"/>
      <c r="VAG3" s="165"/>
      <c r="VAH3" s="165"/>
      <c r="VAI3" s="165"/>
      <c r="VAJ3" s="165"/>
      <c r="VAK3" s="165"/>
      <c r="VAL3" s="165"/>
      <c r="VAM3" s="165"/>
      <c r="VAN3" s="165"/>
      <c r="VAO3" s="165"/>
      <c r="VAP3" s="165"/>
      <c r="VAQ3" s="165"/>
      <c r="VAR3" s="165"/>
      <c r="VAS3" s="165"/>
      <c r="VAT3" s="165"/>
      <c r="VAU3" s="165"/>
      <c r="VAV3" s="165"/>
      <c r="VAW3" s="165"/>
      <c r="VAX3" s="165"/>
      <c r="VAY3" s="165"/>
      <c r="VAZ3" s="165"/>
      <c r="VBA3" s="165"/>
      <c r="VBB3" s="165"/>
      <c r="VBC3" s="165"/>
      <c r="VBD3" s="165"/>
      <c r="VBE3" s="165"/>
      <c r="VBF3" s="165"/>
      <c r="VBG3" s="165"/>
      <c r="VBH3" s="165"/>
      <c r="VBI3" s="165"/>
      <c r="VBJ3" s="165"/>
      <c r="VBK3" s="165"/>
      <c r="VBL3" s="165"/>
      <c r="VBM3" s="165"/>
      <c r="VBN3" s="165"/>
      <c r="VBO3" s="165"/>
      <c r="VBP3" s="165"/>
      <c r="VBQ3" s="165"/>
      <c r="VBR3" s="165"/>
      <c r="VBS3" s="165"/>
      <c r="VBT3" s="165"/>
      <c r="VBU3" s="165"/>
      <c r="VBV3" s="165"/>
      <c r="VBW3" s="165"/>
      <c r="VBX3" s="165"/>
      <c r="VBY3" s="165"/>
      <c r="VBZ3" s="165"/>
      <c r="VCA3" s="165"/>
      <c r="VCB3" s="165"/>
      <c r="VCC3" s="165"/>
      <c r="VCD3" s="165"/>
      <c r="VCE3" s="165"/>
      <c r="VCF3" s="165"/>
      <c r="VCG3" s="165"/>
      <c r="VCH3" s="165"/>
      <c r="VCI3" s="165"/>
      <c r="VCJ3" s="165"/>
      <c r="VCK3" s="165"/>
      <c r="VCL3" s="165"/>
      <c r="VCM3" s="165"/>
      <c r="VCN3" s="165"/>
      <c r="VCO3" s="165"/>
      <c r="VCP3" s="165"/>
      <c r="VCQ3" s="165"/>
      <c r="VCR3" s="165"/>
      <c r="VCS3" s="165"/>
      <c r="VCT3" s="165"/>
      <c r="VCU3" s="165"/>
      <c r="VCV3" s="165"/>
      <c r="VCW3" s="165"/>
      <c r="VCX3" s="165"/>
      <c r="VCY3" s="165"/>
      <c r="VCZ3" s="165"/>
      <c r="VDA3" s="165"/>
      <c r="VDB3" s="165"/>
      <c r="VDC3" s="165"/>
      <c r="VDD3" s="165"/>
      <c r="VDE3" s="165"/>
      <c r="VDF3" s="165"/>
      <c r="VDG3" s="165"/>
      <c r="VDH3" s="165"/>
      <c r="VDI3" s="165"/>
      <c r="VDJ3" s="165"/>
      <c r="VDK3" s="165"/>
      <c r="VDL3" s="165"/>
      <c r="VDM3" s="165"/>
      <c r="VDN3" s="165"/>
      <c r="VDO3" s="165"/>
      <c r="VDP3" s="165"/>
      <c r="VDQ3" s="165"/>
      <c r="VDR3" s="165"/>
      <c r="VDS3" s="165"/>
      <c r="VDT3" s="165"/>
      <c r="VDU3" s="165"/>
      <c r="VDV3" s="165"/>
      <c r="VDW3" s="165"/>
      <c r="VDX3" s="165"/>
      <c r="VDY3" s="165"/>
      <c r="VDZ3" s="165"/>
      <c r="VEA3" s="165"/>
      <c r="VEB3" s="165"/>
      <c r="VEC3" s="165"/>
      <c r="VED3" s="165"/>
      <c r="VEE3" s="165"/>
      <c r="VEF3" s="165"/>
      <c r="VEG3" s="165"/>
      <c r="VEH3" s="165"/>
      <c r="VEI3" s="165"/>
      <c r="VEJ3" s="165"/>
      <c r="VEK3" s="165"/>
      <c r="VEL3" s="165"/>
      <c r="VEM3" s="165"/>
      <c r="VEN3" s="165"/>
      <c r="VEO3" s="165"/>
      <c r="VEP3" s="165"/>
      <c r="VEQ3" s="165"/>
      <c r="VER3" s="165"/>
      <c r="VES3" s="165"/>
      <c r="VET3" s="165"/>
      <c r="VEU3" s="165"/>
      <c r="VEV3" s="165"/>
      <c r="VEW3" s="165"/>
      <c r="VEX3" s="165"/>
      <c r="VEY3" s="165"/>
      <c r="VEZ3" s="165"/>
      <c r="VFA3" s="165"/>
      <c r="VFB3" s="165"/>
      <c r="VFC3" s="165"/>
      <c r="VFD3" s="165"/>
      <c r="VFE3" s="165"/>
      <c r="VFF3" s="165"/>
      <c r="VFG3" s="165"/>
      <c r="VFH3" s="165"/>
      <c r="VFI3" s="165"/>
      <c r="VFJ3" s="165"/>
      <c r="VFK3" s="165"/>
      <c r="VFL3" s="165"/>
      <c r="VFM3" s="165"/>
      <c r="VFN3" s="165"/>
      <c r="VFO3" s="165"/>
      <c r="VFP3" s="165"/>
      <c r="VFQ3" s="165"/>
      <c r="VFR3" s="165"/>
      <c r="VFS3" s="165"/>
      <c r="VFT3" s="165"/>
      <c r="VFU3" s="165"/>
      <c r="VFV3" s="165"/>
      <c r="VFW3" s="165"/>
      <c r="VFX3" s="165"/>
      <c r="VFY3" s="165"/>
      <c r="VFZ3" s="165"/>
      <c r="VGA3" s="165"/>
      <c r="VGB3" s="165"/>
      <c r="VGC3" s="165"/>
      <c r="VGD3" s="165"/>
      <c r="VGE3" s="165"/>
      <c r="VGF3" s="165"/>
      <c r="VGG3" s="165"/>
      <c r="VGH3" s="165"/>
      <c r="VGI3" s="165"/>
      <c r="VGJ3" s="165"/>
      <c r="VGK3" s="165"/>
      <c r="VGL3" s="165"/>
      <c r="VGM3" s="165"/>
      <c r="VGN3" s="165"/>
      <c r="VGO3" s="165"/>
      <c r="VGP3" s="165"/>
      <c r="VGQ3" s="165"/>
      <c r="VGR3" s="165"/>
      <c r="VGS3" s="165"/>
      <c r="VGT3" s="165"/>
      <c r="VGU3" s="165"/>
      <c r="VGV3" s="165"/>
      <c r="VGW3" s="165"/>
      <c r="VGX3" s="165"/>
      <c r="VGY3" s="165"/>
      <c r="VGZ3" s="165"/>
      <c r="VHA3" s="165"/>
      <c r="VHB3" s="165"/>
      <c r="VHC3" s="165"/>
      <c r="VHD3" s="165"/>
      <c r="VHE3" s="165"/>
      <c r="VHF3" s="165"/>
      <c r="VHG3" s="165"/>
      <c r="VHH3" s="165"/>
      <c r="VHI3" s="165"/>
      <c r="VHJ3" s="165"/>
      <c r="VHK3" s="165"/>
      <c r="VHL3" s="165"/>
      <c r="VHM3" s="165"/>
      <c r="VHN3" s="165"/>
      <c r="VHO3" s="165"/>
      <c r="VHP3" s="165"/>
      <c r="VHQ3" s="165"/>
      <c r="VHR3" s="165"/>
      <c r="VHS3" s="165"/>
      <c r="VHT3" s="165"/>
      <c r="VHU3" s="165"/>
      <c r="VHV3" s="165"/>
      <c r="VHW3" s="165"/>
      <c r="VHX3" s="165"/>
      <c r="VHY3" s="165"/>
      <c r="VHZ3" s="165"/>
      <c r="VIA3" s="165"/>
      <c r="VIB3" s="165"/>
      <c r="VIC3" s="165"/>
      <c r="VID3" s="165"/>
      <c r="VIE3" s="165"/>
      <c r="VIF3" s="165"/>
      <c r="VIG3" s="165"/>
      <c r="VIH3" s="165"/>
      <c r="VII3" s="165"/>
      <c r="VIJ3" s="165"/>
      <c r="VIK3" s="165"/>
      <c r="VIL3" s="165"/>
      <c r="VIM3" s="165"/>
      <c r="VIN3" s="165"/>
      <c r="VIO3" s="165"/>
      <c r="VIP3" s="165"/>
      <c r="VIQ3" s="165"/>
      <c r="VIR3" s="165"/>
      <c r="VIS3" s="165"/>
      <c r="VIT3" s="165"/>
      <c r="VIU3" s="165"/>
      <c r="VIV3" s="165"/>
      <c r="VIW3" s="165"/>
      <c r="VIX3" s="165"/>
      <c r="VIY3" s="165"/>
      <c r="VIZ3" s="165"/>
      <c r="VJA3" s="165"/>
      <c r="VJB3" s="165"/>
      <c r="VJC3" s="165"/>
      <c r="VJD3" s="165"/>
      <c r="VJE3" s="165"/>
      <c r="VJF3" s="165"/>
      <c r="VJG3" s="165"/>
      <c r="VJH3" s="165"/>
      <c r="VJI3" s="165"/>
      <c r="VJJ3" s="165"/>
      <c r="VJK3" s="165"/>
      <c r="VJL3" s="165"/>
      <c r="VJM3" s="165"/>
      <c r="VJN3" s="165"/>
      <c r="VJO3" s="165"/>
      <c r="VJP3" s="165"/>
      <c r="VJQ3" s="165"/>
      <c r="VJR3" s="165"/>
      <c r="VJS3" s="165"/>
      <c r="VJT3" s="165"/>
      <c r="VJU3" s="165"/>
      <c r="VJV3" s="165"/>
      <c r="VJW3" s="165"/>
      <c r="VJX3" s="165"/>
      <c r="VJY3" s="165"/>
      <c r="VJZ3" s="165"/>
      <c r="VKA3" s="165"/>
      <c r="VKB3" s="165"/>
      <c r="VKC3" s="165"/>
      <c r="VKD3" s="165"/>
      <c r="VKE3" s="165"/>
      <c r="VKF3" s="165"/>
      <c r="VKG3" s="165"/>
      <c r="VKH3" s="165"/>
      <c r="VKI3" s="165"/>
      <c r="VKJ3" s="165"/>
      <c r="VKK3" s="165"/>
      <c r="VKL3" s="165"/>
      <c r="VKM3" s="165"/>
      <c r="VKN3" s="165"/>
      <c r="VKO3" s="165"/>
      <c r="VKP3" s="165"/>
      <c r="VKQ3" s="165"/>
      <c r="VKR3" s="165"/>
      <c r="VKS3" s="165"/>
      <c r="VKT3" s="165"/>
      <c r="VKU3" s="165"/>
      <c r="VKV3" s="165"/>
      <c r="VKW3" s="165"/>
      <c r="VKX3" s="165"/>
      <c r="VKY3" s="165"/>
      <c r="VKZ3" s="165"/>
      <c r="VLA3" s="165"/>
      <c r="VLB3" s="165"/>
      <c r="VLC3" s="165"/>
      <c r="VLD3" s="165"/>
      <c r="VLE3" s="165"/>
      <c r="VLF3" s="165"/>
      <c r="VLG3" s="165"/>
      <c r="VLH3" s="165"/>
      <c r="VLI3" s="165"/>
      <c r="VLJ3" s="165"/>
      <c r="VLK3" s="165"/>
      <c r="VLL3" s="165"/>
      <c r="VLM3" s="165"/>
      <c r="VLN3" s="165"/>
      <c r="VLO3" s="165"/>
      <c r="VLP3" s="165"/>
      <c r="VLQ3" s="165"/>
      <c r="VLR3" s="165"/>
      <c r="VLS3" s="165"/>
      <c r="VLT3" s="165"/>
      <c r="VLU3" s="165"/>
      <c r="VLV3" s="165"/>
      <c r="VLW3" s="165"/>
      <c r="VLX3" s="165"/>
      <c r="VLY3" s="165"/>
      <c r="VLZ3" s="165"/>
      <c r="VMA3" s="165"/>
      <c r="VMB3" s="165"/>
      <c r="VMC3" s="165"/>
      <c r="VMD3" s="165"/>
      <c r="VME3" s="165"/>
      <c r="VMF3" s="165"/>
      <c r="VMG3" s="165"/>
      <c r="VMH3" s="165"/>
      <c r="VMI3" s="165"/>
      <c r="VMJ3" s="165"/>
      <c r="VMK3" s="165"/>
      <c r="VML3" s="165"/>
      <c r="VMM3" s="165"/>
      <c r="VMN3" s="165"/>
      <c r="VMO3" s="165"/>
      <c r="VMP3" s="165"/>
      <c r="VMQ3" s="165"/>
      <c r="VMR3" s="165"/>
      <c r="VMS3" s="165"/>
      <c r="VMT3" s="165"/>
      <c r="VMU3" s="165"/>
      <c r="VMV3" s="165"/>
      <c r="VMW3" s="165"/>
      <c r="VMX3" s="165"/>
      <c r="VMY3" s="165"/>
      <c r="VMZ3" s="165"/>
      <c r="VNA3" s="165"/>
      <c r="VNB3" s="165"/>
      <c r="VNC3" s="165"/>
      <c r="VND3" s="165"/>
      <c r="VNE3" s="165"/>
      <c r="VNF3" s="165"/>
      <c r="VNG3" s="165"/>
      <c r="VNH3" s="165"/>
      <c r="VNI3" s="165"/>
      <c r="VNJ3" s="165"/>
      <c r="VNK3" s="165"/>
      <c r="VNL3" s="165"/>
      <c r="VNM3" s="165"/>
      <c r="VNN3" s="165"/>
      <c r="VNO3" s="165"/>
      <c r="VNP3" s="165"/>
      <c r="VNQ3" s="165"/>
      <c r="VNR3" s="165"/>
      <c r="VNS3" s="165"/>
      <c r="VNT3" s="165"/>
      <c r="VNU3" s="165"/>
      <c r="VNV3" s="165"/>
      <c r="VNW3" s="165"/>
      <c r="VNX3" s="165"/>
      <c r="VNY3" s="165"/>
      <c r="VNZ3" s="165"/>
      <c r="VOA3" s="165"/>
      <c r="VOB3" s="165"/>
      <c r="VOC3" s="165"/>
      <c r="VOD3" s="165"/>
      <c r="VOE3" s="165"/>
      <c r="VOF3" s="165"/>
      <c r="VOG3" s="165"/>
      <c r="VOH3" s="165"/>
      <c r="VOI3" s="165"/>
      <c r="VOJ3" s="165"/>
      <c r="VOK3" s="165"/>
      <c r="VOL3" s="165"/>
      <c r="VOM3" s="165"/>
      <c r="VON3" s="165"/>
      <c r="VOO3" s="165"/>
      <c r="VOP3" s="165"/>
      <c r="VOQ3" s="165"/>
      <c r="VOR3" s="165"/>
      <c r="VOS3" s="165"/>
      <c r="VOT3" s="165"/>
      <c r="VOU3" s="165"/>
      <c r="VOV3" s="165"/>
      <c r="VOW3" s="165"/>
      <c r="VOX3" s="165"/>
      <c r="VOY3" s="165"/>
      <c r="VOZ3" s="165"/>
      <c r="VPA3" s="165"/>
      <c r="VPB3" s="165"/>
      <c r="VPC3" s="165"/>
      <c r="VPD3" s="165"/>
      <c r="VPE3" s="165"/>
      <c r="VPF3" s="165"/>
      <c r="VPG3" s="165"/>
      <c r="VPH3" s="165"/>
      <c r="VPI3" s="165"/>
      <c r="VPJ3" s="165"/>
      <c r="VPK3" s="165"/>
      <c r="VPL3" s="165"/>
      <c r="VPM3" s="165"/>
      <c r="VPN3" s="165"/>
      <c r="VPO3" s="165"/>
      <c r="VPP3" s="165"/>
      <c r="VPQ3" s="165"/>
      <c r="VPR3" s="165"/>
      <c r="VPS3" s="165"/>
      <c r="VPT3" s="165"/>
      <c r="VPU3" s="165"/>
      <c r="VPV3" s="165"/>
      <c r="VPW3" s="165"/>
      <c r="VPX3" s="165"/>
      <c r="VPY3" s="165"/>
      <c r="VPZ3" s="165"/>
      <c r="VQA3" s="165"/>
      <c r="VQB3" s="165"/>
      <c r="VQC3" s="165"/>
      <c r="VQD3" s="165"/>
      <c r="VQE3" s="165"/>
      <c r="VQF3" s="165"/>
      <c r="VQG3" s="165"/>
      <c r="VQH3" s="165"/>
      <c r="VQI3" s="165"/>
      <c r="VQJ3" s="165"/>
      <c r="VQK3" s="165"/>
      <c r="VQL3" s="165"/>
      <c r="VQM3" s="165"/>
      <c r="VQN3" s="165"/>
      <c r="VQO3" s="165"/>
      <c r="VQP3" s="165"/>
      <c r="VQQ3" s="165"/>
      <c r="VQR3" s="165"/>
      <c r="VQS3" s="165"/>
      <c r="VQT3" s="165"/>
      <c r="VQU3" s="165"/>
      <c r="VQV3" s="165"/>
      <c r="VQW3" s="165"/>
      <c r="VQX3" s="165"/>
      <c r="VQY3" s="165"/>
      <c r="VQZ3" s="165"/>
      <c r="VRA3" s="165"/>
      <c r="VRB3" s="165"/>
      <c r="VRC3" s="165"/>
      <c r="VRD3" s="165"/>
      <c r="VRE3" s="165"/>
      <c r="VRF3" s="165"/>
      <c r="VRG3" s="165"/>
      <c r="VRH3" s="165"/>
      <c r="VRI3" s="165"/>
      <c r="VRJ3" s="165"/>
      <c r="VRK3" s="165"/>
      <c r="VRL3" s="165"/>
      <c r="VRM3" s="165"/>
      <c r="VRN3" s="165"/>
      <c r="VRO3" s="165"/>
      <c r="VRP3" s="165"/>
      <c r="VRQ3" s="165"/>
      <c r="VRR3" s="165"/>
      <c r="VRS3" s="165"/>
      <c r="VRT3" s="165"/>
      <c r="VRU3" s="165"/>
      <c r="VRV3" s="165"/>
      <c r="VRW3" s="165"/>
      <c r="VRX3" s="165"/>
      <c r="VRY3" s="165"/>
      <c r="VRZ3" s="165"/>
      <c r="VSA3" s="165"/>
      <c r="VSB3" s="165"/>
      <c r="VSC3" s="165"/>
      <c r="VSD3" s="165"/>
      <c r="VSE3" s="165"/>
      <c r="VSF3" s="165"/>
      <c r="VSG3" s="165"/>
      <c r="VSH3" s="165"/>
      <c r="VSI3" s="165"/>
      <c r="VSJ3" s="165"/>
      <c r="VSK3" s="165"/>
      <c r="VSL3" s="165"/>
      <c r="VSM3" s="165"/>
      <c r="VSN3" s="165"/>
      <c r="VSO3" s="165"/>
      <c r="VSP3" s="165"/>
      <c r="VSQ3" s="165"/>
      <c r="VSR3" s="165"/>
      <c r="VSS3" s="165"/>
      <c r="VST3" s="165"/>
      <c r="VSU3" s="165"/>
      <c r="VSV3" s="165"/>
      <c r="VSW3" s="165"/>
      <c r="VSX3" s="165"/>
      <c r="VSY3" s="165"/>
      <c r="VSZ3" s="165"/>
      <c r="VTA3" s="165"/>
      <c r="VTB3" s="165"/>
      <c r="VTC3" s="165"/>
      <c r="VTD3" s="165"/>
      <c r="VTE3" s="165"/>
      <c r="VTF3" s="165"/>
      <c r="VTG3" s="165"/>
      <c r="VTH3" s="165"/>
      <c r="VTI3" s="165"/>
      <c r="VTJ3" s="165"/>
      <c r="VTK3" s="165"/>
      <c r="VTL3" s="165"/>
      <c r="VTM3" s="165"/>
      <c r="VTN3" s="165"/>
      <c r="VTO3" s="165"/>
      <c r="VTP3" s="165"/>
      <c r="VTQ3" s="165"/>
      <c r="VTR3" s="165"/>
      <c r="VTS3" s="165"/>
      <c r="VTT3" s="165"/>
      <c r="VTU3" s="165"/>
      <c r="VTV3" s="165"/>
      <c r="VTW3" s="165"/>
      <c r="VTX3" s="165"/>
      <c r="VTY3" s="165"/>
      <c r="VTZ3" s="165"/>
      <c r="VUA3" s="165"/>
      <c r="VUB3" s="165"/>
      <c r="VUC3" s="165"/>
      <c r="VUD3" s="165"/>
      <c r="VUE3" s="165"/>
      <c r="VUF3" s="165"/>
      <c r="VUG3" s="165"/>
      <c r="VUH3" s="165"/>
      <c r="VUI3" s="165"/>
      <c r="VUJ3" s="165"/>
      <c r="VUK3" s="165"/>
      <c r="VUL3" s="165"/>
      <c r="VUM3" s="165"/>
      <c r="VUN3" s="165"/>
      <c r="VUO3" s="165"/>
      <c r="VUP3" s="165"/>
      <c r="VUQ3" s="165"/>
      <c r="VUR3" s="165"/>
      <c r="VUS3" s="165"/>
      <c r="VUT3" s="165"/>
      <c r="VUU3" s="165"/>
      <c r="VUV3" s="165"/>
      <c r="VUW3" s="165"/>
      <c r="VUX3" s="165"/>
      <c r="VUY3" s="165"/>
      <c r="VUZ3" s="165"/>
      <c r="VVA3" s="165"/>
      <c r="VVB3" s="165"/>
      <c r="VVC3" s="165"/>
      <c r="VVD3" s="165"/>
      <c r="VVE3" s="165"/>
      <c r="VVF3" s="165"/>
      <c r="VVG3" s="165"/>
      <c r="VVH3" s="165"/>
      <c r="VVI3" s="165"/>
      <c r="VVJ3" s="165"/>
      <c r="VVK3" s="165"/>
      <c r="VVL3" s="165"/>
      <c r="VVM3" s="165"/>
      <c r="VVN3" s="165"/>
      <c r="VVO3" s="165"/>
      <c r="VVP3" s="165"/>
      <c r="VVQ3" s="165"/>
      <c r="VVR3" s="165"/>
      <c r="VVS3" s="165"/>
      <c r="VVT3" s="165"/>
      <c r="VVU3" s="165"/>
      <c r="VVV3" s="165"/>
      <c r="VVW3" s="165"/>
      <c r="VVX3" s="165"/>
      <c r="VVY3" s="165"/>
      <c r="VVZ3" s="165"/>
      <c r="VWA3" s="165"/>
      <c r="VWB3" s="165"/>
      <c r="VWC3" s="165"/>
      <c r="VWD3" s="165"/>
      <c r="VWE3" s="165"/>
      <c r="VWF3" s="165"/>
      <c r="VWG3" s="165"/>
      <c r="VWH3" s="165"/>
      <c r="VWI3" s="165"/>
      <c r="VWJ3" s="165"/>
      <c r="VWK3" s="165"/>
      <c r="VWL3" s="165"/>
      <c r="VWM3" s="165"/>
      <c r="VWN3" s="165"/>
      <c r="VWO3" s="165"/>
      <c r="VWP3" s="165"/>
      <c r="VWQ3" s="165"/>
      <c r="VWR3" s="165"/>
      <c r="VWS3" s="165"/>
      <c r="VWT3" s="165"/>
      <c r="VWU3" s="165"/>
      <c r="VWV3" s="165"/>
      <c r="VWW3" s="165"/>
      <c r="VWX3" s="165"/>
      <c r="VWY3" s="165"/>
      <c r="VWZ3" s="165"/>
      <c r="VXA3" s="165"/>
      <c r="VXB3" s="165"/>
      <c r="VXC3" s="165"/>
      <c r="VXD3" s="165"/>
      <c r="VXE3" s="165"/>
      <c r="VXF3" s="165"/>
      <c r="VXG3" s="165"/>
      <c r="VXH3" s="165"/>
      <c r="VXI3" s="165"/>
      <c r="VXJ3" s="165"/>
      <c r="VXK3" s="165"/>
      <c r="VXL3" s="165"/>
      <c r="VXM3" s="165"/>
      <c r="VXN3" s="165"/>
      <c r="VXO3" s="165"/>
      <c r="VXP3" s="165"/>
      <c r="VXQ3" s="165"/>
      <c r="VXR3" s="165"/>
      <c r="VXS3" s="165"/>
      <c r="VXT3" s="165"/>
      <c r="VXU3" s="165"/>
      <c r="VXV3" s="165"/>
      <c r="VXW3" s="165"/>
      <c r="VXX3" s="165"/>
      <c r="VXY3" s="165"/>
      <c r="VXZ3" s="165"/>
      <c r="VYA3" s="165"/>
      <c r="VYB3" s="165"/>
      <c r="VYC3" s="165"/>
      <c r="VYD3" s="165"/>
      <c r="VYE3" s="165"/>
      <c r="VYF3" s="165"/>
      <c r="VYG3" s="165"/>
      <c r="VYH3" s="165"/>
      <c r="VYI3" s="165"/>
      <c r="VYJ3" s="165"/>
      <c r="VYK3" s="165"/>
      <c r="VYL3" s="165"/>
      <c r="VYM3" s="165"/>
      <c r="VYN3" s="165"/>
      <c r="VYO3" s="165"/>
      <c r="VYP3" s="165"/>
      <c r="VYQ3" s="165"/>
      <c r="VYR3" s="165"/>
      <c r="VYS3" s="165"/>
      <c r="VYT3" s="165"/>
      <c r="VYU3" s="165"/>
      <c r="VYV3" s="165"/>
      <c r="VYW3" s="165"/>
      <c r="VYX3" s="165"/>
      <c r="VYY3" s="165"/>
      <c r="VYZ3" s="165"/>
      <c r="VZA3" s="165"/>
      <c r="VZB3" s="165"/>
      <c r="VZC3" s="165"/>
      <c r="VZD3" s="165"/>
      <c r="VZE3" s="165"/>
      <c r="VZF3" s="165"/>
      <c r="VZG3" s="165"/>
      <c r="VZH3" s="165"/>
      <c r="VZI3" s="165"/>
      <c r="VZJ3" s="165"/>
      <c r="VZK3" s="165"/>
      <c r="VZL3" s="165"/>
      <c r="VZM3" s="165"/>
      <c r="VZN3" s="165"/>
      <c r="VZO3" s="165"/>
      <c r="VZP3" s="165"/>
      <c r="VZQ3" s="165"/>
      <c r="VZR3" s="165"/>
      <c r="VZS3" s="165"/>
      <c r="VZT3" s="165"/>
      <c r="VZU3" s="165"/>
      <c r="VZV3" s="165"/>
      <c r="VZW3" s="165"/>
      <c r="VZX3" s="165"/>
      <c r="VZY3" s="165"/>
      <c r="VZZ3" s="165"/>
      <c r="WAA3" s="165"/>
      <c r="WAB3" s="165"/>
      <c r="WAC3" s="165"/>
      <c r="WAD3" s="165"/>
      <c r="WAE3" s="165"/>
      <c r="WAF3" s="165"/>
      <c r="WAG3" s="165"/>
      <c r="WAH3" s="165"/>
      <c r="WAI3" s="165"/>
      <c r="WAJ3" s="165"/>
      <c r="WAK3" s="165"/>
      <c r="WAL3" s="165"/>
      <c r="WAM3" s="165"/>
      <c r="WAN3" s="165"/>
      <c r="WAO3" s="165"/>
      <c r="WAP3" s="165"/>
      <c r="WAQ3" s="165"/>
      <c r="WAR3" s="165"/>
      <c r="WAS3" s="165"/>
      <c r="WAT3" s="165"/>
      <c r="WAU3" s="165"/>
      <c r="WAV3" s="165"/>
      <c r="WAW3" s="165"/>
      <c r="WAX3" s="165"/>
      <c r="WAY3" s="165"/>
      <c r="WAZ3" s="165"/>
      <c r="WBA3" s="165"/>
      <c r="WBB3" s="165"/>
      <c r="WBC3" s="165"/>
      <c r="WBD3" s="165"/>
      <c r="WBE3" s="165"/>
      <c r="WBF3" s="165"/>
      <c r="WBG3" s="165"/>
      <c r="WBH3" s="165"/>
      <c r="WBI3" s="165"/>
      <c r="WBJ3" s="165"/>
      <c r="WBK3" s="165"/>
      <c r="WBL3" s="165"/>
      <c r="WBM3" s="165"/>
      <c r="WBN3" s="165"/>
      <c r="WBO3" s="165"/>
      <c r="WBP3" s="165"/>
      <c r="WBQ3" s="165"/>
      <c r="WBR3" s="165"/>
      <c r="WBS3" s="165"/>
      <c r="WBT3" s="165"/>
      <c r="WBU3" s="165"/>
      <c r="WBV3" s="165"/>
      <c r="WBW3" s="165"/>
      <c r="WBX3" s="165"/>
      <c r="WBY3" s="165"/>
      <c r="WBZ3" s="165"/>
      <c r="WCA3" s="165"/>
      <c r="WCB3" s="165"/>
      <c r="WCC3" s="165"/>
      <c r="WCD3" s="165"/>
      <c r="WCE3" s="165"/>
      <c r="WCF3" s="165"/>
      <c r="WCG3" s="165"/>
      <c r="WCH3" s="165"/>
      <c r="WCI3" s="165"/>
      <c r="WCJ3" s="165"/>
      <c r="WCK3" s="165"/>
      <c r="WCL3" s="165"/>
      <c r="WCM3" s="165"/>
      <c r="WCN3" s="165"/>
      <c r="WCO3" s="165"/>
      <c r="WCP3" s="165"/>
      <c r="WCQ3" s="165"/>
      <c r="WCR3" s="165"/>
      <c r="WCS3" s="165"/>
      <c r="WCT3" s="165"/>
      <c r="WCU3" s="165"/>
      <c r="WCV3" s="165"/>
      <c r="WCW3" s="165"/>
      <c r="WCX3" s="165"/>
      <c r="WCY3" s="165"/>
      <c r="WCZ3" s="165"/>
      <c r="WDA3" s="165"/>
      <c r="WDB3" s="165"/>
      <c r="WDC3" s="165"/>
      <c r="WDD3" s="165"/>
      <c r="WDE3" s="165"/>
      <c r="WDF3" s="165"/>
      <c r="WDG3" s="165"/>
      <c r="WDH3" s="165"/>
      <c r="WDI3" s="165"/>
      <c r="WDJ3" s="165"/>
      <c r="WDK3" s="165"/>
      <c r="WDL3" s="165"/>
      <c r="WDM3" s="165"/>
      <c r="WDN3" s="165"/>
      <c r="WDO3" s="165"/>
      <c r="WDP3" s="165"/>
      <c r="WDQ3" s="165"/>
      <c r="WDR3" s="165"/>
      <c r="WDS3" s="165"/>
      <c r="WDT3" s="165"/>
      <c r="WDU3" s="165"/>
      <c r="WDV3" s="165"/>
      <c r="WDW3" s="165"/>
      <c r="WDX3" s="165"/>
      <c r="WDY3" s="165"/>
      <c r="WDZ3" s="165"/>
      <c r="WEA3" s="165"/>
      <c r="WEB3" s="165"/>
      <c r="WEC3" s="165"/>
      <c r="WED3" s="165"/>
      <c r="WEE3" s="165"/>
      <c r="WEF3" s="165"/>
      <c r="WEG3" s="165"/>
      <c r="WEH3" s="165"/>
      <c r="WEI3" s="165"/>
      <c r="WEJ3" s="165"/>
      <c r="WEK3" s="165"/>
      <c r="WEL3" s="165"/>
      <c r="WEM3" s="165"/>
      <c r="WEN3" s="165"/>
      <c r="WEO3" s="165"/>
      <c r="WEP3" s="165"/>
      <c r="WEQ3" s="165"/>
      <c r="WER3" s="165"/>
      <c r="WES3" s="165"/>
      <c r="WET3" s="165"/>
      <c r="WEU3" s="165"/>
      <c r="WEV3" s="165"/>
      <c r="WEW3" s="165"/>
      <c r="WEX3" s="165"/>
      <c r="WEY3" s="165"/>
      <c r="WEZ3" s="165"/>
      <c r="WFA3" s="165"/>
      <c r="WFB3" s="165"/>
      <c r="WFC3" s="165"/>
      <c r="WFD3" s="165"/>
      <c r="WFE3" s="165"/>
      <c r="WFF3" s="165"/>
      <c r="WFG3" s="165"/>
      <c r="WFH3" s="165"/>
      <c r="WFI3" s="165"/>
      <c r="WFJ3" s="165"/>
      <c r="WFK3" s="165"/>
      <c r="WFL3" s="165"/>
      <c r="WFM3" s="165"/>
      <c r="WFN3" s="165"/>
      <c r="WFO3" s="165"/>
      <c r="WFP3" s="165"/>
      <c r="WFQ3" s="165"/>
      <c r="WFR3" s="165"/>
      <c r="WFS3" s="165"/>
      <c r="WFT3" s="165"/>
      <c r="WFU3" s="165"/>
      <c r="WFV3" s="165"/>
      <c r="WFW3" s="165"/>
      <c r="WFX3" s="165"/>
      <c r="WFY3" s="165"/>
      <c r="WFZ3" s="165"/>
      <c r="WGA3" s="165"/>
      <c r="WGB3" s="165"/>
      <c r="WGC3" s="165"/>
      <c r="WGD3" s="165"/>
      <c r="WGE3" s="165"/>
      <c r="WGF3" s="165"/>
      <c r="WGG3" s="165"/>
      <c r="WGH3" s="165"/>
      <c r="WGI3" s="165"/>
      <c r="WGJ3" s="165"/>
      <c r="WGK3" s="165"/>
      <c r="WGL3" s="165"/>
      <c r="WGM3" s="165"/>
      <c r="WGN3" s="165"/>
      <c r="WGO3" s="165"/>
      <c r="WGP3" s="165"/>
      <c r="WGQ3" s="165"/>
      <c r="WGR3" s="165"/>
      <c r="WGS3" s="165"/>
      <c r="WGT3" s="165"/>
      <c r="WGU3" s="165"/>
      <c r="WGV3" s="165"/>
      <c r="WGW3" s="165"/>
      <c r="WGX3" s="165"/>
      <c r="WGY3" s="165"/>
      <c r="WGZ3" s="165"/>
      <c r="WHA3" s="165"/>
      <c r="WHB3" s="165"/>
      <c r="WHC3" s="165"/>
      <c r="WHD3" s="165"/>
      <c r="WHE3" s="165"/>
      <c r="WHF3" s="165"/>
      <c r="WHG3" s="165"/>
      <c r="WHH3" s="165"/>
      <c r="WHI3" s="165"/>
      <c r="WHJ3" s="165"/>
      <c r="WHK3" s="165"/>
      <c r="WHL3" s="165"/>
      <c r="WHM3" s="165"/>
      <c r="WHN3" s="165"/>
      <c r="WHO3" s="165"/>
      <c r="WHP3" s="165"/>
      <c r="WHQ3" s="165"/>
      <c r="WHR3" s="165"/>
      <c r="WHS3" s="165"/>
      <c r="WHT3" s="165"/>
      <c r="WHU3" s="165"/>
      <c r="WHV3" s="165"/>
      <c r="WHW3" s="165"/>
      <c r="WHX3" s="165"/>
      <c r="WHY3" s="165"/>
      <c r="WHZ3" s="165"/>
      <c r="WIA3" s="165"/>
      <c r="WIB3" s="165"/>
      <c r="WIC3" s="165"/>
      <c r="WID3" s="165"/>
      <c r="WIE3" s="165"/>
      <c r="WIF3" s="165"/>
      <c r="WIG3" s="165"/>
      <c r="WIH3" s="165"/>
      <c r="WII3" s="165"/>
      <c r="WIJ3" s="165"/>
      <c r="WIK3" s="165"/>
      <c r="WIL3" s="165"/>
      <c r="WIM3" s="165"/>
      <c r="WIN3" s="165"/>
      <c r="WIO3" s="165"/>
      <c r="WIP3" s="165"/>
      <c r="WIQ3" s="165"/>
      <c r="WIR3" s="165"/>
      <c r="WIS3" s="165"/>
      <c r="WIT3" s="165"/>
      <c r="WIU3" s="165"/>
      <c r="WIV3" s="165"/>
      <c r="WIW3" s="165"/>
      <c r="WIX3" s="165"/>
      <c r="WIY3" s="165"/>
      <c r="WIZ3" s="165"/>
      <c r="WJA3" s="165"/>
      <c r="WJB3" s="165"/>
      <c r="WJC3" s="165"/>
    </row>
    <row r="4" s="142" customFormat="1" ht="21.6" spans="1:15811">
      <c r="A4" s="154"/>
      <c r="B4" s="154"/>
      <c r="C4" s="155"/>
      <c r="D4" s="155"/>
      <c r="E4" s="155"/>
      <c r="F4" s="156" t="s">
        <v>479</v>
      </c>
      <c r="G4" s="156" t="s">
        <v>675</v>
      </c>
      <c r="H4" s="152" t="s">
        <v>479</v>
      </c>
      <c r="I4" s="152" t="s">
        <v>479</v>
      </c>
      <c r="J4" s="181"/>
      <c r="K4" s="181"/>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165"/>
      <c r="GF4" s="165"/>
      <c r="GG4" s="165"/>
      <c r="GH4" s="165"/>
      <c r="GI4" s="165"/>
      <c r="GJ4" s="165"/>
      <c r="GK4" s="165"/>
      <c r="GL4" s="165"/>
      <c r="GM4" s="165"/>
      <c r="GN4" s="165"/>
      <c r="GO4" s="165"/>
      <c r="GP4" s="165"/>
      <c r="GQ4" s="165"/>
      <c r="GR4" s="165"/>
      <c r="GS4" s="165"/>
      <c r="GT4" s="165"/>
      <c r="GU4" s="165"/>
      <c r="GV4" s="165"/>
      <c r="GW4" s="165"/>
      <c r="GX4" s="165"/>
      <c r="GY4" s="165"/>
      <c r="GZ4" s="165"/>
      <c r="HA4" s="165"/>
      <c r="HB4" s="165"/>
      <c r="HC4" s="165"/>
      <c r="HD4" s="165"/>
      <c r="HE4" s="165"/>
      <c r="HF4" s="165"/>
      <c r="HG4" s="165"/>
      <c r="HH4" s="165"/>
      <c r="HI4" s="165"/>
      <c r="HJ4" s="165"/>
      <c r="HK4" s="165"/>
      <c r="HL4" s="165"/>
      <c r="HM4" s="165"/>
      <c r="HN4" s="165"/>
      <c r="HO4" s="165"/>
      <c r="HP4" s="165"/>
      <c r="HQ4" s="165"/>
      <c r="HR4" s="165"/>
      <c r="HS4" s="165"/>
      <c r="HT4" s="165"/>
      <c r="HU4" s="165"/>
      <c r="HV4" s="165"/>
      <c r="HW4" s="165"/>
      <c r="HX4" s="165"/>
      <c r="HY4" s="165"/>
      <c r="HZ4" s="165"/>
      <c r="IA4" s="165"/>
      <c r="IB4" s="165"/>
      <c r="IC4" s="165"/>
      <c r="ID4" s="165"/>
      <c r="IE4" s="165"/>
      <c r="IF4" s="165"/>
      <c r="IG4" s="165"/>
      <c r="IH4" s="165"/>
      <c r="II4" s="165"/>
      <c r="IJ4" s="165"/>
      <c r="IK4" s="165"/>
      <c r="IL4" s="165"/>
      <c r="IM4" s="165"/>
      <c r="IN4" s="165"/>
      <c r="IO4" s="165"/>
      <c r="IP4" s="165"/>
      <c r="IQ4" s="165"/>
      <c r="IR4" s="165"/>
      <c r="IS4" s="165"/>
      <c r="IT4" s="165"/>
      <c r="IU4" s="165"/>
      <c r="IV4" s="165"/>
      <c r="IW4" s="165"/>
      <c r="IX4" s="165"/>
      <c r="IY4" s="165"/>
      <c r="IZ4" s="165"/>
      <c r="JA4" s="165"/>
      <c r="JB4" s="165"/>
      <c r="JC4" s="165"/>
      <c r="JD4" s="165"/>
      <c r="JE4" s="165"/>
      <c r="JF4" s="165"/>
      <c r="JG4" s="165"/>
      <c r="JH4" s="165"/>
      <c r="JI4" s="165"/>
      <c r="JJ4" s="165"/>
      <c r="JK4" s="165"/>
      <c r="JL4" s="165"/>
      <c r="JM4" s="165"/>
      <c r="JN4" s="165"/>
      <c r="JO4" s="165"/>
      <c r="JP4" s="165"/>
      <c r="JQ4" s="165"/>
      <c r="JR4" s="165"/>
      <c r="JS4" s="165"/>
      <c r="JT4" s="165"/>
      <c r="JU4" s="165"/>
      <c r="JV4" s="165"/>
      <c r="JW4" s="165"/>
      <c r="JX4" s="165"/>
      <c r="JY4" s="165"/>
      <c r="JZ4" s="165"/>
      <c r="KA4" s="165"/>
      <c r="KB4" s="165"/>
      <c r="KC4" s="165"/>
      <c r="KD4" s="165"/>
      <c r="KE4" s="165"/>
      <c r="KF4" s="165"/>
      <c r="KG4" s="165"/>
      <c r="KH4" s="165"/>
      <c r="KI4" s="165"/>
      <c r="KJ4" s="165"/>
      <c r="KK4" s="165"/>
      <c r="KL4" s="165"/>
      <c r="KM4" s="165"/>
      <c r="KN4" s="165"/>
      <c r="KO4" s="165"/>
      <c r="KP4" s="165"/>
      <c r="KQ4" s="165"/>
      <c r="KR4" s="165"/>
      <c r="KS4" s="165"/>
      <c r="KT4" s="165"/>
      <c r="KU4" s="165"/>
      <c r="KV4" s="165"/>
      <c r="KW4" s="165"/>
      <c r="KX4" s="165"/>
      <c r="KY4" s="165"/>
      <c r="KZ4" s="165"/>
      <c r="LA4" s="165"/>
      <c r="LB4" s="165"/>
      <c r="LC4" s="165"/>
      <c r="LD4" s="165"/>
      <c r="LE4" s="165"/>
      <c r="LF4" s="165"/>
      <c r="LG4" s="165"/>
      <c r="LH4" s="165"/>
      <c r="LI4" s="165"/>
      <c r="LJ4" s="165"/>
      <c r="LK4" s="165"/>
      <c r="LL4" s="165"/>
      <c r="LM4" s="165"/>
      <c r="LN4" s="165"/>
      <c r="LO4" s="165"/>
      <c r="LP4" s="165"/>
      <c r="LQ4" s="165"/>
      <c r="LR4" s="165"/>
      <c r="LS4" s="165"/>
      <c r="LT4" s="165"/>
      <c r="LU4" s="165"/>
      <c r="LV4" s="165"/>
      <c r="LW4" s="165"/>
      <c r="LX4" s="165"/>
      <c r="LY4" s="165"/>
      <c r="LZ4" s="165"/>
      <c r="MA4" s="165"/>
      <c r="MB4" s="165"/>
      <c r="MC4" s="165"/>
      <c r="MD4" s="165"/>
      <c r="ME4" s="165"/>
      <c r="MF4" s="165"/>
      <c r="MG4" s="165"/>
      <c r="MH4" s="165"/>
      <c r="MI4" s="165"/>
      <c r="MJ4" s="165"/>
      <c r="MK4" s="165"/>
      <c r="ML4" s="165"/>
      <c r="MM4" s="165"/>
      <c r="MN4" s="165"/>
      <c r="MO4" s="165"/>
      <c r="MP4" s="165"/>
      <c r="MQ4" s="165"/>
      <c r="MR4" s="165"/>
      <c r="MS4" s="165"/>
      <c r="MT4" s="165"/>
      <c r="MU4" s="165"/>
      <c r="MV4" s="165"/>
      <c r="MW4" s="165"/>
      <c r="MX4" s="165"/>
      <c r="MY4" s="165"/>
      <c r="MZ4" s="165"/>
      <c r="NA4" s="165"/>
      <c r="NB4" s="165"/>
      <c r="NC4" s="165"/>
      <c r="ND4" s="165"/>
      <c r="NE4" s="165"/>
      <c r="NF4" s="165"/>
      <c r="NG4" s="165"/>
      <c r="NH4" s="165"/>
      <c r="NI4" s="165"/>
      <c r="NJ4" s="165"/>
      <c r="NK4" s="165"/>
      <c r="NL4" s="165"/>
      <c r="NM4" s="165"/>
      <c r="NN4" s="165"/>
      <c r="NO4" s="165"/>
      <c r="NP4" s="165"/>
      <c r="NQ4" s="165"/>
      <c r="NR4" s="165"/>
      <c r="NS4" s="165"/>
      <c r="NT4" s="165"/>
      <c r="NU4" s="165"/>
      <c r="NV4" s="165"/>
      <c r="NW4" s="165"/>
      <c r="NX4" s="165"/>
      <c r="NY4" s="165"/>
      <c r="NZ4" s="165"/>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165"/>
      <c r="PT4" s="165"/>
      <c r="PU4" s="165"/>
      <c r="PV4" s="165"/>
      <c r="PW4" s="165"/>
      <c r="PX4" s="165"/>
      <c r="PY4" s="165"/>
      <c r="PZ4" s="165"/>
      <c r="QA4" s="165"/>
      <c r="QB4" s="165"/>
      <c r="QC4" s="165"/>
      <c r="QD4" s="165"/>
      <c r="QE4" s="165"/>
      <c r="QF4" s="165"/>
      <c r="QG4" s="165"/>
      <c r="QH4" s="165"/>
      <c r="QI4" s="165"/>
      <c r="QJ4" s="165"/>
      <c r="QK4" s="165"/>
      <c r="QL4" s="165"/>
      <c r="QM4" s="165"/>
      <c r="QN4" s="165"/>
      <c r="QO4" s="165"/>
      <c r="QP4" s="165"/>
      <c r="QQ4" s="165"/>
      <c r="QR4" s="165"/>
      <c r="QS4" s="165"/>
      <c r="QT4" s="165"/>
      <c r="QU4" s="165"/>
      <c r="QV4" s="165"/>
      <c r="QW4" s="165"/>
      <c r="QX4" s="165"/>
      <c r="QY4" s="165"/>
      <c r="QZ4" s="165"/>
      <c r="RA4" s="165"/>
      <c r="RB4" s="165"/>
      <c r="RC4" s="165"/>
      <c r="RD4" s="165"/>
      <c r="RE4" s="165"/>
      <c r="RF4" s="165"/>
      <c r="RG4" s="165"/>
      <c r="RH4" s="165"/>
      <c r="RI4" s="165"/>
      <c r="RJ4" s="165"/>
      <c r="RK4" s="165"/>
      <c r="RL4" s="165"/>
      <c r="RM4" s="165"/>
      <c r="RN4" s="165"/>
      <c r="RO4" s="165"/>
      <c r="RP4" s="165"/>
      <c r="RQ4" s="165"/>
      <c r="RR4" s="165"/>
      <c r="RS4" s="165"/>
      <c r="RT4" s="165"/>
      <c r="RU4" s="165"/>
      <c r="RV4" s="165"/>
      <c r="RW4" s="165"/>
      <c r="RX4" s="165"/>
      <c r="RY4" s="165"/>
      <c r="RZ4" s="165"/>
      <c r="SA4" s="165"/>
      <c r="SB4" s="165"/>
      <c r="SC4" s="165"/>
      <c r="SD4" s="165"/>
      <c r="SE4" s="165"/>
      <c r="SF4" s="165"/>
      <c r="SG4" s="165"/>
      <c r="SH4" s="165"/>
      <c r="SI4" s="165"/>
      <c r="SJ4" s="165"/>
      <c r="SK4" s="165"/>
      <c r="SL4" s="165"/>
      <c r="SM4" s="165"/>
      <c r="SN4" s="165"/>
      <c r="SO4" s="165"/>
      <c r="SP4" s="165"/>
      <c r="SQ4" s="165"/>
      <c r="SR4" s="165"/>
      <c r="SS4" s="165"/>
      <c r="ST4" s="165"/>
      <c r="SU4" s="165"/>
      <c r="SV4" s="165"/>
      <c r="SW4" s="165"/>
      <c r="SX4" s="165"/>
      <c r="SY4" s="165"/>
      <c r="SZ4" s="165"/>
      <c r="TA4" s="165"/>
      <c r="TB4" s="165"/>
      <c r="TC4" s="165"/>
      <c r="TD4" s="165"/>
      <c r="TE4" s="165"/>
      <c r="TF4" s="165"/>
      <c r="TG4" s="165"/>
      <c r="TH4" s="165"/>
      <c r="TI4" s="165"/>
      <c r="TJ4" s="165"/>
      <c r="TK4" s="165"/>
      <c r="TL4" s="165"/>
      <c r="TM4" s="165"/>
      <c r="TN4" s="165"/>
      <c r="TO4" s="165"/>
      <c r="TP4" s="165"/>
      <c r="TQ4" s="165"/>
      <c r="TR4" s="165"/>
      <c r="TS4" s="165"/>
      <c r="TT4" s="165"/>
      <c r="TU4" s="165"/>
      <c r="TV4" s="165"/>
      <c r="TW4" s="165"/>
      <c r="TX4" s="165"/>
      <c r="TY4" s="165"/>
      <c r="TZ4" s="165"/>
      <c r="UA4" s="165"/>
      <c r="UB4" s="165"/>
      <c r="UC4" s="165"/>
      <c r="UD4" s="165"/>
      <c r="UE4" s="165"/>
      <c r="UF4" s="165"/>
      <c r="UG4" s="165"/>
      <c r="UH4" s="165"/>
      <c r="UI4" s="165"/>
      <c r="UJ4" s="165"/>
      <c r="UK4" s="165"/>
      <c r="UL4" s="165"/>
      <c r="UM4" s="165"/>
      <c r="UN4" s="165"/>
      <c r="UO4" s="165"/>
      <c r="UP4" s="165"/>
      <c r="UQ4" s="165"/>
      <c r="UR4" s="165"/>
      <c r="US4" s="165"/>
      <c r="UT4" s="165"/>
      <c r="UU4" s="165"/>
      <c r="UV4" s="165"/>
      <c r="UW4" s="165"/>
      <c r="UX4" s="165"/>
      <c r="UY4" s="165"/>
      <c r="UZ4" s="165"/>
      <c r="VA4" s="165"/>
      <c r="VB4" s="165"/>
      <c r="VC4" s="165"/>
      <c r="VD4" s="165"/>
      <c r="VE4" s="165"/>
      <c r="VF4" s="165"/>
      <c r="VG4" s="165"/>
      <c r="VH4" s="165"/>
      <c r="VI4" s="165"/>
      <c r="VJ4" s="165"/>
      <c r="VK4" s="165"/>
      <c r="VL4" s="165"/>
      <c r="VM4" s="165"/>
      <c r="VN4" s="165"/>
      <c r="VO4" s="165"/>
      <c r="VP4" s="165"/>
      <c r="VQ4" s="165"/>
      <c r="VR4" s="165"/>
      <c r="VS4" s="165"/>
      <c r="VT4" s="165"/>
      <c r="VU4" s="165"/>
      <c r="VV4" s="165"/>
      <c r="VW4" s="165"/>
      <c r="VX4" s="165"/>
      <c r="VY4" s="165"/>
      <c r="VZ4" s="165"/>
      <c r="WA4" s="165"/>
      <c r="WB4" s="165"/>
      <c r="WC4" s="165"/>
      <c r="WD4" s="165"/>
      <c r="WE4" s="165"/>
      <c r="WF4" s="165"/>
      <c r="WG4" s="165"/>
      <c r="WH4" s="165"/>
      <c r="WI4" s="165"/>
      <c r="WJ4" s="165"/>
      <c r="WK4" s="165"/>
      <c r="WL4" s="165"/>
      <c r="WM4" s="165"/>
      <c r="WN4" s="165"/>
      <c r="WO4" s="165"/>
      <c r="WP4" s="165"/>
      <c r="WQ4" s="165"/>
      <c r="WR4" s="165"/>
      <c r="WS4" s="165"/>
      <c r="WT4" s="165"/>
      <c r="WU4" s="165"/>
      <c r="WV4" s="165"/>
      <c r="WW4" s="165"/>
      <c r="WX4" s="165"/>
      <c r="WY4" s="165"/>
      <c r="WZ4" s="165"/>
      <c r="XA4" s="165"/>
      <c r="XB4" s="165"/>
      <c r="XC4" s="165"/>
      <c r="XD4" s="165"/>
      <c r="XE4" s="165"/>
      <c r="XF4" s="165"/>
      <c r="XG4" s="165"/>
      <c r="XH4" s="165"/>
      <c r="XI4" s="165"/>
      <c r="XJ4" s="165"/>
      <c r="XK4" s="165"/>
      <c r="XL4" s="165"/>
      <c r="XM4" s="165"/>
      <c r="XN4" s="165"/>
      <c r="XO4" s="165"/>
      <c r="XP4" s="165"/>
      <c r="XQ4" s="165"/>
      <c r="XR4" s="165"/>
      <c r="XS4" s="165"/>
      <c r="XT4" s="165"/>
      <c r="XU4" s="165"/>
      <c r="XV4" s="165"/>
      <c r="XW4" s="165"/>
      <c r="XX4" s="165"/>
      <c r="XY4" s="165"/>
      <c r="XZ4" s="165"/>
      <c r="YA4" s="165"/>
      <c r="YB4" s="165"/>
      <c r="YC4" s="165"/>
      <c r="YD4" s="165"/>
      <c r="YE4" s="165"/>
      <c r="YF4" s="165"/>
      <c r="YG4" s="165"/>
      <c r="YH4" s="165"/>
      <c r="YI4" s="165"/>
      <c r="YJ4" s="165"/>
      <c r="YK4" s="165"/>
      <c r="YL4" s="165"/>
      <c r="YM4" s="165"/>
      <c r="YN4" s="165"/>
      <c r="YO4" s="165"/>
      <c r="YP4" s="165"/>
      <c r="YQ4" s="165"/>
      <c r="YR4" s="165"/>
      <c r="YS4" s="165"/>
      <c r="YT4" s="165"/>
      <c r="YU4" s="165"/>
      <c r="YV4" s="165"/>
      <c r="YW4" s="165"/>
      <c r="YX4" s="165"/>
      <c r="YY4" s="165"/>
      <c r="YZ4" s="165"/>
      <c r="ZA4" s="165"/>
      <c r="ZB4" s="165"/>
      <c r="ZC4" s="165"/>
      <c r="ZD4" s="165"/>
      <c r="ZE4" s="165"/>
      <c r="ZF4" s="165"/>
      <c r="ZG4" s="165"/>
      <c r="ZH4" s="165"/>
      <c r="ZI4" s="165"/>
      <c r="ZJ4" s="165"/>
      <c r="ZK4" s="165"/>
      <c r="ZL4" s="165"/>
      <c r="ZM4" s="165"/>
      <c r="ZN4" s="165"/>
      <c r="ZO4" s="165"/>
      <c r="ZP4" s="165"/>
      <c r="ZQ4" s="165"/>
      <c r="ZR4" s="165"/>
      <c r="ZS4" s="165"/>
      <c r="ZT4" s="165"/>
      <c r="ZU4" s="165"/>
      <c r="ZV4" s="165"/>
      <c r="ZW4" s="165"/>
      <c r="ZX4" s="165"/>
      <c r="ZY4" s="165"/>
      <c r="ZZ4" s="165"/>
      <c r="AAA4" s="165"/>
      <c r="AAB4" s="165"/>
      <c r="AAC4" s="165"/>
      <c r="AAD4" s="165"/>
      <c r="AAE4" s="165"/>
      <c r="AAF4" s="165"/>
      <c r="AAG4" s="165"/>
      <c r="AAH4" s="165"/>
      <c r="AAI4" s="165"/>
      <c r="AAJ4" s="165"/>
      <c r="AAK4" s="165"/>
      <c r="AAL4" s="165"/>
      <c r="AAM4" s="165"/>
      <c r="AAN4" s="165"/>
      <c r="AAO4" s="165"/>
      <c r="AAP4" s="165"/>
      <c r="AAQ4" s="165"/>
      <c r="AAR4" s="165"/>
      <c r="AAS4" s="165"/>
      <c r="AAT4" s="165"/>
      <c r="AAU4" s="165"/>
      <c r="AAV4" s="165"/>
      <c r="AAW4" s="165"/>
      <c r="AAX4" s="165"/>
      <c r="AAY4" s="165"/>
      <c r="AAZ4" s="165"/>
      <c r="ABA4" s="165"/>
      <c r="ABB4" s="165"/>
      <c r="ABC4" s="165"/>
      <c r="ABD4" s="165"/>
      <c r="ABE4" s="165"/>
      <c r="ABF4" s="165"/>
      <c r="ABG4" s="165"/>
      <c r="ABH4" s="165"/>
      <c r="ABI4" s="165"/>
      <c r="ABJ4" s="165"/>
      <c r="ABK4" s="165"/>
      <c r="ABL4" s="165"/>
      <c r="ABM4" s="165"/>
      <c r="ABN4" s="165"/>
      <c r="ABO4" s="165"/>
      <c r="ABP4" s="165"/>
      <c r="ABQ4" s="165"/>
      <c r="ABR4" s="165"/>
      <c r="ABS4" s="165"/>
      <c r="ABT4" s="165"/>
      <c r="ABU4" s="165"/>
      <c r="ABV4" s="165"/>
      <c r="ABW4" s="165"/>
      <c r="ABX4" s="165"/>
      <c r="ABY4" s="165"/>
      <c r="ABZ4" s="165"/>
      <c r="ACA4" s="165"/>
      <c r="ACB4" s="165"/>
      <c r="ACC4" s="165"/>
      <c r="ACD4" s="165"/>
      <c r="ACE4" s="165"/>
      <c r="ACF4" s="165"/>
      <c r="ACG4" s="165"/>
      <c r="ACH4" s="165"/>
      <c r="ACI4" s="165"/>
      <c r="ACJ4" s="165"/>
      <c r="ACK4" s="165"/>
      <c r="ACL4" s="165"/>
      <c r="ACM4" s="165"/>
      <c r="ACN4" s="165"/>
      <c r="ACO4" s="165"/>
      <c r="ACP4" s="165"/>
      <c r="ACQ4" s="165"/>
      <c r="ACR4" s="165"/>
      <c r="ACS4" s="165"/>
      <c r="ACT4" s="165"/>
      <c r="ACU4" s="165"/>
      <c r="ACV4" s="165"/>
      <c r="ACW4" s="165"/>
      <c r="ACX4" s="165"/>
      <c r="ACY4" s="165"/>
      <c r="ACZ4" s="165"/>
      <c r="ADA4" s="165"/>
      <c r="ADB4" s="165"/>
      <c r="ADC4" s="165"/>
      <c r="ADD4" s="165"/>
      <c r="ADE4" s="165"/>
      <c r="ADF4" s="165"/>
      <c r="ADG4" s="165"/>
      <c r="ADH4" s="165"/>
      <c r="ADI4" s="165"/>
      <c r="ADJ4" s="165"/>
      <c r="ADK4" s="165"/>
      <c r="ADL4" s="165"/>
      <c r="ADM4" s="165"/>
      <c r="ADN4" s="165"/>
      <c r="ADO4" s="165"/>
      <c r="ADP4" s="165"/>
      <c r="ADQ4" s="165"/>
      <c r="ADR4" s="165"/>
      <c r="ADS4" s="165"/>
      <c r="ADT4" s="165"/>
      <c r="ADU4" s="165"/>
      <c r="ADV4" s="165"/>
      <c r="ADW4" s="165"/>
      <c r="ADX4" s="165"/>
      <c r="ADY4" s="165"/>
      <c r="ADZ4" s="165"/>
      <c r="AEA4" s="165"/>
      <c r="AEB4" s="165"/>
      <c r="AEC4" s="165"/>
      <c r="AED4" s="165"/>
      <c r="AEE4" s="165"/>
      <c r="AEF4" s="165"/>
      <c r="AEG4" s="165"/>
      <c r="AEH4" s="165"/>
      <c r="AEI4" s="165"/>
      <c r="AEJ4" s="165"/>
      <c r="AEK4" s="165"/>
      <c r="AEL4" s="165"/>
      <c r="AEM4" s="165"/>
      <c r="AEN4" s="165"/>
      <c r="AEO4" s="165"/>
      <c r="AEP4" s="165"/>
      <c r="AEQ4" s="165"/>
      <c r="AER4" s="165"/>
      <c r="AES4" s="165"/>
      <c r="AET4" s="165"/>
      <c r="AEU4" s="165"/>
      <c r="AEV4" s="165"/>
      <c r="AEW4" s="165"/>
      <c r="AEX4" s="165"/>
      <c r="AEY4" s="165"/>
      <c r="AEZ4" s="165"/>
      <c r="AFA4" s="165"/>
      <c r="AFB4" s="165"/>
      <c r="AFC4" s="165"/>
      <c r="AFD4" s="165"/>
      <c r="AFE4" s="165"/>
      <c r="AFF4" s="165"/>
      <c r="AFG4" s="165"/>
      <c r="AFH4" s="165"/>
      <c r="AFI4" s="165"/>
      <c r="AFJ4" s="165"/>
      <c r="AFK4" s="165"/>
      <c r="AFL4" s="165"/>
      <c r="AFM4" s="165"/>
      <c r="AFN4" s="165"/>
      <c r="AFO4" s="165"/>
      <c r="AFP4" s="165"/>
      <c r="AFQ4" s="165"/>
      <c r="AFR4" s="165"/>
      <c r="AFS4" s="165"/>
      <c r="AFT4" s="165"/>
      <c r="AFU4" s="165"/>
      <c r="AFV4" s="165"/>
      <c r="AFW4" s="165"/>
      <c r="AFX4" s="165"/>
      <c r="AFY4" s="165"/>
      <c r="AFZ4" s="165"/>
      <c r="AGA4" s="165"/>
      <c r="AGB4" s="165"/>
      <c r="AGC4" s="165"/>
      <c r="AGD4" s="165"/>
      <c r="AGE4" s="165"/>
      <c r="AGF4" s="165"/>
      <c r="AGG4" s="165"/>
      <c r="AGH4" s="165"/>
      <c r="AGI4" s="165"/>
      <c r="AGJ4" s="165"/>
      <c r="AGK4" s="165"/>
      <c r="AGL4" s="165"/>
      <c r="AGM4" s="165"/>
      <c r="AGN4" s="165"/>
      <c r="AGO4" s="165"/>
      <c r="AGP4" s="165"/>
      <c r="AGQ4" s="165"/>
      <c r="AGR4" s="165"/>
      <c r="AGS4" s="165"/>
      <c r="AGT4" s="165"/>
      <c r="AGU4" s="165"/>
      <c r="AGV4" s="165"/>
      <c r="AGW4" s="165"/>
      <c r="AGX4" s="165"/>
      <c r="AGY4" s="165"/>
      <c r="AGZ4" s="165"/>
      <c r="AHA4" s="165"/>
      <c r="AHB4" s="165"/>
      <c r="AHC4" s="165"/>
      <c r="AHD4" s="165"/>
      <c r="AHE4" s="165"/>
      <c r="AHF4" s="165"/>
      <c r="AHG4" s="165"/>
      <c r="AHH4" s="165"/>
      <c r="AHI4" s="165"/>
      <c r="AHJ4" s="165"/>
      <c r="AHK4" s="165"/>
      <c r="AHL4" s="165"/>
      <c r="AHM4" s="165"/>
      <c r="AHN4" s="165"/>
      <c r="AHO4" s="165"/>
      <c r="AHP4" s="165"/>
      <c r="AHQ4" s="165"/>
      <c r="AHR4" s="165"/>
      <c r="AHS4" s="165"/>
      <c r="AHT4" s="165"/>
      <c r="AHU4" s="165"/>
      <c r="AHV4" s="165"/>
      <c r="AHW4" s="165"/>
      <c r="AHX4" s="165"/>
      <c r="AHY4" s="165"/>
      <c r="AHZ4" s="165"/>
      <c r="AIA4" s="165"/>
      <c r="AIB4" s="165"/>
      <c r="AIC4" s="165"/>
      <c r="AID4" s="165"/>
      <c r="AIE4" s="165"/>
      <c r="AIF4" s="165"/>
      <c r="AIG4" s="165"/>
      <c r="AIH4" s="165"/>
      <c r="AII4" s="165"/>
      <c r="AIJ4" s="165"/>
      <c r="AIK4" s="165"/>
      <c r="AIL4" s="165"/>
      <c r="AIM4" s="165"/>
      <c r="AIN4" s="165"/>
      <c r="AIO4" s="165"/>
      <c r="AIP4" s="165"/>
      <c r="AIQ4" s="165"/>
      <c r="AIR4" s="165"/>
      <c r="AIS4" s="165"/>
      <c r="AIT4" s="165"/>
      <c r="AIU4" s="165"/>
      <c r="AIV4" s="165"/>
      <c r="AIW4" s="165"/>
      <c r="AIX4" s="165"/>
      <c r="AIY4" s="165"/>
      <c r="AIZ4" s="165"/>
      <c r="AJA4" s="165"/>
      <c r="AJB4" s="165"/>
      <c r="AJC4" s="165"/>
      <c r="AJD4" s="165"/>
      <c r="AJE4" s="165"/>
      <c r="AJF4" s="165"/>
      <c r="AJG4" s="165"/>
      <c r="AJH4" s="165"/>
      <c r="AJI4" s="165"/>
      <c r="AJJ4" s="165"/>
      <c r="AJK4" s="165"/>
      <c r="AJL4" s="165"/>
      <c r="AJM4" s="165"/>
      <c r="AJN4" s="165"/>
      <c r="AJO4" s="165"/>
      <c r="AJP4" s="165"/>
      <c r="AJQ4" s="165"/>
      <c r="AJR4" s="165"/>
      <c r="AJS4" s="165"/>
      <c r="AJT4" s="165"/>
      <c r="AJU4" s="165"/>
      <c r="AJV4" s="165"/>
      <c r="AJW4" s="165"/>
      <c r="AJX4" s="165"/>
      <c r="AJY4" s="165"/>
      <c r="AJZ4" s="165"/>
      <c r="AKA4" s="165"/>
      <c r="AKB4" s="165"/>
      <c r="AKC4" s="165"/>
      <c r="AKD4" s="165"/>
      <c r="AKE4" s="165"/>
      <c r="AKF4" s="165"/>
      <c r="AKG4" s="165"/>
      <c r="AKH4" s="165"/>
      <c r="AKI4" s="165"/>
      <c r="AKJ4" s="165"/>
      <c r="AKK4" s="165"/>
      <c r="AKL4" s="165"/>
      <c r="AKM4" s="165"/>
      <c r="AKN4" s="165"/>
      <c r="AKO4" s="165"/>
      <c r="AKP4" s="165"/>
      <c r="AKQ4" s="165"/>
      <c r="AKR4" s="165"/>
      <c r="AKS4" s="165"/>
      <c r="AKT4" s="165"/>
      <c r="AKU4" s="165"/>
      <c r="AKV4" s="165"/>
      <c r="AKW4" s="165"/>
      <c r="AKX4" s="165"/>
      <c r="AKY4" s="165"/>
      <c r="AKZ4" s="165"/>
      <c r="ALA4" s="165"/>
      <c r="ALB4" s="165"/>
      <c r="ALC4" s="165"/>
      <c r="ALD4" s="165"/>
      <c r="ALE4" s="165"/>
      <c r="ALF4" s="165"/>
      <c r="ALG4" s="165"/>
      <c r="ALH4" s="165"/>
      <c r="ALI4" s="165"/>
      <c r="ALJ4" s="165"/>
      <c r="ALK4" s="165"/>
      <c r="ALL4" s="165"/>
      <c r="ALM4" s="165"/>
      <c r="ALN4" s="165"/>
      <c r="ALO4" s="165"/>
      <c r="ALP4" s="165"/>
      <c r="ALQ4" s="165"/>
      <c r="ALR4" s="165"/>
      <c r="ALS4" s="165"/>
      <c r="ALT4" s="165"/>
      <c r="ALU4" s="165"/>
      <c r="ALV4" s="165"/>
      <c r="ALW4" s="165"/>
      <c r="ALX4" s="165"/>
      <c r="ALY4" s="165"/>
      <c r="ALZ4" s="165"/>
      <c r="AMA4" s="165"/>
      <c r="AMB4" s="165"/>
      <c r="AMC4" s="165"/>
      <c r="AMD4" s="165"/>
      <c r="AME4" s="165"/>
      <c r="AMF4" s="165"/>
      <c r="AMG4" s="165"/>
      <c r="AMH4" s="165"/>
      <c r="AMI4" s="165"/>
      <c r="AMJ4" s="165"/>
      <c r="AMK4" s="165"/>
      <c r="AML4" s="165"/>
      <c r="AMM4" s="165"/>
      <c r="AMN4" s="165"/>
      <c r="AMO4" s="165"/>
      <c r="AMP4" s="165"/>
      <c r="AMQ4" s="165"/>
      <c r="AMR4" s="165"/>
      <c r="AMS4" s="165"/>
      <c r="AMT4" s="165"/>
      <c r="AMU4" s="165"/>
      <c r="AMV4" s="165"/>
      <c r="AMW4" s="165"/>
      <c r="AMX4" s="165"/>
      <c r="AMY4" s="165"/>
      <c r="AMZ4" s="165"/>
      <c r="ANA4" s="165"/>
      <c r="ANB4" s="165"/>
      <c r="ANC4" s="165"/>
      <c r="AND4" s="165"/>
      <c r="ANE4" s="165"/>
      <c r="ANF4" s="165"/>
      <c r="ANG4" s="165"/>
      <c r="ANH4" s="165"/>
      <c r="ANI4" s="165"/>
      <c r="ANJ4" s="165"/>
      <c r="ANK4" s="165"/>
      <c r="ANL4" s="165"/>
      <c r="ANM4" s="165"/>
      <c r="ANN4" s="165"/>
      <c r="ANO4" s="165"/>
      <c r="ANP4" s="165"/>
      <c r="ANQ4" s="165"/>
      <c r="ANR4" s="165"/>
      <c r="ANS4" s="165"/>
      <c r="ANT4" s="165"/>
      <c r="ANU4" s="165"/>
      <c r="ANV4" s="165"/>
      <c r="ANW4" s="165"/>
      <c r="ANX4" s="165"/>
      <c r="ANY4" s="165"/>
      <c r="ANZ4" s="165"/>
      <c r="AOA4" s="165"/>
      <c r="AOB4" s="165"/>
      <c r="AOC4" s="165"/>
      <c r="AOD4" s="165"/>
      <c r="AOE4" s="165"/>
      <c r="AOF4" s="165"/>
      <c r="AOG4" s="165"/>
      <c r="AOH4" s="165"/>
      <c r="AOI4" s="165"/>
      <c r="AOJ4" s="165"/>
      <c r="AOK4" s="165"/>
      <c r="AOL4" s="165"/>
      <c r="AOM4" s="165"/>
      <c r="AON4" s="165"/>
      <c r="AOO4" s="165"/>
      <c r="AOP4" s="165"/>
      <c r="AOQ4" s="165"/>
      <c r="AOR4" s="165"/>
      <c r="AOS4" s="165"/>
      <c r="AOT4" s="165"/>
      <c r="AOU4" s="165"/>
      <c r="AOV4" s="165"/>
      <c r="AOW4" s="165"/>
      <c r="AOX4" s="165"/>
      <c r="AOY4" s="165"/>
      <c r="AOZ4" s="165"/>
      <c r="APA4" s="165"/>
      <c r="APB4" s="165"/>
      <c r="APC4" s="165"/>
      <c r="APD4" s="165"/>
      <c r="APE4" s="165"/>
      <c r="APF4" s="165"/>
      <c r="APG4" s="165"/>
      <c r="APH4" s="165"/>
      <c r="API4" s="165"/>
      <c r="APJ4" s="165"/>
      <c r="APK4" s="165"/>
      <c r="APL4" s="165"/>
      <c r="APM4" s="165"/>
      <c r="APN4" s="165"/>
      <c r="APO4" s="165"/>
      <c r="APP4" s="165"/>
      <c r="APQ4" s="165"/>
      <c r="APR4" s="165"/>
      <c r="APS4" s="165"/>
      <c r="APT4" s="165"/>
      <c r="APU4" s="165"/>
      <c r="APV4" s="165"/>
      <c r="APW4" s="165"/>
      <c r="APX4" s="165"/>
      <c r="APY4" s="165"/>
      <c r="APZ4" s="165"/>
      <c r="AQA4" s="165"/>
      <c r="AQB4" s="165"/>
      <c r="AQC4" s="165"/>
      <c r="AQD4" s="165"/>
      <c r="AQE4" s="165"/>
      <c r="AQF4" s="165"/>
      <c r="AQG4" s="165"/>
      <c r="AQH4" s="165"/>
      <c r="AQI4" s="165"/>
      <c r="AQJ4" s="165"/>
      <c r="AQK4" s="165"/>
      <c r="AQL4" s="165"/>
      <c r="AQM4" s="165"/>
      <c r="AQN4" s="165"/>
      <c r="AQO4" s="165"/>
      <c r="AQP4" s="165"/>
      <c r="AQQ4" s="165"/>
      <c r="AQR4" s="165"/>
      <c r="AQS4" s="165"/>
      <c r="AQT4" s="165"/>
      <c r="AQU4" s="165"/>
      <c r="AQV4" s="165"/>
      <c r="AQW4" s="165"/>
      <c r="AQX4" s="165"/>
      <c r="AQY4" s="165"/>
      <c r="AQZ4" s="165"/>
      <c r="ARA4" s="165"/>
      <c r="ARB4" s="165"/>
      <c r="ARC4" s="165"/>
      <c r="ARD4" s="165"/>
      <c r="ARE4" s="165"/>
      <c r="ARF4" s="165"/>
      <c r="ARG4" s="165"/>
      <c r="ARH4" s="165"/>
      <c r="ARI4" s="165"/>
      <c r="ARJ4" s="165"/>
      <c r="ARK4" s="165"/>
      <c r="ARL4" s="165"/>
      <c r="ARM4" s="165"/>
      <c r="ARN4" s="165"/>
      <c r="ARO4" s="165"/>
      <c r="ARP4" s="165"/>
      <c r="ARQ4" s="165"/>
      <c r="ARR4" s="165"/>
      <c r="ARS4" s="165"/>
      <c r="ART4" s="165"/>
      <c r="ARU4" s="165"/>
      <c r="ARV4" s="165"/>
      <c r="ARW4" s="165"/>
      <c r="ARX4" s="165"/>
      <c r="ARY4" s="165"/>
      <c r="ARZ4" s="165"/>
      <c r="ASA4" s="165"/>
      <c r="ASB4" s="165"/>
      <c r="ASC4" s="165"/>
      <c r="ASD4" s="165"/>
      <c r="ASE4" s="165"/>
      <c r="ASF4" s="165"/>
      <c r="ASG4" s="165"/>
      <c r="ASH4" s="165"/>
      <c r="ASI4" s="165"/>
      <c r="ASJ4" s="165"/>
      <c r="ASK4" s="165"/>
      <c r="ASL4" s="165"/>
      <c r="ASM4" s="165"/>
      <c r="ASN4" s="165"/>
      <c r="ASO4" s="165"/>
      <c r="ASP4" s="165"/>
      <c r="ASQ4" s="165"/>
      <c r="ASR4" s="165"/>
      <c r="ASS4" s="165"/>
      <c r="AST4" s="165"/>
      <c r="ASU4" s="165"/>
      <c r="ASV4" s="165"/>
      <c r="ASW4" s="165"/>
      <c r="ASX4" s="165"/>
      <c r="ASY4" s="165"/>
      <c r="ASZ4" s="165"/>
      <c r="ATA4" s="165"/>
      <c r="ATB4" s="165"/>
      <c r="ATC4" s="165"/>
      <c r="ATD4" s="165"/>
      <c r="ATE4" s="165"/>
      <c r="ATF4" s="165"/>
      <c r="ATG4" s="165"/>
      <c r="ATH4" s="165"/>
      <c r="ATI4" s="165"/>
      <c r="ATJ4" s="165"/>
      <c r="ATK4" s="165"/>
      <c r="ATL4" s="165"/>
      <c r="ATM4" s="165"/>
      <c r="ATN4" s="165"/>
      <c r="ATO4" s="165"/>
      <c r="ATP4" s="165"/>
      <c r="ATQ4" s="165"/>
      <c r="ATR4" s="165"/>
      <c r="ATS4" s="165"/>
      <c r="ATT4" s="165"/>
      <c r="ATU4" s="165"/>
      <c r="ATV4" s="165"/>
      <c r="ATW4" s="165"/>
      <c r="ATX4" s="165"/>
      <c r="ATY4" s="165"/>
      <c r="ATZ4" s="165"/>
      <c r="AUA4" s="165"/>
      <c r="AUB4" s="165"/>
      <c r="AUC4" s="165"/>
      <c r="AUD4" s="165"/>
      <c r="AUE4" s="165"/>
      <c r="AUF4" s="165"/>
      <c r="AUG4" s="165"/>
      <c r="AUH4" s="165"/>
      <c r="AUI4" s="165"/>
      <c r="AUJ4" s="165"/>
      <c r="AUK4" s="165"/>
      <c r="AUL4" s="165"/>
      <c r="AUM4" s="165"/>
      <c r="AUN4" s="165"/>
      <c r="AUO4" s="165"/>
      <c r="AUP4" s="165"/>
      <c r="AUQ4" s="165"/>
      <c r="AUR4" s="165"/>
      <c r="AUS4" s="165"/>
      <c r="AUT4" s="165"/>
      <c r="AUU4" s="165"/>
      <c r="AUV4" s="165"/>
      <c r="AUW4" s="165"/>
      <c r="AUX4" s="165"/>
      <c r="AUY4" s="165"/>
      <c r="AUZ4" s="165"/>
      <c r="AVA4" s="165"/>
      <c r="AVB4" s="165"/>
      <c r="AVC4" s="165"/>
      <c r="AVD4" s="165"/>
      <c r="AVE4" s="165"/>
      <c r="AVF4" s="165"/>
      <c r="AVG4" s="165"/>
      <c r="AVH4" s="165"/>
      <c r="AVI4" s="165"/>
      <c r="AVJ4" s="165"/>
      <c r="AVK4" s="165"/>
      <c r="AVL4" s="165"/>
      <c r="AVM4" s="165"/>
      <c r="AVN4" s="165"/>
      <c r="AVO4" s="165"/>
      <c r="AVP4" s="165"/>
      <c r="AVQ4" s="165"/>
      <c r="AVR4" s="165"/>
      <c r="AVS4" s="165"/>
      <c r="AVT4" s="165"/>
      <c r="AVU4" s="165"/>
      <c r="AVV4" s="165"/>
      <c r="AVW4" s="165"/>
      <c r="AVX4" s="165"/>
      <c r="AVY4" s="165"/>
      <c r="AVZ4" s="165"/>
      <c r="AWA4" s="165"/>
      <c r="AWB4" s="165"/>
      <c r="AWC4" s="165"/>
      <c r="AWD4" s="165"/>
      <c r="AWE4" s="165"/>
      <c r="AWF4" s="165"/>
      <c r="AWG4" s="165"/>
      <c r="AWH4" s="165"/>
      <c r="AWI4" s="165"/>
      <c r="AWJ4" s="165"/>
      <c r="AWK4" s="165"/>
      <c r="AWL4" s="165"/>
      <c r="AWM4" s="165"/>
      <c r="AWN4" s="165"/>
      <c r="AWO4" s="165"/>
      <c r="AWP4" s="165"/>
      <c r="AWQ4" s="165"/>
      <c r="AWR4" s="165"/>
      <c r="AWS4" s="165"/>
      <c r="AWT4" s="165"/>
      <c r="AWU4" s="165"/>
      <c r="AWV4" s="165"/>
      <c r="AWW4" s="165"/>
      <c r="AWX4" s="165"/>
      <c r="AWY4" s="165"/>
      <c r="AWZ4" s="165"/>
      <c r="AXA4" s="165"/>
      <c r="AXB4" s="165"/>
      <c r="AXC4" s="165"/>
      <c r="AXD4" s="165"/>
      <c r="AXE4" s="165"/>
      <c r="AXF4" s="165"/>
      <c r="AXG4" s="165"/>
      <c r="AXH4" s="165"/>
      <c r="AXI4" s="165"/>
      <c r="AXJ4" s="165"/>
      <c r="AXK4" s="165"/>
      <c r="AXL4" s="165"/>
      <c r="AXM4" s="165"/>
      <c r="AXN4" s="165"/>
      <c r="AXO4" s="165"/>
      <c r="AXP4" s="165"/>
      <c r="AXQ4" s="165"/>
      <c r="AXR4" s="165"/>
      <c r="AXS4" s="165"/>
      <c r="AXT4" s="165"/>
      <c r="AXU4" s="165"/>
      <c r="AXV4" s="165"/>
      <c r="AXW4" s="165"/>
      <c r="AXX4" s="165"/>
      <c r="AXY4" s="165"/>
      <c r="AXZ4" s="165"/>
      <c r="AYA4" s="165"/>
      <c r="AYB4" s="165"/>
      <c r="AYC4" s="165"/>
      <c r="AYD4" s="165"/>
      <c r="AYE4" s="165"/>
      <c r="AYF4" s="165"/>
      <c r="AYG4" s="165"/>
      <c r="AYH4" s="165"/>
      <c r="AYI4" s="165"/>
      <c r="AYJ4" s="165"/>
      <c r="AYK4" s="165"/>
      <c r="AYL4" s="165"/>
      <c r="AYM4" s="165"/>
      <c r="AYN4" s="165"/>
      <c r="AYO4" s="165"/>
      <c r="AYP4" s="165"/>
      <c r="AYQ4" s="165"/>
      <c r="AYR4" s="165"/>
      <c r="AYS4" s="165"/>
      <c r="AYT4" s="165"/>
      <c r="AYU4" s="165"/>
      <c r="AYV4" s="165"/>
      <c r="AYW4" s="165"/>
      <c r="AYX4" s="165"/>
      <c r="AYY4" s="165"/>
      <c r="AYZ4" s="165"/>
      <c r="AZA4" s="165"/>
      <c r="AZB4" s="165"/>
      <c r="AZC4" s="165"/>
      <c r="AZD4" s="165"/>
      <c r="AZE4" s="165"/>
      <c r="AZF4" s="165"/>
      <c r="AZG4" s="165"/>
      <c r="AZH4" s="165"/>
      <c r="AZI4" s="165"/>
      <c r="AZJ4" s="165"/>
      <c r="AZK4" s="165"/>
      <c r="AZL4" s="165"/>
      <c r="AZM4" s="165"/>
      <c r="AZN4" s="165"/>
      <c r="AZO4" s="165"/>
      <c r="AZP4" s="165"/>
      <c r="AZQ4" s="165"/>
      <c r="AZR4" s="165"/>
      <c r="AZS4" s="165"/>
      <c r="AZT4" s="165"/>
      <c r="AZU4" s="165"/>
      <c r="AZV4" s="165"/>
      <c r="AZW4" s="165"/>
      <c r="AZX4" s="165"/>
      <c r="AZY4" s="165"/>
      <c r="AZZ4" s="165"/>
      <c r="BAA4" s="165"/>
      <c r="BAB4" s="165"/>
      <c r="BAC4" s="165"/>
      <c r="BAD4" s="165"/>
      <c r="BAE4" s="165"/>
      <c r="BAF4" s="165"/>
      <c r="BAG4" s="165"/>
      <c r="BAH4" s="165"/>
      <c r="BAI4" s="165"/>
      <c r="BAJ4" s="165"/>
      <c r="BAK4" s="165"/>
      <c r="BAL4" s="165"/>
      <c r="BAM4" s="165"/>
      <c r="BAN4" s="165"/>
      <c r="BAO4" s="165"/>
      <c r="BAP4" s="165"/>
      <c r="BAQ4" s="165"/>
      <c r="BAR4" s="165"/>
      <c r="BAS4" s="165"/>
      <c r="BAT4" s="165"/>
      <c r="BAU4" s="165"/>
      <c r="BAV4" s="165"/>
      <c r="BAW4" s="165"/>
      <c r="BAX4" s="165"/>
      <c r="BAY4" s="165"/>
      <c r="BAZ4" s="165"/>
      <c r="BBA4" s="165"/>
      <c r="BBB4" s="165"/>
      <c r="BBC4" s="165"/>
      <c r="BBD4" s="165"/>
      <c r="BBE4" s="165"/>
      <c r="BBF4" s="165"/>
      <c r="BBG4" s="165"/>
      <c r="BBH4" s="165"/>
      <c r="BBI4" s="165"/>
      <c r="BBJ4" s="165"/>
      <c r="BBK4" s="165"/>
      <c r="BBL4" s="165"/>
      <c r="BBM4" s="165"/>
      <c r="BBN4" s="165"/>
      <c r="BBO4" s="165"/>
      <c r="BBP4" s="165"/>
      <c r="BBQ4" s="165"/>
      <c r="BBR4" s="165"/>
      <c r="BBS4" s="165"/>
      <c r="BBT4" s="165"/>
      <c r="BBU4" s="165"/>
      <c r="BBV4" s="165"/>
      <c r="BBW4" s="165"/>
      <c r="BBX4" s="165"/>
      <c r="BBY4" s="165"/>
      <c r="BBZ4" s="165"/>
      <c r="BCA4" s="165"/>
      <c r="BCB4" s="165"/>
      <c r="BCC4" s="165"/>
      <c r="BCD4" s="165"/>
      <c r="BCE4" s="165"/>
      <c r="BCF4" s="165"/>
      <c r="BCG4" s="165"/>
      <c r="BCH4" s="165"/>
      <c r="BCI4" s="165"/>
      <c r="BCJ4" s="165"/>
      <c r="BCK4" s="165"/>
      <c r="BCL4" s="165"/>
      <c r="BCM4" s="165"/>
      <c r="BCN4" s="165"/>
      <c r="BCO4" s="165"/>
      <c r="BCP4" s="165"/>
      <c r="BCQ4" s="165"/>
      <c r="BCR4" s="165"/>
      <c r="BCS4" s="165"/>
      <c r="BCT4" s="165"/>
      <c r="BCU4" s="165"/>
      <c r="BCV4" s="165"/>
      <c r="BCW4" s="165"/>
      <c r="BCX4" s="165"/>
      <c r="BCY4" s="165"/>
      <c r="BCZ4" s="165"/>
      <c r="BDA4" s="165"/>
      <c r="BDB4" s="165"/>
      <c r="BDC4" s="165"/>
      <c r="BDD4" s="165"/>
      <c r="BDE4" s="165"/>
      <c r="BDF4" s="165"/>
      <c r="BDG4" s="165"/>
      <c r="BDH4" s="165"/>
      <c r="BDI4" s="165"/>
      <c r="BDJ4" s="165"/>
      <c r="BDK4" s="165"/>
      <c r="BDL4" s="165"/>
      <c r="BDM4" s="165"/>
      <c r="BDN4" s="165"/>
      <c r="BDO4" s="165"/>
      <c r="BDP4" s="165"/>
      <c r="BDQ4" s="165"/>
      <c r="BDR4" s="165"/>
      <c r="BDS4" s="165"/>
      <c r="BDT4" s="165"/>
      <c r="BDU4" s="165"/>
      <c r="BDV4" s="165"/>
      <c r="BDW4" s="165"/>
      <c r="BDX4" s="165"/>
      <c r="BDY4" s="165"/>
      <c r="BDZ4" s="165"/>
      <c r="BEA4" s="165"/>
      <c r="BEB4" s="165"/>
      <c r="BEC4" s="165"/>
      <c r="BED4" s="165"/>
      <c r="BEE4" s="165"/>
      <c r="BEF4" s="165"/>
      <c r="BEG4" s="165"/>
      <c r="BEH4" s="165"/>
      <c r="BEI4" s="165"/>
      <c r="BEJ4" s="165"/>
      <c r="BEK4" s="165"/>
      <c r="BEL4" s="165"/>
      <c r="BEM4" s="165"/>
      <c r="BEN4" s="165"/>
      <c r="BEO4" s="165"/>
      <c r="BEP4" s="165"/>
      <c r="BEQ4" s="165"/>
      <c r="BER4" s="165"/>
      <c r="BES4" s="165"/>
      <c r="BET4" s="165"/>
      <c r="BEU4" s="165"/>
      <c r="BEV4" s="165"/>
      <c r="BEW4" s="165"/>
      <c r="BEX4" s="165"/>
      <c r="BEY4" s="165"/>
      <c r="BEZ4" s="165"/>
      <c r="BFA4" s="165"/>
      <c r="BFB4" s="165"/>
      <c r="BFC4" s="165"/>
      <c r="BFD4" s="165"/>
      <c r="BFE4" s="165"/>
      <c r="BFF4" s="165"/>
      <c r="BFG4" s="165"/>
      <c r="BFH4" s="165"/>
      <c r="BFI4" s="165"/>
      <c r="BFJ4" s="165"/>
      <c r="BFK4" s="165"/>
      <c r="BFL4" s="165"/>
      <c r="BFM4" s="165"/>
      <c r="BFN4" s="165"/>
      <c r="BFO4" s="165"/>
      <c r="BFP4" s="165"/>
      <c r="BFQ4" s="165"/>
      <c r="BFR4" s="165"/>
      <c r="BFS4" s="165"/>
      <c r="BFT4" s="165"/>
      <c r="BFU4" s="165"/>
      <c r="BFV4" s="165"/>
      <c r="BFW4" s="165"/>
      <c r="BFX4" s="165"/>
      <c r="BFY4" s="165"/>
      <c r="BFZ4" s="165"/>
      <c r="BGA4" s="165"/>
      <c r="BGB4" s="165"/>
      <c r="BGC4" s="165"/>
      <c r="BGD4" s="165"/>
      <c r="BGE4" s="165"/>
      <c r="BGF4" s="165"/>
      <c r="BGG4" s="165"/>
      <c r="BGH4" s="165"/>
      <c r="BGI4" s="165"/>
      <c r="BGJ4" s="165"/>
      <c r="BGK4" s="165"/>
      <c r="BGL4" s="165"/>
      <c r="BGM4" s="165"/>
      <c r="BGN4" s="165"/>
      <c r="BGO4" s="165"/>
      <c r="BGP4" s="165"/>
      <c r="BGQ4" s="165"/>
      <c r="BGR4" s="165"/>
      <c r="BGS4" s="165"/>
      <c r="BGT4" s="165"/>
      <c r="BGU4" s="165"/>
      <c r="BGV4" s="165"/>
      <c r="BGW4" s="165"/>
      <c r="BGX4" s="165"/>
      <c r="BGY4" s="165"/>
      <c r="BGZ4" s="165"/>
      <c r="BHA4" s="165"/>
      <c r="BHB4" s="165"/>
      <c r="BHC4" s="165"/>
      <c r="BHD4" s="165"/>
      <c r="BHE4" s="165"/>
      <c r="BHF4" s="165"/>
      <c r="BHG4" s="165"/>
      <c r="BHH4" s="165"/>
      <c r="BHI4" s="165"/>
      <c r="BHJ4" s="165"/>
      <c r="BHK4" s="165"/>
      <c r="BHL4" s="165"/>
      <c r="BHM4" s="165"/>
      <c r="BHN4" s="165"/>
      <c r="BHO4" s="165"/>
      <c r="BHP4" s="165"/>
      <c r="BHQ4" s="165"/>
      <c r="BHR4" s="165"/>
      <c r="BHS4" s="165"/>
      <c r="BHT4" s="165"/>
      <c r="BHU4" s="165"/>
      <c r="BHV4" s="165"/>
      <c r="BHW4" s="165"/>
      <c r="BHX4" s="165"/>
      <c r="BHY4" s="165"/>
      <c r="BHZ4" s="165"/>
      <c r="BIA4" s="165"/>
      <c r="BIB4" s="165"/>
      <c r="BIC4" s="165"/>
      <c r="BID4" s="165"/>
      <c r="BIE4" s="165"/>
      <c r="BIF4" s="165"/>
      <c r="BIG4" s="165"/>
      <c r="BIH4" s="165"/>
      <c r="BII4" s="165"/>
      <c r="BIJ4" s="165"/>
      <c r="BIK4" s="165"/>
      <c r="BIL4" s="165"/>
      <c r="BIM4" s="165"/>
      <c r="BIN4" s="165"/>
      <c r="BIO4" s="165"/>
      <c r="BIP4" s="165"/>
      <c r="BIQ4" s="165"/>
      <c r="BIR4" s="165"/>
      <c r="BIS4" s="165"/>
      <c r="BIT4" s="165"/>
      <c r="BIU4" s="165"/>
      <c r="BIV4" s="165"/>
      <c r="BIW4" s="165"/>
      <c r="BIX4" s="165"/>
      <c r="BIY4" s="165"/>
      <c r="BIZ4" s="165"/>
      <c r="BJA4" s="165"/>
      <c r="BJB4" s="165"/>
      <c r="BJC4" s="165"/>
      <c r="BJD4" s="165"/>
      <c r="BJE4" s="165"/>
      <c r="BJF4" s="165"/>
      <c r="BJG4" s="165"/>
      <c r="BJH4" s="165"/>
      <c r="BJI4" s="165"/>
      <c r="BJJ4" s="165"/>
      <c r="BJK4" s="165"/>
      <c r="BJL4" s="165"/>
      <c r="BJM4" s="165"/>
      <c r="BJN4" s="165"/>
      <c r="BJO4" s="165"/>
      <c r="BJP4" s="165"/>
      <c r="BJQ4" s="165"/>
      <c r="BJR4" s="165"/>
      <c r="BJS4" s="165"/>
      <c r="BJT4" s="165"/>
      <c r="BJU4" s="165"/>
      <c r="BJV4" s="165"/>
      <c r="BJW4" s="165"/>
      <c r="BJX4" s="165"/>
      <c r="BJY4" s="165"/>
      <c r="BJZ4" s="165"/>
      <c r="BKA4" s="165"/>
      <c r="BKB4" s="165"/>
      <c r="BKC4" s="165"/>
      <c r="BKD4" s="165"/>
      <c r="BKE4" s="165"/>
      <c r="BKF4" s="165"/>
      <c r="BKG4" s="165"/>
      <c r="BKH4" s="165"/>
      <c r="BKI4" s="165"/>
      <c r="BKJ4" s="165"/>
      <c r="BKK4" s="165"/>
      <c r="BKL4" s="165"/>
      <c r="BKM4" s="165"/>
      <c r="BKN4" s="165"/>
      <c r="BKO4" s="165"/>
      <c r="BKP4" s="165"/>
      <c r="BKQ4" s="165"/>
      <c r="BKR4" s="165"/>
      <c r="BKS4" s="165"/>
      <c r="BKT4" s="165"/>
      <c r="BKU4" s="165"/>
      <c r="BKV4" s="165"/>
      <c r="BKW4" s="165"/>
      <c r="BKX4" s="165"/>
      <c r="BKY4" s="165"/>
      <c r="BKZ4" s="165"/>
      <c r="BLA4" s="165"/>
      <c r="BLB4" s="165"/>
      <c r="BLC4" s="165"/>
      <c r="BLD4" s="165"/>
      <c r="BLE4" s="165"/>
      <c r="BLF4" s="165"/>
      <c r="BLG4" s="165"/>
      <c r="BLH4" s="165"/>
      <c r="BLI4" s="165"/>
      <c r="BLJ4" s="165"/>
      <c r="BLK4" s="165"/>
      <c r="BLL4" s="165"/>
      <c r="BLM4" s="165"/>
      <c r="BLN4" s="165"/>
      <c r="BLO4" s="165"/>
      <c r="BLP4" s="165"/>
      <c r="BLQ4" s="165"/>
      <c r="BLR4" s="165"/>
      <c r="BLS4" s="165"/>
      <c r="BLT4" s="165"/>
      <c r="BLU4" s="165"/>
      <c r="BLV4" s="165"/>
      <c r="BLW4" s="165"/>
      <c r="BLX4" s="165"/>
      <c r="BLY4" s="165"/>
      <c r="BLZ4" s="165"/>
      <c r="BMA4" s="165"/>
      <c r="BMB4" s="165"/>
      <c r="BMC4" s="165"/>
      <c r="BMD4" s="165"/>
      <c r="BME4" s="165"/>
      <c r="BMF4" s="165"/>
      <c r="BMG4" s="165"/>
      <c r="BMH4" s="165"/>
      <c r="BMI4" s="165"/>
      <c r="BMJ4" s="165"/>
      <c r="BMK4" s="165"/>
      <c r="BML4" s="165"/>
      <c r="BMM4" s="165"/>
      <c r="BMN4" s="165"/>
      <c r="BMO4" s="165"/>
      <c r="BMP4" s="165"/>
      <c r="BMQ4" s="165"/>
      <c r="BMR4" s="165"/>
      <c r="BMS4" s="165"/>
      <c r="BMT4" s="165"/>
      <c r="BMU4" s="165"/>
      <c r="BMV4" s="165"/>
      <c r="BMW4" s="165"/>
      <c r="BMX4" s="165"/>
      <c r="BMY4" s="165"/>
      <c r="BMZ4" s="165"/>
      <c r="BNA4" s="165"/>
      <c r="BNB4" s="165"/>
      <c r="BNC4" s="165"/>
      <c r="BND4" s="165"/>
      <c r="BNE4" s="165"/>
      <c r="BNF4" s="165"/>
      <c r="BNG4" s="165"/>
      <c r="BNH4" s="165"/>
      <c r="BNI4" s="165"/>
      <c r="BNJ4" s="165"/>
      <c r="BNK4" s="165"/>
      <c r="BNL4" s="165"/>
      <c r="BNM4" s="165"/>
      <c r="BNN4" s="165"/>
      <c r="BNO4" s="165"/>
      <c r="BNP4" s="165"/>
      <c r="BNQ4" s="165"/>
      <c r="BNR4" s="165"/>
      <c r="BNS4" s="165"/>
      <c r="BNT4" s="165"/>
      <c r="BNU4" s="165"/>
      <c r="BNV4" s="165"/>
      <c r="BNW4" s="165"/>
      <c r="BNX4" s="165"/>
      <c r="BNY4" s="165"/>
      <c r="BNZ4" s="165"/>
      <c r="BOA4" s="165"/>
      <c r="BOB4" s="165"/>
      <c r="BOC4" s="165"/>
      <c r="BOD4" s="165"/>
      <c r="BOE4" s="165"/>
      <c r="BOF4" s="165"/>
      <c r="BOG4" s="165"/>
      <c r="BOH4" s="165"/>
      <c r="BOI4" s="165"/>
      <c r="BOJ4" s="165"/>
      <c r="BOK4" s="165"/>
      <c r="BOL4" s="165"/>
      <c r="BOM4" s="165"/>
      <c r="BON4" s="165"/>
      <c r="BOO4" s="165"/>
      <c r="BOP4" s="165"/>
      <c r="BOQ4" s="165"/>
      <c r="BOR4" s="165"/>
      <c r="BOS4" s="165"/>
      <c r="BOT4" s="165"/>
      <c r="BOU4" s="165"/>
      <c r="BOV4" s="165"/>
      <c r="BOW4" s="165"/>
      <c r="BOX4" s="165"/>
      <c r="BOY4" s="165"/>
      <c r="BOZ4" s="165"/>
      <c r="BPA4" s="165"/>
      <c r="BPB4" s="165"/>
      <c r="BPC4" s="165"/>
      <c r="BPD4" s="165"/>
      <c r="BPE4" s="165"/>
      <c r="BPF4" s="165"/>
      <c r="BPG4" s="165"/>
      <c r="BPH4" s="165"/>
      <c r="BPI4" s="165"/>
      <c r="BPJ4" s="165"/>
      <c r="BPK4" s="165"/>
      <c r="BPL4" s="165"/>
      <c r="BPM4" s="165"/>
      <c r="BPN4" s="165"/>
      <c r="BPO4" s="165"/>
      <c r="BPP4" s="165"/>
      <c r="BPQ4" s="165"/>
      <c r="BPR4" s="165"/>
      <c r="BPS4" s="165"/>
      <c r="BPT4" s="165"/>
      <c r="BPU4" s="165"/>
      <c r="BPV4" s="165"/>
      <c r="BPW4" s="165"/>
      <c r="BPX4" s="165"/>
      <c r="BPY4" s="165"/>
      <c r="BPZ4" s="165"/>
      <c r="BQA4" s="165"/>
      <c r="BQB4" s="165"/>
      <c r="BQC4" s="165"/>
      <c r="BQD4" s="165"/>
      <c r="BQE4" s="165"/>
      <c r="BQF4" s="165"/>
      <c r="BQG4" s="165"/>
      <c r="BQH4" s="165"/>
      <c r="BQI4" s="165"/>
      <c r="BQJ4" s="165"/>
      <c r="BQK4" s="165"/>
      <c r="BQL4" s="165"/>
      <c r="BQM4" s="165"/>
      <c r="BQN4" s="165"/>
      <c r="BQO4" s="165"/>
      <c r="BQP4" s="165"/>
      <c r="BQQ4" s="165"/>
      <c r="BQR4" s="165"/>
      <c r="BQS4" s="165"/>
      <c r="BQT4" s="165"/>
      <c r="BQU4" s="165"/>
      <c r="BQV4" s="165"/>
      <c r="BQW4" s="165"/>
      <c r="BQX4" s="165"/>
      <c r="BQY4" s="165"/>
      <c r="BQZ4" s="165"/>
      <c r="BRA4" s="165"/>
      <c r="BRB4" s="165"/>
      <c r="BRC4" s="165"/>
      <c r="BRD4" s="165"/>
      <c r="BRE4" s="165"/>
      <c r="BRF4" s="165"/>
      <c r="BRG4" s="165"/>
      <c r="BRH4" s="165"/>
      <c r="BRI4" s="165"/>
      <c r="BRJ4" s="165"/>
      <c r="BRK4" s="165"/>
      <c r="BRL4" s="165"/>
      <c r="BRM4" s="165"/>
      <c r="BRN4" s="165"/>
      <c r="BRO4" s="165"/>
      <c r="BRP4" s="165"/>
      <c r="BRQ4" s="165"/>
      <c r="BRR4" s="165"/>
      <c r="BRS4" s="165"/>
      <c r="BRT4" s="165"/>
      <c r="BRU4" s="165"/>
      <c r="BRV4" s="165"/>
      <c r="BRW4" s="165"/>
      <c r="BRX4" s="165"/>
      <c r="BRY4" s="165"/>
      <c r="BRZ4" s="165"/>
      <c r="BSA4" s="165"/>
      <c r="BSB4" s="165"/>
      <c r="BSC4" s="165"/>
      <c r="BSD4" s="165"/>
      <c r="BSE4" s="165"/>
      <c r="BSF4" s="165"/>
      <c r="BSG4" s="165"/>
      <c r="BSH4" s="165"/>
      <c r="BSI4" s="165"/>
      <c r="BSJ4" s="165"/>
      <c r="BSK4" s="165"/>
      <c r="BSL4" s="165"/>
      <c r="BSM4" s="165"/>
      <c r="BSN4" s="165"/>
      <c r="BSO4" s="165"/>
      <c r="BSP4" s="165"/>
      <c r="BSQ4" s="165"/>
      <c r="BSR4" s="165"/>
      <c r="BSS4" s="165"/>
      <c r="BST4" s="165"/>
      <c r="BSU4" s="165"/>
      <c r="BSV4" s="165"/>
      <c r="BSW4" s="165"/>
      <c r="BSX4" s="165"/>
      <c r="BSY4" s="165"/>
      <c r="BSZ4" s="165"/>
      <c r="BTA4" s="165"/>
      <c r="BTB4" s="165"/>
      <c r="BTC4" s="165"/>
      <c r="BTD4" s="165"/>
      <c r="BTE4" s="165"/>
      <c r="BTF4" s="165"/>
      <c r="BTG4" s="165"/>
      <c r="BTH4" s="165"/>
      <c r="BTI4" s="165"/>
      <c r="BTJ4" s="165"/>
      <c r="BTK4" s="165"/>
      <c r="BTL4" s="165"/>
      <c r="BTM4" s="165"/>
      <c r="BTN4" s="165"/>
      <c r="BTO4" s="165"/>
      <c r="BTP4" s="165"/>
      <c r="BTQ4" s="165"/>
      <c r="BTR4" s="165"/>
      <c r="BTS4" s="165"/>
      <c r="BTT4" s="165"/>
      <c r="BTU4" s="165"/>
      <c r="BTV4" s="165"/>
      <c r="BTW4" s="165"/>
      <c r="BTX4" s="165"/>
      <c r="BTY4" s="165"/>
      <c r="BTZ4" s="165"/>
      <c r="BUA4" s="165"/>
      <c r="BUB4" s="165"/>
      <c r="BUC4" s="165"/>
      <c r="BUD4" s="165"/>
      <c r="BUE4" s="165"/>
      <c r="BUF4" s="165"/>
      <c r="BUG4" s="165"/>
      <c r="BUH4" s="165"/>
      <c r="BUI4" s="165"/>
      <c r="BUJ4" s="165"/>
      <c r="BUK4" s="165"/>
      <c r="BUL4" s="165"/>
      <c r="BUM4" s="165"/>
      <c r="BUN4" s="165"/>
      <c r="BUO4" s="165"/>
      <c r="BUP4" s="165"/>
      <c r="BUQ4" s="165"/>
      <c r="BUR4" s="165"/>
      <c r="BUS4" s="165"/>
      <c r="BUT4" s="165"/>
      <c r="BUU4" s="165"/>
      <c r="BUV4" s="165"/>
      <c r="BUW4" s="165"/>
      <c r="BUX4" s="165"/>
      <c r="BUY4" s="165"/>
      <c r="BUZ4" s="165"/>
      <c r="BVA4" s="165"/>
      <c r="BVB4" s="165"/>
      <c r="BVC4" s="165"/>
      <c r="BVD4" s="165"/>
      <c r="BVE4" s="165"/>
      <c r="BVF4" s="165"/>
      <c r="BVG4" s="165"/>
      <c r="BVH4" s="165"/>
      <c r="BVI4" s="165"/>
      <c r="BVJ4" s="165"/>
      <c r="BVK4" s="165"/>
      <c r="BVL4" s="165"/>
      <c r="BVM4" s="165"/>
      <c r="BVN4" s="165"/>
      <c r="BVO4" s="165"/>
      <c r="BVP4" s="165"/>
      <c r="BVQ4" s="165"/>
      <c r="BVR4" s="165"/>
      <c r="BVS4" s="165"/>
      <c r="BVT4" s="165"/>
      <c r="BVU4" s="165"/>
      <c r="BVV4" s="165"/>
      <c r="BVW4" s="165"/>
      <c r="BVX4" s="165"/>
      <c r="BVY4" s="165"/>
      <c r="BVZ4" s="165"/>
      <c r="BWA4" s="165"/>
      <c r="BWB4" s="165"/>
      <c r="BWC4" s="165"/>
      <c r="BWD4" s="165"/>
      <c r="BWE4" s="165"/>
      <c r="BWF4" s="165"/>
      <c r="BWG4" s="165"/>
      <c r="BWH4" s="165"/>
      <c r="BWI4" s="165"/>
      <c r="BWJ4" s="165"/>
      <c r="BWK4" s="165"/>
      <c r="BWL4" s="165"/>
      <c r="BWM4" s="165"/>
      <c r="BWN4" s="165"/>
      <c r="BWO4" s="165"/>
      <c r="BWP4" s="165"/>
      <c r="BWQ4" s="165"/>
      <c r="BWR4" s="165"/>
      <c r="BWS4" s="165"/>
      <c r="BWT4" s="165"/>
      <c r="BWU4" s="165"/>
      <c r="BWV4" s="165"/>
      <c r="BWW4" s="165"/>
      <c r="BWX4" s="165"/>
      <c r="BWY4" s="165"/>
      <c r="BWZ4" s="165"/>
      <c r="BXA4" s="165"/>
      <c r="BXB4" s="165"/>
      <c r="BXC4" s="165"/>
      <c r="BXD4" s="165"/>
      <c r="BXE4" s="165"/>
      <c r="BXF4" s="165"/>
      <c r="BXG4" s="165"/>
      <c r="BXH4" s="165"/>
      <c r="BXI4" s="165"/>
      <c r="BXJ4" s="165"/>
      <c r="BXK4" s="165"/>
      <c r="BXL4" s="165"/>
      <c r="BXM4" s="165"/>
      <c r="BXN4" s="165"/>
      <c r="BXO4" s="165"/>
      <c r="BXP4" s="165"/>
      <c r="BXQ4" s="165"/>
      <c r="BXR4" s="165"/>
      <c r="BXS4" s="165"/>
      <c r="BXT4" s="165"/>
      <c r="BXU4" s="165"/>
      <c r="BXV4" s="165"/>
      <c r="BXW4" s="165"/>
      <c r="BXX4" s="165"/>
      <c r="BXY4" s="165"/>
      <c r="BXZ4" s="165"/>
      <c r="BYA4" s="165"/>
      <c r="BYB4" s="165"/>
      <c r="BYC4" s="165"/>
      <c r="BYD4" s="165"/>
      <c r="BYE4" s="165"/>
      <c r="BYF4" s="165"/>
      <c r="BYG4" s="165"/>
      <c r="BYH4" s="165"/>
      <c r="BYI4" s="165"/>
      <c r="BYJ4" s="165"/>
      <c r="BYK4" s="165"/>
      <c r="BYL4" s="165"/>
      <c r="BYM4" s="165"/>
      <c r="BYN4" s="165"/>
      <c r="BYO4" s="165"/>
      <c r="BYP4" s="165"/>
      <c r="BYQ4" s="165"/>
      <c r="BYR4" s="165"/>
      <c r="BYS4" s="165"/>
      <c r="BYT4" s="165"/>
      <c r="BYU4" s="165"/>
      <c r="BYV4" s="165"/>
      <c r="BYW4" s="165"/>
      <c r="BYX4" s="165"/>
      <c r="BYY4" s="165"/>
      <c r="BYZ4" s="165"/>
      <c r="BZA4" s="165"/>
      <c r="BZB4" s="165"/>
      <c r="BZC4" s="165"/>
      <c r="BZD4" s="165"/>
      <c r="BZE4" s="165"/>
      <c r="BZF4" s="165"/>
      <c r="BZG4" s="165"/>
      <c r="BZH4" s="165"/>
      <c r="BZI4" s="165"/>
      <c r="BZJ4" s="165"/>
      <c r="BZK4" s="165"/>
      <c r="BZL4" s="165"/>
      <c r="BZM4" s="165"/>
      <c r="BZN4" s="165"/>
      <c r="BZO4" s="165"/>
      <c r="BZP4" s="165"/>
      <c r="BZQ4" s="165"/>
      <c r="BZR4" s="165"/>
      <c r="BZS4" s="165"/>
      <c r="BZT4" s="165"/>
      <c r="BZU4" s="165"/>
      <c r="BZV4" s="165"/>
      <c r="BZW4" s="165"/>
      <c r="BZX4" s="165"/>
      <c r="BZY4" s="165"/>
      <c r="BZZ4" s="165"/>
      <c r="CAA4" s="165"/>
      <c r="CAB4" s="165"/>
      <c r="CAC4" s="165"/>
      <c r="CAD4" s="165"/>
      <c r="CAE4" s="165"/>
      <c r="CAF4" s="165"/>
      <c r="CAG4" s="165"/>
      <c r="CAH4" s="165"/>
      <c r="CAI4" s="165"/>
      <c r="CAJ4" s="165"/>
      <c r="CAK4" s="165"/>
      <c r="CAL4" s="165"/>
      <c r="CAM4" s="165"/>
      <c r="CAN4" s="165"/>
      <c r="CAO4" s="165"/>
      <c r="CAP4" s="165"/>
      <c r="CAQ4" s="165"/>
      <c r="CAR4" s="165"/>
      <c r="CAS4" s="165"/>
      <c r="CAT4" s="165"/>
      <c r="CAU4" s="165"/>
      <c r="CAV4" s="165"/>
      <c r="CAW4" s="165"/>
      <c r="CAX4" s="165"/>
      <c r="CAY4" s="165"/>
      <c r="CAZ4" s="165"/>
      <c r="CBA4" s="165"/>
      <c r="CBB4" s="165"/>
      <c r="CBC4" s="165"/>
      <c r="CBD4" s="165"/>
      <c r="CBE4" s="165"/>
      <c r="CBF4" s="165"/>
      <c r="CBG4" s="165"/>
      <c r="CBH4" s="165"/>
      <c r="CBI4" s="165"/>
      <c r="CBJ4" s="165"/>
      <c r="CBK4" s="165"/>
      <c r="CBL4" s="165"/>
      <c r="CBM4" s="165"/>
      <c r="CBN4" s="165"/>
      <c r="CBO4" s="165"/>
      <c r="CBP4" s="165"/>
      <c r="CBQ4" s="165"/>
      <c r="CBR4" s="165"/>
      <c r="CBS4" s="165"/>
      <c r="CBT4" s="165"/>
      <c r="CBU4" s="165"/>
      <c r="CBV4" s="165"/>
      <c r="CBW4" s="165"/>
      <c r="CBX4" s="165"/>
      <c r="CBY4" s="165"/>
      <c r="CBZ4" s="165"/>
      <c r="CCA4" s="165"/>
      <c r="CCB4" s="165"/>
      <c r="CCC4" s="165"/>
      <c r="CCD4" s="165"/>
      <c r="CCE4" s="165"/>
      <c r="CCF4" s="165"/>
      <c r="CCG4" s="165"/>
      <c r="CCH4" s="165"/>
      <c r="CCI4" s="165"/>
      <c r="CCJ4" s="165"/>
      <c r="CCK4" s="165"/>
      <c r="CCL4" s="165"/>
      <c r="CCM4" s="165"/>
      <c r="CCN4" s="165"/>
      <c r="CCO4" s="165"/>
      <c r="CCP4" s="165"/>
      <c r="CCQ4" s="165"/>
      <c r="CCR4" s="165"/>
      <c r="CCS4" s="165"/>
      <c r="CCT4" s="165"/>
      <c r="CCU4" s="165"/>
      <c r="CCV4" s="165"/>
      <c r="CCW4" s="165"/>
      <c r="CCX4" s="165"/>
      <c r="CCY4" s="165"/>
      <c r="CCZ4" s="165"/>
      <c r="CDA4" s="165"/>
      <c r="CDB4" s="165"/>
      <c r="CDC4" s="165"/>
      <c r="CDD4" s="165"/>
      <c r="CDE4" s="165"/>
      <c r="CDF4" s="165"/>
      <c r="CDG4" s="165"/>
      <c r="CDH4" s="165"/>
      <c r="CDI4" s="165"/>
      <c r="CDJ4" s="165"/>
      <c r="CDK4" s="165"/>
      <c r="CDL4" s="165"/>
      <c r="CDM4" s="165"/>
      <c r="CDN4" s="165"/>
      <c r="CDO4" s="165"/>
      <c r="CDP4" s="165"/>
      <c r="CDQ4" s="165"/>
      <c r="CDR4" s="165"/>
      <c r="CDS4" s="165"/>
      <c r="CDT4" s="165"/>
      <c r="CDU4" s="165"/>
      <c r="CDV4" s="165"/>
      <c r="CDW4" s="165"/>
      <c r="CDX4" s="165"/>
      <c r="CDY4" s="165"/>
      <c r="CDZ4" s="165"/>
      <c r="CEA4" s="165"/>
      <c r="CEB4" s="165"/>
      <c r="CEC4" s="165"/>
      <c r="CED4" s="165"/>
      <c r="CEE4" s="165"/>
      <c r="CEF4" s="165"/>
      <c r="CEG4" s="165"/>
      <c r="CEH4" s="165"/>
      <c r="CEI4" s="165"/>
      <c r="CEJ4" s="165"/>
      <c r="CEK4" s="165"/>
      <c r="CEL4" s="165"/>
      <c r="CEM4" s="165"/>
      <c r="CEN4" s="165"/>
      <c r="CEO4" s="165"/>
      <c r="CEP4" s="165"/>
      <c r="CEQ4" s="165"/>
      <c r="CER4" s="165"/>
      <c r="CES4" s="165"/>
      <c r="CET4" s="165"/>
      <c r="CEU4" s="165"/>
      <c r="CEV4" s="165"/>
      <c r="CEW4" s="165"/>
      <c r="CEX4" s="165"/>
      <c r="CEY4" s="165"/>
      <c r="CEZ4" s="165"/>
      <c r="CFA4" s="165"/>
      <c r="CFB4" s="165"/>
      <c r="CFC4" s="165"/>
      <c r="CFD4" s="165"/>
      <c r="CFE4" s="165"/>
      <c r="CFF4" s="165"/>
      <c r="CFG4" s="165"/>
      <c r="CFH4" s="165"/>
      <c r="CFI4" s="165"/>
      <c r="CFJ4" s="165"/>
      <c r="CFK4" s="165"/>
      <c r="CFL4" s="165"/>
      <c r="CFM4" s="165"/>
      <c r="CFN4" s="165"/>
      <c r="CFO4" s="165"/>
      <c r="CFP4" s="165"/>
      <c r="CFQ4" s="165"/>
      <c r="CFR4" s="165"/>
      <c r="CFS4" s="165"/>
      <c r="CFT4" s="165"/>
      <c r="CFU4" s="165"/>
      <c r="CFV4" s="165"/>
      <c r="CFW4" s="165"/>
      <c r="CFX4" s="165"/>
      <c r="CFY4" s="165"/>
      <c r="CFZ4" s="165"/>
      <c r="CGA4" s="165"/>
      <c r="CGB4" s="165"/>
      <c r="CGC4" s="165"/>
      <c r="CGD4" s="165"/>
      <c r="CGE4" s="165"/>
      <c r="CGF4" s="165"/>
      <c r="CGG4" s="165"/>
      <c r="CGH4" s="165"/>
      <c r="CGI4" s="165"/>
      <c r="CGJ4" s="165"/>
      <c r="CGK4" s="165"/>
      <c r="CGL4" s="165"/>
      <c r="CGM4" s="165"/>
      <c r="CGN4" s="165"/>
      <c r="CGO4" s="165"/>
      <c r="CGP4" s="165"/>
      <c r="CGQ4" s="165"/>
      <c r="CGR4" s="165"/>
      <c r="CGS4" s="165"/>
      <c r="CGT4" s="165"/>
      <c r="CGU4" s="165"/>
      <c r="CGV4" s="165"/>
      <c r="CGW4" s="165"/>
      <c r="CGX4" s="165"/>
      <c r="CGY4" s="165"/>
      <c r="CGZ4" s="165"/>
      <c r="CHA4" s="165"/>
      <c r="CHB4" s="165"/>
      <c r="CHC4" s="165"/>
      <c r="CHD4" s="165"/>
      <c r="CHE4" s="165"/>
      <c r="CHF4" s="165"/>
      <c r="CHG4" s="165"/>
      <c r="CHH4" s="165"/>
      <c r="CHI4" s="165"/>
      <c r="CHJ4" s="165"/>
      <c r="CHK4" s="165"/>
      <c r="CHL4" s="165"/>
      <c r="CHM4" s="165"/>
      <c r="CHN4" s="165"/>
      <c r="CHO4" s="165"/>
      <c r="CHP4" s="165"/>
      <c r="CHQ4" s="165"/>
      <c r="CHR4" s="165"/>
      <c r="CHS4" s="165"/>
      <c r="CHT4" s="165"/>
      <c r="CHU4" s="165"/>
      <c r="CHV4" s="165"/>
      <c r="CHW4" s="165"/>
      <c r="CHX4" s="165"/>
      <c r="CHY4" s="165"/>
      <c r="CHZ4" s="165"/>
      <c r="CIA4" s="165"/>
      <c r="CIB4" s="165"/>
      <c r="CIC4" s="165"/>
      <c r="CID4" s="165"/>
      <c r="CIE4" s="165"/>
      <c r="CIF4" s="165"/>
      <c r="CIG4" s="165"/>
      <c r="CIH4" s="165"/>
      <c r="CII4" s="165"/>
      <c r="CIJ4" s="165"/>
      <c r="CIK4" s="165"/>
      <c r="CIL4" s="165"/>
      <c r="CIM4" s="165"/>
      <c r="CIN4" s="165"/>
      <c r="CIO4" s="165"/>
      <c r="CIP4" s="165"/>
      <c r="CIQ4" s="165"/>
      <c r="CIR4" s="165"/>
      <c r="CIS4" s="165"/>
      <c r="CIT4" s="165"/>
      <c r="CIU4" s="165"/>
      <c r="CIV4" s="165"/>
      <c r="CIW4" s="165"/>
      <c r="CIX4" s="165"/>
      <c r="CIY4" s="165"/>
      <c r="CIZ4" s="165"/>
      <c r="CJA4" s="165"/>
      <c r="CJB4" s="165"/>
      <c r="CJC4" s="165"/>
      <c r="CJD4" s="165"/>
      <c r="CJE4" s="165"/>
      <c r="CJF4" s="165"/>
      <c r="CJG4" s="165"/>
      <c r="CJH4" s="165"/>
      <c r="CJI4" s="165"/>
      <c r="CJJ4" s="165"/>
      <c r="CJK4" s="165"/>
      <c r="CJL4" s="165"/>
      <c r="CJM4" s="165"/>
      <c r="CJN4" s="165"/>
      <c r="CJO4" s="165"/>
      <c r="CJP4" s="165"/>
      <c r="CJQ4" s="165"/>
      <c r="CJR4" s="165"/>
      <c r="CJS4" s="165"/>
      <c r="CJT4" s="165"/>
      <c r="CJU4" s="165"/>
      <c r="CJV4" s="165"/>
      <c r="CJW4" s="165"/>
      <c r="CJX4" s="165"/>
      <c r="CJY4" s="165"/>
      <c r="CJZ4" s="165"/>
      <c r="CKA4" s="165"/>
      <c r="CKB4" s="165"/>
      <c r="CKC4" s="165"/>
      <c r="CKD4" s="165"/>
      <c r="CKE4" s="165"/>
      <c r="CKF4" s="165"/>
      <c r="CKG4" s="165"/>
      <c r="CKH4" s="165"/>
      <c r="CKI4" s="165"/>
      <c r="CKJ4" s="165"/>
      <c r="CKK4" s="165"/>
      <c r="CKL4" s="165"/>
      <c r="CKM4" s="165"/>
      <c r="CKN4" s="165"/>
      <c r="CKO4" s="165"/>
      <c r="CKP4" s="165"/>
      <c r="CKQ4" s="165"/>
      <c r="CKR4" s="165"/>
      <c r="CKS4" s="165"/>
      <c r="CKT4" s="165"/>
      <c r="CKU4" s="165"/>
      <c r="CKV4" s="165"/>
      <c r="CKW4" s="165"/>
      <c r="CKX4" s="165"/>
      <c r="CKY4" s="165"/>
      <c r="CKZ4" s="165"/>
      <c r="CLA4" s="165"/>
      <c r="CLB4" s="165"/>
      <c r="CLC4" s="165"/>
      <c r="CLD4" s="165"/>
      <c r="CLE4" s="165"/>
      <c r="CLF4" s="165"/>
      <c r="CLG4" s="165"/>
      <c r="CLH4" s="165"/>
      <c r="CLI4" s="165"/>
      <c r="CLJ4" s="165"/>
      <c r="CLK4" s="165"/>
      <c r="CLL4" s="165"/>
      <c r="CLM4" s="165"/>
      <c r="CLN4" s="165"/>
      <c r="CLO4" s="165"/>
      <c r="CLP4" s="165"/>
      <c r="CLQ4" s="165"/>
      <c r="CLR4" s="165"/>
      <c r="CLS4" s="165"/>
      <c r="CLT4" s="165"/>
      <c r="CLU4" s="165"/>
      <c r="CLV4" s="165"/>
      <c r="CLW4" s="165"/>
      <c r="CLX4" s="165"/>
      <c r="CLY4" s="165"/>
      <c r="CLZ4" s="165"/>
      <c r="CMA4" s="165"/>
      <c r="CMB4" s="165"/>
      <c r="CMC4" s="165"/>
      <c r="CMD4" s="165"/>
      <c r="CME4" s="165"/>
      <c r="CMF4" s="165"/>
      <c r="CMG4" s="165"/>
      <c r="CMH4" s="165"/>
      <c r="CMI4" s="165"/>
      <c r="CMJ4" s="165"/>
      <c r="CMK4" s="165"/>
      <c r="CML4" s="165"/>
      <c r="CMM4" s="165"/>
      <c r="CMN4" s="165"/>
      <c r="CMO4" s="165"/>
      <c r="CMP4" s="165"/>
      <c r="CMQ4" s="165"/>
      <c r="CMR4" s="165"/>
      <c r="CMS4" s="165"/>
      <c r="CMT4" s="165"/>
      <c r="CMU4" s="165"/>
      <c r="CMV4" s="165"/>
      <c r="CMW4" s="165"/>
      <c r="CMX4" s="165"/>
      <c r="CMY4" s="165"/>
      <c r="CMZ4" s="165"/>
      <c r="CNA4" s="165"/>
      <c r="CNB4" s="165"/>
      <c r="CNC4" s="165"/>
      <c r="CND4" s="165"/>
      <c r="CNE4" s="165"/>
      <c r="CNF4" s="165"/>
      <c r="CNG4" s="165"/>
      <c r="CNH4" s="165"/>
      <c r="CNI4" s="165"/>
      <c r="CNJ4" s="165"/>
      <c r="CNK4" s="165"/>
      <c r="CNL4" s="165"/>
      <c r="CNM4" s="165"/>
      <c r="CNN4" s="165"/>
      <c r="CNO4" s="165"/>
      <c r="CNP4" s="165"/>
      <c r="CNQ4" s="165"/>
      <c r="CNR4" s="165"/>
      <c r="CNS4" s="165"/>
      <c r="CNT4" s="165"/>
      <c r="CNU4" s="165"/>
      <c r="CNV4" s="165"/>
      <c r="CNW4" s="165"/>
      <c r="CNX4" s="165"/>
      <c r="CNY4" s="165"/>
      <c r="CNZ4" s="165"/>
      <c r="COA4" s="165"/>
      <c r="COB4" s="165"/>
      <c r="COC4" s="165"/>
      <c r="COD4" s="165"/>
      <c r="COE4" s="165"/>
      <c r="COF4" s="165"/>
      <c r="COG4" s="165"/>
      <c r="COH4" s="165"/>
      <c r="COI4" s="165"/>
      <c r="COJ4" s="165"/>
      <c r="COK4" s="165"/>
      <c r="COL4" s="165"/>
      <c r="COM4" s="165"/>
      <c r="CON4" s="165"/>
      <c r="COO4" s="165"/>
      <c r="COP4" s="165"/>
      <c r="COQ4" s="165"/>
      <c r="COR4" s="165"/>
      <c r="COS4" s="165"/>
      <c r="COT4" s="165"/>
      <c r="COU4" s="165"/>
      <c r="COV4" s="165"/>
      <c r="COW4" s="165"/>
      <c r="COX4" s="165"/>
      <c r="COY4" s="165"/>
      <c r="COZ4" s="165"/>
      <c r="CPA4" s="165"/>
      <c r="CPB4" s="165"/>
      <c r="CPC4" s="165"/>
      <c r="CPD4" s="165"/>
      <c r="CPE4" s="165"/>
      <c r="CPF4" s="165"/>
      <c r="CPG4" s="165"/>
      <c r="CPH4" s="165"/>
      <c r="CPI4" s="165"/>
      <c r="CPJ4" s="165"/>
      <c r="CPK4" s="165"/>
      <c r="CPL4" s="165"/>
      <c r="CPM4" s="165"/>
      <c r="CPN4" s="165"/>
      <c r="CPO4" s="165"/>
      <c r="CPP4" s="165"/>
      <c r="CPQ4" s="165"/>
      <c r="CPR4" s="165"/>
      <c r="CPS4" s="165"/>
      <c r="CPT4" s="165"/>
      <c r="CPU4" s="165"/>
      <c r="CPV4" s="165"/>
      <c r="CPW4" s="165"/>
      <c r="CPX4" s="165"/>
      <c r="CPY4" s="165"/>
      <c r="CPZ4" s="165"/>
      <c r="CQA4" s="165"/>
      <c r="CQB4" s="165"/>
      <c r="CQC4" s="165"/>
      <c r="CQD4" s="165"/>
      <c r="CQE4" s="165"/>
      <c r="CQF4" s="165"/>
      <c r="CQG4" s="165"/>
      <c r="CQH4" s="165"/>
      <c r="CQI4" s="165"/>
      <c r="CQJ4" s="165"/>
      <c r="CQK4" s="165"/>
      <c r="CQL4" s="165"/>
      <c r="CQM4" s="165"/>
      <c r="CQN4" s="165"/>
      <c r="CQO4" s="165"/>
      <c r="CQP4" s="165"/>
      <c r="CQQ4" s="165"/>
      <c r="CQR4" s="165"/>
      <c r="CQS4" s="165"/>
      <c r="CQT4" s="165"/>
      <c r="CQU4" s="165"/>
      <c r="CQV4" s="165"/>
      <c r="CQW4" s="165"/>
      <c r="CQX4" s="165"/>
      <c r="CQY4" s="165"/>
      <c r="CQZ4" s="165"/>
      <c r="CRA4" s="165"/>
      <c r="CRB4" s="165"/>
      <c r="CRC4" s="165"/>
      <c r="CRD4" s="165"/>
      <c r="CRE4" s="165"/>
      <c r="CRF4" s="165"/>
      <c r="CRG4" s="165"/>
      <c r="CRH4" s="165"/>
      <c r="CRI4" s="165"/>
      <c r="CRJ4" s="165"/>
      <c r="CRK4" s="165"/>
      <c r="CRL4" s="165"/>
      <c r="CRM4" s="165"/>
      <c r="CRN4" s="165"/>
      <c r="CRO4" s="165"/>
      <c r="CRP4" s="165"/>
      <c r="CRQ4" s="165"/>
      <c r="CRR4" s="165"/>
      <c r="CRS4" s="165"/>
      <c r="CRT4" s="165"/>
      <c r="CRU4" s="165"/>
      <c r="CRV4" s="165"/>
      <c r="CRW4" s="165"/>
      <c r="CRX4" s="165"/>
      <c r="CRY4" s="165"/>
      <c r="CRZ4" s="165"/>
      <c r="CSA4" s="165"/>
      <c r="CSB4" s="165"/>
      <c r="CSC4" s="165"/>
      <c r="CSD4" s="165"/>
      <c r="CSE4" s="165"/>
      <c r="CSF4" s="165"/>
      <c r="CSG4" s="165"/>
      <c r="CSH4" s="165"/>
      <c r="CSI4" s="165"/>
      <c r="CSJ4" s="165"/>
      <c r="CSK4" s="165"/>
      <c r="CSL4" s="165"/>
      <c r="CSM4" s="165"/>
      <c r="CSN4" s="165"/>
      <c r="CSO4" s="165"/>
      <c r="CSP4" s="165"/>
      <c r="CSQ4" s="165"/>
      <c r="CSR4" s="165"/>
      <c r="CSS4" s="165"/>
      <c r="CST4" s="165"/>
      <c r="CSU4" s="165"/>
      <c r="CSV4" s="165"/>
      <c r="CSW4" s="165"/>
      <c r="CSX4" s="165"/>
      <c r="CSY4" s="165"/>
      <c r="CSZ4" s="165"/>
      <c r="CTA4" s="165"/>
      <c r="CTB4" s="165"/>
      <c r="CTC4" s="165"/>
      <c r="CTD4" s="165"/>
      <c r="CTE4" s="165"/>
      <c r="CTF4" s="165"/>
      <c r="CTG4" s="165"/>
      <c r="CTH4" s="165"/>
      <c r="CTI4" s="165"/>
      <c r="CTJ4" s="165"/>
      <c r="CTK4" s="165"/>
      <c r="CTL4" s="165"/>
      <c r="CTM4" s="165"/>
      <c r="CTN4" s="165"/>
      <c r="CTO4" s="165"/>
      <c r="CTP4" s="165"/>
      <c r="CTQ4" s="165"/>
      <c r="CTR4" s="165"/>
      <c r="CTS4" s="165"/>
      <c r="CTT4" s="165"/>
      <c r="CTU4" s="165"/>
      <c r="CTV4" s="165"/>
      <c r="CTW4" s="165"/>
      <c r="CTX4" s="165"/>
      <c r="CTY4" s="165"/>
      <c r="CTZ4" s="165"/>
      <c r="CUA4" s="165"/>
      <c r="CUB4" s="165"/>
      <c r="CUC4" s="165"/>
      <c r="CUD4" s="165"/>
      <c r="CUE4" s="165"/>
      <c r="CUF4" s="165"/>
      <c r="CUG4" s="165"/>
      <c r="CUH4" s="165"/>
      <c r="CUI4" s="165"/>
      <c r="CUJ4" s="165"/>
      <c r="CUK4" s="165"/>
      <c r="CUL4" s="165"/>
      <c r="CUM4" s="165"/>
      <c r="CUN4" s="165"/>
      <c r="CUO4" s="165"/>
      <c r="CUP4" s="165"/>
      <c r="CUQ4" s="165"/>
      <c r="CUR4" s="165"/>
      <c r="CUS4" s="165"/>
      <c r="CUT4" s="165"/>
      <c r="CUU4" s="165"/>
      <c r="CUV4" s="165"/>
      <c r="CUW4" s="165"/>
      <c r="CUX4" s="165"/>
      <c r="CUY4" s="165"/>
      <c r="CUZ4" s="165"/>
      <c r="CVA4" s="165"/>
      <c r="CVB4" s="165"/>
      <c r="CVC4" s="165"/>
      <c r="CVD4" s="165"/>
      <c r="CVE4" s="165"/>
      <c r="CVF4" s="165"/>
      <c r="CVG4" s="165"/>
      <c r="CVH4" s="165"/>
      <c r="CVI4" s="165"/>
      <c r="CVJ4" s="165"/>
      <c r="CVK4" s="165"/>
      <c r="CVL4" s="165"/>
      <c r="CVM4" s="165"/>
      <c r="CVN4" s="165"/>
      <c r="CVO4" s="165"/>
      <c r="CVP4" s="165"/>
      <c r="CVQ4" s="165"/>
      <c r="CVR4" s="165"/>
      <c r="CVS4" s="165"/>
      <c r="CVT4" s="165"/>
      <c r="CVU4" s="165"/>
      <c r="CVV4" s="165"/>
      <c r="CVW4" s="165"/>
      <c r="CVX4" s="165"/>
      <c r="CVY4" s="165"/>
      <c r="CVZ4" s="165"/>
      <c r="CWA4" s="165"/>
      <c r="CWB4" s="165"/>
      <c r="CWC4" s="165"/>
      <c r="CWD4" s="165"/>
      <c r="CWE4" s="165"/>
      <c r="CWF4" s="165"/>
      <c r="CWG4" s="165"/>
      <c r="CWH4" s="165"/>
      <c r="CWI4" s="165"/>
      <c r="CWJ4" s="165"/>
      <c r="CWK4" s="165"/>
      <c r="CWL4" s="165"/>
      <c r="CWM4" s="165"/>
      <c r="CWN4" s="165"/>
      <c r="CWO4" s="165"/>
      <c r="CWP4" s="165"/>
      <c r="CWQ4" s="165"/>
      <c r="CWR4" s="165"/>
      <c r="CWS4" s="165"/>
      <c r="CWT4" s="165"/>
      <c r="CWU4" s="165"/>
      <c r="CWV4" s="165"/>
      <c r="CWW4" s="165"/>
      <c r="CWX4" s="165"/>
      <c r="CWY4" s="165"/>
      <c r="CWZ4" s="165"/>
      <c r="CXA4" s="165"/>
      <c r="CXB4" s="165"/>
      <c r="CXC4" s="165"/>
      <c r="CXD4" s="165"/>
      <c r="CXE4" s="165"/>
      <c r="CXF4" s="165"/>
      <c r="CXG4" s="165"/>
      <c r="CXH4" s="165"/>
      <c r="CXI4" s="165"/>
      <c r="CXJ4" s="165"/>
      <c r="CXK4" s="165"/>
      <c r="CXL4" s="165"/>
      <c r="CXM4" s="165"/>
      <c r="CXN4" s="165"/>
      <c r="CXO4" s="165"/>
      <c r="CXP4" s="165"/>
      <c r="CXQ4" s="165"/>
      <c r="CXR4" s="165"/>
      <c r="CXS4" s="165"/>
      <c r="CXT4" s="165"/>
      <c r="CXU4" s="165"/>
      <c r="CXV4" s="165"/>
      <c r="CXW4" s="165"/>
      <c r="CXX4" s="165"/>
      <c r="CXY4" s="165"/>
      <c r="CXZ4" s="165"/>
      <c r="CYA4" s="165"/>
      <c r="CYB4" s="165"/>
      <c r="CYC4" s="165"/>
      <c r="CYD4" s="165"/>
      <c r="CYE4" s="165"/>
      <c r="CYF4" s="165"/>
      <c r="CYG4" s="165"/>
      <c r="CYH4" s="165"/>
      <c r="CYI4" s="165"/>
      <c r="CYJ4" s="165"/>
      <c r="CYK4" s="165"/>
      <c r="CYL4" s="165"/>
      <c r="CYM4" s="165"/>
      <c r="CYN4" s="165"/>
      <c r="CYO4" s="165"/>
      <c r="CYP4" s="165"/>
      <c r="CYQ4" s="165"/>
      <c r="CYR4" s="165"/>
      <c r="CYS4" s="165"/>
      <c r="CYT4" s="165"/>
      <c r="CYU4" s="165"/>
      <c r="CYV4" s="165"/>
      <c r="CYW4" s="165"/>
      <c r="CYX4" s="165"/>
      <c r="CYY4" s="165"/>
      <c r="CYZ4" s="165"/>
      <c r="CZA4" s="165"/>
      <c r="CZB4" s="165"/>
      <c r="CZC4" s="165"/>
      <c r="CZD4" s="165"/>
      <c r="CZE4" s="165"/>
      <c r="CZF4" s="165"/>
      <c r="CZG4" s="165"/>
      <c r="CZH4" s="165"/>
      <c r="CZI4" s="165"/>
      <c r="CZJ4" s="165"/>
      <c r="CZK4" s="165"/>
      <c r="CZL4" s="165"/>
      <c r="CZM4" s="165"/>
      <c r="CZN4" s="165"/>
      <c r="CZO4" s="165"/>
      <c r="CZP4" s="165"/>
      <c r="CZQ4" s="165"/>
      <c r="CZR4" s="165"/>
      <c r="CZS4" s="165"/>
      <c r="CZT4" s="165"/>
      <c r="CZU4" s="165"/>
      <c r="CZV4" s="165"/>
      <c r="CZW4" s="165"/>
      <c r="CZX4" s="165"/>
      <c r="CZY4" s="165"/>
      <c r="CZZ4" s="165"/>
      <c r="DAA4" s="165"/>
      <c r="DAB4" s="165"/>
      <c r="DAC4" s="165"/>
      <c r="DAD4" s="165"/>
      <c r="DAE4" s="165"/>
      <c r="DAF4" s="165"/>
      <c r="DAG4" s="165"/>
      <c r="DAH4" s="165"/>
      <c r="DAI4" s="165"/>
      <c r="DAJ4" s="165"/>
      <c r="DAK4" s="165"/>
      <c r="DAL4" s="165"/>
      <c r="DAM4" s="165"/>
      <c r="DAN4" s="165"/>
      <c r="DAO4" s="165"/>
      <c r="DAP4" s="165"/>
      <c r="DAQ4" s="165"/>
      <c r="DAR4" s="165"/>
      <c r="DAS4" s="165"/>
      <c r="DAT4" s="165"/>
      <c r="DAU4" s="165"/>
      <c r="DAV4" s="165"/>
      <c r="DAW4" s="165"/>
      <c r="DAX4" s="165"/>
      <c r="DAY4" s="165"/>
      <c r="DAZ4" s="165"/>
      <c r="DBA4" s="165"/>
      <c r="DBB4" s="165"/>
      <c r="DBC4" s="165"/>
      <c r="DBD4" s="165"/>
      <c r="DBE4" s="165"/>
      <c r="DBF4" s="165"/>
      <c r="DBG4" s="165"/>
      <c r="DBH4" s="165"/>
      <c r="DBI4" s="165"/>
      <c r="DBJ4" s="165"/>
      <c r="DBK4" s="165"/>
      <c r="DBL4" s="165"/>
      <c r="DBM4" s="165"/>
      <c r="DBN4" s="165"/>
      <c r="DBO4" s="165"/>
      <c r="DBP4" s="165"/>
      <c r="DBQ4" s="165"/>
      <c r="DBR4" s="165"/>
      <c r="DBS4" s="165"/>
      <c r="DBT4" s="165"/>
      <c r="DBU4" s="165"/>
      <c r="DBV4" s="165"/>
      <c r="DBW4" s="165"/>
      <c r="DBX4" s="165"/>
      <c r="DBY4" s="165"/>
      <c r="DBZ4" s="165"/>
      <c r="DCA4" s="165"/>
      <c r="DCB4" s="165"/>
      <c r="DCC4" s="165"/>
      <c r="DCD4" s="165"/>
      <c r="DCE4" s="165"/>
      <c r="DCF4" s="165"/>
      <c r="DCG4" s="165"/>
      <c r="DCH4" s="165"/>
      <c r="DCI4" s="165"/>
      <c r="DCJ4" s="165"/>
      <c r="DCK4" s="165"/>
      <c r="DCL4" s="165"/>
      <c r="DCM4" s="165"/>
      <c r="DCN4" s="165"/>
      <c r="DCO4" s="165"/>
      <c r="DCP4" s="165"/>
      <c r="DCQ4" s="165"/>
      <c r="DCR4" s="165"/>
      <c r="DCS4" s="165"/>
      <c r="DCT4" s="165"/>
      <c r="DCU4" s="165"/>
      <c r="DCV4" s="165"/>
      <c r="DCW4" s="165"/>
      <c r="DCX4" s="165"/>
      <c r="DCY4" s="165"/>
      <c r="DCZ4" s="165"/>
      <c r="DDA4" s="165"/>
      <c r="DDB4" s="165"/>
      <c r="DDC4" s="165"/>
      <c r="DDD4" s="165"/>
      <c r="DDE4" s="165"/>
      <c r="DDF4" s="165"/>
      <c r="DDG4" s="165"/>
      <c r="DDH4" s="165"/>
      <c r="DDI4" s="165"/>
      <c r="DDJ4" s="165"/>
      <c r="DDK4" s="165"/>
      <c r="DDL4" s="165"/>
      <c r="DDM4" s="165"/>
      <c r="DDN4" s="165"/>
      <c r="DDO4" s="165"/>
      <c r="DDP4" s="165"/>
      <c r="DDQ4" s="165"/>
      <c r="DDR4" s="165"/>
      <c r="DDS4" s="165"/>
      <c r="DDT4" s="165"/>
      <c r="DDU4" s="165"/>
      <c r="DDV4" s="165"/>
      <c r="DDW4" s="165"/>
      <c r="DDX4" s="165"/>
      <c r="DDY4" s="165"/>
      <c r="DDZ4" s="165"/>
      <c r="DEA4" s="165"/>
      <c r="DEB4" s="165"/>
      <c r="DEC4" s="165"/>
      <c r="DED4" s="165"/>
      <c r="DEE4" s="165"/>
      <c r="DEF4" s="165"/>
      <c r="DEG4" s="165"/>
      <c r="DEH4" s="165"/>
      <c r="DEI4" s="165"/>
      <c r="DEJ4" s="165"/>
      <c r="DEK4" s="165"/>
      <c r="DEL4" s="165"/>
      <c r="DEM4" s="165"/>
      <c r="DEN4" s="165"/>
      <c r="DEO4" s="165"/>
      <c r="DEP4" s="165"/>
      <c r="DEQ4" s="165"/>
      <c r="DER4" s="165"/>
      <c r="DES4" s="165"/>
      <c r="DET4" s="165"/>
      <c r="DEU4" s="165"/>
      <c r="DEV4" s="165"/>
      <c r="DEW4" s="165"/>
      <c r="DEX4" s="165"/>
      <c r="DEY4" s="165"/>
      <c r="DEZ4" s="165"/>
      <c r="DFA4" s="165"/>
      <c r="DFB4" s="165"/>
      <c r="DFC4" s="165"/>
      <c r="DFD4" s="165"/>
      <c r="DFE4" s="165"/>
      <c r="DFF4" s="165"/>
      <c r="DFG4" s="165"/>
      <c r="DFH4" s="165"/>
      <c r="DFI4" s="165"/>
      <c r="DFJ4" s="165"/>
      <c r="DFK4" s="165"/>
      <c r="DFL4" s="165"/>
      <c r="DFM4" s="165"/>
      <c r="DFN4" s="165"/>
      <c r="DFO4" s="165"/>
      <c r="DFP4" s="165"/>
      <c r="DFQ4" s="165"/>
      <c r="DFR4" s="165"/>
      <c r="DFS4" s="165"/>
      <c r="DFT4" s="165"/>
      <c r="DFU4" s="165"/>
      <c r="DFV4" s="165"/>
      <c r="DFW4" s="165"/>
      <c r="DFX4" s="165"/>
      <c r="DFY4" s="165"/>
      <c r="DFZ4" s="165"/>
      <c r="DGA4" s="165"/>
      <c r="DGB4" s="165"/>
      <c r="DGC4" s="165"/>
      <c r="DGD4" s="165"/>
      <c r="DGE4" s="165"/>
      <c r="DGF4" s="165"/>
      <c r="DGG4" s="165"/>
      <c r="DGH4" s="165"/>
      <c r="DGI4" s="165"/>
      <c r="DGJ4" s="165"/>
      <c r="DGK4" s="165"/>
      <c r="DGL4" s="165"/>
      <c r="DGM4" s="165"/>
      <c r="DGN4" s="165"/>
      <c r="DGO4" s="165"/>
      <c r="DGP4" s="165"/>
      <c r="DGQ4" s="165"/>
      <c r="DGR4" s="165"/>
      <c r="DGS4" s="165"/>
      <c r="DGT4" s="165"/>
      <c r="DGU4" s="165"/>
      <c r="DGV4" s="165"/>
      <c r="DGW4" s="165"/>
      <c r="DGX4" s="165"/>
      <c r="DGY4" s="165"/>
      <c r="DGZ4" s="165"/>
      <c r="DHA4" s="165"/>
      <c r="DHB4" s="165"/>
      <c r="DHC4" s="165"/>
      <c r="DHD4" s="165"/>
      <c r="DHE4" s="165"/>
      <c r="DHF4" s="165"/>
      <c r="DHG4" s="165"/>
      <c r="DHH4" s="165"/>
      <c r="DHI4" s="165"/>
      <c r="DHJ4" s="165"/>
      <c r="DHK4" s="165"/>
      <c r="DHL4" s="165"/>
      <c r="DHM4" s="165"/>
      <c r="DHN4" s="165"/>
      <c r="DHO4" s="165"/>
      <c r="DHP4" s="165"/>
      <c r="DHQ4" s="165"/>
      <c r="DHR4" s="165"/>
      <c r="DHS4" s="165"/>
      <c r="DHT4" s="165"/>
      <c r="DHU4" s="165"/>
      <c r="DHV4" s="165"/>
      <c r="DHW4" s="165"/>
      <c r="DHX4" s="165"/>
      <c r="DHY4" s="165"/>
      <c r="DHZ4" s="165"/>
      <c r="DIA4" s="165"/>
      <c r="DIB4" s="165"/>
      <c r="DIC4" s="165"/>
      <c r="DID4" s="165"/>
      <c r="DIE4" s="165"/>
      <c r="DIF4" s="165"/>
      <c r="DIG4" s="165"/>
      <c r="DIH4" s="165"/>
      <c r="DII4" s="165"/>
      <c r="DIJ4" s="165"/>
      <c r="DIK4" s="165"/>
      <c r="DIL4" s="165"/>
      <c r="DIM4" s="165"/>
      <c r="DIN4" s="165"/>
      <c r="DIO4" s="165"/>
      <c r="DIP4" s="165"/>
      <c r="DIQ4" s="165"/>
      <c r="DIR4" s="165"/>
      <c r="DIS4" s="165"/>
      <c r="DIT4" s="165"/>
      <c r="DIU4" s="165"/>
      <c r="DIV4" s="165"/>
      <c r="DIW4" s="165"/>
      <c r="DIX4" s="165"/>
      <c r="DIY4" s="165"/>
      <c r="DIZ4" s="165"/>
      <c r="DJA4" s="165"/>
      <c r="DJB4" s="165"/>
      <c r="DJC4" s="165"/>
      <c r="DJD4" s="165"/>
      <c r="DJE4" s="165"/>
      <c r="DJF4" s="165"/>
      <c r="DJG4" s="165"/>
      <c r="DJH4" s="165"/>
      <c r="DJI4" s="165"/>
      <c r="DJJ4" s="165"/>
      <c r="DJK4" s="165"/>
      <c r="DJL4" s="165"/>
      <c r="DJM4" s="165"/>
      <c r="DJN4" s="165"/>
      <c r="DJO4" s="165"/>
      <c r="DJP4" s="165"/>
      <c r="DJQ4" s="165"/>
      <c r="DJR4" s="165"/>
      <c r="DJS4" s="165"/>
      <c r="DJT4" s="165"/>
      <c r="DJU4" s="165"/>
      <c r="DJV4" s="165"/>
      <c r="DJW4" s="165"/>
      <c r="DJX4" s="165"/>
      <c r="DJY4" s="165"/>
      <c r="DJZ4" s="165"/>
      <c r="DKA4" s="165"/>
      <c r="DKB4" s="165"/>
      <c r="DKC4" s="165"/>
      <c r="DKD4" s="165"/>
      <c r="DKE4" s="165"/>
      <c r="DKF4" s="165"/>
      <c r="DKG4" s="165"/>
      <c r="DKH4" s="165"/>
      <c r="DKI4" s="165"/>
      <c r="DKJ4" s="165"/>
      <c r="DKK4" s="165"/>
      <c r="DKL4" s="165"/>
      <c r="DKM4" s="165"/>
      <c r="DKN4" s="165"/>
      <c r="DKO4" s="165"/>
      <c r="DKP4" s="165"/>
      <c r="DKQ4" s="165"/>
      <c r="DKR4" s="165"/>
      <c r="DKS4" s="165"/>
      <c r="DKT4" s="165"/>
      <c r="DKU4" s="165"/>
      <c r="DKV4" s="165"/>
      <c r="DKW4" s="165"/>
      <c r="DKX4" s="165"/>
      <c r="DKY4" s="165"/>
      <c r="DKZ4" s="165"/>
      <c r="DLA4" s="165"/>
      <c r="DLB4" s="165"/>
      <c r="DLC4" s="165"/>
      <c r="DLD4" s="165"/>
      <c r="DLE4" s="165"/>
      <c r="DLF4" s="165"/>
      <c r="DLG4" s="165"/>
      <c r="DLH4" s="165"/>
      <c r="DLI4" s="165"/>
      <c r="DLJ4" s="165"/>
      <c r="DLK4" s="165"/>
      <c r="DLL4" s="165"/>
      <c r="DLM4" s="165"/>
      <c r="DLN4" s="165"/>
      <c r="DLO4" s="165"/>
      <c r="DLP4" s="165"/>
      <c r="DLQ4" s="165"/>
      <c r="DLR4" s="165"/>
      <c r="DLS4" s="165"/>
      <c r="DLT4" s="165"/>
      <c r="DLU4" s="165"/>
      <c r="DLV4" s="165"/>
      <c r="DLW4" s="165"/>
      <c r="DLX4" s="165"/>
      <c r="DLY4" s="165"/>
      <c r="DLZ4" s="165"/>
      <c r="DMA4" s="165"/>
      <c r="DMB4" s="165"/>
      <c r="DMC4" s="165"/>
      <c r="DMD4" s="165"/>
      <c r="DME4" s="165"/>
      <c r="DMF4" s="165"/>
      <c r="DMG4" s="165"/>
      <c r="DMH4" s="165"/>
      <c r="DMI4" s="165"/>
      <c r="DMJ4" s="165"/>
      <c r="DMK4" s="165"/>
      <c r="DML4" s="165"/>
      <c r="DMM4" s="165"/>
      <c r="DMN4" s="165"/>
      <c r="DMO4" s="165"/>
      <c r="DMP4" s="165"/>
      <c r="DMQ4" s="165"/>
      <c r="DMR4" s="165"/>
      <c r="DMS4" s="165"/>
      <c r="DMT4" s="165"/>
      <c r="DMU4" s="165"/>
      <c r="DMV4" s="165"/>
      <c r="DMW4" s="165"/>
      <c r="DMX4" s="165"/>
      <c r="DMY4" s="165"/>
      <c r="DMZ4" s="165"/>
      <c r="DNA4" s="165"/>
      <c r="DNB4" s="165"/>
      <c r="DNC4" s="165"/>
      <c r="DND4" s="165"/>
      <c r="DNE4" s="165"/>
      <c r="DNF4" s="165"/>
      <c r="DNG4" s="165"/>
      <c r="DNH4" s="165"/>
      <c r="DNI4" s="165"/>
      <c r="DNJ4" s="165"/>
      <c r="DNK4" s="165"/>
      <c r="DNL4" s="165"/>
      <c r="DNM4" s="165"/>
      <c r="DNN4" s="165"/>
      <c r="DNO4" s="165"/>
      <c r="DNP4" s="165"/>
      <c r="DNQ4" s="165"/>
      <c r="DNR4" s="165"/>
      <c r="DNS4" s="165"/>
      <c r="DNT4" s="165"/>
      <c r="DNU4" s="165"/>
      <c r="DNV4" s="165"/>
      <c r="DNW4" s="165"/>
      <c r="DNX4" s="165"/>
      <c r="DNY4" s="165"/>
      <c r="DNZ4" s="165"/>
      <c r="DOA4" s="165"/>
      <c r="DOB4" s="165"/>
      <c r="DOC4" s="165"/>
      <c r="DOD4" s="165"/>
      <c r="DOE4" s="165"/>
      <c r="DOF4" s="165"/>
      <c r="DOG4" s="165"/>
      <c r="DOH4" s="165"/>
      <c r="DOI4" s="165"/>
      <c r="DOJ4" s="165"/>
      <c r="DOK4" s="165"/>
      <c r="DOL4" s="165"/>
      <c r="DOM4" s="165"/>
      <c r="DON4" s="165"/>
      <c r="DOO4" s="165"/>
      <c r="DOP4" s="165"/>
      <c r="DOQ4" s="165"/>
      <c r="DOR4" s="165"/>
      <c r="DOS4" s="165"/>
      <c r="DOT4" s="165"/>
      <c r="DOU4" s="165"/>
      <c r="DOV4" s="165"/>
      <c r="DOW4" s="165"/>
      <c r="DOX4" s="165"/>
      <c r="DOY4" s="165"/>
      <c r="DOZ4" s="165"/>
      <c r="DPA4" s="165"/>
      <c r="DPB4" s="165"/>
      <c r="DPC4" s="165"/>
      <c r="DPD4" s="165"/>
      <c r="DPE4" s="165"/>
      <c r="DPF4" s="165"/>
      <c r="DPG4" s="165"/>
      <c r="DPH4" s="165"/>
      <c r="DPI4" s="165"/>
      <c r="DPJ4" s="165"/>
      <c r="DPK4" s="165"/>
      <c r="DPL4" s="165"/>
      <c r="DPM4" s="165"/>
      <c r="DPN4" s="165"/>
      <c r="DPO4" s="165"/>
      <c r="DPP4" s="165"/>
      <c r="DPQ4" s="165"/>
      <c r="DPR4" s="165"/>
      <c r="DPS4" s="165"/>
      <c r="DPT4" s="165"/>
      <c r="DPU4" s="165"/>
      <c r="DPV4" s="165"/>
      <c r="DPW4" s="165"/>
      <c r="DPX4" s="165"/>
      <c r="DPY4" s="165"/>
      <c r="DPZ4" s="165"/>
      <c r="DQA4" s="165"/>
      <c r="DQB4" s="165"/>
      <c r="DQC4" s="165"/>
      <c r="DQD4" s="165"/>
      <c r="DQE4" s="165"/>
      <c r="DQF4" s="165"/>
      <c r="DQG4" s="165"/>
      <c r="DQH4" s="165"/>
      <c r="DQI4" s="165"/>
      <c r="DQJ4" s="165"/>
      <c r="DQK4" s="165"/>
      <c r="DQL4" s="165"/>
      <c r="DQM4" s="165"/>
      <c r="DQN4" s="165"/>
      <c r="DQO4" s="165"/>
      <c r="DQP4" s="165"/>
      <c r="DQQ4" s="165"/>
      <c r="DQR4" s="165"/>
      <c r="DQS4" s="165"/>
      <c r="DQT4" s="165"/>
      <c r="DQU4" s="165"/>
      <c r="DQV4" s="165"/>
      <c r="DQW4" s="165"/>
      <c r="DQX4" s="165"/>
      <c r="DQY4" s="165"/>
      <c r="DQZ4" s="165"/>
      <c r="DRA4" s="165"/>
      <c r="DRB4" s="165"/>
      <c r="DRC4" s="165"/>
      <c r="DRD4" s="165"/>
      <c r="DRE4" s="165"/>
      <c r="DRF4" s="165"/>
      <c r="DRG4" s="165"/>
      <c r="DRH4" s="165"/>
      <c r="DRI4" s="165"/>
      <c r="DRJ4" s="165"/>
      <c r="DRK4" s="165"/>
      <c r="DRL4" s="165"/>
      <c r="DRM4" s="165"/>
      <c r="DRN4" s="165"/>
      <c r="DRO4" s="165"/>
      <c r="DRP4" s="165"/>
      <c r="DRQ4" s="165"/>
      <c r="DRR4" s="165"/>
      <c r="DRS4" s="165"/>
      <c r="DRT4" s="165"/>
      <c r="DRU4" s="165"/>
      <c r="DRV4" s="165"/>
      <c r="DRW4" s="165"/>
      <c r="DRX4" s="165"/>
      <c r="DRY4" s="165"/>
      <c r="DRZ4" s="165"/>
      <c r="DSA4" s="165"/>
      <c r="DSB4" s="165"/>
      <c r="DSC4" s="165"/>
      <c r="DSD4" s="165"/>
      <c r="DSE4" s="165"/>
      <c r="DSF4" s="165"/>
      <c r="DSG4" s="165"/>
      <c r="DSH4" s="165"/>
      <c r="DSI4" s="165"/>
      <c r="DSJ4" s="165"/>
      <c r="DSK4" s="165"/>
      <c r="DSL4" s="165"/>
      <c r="DSM4" s="165"/>
      <c r="DSN4" s="165"/>
      <c r="DSO4" s="165"/>
      <c r="DSP4" s="165"/>
      <c r="DSQ4" s="165"/>
      <c r="DSR4" s="165"/>
      <c r="DSS4" s="165"/>
      <c r="DST4" s="165"/>
      <c r="DSU4" s="165"/>
      <c r="DSV4" s="165"/>
      <c r="DSW4" s="165"/>
      <c r="DSX4" s="165"/>
      <c r="DSY4" s="165"/>
      <c r="DSZ4" s="165"/>
      <c r="DTA4" s="165"/>
      <c r="DTB4" s="165"/>
      <c r="DTC4" s="165"/>
      <c r="DTD4" s="165"/>
      <c r="DTE4" s="165"/>
      <c r="DTF4" s="165"/>
      <c r="DTG4" s="165"/>
      <c r="DTH4" s="165"/>
      <c r="DTI4" s="165"/>
      <c r="DTJ4" s="165"/>
      <c r="DTK4" s="165"/>
      <c r="DTL4" s="165"/>
      <c r="DTM4" s="165"/>
      <c r="DTN4" s="165"/>
      <c r="DTO4" s="165"/>
      <c r="DTP4" s="165"/>
      <c r="DTQ4" s="165"/>
      <c r="DTR4" s="165"/>
      <c r="DTS4" s="165"/>
      <c r="DTT4" s="165"/>
      <c r="DTU4" s="165"/>
      <c r="DTV4" s="165"/>
      <c r="DTW4" s="165"/>
      <c r="DTX4" s="165"/>
      <c r="DTY4" s="165"/>
      <c r="DTZ4" s="165"/>
      <c r="DUA4" s="165"/>
      <c r="DUB4" s="165"/>
      <c r="DUC4" s="165"/>
      <c r="DUD4" s="165"/>
      <c r="DUE4" s="165"/>
      <c r="DUF4" s="165"/>
      <c r="DUG4" s="165"/>
      <c r="DUH4" s="165"/>
      <c r="DUI4" s="165"/>
      <c r="DUJ4" s="165"/>
      <c r="DUK4" s="165"/>
      <c r="DUL4" s="165"/>
      <c r="DUM4" s="165"/>
      <c r="DUN4" s="165"/>
      <c r="DUO4" s="165"/>
      <c r="DUP4" s="165"/>
      <c r="DUQ4" s="165"/>
      <c r="DUR4" s="165"/>
      <c r="DUS4" s="165"/>
      <c r="DUT4" s="165"/>
      <c r="DUU4" s="165"/>
      <c r="DUV4" s="165"/>
      <c r="DUW4" s="165"/>
      <c r="DUX4" s="165"/>
      <c r="DUY4" s="165"/>
      <c r="DUZ4" s="165"/>
      <c r="DVA4" s="165"/>
      <c r="DVB4" s="165"/>
      <c r="DVC4" s="165"/>
      <c r="DVD4" s="165"/>
      <c r="DVE4" s="165"/>
      <c r="DVF4" s="165"/>
      <c r="DVG4" s="165"/>
      <c r="DVH4" s="165"/>
      <c r="DVI4" s="165"/>
      <c r="DVJ4" s="165"/>
      <c r="DVK4" s="165"/>
      <c r="DVL4" s="165"/>
      <c r="DVM4" s="165"/>
      <c r="DVN4" s="165"/>
      <c r="DVO4" s="165"/>
      <c r="DVP4" s="165"/>
      <c r="DVQ4" s="165"/>
      <c r="DVR4" s="165"/>
      <c r="DVS4" s="165"/>
      <c r="DVT4" s="165"/>
      <c r="DVU4" s="165"/>
      <c r="DVV4" s="165"/>
      <c r="DVW4" s="165"/>
      <c r="DVX4" s="165"/>
      <c r="DVY4" s="165"/>
      <c r="DVZ4" s="165"/>
      <c r="DWA4" s="165"/>
      <c r="DWB4" s="165"/>
      <c r="DWC4" s="165"/>
      <c r="DWD4" s="165"/>
      <c r="DWE4" s="165"/>
      <c r="DWF4" s="165"/>
      <c r="DWG4" s="165"/>
      <c r="DWH4" s="165"/>
      <c r="DWI4" s="165"/>
      <c r="DWJ4" s="165"/>
      <c r="DWK4" s="165"/>
      <c r="DWL4" s="165"/>
      <c r="DWM4" s="165"/>
      <c r="DWN4" s="165"/>
      <c r="DWO4" s="165"/>
      <c r="DWP4" s="165"/>
      <c r="DWQ4" s="165"/>
      <c r="DWR4" s="165"/>
      <c r="DWS4" s="165"/>
      <c r="DWT4" s="165"/>
      <c r="DWU4" s="165"/>
      <c r="DWV4" s="165"/>
      <c r="DWW4" s="165"/>
      <c r="DWX4" s="165"/>
      <c r="DWY4" s="165"/>
      <c r="DWZ4" s="165"/>
      <c r="DXA4" s="165"/>
      <c r="DXB4" s="165"/>
      <c r="DXC4" s="165"/>
      <c r="DXD4" s="165"/>
      <c r="DXE4" s="165"/>
      <c r="DXF4" s="165"/>
      <c r="DXG4" s="165"/>
      <c r="DXH4" s="165"/>
      <c r="DXI4" s="165"/>
      <c r="DXJ4" s="165"/>
      <c r="DXK4" s="165"/>
      <c r="DXL4" s="165"/>
      <c r="DXM4" s="165"/>
      <c r="DXN4" s="165"/>
      <c r="DXO4" s="165"/>
      <c r="DXP4" s="165"/>
      <c r="DXQ4" s="165"/>
      <c r="DXR4" s="165"/>
      <c r="DXS4" s="165"/>
      <c r="DXT4" s="165"/>
      <c r="DXU4" s="165"/>
      <c r="DXV4" s="165"/>
      <c r="DXW4" s="165"/>
      <c r="DXX4" s="165"/>
      <c r="DXY4" s="165"/>
      <c r="DXZ4" s="165"/>
      <c r="DYA4" s="165"/>
      <c r="DYB4" s="165"/>
      <c r="DYC4" s="165"/>
      <c r="DYD4" s="165"/>
      <c r="DYE4" s="165"/>
      <c r="DYF4" s="165"/>
      <c r="DYG4" s="165"/>
      <c r="DYH4" s="165"/>
      <c r="DYI4" s="165"/>
      <c r="DYJ4" s="165"/>
      <c r="DYK4" s="165"/>
      <c r="DYL4" s="165"/>
      <c r="DYM4" s="165"/>
      <c r="DYN4" s="165"/>
      <c r="DYO4" s="165"/>
      <c r="DYP4" s="165"/>
      <c r="DYQ4" s="165"/>
      <c r="DYR4" s="165"/>
      <c r="DYS4" s="165"/>
      <c r="DYT4" s="165"/>
      <c r="DYU4" s="165"/>
      <c r="DYV4" s="165"/>
      <c r="DYW4" s="165"/>
      <c r="DYX4" s="165"/>
      <c r="DYY4" s="165"/>
      <c r="DYZ4" s="165"/>
      <c r="DZA4" s="165"/>
      <c r="DZB4" s="165"/>
      <c r="DZC4" s="165"/>
      <c r="DZD4" s="165"/>
      <c r="DZE4" s="165"/>
      <c r="DZF4" s="165"/>
      <c r="DZG4" s="165"/>
      <c r="DZH4" s="165"/>
      <c r="DZI4" s="165"/>
      <c r="DZJ4" s="165"/>
      <c r="DZK4" s="165"/>
      <c r="DZL4" s="165"/>
      <c r="DZM4" s="165"/>
      <c r="DZN4" s="165"/>
      <c r="DZO4" s="165"/>
      <c r="DZP4" s="165"/>
      <c r="DZQ4" s="165"/>
      <c r="DZR4" s="165"/>
      <c r="DZS4" s="165"/>
      <c r="DZT4" s="165"/>
      <c r="DZU4" s="165"/>
      <c r="DZV4" s="165"/>
      <c r="DZW4" s="165"/>
      <c r="DZX4" s="165"/>
      <c r="DZY4" s="165"/>
      <c r="DZZ4" s="165"/>
      <c r="EAA4" s="165"/>
      <c r="EAB4" s="165"/>
      <c r="EAC4" s="165"/>
      <c r="EAD4" s="165"/>
      <c r="EAE4" s="165"/>
      <c r="EAF4" s="165"/>
      <c r="EAG4" s="165"/>
      <c r="EAH4" s="165"/>
      <c r="EAI4" s="165"/>
      <c r="EAJ4" s="165"/>
      <c r="EAK4" s="165"/>
      <c r="EAL4" s="165"/>
      <c r="EAM4" s="165"/>
      <c r="EAN4" s="165"/>
      <c r="EAO4" s="165"/>
      <c r="EAP4" s="165"/>
      <c r="EAQ4" s="165"/>
      <c r="EAR4" s="165"/>
      <c r="EAS4" s="165"/>
      <c r="EAT4" s="165"/>
      <c r="EAU4" s="165"/>
      <c r="EAV4" s="165"/>
      <c r="EAW4" s="165"/>
      <c r="EAX4" s="165"/>
      <c r="EAY4" s="165"/>
      <c r="EAZ4" s="165"/>
      <c r="EBA4" s="165"/>
      <c r="EBB4" s="165"/>
      <c r="EBC4" s="165"/>
      <c r="EBD4" s="165"/>
      <c r="EBE4" s="165"/>
      <c r="EBF4" s="165"/>
      <c r="EBG4" s="165"/>
      <c r="EBH4" s="165"/>
      <c r="EBI4" s="165"/>
      <c r="EBJ4" s="165"/>
      <c r="EBK4" s="165"/>
      <c r="EBL4" s="165"/>
      <c r="EBM4" s="165"/>
      <c r="EBN4" s="165"/>
      <c r="EBO4" s="165"/>
      <c r="EBP4" s="165"/>
      <c r="EBQ4" s="165"/>
      <c r="EBR4" s="165"/>
      <c r="EBS4" s="165"/>
      <c r="EBT4" s="165"/>
      <c r="EBU4" s="165"/>
      <c r="EBV4" s="165"/>
      <c r="EBW4" s="165"/>
      <c r="EBX4" s="165"/>
      <c r="EBY4" s="165"/>
      <c r="EBZ4" s="165"/>
      <c r="ECA4" s="165"/>
      <c r="ECB4" s="165"/>
      <c r="ECC4" s="165"/>
      <c r="ECD4" s="165"/>
      <c r="ECE4" s="165"/>
      <c r="ECF4" s="165"/>
      <c r="ECG4" s="165"/>
      <c r="ECH4" s="165"/>
      <c r="ECI4" s="165"/>
      <c r="ECJ4" s="165"/>
      <c r="ECK4" s="165"/>
      <c r="ECL4" s="165"/>
      <c r="ECM4" s="165"/>
      <c r="ECN4" s="165"/>
      <c r="ECO4" s="165"/>
      <c r="ECP4" s="165"/>
      <c r="ECQ4" s="165"/>
      <c r="ECR4" s="165"/>
      <c r="ECS4" s="165"/>
      <c r="ECT4" s="165"/>
      <c r="ECU4" s="165"/>
      <c r="ECV4" s="165"/>
      <c r="ECW4" s="165"/>
      <c r="ECX4" s="165"/>
      <c r="ECY4" s="165"/>
      <c r="ECZ4" s="165"/>
      <c r="EDA4" s="165"/>
      <c r="EDB4" s="165"/>
      <c r="EDC4" s="165"/>
      <c r="EDD4" s="165"/>
      <c r="EDE4" s="165"/>
      <c r="EDF4" s="165"/>
      <c r="EDG4" s="165"/>
      <c r="EDH4" s="165"/>
      <c r="EDI4" s="165"/>
      <c r="EDJ4" s="165"/>
      <c r="EDK4" s="165"/>
      <c r="EDL4" s="165"/>
      <c r="EDM4" s="165"/>
      <c r="EDN4" s="165"/>
      <c r="EDO4" s="165"/>
      <c r="EDP4" s="165"/>
      <c r="EDQ4" s="165"/>
      <c r="EDR4" s="165"/>
      <c r="EDS4" s="165"/>
      <c r="EDT4" s="165"/>
      <c r="EDU4" s="165"/>
      <c r="EDV4" s="165"/>
      <c r="EDW4" s="165"/>
      <c r="EDX4" s="165"/>
      <c r="EDY4" s="165"/>
      <c r="EDZ4" s="165"/>
      <c r="EEA4" s="165"/>
      <c r="EEB4" s="165"/>
      <c r="EEC4" s="165"/>
      <c r="EED4" s="165"/>
      <c r="EEE4" s="165"/>
      <c r="EEF4" s="165"/>
      <c r="EEG4" s="165"/>
      <c r="EEH4" s="165"/>
      <c r="EEI4" s="165"/>
      <c r="EEJ4" s="165"/>
      <c r="EEK4" s="165"/>
      <c r="EEL4" s="165"/>
      <c r="EEM4" s="165"/>
      <c r="EEN4" s="165"/>
      <c r="EEO4" s="165"/>
      <c r="EEP4" s="165"/>
      <c r="EEQ4" s="165"/>
      <c r="EER4" s="165"/>
      <c r="EES4" s="165"/>
      <c r="EET4" s="165"/>
      <c r="EEU4" s="165"/>
      <c r="EEV4" s="165"/>
      <c r="EEW4" s="165"/>
      <c r="EEX4" s="165"/>
      <c r="EEY4" s="165"/>
      <c r="EEZ4" s="165"/>
      <c r="EFA4" s="165"/>
      <c r="EFB4" s="165"/>
      <c r="EFC4" s="165"/>
      <c r="EFD4" s="165"/>
      <c r="EFE4" s="165"/>
      <c r="EFF4" s="165"/>
      <c r="EFG4" s="165"/>
      <c r="EFH4" s="165"/>
      <c r="EFI4" s="165"/>
      <c r="EFJ4" s="165"/>
      <c r="EFK4" s="165"/>
      <c r="EFL4" s="165"/>
      <c r="EFM4" s="165"/>
      <c r="EFN4" s="165"/>
      <c r="EFO4" s="165"/>
      <c r="EFP4" s="165"/>
      <c r="EFQ4" s="165"/>
      <c r="EFR4" s="165"/>
      <c r="EFS4" s="165"/>
      <c r="EFT4" s="165"/>
      <c r="EFU4" s="165"/>
      <c r="EFV4" s="165"/>
      <c r="EFW4" s="165"/>
      <c r="EFX4" s="165"/>
      <c r="EFY4" s="165"/>
      <c r="EFZ4" s="165"/>
      <c r="EGA4" s="165"/>
      <c r="EGB4" s="165"/>
      <c r="EGC4" s="165"/>
      <c r="EGD4" s="165"/>
      <c r="EGE4" s="165"/>
      <c r="EGF4" s="165"/>
      <c r="EGG4" s="165"/>
      <c r="EGH4" s="165"/>
      <c r="EGI4" s="165"/>
      <c r="EGJ4" s="165"/>
      <c r="EGK4" s="165"/>
      <c r="EGL4" s="165"/>
      <c r="EGM4" s="165"/>
      <c r="EGN4" s="165"/>
      <c r="EGO4" s="165"/>
      <c r="EGP4" s="165"/>
      <c r="EGQ4" s="165"/>
      <c r="EGR4" s="165"/>
      <c r="EGS4" s="165"/>
      <c r="EGT4" s="165"/>
      <c r="EGU4" s="165"/>
      <c r="EGV4" s="165"/>
      <c r="EGW4" s="165"/>
      <c r="EGX4" s="165"/>
      <c r="EGY4" s="165"/>
      <c r="EGZ4" s="165"/>
      <c r="EHA4" s="165"/>
      <c r="EHB4" s="165"/>
      <c r="EHC4" s="165"/>
      <c r="EHD4" s="165"/>
      <c r="EHE4" s="165"/>
      <c r="EHF4" s="165"/>
      <c r="EHG4" s="165"/>
      <c r="EHH4" s="165"/>
      <c r="EHI4" s="165"/>
      <c r="EHJ4" s="165"/>
      <c r="EHK4" s="165"/>
      <c r="EHL4" s="165"/>
      <c r="EHM4" s="165"/>
      <c r="EHN4" s="165"/>
      <c r="EHO4" s="165"/>
      <c r="EHP4" s="165"/>
      <c r="EHQ4" s="165"/>
      <c r="EHR4" s="165"/>
      <c r="EHS4" s="165"/>
      <c r="EHT4" s="165"/>
      <c r="EHU4" s="165"/>
      <c r="EHV4" s="165"/>
      <c r="EHW4" s="165"/>
      <c r="EHX4" s="165"/>
      <c r="EHY4" s="165"/>
      <c r="EHZ4" s="165"/>
      <c r="EIA4" s="165"/>
      <c r="EIB4" s="165"/>
      <c r="EIC4" s="165"/>
      <c r="EID4" s="165"/>
      <c r="EIE4" s="165"/>
      <c r="EIF4" s="165"/>
      <c r="EIG4" s="165"/>
      <c r="EIH4" s="165"/>
      <c r="EII4" s="165"/>
      <c r="EIJ4" s="165"/>
      <c r="EIK4" s="165"/>
      <c r="EIL4" s="165"/>
      <c r="EIM4" s="165"/>
      <c r="EIN4" s="165"/>
      <c r="EIO4" s="165"/>
      <c r="EIP4" s="165"/>
      <c r="EIQ4" s="165"/>
      <c r="EIR4" s="165"/>
      <c r="EIS4" s="165"/>
      <c r="EIT4" s="165"/>
      <c r="EIU4" s="165"/>
      <c r="EIV4" s="165"/>
      <c r="EIW4" s="165"/>
      <c r="EIX4" s="165"/>
      <c r="EIY4" s="165"/>
      <c r="EIZ4" s="165"/>
      <c r="EJA4" s="165"/>
      <c r="EJB4" s="165"/>
      <c r="EJC4" s="165"/>
      <c r="EJD4" s="165"/>
      <c r="EJE4" s="165"/>
      <c r="EJF4" s="165"/>
      <c r="EJG4" s="165"/>
      <c r="EJH4" s="165"/>
      <c r="EJI4" s="165"/>
      <c r="EJJ4" s="165"/>
      <c r="EJK4" s="165"/>
      <c r="EJL4" s="165"/>
      <c r="EJM4" s="165"/>
      <c r="EJN4" s="165"/>
      <c r="EJO4" s="165"/>
      <c r="EJP4" s="165"/>
      <c r="EJQ4" s="165"/>
      <c r="EJR4" s="165"/>
      <c r="EJS4" s="165"/>
      <c r="EJT4" s="165"/>
      <c r="EJU4" s="165"/>
      <c r="EJV4" s="165"/>
      <c r="EJW4" s="165"/>
      <c r="EJX4" s="165"/>
      <c r="EJY4" s="165"/>
      <c r="EJZ4" s="165"/>
      <c r="EKA4" s="165"/>
      <c r="EKB4" s="165"/>
      <c r="EKC4" s="165"/>
      <c r="EKD4" s="165"/>
      <c r="EKE4" s="165"/>
      <c r="EKF4" s="165"/>
      <c r="EKG4" s="165"/>
      <c r="EKH4" s="165"/>
      <c r="EKI4" s="165"/>
      <c r="EKJ4" s="165"/>
      <c r="EKK4" s="165"/>
      <c r="EKL4" s="165"/>
      <c r="EKM4" s="165"/>
      <c r="EKN4" s="165"/>
      <c r="EKO4" s="165"/>
      <c r="EKP4" s="165"/>
      <c r="EKQ4" s="165"/>
      <c r="EKR4" s="165"/>
      <c r="EKS4" s="165"/>
      <c r="EKT4" s="165"/>
      <c r="EKU4" s="165"/>
      <c r="EKV4" s="165"/>
      <c r="EKW4" s="165"/>
      <c r="EKX4" s="165"/>
      <c r="EKY4" s="165"/>
      <c r="EKZ4" s="165"/>
      <c r="ELA4" s="165"/>
      <c r="ELB4" s="165"/>
      <c r="ELC4" s="165"/>
      <c r="ELD4" s="165"/>
      <c r="ELE4" s="165"/>
      <c r="ELF4" s="165"/>
      <c r="ELG4" s="165"/>
      <c r="ELH4" s="165"/>
      <c r="ELI4" s="165"/>
      <c r="ELJ4" s="165"/>
      <c r="ELK4" s="165"/>
      <c r="ELL4" s="165"/>
      <c r="ELM4" s="165"/>
      <c r="ELN4" s="165"/>
      <c r="ELO4" s="165"/>
      <c r="ELP4" s="165"/>
      <c r="ELQ4" s="165"/>
      <c r="ELR4" s="165"/>
      <c r="ELS4" s="165"/>
      <c r="ELT4" s="165"/>
      <c r="ELU4" s="165"/>
      <c r="ELV4" s="165"/>
      <c r="ELW4" s="165"/>
      <c r="ELX4" s="165"/>
      <c r="ELY4" s="165"/>
      <c r="ELZ4" s="165"/>
      <c r="EMA4" s="165"/>
      <c r="EMB4" s="165"/>
      <c r="EMC4" s="165"/>
      <c r="EMD4" s="165"/>
      <c r="EME4" s="165"/>
      <c r="EMF4" s="165"/>
      <c r="EMG4" s="165"/>
      <c r="EMH4" s="165"/>
      <c r="EMI4" s="165"/>
      <c r="EMJ4" s="165"/>
      <c r="EMK4" s="165"/>
      <c r="EML4" s="165"/>
      <c r="EMM4" s="165"/>
      <c r="EMN4" s="165"/>
      <c r="EMO4" s="165"/>
      <c r="EMP4" s="165"/>
      <c r="EMQ4" s="165"/>
      <c r="EMR4" s="165"/>
      <c r="EMS4" s="165"/>
      <c r="EMT4" s="165"/>
      <c r="EMU4" s="165"/>
      <c r="EMV4" s="165"/>
      <c r="EMW4" s="165"/>
      <c r="EMX4" s="165"/>
      <c r="EMY4" s="165"/>
      <c r="EMZ4" s="165"/>
      <c r="ENA4" s="165"/>
      <c r="ENB4" s="165"/>
      <c r="ENC4" s="165"/>
      <c r="END4" s="165"/>
      <c r="ENE4" s="165"/>
      <c r="ENF4" s="165"/>
      <c r="ENG4" s="165"/>
      <c r="ENH4" s="165"/>
      <c r="ENI4" s="165"/>
      <c r="ENJ4" s="165"/>
      <c r="ENK4" s="165"/>
      <c r="ENL4" s="165"/>
      <c r="ENM4" s="165"/>
      <c r="ENN4" s="165"/>
      <c r="ENO4" s="165"/>
      <c r="ENP4" s="165"/>
      <c r="ENQ4" s="165"/>
      <c r="ENR4" s="165"/>
      <c r="ENS4" s="165"/>
      <c r="ENT4" s="165"/>
      <c r="ENU4" s="165"/>
      <c r="ENV4" s="165"/>
      <c r="ENW4" s="165"/>
      <c r="ENX4" s="165"/>
      <c r="ENY4" s="165"/>
      <c r="ENZ4" s="165"/>
      <c r="EOA4" s="165"/>
      <c r="EOB4" s="165"/>
      <c r="EOC4" s="165"/>
      <c r="EOD4" s="165"/>
      <c r="EOE4" s="165"/>
      <c r="EOF4" s="165"/>
      <c r="EOG4" s="165"/>
      <c r="EOH4" s="165"/>
      <c r="EOI4" s="165"/>
      <c r="EOJ4" s="165"/>
      <c r="EOK4" s="165"/>
      <c r="EOL4" s="165"/>
      <c r="EOM4" s="165"/>
      <c r="EON4" s="165"/>
      <c r="EOO4" s="165"/>
      <c r="EOP4" s="165"/>
      <c r="EOQ4" s="165"/>
      <c r="EOR4" s="165"/>
      <c r="EOS4" s="165"/>
      <c r="EOT4" s="165"/>
      <c r="EOU4" s="165"/>
      <c r="EOV4" s="165"/>
      <c r="EOW4" s="165"/>
      <c r="EOX4" s="165"/>
      <c r="EOY4" s="165"/>
      <c r="EOZ4" s="165"/>
      <c r="EPA4" s="165"/>
      <c r="EPB4" s="165"/>
      <c r="EPC4" s="165"/>
      <c r="EPD4" s="165"/>
      <c r="EPE4" s="165"/>
      <c r="EPF4" s="165"/>
      <c r="EPG4" s="165"/>
      <c r="EPH4" s="165"/>
      <c r="EPI4" s="165"/>
      <c r="EPJ4" s="165"/>
      <c r="EPK4" s="165"/>
      <c r="EPL4" s="165"/>
      <c r="EPM4" s="165"/>
      <c r="EPN4" s="165"/>
      <c r="EPO4" s="165"/>
      <c r="EPP4" s="165"/>
      <c r="EPQ4" s="165"/>
      <c r="EPR4" s="165"/>
      <c r="EPS4" s="165"/>
      <c r="EPT4" s="165"/>
      <c r="EPU4" s="165"/>
      <c r="EPV4" s="165"/>
      <c r="EPW4" s="165"/>
      <c r="EPX4" s="165"/>
      <c r="EPY4" s="165"/>
      <c r="EPZ4" s="165"/>
      <c r="EQA4" s="165"/>
      <c r="EQB4" s="165"/>
      <c r="EQC4" s="165"/>
      <c r="EQD4" s="165"/>
      <c r="EQE4" s="165"/>
      <c r="EQF4" s="165"/>
      <c r="EQG4" s="165"/>
      <c r="EQH4" s="165"/>
      <c r="EQI4" s="165"/>
      <c r="EQJ4" s="165"/>
      <c r="EQK4" s="165"/>
      <c r="EQL4" s="165"/>
      <c r="EQM4" s="165"/>
      <c r="EQN4" s="165"/>
      <c r="EQO4" s="165"/>
      <c r="EQP4" s="165"/>
      <c r="EQQ4" s="165"/>
      <c r="EQR4" s="165"/>
      <c r="EQS4" s="165"/>
      <c r="EQT4" s="165"/>
      <c r="EQU4" s="165"/>
      <c r="EQV4" s="165"/>
      <c r="EQW4" s="165"/>
      <c r="EQX4" s="165"/>
      <c r="EQY4" s="165"/>
      <c r="EQZ4" s="165"/>
      <c r="ERA4" s="165"/>
      <c r="ERB4" s="165"/>
      <c r="ERC4" s="165"/>
      <c r="ERD4" s="165"/>
      <c r="ERE4" s="165"/>
      <c r="ERF4" s="165"/>
      <c r="ERG4" s="165"/>
      <c r="ERH4" s="165"/>
      <c r="ERI4" s="165"/>
      <c r="ERJ4" s="165"/>
      <c r="ERK4" s="165"/>
      <c r="ERL4" s="165"/>
      <c r="ERM4" s="165"/>
      <c r="ERN4" s="165"/>
      <c r="ERO4" s="165"/>
      <c r="ERP4" s="165"/>
      <c r="ERQ4" s="165"/>
      <c r="ERR4" s="165"/>
      <c r="ERS4" s="165"/>
      <c r="ERT4" s="165"/>
      <c r="ERU4" s="165"/>
      <c r="ERV4" s="165"/>
      <c r="ERW4" s="165"/>
      <c r="ERX4" s="165"/>
      <c r="ERY4" s="165"/>
      <c r="ERZ4" s="165"/>
      <c r="ESA4" s="165"/>
      <c r="ESB4" s="165"/>
      <c r="ESC4" s="165"/>
      <c r="ESD4" s="165"/>
      <c r="ESE4" s="165"/>
      <c r="ESF4" s="165"/>
      <c r="ESG4" s="165"/>
      <c r="ESH4" s="165"/>
      <c r="ESI4" s="165"/>
      <c r="ESJ4" s="165"/>
      <c r="ESK4" s="165"/>
      <c r="ESL4" s="165"/>
      <c r="ESM4" s="165"/>
      <c r="ESN4" s="165"/>
      <c r="ESO4" s="165"/>
      <c r="ESP4" s="165"/>
      <c r="ESQ4" s="165"/>
      <c r="ESR4" s="165"/>
      <c r="ESS4" s="165"/>
      <c r="EST4" s="165"/>
      <c r="ESU4" s="165"/>
      <c r="ESV4" s="165"/>
      <c r="ESW4" s="165"/>
      <c r="ESX4" s="165"/>
      <c r="ESY4" s="165"/>
      <c r="ESZ4" s="165"/>
      <c r="ETA4" s="165"/>
      <c r="ETB4" s="165"/>
      <c r="ETC4" s="165"/>
      <c r="ETD4" s="165"/>
      <c r="ETE4" s="165"/>
      <c r="ETF4" s="165"/>
      <c r="ETG4" s="165"/>
      <c r="ETH4" s="165"/>
      <c r="ETI4" s="165"/>
      <c r="ETJ4" s="165"/>
      <c r="ETK4" s="165"/>
      <c r="ETL4" s="165"/>
      <c r="ETM4" s="165"/>
      <c r="ETN4" s="165"/>
      <c r="ETO4" s="165"/>
      <c r="ETP4" s="165"/>
      <c r="ETQ4" s="165"/>
      <c r="ETR4" s="165"/>
      <c r="ETS4" s="165"/>
      <c r="ETT4" s="165"/>
      <c r="ETU4" s="165"/>
      <c r="ETV4" s="165"/>
      <c r="ETW4" s="165"/>
      <c r="ETX4" s="165"/>
      <c r="ETY4" s="165"/>
      <c r="ETZ4" s="165"/>
      <c r="EUA4" s="165"/>
      <c r="EUB4" s="165"/>
      <c r="EUC4" s="165"/>
      <c r="EUD4" s="165"/>
      <c r="EUE4" s="165"/>
      <c r="EUF4" s="165"/>
      <c r="EUG4" s="165"/>
      <c r="EUH4" s="165"/>
      <c r="EUI4" s="165"/>
      <c r="EUJ4" s="165"/>
      <c r="EUK4" s="165"/>
      <c r="EUL4" s="165"/>
      <c r="EUM4" s="165"/>
      <c r="EUN4" s="165"/>
      <c r="EUO4" s="165"/>
      <c r="EUP4" s="165"/>
      <c r="EUQ4" s="165"/>
      <c r="EUR4" s="165"/>
      <c r="EUS4" s="165"/>
      <c r="EUT4" s="165"/>
      <c r="EUU4" s="165"/>
      <c r="EUV4" s="165"/>
      <c r="EUW4" s="165"/>
      <c r="EUX4" s="165"/>
      <c r="EUY4" s="165"/>
      <c r="EUZ4" s="165"/>
      <c r="EVA4" s="165"/>
      <c r="EVB4" s="165"/>
      <c r="EVC4" s="165"/>
      <c r="EVD4" s="165"/>
      <c r="EVE4" s="165"/>
      <c r="EVF4" s="165"/>
      <c r="EVG4" s="165"/>
      <c r="EVH4" s="165"/>
      <c r="EVI4" s="165"/>
      <c r="EVJ4" s="165"/>
      <c r="EVK4" s="165"/>
      <c r="EVL4" s="165"/>
      <c r="EVM4" s="165"/>
      <c r="EVN4" s="165"/>
      <c r="EVO4" s="165"/>
      <c r="EVP4" s="165"/>
      <c r="EVQ4" s="165"/>
      <c r="EVR4" s="165"/>
      <c r="EVS4" s="165"/>
      <c r="EVT4" s="165"/>
      <c r="EVU4" s="165"/>
      <c r="EVV4" s="165"/>
      <c r="EVW4" s="165"/>
      <c r="EVX4" s="165"/>
      <c r="EVY4" s="165"/>
      <c r="EVZ4" s="165"/>
      <c r="EWA4" s="165"/>
      <c r="EWB4" s="165"/>
      <c r="EWC4" s="165"/>
      <c r="EWD4" s="165"/>
      <c r="EWE4" s="165"/>
      <c r="EWF4" s="165"/>
      <c r="EWG4" s="165"/>
      <c r="EWH4" s="165"/>
      <c r="EWI4" s="165"/>
      <c r="EWJ4" s="165"/>
      <c r="EWK4" s="165"/>
      <c r="EWL4" s="165"/>
      <c r="EWM4" s="165"/>
      <c r="EWN4" s="165"/>
      <c r="EWO4" s="165"/>
      <c r="EWP4" s="165"/>
      <c r="EWQ4" s="165"/>
      <c r="EWR4" s="165"/>
      <c r="EWS4" s="165"/>
      <c r="EWT4" s="165"/>
      <c r="EWU4" s="165"/>
      <c r="EWV4" s="165"/>
      <c r="EWW4" s="165"/>
      <c r="EWX4" s="165"/>
      <c r="EWY4" s="165"/>
      <c r="EWZ4" s="165"/>
      <c r="EXA4" s="165"/>
      <c r="EXB4" s="165"/>
      <c r="EXC4" s="165"/>
      <c r="EXD4" s="165"/>
      <c r="EXE4" s="165"/>
      <c r="EXF4" s="165"/>
      <c r="EXG4" s="165"/>
      <c r="EXH4" s="165"/>
      <c r="EXI4" s="165"/>
      <c r="EXJ4" s="165"/>
      <c r="EXK4" s="165"/>
      <c r="EXL4" s="165"/>
      <c r="EXM4" s="165"/>
      <c r="EXN4" s="165"/>
      <c r="EXO4" s="165"/>
      <c r="EXP4" s="165"/>
      <c r="EXQ4" s="165"/>
      <c r="EXR4" s="165"/>
      <c r="EXS4" s="165"/>
      <c r="EXT4" s="165"/>
      <c r="EXU4" s="165"/>
      <c r="EXV4" s="165"/>
      <c r="EXW4" s="165"/>
      <c r="EXX4" s="165"/>
      <c r="EXY4" s="165"/>
      <c r="EXZ4" s="165"/>
      <c r="EYA4" s="165"/>
      <c r="EYB4" s="165"/>
      <c r="EYC4" s="165"/>
      <c r="EYD4" s="165"/>
      <c r="EYE4" s="165"/>
      <c r="EYF4" s="165"/>
      <c r="EYG4" s="165"/>
      <c r="EYH4" s="165"/>
      <c r="EYI4" s="165"/>
      <c r="EYJ4" s="165"/>
      <c r="EYK4" s="165"/>
      <c r="EYL4" s="165"/>
      <c r="EYM4" s="165"/>
      <c r="EYN4" s="165"/>
      <c r="EYO4" s="165"/>
      <c r="EYP4" s="165"/>
      <c r="EYQ4" s="165"/>
      <c r="EYR4" s="165"/>
      <c r="EYS4" s="165"/>
      <c r="EYT4" s="165"/>
      <c r="EYU4" s="165"/>
      <c r="EYV4" s="165"/>
      <c r="EYW4" s="165"/>
      <c r="EYX4" s="165"/>
      <c r="EYY4" s="165"/>
      <c r="EYZ4" s="165"/>
      <c r="EZA4" s="165"/>
      <c r="EZB4" s="165"/>
      <c r="EZC4" s="165"/>
      <c r="EZD4" s="165"/>
      <c r="EZE4" s="165"/>
      <c r="EZF4" s="165"/>
      <c r="EZG4" s="165"/>
      <c r="EZH4" s="165"/>
      <c r="EZI4" s="165"/>
      <c r="EZJ4" s="165"/>
      <c r="EZK4" s="165"/>
      <c r="EZL4" s="165"/>
      <c r="EZM4" s="165"/>
      <c r="EZN4" s="165"/>
      <c r="EZO4" s="165"/>
      <c r="EZP4" s="165"/>
      <c r="EZQ4" s="165"/>
      <c r="EZR4" s="165"/>
      <c r="EZS4" s="165"/>
      <c r="EZT4" s="165"/>
      <c r="EZU4" s="165"/>
      <c r="EZV4" s="165"/>
      <c r="EZW4" s="165"/>
      <c r="EZX4" s="165"/>
      <c r="EZY4" s="165"/>
      <c r="EZZ4" s="165"/>
      <c r="FAA4" s="165"/>
      <c r="FAB4" s="165"/>
      <c r="FAC4" s="165"/>
      <c r="FAD4" s="165"/>
      <c r="FAE4" s="165"/>
      <c r="FAF4" s="165"/>
      <c r="FAG4" s="165"/>
      <c r="FAH4" s="165"/>
      <c r="FAI4" s="165"/>
      <c r="FAJ4" s="165"/>
      <c r="FAK4" s="165"/>
      <c r="FAL4" s="165"/>
      <c r="FAM4" s="165"/>
      <c r="FAN4" s="165"/>
      <c r="FAO4" s="165"/>
      <c r="FAP4" s="165"/>
      <c r="FAQ4" s="165"/>
      <c r="FAR4" s="165"/>
      <c r="FAS4" s="165"/>
      <c r="FAT4" s="165"/>
      <c r="FAU4" s="165"/>
      <c r="FAV4" s="165"/>
      <c r="FAW4" s="165"/>
      <c r="FAX4" s="165"/>
      <c r="FAY4" s="165"/>
      <c r="FAZ4" s="165"/>
      <c r="FBA4" s="165"/>
      <c r="FBB4" s="165"/>
      <c r="FBC4" s="165"/>
      <c r="FBD4" s="165"/>
      <c r="FBE4" s="165"/>
      <c r="FBF4" s="165"/>
      <c r="FBG4" s="165"/>
      <c r="FBH4" s="165"/>
      <c r="FBI4" s="165"/>
      <c r="FBJ4" s="165"/>
      <c r="FBK4" s="165"/>
      <c r="FBL4" s="165"/>
      <c r="FBM4" s="165"/>
      <c r="FBN4" s="165"/>
      <c r="FBO4" s="165"/>
      <c r="FBP4" s="165"/>
      <c r="FBQ4" s="165"/>
      <c r="FBR4" s="165"/>
      <c r="FBS4" s="165"/>
      <c r="FBT4" s="165"/>
      <c r="FBU4" s="165"/>
      <c r="FBV4" s="165"/>
      <c r="FBW4" s="165"/>
      <c r="FBX4" s="165"/>
      <c r="FBY4" s="165"/>
      <c r="FBZ4" s="165"/>
      <c r="FCA4" s="165"/>
      <c r="FCB4" s="165"/>
      <c r="FCC4" s="165"/>
      <c r="FCD4" s="165"/>
      <c r="FCE4" s="165"/>
      <c r="FCF4" s="165"/>
      <c r="FCG4" s="165"/>
      <c r="FCH4" s="165"/>
      <c r="FCI4" s="165"/>
      <c r="FCJ4" s="165"/>
      <c r="FCK4" s="165"/>
      <c r="FCL4" s="165"/>
      <c r="FCM4" s="165"/>
      <c r="FCN4" s="165"/>
      <c r="FCO4" s="165"/>
      <c r="FCP4" s="165"/>
      <c r="FCQ4" s="165"/>
      <c r="FCR4" s="165"/>
      <c r="FCS4" s="165"/>
      <c r="FCT4" s="165"/>
      <c r="FCU4" s="165"/>
      <c r="FCV4" s="165"/>
      <c r="FCW4" s="165"/>
      <c r="FCX4" s="165"/>
      <c r="FCY4" s="165"/>
      <c r="FCZ4" s="165"/>
      <c r="FDA4" s="165"/>
      <c r="FDB4" s="165"/>
      <c r="FDC4" s="165"/>
      <c r="FDD4" s="165"/>
      <c r="FDE4" s="165"/>
      <c r="FDF4" s="165"/>
      <c r="FDG4" s="165"/>
      <c r="FDH4" s="165"/>
      <c r="FDI4" s="165"/>
      <c r="FDJ4" s="165"/>
      <c r="FDK4" s="165"/>
      <c r="FDL4" s="165"/>
      <c r="FDM4" s="165"/>
      <c r="FDN4" s="165"/>
      <c r="FDO4" s="165"/>
      <c r="FDP4" s="165"/>
      <c r="FDQ4" s="165"/>
      <c r="FDR4" s="165"/>
      <c r="FDS4" s="165"/>
      <c r="FDT4" s="165"/>
      <c r="FDU4" s="165"/>
      <c r="FDV4" s="165"/>
      <c r="FDW4" s="165"/>
      <c r="FDX4" s="165"/>
      <c r="FDY4" s="165"/>
      <c r="FDZ4" s="165"/>
      <c r="FEA4" s="165"/>
      <c r="FEB4" s="165"/>
      <c r="FEC4" s="165"/>
      <c r="FED4" s="165"/>
      <c r="FEE4" s="165"/>
      <c r="FEF4" s="165"/>
      <c r="FEG4" s="165"/>
      <c r="FEH4" s="165"/>
      <c r="FEI4" s="165"/>
      <c r="FEJ4" s="165"/>
      <c r="FEK4" s="165"/>
      <c r="FEL4" s="165"/>
      <c r="FEM4" s="165"/>
      <c r="FEN4" s="165"/>
      <c r="FEO4" s="165"/>
      <c r="FEP4" s="165"/>
      <c r="FEQ4" s="165"/>
      <c r="FER4" s="165"/>
      <c r="FES4" s="165"/>
      <c r="FET4" s="165"/>
      <c r="FEU4" s="165"/>
      <c r="FEV4" s="165"/>
      <c r="FEW4" s="165"/>
      <c r="FEX4" s="165"/>
      <c r="FEY4" s="165"/>
      <c r="FEZ4" s="165"/>
      <c r="FFA4" s="165"/>
      <c r="FFB4" s="165"/>
      <c r="FFC4" s="165"/>
      <c r="FFD4" s="165"/>
      <c r="FFE4" s="165"/>
      <c r="FFF4" s="165"/>
      <c r="FFG4" s="165"/>
      <c r="FFH4" s="165"/>
      <c r="FFI4" s="165"/>
      <c r="FFJ4" s="165"/>
      <c r="FFK4" s="165"/>
      <c r="FFL4" s="165"/>
      <c r="FFM4" s="165"/>
      <c r="FFN4" s="165"/>
      <c r="FFO4" s="165"/>
      <c r="FFP4" s="165"/>
      <c r="FFQ4" s="165"/>
      <c r="FFR4" s="165"/>
      <c r="FFS4" s="165"/>
      <c r="FFT4" s="165"/>
      <c r="FFU4" s="165"/>
      <c r="FFV4" s="165"/>
      <c r="FFW4" s="165"/>
      <c r="FFX4" s="165"/>
      <c r="FFY4" s="165"/>
      <c r="FFZ4" s="165"/>
      <c r="FGA4" s="165"/>
      <c r="FGB4" s="165"/>
      <c r="FGC4" s="165"/>
      <c r="FGD4" s="165"/>
      <c r="FGE4" s="165"/>
      <c r="FGF4" s="165"/>
      <c r="FGG4" s="165"/>
      <c r="FGH4" s="165"/>
      <c r="FGI4" s="165"/>
      <c r="FGJ4" s="165"/>
      <c r="FGK4" s="165"/>
      <c r="FGL4" s="165"/>
      <c r="FGM4" s="165"/>
      <c r="FGN4" s="165"/>
      <c r="FGO4" s="165"/>
      <c r="FGP4" s="165"/>
      <c r="FGQ4" s="165"/>
      <c r="FGR4" s="165"/>
      <c r="FGS4" s="165"/>
      <c r="FGT4" s="165"/>
      <c r="FGU4" s="165"/>
      <c r="FGV4" s="165"/>
      <c r="FGW4" s="165"/>
      <c r="FGX4" s="165"/>
      <c r="FGY4" s="165"/>
      <c r="FGZ4" s="165"/>
      <c r="FHA4" s="165"/>
      <c r="FHB4" s="165"/>
      <c r="FHC4" s="165"/>
      <c r="FHD4" s="165"/>
      <c r="FHE4" s="165"/>
      <c r="FHF4" s="165"/>
      <c r="FHG4" s="165"/>
      <c r="FHH4" s="165"/>
      <c r="FHI4" s="165"/>
      <c r="FHJ4" s="165"/>
      <c r="FHK4" s="165"/>
      <c r="FHL4" s="165"/>
      <c r="FHM4" s="165"/>
      <c r="FHN4" s="165"/>
      <c r="FHO4" s="165"/>
      <c r="FHP4" s="165"/>
      <c r="FHQ4" s="165"/>
      <c r="FHR4" s="165"/>
      <c r="FHS4" s="165"/>
      <c r="FHT4" s="165"/>
      <c r="FHU4" s="165"/>
      <c r="FHV4" s="165"/>
      <c r="FHW4" s="165"/>
      <c r="FHX4" s="165"/>
      <c r="FHY4" s="165"/>
      <c r="FHZ4" s="165"/>
      <c r="FIA4" s="165"/>
      <c r="FIB4" s="165"/>
      <c r="FIC4" s="165"/>
      <c r="FID4" s="165"/>
      <c r="FIE4" s="165"/>
      <c r="FIF4" s="165"/>
      <c r="FIG4" s="165"/>
      <c r="FIH4" s="165"/>
      <c r="FII4" s="165"/>
      <c r="FIJ4" s="165"/>
      <c r="FIK4" s="165"/>
      <c r="FIL4" s="165"/>
      <c r="FIM4" s="165"/>
      <c r="FIN4" s="165"/>
      <c r="FIO4" s="165"/>
      <c r="FIP4" s="165"/>
      <c r="FIQ4" s="165"/>
      <c r="FIR4" s="165"/>
      <c r="FIS4" s="165"/>
      <c r="FIT4" s="165"/>
      <c r="FIU4" s="165"/>
      <c r="FIV4" s="165"/>
      <c r="FIW4" s="165"/>
      <c r="FIX4" s="165"/>
      <c r="FIY4" s="165"/>
      <c r="FIZ4" s="165"/>
      <c r="FJA4" s="165"/>
      <c r="FJB4" s="165"/>
      <c r="FJC4" s="165"/>
      <c r="FJD4" s="165"/>
      <c r="FJE4" s="165"/>
      <c r="FJF4" s="165"/>
      <c r="FJG4" s="165"/>
      <c r="FJH4" s="165"/>
      <c r="FJI4" s="165"/>
      <c r="FJJ4" s="165"/>
      <c r="FJK4" s="165"/>
      <c r="FJL4" s="165"/>
      <c r="FJM4" s="165"/>
      <c r="FJN4" s="165"/>
      <c r="FJO4" s="165"/>
      <c r="FJP4" s="165"/>
      <c r="FJQ4" s="165"/>
      <c r="FJR4" s="165"/>
      <c r="FJS4" s="165"/>
      <c r="FJT4" s="165"/>
      <c r="FJU4" s="165"/>
      <c r="FJV4" s="165"/>
      <c r="FJW4" s="165"/>
      <c r="FJX4" s="165"/>
      <c r="FJY4" s="165"/>
      <c r="FJZ4" s="165"/>
      <c r="FKA4" s="165"/>
      <c r="FKB4" s="165"/>
      <c r="FKC4" s="165"/>
      <c r="FKD4" s="165"/>
      <c r="FKE4" s="165"/>
      <c r="FKF4" s="165"/>
      <c r="FKG4" s="165"/>
      <c r="FKH4" s="165"/>
      <c r="FKI4" s="165"/>
      <c r="FKJ4" s="165"/>
      <c r="FKK4" s="165"/>
      <c r="FKL4" s="165"/>
      <c r="FKM4" s="165"/>
      <c r="FKN4" s="165"/>
      <c r="FKO4" s="165"/>
      <c r="FKP4" s="165"/>
      <c r="FKQ4" s="165"/>
      <c r="FKR4" s="165"/>
      <c r="FKS4" s="165"/>
      <c r="FKT4" s="165"/>
      <c r="FKU4" s="165"/>
      <c r="FKV4" s="165"/>
      <c r="FKW4" s="165"/>
      <c r="FKX4" s="165"/>
      <c r="FKY4" s="165"/>
      <c r="FKZ4" s="165"/>
      <c r="FLA4" s="165"/>
      <c r="FLB4" s="165"/>
      <c r="FLC4" s="165"/>
      <c r="FLD4" s="165"/>
      <c r="FLE4" s="165"/>
      <c r="FLF4" s="165"/>
      <c r="FLG4" s="165"/>
      <c r="FLH4" s="165"/>
      <c r="FLI4" s="165"/>
      <c r="FLJ4" s="165"/>
      <c r="FLK4" s="165"/>
      <c r="FLL4" s="165"/>
      <c r="FLM4" s="165"/>
      <c r="FLN4" s="165"/>
      <c r="FLO4" s="165"/>
      <c r="FLP4" s="165"/>
      <c r="FLQ4" s="165"/>
      <c r="FLR4" s="165"/>
      <c r="FLS4" s="165"/>
      <c r="FLT4" s="165"/>
      <c r="FLU4" s="165"/>
      <c r="FLV4" s="165"/>
      <c r="FLW4" s="165"/>
      <c r="FLX4" s="165"/>
      <c r="FLY4" s="165"/>
      <c r="FLZ4" s="165"/>
      <c r="FMA4" s="165"/>
      <c r="FMB4" s="165"/>
      <c r="FMC4" s="165"/>
      <c r="FMD4" s="165"/>
      <c r="FME4" s="165"/>
      <c r="FMF4" s="165"/>
      <c r="FMG4" s="165"/>
      <c r="FMH4" s="165"/>
      <c r="FMI4" s="165"/>
      <c r="FMJ4" s="165"/>
      <c r="FMK4" s="165"/>
      <c r="FML4" s="165"/>
      <c r="FMM4" s="165"/>
      <c r="FMN4" s="165"/>
      <c r="FMO4" s="165"/>
      <c r="FMP4" s="165"/>
      <c r="FMQ4" s="165"/>
      <c r="FMR4" s="165"/>
      <c r="FMS4" s="165"/>
      <c r="FMT4" s="165"/>
      <c r="FMU4" s="165"/>
      <c r="FMV4" s="165"/>
      <c r="FMW4" s="165"/>
      <c r="FMX4" s="165"/>
      <c r="FMY4" s="165"/>
      <c r="FMZ4" s="165"/>
      <c r="FNA4" s="165"/>
      <c r="FNB4" s="165"/>
      <c r="FNC4" s="165"/>
      <c r="FND4" s="165"/>
      <c r="FNE4" s="165"/>
      <c r="FNF4" s="165"/>
      <c r="FNG4" s="165"/>
      <c r="FNH4" s="165"/>
      <c r="FNI4" s="165"/>
      <c r="FNJ4" s="165"/>
      <c r="FNK4" s="165"/>
      <c r="FNL4" s="165"/>
      <c r="FNM4" s="165"/>
      <c r="FNN4" s="165"/>
      <c r="FNO4" s="165"/>
      <c r="FNP4" s="165"/>
      <c r="FNQ4" s="165"/>
      <c r="FNR4" s="165"/>
      <c r="FNS4" s="165"/>
      <c r="FNT4" s="165"/>
      <c r="FNU4" s="165"/>
      <c r="FNV4" s="165"/>
      <c r="FNW4" s="165"/>
      <c r="FNX4" s="165"/>
      <c r="FNY4" s="165"/>
      <c r="FNZ4" s="165"/>
      <c r="FOA4" s="165"/>
      <c r="FOB4" s="165"/>
      <c r="FOC4" s="165"/>
      <c r="FOD4" s="165"/>
      <c r="FOE4" s="165"/>
      <c r="FOF4" s="165"/>
      <c r="FOG4" s="165"/>
      <c r="FOH4" s="165"/>
      <c r="FOI4" s="165"/>
      <c r="FOJ4" s="165"/>
      <c r="FOK4" s="165"/>
      <c r="FOL4" s="165"/>
      <c r="FOM4" s="165"/>
      <c r="FON4" s="165"/>
      <c r="FOO4" s="165"/>
      <c r="FOP4" s="165"/>
      <c r="FOQ4" s="165"/>
      <c r="FOR4" s="165"/>
      <c r="FOS4" s="165"/>
      <c r="FOT4" s="165"/>
      <c r="FOU4" s="165"/>
      <c r="FOV4" s="165"/>
      <c r="FOW4" s="165"/>
      <c r="FOX4" s="165"/>
      <c r="FOY4" s="165"/>
      <c r="FOZ4" s="165"/>
      <c r="FPA4" s="165"/>
      <c r="FPB4" s="165"/>
      <c r="FPC4" s="165"/>
      <c r="FPD4" s="165"/>
      <c r="FPE4" s="165"/>
      <c r="FPF4" s="165"/>
      <c r="FPG4" s="165"/>
      <c r="FPH4" s="165"/>
      <c r="FPI4" s="165"/>
      <c r="FPJ4" s="165"/>
      <c r="FPK4" s="165"/>
      <c r="FPL4" s="165"/>
      <c r="FPM4" s="165"/>
      <c r="FPN4" s="165"/>
      <c r="FPO4" s="165"/>
      <c r="FPP4" s="165"/>
      <c r="FPQ4" s="165"/>
      <c r="FPR4" s="165"/>
      <c r="FPS4" s="165"/>
      <c r="FPT4" s="165"/>
      <c r="FPU4" s="165"/>
      <c r="FPV4" s="165"/>
      <c r="FPW4" s="165"/>
      <c r="FPX4" s="165"/>
      <c r="FPY4" s="165"/>
      <c r="FPZ4" s="165"/>
      <c r="FQA4" s="165"/>
      <c r="FQB4" s="165"/>
      <c r="FQC4" s="165"/>
      <c r="FQD4" s="165"/>
      <c r="FQE4" s="165"/>
      <c r="FQF4" s="165"/>
      <c r="FQG4" s="165"/>
      <c r="FQH4" s="165"/>
      <c r="FQI4" s="165"/>
      <c r="FQJ4" s="165"/>
      <c r="FQK4" s="165"/>
      <c r="FQL4" s="165"/>
      <c r="FQM4" s="165"/>
      <c r="FQN4" s="165"/>
      <c r="FQO4" s="165"/>
      <c r="FQP4" s="165"/>
      <c r="FQQ4" s="165"/>
      <c r="FQR4" s="165"/>
      <c r="FQS4" s="165"/>
      <c r="FQT4" s="165"/>
      <c r="FQU4" s="165"/>
      <c r="FQV4" s="165"/>
      <c r="FQW4" s="165"/>
      <c r="FQX4" s="165"/>
      <c r="FQY4" s="165"/>
      <c r="FQZ4" s="165"/>
      <c r="FRA4" s="165"/>
      <c r="FRB4" s="165"/>
      <c r="FRC4" s="165"/>
      <c r="FRD4" s="165"/>
      <c r="FRE4" s="165"/>
      <c r="FRF4" s="165"/>
      <c r="FRG4" s="165"/>
      <c r="FRH4" s="165"/>
      <c r="FRI4" s="165"/>
      <c r="FRJ4" s="165"/>
      <c r="FRK4" s="165"/>
      <c r="FRL4" s="165"/>
      <c r="FRM4" s="165"/>
      <c r="FRN4" s="165"/>
      <c r="FRO4" s="165"/>
      <c r="FRP4" s="165"/>
      <c r="FRQ4" s="165"/>
      <c r="FRR4" s="165"/>
      <c r="FRS4" s="165"/>
      <c r="FRT4" s="165"/>
      <c r="FRU4" s="165"/>
      <c r="FRV4" s="165"/>
      <c r="FRW4" s="165"/>
      <c r="FRX4" s="165"/>
      <c r="FRY4" s="165"/>
      <c r="FRZ4" s="165"/>
      <c r="FSA4" s="165"/>
      <c r="FSB4" s="165"/>
      <c r="FSC4" s="165"/>
      <c r="FSD4" s="165"/>
      <c r="FSE4" s="165"/>
      <c r="FSF4" s="165"/>
      <c r="FSG4" s="165"/>
      <c r="FSH4" s="165"/>
      <c r="FSI4" s="165"/>
      <c r="FSJ4" s="165"/>
      <c r="FSK4" s="165"/>
      <c r="FSL4" s="165"/>
      <c r="FSM4" s="165"/>
      <c r="FSN4" s="165"/>
      <c r="FSO4" s="165"/>
      <c r="FSP4" s="165"/>
      <c r="FSQ4" s="165"/>
      <c r="FSR4" s="165"/>
      <c r="FSS4" s="165"/>
      <c r="FST4" s="165"/>
      <c r="FSU4" s="165"/>
      <c r="FSV4" s="165"/>
      <c r="FSW4" s="165"/>
      <c r="FSX4" s="165"/>
      <c r="FSY4" s="165"/>
      <c r="FSZ4" s="165"/>
      <c r="FTA4" s="165"/>
      <c r="FTB4" s="165"/>
      <c r="FTC4" s="165"/>
      <c r="FTD4" s="165"/>
      <c r="FTE4" s="165"/>
      <c r="FTF4" s="165"/>
      <c r="FTG4" s="165"/>
      <c r="FTH4" s="165"/>
      <c r="FTI4" s="165"/>
      <c r="FTJ4" s="165"/>
      <c r="FTK4" s="165"/>
      <c r="FTL4" s="165"/>
      <c r="FTM4" s="165"/>
      <c r="FTN4" s="165"/>
      <c r="FTO4" s="165"/>
      <c r="FTP4" s="165"/>
      <c r="FTQ4" s="165"/>
      <c r="FTR4" s="165"/>
      <c r="FTS4" s="165"/>
      <c r="FTT4" s="165"/>
      <c r="FTU4" s="165"/>
      <c r="FTV4" s="165"/>
      <c r="FTW4" s="165"/>
      <c r="FTX4" s="165"/>
      <c r="FTY4" s="165"/>
      <c r="FTZ4" s="165"/>
      <c r="FUA4" s="165"/>
      <c r="FUB4" s="165"/>
      <c r="FUC4" s="165"/>
      <c r="FUD4" s="165"/>
      <c r="FUE4" s="165"/>
      <c r="FUF4" s="165"/>
      <c r="FUG4" s="165"/>
      <c r="FUH4" s="165"/>
      <c r="FUI4" s="165"/>
      <c r="FUJ4" s="165"/>
      <c r="FUK4" s="165"/>
      <c r="FUL4" s="165"/>
      <c r="FUM4" s="165"/>
      <c r="FUN4" s="165"/>
      <c r="FUO4" s="165"/>
      <c r="FUP4" s="165"/>
      <c r="FUQ4" s="165"/>
      <c r="FUR4" s="165"/>
      <c r="FUS4" s="165"/>
      <c r="FUT4" s="165"/>
      <c r="FUU4" s="165"/>
      <c r="FUV4" s="165"/>
      <c r="FUW4" s="165"/>
      <c r="FUX4" s="165"/>
      <c r="FUY4" s="165"/>
      <c r="FUZ4" s="165"/>
      <c r="FVA4" s="165"/>
      <c r="FVB4" s="165"/>
      <c r="FVC4" s="165"/>
      <c r="FVD4" s="165"/>
      <c r="FVE4" s="165"/>
      <c r="FVF4" s="165"/>
      <c r="FVG4" s="165"/>
      <c r="FVH4" s="165"/>
      <c r="FVI4" s="165"/>
      <c r="FVJ4" s="165"/>
      <c r="FVK4" s="165"/>
      <c r="FVL4" s="165"/>
      <c r="FVM4" s="165"/>
      <c r="FVN4" s="165"/>
      <c r="FVO4" s="165"/>
      <c r="FVP4" s="165"/>
      <c r="FVQ4" s="165"/>
      <c r="FVR4" s="165"/>
      <c r="FVS4" s="165"/>
      <c r="FVT4" s="165"/>
      <c r="FVU4" s="165"/>
      <c r="FVV4" s="165"/>
      <c r="FVW4" s="165"/>
      <c r="FVX4" s="165"/>
      <c r="FVY4" s="165"/>
      <c r="FVZ4" s="165"/>
      <c r="FWA4" s="165"/>
      <c r="FWB4" s="165"/>
      <c r="FWC4" s="165"/>
      <c r="FWD4" s="165"/>
      <c r="FWE4" s="165"/>
      <c r="FWF4" s="165"/>
      <c r="FWG4" s="165"/>
      <c r="FWH4" s="165"/>
      <c r="FWI4" s="165"/>
      <c r="FWJ4" s="165"/>
      <c r="FWK4" s="165"/>
      <c r="FWL4" s="165"/>
      <c r="FWM4" s="165"/>
      <c r="FWN4" s="165"/>
      <c r="FWO4" s="165"/>
      <c r="FWP4" s="165"/>
      <c r="FWQ4" s="165"/>
      <c r="FWR4" s="165"/>
      <c r="FWS4" s="165"/>
      <c r="FWT4" s="165"/>
      <c r="FWU4" s="165"/>
      <c r="FWV4" s="165"/>
      <c r="FWW4" s="165"/>
      <c r="FWX4" s="165"/>
      <c r="FWY4" s="165"/>
      <c r="FWZ4" s="165"/>
      <c r="FXA4" s="165"/>
      <c r="FXB4" s="165"/>
      <c r="FXC4" s="165"/>
      <c r="FXD4" s="165"/>
      <c r="FXE4" s="165"/>
      <c r="FXF4" s="165"/>
      <c r="FXG4" s="165"/>
      <c r="FXH4" s="165"/>
      <c r="FXI4" s="165"/>
      <c r="FXJ4" s="165"/>
      <c r="FXK4" s="165"/>
      <c r="FXL4" s="165"/>
      <c r="FXM4" s="165"/>
      <c r="FXN4" s="165"/>
      <c r="FXO4" s="165"/>
      <c r="FXP4" s="165"/>
      <c r="FXQ4" s="165"/>
      <c r="FXR4" s="165"/>
      <c r="FXS4" s="165"/>
      <c r="FXT4" s="165"/>
      <c r="FXU4" s="165"/>
      <c r="FXV4" s="165"/>
      <c r="FXW4" s="165"/>
      <c r="FXX4" s="165"/>
      <c r="FXY4" s="165"/>
      <c r="FXZ4" s="165"/>
      <c r="FYA4" s="165"/>
      <c r="FYB4" s="165"/>
      <c r="FYC4" s="165"/>
      <c r="FYD4" s="165"/>
      <c r="FYE4" s="165"/>
      <c r="FYF4" s="165"/>
      <c r="FYG4" s="165"/>
      <c r="FYH4" s="165"/>
      <c r="FYI4" s="165"/>
      <c r="FYJ4" s="165"/>
      <c r="FYK4" s="165"/>
      <c r="FYL4" s="165"/>
      <c r="FYM4" s="165"/>
      <c r="FYN4" s="165"/>
      <c r="FYO4" s="165"/>
      <c r="FYP4" s="165"/>
      <c r="FYQ4" s="165"/>
      <c r="FYR4" s="165"/>
      <c r="FYS4" s="165"/>
      <c r="FYT4" s="165"/>
      <c r="FYU4" s="165"/>
      <c r="FYV4" s="165"/>
      <c r="FYW4" s="165"/>
      <c r="FYX4" s="165"/>
      <c r="FYY4" s="165"/>
      <c r="FYZ4" s="165"/>
      <c r="FZA4" s="165"/>
      <c r="FZB4" s="165"/>
      <c r="FZC4" s="165"/>
      <c r="FZD4" s="165"/>
      <c r="FZE4" s="165"/>
      <c r="FZF4" s="165"/>
      <c r="FZG4" s="165"/>
      <c r="FZH4" s="165"/>
      <c r="FZI4" s="165"/>
      <c r="FZJ4" s="165"/>
      <c r="FZK4" s="165"/>
      <c r="FZL4" s="165"/>
      <c r="FZM4" s="165"/>
      <c r="FZN4" s="165"/>
      <c r="FZO4" s="165"/>
      <c r="FZP4" s="165"/>
      <c r="FZQ4" s="165"/>
      <c r="FZR4" s="165"/>
      <c r="FZS4" s="165"/>
      <c r="FZT4" s="165"/>
      <c r="FZU4" s="165"/>
      <c r="FZV4" s="165"/>
      <c r="FZW4" s="165"/>
      <c r="FZX4" s="165"/>
      <c r="FZY4" s="165"/>
      <c r="FZZ4" s="165"/>
      <c r="GAA4" s="165"/>
      <c r="GAB4" s="165"/>
      <c r="GAC4" s="165"/>
      <c r="GAD4" s="165"/>
      <c r="GAE4" s="165"/>
      <c r="GAF4" s="165"/>
      <c r="GAG4" s="165"/>
      <c r="GAH4" s="165"/>
      <c r="GAI4" s="165"/>
      <c r="GAJ4" s="165"/>
      <c r="GAK4" s="165"/>
      <c r="GAL4" s="165"/>
      <c r="GAM4" s="165"/>
      <c r="GAN4" s="165"/>
      <c r="GAO4" s="165"/>
      <c r="GAP4" s="165"/>
      <c r="GAQ4" s="165"/>
      <c r="GAR4" s="165"/>
      <c r="GAS4" s="165"/>
      <c r="GAT4" s="165"/>
      <c r="GAU4" s="165"/>
      <c r="GAV4" s="165"/>
      <c r="GAW4" s="165"/>
      <c r="GAX4" s="165"/>
      <c r="GAY4" s="165"/>
      <c r="GAZ4" s="165"/>
      <c r="GBA4" s="165"/>
      <c r="GBB4" s="165"/>
      <c r="GBC4" s="165"/>
      <c r="GBD4" s="165"/>
      <c r="GBE4" s="165"/>
      <c r="GBF4" s="165"/>
      <c r="GBG4" s="165"/>
      <c r="GBH4" s="165"/>
      <c r="GBI4" s="165"/>
      <c r="GBJ4" s="165"/>
      <c r="GBK4" s="165"/>
      <c r="GBL4" s="165"/>
      <c r="GBM4" s="165"/>
      <c r="GBN4" s="165"/>
      <c r="GBO4" s="165"/>
      <c r="GBP4" s="165"/>
      <c r="GBQ4" s="165"/>
      <c r="GBR4" s="165"/>
      <c r="GBS4" s="165"/>
      <c r="GBT4" s="165"/>
      <c r="GBU4" s="165"/>
      <c r="GBV4" s="165"/>
      <c r="GBW4" s="165"/>
      <c r="GBX4" s="165"/>
      <c r="GBY4" s="165"/>
      <c r="GBZ4" s="165"/>
      <c r="GCA4" s="165"/>
      <c r="GCB4" s="165"/>
      <c r="GCC4" s="165"/>
      <c r="GCD4" s="165"/>
      <c r="GCE4" s="165"/>
      <c r="GCF4" s="165"/>
      <c r="GCG4" s="165"/>
      <c r="GCH4" s="165"/>
      <c r="GCI4" s="165"/>
      <c r="GCJ4" s="165"/>
      <c r="GCK4" s="165"/>
      <c r="GCL4" s="165"/>
      <c r="GCM4" s="165"/>
      <c r="GCN4" s="165"/>
      <c r="GCO4" s="165"/>
      <c r="GCP4" s="165"/>
      <c r="GCQ4" s="165"/>
      <c r="GCR4" s="165"/>
      <c r="GCS4" s="165"/>
      <c r="GCT4" s="165"/>
      <c r="GCU4" s="165"/>
      <c r="GCV4" s="165"/>
      <c r="GCW4" s="165"/>
      <c r="GCX4" s="165"/>
      <c r="GCY4" s="165"/>
      <c r="GCZ4" s="165"/>
      <c r="GDA4" s="165"/>
      <c r="GDB4" s="165"/>
      <c r="GDC4" s="165"/>
      <c r="GDD4" s="165"/>
      <c r="GDE4" s="165"/>
      <c r="GDF4" s="165"/>
      <c r="GDG4" s="165"/>
      <c r="GDH4" s="165"/>
      <c r="GDI4" s="165"/>
      <c r="GDJ4" s="165"/>
      <c r="GDK4" s="165"/>
      <c r="GDL4" s="165"/>
      <c r="GDM4" s="165"/>
      <c r="GDN4" s="165"/>
      <c r="GDO4" s="165"/>
      <c r="GDP4" s="165"/>
      <c r="GDQ4" s="165"/>
      <c r="GDR4" s="165"/>
      <c r="GDS4" s="165"/>
      <c r="GDT4" s="165"/>
      <c r="GDU4" s="165"/>
      <c r="GDV4" s="165"/>
      <c r="GDW4" s="165"/>
      <c r="GDX4" s="165"/>
      <c r="GDY4" s="165"/>
      <c r="GDZ4" s="165"/>
      <c r="GEA4" s="165"/>
      <c r="GEB4" s="165"/>
      <c r="GEC4" s="165"/>
      <c r="GED4" s="165"/>
      <c r="GEE4" s="165"/>
      <c r="GEF4" s="165"/>
      <c r="GEG4" s="165"/>
      <c r="GEH4" s="165"/>
      <c r="GEI4" s="165"/>
      <c r="GEJ4" s="165"/>
      <c r="GEK4" s="165"/>
      <c r="GEL4" s="165"/>
      <c r="GEM4" s="165"/>
      <c r="GEN4" s="165"/>
      <c r="GEO4" s="165"/>
      <c r="GEP4" s="165"/>
      <c r="GEQ4" s="165"/>
      <c r="GER4" s="165"/>
      <c r="GES4" s="165"/>
      <c r="GET4" s="165"/>
      <c r="GEU4" s="165"/>
      <c r="GEV4" s="165"/>
      <c r="GEW4" s="165"/>
      <c r="GEX4" s="165"/>
      <c r="GEY4" s="165"/>
      <c r="GEZ4" s="165"/>
      <c r="GFA4" s="165"/>
      <c r="GFB4" s="165"/>
      <c r="GFC4" s="165"/>
      <c r="GFD4" s="165"/>
      <c r="GFE4" s="165"/>
      <c r="GFF4" s="165"/>
      <c r="GFG4" s="165"/>
      <c r="GFH4" s="165"/>
      <c r="GFI4" s="165"/>
      <c r="GFJ4" s="165"/>
      <c r="GFK4" s="165"/>
      <c r="GFL4" s="165"/>
      <c r="GFM4" s="165"/>
      <c r="GFN4" s="165"/>
      <c r="GFO4" s="165"/>
      <c r="GFP4" s="165"/>
      <c r="GFQ4" s="165"/>
      <c r="GFR4" s="165"/>
      <c r="GFS4" s="165"/>
      <c r="GFT4" s="165"/>
      <c r="GFU4" s="165"/>
      <c r="GFV4" s="165"/>
      <c r="GFW4" s="165"/>
      <c r="GFX4" s="165"/>
      <c r="GFY4" s="165"/>
      <c r="GFZ4" s="165"/>
      <c r="GGA4" s="165"/>
      <c r="GGB4" s="165"/>
      <c r="GGC4" s="165"/>
      <c r="GGD4" s="165"/>
      <c r="GGE4" s="165"/>
      <c r="GGF4" s="165"/>
      <c r="GGG4" s="165"/>
      <c r="GGH4" s="165"/>
      <c r="GGI4" s="165"/>
      <c r="GGJ4" s="165"/>
      <c r="GGK4" s="165"/>
      <c r="GGL4" s="165"/>
      <c r="GGM4" s="165"/>
      <c r="GGN4" s="165"/>
      <c r="GGO4" s="165"/>
      <c r="GGP4" s="165"/>
      <c r="GGQ4" s="165"/>
      <c r="GGR4" s="165"/>
      <c r="GGS4" s="165"/>
      <c r="GGT4" s="165"/>
      <c r="GGU4" s="165"/>
      <c r="GGV4" s="165"/>
      <c r="GGW4" s="165"/>
      <c r="GGX4" s="165"/>
      <c r="GGY4" s="165"/>
      <c r="GGZ4" s="165"/>
      <c r="GHA4" s="165"/>
      <c r="GHB4" s="165"/>
      <c r="GHC4" s="165"/>
      <c r="GHD4" s="165"/>
      <c r="GHE4" s="165"/>
      <c r="GHF4" s="165"/>
      <c r="GHG4" s="165"/>
      <c r="GHH4" s="165"/>
      <c r="GHI4" s="165"/>
      <c r="GHJ4" s="165"/>
      <c r="GHK4" s="165"/>
      <c r="GHL4" s="165"/>
      <c r="GHM4" s="165"/>
      <c r="GHN4" s="165"/>
      <c r="GHO4" s="165"/>
      <c r="GHP4" s="165"/>
      <c r="GHQ4" s="165"/>
      <c r="GHR4" s="165"/>
      <c r="GHS4" s="165"/>
      <c r="GHT4" s="165"/>
      <c r="GHU4" s="165"/>
      <c r="GHV4" s="165"/>
      <c r="GHW4" s="165"/>
      <c r="GHX4" s="165"/>
      <c r="GHY4" s="165"/>
      <c r="GHZ4" s="165"/>
      <c r="GIA4" s="165"/>
      <c r="GIB4" s="165"/>
      <c r="GIC4" s="165"/>
      <c r="GID4" s="165"/>
      <c r="GIE4" s="165"/>
      <c r="GIF4" s="165"/>
      <c r="GIG4" s="165"/>
      <c r="GIH4" s="165"/>
      <c r="GII4" s="165"/>
      <c r="GIJ4" s="165"/>
      <c r="GIK4" s="165"/>
      <c r="GIL4" s="165"/>
      <c r="GIM4" s="165"/>
      <c r="GIN4" s="165"/>
      <c r="GIO4" s="165"/>
      <c r="GIP4" s="165"/>
      <c r="GIQ4" s="165"/>
      <c r="GIR4" s="165"/>
      <c r="GIS4" s="165"/>
      <c r="GIT4" s="165"/>
      <c r="GIU4" s="165"/>
      <c r="GIV4" s="165"/>
      <c r="GIW4" s="165"/>
      <c r="GIX4" s="165"/>
      <c r="GIY4" s="165"/>
      <c r="GIZ4" s="165"/>
      <c r="GJA4" s="165"/>
      <c r="GJB4" s="165"/>
      <c r="GJC4" s="165"/>
      <c r="GJD4" s="165"/>
      <c r="GJE4" s="165"/>
      <c r="GJF4" s="165"/>
      <c r="GJG4" s="165"/>
      <c r="GJH4" s="165"/>
      <c r="GJI4" s="165"/>
      <c r="GJJ4" s="165"/>
      <c r="GJK4" s="165"/>
      <c r="GJL4" s="165"/>
      <c r="GJM4" s="165"/>
      <c r="GJN4" s="165"/>
      <c r="GJO4" s="165"/>
      <c r="GJP4" s="165"/>
      <c r="GJQ4" s="165"/>
      <c r="GJR4" s="165"/>
      <c r="GJS4" s="165"/>
      <c r="GJT4" s="165"/>
      <c r="GJU4" s="165"/>
      <c r="GJV4" s="165"/>
      <c r="GJW4" s="165"/>
      <c r="GJX4" s="165"/>
      <c r="GJY4" s="165"/>
      <c r="GJZ4" s="165"/>
      <c r="GKA4" s="165"/>
      <c r="GKB4" s="165"/>
      <c r="GKC4" s="165"/>
      <c r="GKD4" s="165"/>
      <c r="GKE4" s="165"/>
      <c r="GKF4" s="165"/>
      <c r="GKG4" s="165"/>
      <c r="GKH4" s="165"/>
      <c r="GKI4" s="165"/>
      <c r="GKJ4" s="165"/>
      <c r="GKK4" s="165"/>
      <c r="GKL4" s="165"/>
      <c r="GKM4" s="165"/>
      <c r="GKN4" s="165"/>
      <c r="GKO4" s="165"/>
      <c r="GKP4" s="165"/>
      <c r="GKQ4" s="165"/>
      <c r="GKR4" s="165"/>
      <c r="GKS4" s="165"/>
      <c r="GKT4" s="165"/>
      <c r="GKU4" s="165"/>
      <c r="GKV4" s="165"/>
      <c r="GKW4" s="165"/>
      <c r="GKX4" s="165"/>
      <c r="GKY4" s="165"/>
      <c r="GKZ4" s="165"/>
      <c r="GLA4" s="165"/>
      <c r="GLB4" s="165"/>
      <c r="GLC4" s="165"/>
      <c r="GLD4" s="165"/>
      <c r="GLE4" s="165"/>
      <c r="GLF4" s="165"/>
      <c r="GLG4" s="165"/>
      <c r="GLH4" s="165"/>
      <c r="GLI4" s="165"/>
      <c r="GLJ4" s="165"/>
      <c r="GLK4" s="165"/>
      <c r="GLL4" s="165"/>
      <c r="GLM4" s="165"/>
      <c r="GLN4" s="165"/>
      <c r="GLO4" s="165"/>
      <c r="GLP4" s="165"/>
      <c r="GLQ4" s="165"/>
      <c r="GLR4" s="165"/>
      <c r="GLS4" s="165"/>
      <c r="GLT4" s="165"/>
      <c r="GLU4" s="165"/>
      <c r="GLV4" s="165"/>
      <c r="GLW4" s="165"/>
      <c r="GLX4" s="165"/>
      <c r="GLY4" s="165"/>
      <c r="GLZ4" s="165"/>
      <c r="GMA4" s="165"/>
      <c r="GMB4" s="165"/>
      <c r="GMC4" s="165"/>
      <c r="GMD4" s="165"/>
      <c r="GME4" s="165"/>
      <c r="GMF4" s="165"/>
      <c r="GMG4" s="165"/>
      <c r="GMH4" s="165"/>
      <c r="GMI4" s="165"/>
      <c r="GMJ4" s="165"/>
      <c r="GMK4" s="165"/>
      <c r="GML4" s="165"/>
      <c r="GMM4" s="165"/>
      <c r="GMN4" s="165"/>
      <c r="GMO4" s="165"/>
      <c r="GMP4" s="165"/>
      <c r="GMQ4" s="165"/>
      <c r="GMR4" s="165"/>
      <c r="GMS4" s="165"/>
      <c r="GMT4" s="165"/>
      <c r="GMU4" s="165"/>
      <c r="GMV4" s="165"/>
      <c r="GMW4" s="165"/>
      <c r="GMX4" s="165"/>
      <c r="GMY4" s="165"/>
      <c r="GMZ4" s="165"/>
      <c r="GNA4" s="165"/>
      <c r="GNB4" s="165"/>
      <c r="GNC4" s="165"/>
      <c r="GND4" s="165"/>
      <c r="GNE4" s="165"/>
      <c r="GNF4" s="165"/>
      <c r="GNG4" s="165"/>
      <c r="GNH4" s="165"/>
      <c r="GNI4" s="165"/>
      <c r="GNJ4" s="165"/>
      <c r="GNK4" s="165"/>
      <c r="GNL4" s="165"/>
      <c r="GNM4" s="165"/>
      <c r="GNN4" s="165"/>
      <c r="GNO4" s="165"/>
      <c r="GNP4" s="165"/>
      <c r="GNQ4" s="165"/>
      <c r="GNR4" s="165"/>
      <c r="GNS4" s="165"/>
      <c r="GNT4" s="165"/>
      <c r="GNU4" s="165"/>
      <c r="GNV4" s="165"/>
      <c r="GNW4" s="165"/>
      <c r="GNX4" s="165"/>
      <c r="GNY4" s="165"/>
      <c r="GNZ4" s="165"/>
      <c r="GOA4" s="165"/>
      <c r="GOB4" s="165"/>
      <c r="GOC4" s="165"/>
      <c r="GOD4" s="165"/>
      <c r="GOE4" s="165"/>
      <c r="GOF4" s="165"/>
      <c r="GOG4" s="165"/>
      <c r="GOH4" s="165"/>
      <c r="GOI4" s="165"/>
      <c r="GOJ4" s="165"/>
      <c r="GOK4" s="165"/>
      <c r="GOL4" s="165"/>
      <c r="GOM4" s="165"/>
      <c r="GON4" s="165"/>
      <c r="GOO4" s="165"/>
      <c r="GOP4" s="165"/>
      <c r="GOQ4" s="165"/>
      <c r="GOR4" s="165"/>
      <c r="GOS4" s="165"/>
      <c r="GOT4" s="165"/>
      <c r="GOU4" s="165"/>
      <c r="GOV4" s="165"/>
      <c r="GOW4" s="165"/>
      <c r="GOX4" s="165"/>
      <c r="GOY4" s="165"/>
      <c r="GOZ4" s="165"/>
      <c r="GPA4" s="165"/>
      <c r="GPB4" s="165"/>
      <c r="GPC4" s="165"/>
      <c r="GPD4" s="165"/>
      <c r="GPE4" s="165"/>
      <c r="GPF4" s="165"/>
      <c r="GPG4" s="165"/>
      <c r="GPH4" s="165"/>
      <c r="GPI4" s="165"/>
      <c r="GPJ4" s="165"/>
      <c r="GPK4" s="165"/>
      <c r="GPL4" s="165"/>
      <c r="GPM4" s="165"/>
      <c r="GPN4" s="165"/>
      <c r="GPO4" s="165"/>
      <c r="GPP4" s="165"/>
      <c r="GPQ4" s="165"/>
      <c r="GPR4" s="165"/>
      <c r="GPS4" s="165"/>
      <c r="GPT4" s="165"/>
      <c r="GPU4" s="165"/>
      <c r="GPV4" s="165"/>
      <c r="GPW4" s="165"/>
      <c r="GPX4" s="165"/>
      <c r="GPY4" s="165"/>
      <c r="GPZ4" s="165"/>
      <c r="GQA4" s="165"/>
      <c r="GQB4" s="165"/>
      <c r="GQC4" s="165"/>
      <c r="GQD4" s="165"/>
      <c r="GQE4" s="165"/>
      <c r="GQF4" s="165"/>
      <c r="GQG4" s="165"/>
      <c r="GQH4" s="165"/>
      <c r="GQI4" s="165"/>
      <c r="GQJ4" s="165"/>
      <c r="GQK4" s="165"/>
      <c r="GQL4" s="165"/>
      <c r="GQM4" s="165"/>
      <c r="GQN4" s="165"/>
      <c r="GQO4" s="165"/>
      <c r="GQP4" s="165"/>
      <c r="GQQ4" s="165"/>
      <c r="GQR4" s="165"/>
      <c r="GQS4" s="165"/>
      <c r="GQT4" s="165"/>
      <c r="GQU4" s="165"/>
      <c r="GQV4" s="165"/>
      <c r="GQW4" s="165"/>
      <c r="GQX4" s="165"/>
      <c r="GQY4" s="165"/>
      <c r="GQZ4" s="165"/>
      <c r="GRA4" s="165"/>
      <c r="GRB4" s="165"/>
      <c r="GRC4" s="165"/>
      <c r="GRD4" s="165"/>
      <c r="GRE4" s="165"/>
      <c r="GRF4" s="165"/>
      <c r="GRG4" s="165"/>
      <c r="GRH4" s="165"/>
      <c r="GRI4" s="165"/>
      <c r="GRJ4" s="165"/>
      <c r="GRK4" s="165"/>
      <c r="GRL4" s="165"/>
      <c r="GRM4" s="165"/>
      <c r="GRN4" s="165"/>
      <c r="GRO4" s="165"/>
      <c r="GRP4" s="165"/>
      <c r="GRQ4" s="165"/>
      <c r="GRR4" s="165"/>
      <c r="GRS4" s="165"/>
      <c r="GRT4" s="165"/>
      <c r="GRU4" s="165"/>
      <c r="GRV4" s="165"/>
      <c r="GRW4" s="165"/>
      <c r="GRX4" s="165"/>
      <c r="GRY4" s="165"/>
      <c r="GRZ4" s="165"/>
      <c r="GSA4" s="165"/>
      <c r="GSB4" s="165"/>
      <c r="GSC4" s="165"/>
      <c r="GSD4" s="165"/>
      <c r="GSE4" s="165"/>
      <c r="GSF4" s="165"/>
      <c r="GSG4" s="165"/>
      <c r="GSH4" s="165"/>
      <c r="GSI4" s="165"/>
      <c r="GSJ4" s="165"/>
      <c r="GSK4" s="165"/>
      <c r="GSL4" s="165"/>
      <c r="GSM4" s="165"/>
      <c r="GSN4" s="165"/>
      <c r="GSO4" s="165"/>
      <c r="GSP4" s="165"/>
      <c r="GSQ4" s="165"/>
      <c r="GSR4" s="165"/>
      <c r="GSS4" s="165"/>
      <c r="GST4" s="165"/>
      <c r="GSU4" s="165"/>
      <c r="GSV4" s="165"/>
      <c r="GSW4" s="165"/>
      <c r="GSX4" s="165"/>
      <c r="GSY4" s="165"/>
      <c r="GSZ4" s="165"/>
      <c r="GTA4" s="165"/>
      <c r="GTB4" s="165"/>
      <c r="GTC4" s="165"/>
      <c r="GTD4" s="165"/>
      <c r="GTE4" s="165"/>
      <c r="GTF4" s="165"/>
      <c r="GTG4" s="165"/>
      <c r="GTH4" s="165"/>
      <c r="GTI4" s="165"/>
      <c r="GTJ4" s="165"/>
      <c r="GTK4" s="165"/>
      <c r="GTL4" s="165"/>
      <c r="GTM4" s="165"/>
      <c r="GTN4" s="165"/>
      <c r="GTO4" s="165"/>
      <c r="GTP4" s="165"/>
      <c r="GTQ4" s="165"/>
      <c r="GTR4" s="165"/>
      <c r="GTS4" s="165"/>
      <c r="GTT4" s="165"/>
      <c r="GTU4" s="165"/>
      <c r="GTV4" s="165"/>
      <c r="GTW4" s="165"/>
      <c r="GTX4" s="165"/>
      <c r="GTY4" s="165"/>
      <c r="GTZ4" s="165"/>
      <c r="GUA4" s="165"/>
      <c r="GUB4" s="165"/>
      <c r="GUC4" s="165"/>
      <c r="GUD4" s="165"/>
      <c r="GUE4" s="165"/>
      <c r="GUF4" s="165"/>
      <c r="GUG4" s="165"/>
      <c r="GUH4" s="165"/>
      <c r="GUI4" s="165"/>
      <c r="GUJ4" s="165"/>
      <c r="GUK4" s="165"/>
      <c r="GUL4" s="165"/>
      <c r="GUM4" s="165"/>
      <c r="GUN4" s="165"/>
      <c r="GUO4" s="165"/>
      <c r="GUP4" s="165"/>
      <c r="GUQ4" s="165"/>
      <c r="GUR4" s="165"/>
      <c r="GUS4" s="165"/>
      <c r="GUT4" s="165"/>
      <c r="GUU4" s="165"/>
      <c r="GUV4" s="165"/>
      <c r="GUW4" s="165"/>
      <c r="GUX4" s="165"/>
      <c r="GUY4" s="165"/>
      <c r="GUZ4" s="165"/>
      <c r="GVA4" s="165"/>
      <c r="GVB4" s="165"/>
      <c r="GVC4" s="165"/>
      <c r="GVD4" s="165"/>
      <c r="GVE4" s="165"/>
      <c r="GVF4" s="165"/>
      <c r="GVG4" s="165"/>
      <c r="GVH4" s="165"/>
      <c r="GVI4" s="165"/>
      <c r="GVJ4" s="165"/>
      <c r="GVK4" s="165"/>
      <c r="GVL4" s="165"/>
      <c r="GVM4" s="165"/>
      <c r="GVN4" s="165"/>
      <c r="GVO4" s="165"/>
      <c r="GVP4" s="165"/>
      <c r="GVQ4" s="165"/>
      <c r="GVR4" s="165"/>
      <c r="GVS4" s="165"/>
      <c r="GVT4" s="165"/>
      <c r="GVU4" s="165"/>
      <c r="GVV4" s="165"/>
      <c r="GVW4" s="165"/>
      <c r="GVX4" s="165"/>
      <c r="GVY4" s="165"/>
      <c r="GVZ4" s="165"/>
      <c r="GWA4" s="165"/>
      <c r="GWB4" s="165"/>
      <c r="GWC4" s="165"/>
      <c r="GWD4" s="165"/>
      <c r="GWE4" s="165"/>
      <c r="GWF4" s="165"/>
      <c r="GWG4" s="165"/>
      <c r="GWH4" s="165"/>
      <c r="GWI4" s="165"/>
      <c r="GWJ4" s="165"/>
      <c r="GWK4" s="165"/>
      <c r="GWL4" s="165"/>
      <c r="GWM4" s="165"/>
      <c r="GWN4" s="165"/>
      <c r="GWO4" s="165"/>
      <c r="GWP4" s="165"/>
      <c r="GWQ4" s="165"/>
      <c r="GWR4" s="165"/>
      <c r="GWS4" s="165"/>
      <c r="GWT4" s="165"/>
      <c r="GWU4" s="165"/>
      <c r="GWV4" s="165"/>
      <c r="GWW4" s="165"/>
      <c r="GWX4" s="165"/>
      <c r="GWY4" s="165"/>
      <c r="GWZ4" s="165"/>
      <c r="GXA4" s="165"/>
      <c r="GXB4" s="165"/>
      <c r="GXC4" s="165"/>
      <c r="GXD4" s="165"/>
      <c r="GXE4" s="165"/>
      <c r="GXF4" s="165"/>
      <c r="GXG4" s="165"/>
      <c r="GXH4" s="165"/>
      <c r="GXI4" s="165"/>
      <c r="GXJ4" s="165"/>
      <c r="GXK4" s="165"/>
      <c r="GXL4" s="165"/>
      <c r="GXM4" s="165"/>
      <c r="GXN4" s="165"/>
      <c r="GXO4" s="165"/>
      <c r="GXP4" s="165"/>
      <c r="GXQ4" s="165"/>
      <c r="GXR4" s="165"/>
      <c r="GXS4" s="165"/>
      <c r="GXT4" s="165"/>
      <c r="GXU4" s="165"/>
      <c r="GXV4" s="165"/>
      <c r="GXW4" s="165"/>
      <c r="GXX4" s="165"/>
      <c r="GXY4" s="165"/>
      <c r="GXZ4" s="165"/>
      <c r="GYA4" s="165"/>
      <c r="GYB4" s="165"/>
      <c r="GYC4" s="165"/>
      <c r="GYD4" s="165"/>
      <c r="GYE4" s="165"/>
      <c r="GYF4" s="165"/>
      <c r="GYG4" s="165"/>
      <c r="GYH4" s="165"/>
      <c r="GYI4" s="165"/>
      <c r="GYJ4" s="165"/>
      <c r="GYK4" s="165"/>
      <c r="GYL4" s="165"/>
      <c r="GYM4" s="165"/>
      <c r="GYN4" s="165"/>
      <c r="GYO4" s="165"/>
      <c r="GYP4" s="165"/>
      <c r="GYQ4" s="165"/>
      <c r="GYR4" s="165"/>
      <c r="GYS4" s="165"/>
      <c r="GYT4" s="165"/>
      <c r="GYU4" s="165"/>
      <c r="GYV4" s="165"/>
      <c r="GYW4" s="165"/>
      <c r="GYX4" s="165"/>
      <c r="GYY4" s="165"/>
      <c r="GYZ4" s="165"/>
      <c r="GZA4" s="165"/>
      <c r="GZB4" s="165"/>
      <c r="GZC4" s="165"/>
      <c r="GZD4" s="165"/>
      <c r="GZE4" s="165"/>
      <c r="GZF4" s="165"/>
      <c r="GZG4" s="165"/>
      <c r="GZH4" s="165"/>
      <c r="GZI4" s="165"/>
      <c r="GZJ4" s="165"/>
      <c r="GZK4" s="165"/>
      <c r="GZL4" s="165"/>
      <c r="GZM4" s="165"/>
      <c r="GZN4" s="165"/>
      <c r="GZO4" s="165"/>
      <c r="GZP4" s="165"/>
      <c r="GZQ4" s="165"/>
      <c r="GZR4" s="165"/>
      <c r="GZS4" s="165"/>
      <c r="GZT4" s="165"/>
      <c r="GZU4" s="165"/>
      <c r="GZV4" s="165"/>
      <c r="GZW4" s="165"/>
      <c r="GZX4" s="165"/>
      <c r="GZY4" s="165"/>
      <c r="GZZ4" s="165"/>
      <c r="HAA4" s="165"/>
      <c r="HAB4" s="165"/>
      <c r="HAC4" s="165"/>
      <c r="HAD4" s="165"/>
      <c r="HAE4" s="165"/>
      <c r="HAF4" s="165"/>
      <c r="HAG4" s="165"/>
      <c r="HAH4" s="165"/>
      <c r="HAI4" s="165"/>
      <c r="HAJ4" s="165"/>
      <c r="HAK4" s="165"/>
      <c r="HAL4" s="165"/>
      <c r="HAM4" s="165"/>
      <c r="HAN4" s="165"/>
      <c r="HAO4" s="165"/>
      <c r="HAP4" s="165"/>
      <c r="HAQ4" s="165"/>
      <c r="HAR4" s="165"/>
      <c r="HAS4" s="165"/>
      <c r="HAT4" s="165"/>
      <c r="HAU4" s="165"/>
      <c r="HAV4" s="165"/>
      <c r="HAW4" s="165"/>
      <c r="HAX4" s="165"/>
      <c r="HAY4" s="165"/>
      <c r="HAZ4" s="165"/>
      <c r="HBA4" s="165"/>
      <c r="HBB4" s="165"/>
      <c r="HBC4" s="165"/>
      <c r="HBD4" s="165"/>
      <c r="HBE4" s="165"/>
      <c r="HBF4" s="165"/>
      <c r="HBG4" s="165"/>
      <c r="HBH4" s="165"/>
      <c r="HBI4" s="165"/>
      <c r="HBJ4" s="165"/>
      <c r="HBK4" s="165"/>
      <c r="HBL4" s="165"/>
      <c r="HBM4" s="165"/>
      <c r="HBN4" s="165"/>
      <c r="HBO4" s="165"/>
      <c r="HBP4" s="165"/>
      <c r="HBQ4" s="165"/>
      <c r="HBR4" s="165"/>
      <c r="HBS4" s="165"/>
      <c r="HBT4" s="165"/>
      <c r="HBU4" s="165"/>
      <c r="HBV4" s="165"/>
      <c r="HBW4" s="165"/>
      <c r="HBX4" s="165"/>
      <c r="HBY4" s="165"/>
      <c r="HBZ4" s="165"/>
      <c r="HCA4" s="165"/>
      <c r="HCB4" s="165"/>
      <c r="HCC4" s="165"/>
      <c r="HCD4" s="165"/>
      <c r="HCE4" s="165"/>
      <c r="HCF4" s="165"/>
      <c r="HCG4" s="165"/>
      <c r="HCH4" s="165"/>
      <c r="HCI4" s="165"/>
      <c r="HCJ4" s="165"/>
      <c r="HCK4" s="165"/>
      <c r="HCL4" s="165"/>
      <c r="HCM4" s="165"/>
      <c r="HCN4" s="165"/>
      <c r="HCO4" s="165"/>
      <c r="HCP4" s="165"/>
      <c r="HCQ4" s="165"/>
      <c r="HCR4" s="165"/>
      <c r="HCS4" s="165"/>
      <c r="HCT4" s="165"/>
      <c r="HCU4" s="165"/>
      <c r="HCV4" s="165"/>
      <c r="HCW4" s="165"/>
      <c r="HCX4" s="165"/>
      <c r="HCY4" s="165"/>
      <c r="HCZ4" s="165"/>
      <c r="HDA4" s="165"/>
      <c r="HDB4" s="165"/>
      <c r="HDC4" s="165"/>
      <c r="HDD4" s="165"/>
      <c r="HDE4" s="165"/>
      <c r="HDF4" s="165"/>
      <c r="HDG4" s="165"/>
      <c r="HDH4" s="165"/>
      <c r="HDI4" s="165"/>
      <c r="HDJ4" s="165"/>
      <c r="HDK4" s="165"/>
      <c r="HDL4" s="165"/>
      <c r="HDM4" s="165"/>
      <c r="HDN4" s="165"/>
      <c r="HDO4" s="165"/>
      <c r="HDP4" s="165"/>
      <c r="HDQ4" s="165"/>
      <c r="HDR4" s="165"/>
      <c r="HDS4" s="165"/>
      <c r="HDT4" s="165"/>
      <c r="HDU4" s="165"/>
      <c r="HDV4" s="165"/>
      <c r="HDW4" s="165"/>
      <c r="HDX4" s="165"/>
      <c r="HDY4" s="165"/>
      <c r="HDZ4" s="165"/>
      <c r="HEA4" s="165"/>
      <c r="HEB4" s="165"/>
      <c r="HEC4" s="165"/>
      <c r="HED4" s="165"/>
      <c r="HEE4" s="165"/>
      <c r="HEF4" s="165"/>
      <c r="HEG4" s="165"/>
      <c r="HEH4" s="165"/>
      <c r="HEI4" s="165"/>
      <c r="HEJ4" s="165"/>
      <c r="HEK4" s="165"/>
      <c r="HEL4" s="165"/>
      <c r="HEM4" s="165"/>
      <c r="HEN4" s="165"/>
      <c r="HEO4" s="165"/>
      <c r="HEP4" s="165"/>
      <c r="HEQ4" s="165"/>
      <c r="HER4" s="165"/>
      <c r="HES4" s="165"/>
      <c r="HET4" s="165"/>
      <c r="HEU4" s="165"/>
      <c r="HEV4" s="165"/>
      <c r="HEW4" s="165"/>
      <c r="HEX4" s="165"/>
      <c r="HEY4" s="165"/>
      <c r="HEZ4" s="165"/>
      <c r="HFA4" s="165"/>
      <c r="HFB4" s="165"/>
      <c r="HFC4" s="165"/>
      <c r="HFD4" s="165"/>
      <c r="HFE4" s="165"/>
      <c r="HFF4" s="165"/>
      <c r="HFG4" s="165"/>
      <c r="HFH4" s="165"/>
      <c r="HFI4" s="165"/>
      <c r="HFJ4" s="165"/>
      <c r="HFK4" s="165"/>
      <c r="HFL4" s="165"/>
      <c r="HFM4" s="165"/>
      <c r="HFN4" s="165"/>
      <c r="HFO4" s="165"/>
      <c r="HFP4" s="165"/>
      <c r="HFQ4" s="165"/>
      <c r="HFR4" s="165"/>
      <c r="HFS4" s="165"/>
      <c r="HFT4" s="165"/>
      <c r="HFU4" s="165"/>
      <c r="HFV4" s="165"/>
      <c r="HFW4" s="165"/>
      <c r="HFX4" s="165"/>
      <c r="HFY4" s="165"/>
      <c r="HFZ4" s="165"/>
      <c r="HGA4" s="165"/>
      <c r="HGB4" s="165"/>
      <c r="HGC4" s="165"/>
      <c r="HGD4" s="165"/>
      <c r="HGE4" s="165"/>
      <c r="HGF4" s="165"/>
      <c r="HGG4" s="165"/>
      <c r="HGH4" s="165"/>
      <c r="HGI4" s="165"/>
      <c r="HGJ4" s="165"/>
      <c r="HGK4" s="165"/>
      <c r="HGL4" s="165"/>
      <c r="HGM4" s="165"/>
      <c r="HGN4" s="165"/>
      <c r="HGO4" s="165"/>
      <c r="HGP4" s="165"/>
      <c r="HGQ4" s="165"/>
      <c r="HGR4" s="165"/>
      <c r="HGS4" s="165"/>
      <c r="HGT4" s="165"/>
      <c r="HGU4" s="165"/>
      <c r="HGV4" s="165"/>
      <c r="HGW4" s="165"/>
      <c r="HGX4" s="165"/>
      <c r="HGY4" s="165"/>
      <c r="HGZ4" s="165"/>
      <c r="HHA4" s="165"/>
      <c r="HHB4" s="165"/>
      <c r="HHC4" s="165"/>
      <c r="HHD4" s="165"/>
      <c r="HHE4" s="165"/>
      <c r="HHF4" s="165"/>
      <c r="HHG4" s="165"/>
      <c r="HHH4" s="165"/>
      <c r="HHI4" s="165"/>
      <c r="HHJ4" s="165"/>
      <c r="HHK4" s="165"/>
      <c r="HHL4" s="165"/>
      <c r="HHM4" s="165"/>
      <c r="HHN4" s="165"/>
      <c r="HHO4" s="165"/>
      <c r="HHP4" s="165"/>
      <c r="HHQ4" s="165"/>
      <c r="HHR4" s="165"/>
      <c r="HHS4" s="165"/>
      <c r="HHT4" s="165"/>
      <c r="HHU4" s="165"/>
      <c r="HHV4" s="165"/>
      <c r="HHW4" s="165"/>
      <c r="HHX4" s="165"/>
      <c r="HHY4" s="165"/>
      <c r="HHZ4" s="165"/>
      <c r="HIA4" s="165"/>
      <c r="HIB4" s="165"/>
      <c r="HIC4" s="165"/>
      <c r="HID4" s="165"/>
      <c r="HIE4" s="165"/>
      <c r="HIF4" s="165"/>
      <c r="HIG4" s="165"/>
      <c r="HIH4" s="165"/>
      <c r="HII4" s="165"/>
      <c r="HIJ4" s="165"/>
      <c r="HIK4" s="165"/>
      <c r="HIL4" s="165"/>
      <c r="HIM4" s="165"/>
      <c r="HIN4" s="165"/>
      <c r="HIO4" s="165"/>
      <c r="HIP4" s="165"/>
      <c r="HIQ4" s="165"/>
      <c r="HIR4" s="165"/>
      <c r="HIS4" s="165"/>
      <c r="HIT4" s="165"/>
      <c r="HIU4" s="165"/>
      <c r="HIV4" s="165"/>
      <c r="HIW4" s="165"/>
      <c r="HIX4" s="165"/>
      <c r="HIY4" s="165"/>
      <c r="HIZ4" s="165"/>
      <c r="HJA4" s="165"/>
      <c r="HJB4" s="165"/>
      <c r="HJC4" s="165"/>
      <c r="HJD4" s="165"/>
      <c r="HJE4" s="165"/>
      <c r="HJF4" s="165"/>
      <c r="HJG4" s="165"/>
      <c r="HJH4" s="165"/>
      <c r="HJI4" s="165"/>
      <c r="HJJ4" s="165"/>
      <c r="HJK4" s="165"/>
      <c r="HJL4" s="165"/>
      <c r="HJM4" s="165"/>
      <c r="HJN4" s="165"/>
      <c r="HJO4" s="165"/>
      <c r="HJP4" s="165"/>
      <c r="HJQ4" s="165"/>
      <c r="HJR4" s="165"/>
      <c r="HJS4" s="165"/>
      <c r="HJT4" s="165"/>
      <c r="HJU4" s="165"/>
      <c r="HJV4" s="165"/>
      <c r="HJW4" s="165"/>
      <c r="HJX4" s="165"/>
      <c r="HJY4" s="165"/>
      <c r="HJZ4" s="165"/>
      <c r="HKA4" s="165"/>
      <c r="HKB4" s="165"/>
      <c r="HKC4" s="165"/>
      <c r="HKD4" s="165"/>
      <c r="HKE4" s="165"/>
      <c r="HKF4" s="165"/>
      <c r="HKG4" s="165"/>
      <c r="HKH4" s="165"/>
      <c r="HKI4" s="165"/>
      <c r="HKJ4" s="165"/>
      <c r="HKK4" s="165"/>
      <c r="HKL4" s="165"/>
      <c r="HKM4" s="165"/>
      <c r="HKN4" s="165"/>
      <c r="HKO4" s="165"/>
      <c r="HKP4" s="165"/>
      <c r="HKQ4" s="165"/>
      <c r="HKR4" s="165"/>
      <c r="HKS4" s="165"/>
      <c r="HKT4" s="165"/>
      <c r="HKU4" s="165"/>
      <c r="HKV4" s="165"/>
      <c r="HKW4" s="165"/>
      <c r="HKX4" s="165"/>
      <c r="HKY4" s="165"/>
      <c r="HKZ4" s="165"/>
      <c r="HLA4" s="165"/>
      <c r="HLB4" s="165"/>
      <c r="HLC4" s="165"/>
      <c r="HLD4" s="165"/>
      <c r="HLE4" s="165"/>
      <c r="HLF4" s="165"/>
      <c r="HLG4" s="165"/>
      <c r="HLH4" s="165"/>
      <c r="HLI4" s="165"/>
      <c r="HLJ4" s="165"/>
      <c r="HLK4" s="165"/>
      <c r="HLL4" s="165"/>
      <c r="HLM4" s="165"/>
      <c r="HLN4" s="165"/>
      <c r="HLO4" s="165"/>
      <c r="HLP4" s="165"/>
      <c r="HLQ4" s="165"/>
      <c r="HLR4" s="165"/>
      <c r="HLS4" s="165"/>
      <c r="HLT4" s="165"/>
      <c r="HLU4" s="165"/>
      <c r="HLV4" s="165"/>
      <c r="HLW4" s="165"/>
      <c r="HLX4" s="165"/>
      <c r="HLY4" s="165"/>
      <c r="HLZ4" s="165"/>
      <c r="HMA4" s="165"/>
      <c r="HMB4" s="165"/>
      <c r="HMC4" s="165"/>
      <c r="HMD4" s="165"/>
      <c r="HME4" s="165"/>
      <c r="HMF4" s="165"/>
      <c r="HMG4" s="165"/>
      <c r="HMH4" s="165"/>
      <c r="HMI4" s="165"/>
      <c r="HMJ4" s="165"/>
      <c r="HMK4" s="165"/>
      <c r="HML4" s="165"/>
      <c r="HMM4" s="165"/>
      <c r="HMN4" s="165"/>
      <c r="HMO4" s="165"/>
      <c r="HMP4" s="165"/>
      <c r="HMQ4" s="165"/>
      <c r="HMR4" s="165"/>
      <c r="HMS4" s="165"/>
      <c r="HMT4" s="165"/>
      <c r="HMU4" s="165"/>
      <c r="HMV4" s="165"/>
      <c r="HMW4" s="165"/>
      <c r="HMX4" s="165"/>
      <c r="HMY4" s="165"/>
      <c r="HMZ4" s="165"/>
      <c r="HNA4" s="165"/>
      <c r="HNB4" s="165"/>
      <c r="HNC4" s="165"/>
      <c r="HND4" s="165"/>
      <c r="HNE4" s="165"/>
      <c r="HNF4" s="165"/>
      <c r="HNG4" s="165"/>
      <c r="HNH4" s="165"/>
      <c r="HNI4" s="165"/>
      <c r="HNJ4" s="165"/>
      <c r="HNK4" s="165"/>
      <c r="HNL4" s="165"/>
      <c r="HNM4" s="165"/>
      <c r="HNN4" s="165"/>
      <c r="HNO4" s="165"/>
      <c r="HNP4" s="165"/>
      <c r="HNQ4" s="165"/>
      <c r="HNR4" s="165"/>
      <c r="HNS4" s="165"/>
      <c r="HNT4" s="165"/>
      <c r="HNU4" s="165"/>
      <c r="HNV4" s="165"/>
      <c r="HNW4" s="165"/>
      <c r="HNX4" s="165"/>
      <c r="HNY4" s="165"/>
      <c r="HNZ4" s="165"/>
      <c r="HOA4" s="165"/>
      <c r="HOB4" s="165"/>
      <c r="HOC4" s="165"/>
      <c r="HOD4" s="165"/>
      <c r="HOE4" s="165"/>
      <c r="HOF4" s="165"/>
      <c r="HOG4" s="165"/>
      <c r="HOH4" s="165"/>
      <c r="HOI4" s="165"/>
      <c r="HOJ4" s="165"/>
      <c r="HOK4" s="165"/>
      <c r="HOL4" s="165"/>
      <c r="HOM4" s="165"/>
      <c r="HON4" s="165"/>
      <c r="HOO4" s="165"/>
      <c r="HOP4" s="165"/>
      <c r="HOQ4" s="165"/>
      <c r="HOR4" s="165"/>
      <c r="HOS4" s="165"/>
      <c r="HOT4" s="165"/>
      <c r="HOU4" s="165"/>
      <c r="HOV4" s="165"/>
      <c r="HOW4" s="165"/>
      <c r="HOX4" s="165"/>
      <c r="HOY4" s="165"/>
      <c r="HOZ4" s="165"/>
      <c r="HPA4" s="165"/>
      <c r="HPB4" s="165"/>
      <c r="HPC4" s="165"/>
      <c r="HPD4" s="165"/>
      <c r="HPE4" s="165"/>
      <c r="HPF4" s="165"/>
      <c r="HPG4" s="165"/>
      <c r="HPH4" s="165"/>
      <c r="HPI4" s="165"/>
      <c r="HPJ4" s="165"/>
      <c r="HPK4" s="165"/>
      <c r="HPL4" s="165"/>
      <c r="HPM4" s="165"/>
      <c r="HPN4" s="165"/>
      <c r="HPO4" s="165"/>
      <c r="HPP4" s="165"/>
      <c r="HPQ4" s="165"/>
      <c r="HPR4" s="165"/>
      <c r="HPS4" s="165"/>
      <c r="HPT4" s="165"/>
      <c r="HPU4" s="165"/>
      <c r="HPV4" s="165"/>
      <c r="HPW4" s="165"/>
      <c r="HPX4" s="165"/>
      <c r="HPY4" s="165"/>
      <c r="HPZ4" s="165"/>
      <c r="HQA4" s="165"/>
      <c r="HQB4" s="165"/>
      <c r="HQC4" s="165"/>
      <c r="HQD4" s="165"/>
      <c r="HQE4" s="165"/>
      <c r="HQF4" s="165"/>
      <c r="HQG4" s="165"/>
      <c r="HQH4" s="165"/>
      <c r="HQI4" s="165"/>
      <c r="HQJ4" s="165"/>
      <c r="HQK4" s="165"/>
      <c r="HQL4" s="165"/>
      <c r="HQM4" s="165"/>
      <c r="HQN4" s="165"/>
      <c r="HQO4" s="165"/>
      <c r="HQP4" s="165"/>
      <c r="HQQ4" s="165"/>
      <c r="HQR4" s="165"/>
      <c r="HQS4" s="165"/>
      <c r="HQT4" s="165"/>
      <c r="HQU4" s="165"/>
      <c r="HQV4" s="165"/>
      <c r="HQW4" s="165"/>
      <c r="HQX4" s="165"/>
      <c r="HQY4" s="165"/>
      <c r="HQZ4" s="165"/>
      <c r="HRA4" s="165"/>
      <c r="HRB4" s="165"/>
      <c r="HRC4" s="165"/>
      <c r="HRD4" s="165"/>
      <c r="HRE4" s="165"/>
      <c r="HRF4" s="165"/>
      <c r="HRG4" s="165"/>
      <c r="HRH4" s="165"/>
      <c r="HRI4" s="165"/>
      <c r="HRJ4" s="165"/>
      <c r="HRK4" s="165"/>
      <c r="HRL4" s="165"/>
      <c r="HRM4" s="165"/>
      <c r="HRN4" s="165"/>
      <c r="HRO4" s="165"/>
      <c r="HRP4" s="165"/>
      <c r="HRQ4" s="165"/>
      <c r="HRR4" s="165"/>
      <c r="HRS4" s="165"/>
      <c r="HRT4" s="165"/>
      <c r="HRU4" s="165"/>
      <c r="HRV4" s="165"/>
      <c r="HRW4" s="165"/>
      <c r="HRX4" s="165"/>
      <c r="HRY4" s="165"/>
      <c r="HRZ4" s="165"/>
      <c r="HSA4" s="165"/>
      <c r="HSB4" s="165"/>
      <c r="HSC4" s="165"/>
      <c r="HSD4" s="165"/>
      <c r="HSE4" s="165"/>
      <c r="HSF4" s="165"/>
      <c r="HSG4" s="165"/>
      <c r="HSH4" s="165"/>
      <c r="HSI4" s="165"/>
      <c r="HSJ4" s="165"/>
      <c r="HSK4" s="165"/>
      <c r="HSL4" s="165"/>
      <c r="HSM4" s="165"/>
      <c r="HSN4" s="165"/>
      <c r="HSO4" s="165"/>
      <c r="HSP4" s="165"/>
      <c r="HSQ4" s="165"/>
      <c r="HSR4" s="165"/>
      <c r="HSS4" s="165"/>
      <c r="HST4" s="165"/>
      <c r="HSU4" s="165"/>
      <c r="HSV4" s="165"/>
      <c r="HSW4" s="165"/>
      <c r="HSX4" s="165"/>
      <c r="HSY4" s="165"/>
      <c r="HSZ4" s="165"/>
      <c r="HTA4" s="165"/>
      <c r="HTB4" s="165"/>
      <c r="HTC4" s="165"/>
      <c r="HTD4" s="165"/>
      <c r="HTE4" s="165"/>
      <c r="HTF4" s="165"/>
      <c r="HTG4" s="165"/>
      <c r="HTH4" s="165"/>
      <c r="HTI4" s="165"/>
      <c r="HTJ4" s="165"/>
      <c r="HTK4" s="165"/>
      <c r="HTL4" s="165"/>
      <c r="HTM4" s="165"/>
      <c r="HTN4" s="165"/>
      <c r="HTO4" s="165"/>
      <c r="HTP4" s="165"/>
      <c r="HTQ4" s="165"/>
      <c r="HTR4" s="165"/>
      <c r="HTS4" s="165"/>
      <c r="HTT4" s="165"/>
      <c r="HTU4" s="165"/>
      <c r="HTV4" s="165"/>
      <c r="HTW4" s="165"/>
      <c r="HTX4" s="165"/>
      <c r="HTY4" s="165"/>
      <c r="HTZ4" s="165"/>
      <c r="HUA4" s="165"/>
      <c r="HUB4" s="165"/>
      <c r="HUC4" s="165"/>
      <c r="HUD4" s="165"/>
      <c r="HUE4" s="165"/>
      <c r="HUF4" s="165"/>
      <c r="HUG4" s="165"/>
      <c r="HUH4" s="165"/>
      <c r="HUI4" s="165"/>
      <c r="HUJ4" s="165"/>
      <c r="HUK4" s="165"/>
      <c r="HUL4" s="165"/>
      <c r="HUM4" s="165"/>
      <c r="HUN4" s="165"/>
      <c r="HUO4" s="165"/>
      <c r="HUP4" s="165"/>
      <c r="HUQ4" s="165"/>
      <c r="HUR4" s="165"/>
      <c r="HUS4" s="165"/>
      <c r="HUT4" s="165"/>
      <c r="HUU4" s="165"/>
      <c r="HUV4" s="165"/>
      <c r="HUW4" s="165"/>
      <c r="HUX4" s="165"/>
      <c r="HUY4" s="165"/>
      <c r="HUZ4" s="165"/>
      <c r="HVA4" s="165"/>
      <c r="HVB4" s="165"/>
      <c r="HVC4" s="165"/>
      <c r="HVD4" s="165"/>
      <c r="HVE4" s="165"/>
      <c r="HVF4" s="165"/>
      <c r="HVG4" s="165"/>
      <c r="HVH4" s="165"/>
      <c r="HVI4" s="165"/>
      <c r="HVJ4" s="165"/>
      <c r="HVK4" s="165"/>
      <c r="HVL4" s="165"/>
      <c r="HVM4" s="165"/>
      <c r="HVN4" s="165"/>
      <c r="HVO4" s="165"/>
      <c r="HVP4" s="165"/>
      <c r="HVQ4" s="165"/>
      <c r="HVR4" s="165"/>
      <c r="HVS4" s="165"/>
      <c r="HVT4" s="165"/>
      <c r="HVU4" s="165"/>
      <c r="HVV4" s="165"/>
      <c r="HVW4" s="165"/>
      <c r="HVX4" s="165"/>
      <c r="HVY4" s="165"/>
      <c r="HVZ4" s="165"/>
      <c r="HWA4" s="165"/>
      <c r="HWB4" s="165"/>
      <c r="HWC4" s="165"/>
      <c r="HWD4" s="165"/>
      <c r="HWE4" s="165"/>
      <c r="HWF4" s="165"/>
      <c r="HWG4" s="165"/>
      <c r="HWH4" s="165"/>
      <c r="HWI4" s="165"/>
      <c r="HWJ4" s="165"/>
      <c r="HWK4" s="165"/>
      <c r="HWL4" s="165"/>
      <c r="HWM4" s="165"/>
      <c r="HWN4" s="165"/>
      <c r="HWO4" s="165"/>
      <c r="HWP4" s="165"/>
      <c r="HWQ4" s="165"/>
      <c r="HWR4" s="165"/>
      <c r="HWS4" s="165"/>
      <c r="HWT4" s="165"/>
      <c r="HWU4" s="165"/>
      <c r="HWV4" s="165"/>
      <c r="HWW4" s="165"/>
      <c r="HWX4" s="165"/>
      <c r="HWY4" s="165"/>
      <c r="HWZ4" s="165"/>
      <c r="HXA4" s="165"/>
      <c r="HXB4" s="165"/>
      <c r="HXC4" s="165"/>
      <c r="HXD4" s="165"/>
      <c r="HXE4" s="165"/>
      <c r="HXF4" s="165"/>
      <c r="HXG4" s="165"/>
      <c r="HXH4" s="165"/>
      <c r="HXI4" s="165"/>
      <c r="HXJ4" s="165"/>
      <c r="HXK4" s="165"/>
      <c r="HXL4" s="165"/>
      <c r="HXM4" s="165"/>
      <c r="HXN4" s="165"/>
      <c r="HXO4" s="165"/>
      <c r="HXP4" s="165"/>
      <c r="HXQ4" s="165"/>
      <c r="HXR4" s="165"/>
      <c r="HXS4" s="165"/>
      <c r="HXT4" s="165"/>
      <c r="HXU4" s="165"/>
      <c r="HXV4" s="165"/>
      <c r="HXW4" s="165"/>
      <c r="HXX4" s="165"/>
      <c r="HXY4" s="165"/>
      <c r="HXZ4" s="165"/>
      <c r="HYA4" s="165"/>
      <c r="HYB4" s="165"/>
      <c r="HYC4" s="165"/>
      <c r="HYD4" s="165"/>
      <c r="HYE4" s="165"/>
      <c r="HYF4" s="165"/>
      <c r="HYG4" s="165"/>
      <c r="HYH4" s="165"/>
      <c r="HYI4" s="165"/>
      <c r="HYJ4" s="165"/>
      <c r="HYK4" s="165"/>
      <c r="HYL4" s="165"/>
      <c r="HYM4" s="165"/>
      <c r="HYN4" s="165"/>
      <c r="HYO4" s="165"/>
      <c r="HYP4" s="165"/>
      <c r="HYQ4" s="165"/>
      <c r="HYR4" s="165"/>
      <c r="HYS4" s="165"/>
      <c r="HYT4" s="165"/>
      <c r="HYU4" s="165"/>
      <c r="HYV4" s="165"/>
      <c r="HYW4" s="165"/>
      <c r="HYX4" s="165"/>
      <c r="HYY4" s="165"/>
      <c r="HYZ4" s="165"/>
      <c r="HZA4" s="165"/>
      <c r="HZB4" s="165"/>
      <c r="HZC4" s="165"/>
      <c r="HZD4" s="165"/>
      <c r="HZE4" s="165"/>
      <c r="HZF4" s="165"/>
      <c r="HZG4" s="165"/>
      <c r="HZH4" s="165"/>
      <c r="HZI4" s="165"/>
      <c r="HZJ4" s="165"/>
      <c r="HZK4" s="165"/>
      <c r="HZL4" s="165"/>
      <c r="HZM4" s="165"/>
      <c r="HZN4" s="165"/>
      <c r="HZO4" s="165"/>
      <c r="HZP4" s="165"/>
      <c r="HZQ4" s="165"/>
      <c r="HZR4" s="165"/>
      <c r="HZS4" s="165"/>
      <c r="HZT4" s="165"/>
      <c r="HZU4" s="165"/>
      <c r="HZV4" s="165"/>
      <c r="HZW4" s="165"/>
      <c r="HZX4" s="165"/>
      <c r="HZY4" s="165"/>
      <c r="HZZ4" s="165"/>
      <c r="IAA4" s="165"/>
      <c r="IAB4" s="165"/>
      <c r="IAC4" s="165"/>
      <c r="IAD4" s="165"/>
      <c r="IAE4" s="165"/>
      <c r="IAF4" s="165"/>
      <c r="IAG4" s="165"/>
      <c r="IAH4" s="165"/>
      <c r="IAI4" s="165"/>
      <c r="IAJ4" s="165"/>
      <c r="IAK4" s="165"/>
      <c r="IAL4" s="165"/>
      <c r="IAM4" s="165"/>
      <c r="IAN4" s="165"/>
      <c r="IAO4" s="165"/>
      <c r="IAP4" s="165"/>
      <c r="IAQ4" s="165"/>
      <c r="IAR4" s="165"/>
      <c r="IAS4" s="165"/>
      <c r="IAT4" s="165"/>
      <c r="IAU4" s="165"/>
      <c r="IAV4" s="165"/>
      <c r="IAW4" s="165"/>
      <c r="IAX4" s="165"/>
      <c r="IAY4" s="165"/>
      <c r="IAZ4" s="165"/>
      <c r="IBA4" s="165"/>
      <c r="IBB4" s="165"/>
      <c r="IBC4" s="165"/>
      <c r="IBD4" s="165"/>
      <c r="IBE4" s="165"/>
      <c r="IBF4" s="165"/>
      <c r="IBG4" s="165"/>
      <c r="IBH4" s="165"/>
      <c r="IBI4" s="165"/>
      <c r="IBJ4" s="165"/>
      <c r="IBK4" s="165"/>
      <c r="IBL4" s="165"/>
      <c r="IBM4" s="165"/>
      <c r="IBN4" s="165"/>
      <c r="IBO4" s="165"/>
      <c r="IBP4" s="165"/>
      <c r="IBQ4" s="165"/>
      <c r="IBR4" s="165"/>
      <c r="IBS4" s="165"/>
      <c r="IBT4" s="165"/>
      <c r="IBU4" s="165"/>
      <c r="IBV4" s="165"/>
      <c r="IBW4" s="165"/>
      <c r="IBX4" s="165"/>
      <c r="IBY4" s="165"/>
      <c r="IBZ4" s="165"/>
      <c r="ICA4" s="165"/>
      <c r="ICB4" s="165"/>
      <c r="ICC4" s="165"/>
      <c r="ICD4" s="165"/>
      <c r="ICE4" s="165"/>
      <c r="ICF4" s="165"/>
      <c r="ICG4" s="165"/>
      <c r="ICH4" s="165"/>
      <c r="ICI4" s="165"/>
      <c r="ICJ4" s="165"/>
      <c r="ICK4" s="165"/>
      <c r="ICL4" s="165"/>
      <c r="ICM4" s="165"/>
      <c r="ICN4" s="165"/>
      <c r="ICO4" s="165"/>
      <c r="ICP4" s="165"/>
      <c r="ICQ4" s="165"/>
      <c r="ICR4" s="165"/>
      <c r="ICS4" s="165"/>
      <c r="ICT4" s="165"/>
      <c r="ICU4" s="165"/>
      <c r="ICV4" s="165"/>
      <c r="ICW4" s="165"/>
      <c r="ICX4" s="165"/>
      <c r="ICY4" s="165"/>
      <c r="ICZ4" s="165"/>
      <c r="IDA4" s="165"/>
      <c r="IDB4" s="165"/>
      <c r="IDC4" s="165"/>
      <c r="IDD4" s="165"/>
      <c r="IDE4" s="165"/>
      <c r="IDF4" s="165"/>
      <c r="IDG4" s="165"/>
      <c r="IDH4" s="165"/>
      <c r="IDI4" s="165"/>
      <c r="IDJ4" s="165"/>
      <c r="IDK4" s="165"/>
      <c r="IDL4" s="165"/>
      <c r="IDM4" s="165"/>
      <c r="IDN4" s="165"/>
      <c r="IDO4" s="165"/>
      <c r="IDP4" s="165"/>
      <c r="IDQ4" s="165"/>
      <c r="IDR4" s="165"/>
      <c r="IDS4" s="165"/>
      <c r="IDT4" s="165"/>
      <c r="IDU4" s="165"/>
      <c r="IDV4" s="165"/>
      <c r="IDW4" s="165"/>
      <c r="IDX4" s="165"/>
      <c r="IDY4" s="165"/>
      <c r="IDZ4" s="165"/>
      <c r="IEA4" s="165"/>
      <c r="IEB4" s="165"/>
      <c r="IEC4" s="165"/>
      <c r="IED4" s="165"/>
      <c r="IEE4" s="165"/>
      <c r="IEF4" s="165"/>
      <c r="IEG4" s="165"/>
      <c r="IEH4" s="165"/>
      <c r="IEI4" s="165"/>
      <c r="IEJ4" s="165"/>
      <c r="IEK4" s="165"/>
      <c r="IEL4" s="165"/>
      <c r="IEM4" s="165"/>
      <c r="IEN4" s="165"/>
      <c r="IEO4" s="165"/>
      <c r="IEP4" s="165"/>
      <c r="IEQ4" s="165"/>
      <c r="IER4" s="165"/>
      <c r="IES4" s="165"/>
      <c r="IET4" s="165"/>
      <c r="IEU4" s="165"/>
      <c r="IEV4" s="165"/>
      <c r="IEW4" s="165"/>
      <c r="IEX4" s="165"/>
      <c r="IEY4" s="165"/>
      <c r="IEZ4" s="165"/>
      <c r="IFA4" s="165"/>
      <c r="IFB4" s="165"/>
      <c r="IFC4" s="165"/>
      <c r="IFD4" s="165"/>
      <c r="IFE4" s="165"/>
      <c r="IFF4" s="165"/>
      <c r="IFG4" s="165"/>
      <c r="IFH4" s="165"/>
      <c r="IFI4" s="165"/>
      <c r="IFJ4" s="165"/>
      <c r="IFK4" s="165"/>
      <c r="IFL4" s="165"/>
      <c r="IFM4" s="165"/>
      <c r="IFN4" s="165"/>
      <c r="IFO4" s="165"/>
      <c r="IFP4" s="165"/>
      <c r="IFQ4" s="165"/>
      <c r="IFR4" s="165"/>
      <c r="IFS4" s="165"/>
      <c r="IFT4" s="165"/>
      <c r="IFU4" s="165"/>
      <c r="IFV4" s="165"/>
      <c r="IFW4" s="165"/>
      <c r="IFX4" s="165"/>
      <c r="IFY4" s="165"/>
      <c r="IFZ4" s="165"/>
      <c r="IGA4" s="165"/>
      <c r="IGB4" s="165"/>
      <c r="IGC4" s="165"/>
      <c r="IGD4" s="165"/>
      <c r="IGE4" s="165"/>
      <c r="IGF4" s="165"/>
      <c r="IGG4" s="165"/>
      <c r="IGH4" s="165"/>
      <c r="IGI4" s="165"/>
      <c r="IGJ4" s="165"/>
      <c r="IGK4" s="165"/>
      <c r="IGL4" s="165"/>
      <c r="IGM4" s="165"/>
      <c r="IGN4" s="165"/>
      <c r="IGO4" s="165"/>
      <c r="IGP4" s="165"/>
      <c r="IGQ4" s="165"/>
      <c r="IGR4" s="165"/>
      <c r="IGS4" s="165"/>
      <c r="IGT4" s="165"/>
      <c r="IGU4" s="165"/>
      <c r="IGV4" s="165"/>
      <c r="IGW4" s="165"/>
      <c r="IGX4" s="165"/>
      <c r="IGY4" s="165"/>
      <c r="IGZ4" s="165"/>
      <c r="IHA4" s="165"/>
      <c r="IHB4" s="165"/>
      <c r="IHC4" s="165"/>
      <c r="IHD4" s="165"/>
      <c r="IHE4" s="165"/>
      <c r="IHF4" s="165"/>
      <c r="IHG4" s="165"/>
      <c r="IHH4" s="165"/>
      <c r="IHI4" s="165"/>
      <c r="IHJ4" s="165"/>
      <c r="IHK4" s="165"/>
      <c r="IHL4" s="165"/>
      <c r="IHM4" s="165"/>
      <c r="IHN4" s="165"/>
      <c r="IHO4" s="165"/>
      <c r="IHP4" s="165"/>
      <c r="IHQ4" s="165"/>
      <c r="IHR4" s="165"/>
      <c r="IHS4" s="165"/>
      <c r="IHT4" s="165"/>
      <c r="IHU4" s="165"/>
      <c r="IHV4" s="165"/>
      <c r="IHW4" s="165"/>
      <c r="IHX4" s="165"/>
      <c r="IHY4" s="165"/>
      <c r="IHZ4" s="165"/>
      <c r="IIA4" s="165"/>
      <c r="IIB4" s="165"/>
      <c r="IIC4" s="165"/>
      <c r="IID4" s="165"/>
      <c r="IIE4" s="165"/>
      <c r="IIF4" s="165"/>
      <c r="IIG4" s="165"/>
      <c r="IIH4" s="165"/>
      <c r="III4" s="165"/>
      <c r="IIJ4" s="165"/>
      <c r="IIK4" s="165"/>
      <c r="IIL4" s="165"/>
      <c r="IIM4" s="165"/>
      <c r="IIN4" s="165"/>
      <c r="IIO4" s="165"/>
      <c r="IIP4" s="165"/>
      <c r="IIQ4" s="165"/>
      <c r="IIR4" s="165"/>
      <c r="IIS4" s="165"/>
      <c r="IIT4" s="165"/>
      <c r="IIU4" s="165"/>
      <c r="IIV4" s="165"/>
      <c r="IIW4" s="165"/>
      <c r="IIX4" s="165"/>
      <c r="IIY4" s="165"/>
      <c r="IIZ4" s="165"/>
      <c r="IJA4" s="165"/>
      <c r="IJB4" s="165"/>
      <c r="IJC4" s="165"/>
      <c r="IJD4" s="165"/>
      <c r="IJE4" s="165"/>
      <c r="IJF4" s="165"/>
      <c r="IJG4" s="165"/>
      <c r="IJH4" s="165"/>
      <c r="IJI4" s="165"/>
      <c r="IJJ4" s="165"/>
      <c r="IJK4" s="165"/>
      <c r="IJL4" s="165"/>
      <c r="IJM4" s="165"/>
      <c r="IJN4" s="165"/>
      <c r="IJO4" s="165"/>
      <c r="IJP4" s="165"/>
      <c r="IJQ4" s="165"/>
      <c r="IJR4" s="165"/>
      <c r="IJS4" s="165"/>
      <c r="IJT4" s="165"/>
      <c r="IJU4" s="165"/>
      <c r="IJV4" s="165"/>
      <c r="IJW4" s="165"/>
      <c r="IJX4" s="165"/>
      <c r="IJY4" s="165"/>
      <c r="IJZ4" s="165"/>
      <c r="IKA4" s="165"/>
      <c r="IKB4" s="165"/>
      <c r="IKC4" s="165"/>
      <c r="IKD4" s="165"/>
      <c r="IKE4" s="165"/>
      <c r="IKF4" s="165"/>
      <c r="IKG4" s="165"/>
      <c r="IKH4" s="165"/>
      <c r="IKI4" s="165"/>
      <c r="IKJ4" s="165"/>
      <c r="IKK4" s="165"/>
      <c r="IKL4" s="165"/>
      <c r="IKM4" s="165"/>
      <c r="IKN4" s="165"/>
      <c r="IKO4" s="165"/>
      <c r="IKP4" s="165"/>
      <c r="IKQ4" s="165"/>
      <c r="IKR4" s="165"/>
      <c r="IKS4" s="165"/>
      <c r="IKT4" s="165"/>
      <c r="IKU4" s="165"/>
      <c r="IKV4" s="165"/>
      <c r="IKW4" s="165"/>
      <c r="IKX4" s="165"/>
      <c r="IKY4" s="165"/>
      <c r="IKZ4" s="165"/>
      <c r="ILA4" s="165"/>
      <c r="ILB4" s="165"/>
      <c r="ILC4" s="165"/>
      <c r="ILD4" s="165"/>
      <c r="ILE4" s="165"/>
      <c r="ILF4" s="165"/>
      <c r="ILG4" s="165"/>
      <c r="ILH4" s="165"/>
      <c r="ILI4" s="165"/>
      <c r="ILJ4" s="165"/>
      <c r="ILK4" s="165"/>
      <c r="ILL4" s="165"/>
      <c r="ILM4" s="165"/>
      <c r="ILN4" s="165"/>
      <c r="ILO4" s="165"/>
      <c r="ILP4" s="165"/>
      <c r="ILQ4" s="165"/>
      <c r="ILR4" s="165"/>
      <c r="ILS4" s="165"/>
      <c r="ILT4" s="165"/>
      <c r="ILU4" s="165"/>
      <c r="ILV4" s="165"/>
      <c r="ILW4" s="165"/>
      <c r="ILX4" s="165"/>
      <c r="ILY4" s="165"/>
      <c r="ILZ4" s="165"/>
      <c r="IMA4" s="165"/>
      <c r="IMB4" s="165"/>
      <c r="IMC4" s="165"/>
      <c r="IMD4" s="165"/>
      <c r="IME4" s="165"/>
      <c r="IMF4" s="165"/>
      <c r="IMG4" s="165"/>
      <c r="IMH4" s="165"/>
      <c r="IMI4" s="165"/>
      <c r="IMJ4" s="165"/>
      <c r="IMK4" s="165"/>
      <c r="IML4" s="165"/>
      <c r="IMM4" s="165"/>
      <c r="IMN4" s="165"/>
      <c r="IMO4" s="165"/>
      <c r="IMP4" s="165"/>
      <c r="IMQ4" s="165"/>
      <c r="IMR4" s="165"/>
      <c r="IMS4" s="165"/>
      <c r="IMT4" s="165"/>
      <c r="IMU4" s="165"/>
      <c r="IMV4" s="165"/>
      <c r="IMW4" s="165"/>
      <c r="IMX4" s="165"/>
      <c r="IMY4" s="165"/>
      <c r="IMZ4" s="165"/>
      <c r="INA4" s="165"/>
      <c r="INB4" s="165"/>
      <c r="INC4" s="165"/>
      <c r="IND4" s="165"/>
      <c r="INE4" s="165"/>
      <c r="INF4" s="165"/>
      <c r="ING4" s="165"/>
      <c r="INH4" s="165"/>
      <c r="INI4" s="165"/>
      <c r="INJ4" s="165"/>
      <c r="INK4" s="165"/>
      <c r="INL4" s="165"/>
      <c r="INM4" s="165"/>
      <c r="INN4" s="165"/>
      <c r="INO4" s="165"/>
      <c r="INP4" s="165"/>
      <c r="INQ4" s="165"/>
      <c r="INR4" s="165"/>
      <c r="INS4" s="165"/>
      <c r="INT4" s="165"/>
      <c r="INU4" s="165"/>
      <c r="INV4" s="165"/>
      <c r="INW4" s="165"/>
      <c r="INX4" s="165"/>
      <c r="INY4" s="165"/>
      <c r="INZ4" s="165"/>
      <c r="IOA4" s="165"/>
      <c r="IOB4" s="165"/>
      <c r="IOC4" s="165"/>
      <c r="IOD4" s="165"/>
      <c r="IOE4" s="165"/>
      <c r="IOF4" s="165"/>
      <c r="IOG4" s="165"/>
      <c r="IOH4" s="165"/>
      <c r="IOI4" s="165"/>
      <c r="IOJ4" s="165"/>
      <c r="IOK4" s="165"/>
      <c r="IOL4" s="165"/>
      <c r="IOM4" s="165"/>
      <c r="ION4" s="165"/>
      <c r="IOO4" s="165"/>
      <c r="IOP4" s="165"/>
      <c r="IOQ4" s="165"/>
      <c r="IOR4" s="165"/>
      <c r="IOS4" s="165"/>
      <c r="IOT4" s="165"/>
      <c r="IOU4" s="165"/>
      <c r="IOV4" s="165"/>
      <c r="IOW4" s="165"/>
      <c r="IOX4" s="165"/>
      <c r="IOY4" s="165"/>
      <c r="IOZ4" s="165"/>
      <c r="IPA4" s="165"/>
      <c r="IPB4" s="165"/>
      <c r="IPC4" s="165"/>
      <c r="IPD4" s="165"/>
      <c r="IPE4" s="165"/>
      <c r="IPF4" s="165"/>
      <c r="IPG4" s="165"/>
      <c r="IPH4" s="165"/>
      <c r="IPI4" s="165"/>
      <c r="IPJ4" s="165"/>
      <c r="IPK4" s="165"/>
      <c r="IPL4" s="165"/>
      <c r="IPM4" s="165"/>
      <c r="IPN4" s="165"/>
      <c r="IPO4" s="165"/>
      <c r="IPP4" s="165"/>
      <c r="IPQ4" s="165"/>
      <c r="IPR4" s="165"/>
      <c r="IPS4" s="165"/>
      <c r="IPT4" s="165"/>
      <c r="IPU4" s="165"/>
      <c r="IPV4" s="165"/>
      <c r="IPW4" s="165"/>
      <c r="IPX4" s="165"/>
      <c r="IPY4" s="165"/>
      <c r="IPZ4" s="165"/>
      <c r="IQA4" s="165"/>
      <c r="IQB4" s="165"/>
      <c r="IQC4" s="165"/>
      <c r="IQD4" s="165"/>
      <c r="IQE4" s="165"/>
      <c r="IQF4" s="165"/>
      <c r="IQG4" s="165"/>
      <c r="IQH4" s="165"/>
      <c r="IQI4" s="165"/>
      <c r="IQJ4" s="165"/>
      <c r="IQK4" s="165"/>
      <c r="IQL4" s="165"/>
      <c r="IQM4" s="165"/>
      <c r="IQN4" s="165"/>
      <c r="IQO4" s="165"/>
      <c r="IQP4" s="165"/>
      <c r="IQQ4" s="165"/>
      <c r="IQR4" s="165"/>
      <c r="IQS4" s="165"/>
      <c r="IQT4" s="165"/>
      <c r="IQU4" s="165"/>
      <c r="IQV4" s="165"/>
      <c r="IQW4" s="165"/>
      <c r="IQX4" s="165"/>
      <c r="IQY4" s="165"/>
      <c r="IQZ4" s="165"/>
      <c r="IRA4" s="165"/>
      <c r="IRB4" s="165"/>
      <c r="IRC4" s="165"/>
      <c r="IRD4" s="165"/>
      <c r="IRE4" s="165"/>
      <c r="IRF4" s="165"/>
      <c r="IRG4" s="165"/>
      <c r="IRH4" s="165"/>
      <c r="IRI4" s="165"/>
      <c r="IRJ4" s="165"/>
      <c r="IRK4" s="165"/>
      <c r="IRL4" s="165"/>
      <c r="IRM4" s="165"/>
      <c r="IRN4" s="165"/>
      <c r="IRO4" s="165"/>
      <c r="IRP4" s="165"/>
      <c r="IRQ4" s="165"/>
      <c r="IRR4" s="165"/>
      <c r="IRS4" s="165"/>
      <c r="IRT4" s="165"/>
      <c r="IRU4" s="165"/>
      <c r="IRV4" s="165"/>
      <c r="IRW4" s="165"/>
      <c r="IRX4" s="165"/>
      <c r="IRY4" s="165"/>
      <c r="IRZ4" s="165"/>
      <c r="ISA4" s="165"/>
      <c r="ISB4" s="165"/>
      <c r="ISC4" s="165"/>
      <c r="ISD4" s="165"/>
      <c r="ISE4" s="165"/>
      <c r="ISF4" s="165"/>
      <c r="ISG4" s="165"/>
      <c r="ISH4" s="165"/>
      <c r="ISI4" s="165"/>
      <c r="ISJ4" s="165"/>
      <c r="ISK4" s="165"/>
      <c r="ISL4" s="165"/>
      <c r="ISM4" s="165"/>
      <c r="ISN4" s="165"/>
      <c r="ISO4" s="165"/>
      <c r="ISP4" s="165"/>
      <c r="ISQ4" s="165"/>
      <c r="ISR4" s="165"/>
      <c r="ISS4" s="165"/>
      <c r="IST4" s="165"/>
      <c r="ISU4" s="165"/>
      <c r="ISV4" s="165"/>
      <c r="ISW4" s="165"/>
      <c r="ISX4" s="165"/>
      <c r="ISY4" s="165"/>
      <c r="ISZ4" s="165"/>
      <c r="ITA4" s="165"/>
      <c r="ITB4" s="165"/>
      <c r="ITC4" s="165"/>
      <c r="ITD4" s="165"/>
      <c r="ITE4" s="165"/>
      <c r="ITF4" s="165"/>
      <c r="ITG4" s="165"/>
      <c r="ITH4" s="165"/>
      <c r="ITI4" s="165"/>
      <c r="ITJ4" s="165"/>
      <c r="ITK4" s="165"/>
      <c r="ITL4" s="165"/>
      <c r="ITM4" s="165"/>
      <c r="ITN4" s="165"/>
      <c r="ITO4" s="165"/>
      <c r="ITP4" s="165"/>
      <c r="ITQ4" s="165"/>
      <c r="ITR4" s="165"/>
      <c r="ITS4" s="165"/>
      <c r="ITT4" s="165"/>
      <c r="ITU4" s="165"/>
      <c r="ITV4" s="165"/>
      <c r="ITW4" s="165"/>
      <c r="ITX4" s="165"/>
      <c r="ITY4" s="165"/>
      <c r="ITZ4" s="165"/>
      <c r="IUA4" s="165"/>
      <c r="IUB4" s="165"/>
      <c r="IUC4" s="165"/>
      <c r="IUD4" s="165"/>
      <c r="IUE4" s="165"/>
      <c r="IUF4" s="165"/>
      <c r="IUG4" s="165"/>
      <c r="IUH4" s="165"/>
      <c r="IUI4" s="165"/>
      <c r="IUJ4" s="165"/>
      <c r="IUK4" s="165"/>
      <c r="IUL4" s="165"/>
      <c r="IUM4" s="165"/>
      <c r="IUN4" s="165"/>
      <c r="IUO4" s="165"/>
      <c r="IUP4" s="165"/>
      <c r="IUQ4" s="165"/>
      <c r="IUR4" s="165"/>
      <c r="IUS4" s="165"/>
      <c r="IUT4" s="165"/>
      <c r="IUU4" s="165"/>
      <c r="IUV4" s="165"/>
      <c r="IUW4" s="165"/>
      <c r="IUX4" s="165"/>
      <c r="IUY4" s="165"/>
      <c r="IUZ4" s="165"/>
      <c r="IVA4" s="165"/>
      <c r="IVB4" s="165"/>
      <c r="IVC4" s="165"/>
      <c r="IVD4" s="165"/>
      <c r="IVE4" s="165"/>
      <c r="IVF4" s="165"/>
      <c r="IVG4" s="165"/>
      <c r="IVH4" s="165"/>
      <c r="IVI4" s="165"/>
      <c r="IVJ4" s="165"/>
      <c r="IVK4" s="165"/>
      <c r="IVL4" s="165"/>
      <c r="IVM4" s="165"/>
      <c r="IVN4" s="165"/>
      <c r="IVO4" s="165"/>
      <c r="IVP4" s="165"/>
      <c r="IVQ4" s="165"/>
      <c r="IVR4" s="165"/>
      <c r="IVS4" s="165"/>
      <c r="IVT4" s="165"/>
      <c r="IVU4" s="165"/>
      <c r="IVV4" s="165"/>
      <c r="IVW4" s="165"/>
      <c r="IVX4" s="165"/>
      <c r="IVY4" s="165"/>
      <c r="IVZ4" s="165"/>
      <c r="IWA4" s="165"/>
      <c r="IWB4" s="165"/>
      <c r="IWC4" s="165"/>
      <c r="IWD4" s="165"/>
      <c r="IWE4" s="165"/>
      <c r="IWF4" s="165"/>
      <c r="IWG4" s="165"/>
      <c r="IWH4" s="165"/>
      <c r="IWI4" s="165"/>
      <c r="IWJ4" s="165"/>
      <c r="IWK4" s="165"/>
      <c r="IWL4" s="165"/>
      <c r="IWM4" s="165"/>
      <c r="IWN4" s="165"/>
      <c r="IWO4" s="165"/>
      <c r="IWP4" s="165"/>
      <c r="IWQ4" s="165"/>
      <c r="IWR4" s="165"/>
      <c r="IWS4" s="165"/>
      <c r="IWT4" s="165"/>
      <c r="IWU4" s="165"/>
      <c r="IWV4" s="165"/>
      <c r="IWW4" s="165"/>
      <c r="IWX4" s="165"/>
      <c r="IWY4" s="165"/>
      <c r="IWZ4" s="165"/>
      <c r="IXA4" s="165"/>
      <c r="IXB4" s="165"/>
      <c r="IXC4" s="165"/>
      <c r="IXD4" s="165"/>
      <c r="IXE4" s="165"/>
      <c r="IXF4" s="165"/>
      <c r="IXG4" s="165"/>
      <c r="IXH4" s="165"/>
      <c r="IXI4" s="165"/>
      <c r="IXJ4" s="165"/>
      <c r="IXK4" s="165"/>
      <c r="IXL4" s="165"/>
      <c r="IXM4" s="165"/>
      <c r="IXN4" s="165"/>
      <c r="IXO4" s="165"/>
      <c r="IXP4" s="165"/>
      <c r="IXQ4" s="165"/>
      <c r="IXR4" s="165"/>
      <c r="IXS4" s="165"/>
      <c r="IXT4" s="165"/>
      <c r="IXU4" s="165"/>
      <c r="IXV4" s="165"/>
      <c r="IXW4" s="165"/>
      <c r="IXX4" s="165"/>
      <c r="IXY4" s="165"/>
      <c r="IXZ4" s="165"/>
      <c r="IYA4" s="165"/>
      <c r="IYB4" s="165"/>
      <c r="IYC4" s="165"/>
      <c r="IYD4" s="165"/>
      <c r="IYE4" s="165"/>
      <c r="IYF4" s="165"/>
      <c r="IYG4" s="165"/>
      <c r="IYH4" s="165"/>
      <c r="IYI4" s="165"/>
      <c r="IYJ4" s="165"/>
      <c r="IYK4" s="165"/>
      <c r="IYL4" s="165"/>
      <c r="IYM4" s="165"/>
      <c r="IYN4" s="165"/>
      <c r="IYO4" s="165"/>
      <c r="IYP4" s="165"/>
      <c r="IYQ4" s="165"/>
      <c r="IYR4" s="165"/>
      <c r="IYS4" s="165"/>
      <c r="IYT4" s="165"/>
      <c r="IYU4" s="165"/>
      <c r="IYV4" s="165"/>
      <c r="IYW4" s="165"/>
      <c r="IYX4" s="165"/>
      <c r="IYY4" s="165"/>
      <c r="IYZ4" s="165"/>
      <c r="IZA4" s="165"/>
      <c r="IZB4" s="165"/>
      <c r="IZC4" s="165"/>
      <c r="IZD4" s="165"/>
      <c r="IZE4" s="165"/>
      <c r="IZF4" s="165"/>
      <c r="IZG4" s="165"/>
      <c r="IZH4" s="165"/>
      <c r="IZI4" s="165"/>
      <c r="IZJ4" s="165"/>
      <c r="IZK4" s="165"/>
      <c r="IZL4" s="165"/>
      <c r="IZM4" s="165"/>
      <c r="IZN4" s="165"/>
      <c r="IZO4" s="165"/>
      <c r="IZP4" s="165"/>
      <c r="IZQ4" s="165"/>
      <c r="IZR4" s="165"/>
      <c r="IZS4" s="165"/>
      <c r="IZT4" s="165"/>
      <c r="IZU4" s="165"/>
      <c r="IZV4" s="165"/>
      <c r="IZW4" s="165"/>
      <c r="IZX4" s="165"/>
      <c r="IZY4" s="165"/>
      <c r="IZZ4" s="165"/>
      <c r="JAA4" s="165"/>
      <c r="JAB4" s="165"/>
      <c r="JAC4" s="165"/>
      <c r="JAD4" s="165"/>
      <c r="JAE4" s="165"/>
      <c r="JAF4" s="165"/>
      <c r="JAG4" s="165"/>
      <c r="JAH4" s="165"/>
      <c r="JAI4" s="165"/>
      <c r="JAJ4" s="165"/>
      <c r="JAK4" s="165"/>
      <c r="JAL4" s="165"/>
      <c r="JAM4" s="165"/>
      <c r="JAN4" s="165"/>
      <c r="JAO4" s="165"/>
      <c r="JAP4" s="165"/>
      <c r="JAQ4" s="165"/>
      <c r="JAR4" s="165"/>
      <c r="JAS4" s="165"/>
      <c r="JAT4" s="165"/>
      <c r="JAU4" s="165"/>
      <c r="JAV4" s="165"/>
      <c r="JAW4" s="165"/>
      <c r="JAX4" s="165"/>
      <c r="JAY4" s="165"/>
      <c r="JAZ4" s="165"/>
      <c r="JBA4" s="165"/>
      <c r="JBB4" s="165"/>
      <c r="JBC4" s="165"/>
      <c r="JBD4" s="165"/>
      <c r="JBE4" s="165"/>
      <c r="JBF4" s="165"/>
      <c r="JBG4" s="165"/>
      <c r="JBH4" s="165"/>
      <c r="JBI4" s="165"/>
      <c r="JBJ4" s="165"/>
      <c r="JBK4" s="165"/>
      <c r="JBL4" s="165"/>
      <c r="JBM4" s="165"/>
      <c r="JBN4" s="165"/>
      <c r="JBO4" s="165"/>
      <c r="JBP4" s="165"/>
      <c r="JBQ4" s="165"/>
      <c r="JBR4" s="165"/>
      <c r="JBS4" s="165"/>
      <c r="JBT4" s="165"/>
      <c r="JBU4" s="165"/>
      <c r="JBV4" s="165"/>
      <c r="JBW4" s="165"/>
      <c r="JBX4" s="165"/>
      <c r="JBY4" s="165"/>
      <c r="JBZ4" s="165"/>
      <c r="JCA4" s="165"/>
      <c r="JCB4" s="165"/>
      <c r="JCC4" s="165"/>
      <c r="JCD4" s="165"/>
      <c r="JCE4" s="165"/>
      <c r="JCF4" s="165"/>
      <c r="JCG4" s="165"/>
      <c r="JCH4" s="165"/>
      <c r="JCI4" s="165"/>
      <c r="JCJ4" s="165"/>
      <c r="JCK4" s="165"/>
      <c r="JCL4" s="165"/>
      <c r="JCM4" s="165"/>
      <c r="JCN4" s="165"/>
      <c r="JCO4" s="165"/>
      <c r="JCP4" s="165"/>
      <c r="JCQ4" s="165"/>
      <c r="JCR4" s="165"/>
      <c r="JCS4" s="165"/>
      <c r="JCT4" s="165"/>
      <c r="JCU4" s="165"/>
      <c r="JCV4" s="165"/>
      <c r="JCW4" s="165"/>
      <c r="JCX4" s="165"/>
      <c r="JCY4" s="165"/>
      <c r="JCZ4" s="165"/>
      <c r="JDA4" s="165"/>
      <c r="JDB4" s="165"/>
      <c r="JDC4" s="165"/>
      <c r="JDD4" s="165"/>
      <c r="JDE4" s="165"/>
      <c r="JDF4" s="165"/>
      <c r="JDG4" s="165"/>
      <c r="JDH4" s="165"/>
      <c r="JDI4" s="165"/>
      <c r="JDJ4" s="165"/>
      <c r="JDK4" s="165"/>
      <c r="JDL4" s="165"/>
      <c r="JDM4" s="165"/>
      <c r="JDN4" s="165"/>
      <c r="JDO4" s="165"/>
      <c r="JDP4" s="165"/>
      <c r="JDQ4" s="165"/>
      <c r="JDR4" s="165"/>
      <c r="JDS4" s="165"/>
      <c r="JDT4" s="165"/>
      <c r="JDU4" s="165"/>
      <c r="JDV4" s="165"/>
      <c r="JDW4" s="165"/>
      <c r="JDX4" s="165"/>
      <c r="JDY4" s="165"/>
      <c r="JDZ4" s="165"/>
      <c r="JEA4" s="165"/>
      <c r="JEB4" s="165"/>
      <c r="JEC4" s="165"/>
      <c r="JED4" s="165"/>
      <c r="JEE4" s="165"/>
      <c r="JEF4" s="165"/>
      <c r="JEG4" s="165"/>
      <c r="JEH4" s="165"/>
      <c r="JEI4" s="165"/>
      <c r="JEJ4" s="165"/>
      <c r="JEK4" s="165"/>
      <c r="JEL4" s="165"/>
      <c r="JEM4" s="165"/>
      <c r="JEN4" s="165"/>
      <c r="JEO4" s="165"/>
      <c r="JEP4" s="165"/>
      <c r="JEQ4" s="165"/>
      <c r="JER4" s="165"/>
      <c r="JES4" s="165"/>
      <c r="JET4" s="165"/>
      <c r="JEU4" s="165"/>
      <c r="JEV4" s="165"/>
      <c r="JEW4" s="165"/>
      <c r="JEX4" s="165"/>
      <c r="JEY4" s="165"/>
      <c r="JEZ4" s="165"/>
      <c r="JFA4" s="165"/>
      <c r="JFB4" s="165"/>
      <c r="JFC4" s="165"/>
      <c r="JFD4" s="165"/>
      <c r="JFE4" s="165"/>
      <c r="JFF4" s="165"/>
      <c r="JFG4" s="165"/>
      <c r="JFH4" s="165"/>
      <c r="JFI4" s="165"/>
      <c r="JFJ4" s="165"/>
      <c r="JFK4" s="165"/>
      <c r="JFL4" s="165"/>
      <c r="JFM4" s="165"/>
      <c r="JFN4" s="165"/>
      <c r="JFO4" s="165"/>
      <c r="JFP4" s="165"/>
      <c r="JFQ4" s="165"/>
      <c r="JFR4" s="165"/>
      <c r="JFS4" s="165"/>
      <c r="JFT4" s="165"/>
      <c r="JFU4" s="165"/>
      <c r="JFV4" s="165"/>
      <c r="JFW4" s="165"/>
      <c r="JFX4" s="165"/>
      <c r="JFY4" s="165"/>
      <c r="JFZ4" s="165"/>
      <c r="JGA4" s="165"/>
      <c r="JGB4" s="165"/>
      <c r="JGC4" s="165"/>
      <c r="JGD4" s="165"/>
      <c r="JGE4" s="165"/>
      <c r="JGF4" s="165"/>
      <c r="JGG4" s="165"/>
      <c r="JGH4" s="165"/>
      <c r="JGI4" s="165"/>
      <c r="JGJ4" s="165"/>
      <c r="JGK4" s="165"/>
      <c r="JGL4" s="165"/>
      <c r="JGM4" s="165"/>
      <c r="JGN4" s="165"/>
      <c r="JGO4" s="165"/>
      <c r="JGP4" s="165"/>
      <c r="JGQ4" s="165"/>
      <c r="JGR4" s="165"/>
      <c r="JGS4" s="165"/>
      <c r="JGT4" s="165"/>
      <c r="JGU4" s="165"/>
      <c r="JGV4" s="165"/>
      <c r="JGW4" s="165"/>
      <c r="JGX4" s="165"/>
      <c r="JGY4" s="165"/>
      <c r="JGZ4" s="165"/>
      <c r="JHA4" s="165"/>
      <c r="JHB4" s="165"/>
      <c r="JHC4" s="165"/>
      <c r="JHD4" s="165"/>
      <c r="JHE4" s="165"/>
      <c r="JHF4" s="165"/>
      <c r="JHG4" s="165"/>
      <c r="JHH4" s="165"/>
      <c r="JHI4" s="165"/>
      <c r="JHJ4" s="165"/>
      <c r="JHK4" s="165"/>
      <c r="JHL4" s="165"/>
      <c r="JHM4" s="165"/>
      <c r="JHN4" s="165"/>
      <c r="JHO4" s="165"/>
      <c r="JHP4" s="165"/>
      <c r="JHQ4" s="165"/>
      <c r="JHR4" s="165"/>
      <c r="JHS4" s="165"/>
      <c r="JHT4" s="165"/>
      <c r="JHU4" s="165"/>
      <c r="JHV4" s="165"/>
      <c r="JHW4" s="165"/>
      <c r="JHX4" s="165"/>
      <c r="JHY4" s="165"/>
      <c r="JHZ4" s="165"/>
      <c r="JIA4" s="165"/>
      <c r="JIB4" s="165"/>
      <c r="JIC4" s="165"/>
      <c r="JID4" s="165"/>
      <c r="JIE4" s="165"/>
      <c r="JIF4" s="165"/>
      <c r="JIG4" s="165"/>
      <c r="JIH4" s="165"/>
      <c r="JII4" s="165"/>
      <c r="JIJ4" s="165"/>
      <c r="JIK4" s="165"/>
      <c r="JIL4" s="165"/>
      <c r="JIM4" s="165"/>
      <c r="JIN4" s="165"/>
      <c r="JIO4" s="165"/>
      <c r="JIP4" s="165"/>
      <c r="JIQ4" s="165"/>
      <c r="JIR4" s="165"/>
      <c r="JIS4" s="165"/>
      <c r="JIT4" s="165"/>
      <c r="JIU4" s="165"/>
      <c r="JIV4" s="165"/>
      <c r="JIW4" s="165"/>
      <c r="JIX4" s="165"/>
      <c r="JIY4" s="165"/>
      <c r="JIZ4" s="165"/>
      <c r="JJA4" s="165"/>
      <c r="JJB4" s="165"/>
      <c r="JJC4" s="165"/>
      <c r="JJD4" s="165"/>
      <c r="JJE4" s="165"/>
      <c r="JJF4" s="165"/>
      <c r="JJG4" s="165"/>
      <c r="JJH4" s="165"/>
      <c r="JJI4" s="165"/>
      <c r="JJJ4" s="165"/>
      <c r="JJK4" s="165"/>
      <c r="JJL4" s="165"/>
      <c r="JJM4" s="165"/>
      <c r="JJN4" s="165"/>
      <c r="JJO4" s="165"/>
      <c r="JJP4" s="165"/>
      <c r="JJQ4" s="165"/>
      <c r="JJR4" s="165"/>
      <c r="JJS4" s="165"/>
      <c r="JJT4" s="165"/>
      <c r="JJU4" s="165"/>
      <c r="JJV4" s="165"/>
      <c r="JJW4" s="165"/>
      <c r="JJX4" s="165"/>
      <c r="JJY4" s="165"/>
      <c r="JJZ4" s="165"/>
      <c r="JKA4" s="165"/>
      <c r="JKB4" s="165"/>
      <c r="JKC4" s="165"/>
      <c r="JKD4" s="165"/>
      <c r="JKE4" s="165"/>
      <c r="JKF4" s="165"/>
      <c r="JKG4" s="165"/>
      <c r="JKH4" s="165"/>
      <c r="JKI4" s="165"/>
      <c r="JKJ4" s="165"/>
      <c r="JKK4" s="165"/>
      <c r="JKL4" s="165"/>
      <c r="JKM4" s="165"/>
      <c r="JKN4" s="165"/>
      <c r="JKO4" s="165"/>
      <c r="JKP4" s="165"/>
      <c r="JKQ4" s="165"/>
      <c r="JKR4" s="165"/>
      <c r="JKS4" s="165"/>
      <c r="JKT4" s="165"/>
      <c r="JKU4" s="165"/>
      <c r="JKV4" s="165"/>
      <c r="JKW4" s="165"/>
      <c r="JKX4" s="165"/>
      <c r="JKY4" s="165"/>
      <c r="JKZ4" s="165"/>
      <c r="JLA4" s="165"/>
      <c r="JLB4" s="165"/>
      <c r="JLC4" s="165"/>
      <c r="JLD4" s="165"/>
      <c r="JLE4" s="165"/>
      <c r="JLF4" s="165"/>
      <c r="JLG4" s="165"/>
      <c r="JLH4" s="165"/>
      <c r="JLI4" s="165"/>
      <c r="JLJ4" s="165"/>
      <c r="JLK4" s="165"/>
      <c r="JLL4" s="165"/>
      <c r="JLM4" s="165"/>
      <c r="JLN4" s="165"/>
      <c r="JLO4" s="165"/>
      <c r="JLP4" s="165"/>
      <c r="JLQ4" s="165"/>
      <c r="JLR4" s="165"/>
      <c r="JLS4" s="165"/>
      <c r="JLT4" s="165"/>
      <c r="JLU4" s="165"/>
      <c r="JLV4" s="165"/>
      <c r="JLW4" s="165"/>
      <c r="JLX4" s="165"/>
      <c r="JLY4" s="165"/>
      <c r="JLZ4" s="165"/>
      <c r="JMA4" s="165"/>
      <c r="JMB4" s="165"/>
      <c r="JMC4" s="165"/>
      <c r="JMD4" s="165"/>
      <c r="JME4" s="165"/>
      <c r="JMF4" s="165"/>
      <c r="JMG4" s="165"/>
      <c r="JMH4" s="165"/>
      <c r="JMI4" s="165"/>
      <c r="JMJ4" s="165"/>
      <c r="JMK4" s="165"/>
      <c r="JML4" s="165"/>
      <c r="JMM4" s="165"/>
      <c r="JMN4" s="165"/>
      <c r="JMO4" s="165"/>
      <c r="JMP4" s="165"/>
      <c r="JMQ4" s="165"/>
      <c r="JMR4" s="165"/>
      <c r="JMS4" s="165"/>
      <c r="JMT4" s="165"/>
      <c r="JMU4" s="165"/>
      <c r="JMV4" s="165"/>
      <c r="JMW4" s="165"/>
      <c r="JMX4" s="165"/>
      <c r="JMY4" s="165"/>
      <c r="JMZ4" s="165"/>
      <c r="JNA4" s="165"/>
      <c r="JNB4" s="165"/>
      <c r="JNC4" s="165"/>
      <c r="JND4" s="165"/>
      <c r="JNE4" s="165"/>
      <c r="JNF4" s="165"/>
      <c r="JNG4" s="165"/>
      <c r="JNH4" s="165"/>
      <c r="JNI4" s="165"/>
      <c r="JNJ4" s="165"/>
      <c r="JNK4" s="165"/>
      <c r="JNL4" s="165"/>
      <c r="JNM4" s="165"/>
      <c r="JNN4" s="165"/>
      <c r="JNO4" s="165"/>
      <c r="JNP4" s="165"/>
      <c r="JNQ4" s="165"/>
      <c r="JNR4" s="165"/>
      <c r="JNS4" s="165"/>
      <c r="JNT4" s="165"/>
      <c r="JNU4" s="165"/>
      <c r="JNV4" s="165"/>
      <c r="JNW4" s="165"/>
      <c r="JNX4" s="165"/>
      <c r="JNY4" s="165"/>
      <c r="JNZ4" s="165"/>
      <c r="JOA4" s="165"/>
      <c r="JOB4" s="165"/>
      <c r="JOC4" s="165"/>
      <c r="JOD4" s="165"/>
      <c r="JOE4" s="165"/>
      <c r="JOF4" s="165"/>
      <c r="JOG4" s="165"/>
      <c r="JOH4" s="165"/>
      <c r="JOI4" s="165"/>
      <c r="JOJ4" s="165"/>
      <c r="JOK4" s="165"/>
      <c r="JOL4" s="165"/>
      <c r="JOM4" s="165"/>
      <c r="JON4" s="165"/>
      <c r="JOO4" s="165"/>
      <c r="JOP4" s="165"/>
      <c r="JOQ4" s="165"/>
      <c r="JOR4" s="165"/>
      <c r="JOS4" s="165"/>
      <c r="JOT4" s="165"/>
      <c r="JOU4" s="165"/>
      <c r="JOV4" s="165"/>
      <c r="JOW4" s="165"/>
      <c r="JOX4" s="165"/>
      <c r="JOY4" s="165"/>
      <c r="JOZ4" s="165"/>
      <c r="JPA4" s="165"/>
      <c r="JPB4" s="165"/>
      <c r="JPC4" s="165"/>
      <c r="JPD4" s="165"/>
      <c r="JPE4" s="165"/>
      <c r="JPF4" s="165"/>
      <c r="JPG4" s="165"/>
      <c r="JPH4" s="165"/>
      <c r="JPI4" s="165"/>
      <c r="JPJ4" s="165"/>
      <c r="JPK4" s="165"/>
      <c r="JPL4" s="165"/>
      <c r="JPM4" s="165"/>
      <c r="JPN4" s="165"/>
      <c r="JPO4" s="165"/>
      <c r="JPP4" s="165"/>
      <c r="JPQ4" s="165"/>
      <c r="JPR4" s="165"/>
      <c r="JPS4" s="165"/>
      <c r="JPT4" s="165"/>
      <c r="JPU4" s="165"/>
      <c r="JPV4" s="165"/>
      <c r="JPW4" s="165"/>
      <c r="JPX4" s="165"/>
      <c r="JPY4" s="165"/>
      <c r="JPZ4" s="165"/>
      <c r="JQA4" s="165"/>
      <c r="JQB4" s="165"/>
      <c r="JQC4" s="165"/>
      <c r="JQD4" s="165"/>
      <c r="JQE4" s="165"/>
      <c r="JQF4" s="165"/>
      <c r="JQG4" s="165"/>
      <c r="JQH4" s="165"/>
      <c r="JQI4" s="165"/>
      <c r="JQJ4" s="165"/>
      <c r="JQK4" s="165"/>
      <c r="JQL4" s="165"/>
      <c r="JQM4" s="165"/>
      <c r="JQN4" s="165"/>
      <c r="JQO4" s="165"/>
      <c r="JQP4" s="165"/>
      <c r="JQQ4" s="165"/>
      <c r="JQR4" s="165"/>
      <c r="JQS4" s="165"/>
      <c r="JQT4" s="165"/>
      <c r="JQU4" s="165"/>
      <c r="JQV4" s="165"/>
      <c r="JQW4" s="165"/>
      <c r="JQX4" s="165"/>
      <c r="JQY4" s="165"/>
      <c r="JQZ4" s="165"/>
      <c r="JRA4" s="165"/>
      <c r="JRB4" s="165"/>
      <c r="JRC4" s="165"/>
      <c r="JRD4" s="165"/>
      <c r="JRE4" s="165"/>
      <c r="JRF4" s="165"/>
      <c r="JRG4" s="165"/>
      <c r="JRH4" s="165"/>
      <c r="JRI4" s="165"/>
      <c r="JRJ4" s="165"/>
      <c r="JRK4" s="165"/>
      <c r="JRL4" s="165"/>
      <c r="JRM4" s="165"/>
      <c r="JRN4" s="165"/>
      <c r="JRO4" s="165"/>
      <c r="JRP4" s="165"/>
      <c r="JRQ4" s="165"/>
      <c r="JRR4" s="165"/>
      <c r="JRS4" s="165"/>
      <c r="JRT4" s="165"/>
      <c r="JRU4" s="165"/>
      <c r="JRV4" s="165"/>
      <c r="JRW4" s="165"/>
      <c r="JRX4" s="165"/>
      <c r="JRY4" s="165"/>
      <c r="JRZ4" s="165"/>
      <c r="JSA4" s="165"/>
      <c r="JSB4" s="165"/>
      <c r="JSC4" s="165"/>
      <c r="JSD4" s="165"/>
      <c r="JSE4" s="165"/>
      <c r="JSF4" s="165"/>
      <c r="JSG4" s="165"/>
      <c r="JSH4" s="165"/>
      <c r="JSI4" s="165"/>
      <c r="JSJ4" s="165"/>
      <c r="JSK4" s="165"/>
      <c r="JSL4" s="165"/>
      <c r="JSM4" s="165"/>
      <c r="JSN4" s="165"/>
      <c r="JSO4" s="165"/>
      <c r="JSP4" s="165"/>
      <c r="JSQ4" s="165"/>
      <c r="JSR4" s="165"/>
      <c r="JSS4" s="165"/>
      <c r="JST4" s="165"/>
      <c r="JSU4" s="165"/>
      <c r="JSV4" s="165"/>
      <c r="JSW4" s="165"/>
      <c r="JSX4" s="165"/>
      <c r="JSY4" s="165"/>
      <c r="JSZ4" s="165"/>
      <c r="JTA4" s="165"/>
      <c r="JTB4" s="165"/>
      <c r="JTC4" s="165"/>
      <c r="JTD4" s="165"/>
      <c r="JTE4" s="165"/>
      <c r="JTF4" s="165"/>
      <c r="JTG4" s="165"/>
      <c r="JTH4" s="165"/>
      <c r="JTI4" s="165"/>
      <c r="JTJ4" s="165"/>
      <c r="JTK4" s="165"/>
      <c r="JTL4" s="165"/>
      <c r="JTM4" s="165"/>
      <c r="JTN4" s="165"/>
      <c r="JTO4" s="165"/>
      <c r="JTP4" s="165"/>
      <c r="JTQ4" s="165"/>
      <c r="JTR4" s="165"/>
      <c r="JTS4" s="165"/>
      <c r="JTT4" s="165"/>
      <c r="JTU4" s="165"/>
      <c r="JTV4" s="165"/>
      <c r="JTW4" s="165"/>
      <c r="JTX4" s="165"/>
      <c r="JTY4" s="165"/>
      <c r="JTZ4" s="165"/>
      <c r="JUA4" s="165"/>
      <c r="JUB4" s="165"/>
      <c r="JUC4" s="165"/>
      <c r="JUD4" s="165"/>
      <c r="JUE4" s="165"/>
      <c r="JUF4" s="165"/>
      <c r="JUG4" s="165"/>
      <c r="JUH4" s="165"/>
      <c r="JUI4" s="165"/>
      <c r="JUJ4" s="165"/>
      <c r="JUK4" s="165"/>
      <c r="JUL4" s="165"/>
      <c r="JUM4" s="165"/>
      <c r="JUN4" s="165"/>
      <c r="JUO4" s="165"/>
      <c r="JUP4" s="165"/>
      <c r="JUQ4" s="165"/>
      <c r="JUR4" s="165"/>
      <c r="JUS4" s="165"/>
      <c r="JUT4" s="165"/>
      <c r="JUU4" s="165"/>
      <c r="JUV4" s="165"/>
      <c r="JUW4" s="165"/>
      <c r="JUX4" s="165"/>
      <c r="JUY4" s="165"/>
      <c r="JUZ4" s="165"/>
      <c r="JVA4" s="165"/>
      <c r="JVB4" s="165"/>
      <c r="JVC4" s="165"/>
      <c r="JVD4" s="165"/>
      <c r="JVE4" s="165"/>
      <c r="JVF4" s="165"/>
      <c r="JVG4" s="165"/>
      <c r="JVH4" s="165"/>
      <c r="JVI4" s="165"/>
      <c r="JVJ4" s="165"/>
      <c r="JVK4" s="165"/>
      <c r="JVL4" s="165"/>
      <c r="JVM4" s="165"/>
      <c r="JVN4" s="165"/>
      <c r="JVO4" s="165"/>
      <c r="JVP4" s="165"/>
      <c r="JVQ4" s="165"/>
      <c r="JVR4" s="165"/>
      <c r="JVS4" s="165"/>
      <c r="JVT4" s="165"/>
      <c r="JVU4" s="165"/>
      <c r="JVV4" s="165"/>
      <c r="JVW4" s="165"/>
      <c r="JVX4" s="165"/>
      <c r="JVY4" s="165"/>
      <c r="JVZ4" s="165"/>
      <c r="JWA4" s="165"/>
      <c r="JWB4" s="165"/>
      <c r="JWC4" s="165"/>
      <c r="JWD4" s="165"/>
      <c r="JWE4" s="165"/>
      <c r="JWF4" s="165"/>
      <c r="JWG4" s="165"/>
      <c r="JWH4" s="165"/>
      <c r="JWI4" s="165"/>
      <c r="JWJ4" s="165"/>
      <c r="JWK4" s="165"/>
      <c r="JWL4" s="165"/>
      <c r="JWM4" s="165"/>
      <c r="JWN4" s="165"/>
      <c r="JWO4" s="165"/>
      <c r="JWP4" s="165"/>
      <c r="JWQ4" s="165"/>
      <c r="JWR4" s="165"/>
      <c r="JWS4" s="165"/>
      <c r="JWT4" s="165"/>
      <c r="JWU4" s="165"/>
      <c r="JWV4" s="165"/>
      <c r="JWW4" s="165"/>
      <c r="JWX4" s="165"/>
      <c r="JWY4" s="165"/>
      <c r="JWZ4" s="165"/>
      <c r="JXA4" s="165"/>
      <c r="JXB4" s="165"/>
      <c r="JXC4" s="165"/>
      <c r="JXD4" s="165"/>
      <c r="JXE4" s="165"/>
      <c r="JXF4" s="165"/>
      <c r="JXG4" s="165"/>
      <c r="JXH4" s="165"/>
      <c r="JXI4" s="165"/>
      <c r="JXJ4" s="165"/>
      <c r="JXK4" s="165"/>
      <c r="JXL4" s="165"/>
      <c r="JXM4" s="165"/>
      <c r="JXN4" s="165"/>
      <c r="JXO4" s="165"/>
      <c r="JXP4" s="165"/>
      <c r="JXQ4" s="165"/>
      <c r="JXR4" s="165"/>
      <c r="JXS4" s="165"/>
      <c r="JXT4" s="165"/>
      <c r="JXU4" s="165"/>
      <c r="JXV4" s="165"/>
      <c r="JXW4" s="165"/>
      <c r="JXX4" s="165"/>
      <c r="JXY4" s="165"/>
      <c r="JXZ4" s="165"/>
      <c r="JYA4" s="165"/>
      <c r="JYB4" s="165"/>
      <c r="JYC4" s="165"/>
      <c r="JYD4" s="165"/>
      <c r="JYE4" s="165"/>
      <c r="JYF4" s="165"/>
      <c r="JYG4" s="165"/>
      <c r="JYH4" s="165"/>
      <c r="JYI4" s="165"/>
      <c r="JYJ4" s="165"/>
      <c r="JYK4" s="165"/>
      <c r="JYL4" s="165"/>
      <c r="JYM4" s="165"/>
      <c r="JYN4" s="165"/>
      <c r="JYO4" s="165"/>
      <c r="JYP4" s="165"/>
      <c r="JYQ4" s="165"/>
      <c r="JYR4" s="165"/>
      <c r="JYS4" s="165"/>
      <c r="JYT4" s="165"/>
      <c r="JYU4" s="165"/>
      <c r="JYV4" s="165"/>
      <c r="JYW4" s="165"/>
      <c r="JYX4" s="165"/>
      <c r="JYY4" s="165"/>
      <c r="JYZ4" s="165"/>
      <c r="JZA4" s="165"/>
      <c r="JZB4" s="165"/>
      <c r="JZC4" s="165"/>
      <c r="JZD4" s="165"/>
      <c r="JZE4" s="165"/>
      <c r="JZF4" s="165"/>
      <c r="JZG4" s="165"/>
      <c r="JZH4" s="165"/>
      <c r="JZI4" s="165"/>
      <c r="JZJ4" s="165"/>
      <c r="JZK4" s="165"/>
      <c r="JZL4" s="165"/>
      <c r="JZM4" s="165"/>
      <c r="JZN4" s="165"/>
      <c r="JZO4" s="165"/>
      <c r="JZP4" s="165"/>
      <c r="JZQ4" s="165"/>
      <c r="JZR4" s="165"/>
      <c r="JZS4" s="165"/>
      <c r="JZT4" s="165"/>
      <c r="JZU4" s="165"/>
      <c r="JZV4" s="165"/>
      <c r="JZW4" s="165"/>
      <c r="JZX4" s="165"/>
      <c r="JZY4" s="165"/>
      <c r="JZZ4" s="165"/>
      <c r="KAA4" s="165"/>
      <c r="KAB4" s="165"/>
      <c r="KAC4" s="165"/>
      <c r="KAD4" s="165"/>
      <c r="KAE4" s="165"/>
      <c r="KAF4" s="165"/>
      <c r="KAG4" s="165"/>
      <c r="KAH4" s="165"/>
      <c r="KAI4" s="165"/>
      <c r="KAJ4" s="165"/>
      <c r="KAK4" s="165"/>
      <c r="KAL4" s="165"/>
      <c r="KAM4" s="165"/>
      <c r="KAN4" s="165"/>
      <c r="KAO4" s="165"/>
      <c r="KAP4" s="165"/>
      <c r="KAQ4" s="165"/>
      <c r="KAR4" s="165"/>
      <c r="KAS4" s="165"/>
      <c r="KAT4" s="165"/>
      <c r="KAU4" s="165"/>
      <c r="KAV4" s="165"/>
      <c r="KAW4" s="165"/>
      <c r="KAX4" s="165"/>
      <c r="KAY4" s="165"/>
      <c r="KAZ4" s="165"/>
      <c r="KBA4" s="165"/>
      <c r="KBB4" s="165"/>
      <c r="KBC4" s="165"/>
      <c r="KBD4" s="165"/>
      <c r="KBE4" s="165"/>
      <c r="KBF4" s="165"/>
      <c r="KBG4" s="165"/>
      <c r="KBH4" s="165"/>
      <c r="KBI4" s="165"/>
      <c r="KBJ4" s="165"/>
      <c r="KBK4" s="165"/>
      <c r="KBL4" s="165"/>
      <c r="KBM4" s="165"/>
      <c r="KBN4" s="165"/>
      <c r="KBO4" s="165"/>
      <c r="KBP4" s="165"/>
      <c r="KBQ4" s="165"/>
      <c r="KBR4" s="165"/>
      <c r="KBS4" s="165"/>
      <c r="KBT4" s="165"/>
      <c r="KBU4" s="165"/>
      <c r="KBV4" s="165"/>
      <c r="KBW4" s="165"/>
      <c r="KBX4" s="165"/>
      <c r="KBY4" s="165"/>
      <c r="KBZ4" s="165"/>
      <c r="KCA4" s="165"/>
      <c r="KCB4" s="165"/>
      <c r="KCC4" s="165"/>
      <c r="KCD4" s="165"/>
      <c r="KCE4" s="165"/>
      <c r="KCF4" s="165"/>
      <c r="KCG4" s="165"/>
      <c r="KCH4" s="165"/>
      <c r="KCI4" s="165"/>
      <c r="KCJ4" s="165"/>
      <c r="KCK4" s="165"/>
      <c r="KCL4" s="165"/>
      <c r="KCM4" s="165"/>
      <c r="KCN4" s="165"/>
      <c r="KCO4" s="165"/>
      <c r="KCP4" s="165"/>
      <c r="KCQ4" s="165"/>
      <c r="KCR4" s="165"/>
      <c r="KCS4" s="165"/>
      <c r="KCT4" s="165"/>
      <c r="KCU4" s="165"/>
      <c r="KCV4" s="165"/>
      <c r="KCW4" s="165"/>
      <c r="KCX4" s="165"/>
      <c r="KCY4" s="165"/>
      <c r="KCZ4" s="165"/>
      <c r="KDA4" s="165"/>
      <c r="KDB4" s="165"/>
      <c r="KDC4" s="165"/>
      <c r="KDD4" s="165"/>
      <c r="KDE4" s="165"/>
      <c r="KDF4" s="165"/>
      <c r="KDG4" s="165"/>
      <c r="KDH4" s="165"/>
      <c r="KDI4" s="165"/>
      <c r="KDJ4" s="165"/>
      <c r="KDK4" s="165"/>
      <c r="KDL4" s="165"/>
      <c r="KDM4" s="165"/>
      <c r="KDN4" s="165"/>
      <c r="KDO4" s="165"/>
      <c r="KDP4" s="165"/>
      <c r="KDQ4" s="165"/>
      <c r="KDR4" s="165"/>
      <c r="KDS4" s="165"/>
      <c r="KDT4" s="165"/>
      <c r="KDU4" s="165"/>
      <c r="KDV4" s="165"/>
      <c r="KDW4" s="165"/>
      <c r="KDX4" s="165"/>
      <c r="KDY4" s="165"/>
      <c r="KDZ4" s="165"/>
      <c r="KEA4" s="165"/>
      <c r="KEB4" s="165"/>
      <c r="KEC4" s="165"/>
      <c r="KED4" s="165"/>
      <c r="KEE4" s="165"/>
      <c r="KEF4" s="165"/>
      <c r="KEG4" s="165"/>
      <c r="KEH4" s="165"/>
      <c r="KEI4" s="165"/>
      <c r="KEJ4" s="165"/>
      <c r="KEK4" s="165"/>
      <c r="KEL4" s="165"/>
      <c r="KEM4" s="165"/>
      <c r="KEN4" s="165"/>
      <c r="KEO4" s="165"/>
      <c r="KEP4" s="165"/>
      <c r="KEQ4" s="165"/>
      <c r="KER4" s="165"/>
      <c r="KES4" s="165"/>
      <c r="KET4" s="165"/>
      <c r="KEU4" s="165"/>
      <c r="KEV4" s="165"/>
      <c r="KEW4" s="165"/>
      <c r="KEX4" s="165"/>
      <c r="KEY4" s="165"/>
      <c r="KEZ4" s="165"/>
      <c r="KFA4" s="165"/>
      <c r="KFB4" s="165"/>
      <c r="KFC4" s="165"/>
      <c r="KFD4" s="165"/>
      <c r="KFE4" s="165"/>
      <c r="KFF4" s="165"/>
      <c r="KFG4" s="165"/>
      <c r="KFH4" s="165"/>
      <c r="KFI4" s="165"/>
      <c r="KFJ4" s="165"/>
      <c r="KFK4" s="165"/>
      <c r="KFL4" s="165"/>
      <c r="KFM4" s="165"/>
      <c r="KFN4" s="165"/>
      <c r="KFO4" s="165"/>
      <c r="KFP4" s="165"/>
      <c r="KFQ4" s="165"/>
      <c r="KFR4" s="165"/>
      <c r="KFS4" s="165"/>
      <c r="KFT4" s="165"/>
      <c r="KFU4" s="165"/>
      <c r="KFV4" s="165"/>
      <c r="KFW4" s="165"/>
      <c r="KFX4" s="165"/>
      <c r="KFY4" s="165"/>
      <c r="KFZ4" s="165"/>
      <c r="KGA4" s="165"/>
      <c r="KGB4" s="165"/>
      <c r="KGC4" s="165"/>
      <c r="KGD4" s="165"/>
      <c r="KGE4" s="165"/>
      <c r="KGF4" s="165"/>
      <c r="KGG4" s="165"/>
      <c r="KGH4" s="165"/>
      <c r="KGI4" s="165"/>
      <c r="KGJ4" s="165"/>
      <c r="KGK4" s="165"/>
      <c r="KGL4" s="165"/>
      <c r="KGM4" s="165"/>
      <c r="KGN4" s="165"/>
      <c r="KGO4" s="165"/>
      <c r="KGP4" s="165"/>
      <c r="KGQ4" s="165"/>
      <c r="KGR4" s="165"/>
      <c r="KGS4" s="165"/>
      <c r="KGT4" s="165"/>
      <c r="KGU4" s="165"/>
      <c r="KGV4" s="165"/>
      <c r="KGW4" s="165"/>
      <c r="KGX4" s="165"/>
      <c r="KGY4" s="165"/>
      <c r="KGZ4" s="165"/>
      <c r="KHA4" s="165"/>
      <c r="KHB4" s="165"/>
      <c r="KHC4" s="165"/>
      <c r="KHD4" s="165"/>
      <c r="KHE4" s="165"/>
      <c r="KHF4" s="165"/>
      <c r="KHG4" s="165"/>
      <c r="KHH4" s="165"/>
      <c r="KHI4" s="165"/>
      <c r="KHJ4" s="165"/>
      <c r="KHK4" s="165"/>
      <c r="KHL4" s="165"/>
      <c r="KHM4" s="165"/>
      <c r="KHN4" s="165"/>
      <c r="KHO4" s="165"/>
      <c r="KHP4" s="165"/>
      <c r="KHQ4" s="165"/>
      <c r="KHR4" s="165"/>
      <c r="KHS4" s="165"/>
      <c r="KHT4" s="165"/>
      <c r="KHU4" s="165"/>
      <c r="KHV4" s="165"/>
      <c r="KHW4" s="165"/>
      <c r="KHX4" s="165"/>
      <c r="KHY4" s="165"/>
      <c r="KHZ4" s="165"/>
      <c r="KIA4" s="165"/>
      <c r="KIB4" s="165"/>
      <c r="KIC4" s="165"/>
      <c r="KID4" s="165"/>
      <c r="KIE4" s="165"/>
      <c r="KIF4" s="165"/>
      <c r="KIG4" s="165"/>
      <c r="KIH4" s="165"/>
      <c r="KII4" s="165"/>
      <c r="KIJ4" s="165"/>
      <c r="KIK4" s="165"/>
      <c r="KIL4" s="165"/>
      <c r="KIM4" s="165"/>
      <c r="KIN4" s="165"/>
      <c r="KIO4" s="165"/>
      <c r="KIP4" s="165"/>
      <c r="KIQ4" s="165"/>
      <c r="KIR4" s="165"/>
      <c r="KIS4" s="165"/>
      <c r="KIT4" s="165"/>
      <c r="KIU4" s="165"/>
      <c r="KIV4" s="165"/>
      <c r="KIW4" s="165"/>
      <c r="KIX4" s="165"/>
      <c r="KIY4" s="165"/>
      <c r="KIZ4" s="165"/>
      <c r="KJA4" s="165"/>
      <c r="KJB4" s="165"/>
      <c r="KJC4" s="165"/>
      <c r="KJD4" s="165"/>
      <c r="KJE4" s="165"/>
      <c r="KJF4" s="165"/>
      <c r="KJG4" s="165"/>
      <c r="KJH4" s="165"/>
      <c r="KJI4" s="165"/>
      <c r="KJJ4" s="165"/>
      <c r="KJK4" s="165"/>
      <c r="KJL4" s="165"/>
      <c r="KJM4" s="165"/>
      <c r="KJN4" s="165"/>
      <c r="KJO4" s="165"/>
      <c r="KJP4" s="165"/>
      <c r="KJQ4" s="165"/>
      <c r="KJR4" s="165"/>
      <c r="KJS4" s="165"/>
      <c r="KJT4" s="165"/>
      <c r="KJU4" s="165"/>
      <c r="KJV4" s="165"/>
      <c r="KJW4" s="165"/>
      <c r="KJX4" s="165"/>
      <c r="KJY4" s="165"/>
      <c r="KJZ4" s="165"/>
      <c r="KKA4" s="165"/>
      <c r="KKB4" s="165"/>
      <c r="KKC4" s="165"/>
      <c r="KKD4" s="165"/>
      <c r="KKE4" s="165"/>
      <c r="KKF4" s="165"/>
      <c r="KKG4" s="165"/>
      <c r="KKH4" s="165"/>
      <c r="KKI4" s="165"/>
      <c r="KKJ4" s="165"/>
      <c r="KKK4" s="165"/>
      <c r="KKL4" s="165"/>
      <c r="KKM4" s="165"/>
      <c r="KKN4" s="165"/>
      <c r="KKO4" s="165"/>
      <c r="KKP4" s="165"/>
      <c r="KKQ4" s="165"/>
      <c r="KKR4" s="165"/>
      <c r="KKS4" s="165"/>
      <c r="KKT4" s="165"/>
      <c r="KKU4" s="165"/>
      <c r="KKV4" s="165"/>
      <c r="KKW4" s="165"/>
      <c r="KKX4" s="165"/>
      <c r="KKY4" s="165"/>
      <c r="KKZ4" s="165"/>
      <c r="KLA4" s="165"/>
      <c r="KLB4" s="165"/>
      <c r="KLC4" s="165"/>
      <c r="KLD4" s="165"/>
      <c r="KLE4" s="165"/>
      <c r="KLF4" s="165"/>
      <c r="KLG4" s="165"/>
      <c r="KLH4" s="165"/>
      <c r="KLI4" s="165"/>
      <c r="KLJ4" s="165"/>
      <c r="KLK4" s="165"/>
      <c r="KLL4" s="165"/>
      <c r="KLM4" s="165"/>
      <c r="KLN4" s="165"/>
      <c r="KLO4" s="165"/>
      <c r="KLP4" s="165"/>
      <c r="KLQ4" s="165"/>
      <c r="KLR4" s="165"/>
      <c r="KLS4" s="165"/>
      <c r="KLT4" s="165"/>
      <c r="KLU4" s="165"/>
      <c r="KLV4" s="165"/>
      <c r="KLW4" s="165"/>
      <c r="KLX4" s="165"/>
      <c r="KLY4" s="165"/>
      <c r="KLZ4" s="165"/>
      <c r="KMA4" s="165"/>
      <c r="KMB4" s="165"/>
      <c r="KMC4" s="165"/>
      <c r="KMD4" s="165"/>
      <c r="KME4" s="165"/>
      <c r="KMF4" s="165"/>
      <c r="KMG4" s="165"/>
      <c r="KMH4" s="165"/>
      <c r="KMI4" s="165"/>
      <c r="KMJ4" s="165"/>
      <c r="KMK4" s="165"/>
      <c r="KML4" s="165"/>
      <c r="KMM4" s="165"/>
      <c r="KMN4" s="165"/>
      <c r="KMO4" s="165"/>
      <c r="KMP4" s="165"/>
      <c r="KMQ4" s="165"/>
      <c r="KMR4" s="165"/>
      <c r="KMS4" s="165"/>
      <c r="KMT4" s="165"/>
      <c r="KMU4" s="165"/>
      <c r="KMV4" s="165"/>
      <c r="KMW4" s="165"/>
      <c r="KMX4" s="165"/>
      <c r="KMY4" s="165"/>
      <c r="KMZ4" s="165"/>
      <c r="KNA4" s="165"/>
      <c r="KNB4" s="165"/>
      <c r="KNC4" s="165"/>
      <c r="KND4" s="165"/>
      <c r="KNE4" s="165"/>
      <c r="KNF4" s="165"/>
      <c r="KNG4" s="165"/>
      <c r="KNH4" s="165"/>
      <c r="KNI4" s="165"/>
      <c r="KNJ4" s="165"/>
      <c r="KNK4" s="165"/>
      <c r="KNL4" s="165"/>
      <c r="KNM4" s="165"/>
      <c r="KNN4" s="165"/>
      <c r="KNO4" s="165"/>
      <c r="KNP4" s="165"/>
      <c r="KNQ4" s="165"/>
      <c r="KNR4" s="165"/>
      <c r="KNS4" s="165"/>
      <c r="KNT4" s="165"/>
      <c r="KNU4" s="165"/>
      <c r="KNV4" s="165"/>
      <c r="KNW4" s="165"/>
      <c r="KNX4" s="165"/>
      <c r="KNY4" s="165"/>
      <c r="KNZ4" s="165"/>
      <c r="KOA4" s="165"/>
      <c r="KOB4" s="165"/>
      <c r="KOC4" s="165"/>
      <c r="KOD4" s="165"/>
      <c r="KOE4" s="165"/>
      <c r="KOF4" s="165"/>
      <c r="KOG4" s="165"/>
      <c r="KOH4" s="165"/>
      <c r="KOI4" s="165"/>
      <c r="KOJ4" s="165"/>
      <c r="KOK4" s="165"/>
      <c r="KOL4" s="165"/>
      <c r="KOM4" s="165"/>
      <c r="KON4" s="165"/>
      <c r="KOO4" s="165"/>
      <c r="KOP4" s="165"/>
      <c r="KOQ4" s="165"/>
      <c r="KOR4" s="165"/>
      <c r="KOS4" s="165"/>
      <c r="KOT4" s="165"/>
      <c r="KOU4" s="165"/>
      <c r="KOV4" s="165"/>
      <c r="KOW4" s="165"/>
      <c r="KOX4" s="165"/>
      <c r="KOY4" s="165"/>
      <c r="KOZ4" s="165"/>
      <c r="KPA4" s="165"/>
      <c r="KPB4" s="165"/>
      <c r="KPC4" s="165"/>
      <c r="KPD4" s="165"/>
      <c r="KPE4" s="165"/>
      <c r="KPF4" s="165"/>
      <c r="KPG4" s="165"/>
      <c r="KPH4" s="165"/>
      <c r="KPI4" s="165"/>
      <c r="KPJ4" s="165"/>
      <c r="KPK4" s="165"/>
      <c r="KPL4" s="165"/>
      <c r="KPM4" s="165"/>
      <c r="KPN4" s="165"/>
      <c r="KPO4" s="165"/>
      <c r="KPP4" s="165"/>
      <c r="KPQ4" s="165"/>
      <c r="KPR4" s="165"/>
      <c r="KPS4" s="165"/>
      <c r="KPT4" s="165"/>
      <c r="KPU4" s="165"/>
      <c r="KPV4" s="165"/>
      <c r="KPW4" s="165"/>
      <c r="KPX4" s="165"/>
      <c r="KPY4" s="165"/>
      <c r="KPZ4" s="165"/>
      <c r="KQA4" s="165"/>
      <c r="KQB4" s="165"/>
      <c r="KQC4" s="165"/>
      <c r="KQD4" s="165"/>
      <c r="KQE4" s="165"/>
      <c r="KQF4" s="165"/>
      <c r="KQG4" s="165"/>
      <c r="KQH4" s="165"/>
      <c r="KQI4" s="165"/>
      <c r="KQJ4" s="165"/>
      <c r="KQK4" s="165"/>
      <c r="KQL4" s="165"/>
      <c r="KQM4" s="165"/>
      <c r="KQN4" s="165"/>
      <c r="KQO4" s="165"/>
      <c r="KQP4" s="165"/>
      <c r="KQQ4" s="165"/>
      <c r="KQR4" s="165"/>
      <c r="KQS4" s="165"/>
      <c r="KQT4" s="165"/>
      <c r="KQU4" s="165"/>
      <c r="KQV4" s="165"/>
      <c r="KQW4" s="165"/>
      <c r="KQX4" s="165"/>
      <c r="KQY4" s="165"/>
      <c r="KQZ4" s="165"/>
      <c r="KRA4" s="165"/>
      <c r="KRB4" s="165"/>
      <c r="KRC4" s="165"/>
      <c r="KRD4" s="165"/>
      <c r="KRE4" s="165"/>
      <c r="KRF4" s="165"/>
      <c r="KRG4" s="165"/>
      <c r="KRH4" s="165"/>
      <c r="KRI4" s="165"/>
      <c r="KRJ4" s="165"/>
      <c r="KRK4" s="165"/>
      <c r="KRL4" s="165"/>
      <c r="KRM4" s="165"/>
      <c r="KRN4" s="165"/>
      <c r="KRO4" s="165"/>
      <c r="KRP4" s="165"/>
      <c r="KRQ4" s="165"/>
      <c r="KRR4" s="165"/>
      <c r="KRS4" s="165"/>
      <c r="KRT4" s="165"/>
      <c r="KRU4" s="165"/>
      <c r="KRV4" s="165"/>
      <c r="KRW4" s="165"/>
      <c r="KRX4" s="165"/>
      <c r="KRY4" s="165"/>
      <c r="KRZ4" s="165"/>
      <c r="KSA4" s="165"/>
      <c r="KSB4" s="165"/>
      <c r="KSC4" s="165"/>
      <c r="KSD4" s="165"/>
      <c r="KSE4" s="165"/>
      <c r="KSF4" s="165"/>
      <c r="KSG4" s="165"/>
      <c r="KSH4" s="165"/>
      <c r="KSI4" s="165"/>
      <c r="KSJ4" s="165"/>
      <c r="KSK4" s="165"/>
      <c r="KSL4" s="165"/>
      <c r="KSM4" s="165"/>
      <c r="KSN4" s="165"/>
      <c r="KSO4" s="165"/>
      <c r="KSP4" s="165"/>
      <c r="KSQ4" s="165"/>
      <c r="KSR4" s="165"/>
      <c r="KSS4" s="165"/>
      <c r="KST4" s="165"/>
      <c r="KSU4" s="165"/>
      <c r="KSV4" s="165"/>
      <c r="KSW4" s="165"/>
      <c r="KSX4" s="165"/>
      <c r="KSY4" s="165"/>
      <c r="KSZ4" s="165"/>
      <c r="KTA4" s="165"/>
      <c r="KTB4" s="165"/>
      <c r="KTC4" s="165"/>
      <c r="KTD4" s="165"/>
      <c r="KTE4" s="165"/>
      <c r="KTF4" s="165"/>
      <c r="KTG4" s="165"/>
      <c r="KTH4" s="165"/>
      <c r="KTI4" s="165"/>
      <c r="KTJ4" s="165"/>
      <c r="KTK4" s="165"/>
      <c r="KTL4" s="165"/>
      <c r="KTM4" s="165"/>
      <c r="KTN4" s="165"/>
      <c r="KTO4" s="165"/>
      <c r="KTP4" s="165"/>
      <c r="KTQ4" s="165"/>
      <c r="KTR4" s="165"/>
      <c r="KTS4" s="165"/>
      <c r="KTT4" s="165"/>
      <c r="KTU4" s="165"/>
      <c r="KTV4" s="165"/>
      <c r="KTW4" s="165"/>
      <c r="KTX4" s="165"/>
      <c r="KTY4" s="165"/>
      <c r="KTZ4" s="165"/>
      <c r="KUA4" s="165"/>
      <c r="KUB4" s="165"/>
      <c r="KUC4" s="165"/>
      <c r="KUD4" s="165"/>
      <c r="KUE4" s="165"/>
      <c r="KUF4" s="165"/>
      <c r="KUG4" s="165"/>
      <c r="KUH4" s="165"/>
      <c r="KUI4" s="165"/>
      <c r="KUJ4" s="165"/>
      <c r="KUK4" s="165"/>
      <c r="KUL4" s="165"/>
      <c r="KUM4" s="165"/>
      <c r="KUN4" s="165"/>
      <c r="KUO4" s="165"/>
      <c r="KUP4" s="165"/>
      <c r="KUQ4" s="165"/>
      <c r="KUR4" s="165"/>
      <c r="KUS4" s="165"/>
      <c r="KUT4" s="165"/>
      <c r="KUU4" s="165"/>
      <c r="KUV4" s="165"/>
      <c r="KUW4" s="165"/>
      <c r="KUX4" s="165"/>
      <c r="KUY4" s="165"/>
      <c r="KUZ4" s="165"/>
      <c r="KVA4" s="165"/>
      <c r="KVB4" s="165"/>
      <c r="KVC4" s="165"/>
      <c r="KVD4" s="165"/>
      <c r="KVE4" s="165"/>
      <c r="KVF4" s="165"/>
      <c r="KVG4" s="165"/>
      <c r="KVH4" s="165"/>
      <c r="KVI4" s="165"/>
      <c r="KVJ4" s="165"/>
      <c r="KVK4" s="165"/>
      <c r="KVL4" s="165"/>
      <c r="KVM4" s="165"/>
      <c r="KVN4" s="165"/>
      <c r="KVO4" s="165"/>
      <c r="KVP4" s="165"/>
      <c r="KVQ4" s="165"/>
      <c r="KVR4" s="165"/>
      <c r="KVS4" s="165"/>
      <c r="KVT4" s="165"/>
      <c r="KVU4" s="165"/>
      <c r="KVV4" s="165"/>
      <c r="KVW4" s="165"/>
      <c r="KVX4" s="165"/>
      <c r="KVY4" s="165"/>
      <c r="KVZ4" s="165"/>
      <c r="KWA4" s="165"/>
      <c r="KWB4" s="165"/>
      <c r="KWC4" s="165"/>
      <c r="KWD4" s="165"/>
      <c r="KWE4" s="165"/>
      <c r="KWF4" s="165"/>
      <c r="KWG4" s="165"/>
      <c r="KWH4" s="165"/>
      <c r="KWI4" s="165"/>
      <c r="KWJ4" s="165"/>
      <c r="KWK4" s="165"/>
      <c r="KWL4" s="165"/>
      <c r="KWM4" s="165"/>
      <c r="KWN4" s="165"/>
      <c r="KWO4" s="165"/>
      <c r="KWP4" s="165"/>
      <c r="KWQ4" s="165"/>
      <c r="KWR4" s="165"/>
      <c r="KWS4" s="165"/>
      <c r="KWT4" s="165"/>
      <c r="KWU4" s="165"/>
      <c r="KWV4" s="165"/>
      <c r="KWW4" s="165"/>
      <c r="KWX4" s="165"/>
      <c r="KWY4" s="165"/>
      <c r="KWZ4" s="165"/>
      <c r="KXA4" s="165"/>
      <c r="KXB4" s="165"/>
      <c r="KXC4" s="165"/>
      <c r="KXD4" s="165"/>
      <c r="KXE4" s="165"/>
      <c r="KXF4" s="165"/>
      <c r="KXG4" s="165"/>
      <c r="KXH4" s="165"/>
      <c r="KXI4" s="165"/>
      <c r="KXJ4" s="165"/>
      <c r="KXK4" s="165"/>
      <c r="KXL4" s="165"/>
      <c r="KXM4" s="165"/>
      <c r="KXN4" s="165"/>
      <c r="KXO4" s="165"/>
      <c r="KXP4" s="165"/>
      <c r="KXQ4" s="165"/>
      <c r="KXR4" s="165"/>
      <c r="KXS4" s="165"/>
      <c r="KXT4" s="165"/>
      <c r="KXU4" s="165"/>
      <c r="KXV4" s="165"/>
      <c r="KXW4" s="165"/>
      <c r="KXX4" s="165"/>
      <c r="KXY4" s="165"/>
      <c r="KXZ4" s="165"/>
      <c r="KYA4" s="165"/>
      <c r="KYB4" s="165"/>
      <c r="KYC4" s="165"/>
      <c r="KYD4" s="165"/>
      <c r="KYE4" s="165"/>
      <c r="KYF4" s="165"/>
      <c r="KYG4" s="165"/>
      <c r="KYH4" s="165"/>
      <c r="KYI4" s="165"/>
      <c r="KYJ4" s="165"/>
      <c r="KYK4" s="165"/>
      <c r="KYL4" s="165"/>
      <c r="KYM4" s="165"/>
      <c r="KYN4" s="165"/>
      <c r="KYO4" s="165"/>
      <c r="KYP4" s="165"/>
      <c r="KYQ4" s="165"/>
      <c r="KYR4" s="165"/>
      <c r="KYS4" s="165"/>
      <c r="KYT4" s="165"/>
      <c r="KYU4" s="165"/>
      <c r="KYV4" s="165"/>
      <c r="KYW4" s="165"/>
      <c r="KYX4" s="165"/>
      <c r="KYY4" s="165"/>
      <c r="KYZ4" s="165"/>
      <c r="KZA4" s="165"/>
      <c r="KZB4" s="165"/>
      <c r="KZC4" s="165"/>
      <c r="KZD4" s="165"/>
      <c r="KZE4" s="165"/>
      <c r="KZF4" s="165"/>
      <c r="KZG4" s="165"/>
      <c r="KZH4" s="165"/>
      <c r="KZI4" s="165"/>
      <c r="KZJ4" s="165"/>
      <c r="KZK4" s="165"/>
      <c r="KZL4" s="165"/>
      <c r="KZM4" s="165"/>
      <c r="KZN4" s="165"/>
      <c r="KZO4" s="165"/>
      <c r="KZP4" s="165"/>
      <c r="KZQ4" s="165"/>
      <c r="KZR4" s="165"/>
      <c r="KZS4" s="165"/>
      <c r="KZT4" s="165"/>
      <c r="KZU4" s="165"/>
      <c r="KZV4" s="165"/>
      <c r="KZW4" s="165"/>
      <c r="KZX4" s="165"/>
      <c r="KZY4" s="165"/>
      <c r="KZZ4" s="165"/>
      <c r="LAA4" s="165"/>
      <c r="LAB4" s="165"/>
      <c r="LAC4" s="165"/>
      <c r="LAD4" s="165"/>
      <c r="LAE4" s="165"/>
      <c r="LAF4" s="165"/>
      <c r="LAG4" s="165"/>
      <c r="LAH4" s="165"/>
      <c r="LAI4" s="165"/>
      <c r="LAJ4" s="165"/>
      <c r="LAK4" s="165"/>
      <c r="LAL4" s="165"/>
      <c r="LAM4" s="165"/>
      <c r="LAN4" s="165"/>
      <c r="LAO4" s="165"/>
      <c r="LAP4" s="165"/>
      <c r="LAQ4" s="165"/>
      <c r="LAR4" s="165"/>
      <c r="LAS4" s="165"/>
      <c r="LAT4" s="165"/>
      <c r="LAU4" s="165"/>
      <c r="LAV4" s="165"/>
      <c r="LAW4" s="165"/>
      <c r="LAX4" s="165"/>
      <c r="LAY4" s="165"/>
      <c r="LAZ4" s="165"/>
      <c r="LBA4" s="165"/>
      <c r="LBB4" s="165"/>
      <c r="LBC4" s="165"/>
      <c r="LBD4" s="165"/>
      <c r="LBE4" s="165"/>
      <c r="LBF4" s="165"/>
      <c r="LBG4" s="165"/>
      <c r="LBH4" s="165"/>
      <c r="LBI4" s="165"/>
      <c r="LBJ4" s="165"/>
      <c r="LBK4" s="165"/>
      <c r="LBL4" s="165"/>
      <c r="LBM4" s="165"/>
      <c r="LBN4" s="165"/>
      <c r="LBO4" s="165"/>
      <c r="LBP4" s="165"/>
      <c r="LBQ4" s="165"/>
      <c r="LBR4" s="165"/>
      <c r="LBS4" s="165"/>
      <c r="LBT4" s="165"/>
      <c r="LBU4" s="165"/>
      <c r="LBV4" s="165"/>
      <c r="LBW4" s="165"/>
      <c r="LBX4" s="165"/>
      <c r="LBY4" s="165"/>
      <c r="LBZ4" s="165"/>
      <c r="LCA4" s="165"/>
      <c r="LCB4" s="165"/>
      <c r="LCC4" s="165"/>
      <c r="LCD4" s="165"/>
      <c r="LCE4" s="165"/>
      <c r="LCF4" s="165"/>
      <c r="LCG4" s="165"/>
      <c r="LCH4" s="165"/>
      <c r="LCI4" s="165"/>
      <c r="LCJ4" s="165"/>
      <c r="LCK4" s="165"/>
      <c r="LCL4" s="165"/>
      <c r="LCM4" s="165"/>
      <c r="LCN4" s="165"/>
      <c r="LCO4" s="165"/>
      <c r="LCP4" s="165"/>
      <c r="LCQ4" s="165"/>
      <c r="LCR4" s="165"/>
      <c r="LCS4" s="165"/>
      <c r="LCT4" s="165"/>
      <c r="LCU4" s="165"/>
      <c r="LCV4" s="165"/>
      <c r="LCW4" s="165"/>
      <c r="LCX4" s="165"/>
      <c r="LCY4" s="165"/>
      <c r="LCZ4" s="165"/>
      <c r="LDA4" s="165"/>
      <c r="LDB4" s="165"/>
      <c r="LDC4" s="165"/>
      <c r="LDD4" s="165"/>
      <c r="LDE4" s="165"/>
      <c r="LDF4" s="165"/>
      <c r="LDG4" s="165"/>
      <c r="LDH4" s="165"/>
      <c r="LDI4" s="165"/>
      <c r="LDJ4" s="165"/>
      <c r="LDK4" s="165"/>
      <c r="LDL4" s="165"/>
      <c r="LDM4" s="165"/>
      <c r="LDN4" s="165"/>
      <c r="LDO4" s="165"/>
      <c r="LDP4" s="165"/>
      <c r="LDQ4" s="165"/>
      <c r="LDR4" s="165"/>
      <c r="LDS4" s="165"/>
      <c r="LDT4" s="165"/>
      <c r="LDU4" s="165"/>
      <c r="LDV4" s="165"/>
      <c r="LDW4" s="165"/>
      <c r="LDX4" s="165"/>
      <c r="LDY4" s="165"/>
      <c r="LDZ4" s="165"/>
      <c r="LEA4" s="165"/>
      <c r="LEB4" s="165"/>
      <c r="LEC4" s="165"/>
      <c r="LED4" s="165"/>
      <c r="LEE4" s="165"/>
      <c r="LEF4" s="165"/>
      <c r="LEG4" s="165"/>
      <c r="LEH4" s="165"/>
      <c r="LEI4" s="165"/>
      <c r="LEJ4" s="165"/>
      <c r="LEK4" s="165"/>
      <c r="LEL4" s="165"/>
      <c r="LEM4" s="165"/>
      <c r="LEN4" s="165"/>
      <c r="LEO4" s="165"/>
      <c r="LEP4" s="165"/>
      <c r="LEQ4" s="165"/>
      <c r="LER4" s="165"/>
      <c r="LES4" s="165"/>
      <c r="LET4" s="165"/>
      <c r="LEU4" s="165"/>
      <c r="LEV4" s="165"/>
      <c r="LEW4" s="165"/>
      <c r="LEX4" s="165"/>
      <c r="LEY4" s="165"/>
      <c r="LEZ4" s="165"/>
      <c r="LFA4" s="165"/>
      <c r="LFB4" s="165"/>
      <c r="LFC4" s="165"/>
      <c r="LFD4" s="165"/>
      <c r="LFE4" s="165"/>
      <c r="LFF4" s="165"/>
      <c r="LFG4" s="165"/>
      <c r="LFH4" s="165"/>
      <c r="LFI4" s="165"/>
      <c r="LFJ4" s="165"/>
      <c r="LFK4" s="165"/>
      <c r="LFL4" s="165"/>
      <c r="LFM4" s="165"/>
      <c r="LFN4" s="165"/>
      <c r="LFO4" s="165"/>
      <c r="LFP4" s="165"/>
      <c r="LFQ4" s="165"/>
      <c r="LFR4" s="165"/>
      <c r="LFS4" s="165"/>
      <c r="LFT4" s="165"/>
      <c r="LFU4" s="165"/>
      <c r="LFV4" s="165"/>
      <c r="LFW4" s="165"/>
      <c r="LFX4" s="165"/>
      <c r="LFY4" s="165"/>
      <c r="LFZ4" s="165"/>
      <c r="LGA4" s="165"/>
      <c r="LGB4" s="165"/>
      <c r="LGC4" s="165"/>
      <c r="LGD4" s="165"/>
      <c r="LGE4" s="165"/>
      <c r="LGF4" s="165"/>
      <c r="LGG4" s="165"/>
      <c r="LGH4" s="165"/>
      <c r="LGI4" s="165"/>
      <c r="LGJ4" s="165"/>
      <c r="LGK4" s="165"/>
      <c r="LGL4" s="165"/>
      <c r="LGM4" s="165"/>
      <c r="LGN4" s="165"/>
      <c r="LGO4" s="165"/>
      <c r="LGP4" s="165"/>
      <c r="LGQ4" s="165"/>
      <c r="LGR4" s="165"/>
      <c r="LGS4" s="165"/>
      <c r="LGT4" s="165"/>
      <c r="LGU4" s="165"/>
      <c r="LGV4" s="165"/>
      <c r="LGW4" s="165"/>
      <c r="LGX4" s="165"/>
      <c r="LGY4" s="165"/>
      <c r="LGZ4" s="165"/>
      <c r="LHA4" s="165"/>
      <c r="LHB4" s="165"/>
      <c r="LHC4" s="165"/>
      <c r="LHD4" s="165"/>
      <c r="LHE4" s="165"/>
      <c r="LHF4" s="165"/>
      <c r="LHG4" s="165"/>
      <c r="LHH4" s="165"/>
      <c r="LHI4" s="165"/>
      <c r="LHJ4" s="165"/>
      <c r="LHK4" s="165"/>
      <c r="LHL4" s="165"/>
      <c r="LHM4" s="165"/>
      <c r="LHN4" s="165"/>
      <c r="LHO4" s="165"/>
      <c r="LHP4" s="165"/>
      <c r="LHQ4" s="165"/>
      <c r="LHR4" s="165"/>
      <c r="LHS4" s="165"/>
      <c r="LHT4" s="165"/>
      <c r="LHU4" s="165"/>
      <c r="LHV4" s="165"/>
      <c r="LHW4" s="165"/>
      <c r="LHX4" s="165"/>
      <c r="LHY4" s="165"/>
      <c r="LHZ4" s="165"/>
      <c r="LIA4" s="165"/>
      <c r="LIB4" s="165"/>
      <c r="LIC4" s="165"/>
      <c r="LID4" s="165"/>
      <c r="LIE4" s="165"/>
      <c r="LIF4" s="165"/>
      <c r="LIG4" s="165"/>
      <c r="LIH4" s="165"/>
      <c r="LII4" s="165"/>
      <c r="LIJ4" s="165"/>
      <c r="LIK4" s="165"/>
      <c r="LIL4" s="165"/>
      <c r="LIM4" s="165"/>
      <c r="LIN4" s="165"/>
      <c r="LIO4" s="165"/>
      <c r="LIP4" s="165"/>
      <c r="LIQ4" s="165"/>
      <c r="LIR4" s="165"/>
      <c r="LIS4" s="165"/>
      <c r="LIT4" s="165"/>
      <c r="LIU4" s="165"/>
      <c r="LIV4" s="165"/>
      <c r="LIW4" s="165"/>
      <c r="LIX4" s="165"/>
      <c r="LIY4" s="165"/>
      <c r="LIZ4" s="165"/>
      <c r="LJA4" s="165"/>
      <c r="LJB4" s="165"/>
      <c r="LJC4" s="165"/>
      <c r="LJD4" s="165"/>
      <c r="LJE4" s="165"/>
      <c r="LJF4" s="165"/>
      <c r="LJG4" s="165"/>
      <c r="LJH4" s="165"/>
      <c r="LJI4" s="165"/>
      <c r="LJJ4" s="165"/>
      <c r="LJK4" s="165"/>
      <c r="LJL4" s="165"/>
      <c r="LJM4" s="165"/>
      <c r="LJN4" s="165"/>
      <c r="LJO4" s="165"/>
      <c r="LJP4" s="165"/>
      <c r="LJQ4" s="165"/>
      <c r="LJR4" s="165"/>
      <c r="LJS4" s="165"/>
      <c r="LJT4" s="165"/>
      <c r="LJU4" s="165"/>
      <c r="LJV4" s="165"/>
      <c r="LJW4" s="165"/>
      <c r="LJX4" s="165"/>
      <c r="LJY4" s="165"/>
      <c r="LJZ4" s="165"/>
      <c r="LKA4" s="165"/>
      <c r="LKB4" s="165"/>
      <c r="LKC4" s="165"/>
      <c r="LKD4" s="165"/>
      <c r="LKE4" s="165"/>
      <c r="LKF4" s="165"/>
      <c r="LKG4" s="165"/>
      <c r="LKH4" s="165"/>
      <c r="LKI4" s="165"/>
      <c r="LKJ4" s="165"/>
      <c r="LKK4" s="165"/>
      <c r="LKL4" s="165"/>
      <c r="LKM4" s="165"/>
      <c r="LKN4" s="165"/>
      <c r="LKO4" s="165"/>
      <c r="LKP4" s="165"/>
      <c r="LKQ4" s="165"/>
      <c r="LKR4" s="165"/>
      <c r="LKS4" s="165"/>
      <c r="LKT4" s="165"/>
      <c r="LKU4" s="165"/>
      <c r="LKV4" s="165"/>
      <c r="LKW4" s="165"/>
      <c r="LKX4" s="165"/>
      <c r="LKY4" s="165"/>
      <c r="LKZ4" s="165"/>
      <c r="LLA4" s="165"/>
      <c r="LLB4" s="165"/>
      <c r="LLC4" s="165"/>
      <c r="LLD4" s="165"/>
      <c r="LLE4" s="165"/>
      <c r="LLF4" s="165"/>
      <c r="LLG4" s="165"/>
      <c r="LLH4" s="165"/>
      <c r="LLI4" s="165"/>
      <c r="LLJ4" s="165"/>
      <c r="LLK4" s="165"/>
      <c r="LLL4" s="165"/>
      <c r="LLM4" s="165"/>
      <c r="LLN4" s="165"/>
      <c r="LLO4" s="165"/>
      <c r="LLP4" s="165"/>
      <c r="LLQ4" s="165"/>
      <c r="LLR4" s="165"/>
      <c r="LLS4" s="165"/>
      <c r="LLT4" s="165"/>
      <c r="LLU4" s="165"/>
      <c r="LLV4" s="165"/>
      <c r="LLW4" s="165"/>
      <c r="LLX4" s="165"/>
      <c r="LLY4" s="165"/>
      <c r="LLZ4" s="165"/>
      <c r="LMA4" s="165"/>
      <c r="LMB4" s="165"/>
      <c r="LMC4" s="165"/>
      <c r="LMD4" s="165"/>
      <c r="LME4" s="165"/>
      <c r="LMF4" s="165"/>
      <c r="LMG4" s="165"/>
      <c r="LMH4" s="165"/>
      <c r="LMI4" s="165"/>
      <c r="LMJ4" s="165"/>
      <c r="LMK4" s="165"/>
      <c r="LML4" s="165"/>
      <c r="LMM4" s="165"/>
      <c r="LMN4" s="165"/>
      <c r="LMO4" s="165"/>
      <c r="LMP4" s="165"/>
      <c r="LMQ4" s="165"/>
      <c r="LMR4" s="165"/>
      <c r="LMS4" s="165"/>
      <c r="LMT4" s="165"/>
      <c r="LMU4" s="165"/>
      <c r="LMV4" s="165"/>
      <c r="LMW4" s="165"/>
      <c r="LMX4" s="165"/>
      <c r="LMY4" s="165"/>
      <c r="LMZ4" s="165"/>
      <c r="LNA4" s="165"/>
      <c r="LNB4" s="165"/>
      <c r="LNC4" s="165"/>
      <c r="LND4" s="165"/>
      <c r="LNE4" s="165"/>
      <c r="LNF4" s="165"/>
      <c r="LNG4" s="165"/>
      <c r="LNH4" s="165"/>
      <c r="LNI4" s="165"/>
      <c r="LNJ4" s="165"/>
      <c r="LNK4" s="165"/>
      <c r="LNL4" s="165"/>
      <c r="LNM4" s="165"/>
      <c r="LNN4" s="165"/>
      <c r="LNO4" s="165"/>
      <c r="LNP4" s="165"/>
      <c r="LNQ4" s="165"/>
      <c r="LNR4" s="165"/>
      <c r="LNS4" s="165"/>
      <c r="LNT4" s="165"/>
      <c r="LNU4" s="165"/>
      <c r="LNV4" s="165"/>
      <c r="LNW4" s="165"/>
      <c r="LNX4" s="165"/>
      <c r="LNY4" s="165"/>
      <c r="LNZ4" s="165"/>
      <c r="LOA4" s="165"/>
      <c r="LOB4" s="165"/>
      <c r="LOC4" s="165"/>
      <c r="LOD4" s="165"/>
      <c r="LOE4" s="165"/>
      <c r="LOF4" s="165"/>
      <c r="LOG4" s="165"/>
      <c r="LOH4" s="165"/>
      <c r="LOI4" s="165"/>
      <c r="LOJ4" s="165"/>
      <c r="LOK4" s="165"/>
      <c r="LOL4" s="165"/>
      <c r="LOM4" s="165"/>
      <c r="LON4" s="165"/>
      <c r="LOO4" s="165"/>
      <c r="LOP4" s="165"/>
      <c r="LOQ4" s="165"/>
      <c r="LOR4" s="165"/>
      <c r="LOS4" s="165"/>
      <c r="LOT4" s="165"/>
      <c r="LOU4" s="165"/>
      <c r="LOV4" s="165"/>
      <c r="LOW4" s="165"/>
      <c r="LOX4" s="165"/>
      <c r="LOY4" s="165"/>
      <c r="LOZ4" s="165"/>
      <c r="LPA4" s="165"/>
      <c r="LPB4" s="165"/>
      <c r="LPC4" s="165"/>
      <c r="LPD4" s="165"/>
      <c r="LPE4" s="165"/>
      <c r="LPF4" s="165"/>
      <c r="LPG4" s="165"/>
      <c r="LPH4" s="165"/>
      <c r="LPI4" s="165"/>
      <c r="LPJ4" s="165"/>
      <c r="LPK4" s="165"/>
      <c r="LPL4" s="165"/>
      <c r="LPM4" s="165"/>
      <c r="LPN4" s="165"/>
      <c r="LPO4" s="165"/>
      <c r="LPP4" s="165"/>
      <c r="LPQ4" s="165"/>
      <c r="LPR4" s="165"/>
      <c r="LPS4" s="165"/>
      <c r="LPT4" s="165"/>
      <c r="LPU4" s="165"/>
      <c r="LPV4" s="165"/>
      <c r="LPW4" s="165"/>
      <c r="LPX4" s="165"/>
      <c r="LPY4" s="165"/>
      <c r="LPZ4" s="165"/>
      <c r="LQA4" s="165"/>
      <c r="LQB4" s="165"/>
      <c r="LQC4" s="165"/>
      <c r="LQD4" s="165"/>
      <c r="LQE4" s="165"/>
      <c r="LQF4" s="165"/>
      <c r="LQG4" s="165"/>
      <c r="LQH4" s="165"/>
      <c r="LQI4" s="165"/>
      <c r="LQJ4" s="165"/>
      <c r="LQK4" s="165"/>
      <c r="LQL4" s="165"/>
      <c r="LQM4" s="165"/>
      <c r="LQN4" s="165"/>
      <c r="LQO4" s="165"/>
      <c r="LQP4" s="165"/>
      <c r="LQQ4" s="165"/>
      <c r="LQR4" s="165"/>
      <c r="LQS4" s="165"/>
      <c r="LQT4" s="165"/>
      <c r="LQU4" s="165"/>
      <c r="LQV4" s="165"/>
      <c r="LQW4" s="165"/>
      <c r="LQX4" s="165"/>
      <c r="LQY4" s="165"/>
      <c r="LQZ4" s="165"/>
      <c r="LRA4" s="165"/>
      <c r="LRB4" s="165"/>
      <c r="LRC4" s="165"/>
      <c r="LRD4" s="165"/>
      <c r="LRE4" s="165"/>
      <c r="LRF4" s="165"/>
      <c r="LRG4" s="165"/>
      <c r="LRH4" s="165"/>
      <c r="LRI4" s="165"/>
      <c r="LRJ4" s="165"/>
      <c r="LRK4" s="165"/>
      <c r="LRL4" s="165"/>
      <c r="LRM4" s="165"/>
      <c r="LRN4" s="165"/>
      <c r="LRO4" s="165"/>
      <c r="LRP4" s="165"/>
      <c r="LRQ4" s="165"/>
      <c r="LRR4" s="165"/>
      <c r="LRS4" s="165"/>
      <c r="LRT4" s="165"/>
      <c r="LRU4" s="165"/>
      <c r="LRV4" s="165"/>
      <c r="LRW4" s="165"/>
      <c r="LRX4" s="165"/>
      <c r="LRY4" s="165"/>
      <c r="LRZ4" s="165"/>
      <c r="LSA4" s="165"/>
      <c r="LSB4" s="165"/>
      <c r="LSC4" s="165"/>
      <c r="LSD4" s="165"/>
      <c r="LSE4" s="165"/>
      <c r="LSF4" s="165"/>
      <c r="LSG4" s="165"/>
      <c r="LSH4" s="165"/>
      <c r="LSI4" s="165"/>
      <c r="LSJ4" s="165"/>
      <c r="LSK4" s="165"/>
      <c r="LSL4" s="165"/>
      <c r="LSM4" s="165"/>
      <c r="LSN4" s="165"/>
      <c r="LSO4" s="165"/>
      <c r="LSP4" s="165"/>
      <c r="LSQ4" s="165"/>
      <c r="LSR4" s="165"/>
      <c r="LSS4" s="165"/>
      <c r="LST4" s="165"/>
      <c r="LSU4" s="165"/>
      <c r="LSV4" s="165"/>
      <c r="LSW4" s="165"/>
      <c r="LSX4" s="165"/>
      <c r="LSY4" s="165"/>
      <c r="LSZ4" s="165"/>
      <c r="LTA4" s="165"/>
      <c r="LTB4" s="165"/>
      <c r="LTC4" s="165"/>
      <c r="LTD4" s="165"/>
      <c r="LTE4" s="165"/>
      <c r="LTF4" s="165"/>
      <c r="LTG4" s="165"/>
      <c r="LTH4" s="165"/>
      <c r="LTI4" s="165"/>
      <c r="LTJ4" s="165"/>
      <c r="LTK4" s="165"/>
      <c r="LTL4" s="165"/>
      <c r="LTM4" s="165"/>
      <c r="LTN4" s="165"/>
      <c r="LTO4" s="165"/>
      <c r="LTP4" s="165"/>
      <c r="LTQ4" s="165"/>
      <c r="LTR4" s="165"/>
      <c r="LTS4" s="165"/>
      <c r="LTT4" s="165"/>
      <c r="LTU4" s="165"/>
      <c r="LTV4" s="165"/>
      <c r="LTW4" s="165"/>
      <c r="LTX4" s="165"/>
      <c r="LTY4" s="165"/>
      <c r="LTZ4" s="165"/>
      <c r="LUA4" s="165"/>
      <c r="LUB4" s="165"/>
      <c r="LUC4" s="165"/>
      <c r="LUD4" s="165"/>
      <c r="LUE4" s="165"/>
      <c r="LUF4" s="165"/>
      <c r="LUG4" s="165"/>
      <c r="LUH4" s="165"/>
      <c r="LUI4" s="165"/>
      <c r="LUJ4" s="165"/>
      <c r="LUK4" s="165"/>
      <c r="LUL4" s="165"/>
      <c r="LUM4" s="165"/>
      <c r="LUN4" s="165"/>
      <c r="LUO4" s="165"/>
      <c r="LUP4" s="165"/>
      <c r="LUQ4" s="165"/>
      <c r="LUR4" s="165"/>
      <c r="LUS4" s="165"/>
      <c r="LUT4" s="165"/>
      <c r="LUU4" s="165"/>
      <c r="LUV4" s="165"/>
      <c r="LUW4" s="165"/>
      <c r="LUX4" s="165"/>
      <c r="LUY4" s="165"/>
      <c r="LUZ4" s="165"/>
      <c r="LVA4" s="165"/>
      <c r="LVB4" s="165"/>
      <c r="LVC4" s="165"/>
      <c r="LVD4" s="165"/>
      <c r="LVE4" s="165"/>
      <c r="LVF4" s="165"/>
      <c r="LVG4" s="165"/>
      <c r="LVH4" s="165"/>
      <c r="LVI4" s="165"/>
      <c r="LVJ4" s="165"/>
      <c r="LVK4" s="165"/>
      <c r="LVL4" s="165"/>
      <c r="LVM4" s="165"/>
      <c r="LVN4" s="165"/>
      <c r="LVO4" s="165"/>
      <c r="LVP4" s="165"/>
      <c r="LVQ4" s="165"/>
      <c r="LVR4" s="165"/>
      <c r="LVS4" s="165"/>
      <c r="LVT4" s="165"/>
      <c r="LVU4" s="165"/>
      <c r="LVV4" s="165"/>
      <c r="LVW4" s="165"/>
      <c r="LVX4" s="165"/>
      <c r="LVY4" s="165"/>
      <c r="LVZ4" s="165"/>
      <c r="LWA4" s="165"/>
      <c r="LWB4" s="165"/>
      <c r="LWC4" s="165"/>
      <c r="LWD4" s="165"/>
      <c r="LWE4" s="165"/>
      <c r="LWF4" s="165"/>
      <c r="LWG4" s="165"/>
      <c r="LWH4" s="165"/>
      <c r="LWI4" s="165"/>
      <c r="LWJ4" s="165"/>
      <c r="LWK4" s="165"/>
      <c r="LWL4" s="165"/>
      <c r="LWM4" s="165"/>
      <c r="LWN4" s="165"/>
      <c r="LWO4" s="165"/>
      <c r="LWP4" s="165"/>
      <c r="LWQ4" s="165"/>
      <c r="LWR4" s="165"/>
      <c r="LWS4" s="165"/>
      <c r="LWT4" s="165"/>
      <c r="LWU4" s="165"/>
      <c r="LWV4" s="165"/>
      <c r="LWW4" s="165"/>
      <c r="LWX4" s="165"/>
      <c r="LWY4" s="165"/>
      <c r="LWZ4" s="165"/>
      <c r="LXA4" s="165"/>
      <c r="LXB4" s="165"/>
      <c r="LXC4" s="165"/>
      <c r="LXD4" s="165"/>
      <c r="LXE4" s="165"/>
      <c r="LXF4" s="165"/>
      <c r="LXG4" s="165"/>
      <c r="LXH4" s="165"/>
      <c r="LXI4" s="165"/>
      <c r="LXJ4" s="165"/>
      <c r="LXK4" s="165"/>
      <c r="LXL4" s="165"/>
      <c r="LXM4" s="165"/>
      <c r="LXN4" s="165"/>
      <c r="LXO4" s="165"/>
      <c r="LXP4" s="165"/>
      <c r="LXQ4" s="165"/>
      <c r="LXR4" s="165"/>
      <c r="LXS4" s="165"/>
      <c r="LXT4" s="165"/>
      <c r="LXU4" s="165"/>
      <c r="LXV4" s="165"/>
      <c r="LXW4" s="165"/>
      <c r="LXX4" s="165"/>
      <c r="LXY4" s="165"/>
      <c r="LXZ4" s="165"/>
      <c r="LYA4" s="165"/>
      <c r="LYB4" s="165"/>
      <c r="LYC4" s="165"/>
      <c r="LYD4" s="165"/>
      <c r="LYE4" s="165"/>
      <c r="LYF4" s="165"/>
      <c r="LYG4" s="165"/>
      <c r="LYH4" s="165"/>
      <c r="LYI4" s="165"/>
      <c r="LYJ4" s="165"/>
      <c r="LYK4" s="165"/>
      <c r="LYL4" s="165"/>
      <c r="LYM4" s="165"/>
      <c r="LYN4" s="165"/>
      <c r="LYO4" s="165"/>
      <c r="LYP4" s="165"/>
      <c r="LYQ4" s="165"/>
      <c r="LYR4" s="165"/>
      <c r="LYS4" s="165"/>
      <c r="LYT4" s="165"/>
      <c r="LYU4" s="165"/>
      <c r="LYV4" s="165"/>
      <c r="LYW4" s="165"/>
      <c r="LYX4" s="165"/>
      <c r="LYY4" s="165"/>
      <c r="LYZ4" s="165"/>
      <c r="LZA4" s="165"/>
      <c r="LZB4" s="165"/>
      <c r="LZC4" s="165"/>
      <c r="LZD4" s="165"/>
      <c r="LZE4" s="165"/>
      <c r="LZF4" s="165"/>
      <c r="LZG4" s="165"/>
      <c r="LZH4" s="165"/>
      <c r="LZI4" s="165"/>
      <c r="LZJ4" s="165"/>
      <c r="LZK4" s="165"/>
      <c r="LZL4" s="165"/>
      <c r="LZM4" s="165"/>
      <c r="LZN4" s="165"/>
      <c r="LZO4" s="165"/>
      <c r="LZP4" s="165"/>
      <c r="LZQ4" s="165"/>
      <c r="LZR4" s="165"/>
      <c r="LZS4" s="165"/>
      <c r="LZT4" s="165"/>
      <c r="LZU4" s="165"/>
      <c r="LZV4" s="165"/>
      <c r="LZW4" s="165"/>
      <c r="LZX4" s="165"/>
      <c r="LZY4" s="165"/>
      <c r="LZZ4" s="165"/>
      <c r="MAA4" s="165"/>
      <c r="MAB4" s="165"/>
      <c r="MAC4" s="165"/>
      <c r="MAD4" s="165"/>
      <c r="MAE4" s="165"/>
      <c r="MAF4" s="165"/>
      <c r="MAG4" s="165"/>
      <c r="MAH4" s="165"/>
      <c r="MAI4" s="165"/>
      <c r="MAJ4" s="165"/>
      <c r="MAK4" s="165"/>
      <c r="MAL4" s="165"/>
      <c r="MAM4" s="165"/>
      <c r="MAN4" s="165"/>
      <c r="MAO4" s="165"/>
      <c r="MAP4" s="165"/>
      <c r="MAQ4" s="165"/>
      <c r="MAR4" s="165"/>
      <c r="MAS4" s="165"/>
      <c r="MAT4" s="165"/>
      <c r="MAU4" s="165"/>
      <c r="MAV4" s="165"/>
      <c r="MAW4" s="165"/>
      <c r="MAX4" s="165"/>
      <c r="MAY4" s="165"/>
      <c r="MAZ4" s="165"/>
      <c r="MBA4" s="165"/>
      <c r="MBB4" s="165"/>
      <c r="MBC4" s="165"/>
      <c r="MBD4" s="165"/>
      <c r="MBE4" s="165"/>
      <c r="MBF4" s="165"/>
      <c r="MBG4" s="165"/>
      <c r="MBH4" s="165"/>
      <c r="MBI4" s="165"/>
      <c r="MBJ4" s="165"/>
      <c r="MBK4" s="165"/>
      <c r="MBL4" s="165"/>
      <c r="MBM4" s="165"/>
      <c r="MBN4" s="165"/>
      <c r="MBO4" s="165"/>
      <c r="MBP4" s="165"/>
      <c r="MBQ4" s="165"/>
      <c r="MBR4" s="165"/>
      <c r="MBS4" s="165"/>
      <c r="MBT4" s="165"/>
      <c r="MBU4" s="165"/>
      <c r="MBV4" s="165"/>
      <c r="MBW4" s="165"/>
      <c r="MBX4" s="165"/>
      <c r="MBY4" s="165"/>
      <c r="MBZ4" s="165"/>
      <c r="MCA4" s="165"/>
      <c r="MCB4" s="165"/>
      <c r="MCC4" s="165"/>
      <c r="MCD4" s="165"/>
      <c r="MCE4" s="165"/>
      <c r="MCF4" s="165"/>
      <c r="MCG4" s="165"/>
      <c r="MCH4" s="165"/>
      <c r="MCI4" s="165"/>
      <c r="MCJ4" s="165"/>
      <c r="MCK4" s="165"/>
      <c r="MCL4" s="165"/>
      <c r="MCM4" s="165"/>
      <c r="MCN4" s="165"/>
      <c r="MCO4" s="165"/>
      <c r="MCP4" s="165"/>
      <c r="MCQ4" s="165"/>
      <c r="MCR4" s="165"/>
      <c r="MCS4" s="165"/>
      <c r="MCT4" s="165"/>
      <c r="MCU4" s="165"/>
      <c r="MCV4" s="165"/>
      <c r="MCW4" s="165"/>
      <c r="MCX4" s="165"/>
      <c r="MCY4" s="165"/>
      <c r="MCZ4" s="165"/>
      <c r="MDA4" s="165"/>
      <c r="MDB4" s="165"/>
      <c r="MDC4" s="165"/>
      <c r="MDD4" s="165"/>
      <c r="MDE4" s="165"/>
      <c r="MDF4" s="165"/>
      <c r="MDG4" s="165"/>
      <c r="MDH4" s="165"/>
      <c r="MDI4" s="165"/>
      <c r="MDJ4" s="165"/>
      <c r="MDK4" s="165"/>
      <c r="MDL4" s="165"/>
      <c r="MDM4" s="165"/>
      <c r="MDN4" s="165"/>
      <c r="MDO4" s="165"/>
      <c r="MDP4" s="165"/>
      <c r="MDQ4" s="165"/>
      <c r="MDR4" s="165"/>
      <c r="MDS4" s="165"/>
      <c r="MDT4" s="165"/>
      <c r="MDU4" s="165"/>
      <c r="MDV4" s="165"/>
      <c r="MDW4" s="165"/>
      <c r="MDX4" s="165"/>
      <c r="MDY4" s="165"/>
      <c r="MDZ4" s="165"/>
      <c r="MEA4" s="165"/>
      <c r="MEB4" s="165"/>
      <c r="MEC4" s="165"/>
      <c r="MED4" s="165"/>
      <c r="MEE4" s="165"/>
      <c r="MEF4" s="165"/>
      <c r="MEG4" s="165"/>
      <c r="MEH4" s="165"/>
      <c r="MEI4" s="165"/>
      <c r="MEJ4" s="165"/>
      <c r="MEK4" s="165"/>
      <c r="MEL4" s="165"/>
      <c r="MEM4" s="165"/>
      <c r="MEN4" s="165"/>
      <c r="MEO4" s="165"/>
      <c r="MEP4" s="165"/>
      <c r="MEQ4" s="165"/>
      <c r="MER4" s="165"/>
      <c r="MES4" s="165"/>
      <c r="MET4" s="165"/>
      <c r="MEU4" s="165"/>
      <c r="MEV4" s="165"/>
      <c r="MEW4" s="165"/>
      <c r="MEX4" s="165"/>
      <c r="MEY4" s="165"/>
      <c r="MEZ4" s="165"/>
      <c r="MFA4" s="165"/>
      <c r="MFB4" s="165"/>
      <c r="MFC4" s="165"/>
      <c r="MFD4" s="165"/>
      <c r="MFE4" s="165"/>
      <c r="MFF4" s="165"/>
      <c r="MFG4" s="165"/>
      <c r="MFH4" s="165"/>
      <c r="MFI4" s="165"/>
      <c r="MFJ4" s="165"/>
      <c r="MFK4" s="165"/>
      <c r="MFL4" s="165"/>
      <c r="MFM4" s="165"/>
      <c r="MFN4" s="165"/>
      <c r="MFO4" s="165"/>
      <c r="MFP4" s="165"/>
      <c r="MFQ4" s="165"/>
      <c r="MFR4" s="165"/>
      <c r="MFS4" s="165"/>
      <c r="MFT4" s="165"/>
      <c r="MFU4" s="165"/>
      <c r="MFV4" s="165"/>
      <c r="MFW4" s="165"/>
      <c r="MFX4" s="165"/>
      <c r="MFY4" s="165"/>
      <c r="MFZ4" s="165"/>
      <c r="MGA4" s="165"/>
      <c r="MGB4" s="165"/>
      <c r="MGC4" s="165"/>
      <c r="MGD4" s="165"/>
      <c r="MGE4" s="165"/>
      <c r="MGF4" s="165"/>
      <c r="MGG4" s="165"/>
      <c r="MGH4" s="165"/>
      <c r="MGI4" s="165"/>
      <c r="MGJ4" s="165"/>
      <c r="MGK4" s="165"/>
      <c r="MGL4" s="165"/>
      <c r="MGM4" s="165"/>
      <c r="MGN4" s="165"/>
      <c r="MGO4" s="165"/>
      <c r="MGP4" s="165"/>
      <c r="MGQ4" s="165"/>
      <c r="MGR4" s="165"/>
      <c r="MGS4" s="165"/>
      <c r="MGT4" s="165"/>
      <c r="MGU4" s="165"/>
      <c r="MGV4" s="165"/>
      <c r="MGW4" s="165"/>
      <c r="MGX4" s="165"/>
      <c r="MGY4" s="165"/>
      <c r="MGZ4" s="165"/>
      <c r="MHA4" s="165"/>
      <c r="MHB4" s="165"/>
      <c r="MHC4" s="165"/>
      <c r="MHD4" s="165"/>
      <c r="MHE4" s="165"/>
      <c r="MHF4" s="165"/>
      <c r="MHG4" s="165"/>
      <c r="MHH4" s="165"/>
      <c r="MHI4" s="165"/>
      <c r="MHJ4" s="165"/>
      <c r="MHK4" s="165"/>
      <c r="MHL4" s="165"/>
      <c r="MHM4" s="165"/>
      <c r="MHN4" s="165"/>
      <c r="MHO4" s="165"/>
      <c r="MHP4" s="165"/>
      <c r="MHQ4" s="165"/>
      <c r="MHR4" s="165"/>
      <c r="MHS4" s="165"/>
      <c r="MHT4" s="165"/>
      <c r="MHU4" s="165"/>
      <c r="MHV4" s="165"/>
      <c r="MHW4" s="165"/>
      <c r="MHX4" s="165"/>
      <c r="MHY4" s="165"/>
      <c r="MHZ4" s="165"/>
      <c r="MIA4" s="165"/>
      <c r="MIB4" s="165"/>
      <c r="MIC4" s="165"/>
      <c r="MID4" s="165"/>
      <c r="MIE4" s="165"/>
      <c r="MIF4" s="165"/>
      <c r="MIG4" s="165"/>
      <c r="MIH4" s="165"/>
      <c r="MII4" s="165"/>
      <c r="MIJ4" s="165"/>
      <c r="MIK4" s="165"/>
      <c r="MIL4" s="165"/>
      <c r="MIM4" s="165"/>
      <c r="MIN4" s="165"/>
      <c r="MIO4" s="165"/>
      <c r="MIP4" s="165"/>
      <c r="MIQ4" s="165"/>
      <c r="MIR4" s="165"/>
      <c r="MIS4" s="165"/>
      <c r="MIT4" s="165"/>
      <c r="MIU4" s="165"/>
      <c r="MIV4" s="165"/>
      <c r="MIW4" s="165"/>
      <c r="MIX4" s="165"/>
      <c r="MIY4" s="165"/>
      <c r="MIZ4" s="165"/>
      <c r="MJA4" s="165"/>
      <c r="MJB4" s="165"/>
      <c r="MJC4" s="165"/>
      <c r="MJD4" s="165"/>
      <c r="MJE4" s="165"/>
      <c r="MJF4" s="165"/>
      <c r="MJG4" s="165"/>
      <c r="MJH4" s="165"/>
      <c r="MJI4" s="165"/>
      <c r="MJJ4" s="165"/>
      <c r="MJK4" s="165"/>
      <c r="MJL4" s="165"/>
      <c r="MJM4" s="165"/>
      <c r="MJN4" s="165"/>
      <c r="MJO4" s="165"/>
      <c r="MJP4" s="165"/>
      <c r="MJQ4" s="165"/>
      <c r="MJR4" s="165"/>
      <c r="MJS4" s="165"/>
      <c r="MJT4" s="165"/>
      <c r="MJU4" s="165"/>
      <c r="MJV4" s="165"/>
      <c r="MJW4" s="165"/>
      <c r="MJX4" s="165"/>
      <c r="MJY4" s="165"/>
      <c r="MJZ4" s="165"/>
      <c r="MKA4" s="165"/>
      <c r="MKB4" s="165"/>
      <c r="MKC4" s="165"/>
      <c r="MKD4" s="165"/>
      <c r="MKE4" s="165"/>
      <c r="MKF4" s="165"/>
      <c r="MKG4" s="165"/>
      <c r="MKH4" s="165"/>
      <c r="MKI4" s="165"/>
      <c r="MKJ4" s="165"/>
      <c r="MKK4" s="165"/>
      <c r="MKL4" s="165"/>
      <c r="MKM4" s="165"/>
      <c r="MKN4" s="165"/>
      <c r="MKO4" s="165"/>
      <c r="MKP4" s="165"/>
      <c r="MKQ4" s="165"/>
      <c r="MKR4" s="165"/>
      <c r="MKS4" s="165"/>
      <c r="MKT4" s="165"/>
      <c r="MKU4" s="165"/>
      <c r="MKV4" s="165"/>
      <c r="MKW4" s="165"/>
      <c r="MKX4" s="165"/>
      <c r="MKY4" s="165"/>
      <c r="MKZ4" s="165"/>
      <c r="MLA4" s="165"/>
      <c r="MLB4" s="165"/>
      <c r="MLC4" s="165"/>
      <c r="MLD4" s="165"/>
      <c r="MLE4" s="165"/>
      <c r="MLF4" s="165"/>
      <c r="MLG4" s="165"/>
      <c r="MLH4" s="165"/>
      <c r="MLI4" s="165"/>
      <c r="MLJ4" s="165"/>
      <c r="MLK4" s="165"/>
      <c r="MLL4" s="165"/>
      <c r="MLM4" s="165"/>
      <c r="MLN4" s="165"/>
      <c r="MLO4" s="165"/>
      <c r="MLP4" s="165"/>
      <c r="MLQ4" s="165"/>
      <c r="MLR4" s="165"/>
      <c r="MLS4" s="165"/>
      <c r="MLT4" s="165"/>
      <c r="MLU4" s="165"/>
      <c r="MLV4" s="165"/>
      <c r="MLW4" s="165"/>
      <c r="MLX4" s="165"/>
      <c r="MLY4" s="165"/>
      <c r="MLZ4" s="165"/>
      <c r="MMA4" s="165"/>
      <c r="MMB4" s="165"/>
      <c r="MMC4" s="165"/>
      <c r="MMD4" s="165"/>
      <c r="MME4" s="165"/>
      <c r="MMF4" s="165"/>
      <c r="MMG4" s="165"/>
      <c r="MMH4" s="165"/>
      <c r="MMI4" s="165"/>
      <c r="MMJ4" s="165"/>
      <c r="MMK4" s="165"/>
      <c r="MML4" s="165"/>
      <c r="MMM4" s="165"/>
      <c r="MMN4" s="165"/>
      <c r="MMO4" s="165"/>
      <c r="MMP4" s="165"/>
      <c r="MMQ4" s="165"/>
      <c r="MMR4" s="165"/>
      <c r="MMS4" s="165"/>
      <c r="MMT4" s="165"/>
      <c r="MMU4" s="165"/>
      <c r="MMV4" s="165"/>
      <c r="MMW4" s="165"/>
      <c r="MMX4" s="165"/>
      <c r="MMY4" s="165"/>
      <c r="MMZ4" s="165"/>
      <c r="MNA4" s="165"/>
      <c r="MNB4" s="165"/>
      <c r="MNC4" s="165"/>
      <c r="MND4" s="165"/>
      <c r="MNE4" s="165"/>
      <c r="MNF4" s="165"/>
      <c r="MNG4" s="165"/>
      <c r="MNH4" s="165"/>
      <c r="MNI4" s="165"/>
      <c r="MNJ4" s="165"/>
      <c r="MNK4" s="165"/>
      <c r="MNL4" s="165"/>
      <c r="MNM4" s="165"/>
      <c r="MNN4" s="165"/>
      <c r="MNO4" s="165"/>
      <c r="MNP4" s="165"/>
      <c r="MNQ4" s="165"/>
      <c r="MNR4" s="165"/>
      <c r="MNS4" s="165"/>
      <c r="MNT4" s="165"/>
      <c r="MNU4" s="165"/>
      <c r="MNV4" s="165"/>
      <c r="MNW4" s="165"/>
      <c r="MNX4" s="165"/>
      <c r="MNY4" s="165"/>
      <c r="MNZ4" s="165"/>
      <c r="MOA4" s="165"/>
      <c r="MOB4" s="165"/>
      <c r="MOC4" s="165"/>
      <c r="MOD4" s="165"/>
      <c r="MOE4" s="165"/>
      <c r="MOF4" s="165"/>
      <c r="MOG4" s="165"/>
      <c r="MOH4" s="165"/>
      <c r="MOI4" s="165"/>
      <c r="MOJ4" s="165"/>
      <c r="MOK4" s="165"/>
      <c r="MOL4" s="165"/>
      <c r="MOM4" s="165"/>
      <c r="MON4" s="165"/>
      <c r="MOO4" s="165"/>
      <c r="MOP4" s="165"/>
      <c r="MOQ4" s="165"/>
      <c r="MOR4" s="165"/>
      <c r="MOS4" s="165"/>
      <c r="MOT4" s="165"/>
      <c r="MOU4" s="165"/>
      <c r="MOV4" s="165"/>
      <c r="MOW4" s="165"/>
      <c r="MOX4" s="165"/>
      <c r="MOY4" s="165"/>
      <c r="MOZ4" s="165"/>
      <c r="MPA4" s="165"/>
      <c r="MPB4" s="165"/>
      <c r="MPC4" s="165"/>
      <c r="MPD4" s="165"/>
      <c r="MPE4" s="165"/>
      <c r="MPF4" s="165"/>
      <c r="MPG4" s="165"/>
      <c r="MPH4" s="165"/>
      <c r="MPI4" s="165"/>
      <c r="MPJ4" s="165"/>
      <c r="MPK4" s="165"/>
      <c r="MPL4" s="165"/>
      <c r="MPM4" s="165"/>
      <c r="MPN4" s="165"/>
      <c r="MPO4" s="165"/>
      <c r="MPP4" s="165"/>
      <c r="MPQ4" s="165"/>
      <c r="MPR4" s="165"/>
      <c r="MPS4" s="165"/>
      <c r="MPT4" s="165"/>
      <c r="MPU4" s="165"/>
      <c r="MPV4" s="165"/>
      <c r="MPW4" s="165"/>
      <c r="MPX4" s="165"/>
      <c r="MPY4" s="165"/>
      <c r="MPZ4" s="165"/>
      <c r="MQA4" s="165"/>
      <c r="MQB4" s="165"/>
      <c r="MQC4" s="165"/>
      <c r="MQD4" s="165"/>
      <c r="MQE4" s="165"/>
      <c r="MQF4" s="165"/>
      <c r="MQG4" s="165"/>
      <c r="MQH4" s="165"/>
      <c r="MQI4" s="165"/>
      <c r="MQJ4" s="165"/>
      <c r="MQK4" s="165"/>
      <c r="MQL4" s="165"/>
      <c r="MQM4" s="165"/>
      <c r="MQN4" s="165"/>
      <c r="MQO4" s="165"/>
      <c r="MQP4" s="165"/>
      <c r="MQQ4" s="165"/>
      <c r="MQR4" s="165"/>
      <c r="MQS4" s="165"/>
      <c r="MQT4" s="165"/>
      <c r="MQU4" s="165"/>
      <c r="MQV4" s="165"/>
      <c r="MQW4" s="165"/>
      <c r="MQX4" s="165"/>
      <c r="MQY4" s="165"/>
      <c r="MQZ4" s="165"/>
      <c r="MRA4" s="165"/>
      <c r="MRB4" s="165"/>
      <c r="MRC4" s="165"/>
      <c r="MRD4" s="165"/>
      <c r="MRE4" s="165"/>
      <c r="MRF4" s="165"/>
      <c r="MRG4" s="165"/>
      <c r="MRH4" s="165"/>
      <c r="MRI4" s="165"/>
      <c r="MRJ4" s="165"/>
      <c r="MRK4" s="165"/>
      <c r="MRL4" s="165"/>
      <c r="MRM4" s="165"/>
      <c r="MRN4" s="165"/>
      <c r="MRO4" s="165"/>
      <c r="MRP4" s="165"/>
      <c r="MRQ4" s="165"/>
      <c r="MRR4" s="165"/>
      <c r="MRS4" s="165"/>
      <c r="MRT4" s="165"/>
      <c r="MRU4" s="165"/>
      <c r="MRV4" s="165"/>
      <c r="MRW4" s="165"/>
      <c r="MRX4" s="165"/>
      <c r="MRY4" s="165"/>
      <c r="MRZ4" s="165"/>
      <c r="MSA4" s="165"/>
      <c r="MSB4" s="165"/>
      <c r="MSC4" s="165"/>
      <c r="MSD4" s="165"/>
      <c r="MSE4" s="165"/>
      <c r="MSF4" s="165"/>
      <c r="MSG4" s="165"/>
      <c r="MSH4" s="165"/>
      <c r="MSI4" s="165"/>
      <c r="MSJ4" s="165"/>
      <c r="MSK4" s="165"/>
      <c r="MSL4" s="165"/>
      <c r="MSM4" s="165"/>
      <c r="MSN4" s="165"/>
      <c r="MSO4" s="165"/>
      <c r="MSP4" s="165"/>
      <c r="MSQ4" s="165"/>
      <c r="MSR4" s="165"/>
      <c r="MSS4" s="165"/>
      <c r="MST4" s="165"/>
      <c r="MSU4" s="165"/>
      <c r="MSV4" s="165"/>
      <c r="MSW4" s="165"/>
      <c r="MSX4" s="165"/>
      <c r="MSY4" s="165"/>
      <c r="MSZ4" s="165"/>
      <c r="MTA4" s="165"/>
      <c r="MTB4" s="165"/>
      <c r="MTC4" s="165"/>
      <c r="MTD4" s="165"/>
      <c r="MTE4" s="165"/>
      <c r="MTF4" s="165"/>
      <c r="MTG4" s="165"/>
      <c r="MTH4" s="165"/>
      <c r="MTI4" s="165"/>
      <c r="MTJ4" s="165"/>
      <c r="MTK4" s="165"/>
      <c r="MTL4" s="165"/>
      <c r="MTM4" s="165"/>
      <c r="MTN4" s="165"/>
      <c r="MTO4" s="165"/>
      <c r="MTP4" s="165"/>
      <c r="MTQ4" s="165"/>
      <c r="MTR4" s="165"/>
      <c r="MTS4" s="165"/>
      <c r="MTT4" s="165"/>
      <c r="MTU4" s="165"/>
      <c r="MTV4" s="165"/>
      <c r="MTW4" s="165"/>
      <c r="MTX4" s="165"/>
      <c r="MTY4" s="165"/>
      <c r="MTZ4" s="165"/>
      <c r="MUA4" s="165"/>
      <c r="MUB4" s="165"/>
      <c r="MUC4" s="165"/>
      <c r="MUD4" s="165"/>
      <c r="MUE4" s="165"/>
      <c r="MUF4" s="165"/>
      <c r="MUG4" s="165"/>
      <c r="MUH4" s="165"/>
      <c r="MUI4" s="165"/>
      <c r="MUJ4" s="165"/>
      <c r="MUK4" s="165"/>
      <c r="MUL4" s="165"/>
      <c r="MUM4" s="165"/>
      <c r="MUN4" s="165"/>
      <c r="MUO4" s="165"/>
      <c r="MUP4" s="165"/>
      <c r="MUQ4" s="165"/>
      <c r="MUR4" s="165"/>
      <c r="MUS4" s="165"/>
      <c r="MUT4" s="165"/>
      <c r="MUU4" s="165"/>
      <c r="MUV4" s="165"/>
      <c r="MUW4" s="165"/>
      <c r="MUX4" s="165"/>
      <c r="MUY4" s="165"/>
      <c r="MUZ4" s="165"/>
      <c r="MVA4" s="165"/>
      <c r="MVB4" s="165"/>
      <c r="MVC4" s="165"/>
      <c r="MVD4" s="165"/>
      <c r="MVE4" s="165"/>
      <c r="MVF4" s="165"/>
      <c r="MVG4" s="165"/>
      <c r="MVH4" s="165"/>
      <c r="MVI4" s="165"/>
      <c r="MVJ4" s="165"/>
      <c r="MVK4" s="165"/>
      <c r="MVL4" s="165"/>
      <c r="MVM4" s="165"/>
      <c r="MVN4" s="165"/>
      <c r="MVO4" s="165"/>
      <c r="MVP4" s="165"/>
      <c r="MVQ4" s="165"/>
      <c r="MVR4" s="165"/>
      <c r="MVS4" s="165"/>
      <c r="MVT4" s="165"/>
      <c r="MVU4" s="165"/>
      <c r="MVV4" s="165"/>
      <c r="MVW4" s="165"/>
      <c r="MVX4" s="165"/>
      <c r="MVY4" s="165"/>
      <c r="MVZ4" s="165"/>
      <c r="MWA4" s="165"/>
      <c r="MWB4" s="165"/>
      <c r="MWC4" s="165"/>
      <c r="MWD4" s="165"/>
      <c r="MWE4" s="165"/>
      <c r="MWF4" s="165"/>
      <c r="MWG4" s="165"/>
      <c r="MWH4" s="165"/>
      <c r="MWI4" s="165"/>
      <c r="MWJ4" s="165"/>
      <c r="MWK4" s="165"/>
      <c r="MWL4" s="165"/>
      <c r="MWM4" s="165"/>
      <c r="MWN4" s="165"/>
      <c r="MWO4" s="165"/>
      <c r="MWP4" s="165"/>
      <c r="MWQ4" s="165"/>
      <c r="MWR4" s="165"/>
      <c r="MWS4" s="165"/>
      <c r="MWT4" s="165"/>
      <c r="MWU4" s="165"/>
      <c r="MWV4" s="165"/>
      <c r="MWW4" s="165"/>
      <c r="MWX4" s="165"/>
      <c r="MWY4" s="165"/>
      <c r="MWZ4" s="165"/>
      <c r="MXA4" s="165"/>
      <c r="MXB4" s="165"/>
      <c r="MXC4" s="165"/>
      <c r="MXD4" s="165"/>
      <c r="MXE4" s="165"/>
      <c r="MXF4" s="165"/>
      <c r="MXG4" s="165"/>
      <c r="MXH4" s="165"/>
      <c r="MXI4" s="165"/>
      <c r="MXJ4" s="165"/>
      <c r="MXK4" s="165"/>
      <c r="MXL4" s="165"/>
      <c r="MXM4" s="165"/>
      <c r="MXN4" s="165"/>
      <c r="MXO4" s="165"/>
      <c r="MXP4" s="165"/>
      <c r="MXQ4" s="165"/>
      <c r="MXR4" s="165"/>
      <c r="MXS4" s="165"/>
      <c r="MXT4" s="165"/>
      <c r="MXU4" s="165"/>
      <c r="MXV4" s="165"/>
      <c r="MXW4" s="165"/>
      <c r="MXX4" s="165"/>
      <c r="MXY4" s="165"/>
      <c r="MXZ4" s="165"/>
      <c r="MYA4" s="165"/>
      <c r="MYB4" s="165"/>
      <c r="MYC4" s="165"/>
      <c r="MYD4" s="165"/>
      <c r="MYE4" s="165"/>
      <c r="MYF4" s="165"/>
      <c r="MYG4" s="165"/>
      <c r="MYH4" s="165"/>
      <c r="MYI4" s="165"/>
      <c r="MYJ4" s="165"/>
      <c r="MYK4" s="165"/>
      <c r="MYL4" s="165"/>
      <c r="MYM4" s="165"/>
      <c r="MYN4" s="165"/>
      <c r="MYO4" s="165"/>
      <c r="MYP4" s="165"/>
      <c r="MYQ4" s="165"/>
      <c r="MYR4" s="165"/>
      <c r="MYS4" s="165"/>
      <c r="MYT4" s="165"/>
      <c r="MYU4" s="165"/>
      <c r="MYV4" s="165"/>
      <c r="MYW4" s="165"/>
      <c r="MYX4" s="165"/>
      <c r="MYY4" s="165"/>
      <c r="MYZ4" s="165"/>
      <c r="MZA4" s="165"/>
      <c r="MZB4" s="165"/>
      <c r="MZC4" s="165"/>
      <c r="MZD4" s="165"/>
      <c r="MZE4" s="165"/>
      <c r="MZF4" s="165"/>
      <c r="MZG4" s="165"/>
      <c r="MZH4" s="165"/>
      <c r="MZI4" s="165"/>
      <c r="MZJ4" s="165"/>
      <c r="MZK4" s="165"/>
      <c r="MZL4" s="165"/>
      <c r="MZM4" s="165"/>
      <c r="MZN4" s="165"/>
      <c r="MZO4" s="165"/>
      <c r="MZP4" s="165"/>
      <c r="MZQ4" s="165"/>
      <c r="MZR4" s="165"/>
      <c r="MZS4" s="165"/>
      <c r="MZT4" s="165"/>
      <c r="MZU4" s="165"/>
      <c r="MZV4" s="165"/>
      <c r="MZW4" s="165"/>
      <c r="MZX4" s="165"/>
      <c r="MZY4" s="165"/>
      <c r="MZZ4" s="165"/>
      <c r="NAA4" s="165"/>
      <c r="NAB4" s="165"/>
      <c r="NAC4" s="165"/>
      <c r="NAD4" s="165"/>
      <c r="NAE4" s="165"/>
      <c r="NAF4" s="165"/>
      <c r="NAG4" s="165"/>
      <c r="NAH4" s="165"/>
      <c r="NAI4" s="165"/>
      <c r="NAJ4" s="165"/>
      <c r="NAK4" s="165"/>
      <c r="NAL4" s="165"/>
      <c r="NAM4" s="165"/>
      <c r="NAN4" s="165"/>
      <c r="NAO4" s="165"/>
      <c r="NAP4" s="165"/>
      <c r="NAQ4" s="165"/>
      <c r="NAR4" s="165"/>
      <c r="NAS4" s="165"/>
      <c r="NAT4" s="165"/>
      <c r="NAU4" s="165"/>
      <c r="NAV4" s="165"/>
      <c r="NAW4" s="165"/>
      <c r="NAX4" s="165"/>
      <c r="NAY4" s="165"/>
      <c r="NAZ4" s="165"/>
      <c r="NBA4" s="165"/>
      <c r="NBB4" s="165"/>
      <c r="NBC4" s="165"/>
      <c r="NBD4" s="165"/>
      <c r="NBE4" s="165"/>
      <c r="NBF4" s="165"/>
      <c r="NBG4" s="165"/>
      <c r="NBH4" s="165"/>
      <c r="NBI4" s="165"/>
      <c r="NBJ4" s="165"/>
      <c r="NBK4" s="165"/>
      <c r="NBL4" s="165"/>
      <c r="NBM4" s="165"/>
      <c r="NBN4" s="165"/>
      <c r="NBO4" s="165"/>
      <c r="NBP4" s="165"/>
      <c r="NBQ4" s="165"/>
      <c r="NBR4" s="165"/>
      <c r="NBS4" s="165"/>
      <c r="NBT4" s="165"/>
      <c r="NBU4" s="165"/>
      <c r="NBV4" s="165"/>
      <c r="NBW4" s="165"/>
      <c r="NBX4" s="165"/>
      <c r="NBY4" s="165"/>
      <c r="NBZ4" s="165"/>
      <c r="NCA4" s="165"/>
      <c r="NCB4" s="165"/>
      <c r="NCC4" s="165"/>
      <c r="NCD4" s="165"/>
      <c r="NCE4" s="165"/>
      <c r="NCF4" s="165"/>
      <c r="NCG4" s="165"/>
      <c r="NCH4" s="165"/>
      <c r="NCI4" s="165"/>
      <c r="NCJ4" s="165"/>
      <c r="NCK4" s="165"/>
      <c r="NCL4" s="165"/>
      <c r="NCM4" s="165"/>
      <c r="NCN4" s="165"/>
      <c r="NCO4" s="165"/>
      <c r="NCP4" s="165"/>
      <c r="NCQ4" s="165"/>
      <c r="NCR4" s="165"/>
      <c r="NCS4" s="165"/>
      <c r="NCT4" s="165"/>
      <c r="NCU4" s="165"/>
      <c r="NCV4" s="165"/>
      <c r="NCW4" s="165"/>
      <c r="NCX4" s="165"/>
      <c r="NCY4" s="165"/>
      <c r="NCZ4" s="165"/>
      <c r="NDA4" s="165"/>
      <c r="NDB4" s="165"/>
      <c r="NDC4" s="165"/>
      <c r="NDD4" s="165"/>
      <c r="NDE4" s="165"/>
      <c r="NDF4" s="165"/>
      <c r="NDG4" s="165"/>
      <c r="NDH4" s="165"/>
      <c r="NDI4" s="165"/>
      <c r="NDJ4" s="165"/>
      <c r="NDK4" s="165"/>
      <c r="NDL4" s="165"/>
      <c r="NDM4" s="165"/>
      <c r="NDN4" s="165"/>
      <c r="NDO4" s="165"/>
      <c r="NDP4" s="165"/>
      <c r="NDQ4" s="165"/>
      <c r="NDR4" s="165"/>
      <c r="NDS4" s="165"/>
      <c r="NDT4" s="165"/>
      <c r="NDU4" s="165"/>
      <c r="NDV4" s="165"/>
      <c r="NDW4" s="165"/>
      <c r="NDX4" s="165"/>
      <c r="NDY4" s="165"/>
      <c r="NDZ4" s="165"/>
      <c r="NEA4" s="165"/>
      <c r="NEB4" s="165"/>
      <c r="NEC4" s="165"/>
      <c r="NED4" s="165"/>
      <c r="NEE4" s="165"/>
      <c r="NEF4" s="165"/>
      <c r="NEG4" s="165"/>
      <c r="NEH4" s="165"/>
      <c r="NEI4" s="165"/>
      <c r="NEJ4" s="165"/>
      <c r="NEK4" s="165"/>
      <c r="NEL4" s="165"/>
      <c r="NEM4" s="165"/>
      <c r="NEN4" s="165"/>
      <c r="NEO4" s="165"/>
      <c r="NEP4" s="165"/>
      <c r="NEQ4" s="165"/>
      <c r="NER4" s="165"/>
      <c r="NES4" s="165"/>
      <c r="NET4" s="165"/>
      <c r="NEU4" s="165"/>
      <c r="NEV4" s="165"/>
      <c r="NEW4" s="165"/>
      <c r="NEX4" s="165"/>
      <c r="NEY4" s="165"/>
      <c r="NEZ4" s="165"/>
      <c r="NFA4" s="165"/>
      <c r="NFB4" s="165"/>
      <c r="NFC4" s="165"/>
      <c r="NFD4" s="165"/>
      <c r="NFE4" s="165"/>
      <c r="NFF4" s="165"/>
      <c r="NFG4" s="165"/>
      <c r="NFH4" s="165"/>
      <c r="NFI4" s="165"/>
      <c r="NFJ4" s="165"/>
      <c r="NFK4" s="165"/>
      <c r="NFL4" s="165"/>
      <c r="NFM4" s="165"/>
      <c r="NFN4" s="165"/>
      <c r="NFO4" s="165"/>
      <c r="NFP4" s="165"/>
      <c r="NFQ4" s="165"/>
      <c r="NFR4" s="165"/>
      <c r="NFS4" s="165"/>
      <c r="NFT4" s="165"/>
      <c r="NFU4" s="165"/>
      <c r="NFV4" s="165"/>
      <c r="NFW4" s="165"/>
      <c r="NFX4" s="165"/>
      <c r="NFY4" s="165"/>
      <c r="NFZ4" s="165"/>
      <c r="NGA4" s="165"/>
      <c r="NGB4" s="165"/>
      <c r="NGC4" s="165"/>
      <c r="NGD4" s="165"/>
      <c r="NGE4" s="165"/>
      <c r="NGF4" s="165"/>
      <c r="NGG4" s="165"/>
      <c r="NGH4" s="165"/>
      <c r="NGI4" s="165"/>
      <c r="NGJ4" s="165"/>
      <c r="NGK4" s="165"/>
      <c r="NGL4" s="165"/>
      <c r="NGM4" s="165"/>
      <c r="NGN4" s="165"/>
      <c r="NGO4" s="165"/>
      <c r="NGP4" s="165"/>
      <c r="NGQ4" s="165"/>
      <c r="NGR4" s="165"/>
      <c r="NGS4" s="165"/>
      <c r="NGT4" s="165"/>
      <c r="NGU4" s="165"/>
      <c r="NGV4" s="165"/>
      <c r="NGW4" s="165"/>
      <c r="NGX4" s="165"/>
      <c r="NGY4" s="165"/>
      <c r="NGZ4" s="165"/>
      <c r="NHA4" s="165"/>
      <c r="NHB4" s="165"/>
      <c r="NHC4" s="165"/>
      <c r="NHD4" s="165"/>
      <c r="NHE4" s="165"/>
      <c r="NHF4" s="165"/>
      <c r="NHG4" s="165"/>
      <c r="NHH4" s="165"/>
      <c r="NHI4" s="165"/>
      <c r="NHJ4" s="165"/>
      <c r="NHK4" s="165"/>
      <c r="NHL4" s="165"/>
      <c r="NHM4" s="165"/>
      <c r="NHN4" s="165"/>
      <c r="NHO4" s="165"/>
      <c r="NHP4" s="165"/>
      <c r="NHQ4" s="165"/>
      <c r="NHR4" s="165"/>
      <c r="NHS4" s="165"/>
      <c r="NHT4" s="165"/>
      <c r="NHU4" s="165"/>
      <c r="NHV4" s="165"/>
      <c r="NHW4" s="165"/>
      <c r="NHX4" s="165"/>
      <c r="NHY4" s="165"/>
      <c r="NHZ4" s="165"/>
      <c r="NIA4" s="165"/>
      <c r="NIB4" s="165"/>
      <c r="NIC4" s="165"/>
      <c r="NID4" s="165"/>
      <c r="NIE4" s="165"/>
      <c r="NIF4" s="165"/>
      <c r="NIG4" s="165"/>
      <c r="NIH4" s="165"/>
      <c r="NII4" s="165"/>
      <c r="NIJ4" s="165"/>
      <c r="NIK4" s="165"/>
      <c r="NIL4" s="165"/>
      <c r="NIM4" s="165"/>
      <c r="NIN4" s="165"/>
      <c r="NIO4" s="165"/>
      <c r="NIP4" s="165"/>
      <c r="NIQ4" s="165"/>
      <c r="NIR4" s="165"/>
      <c r="NIS4" s="165"/>
      <c r="NIT4" s="165"/>
      <c r="NIU4" s="165"/>
      <c r="NIV4" s="165"/>
      <c r="NIW4" s="165"/>
      <c r="NIX4" s="165"/>
      <c r="NIY4" s="165"/>
      <c r="NIZ4" s="165"/>
      <c r="NJA4" s="165"/>
      <c r="NJB4" s="165"/>
      <c r="NJC4" s="165"/>
      <c r="NJD4" s="165"/>
      <c r="NJE4" s="165"/>
      <c r="NJF4" s="165"/>
      <c r="NJG4" s="165"/>
      <c r="NJH4" s="165"/>
      <c r="NJI4" s="165"/>
      <c r="NJJ4" s="165"/>
      <c r="NJK4" s="165"/>
      <c r="NJL4" s="165"/>
      <c r="NJM4" s="165"/>
      <c r="NJN4" s="165"/>
      <c r="NJO4" s="165"/>
      <c r="NJP4" s="165"/>
      <c r="NJQ4" s="165"/>
      <c r="NJR4" s="165"/>
      <c r="NJS4" s="165"/>
      <c r="NJT4" s="165"/>
      <c r="NJU4" s="165"/>
      <c r="NJV4" s="165"/>
      <c r="NJW4" s="165"/>
      <c r="NJX4" s="165"/>
      <c r="NJY4" s="165"/>
      <c r="NJZ4" s="165"/>
      <c r="NKA4" s="165"/>
      <c r="NKB4" s="165"/>
      <c r="NKC4" s="165"/>
      <c r="NKD4" s="165"/>
      <c r="NKE4" s="165"/>
      <c r="NKF4" s="165"/>
      <c r="NKG4" s="165"/>
      <c r="NKH4" s="165"/>
      <c r="NKI4" s="165"/>
      <c r="NKJ4" s="165"/>
      <c r="NKK4" s="165"/>
      <c r="NKL4" s="165"/>
      <c r="NKM4" s="165"/>
      <c r="NKN4" s="165"/>
      <c r="NKO4" s="165"/>
      <c r="NKP4" s="165"/>
      <c r="NKQ4" s="165"/>
      <c r="NKR4" s="165"/>
      <c r="NKS4" s="165"/>
      <c r="NKT4" s="165"/>
      <c r="NKU4" s="165"/>
      <c r="NKV4" s="165"/>
      <c r="NKW4" s="165"/>
      <c r="NKX4" s="165"/>
      <c r="NKY4" s="165"/>
      <c r="NKZ4" s="165"/>
      <c r="NLA4" s="165"/>
      <c r="NLB4" s="165"/>
      <c r="NLC4" s="165"/>
      <c r="NLD4" s="165"/>
      <c r="NLE4" s="165"/>
      <c r="NLF4" s="165"/>
      <c r="NLG4" s="165"/>
      <c r="NLH4" s="165"/>
      <c r="NLI4" s="165"/>
      <c r="NLJ4" s="165"/>
      <c r="NLK4" s="165"/>
      <c r="NLL4" s="165"/>
      <c r="NLM4" s="165"/>
      <c r="NLN4" s="165"/>
      <c r="NLO4" s="165"/>
      <c r="NLP4" s="165"/>
      <c r="NLQ4" s="165"/>
      <c r="NLR4" s="165"/>
      <c r="NLS4" s="165"/>
      <c r="NLT4" s="165"/>
      <c r="NLU4" s="165"/>
      <c r="NLV4" s="165"/>
      <c r="NLW4" s="165"/>
      <c r="NLX4" s="165"/>
      <c r="NLY4" s="165"/>
      <c r="NLZ4" s="165"/>
      <c r="NMA4" s="165"/>
      <c r="NMB4" s="165"/>
      <c r="NMC4" s="165"/>
      <c r="NMD4" s="165"/>
      <c r="NME4" s="165"/>
      <c r="NMF4" s="165"/>
      <c r="NMG4" s="165"/>
      <c r="NMH4" s="165"/>
      <c r="NMI4" s="165"/>
      <c r="NMJ4" s="165"/>
      <c r="NMK4" s="165"/>
      <c r="NML4" s="165"/>
      <c r="NMM4" s="165"/>
      <c r="NMN4" s="165"/>
      <c r="NMO4" s="165"/>
      <c r="NMP4" s="165"/>
      <c r="NMQ4" s="165"/>
      <c r="NMR4" s="165"/>
      <c r="NMS4" s="165"/>
      <c r="NMT4" s="165"/>
      <c r="NMU4" s="165"/>
      <c r="NMV4" s="165"/>
      <c r="NMW4" s="165"/>
      <c r="NMX4" s="165"/>
      <c r="NMY4" s="165"/>
      <c r="NMZ4" s="165"/>
      <c r="NNA4" s="165"/>
      <c r="NNB4" s="165"/>
      <c r="NNC4" s="165"/>
      <c r="NND4" s="165"/>
      <c r="NNE4" s="165"/>
      <c r="NNF4" s="165"/>
      <c r="NNG4" s="165"/>
      <c r="NNH4" s="165"/>
      <c r="NNI4" s="165"/>
      <c r="NNJ4" s="165"/>
      <c r="NNK4" s="165"/>
      <c r="NNL4" s="165"/>
      <c r="NNM4" s="165"/>
      <c r="NNN4" s="165"/>
      <c r="NNO4" s="165"/>
      <c r="NNP4" s="165"/>
      <c r="NNQ4" s="165"/>
      <c r="NNR4" s="165"/>
      <c r="NNS4" s="165"/>
      <c r="NNT4" s="165"/>
      <c r="NNU4" s="165"/>
      <c r="NNV4" s="165"/>
      <c r="NNW4" s="165"/>
      <c r="NNX4" s="165"/>
      <c r="NNY4" s="165"/>
      <c r="NNZ4" s="165"/>
      <c r="NOA4" s="165"/>
      <c r="NOB4" s="165"/>
      <c r="NOC4" s="165"/>
      <c r="NOD4" s="165"/>
      <c r="NOE4" s="165"/>
      <c r="NOF4" s="165"/>
      <c r="NOG4" s="165"/>
      <c r="NOH4" s="165"/>
      <c r="NOI4" s="165"/>
      <c r="NOJ4" s="165"/>
      <c r="NOK4" s="165"/>
      <c r="NOL4" s="165"/>
      <c r="NOM4" s="165"/>
      <c r="NON4" s="165"/>
      <c r="NOO4" s="165"/>
      <c r="NOP4" s="165"/>
      <c r="NOQ4" s="165"/>
      <c r="NOR4" s="165"/>
      <c r="NOS4" s="165"/>
      <c r="NOT4" s="165"/>
      <c r="NOU4" s="165"/>
      <c r="NOV4" s="165"/>
      <c r="NOW4" s="165"/>
      <c r="NOX4" s="165"/>
      <c r="NOY4" s="165"/>
      <c r="NOZ4" s="165"/>
      <c r="NPA4" s="165"/>
      <c r="NPB4" s="165"/>
      <c r="NPC4" s="165"/>
      <c r="NPD4" s="165"/>
      <c r="NPE4" s="165"/>
      <c r="NPF4" s="165"/>
      <c r="NPG4" s="165"/>
      <c r="NPH4" s="165"/>
      <c r="NPI4" s="165"/>
      <c r="NPJ4" s="165"/>
      <c r="NPK4" s="165"/>
      <c r="NPL4" s="165"/>
      <c r="NPM4" s="165"/>
      <c r="NPN4" s="165"/>
      <c r="NPO4" s="165"/>
      <c r="NPP4" s="165"/>
      <c r="NPQ4" s="165"/>
      <c r="NPR4" s="165"/>
      <c r="NPS4" s="165"/>
      <c r="NPT4" s="165"/>
      <c r="NPU4" s="165"/>
      <c r="NPV4" s="165"/>
      <c r="NPW4" s="165"/>
      <c r="NPX4" s="165"/>
      <c r="NPY4" s="165"/>
      <c r="NPZ4" s="165"/>
      <c r="NQA4" s="165"/>
      <c r="NQB4" s="165"/>
      <c r="NQC4" s="165"/>
      <c r="NQD4" s="165"/>
      <c r="NQE4" s="165"/>
      <c r="NQF4" s="165"/>
      <c r="NQG4" s="165"/>
      <c r="NQH4" s="165"/>
      <c r="NQI4" s="165"/>
      <c r="NQJ4" s="165"/>
      <c r="NQK4" s="165"/>
      <c r="NQL4" s="165"/>
      <c r="NQM4" s="165"/>
      <c r="NQN4" s="165"/>
      <c r="NQO4" s="165"/>
      <c r="NQP4" s="165"/>
      <c r="NQQ4" s="165"/>
      <c r="NQR4" s="165"/>
      <c r="NQS4" s="165"/>
      <c r="NQT4" s="165"/>
      <c r="NQU4" s="165"/>
      <c r="NQV4" s="165"/>
      <c r="NQW4" s="165"/>
      <c r="NQX4" s="165"/>
      <c r="NQY4" s="165"/>
      <c r="NQZ4" s="165"/>
      <c r="NRA4" s="165"/>
      <c r="NRB4" s="165"/>
      <c r="NRC4" s="165"/>
      <c r="NRD4" s="165"/>
      <c r="NRE4" s="165"/>
      <c r="NRF4" s="165"/>
      <c r="NRG4" s="165"/>
      <c r="NRH4" s="165"/>
      <c r="NRI4" s="165"/>
      <c r="NRJ4" s="165"/>
      <c r="NRK4" s="165"/>
      <c r="NRL4" s="165"/>
      <c r="NRM4" s="165"/>
      <c r="NRN4" s="165"/>
      <c r="NRO4" s="165"/>
      <c r="NRP4" s="165"/>
      <c r="NRQ4" s="165"/>
      <c r="NRR4" s="165"/>
      <c r="NRS4" s="165"/>
      <c r="NRT4" s="165"/>
      <c r="NRU4" s="165"/>
      <c r="NRV4" s="165"/>
      <c r="NRW4" s="165"/>
      <c r="NRX4" s="165"/>
      <c r="NRY4" s="165"/>
      <c r="NRZ4" s="165"/>
      <c r="NSA4" s="165"/>
      <c r="NSB4" s="165"/>
      <c r="NSC4" s="165"/>
      <c r="NSD4" s="165"/>
      <c r="NSE4" s="165"/>
      <c r="NSF4" s="165"/>
      <c r="NSG4" s="165"/>
      <c r="NSH4" s="165"/>
      <c r="NSI4" s="165"/>
      <c r="NSJ4" s="165"/>
      <c r="NSK4" s="165"/>
      <c r="NSL4" s="165"/>
      <c r="NSM4" s="165"/>
      <c r="NSN4" s="165"/>
      <c r="NSO4" s="165"/>
      <c r="NSP4" s="165"/>
      <c r="NSQ4" s="165"/>
      <c r="NSR4" s="165"/>
      <c r="NSS4" s="165"/>
      <c r="NST4" s="165"/>
      <c r="NSU4" s="165"/>
      <c r="NSV4" s="165"/>
      <c r="NSW4" s="165"/>
      <c r="NSX4" s="165"/>
      <c r="NSY4" s="165"/>
      <c r="NSZ4" s="165"/>
      <c r="NTA4" s="165"/>
      <c r="NTB4" s="165"/>
      <c r="NTC4" s="165"/>
      <c r="NTD4" s="165"/>
      <c r="NTE4" s="165"/>
      <c r="NTF4" s="165"/>
      <c r="NTG4" s="165"/>
      <c r="NTH4" s="165"/>
      <c r="NTI4" s="165"/>
      <c r="NTJ4" s="165"/>
      <c r="NTK4" s="165"/>
      <c r="NTL4" s="165"/>
      <c r="NTM4" s="165"/>
      <c r="NTN4" s="165"/>
      <c r="NTO4" s="165"/>
      <c r="NTP4" s="165"/>
      <c r="NTQ4" s="165"/>
      <c r="NTR4" s="165"/>
      <c r="NTS4" s="165"/>
      <c r="NTT4" s="165"/>
      <c r="NTU4" s="165"/>
      <c r="NTV4" s="165"/>
      <c r="NTW4" s="165"/>
      <c r="NTX4" s="165"/>
      <c r="NTY4" s="165"/>
      <c r="NTZ4" s="165"/>
      <c r="NUA4" s="165"/>
      <c r="NUB4" s="165"/>
      <c r="NUC4" s="165"/>
      <c r="NUD4" s="165"/>
      <c r="NUE4" s="165"/>
      <c r="NUF4" s="165"/>
      <c r="NUG4" s="165"/>
      <c r="NUH4" s="165"/>
      <c r="NUI4" s="165"/>
      <c r="NUJ4" s="165"/>
      <c r="NUK4" s="165"/>
      <c r="NUL4" s="165"/>
      <c r="NUM4" s="165"/>
      <c r="NUN4" s="165"/>
      <c r="NUO4" s="165"/>
      <c r="NUP4" s="165"/>
      <c r="NUQ4" s="165"/>
      <c r="NUR4" s="165"/>
      <c r="NUS4" s="165"/>
      <c r="NUT4" s="165"/>
      <c r="NUU4" s="165"/>
      <c r="NUV4" s="165"/>
      <c r="NUW4" s="165"/>
      <c r="NUX4" s="165"/>
      <c r="NUY4" s="165"/>
      <c r="NUZ4" s="165"/>
      <c r="NVA4" s="165"/>
      <c r="NVB4" s="165"/>
      <c r="NVC4" s="165"/>
      <c r="NVD4" s="165"/>
      <c r="NVE4" s="165"/>
      <c r="NVF4" s="165"/>
      <c r="NVG4" s="165"/>
      <c r="NVH4" s="165"/>
      <c r="NVI4" s="165"/>
      <c r="NVJ4" s="165"/>
      <c r="NVK4" s="165"/>
      <c r="NVL4" s="165"/>
      <c r="NVM4" s="165"/>
      <c r="NVN4" s="165"/>
      <c r="NVO4" s="165"/>
      <c r="NVP4" s="165"/>
      <c r="NVQ4" s="165"/>
      <c r="NVR4" s="165"/>
      <c r="NVS4" s="165"/>
      <c r="NVT4" s="165"/>
      <c r="NVU4" s="165"/>
      <c r="NVV4" s="165"/>
      <c r="NVW4" s="165"/>
      <c r="NVX4" s="165"/>
      <c r="NVY4" s="165"/>
      <c r="NVZ4" s="165"/>
      <c r="NWA4" s="165"/>
      <c r="NWB4" s="165"/>
      <c r="NWC4" s="165"/>
      <c r="NWD4" s="165"/>
      <c r="NWE4" s="165"/>
      <c r="NWF4" s="165"/>
      <c r="NWG4" s="165"/>
      <c r="NWH4" s="165"/>
      <c r="NWI4" s="165"/>
      <c r="NWJ4" s="165"/>
      <c r="NWK4" s="165"/>
      <c r="NWL4" s="165"/>
      <c r="NWM4" s="165"/>
      <c r="NWN4" s="165"/>
      <c r="NWO4" s="165"/>
      <c r="NWP4" s="165"/>
      <c r="NWQ4" s="165"/>
      <c r="NWR4" s="165"/>
      <c r="NWS4" s="165"/>
      <c r="NWT4" s="165"/>
      <c r="NWU4" s="165"/>
      <c r="NWV4" s="165"/>
      <c r="NWW4" s="165"/>
      <c r="NWX4" s="165"/>
      <c r="NWY4" s="165"/>
      <c r="NWZ4" s="165"/>
      <c r="NXA4" s="165"/>
      <c r="NXB4" s="165"/>
      <c r="NXC4" s="165"/>
      <c r="NXD4" s="165"/>
      <c r="NXE4" s="165"/>
      <c r="NXF4" s="165"/>
      <c r="NXG4" s="165"/>
      <c r="NXH4" s="165"/>
      <c r="NXI4" s="165"/>
      <c r="NXJ4" s="165"/>
      <c r="NXK4" s="165"/>
      <c r="NXL4" s="165"/>
      <c r="NXM4" s="165"/>
      <c r="NXN4" s="165"/>
      <c r="NXO4" s="165"/>
      <c r="NXP4" s="165"/>
      <c r="NXQ4" s="165"/>
      <c r="NXR4" s="165"/>
      <c r="NXS4" s="165"/>
      <c r="NXT4" s="165"/>
      <c r="NXU4" s="165"/>
      <c r="NXV4" s="165"/>
      <c r="NXW4" s="165"/>
      <c r="NXX4" s="165"/>
      <c r="NXY4" s="165"/>
      <c r="NXZ4" s="165"/>
      <c r="NYA4" s="165"/>
      <c r="NYB4" s="165"/>
      <c r="NYC4" s="165"/>
      <c r="NYD4" s="165"/>
      <c r="NYE4" s="165"/>
      <c r="NYF4" s="165"/>
      <c r="NYG4" s="165"/>
      <c r="NYH4" s="165"/>
      <c r="NYI4" s="165"/>
      <c r="NYJ4" s="165"/>
      <c r="NYK4" s="165"/>
      <c r="NYL4" s="165"/>
      <c r="NYM4" s="165"/>
      <c r="NYN4" s="165"/>
      <c r="NYO4" s="165"/>
      <c r="NYP4" s="165"/>
      <c r="NYQ4" s="165"/>
      <c r="NYR4" s="165"/>
      <c r="NYS4" s="165"/>
      <c r="NYT4" s="165"/>
      <c r="NYU4" s="165"/>
      <c r="NYV4" s="165"/>
      <c r="NYW4" s="165"/>
      <c r="NYX4" s="165"/>
      <c r="NYY4" s="165"/>
      <c r="NYZ4" s="165"/>
      <c r="NZA4" s="165"/>
      <c r="NZB4" s="165"/>
      <c r="NZC4" s="165"/>
      <c r="NZD4" s="165"/>
      <c r="NZE4" s="165"/>
      <c r="NZF4" s="165"/>
      <c r="NZG4" s="165"/>
      <c r="NZH4" s="165"/>
      <c r="NZI4" s="165"/>
      <c r="NZJ4" s="165"/>
      <c r="NZK4" s="165"/>
      <c r="NZL4" s="165"/>
      <c r="NZM4" s="165"/>
      <c r="NZN4" s="165"/>
      <c r="NZO4" s="165"/>
      <c r="NZP4" s="165"/>
      <c r="NZQ4" s="165"/>
      <c r="NZR4" s="165"/>
      <c r="NZS4" s="165"/>
      <c r="NZT4" s="165"/>
      <c r="NZU4" s="165"/>
      <c r="NZV4" s="165"/>
      <c r="NZW4" s="165"/>
      <c r="NZX4" s="165"/>
      <c r="NZY4" s="165"/>
      <c r="NZZ4" s="165"/>
      <c r="OAA4" s="165"/>
      <c r="OAB4" s="165"/>
      <c r="OAC4" s="165"/>
      <c r="OAD4" s="165"/>
      <c r="OAE4" s="165"/>
      <c r="OAF4" s="165"/>
      <c r="OAG4" s="165"/>
      <c r="OAH4" s="165"/>
      <c r="OAI4" s="165"/>
      <c r="OAJ4" s="165"/>
      <c r="OAK4" s="165"/>
      <c r="OAL4" s="165"/>
      <c r="OAM4" s="165"/>
      <c r="OAN4" s="165"/>
      <c r="OAO4" s="165"/>
      <c r="OAP4" s="165"/>
      <c r="OAQ4" s="165"/>
      <c r="OAR4" s="165"/>
      <c r="OAS4" s="165"/>
      <c r="OAT4" s="165"/>
      <c r="OAU4" s="165"/>
      <c r="OAV4" s="165"/>
      <c r="OAW4" s="165"/>
      <c r="OAX4" s="165"/>
      <c r="OAY4" s="165"/>
      <c r="OAZ4" s="165"/>
      <c r="OBA4" s="165"/>
      <c r="OBB4" s="165"/>
      <c r="OBC4" s="165"/>
      <c r="OBD4" s="165"/>
      <c r="OBE4" s="165"/>
      <c r="OBF4" s="165"/>
      <c r="OBG4" s="165"/>
      <c r="OBH4" s="165"/>
      <c r="OBI4" s="165"/>
      <c r="OBJ4" s="165"/>
      <c r="OBK4" s="165"/>
      <c r="OBL4" s="165"/>
      <c r="OBM4" s="165"/>
      <c r="OBN4" s="165"/>
      <c r="OBO4" s="165"/>
      <c r="OBP4" s="165"/>
      <c r="OBQ4" s="165"/>
      <c r="OBR4" s="165"/>
      <c r="OBS4" s="165"/>
      <c r="OBT4" s="165"/>
      <c r="OBU4" s="165"/>
      <c r="OBV4" s="165"/>
      <c r="OBW4" s="165"/>
      <c r="OBX4" s="165"/>
      <c r="OBY4" s="165"/>
      <c r="OBZ4" s="165"/>
      <c r="OCA4" s="165"/>
      <c r="OCB4" s="165"/>
      <c r="OCC4" s="165"/>
      <c r="OCD4" s="165"/>
      <c r="OCE4" s="165"/>
      <c r="OCF4" s="165"/>
      <c r="OCG4" s="165"/>
      <c r="OCH4" s="165"/>
      <c r="OCI4" s="165"/>
      <c r="OCJ4" s="165"/>
      <c r="OCK4" s="165"/>
      <c r="OCL4" s="165"/>
      <c r="OCM4" s="165"/>
      <c r="OCN4" s="165"/>
      <c r="OCO4" s="165"/>
      <c r="OCP4" s="165"/>
      <c r="OCQ4" s="165"/>
      <c r="OCR4" s="165"/>
      <c r="OCS4" s="165"/>
      <c r="OCT4" s="165"/>
      <c r="OCU4" s="165"/>
      <c r="OCV4" s="165"/>
      <c r="OCW4" s="165"/>
      <c r="OCX4" s="165"/>
      <c r="OCY4" s="165"/>
      <c r="OCZ4" s="165"/>
      <c r="ODA4" s="165"/>
      <c r="ODB4" s="165"/>
      <c r="ODC4" s="165"/>
      <c r="ODD4" s="165"/>
      <c r="ODE4" s="165"/>
      <c r="ODF4" s="165"/>
      <c r="ODG4" s="165"/>
      <c r="ODH4" s="165"/>
      <c r="ODI4" s="165"/>
      <c r="ODJ4" s="165"/>
      <c r="ODK4" s="165"/>
      <c r="ODL4" s="165"/>
      <c r="ODM4" s="165"/>
      <c r="ODN4" s="165"/>
      <c r="ODO4" s="165"/>
      <c r="ODP4" s="165"/>
      <c r="ODQ4" s="165"/>
      <c r="ODR4" s="165"/>
      <c r="ODS4" s="165"/>
      <c r="ODT4" s="165"/>
      <c r="ODU4" s="165"/>
      <c r="ODV4" s="165"/>
      <c r="ODW4" s="165"/>
      <c r="ODX4" s="165"/>
      <c r="ODY4" s="165"/>
      <c r="ODZ4" s="165"/>
      <c r="OEA4" s="165"/>
      <c r="OEB4" s="165"/>
      <c r="OEC4" s="165"/>
      <c r="OED4" s="165"/>
      <c r="OEE4" s="165"/>
      <c r="OEF4" s="165"/>
      <c r="OEG4" s="165"/>
      <c r="OEH4" s="165"/>
      <c r="OEI4" s="165"/>
      <c r="OEJ4" s="165"/>
      <c r="OEK4" s="165"/>
      <c r="OEL4" s="165"/>
      <c r="OEM4" s="165"/>
      <c r="OEN4" s="165"/>
      <c r="OEO4" s="165"/>
      <c r="OEP4" s="165"/>
      <c r="OEQ4" s="165"/>
      <c r="OER4" s="165"/>
      <c r="OES4" s="165"/>
      <c r="OET4" s="165"/>
      <c r="OEU4" s="165"/>
      <c r="OEV4" s="165"/>
      <c r="OEW4" s="165"/>
      <c r="OEX4" s="165"/>
      <c r="OEY4" s="165"/>
      <c r="OEZ4" s="165"/>
      <c r="OFA4" s="165"/>
      <c r="OFB4" s="165"/>
      <c r="OFC4" s="165"/>
      <c r="OFD4" s="165"/>
      <c r="OFE4" s="165"/>
      <c r="OFF4" s="165"/>
      <c r="OFG4" s="165"/>
      <c r="OFH4" s="165"/>
      <c r="OFI4" s="165"/>
      <c r="OFJ4" s="165"/>
      <c r="OFK4" s="165"/>
      <c r="OFL4" s="165"/>
      <c r="OFM4" s="165"/>
      <c r="OFN4" s="165"/>
      <c r="OFO4" s="165"/>
      <c r="OFP4" s="165"/>
      <c r="OFQ4" s="165"/>
      <c r="OFR4" s="165"/>
      <c r="OFS4" s="165"/>
      <c r="OFT4" s="165"/>
      <c r="OFU4" s="165"/>
      <c r="OFV4" s="165"/>
      <c r="OFW4" s="165"/>
      <c r="OFX4" s="165"/>
      <c r="OFY4" s="165"/>
      <c r="OFZ4" s="165"/>
      <c r="OGA4" s="165"/>
      <c r="OGB4" s="165"/>
      <c r="OGC4" s="165"/>
      <c r="OGD4" s="165"/>
      <c r="OGE4" s="165"/>
      <c r="OGF4" s="165"/>
      <c r="OGG4" s="165"/>
      <c r="OGH4" s="165"/>
      <c r="OGI4" s="165"/>
      <c r="OGJ4" s="165"/>
      <c r="OGK4" s="165"/>
      <c r="OGL4" s="165"/>
      <c r="OGM4" s="165"/>
      <c r="OGN4" s="165"/>
      <c r="OGO4" s="165"/>
      <c r="OGP4" s="165"/>
      <c r="OGQ4" s="165"/>
      <c r="OGR4" s="165"/>
      <c r="OGS4" s="165"/>
      <c r="OGT4" s="165"/>
      <c r="OGU4" s="165"/>
      <c r="OGV4" s="165"/>
      <c r="OGW4" s="165"/>
      <c r="OGX4" s="165"/>
      <c r="OGY4" s="165"/>
      <c r="OGZ4" s="165"/>
      <c r="OHA4" s="165"/>
      <c r="OHB4" s="165"/>
      <c r="OHC4" s="165"/>
      <c r="OHD4" s="165"/>
      <c r="OHE4" s="165"/>
      <c r="OHF4" s="165"/>
      <c r="OHG4" s="165"/>
      <c r="OHH4" s="165"/>
      <c r="OHI4" s="165"/>
      <c r="OHJ4" s="165"/>
      <c r="OHK4" s="165"/>
      <c r="OHL4" s="165"/>
      <c r="OHM4" s="165"/>
      <c r="OHN4" s="165"/>
      <c r="OHO4" s="165"/>
      <c r="OHP4" s="165"/>
      <c r="OHQ4" s="165"/>
      <c r="OHR4" s="165"/>
      <c r="OHS4" s="165"/>
      <c r="OHT4" s="165"/>
      <c r="OHU4" s="165"/>
      <c r="OHV4" s="165"/>
      <c r="OHW4" s="165"/>
      <c r="OHX4" s="165"/>
      <c r="OHY4" s="165"/>
      <c r="OHZ4" s="165"/>
      <c r="OIA4" s="165"/>
      <c r="OIB4" s="165"/>
      <c r="OIC4" s="165"/>
      <c r="OID4" s="165"/>
      <c r="OIE4" s="165"/>
      <c r="OIF4" s="165"/>
      <c r="OIG4" s="165"/>
      <c r="OIH4" s="165"/>
      <c r="OII4" s="165"/>
      <c r="OIJ4" s="165"/>
      <c r="OIK4" s="165"/>
      <c r="OIL4" s="165"/>
      <c r="OIM4" s="165"/>
      <c r="OIN4" s="165"/>
      <c r="OIO4" s="165"/>
      <c r="OIP4" s="165"/>
      <c r="OIQ4" s="165"/>
      <c r="OIR4" s="165"/>
      <c r="OIS4" s="165"/>
      <c r="OIT4" s="165"/>
      <c r="OIU4" s="165"/>
      <c r="OIV4" s="165"/>
      <c r="OIW4" s="165"/>
      <c r="OIX4" s="165"/>
      <c r="OIY4" s="165"/>
      <c r="OIZ4" s="165"/>
      <c r="OJA4" s="165"/>
      <c r="OJB4" s="165"/>
      <c r="OJC4" s="165"/>
      <c r="OJD4" s="165"/>
      <c r="OJE4" s="165"/>
      <c r="OJF4" s="165"/>
      <c r="OJG4" s="165"/>
      <c r="OJH4" s="165"/>
      <c r="OJI4" s="165"/>
      <c r="OJJ4" s="165"/>
      <c r="OJK4" s="165"/>
      <c r="OJL4" s="165"/>
      <c r="OJM4" s="165"/>
      <c r="OJN4" s="165"/>
      <c r="OJO4" s="165"/>
      <c r="OJP4" s="165"/>
      <c r="OJQ4" s="165"/>
      <c r="OJR4" s="165"/>
      <c r="OJS4" s="165"/>
      <c r="OJT4" s="165"/>
      <c r="OJU4" s="165"/>
      <c r="OJV4" s="165"/>
      <c r="OJW4" s="165"/>
      <c r="OJX4" s="165"/>
      <c r="OJY4" s="165"/>
      <c r="OJZ4" s="165"/>
      <c r="OKA4" s="165"/>
      <c r="OKB4" s="165"/>
      <c r="OKC4" s="165"/>
      <c r="OKD4" s="165"/>
      <c r="OKE4" s="165"/>
      <c r="OKF4" s="165"/>
      <c r="OKG4" s="165"/>
      <c r="OKH4" s="165"/>
      <c r="OKI4" s="165"/>
      <c r="OKJ4" s="165"/>
      <c r="OKK4" s="165"/>
      <c r="OKL4" s="165"/>
      <c r="OKM4" s="165"/>
      <c r="OKN4" s="165"/>
      <c r="OKO4" s="165"/>
      <c r="OKP4" s="165"/>
      <c r="OKQ4" s="165"/>
      <c r="OKR4" s="165"/>
      <c r="OKS4" s="165"/>
      <c r="OKT4" s="165"/>
      <c r="OKU4" s="165"/>
      <c r="OKV4" s="165"/>
      <c r="OKW4" s="165"/>
      <c r="OKX4" s="165"/>
      <c r="OKY4" s="165"/>
      <c r="OKZ4" s="165"/>
      <c r="OLA4" s="165"/>
      <c r="OLB4" s="165"/>
      <c r="OLC4" s="165"/>
      <c r="OLD4" s="165"/>
      <c r="OLE4" s="165"/>
      <c r="OLF4" s="165"/>
      <c r="OLG4" s="165"/>
      <c r="OLH4" s="165"/>
      <c r="OLI4" s="165"/>
      <c r="OLJ4" s="165"/>
      <c r="OLK4" s="165"/>
      <c r="OLL4" s="165"/>
      <c r="OLM4" s="165"/>
      <c r="OLN4" s="165"/>
      <c r="OLO4" s="165"/>
      <c r="OLP4" s="165"/>
      <c r="OLQ4" s="165"/>
      <c r="OLR4" s="165"/>
      <c r="OLS4" s="165"/>
      <c r="OLT4" s="165"/>
      <c r="OLU4" s="165"/>
      <c r="OLV4" s="165"/>
      <c r="OLW4" s="165"/>
      <c r="OLX4" s="165"/>
      <c r="OLY4" s="165"/>
      <c r="OLZ4" s="165"/>
      <c r="OMA4" s="165"/>
      <c r="OMB4" s="165"/>
      <c r="OMC4" s="165"/>
      <c r="OMD4" s="165"/>
      <c r="OME4" s="165"/>
      <c r="OMF4" s="165"/>
      <c r="OMG4" s="165"/>
      <c r="OMH4" s="165"/>
      <c r="OMI4" s="165"/>
      <c r="OMJ4" s="165"/>
      <c r="OMK4" s="165"/>
      <c r="OML4" s="165"/>
      <c r="OMM4" s="165"/>
      <c r="OMN4" s="165"/>
      <c r="OMO4" s="165"/>
      <c r="OMP4" s="165"/>
      <c r="OMQ4" s="165"/>
      <c r="OMR4" s="165"/>
      <c r="OMS4" s="165"/>
      <c r="OMT4" s="165"/>
      <c r="OMU4" s="165"/>
      <c r="OMV4" s="165"/>
      <c r="OMW4" s="165"/>
      <c r="OMX4" s="165"/>
      <c r="OMY4" s="165"/>
      <c r="OMZ4" s="165"/>
      <c r="ONA4" s="165"/>
      <c r="ONB4" s="165"/>
      <c r="ONC4" s="165"/>
      <c r="OND4" s="165"/>
      <c r="ONE4" s="165"/>
      <c r="ONF4" s="165"/>
      <c r="ONG4" s="165"/>
      <c r="ONH4" s="165"/>
      <c r="ONI4" s="165"/>
      <c r="ONJ4" s="165"/>
      <c r="ONK4" s="165"/>
      <c r="ONL4" s="165"/>
      <c r="ONM4" s="165"/>
      <c r="ONN4" s="165"/>
      <c r="ONO4" s="165"/>
      <c r="ONP4" s="165"/>
      <c r="ONQ4" s="165"/>
      <c r="ONR4" s="165"/>
      <c r="ONS4" s="165"/>
      <c r="ONT4" s="165"/>
      <c r="ONU4" s="165"/>
      <c r="ONV4" s="165"/>
      <c r="ONW4" s="165"/>
      <c r="ONX4" s="165"/>
      <c r="ONY4" s="165"/>
      <c r="ONZ4" s="165"/>
      <c r="OOA4" s="165"/>
      <c r="OOB4" s="165"/>
      <c r="OOC4" s="165"/>
      <c r="OOD4" s="165"/>
      <c r="OOE4" s="165"/>
      <c r="OOF4" s="165"/>
      <c r="OOG4" s="165"/>
      <c r="OOH4" s="165"/>
      <c r="OOI4" s="165"/>
      <c r="OOJ4" s="165"/>
      <c r="OOK4" s="165"/>
      <c r="OOL4" s="165"/>
      <c r="OOM4" s="165"/>
      <c r="OON4" s="165"/>
      <c r="OOO4" s="165"/>
      <c r="OOP4" s="165"/>
      <c r="OOQ4" s="165"/>
      <c r="OOR4" s="165"/>
      <c r="OOS4" s="165"/>
      <c r="OOT4" s="165"/>
      <c r="OOU4" s="165"/>
      <c r="OOV4" s="165"/>
      <c r="OOW4" s="165"/>
      <c r="OOX4" s="165"/>
      <c r="OOY4" s="165"/>
      <c r="OOZ4" s="165"/>
      <c r="OPA4" s="165"/>
      <c r="OPB4" s="165"/>
      <c r="OPC4" s="165"/>
      <c r="OPD4" s="165"/>
      <c r="OPE4" s="165"/>
      <c r="OPF4" s="165"/>
      <c r="OPG4" s="165"/>
      <c r="OPH4" s="165"/>
      <c r="OPI4" s="165"/>
      <c r="OPJ4" s="165"/>
      <c r="OPK4" s="165"/>
      <c r="OPL4" s="165"/>
      <c r="OPM4" s="165"/>
      <c r="OPN4" s="165"/>
      <c r="OPO4" s="165"/>
      <c r="OPP4" s="165"/>
      <c r="OPQ4" s="165"/>
      <c r="OPR4" s="165"/>
      <c r="OPS4" s="165"/>
      <c r="OPT4" s="165"/>
      <c r="OPU4" s="165"/>
      <c r="OPV4" s="165"/>
      <c r="OPW4" s="165"/>
      <c r="OPX4" s="165"/>
      <c r="OPY4" s="165"/>
      <c r="OPZ4" s="165"/>
      <c r="OQA4" s="165"/>
      <c r="OQB4" s="165"/>
      <c r="OQC4" s="165"/>
      <c r="OQD4" s="165"/>
      <c r="OQE4" s="165"/>
      <c r="OQF4" s="165"/>
      <c r="OQG4" s="165"/>
      <c r="OQH4" s="165"/>
      <c r="OQI4" s="165"/>
      <c r="OQJ4" s="165"/>
      <c r="OQK4" s="165"/>
      <c r="OQL4" s="165"/>
      <c r="OQM4" s="165"/>
      <c r="OQN4" s="165"/>
      <c r="OQO4" s="165"/>
      <c r="OQP4" s="165"/>
      <c r="OQQ4" s="165"/>
      <c r="OQR4" s="165"/>
      <c r="OQS4" s="165"/>
      <c r="OQT4" s="165"/>
      <c r="OQU4" s="165"/>
      <c r="OQV4" s="165"/>
      <c r="OQW4" s="165"/>
      <c r="OQX4" s="165"/>
      <c r="OQY4" s="165"/>
      <c r="OQZ4" s="165"/>
      <c r="ORA4" s="165"/>
      <c r="ORB4" s="165"/>
      <c r="ORC4" s="165"/>
      <c r="ORD4" s="165"/>
      <c r="ORE4" s="165"/>
      <c r="ORF4" s="165"/>
      <c r="ORG4" s="165"/>
      <c r="ORH4" s="165"/>
      <c r="ORI4" s="165"/>
      <c r="ORJ4" s="165"/>
      <c r="ORK4" s="165"/>
      <c r="ORL4" s="165"/>
      <c r="ORM4" s="165"/>
      <c r="ORN4" s="165"/>
      <c r="ORO4" s="165"/>
      <c r="ORP4" s="165"/>
      <c r="ORQ4" s="165"/>
      <c r="ORR4" s="165"/>
      <c r="ORS4" s="165"/>
      <c r="ORT4" s="165"/>
      <c r="ORU4" s="165"/>
      <c r="ORV4" s="165"/>
      <c r="ORW4" s="165"/>
      <c r="ORX4" s="165"/>
      <c r="ORY4" s="165"/>
      <c r="ORZ4" s="165"/>
      <c r="OSA4" s="165"/>
      <c r="OSB4" s="165"/>
      <c r="OSC4" s="165"/>
      <c r="OSD4" s="165"/>
      <c r="OSE4" s="165"/>
      <c r="OSF4" s="165"/>
      <c r="OSG4" s="165"/>
      <c r="OSH4" s="165"/>
      <c r="OSI4" s="165"/>
      <c r="OSJ4" s="165"/>
      <c r="OSK4" s="165"/>
      <c r="OSL4" s="165"/>
      <c r="OSM4" s="165"/>
      <c r="OSN4" s="165"/>
      <c r="OSO4" s="165"/>
      <c r="OSP4" s="165"/>
      <c r="OSQ4" s="165"/>
      <c r="OSR4" s="165"/>
      <c r="OSS4" s="165"/>
      <c r="OST4" s="165"/>
      <c r="OSU4" s="165"/>
      <c r="OSV4" s="165"/>
      <c r="OSW4" s="165"/>
      <c r="OSX4" s="165"/>
      <c r="OSY4" s="165"/>
      <c r="OSZ4" s="165"/>
      <c r="OTA4" s="165"/>
      <c r="OTB4" s="165"/>
      <c r="OTC4" s="165"/>
      <c r="OTD4" s="165"/>
      <c r="OTE4" s="165"/>
      <c r="OTF4" s="165"/>
      <c r="OTG4" s="165"/>
      <c r="OTH4" s="165"/>
      <c r="OTI4" s="165"/>
      <c r="OTJ4" s="165"/>
      <c r="OTK4" s="165"/>
      <c r="OTL4" s="165"/>
      <c r="OTM4" s="165"/>
      <c r="OTN4" s="165"/>
      <c r="OTO4" s="165"/>
      <c r="OTP4" s="165"/>
      <c r="OTQ4" s="165"/>
      <c r="OTR4" s="165"/>
      <c r="OTS4" s="165"/>
      <c r="OTT4" s="165"/>
      <c r="OTU4" s="165"/>
      <c r="OTV4" s="165"/>
      <c r="OTW4" s="165"/>
      <c r="OTX4" s="165"/>
      <c r="OTY4" s="165"/>
      <c r="OTZ4" s="165"/>
      <c r="OUA4" s="165"/>
      <c r="OUB4" s="165"/>
      <c r="OUC4" s="165"/>
      <c r="OUD4" s="165"/>
      <c r="OUE4" s="165"/>
      <c r="OUF4" s="165"/>
      <c r="OUG4" s="165"/>
      <c r="OUH4" s="165"/>
      <c r="OUI4" s="165"/>
      <c r="OUJ4" s="165"/>
      <c r="OUK4" s="165"/>
      <c r="OUL4" s="165"/>
      <c r="OUM4" s="165"/>
      <c r="OUN4" s="165"/>
      <c r="OUO4" s="165"/>
      <c r="OUP4" s="165"/>
      <c r="OUQ4" s="165"/>
      <c r="OUR4" s="165"/>
      <c r="OUS4" s="165"/>
      <c r="OUT4" s="165"/>
      <c r="OUU4" s="165"/>
      <c r="OUV4" s="165"/>
      <c r="OUW4" s="165"/>
      <c r="OUX4" s="165"/>
      <c r="OUY4" s="165"/>
      <c r="OUZ4" s="165"/>
      <c r="OVA4" s="165"/>
      <c r="OVB4" s="165"/>
      <c r="OVC4" s="165"/>
      <c r="OVD4" s="165"/>
      <c r="OVE4" s="165"/>
      <c r="OVF4" s="165"/>
      <c r="OVG4" s="165"/>
      <c r="OVH4" s="165"/>
      <c r="OVI4" s="165"/>
      <c r="OVJ4" s="165"/>
      <c r="OVK4" s="165"/>
      <c r="OVL4" s="165"/>
      <c r="OVM4" s="165"/>
      <c r="OVN4" s="165"/>
      <c r="OVO4" s="165"/>
      <c r="OVP4" s="165"/>
      <c r="OVQ4" s="165"/>
      <c r="OVR4" s="165"/>
      <c r="OVS4" s="165"/>
      <c r="OVT4" s="165"/>
      <c r="OVU4" s="165"/>
      <c r="OVV4" s="165"/>
      <c r="OVW4" s="165"/>
      <c r="OVX4" s="165"/>
      <c r="OVY4" s="165"/>
      <c r="OVZ4" s="165"/>
      <c r="OWA4" s="165"/>
      <c r="OWB4" s="165"/>
      <c r="OWC4" s="165"/>
      <c r="OWD4" s="165"/>
      <c r="OWE4" s="165"/>
      <c r="OWF4" s="165"/>
      <c r="OWG4" s="165"/>
      <c r="OWH4" s="165"/>
      <c r="OWI4" s="165"/>
      <c r="OWJ4" s="165"/>
      <c r="OWK4" s="165"/>
      <c r="OWL4" s="165"/>
      <c r="OWM4" s="165"/>
      <c r="OWN4" s="165"/>
      <c r="OWO4" s="165"/>
      <c r="OWP4" s="165"/>
      <c r="OWQ4" s="165"/>
      <c r="OWR4" s="165"/>
      <c r="OWS4" s="165"/>
      <c r="OWT4" s="165"/>
      <c r="OWU4" s="165"/>
      <c r="OWV4" s="165"/>
      <c r="OWW4" s="165"/>
      <c r="OWX4" s="165"/>
      <c r="OWY4" s="165"/>
      <c r="OWZ4" s="165"/>
      <c r="OXA4" s="165"/>
      <c r="OXB4" s="165"/>
      <c r="OXC4" s="165"/>
      <c r="OXD4" s="165"/>
      <c r="OXE4" s="165"/>
      <c r="OXF4" s="165"/>
      <c r="OXG4" s="165"/>
      <c r="OXH4" s="165"/>
      <c r="OXI4" s="165"/>
      <c r="OXJ4" s="165"/>
      <c r="OXK4" s="165"/>
      <c r="OXL4" s="165"/>
      <c r="OXM4" s="165"/>
      <c r="OXN4" s="165"/>
      <c r="OXO4" s="165"/>
      <c r="OXP4" s="165"/>
      <c r="OXQ4" s="165"/>
      <c r="OXR4" s="165"/>
      <c r="OXS4" s="165"/>
      <c r="OXT4" s="165"/>
      <c r="OXU4" s="165"/>
      <c r="OXV4" s="165"/>
      <c r="OXW4" s="165"/>
      <c r="OXX4" s="165"/>
      <c r="OXY4" s="165"/>
      <c r="OXZ4" s="165"/>
      <c r="OYA4" s="165"/>
      <c r="OYB4" s="165"/>
      <c r="OYC4" s="165"/>
      <c r="OYD4" s="165"/>
      <c r="OYE4" s="165"/>
      <c r="OYF4" s="165"/>
      <c r="OYG4" s="165"/>
      <c r="OYH4" s="165"/>
      <c r="OYI4" s="165"/>
      <c r="OYJ4" s="165"/>
      <c r="OYK4" s="165"/>
      <c r="OYL4" s="165"/>
      <c r="OYM4" s="165"/>
      <c r="OYN4" s="165"/>
      <c r="OYO4" s="165"/>
      <c r="OYP4" s="165"/>
      <c r="OYQ4" s="165"/>
      <c r="OYR4" s="165"/>
      <c r="OYS4" s="165"/>
      <c r="OYT4" s="165"/>
      <c r="OYU4" s="165"/>
      <c r="OYV4" s="165"/>
      <c r="OYW4" s="165"/>
      <c r="OYX4" s="165"/>
      <c r="OYY4" s="165"/>
      <c r="OYZ4" s="165"/>
      <c r="OZA4" s="165"/>
      <c r="OZB4" s="165"/>
      <c r="OZC4" s="165"/>
      <c r="OZD4" s="165"/>
      <c r="OZE4" s="165"/>
      <c r="OZF4" s="165"/>
      <c r="OZG4" s="165"/>
      <c r="OZH4" s="165"/>
      <c r="OZI4" s="165"/>
      <c r="OZJ4" s="165"/>
      <c r="OZK4" s="165"/>
      <c r="OZL4" s="165"/>
      <c r="OZM4" s="165"/>
      <c r="OZN4" s="165"/>
      <c r="OZO4" s="165"/>
      <c r="OZP4" s="165"/>
      <c r="OZQ4" s="165"/>
      <c r="OZR4" s="165"/>
      <c r="OZS4" s="165"/>
      <c r="OZT4" s="165"/>
      <c r="OZU4" s="165"/>
      <c r="OZV4" s="165"/>
      <c r="OZW4" s="165"/>
      <c r="OZX4" s="165"/>
      <c r="OZY4" s="165"/>
      <c r="OZZ4" s="165"/>
      <c r="PAA4" s="165"/>
      <c r="PAB4" s="165"/>
      <c r="PAC4" s="165"/>
      <c r="PAD4" s="165"/>
      <c r="PAE4" s="165"/>
      <c r="PAF4" s="165"/>
      <c r="PAG4" s="165"/>
      <c r="PAH4" s="165"/>
      <c r="PAI4" s="165"/>
      <c r="PAJ4" s="165"/>
      <c r="PAK4" s="165"/>
      <c r="PAL4" s="165"/>
      <c r="PAM4" s="165"/>
      <c r="PAN4" s="165"/>
      <c r="PAO4" s="165"/>
      <c r="PAP4" s="165"/>
      <c r="PAQ4" s="165"/>
      <c r="PAR4" s="165"/>
      <c r="PAS4" s="165"/>
      <c r="PAT4" s="165"/>
      <c r="PAU4" s="165"/>
      <c r="PAV4" s="165"/>
      <c r="PAW4" s="165"/>
      <c r="PAX4" s="165"/>
      <c r="PAY4" s="165"/>
      <c r="PAZ4" s="165"/>
      <c r="PBA4" s="165"/>
      <c r="PBB4" s="165"/>
      <c r="PBC4" s="165"/>
      <c r="PBD4" s="165"/>
      <c r="PBE4" s="165"/>
      <c r="PBF4" s="165"/>
      <c r="PBG4" s="165"/>
      <c r="PBH4" s="165"/>
      <c r="PBI4" s="165"/>
      <c r="PBJ4" s="165"/>
      <c r="PBK4" s="165"/>
      <c r="PBL4" s="165"/>
      <c r="PBM4" s="165"/>
      <c r="PBN4" s="165"/>
      <c r="PBO4" s="165"/>
      <c r="PBP4" s="165"/>
      <c r="PBQ4" s="165"/>
      <c r="PBR4" s="165"/>
      <c r="PBS4" s="165"/>
      <c r="PBT4" s="165"/>
      <c r="PBU4" s="165"/>
      <c r="PBV4" s="165"/>
      <c r="PBW4" s="165"/>
      <c r="PBX4" s="165"/>
      <c r="PBY4" s="165"/>
      <c r="PBZ4" s="165"/>
      <c r="PCA4" s="165"/>
      <c r="PCB4" s="165"/>
      <c r="PCC4" s="165"/>
      <c r="PCD4" s="165"/>
      <c r="PCE4" s="165"/>
      <c r="PCF4" s="165"/>
      <c r="PCG4" s="165"/>
      <c r="PCH4" s="165"/>
      <c r="PCI4" s="165"/>
      <c r="PCJ4" s="165"/>
      <c r="PCK4" s="165"/>
      <c r="PCL4" s="165"/>
      <c r="PCM4" s="165"/>
      <c r="PCN4" s="165"/>
      <c r="PCO4" s="165"/>
      <c r="PCP4" s="165"/>
      <c r="PCQ4" s="165"/>
      <c r="PCR4" s="165"/>
      <c r="PCS4" s="165"/>
      <c r="PCT4" s="165"/>
      <c r="PCU4" s="165"/>
      <c r="PCV4" s="165"/>
      <c r="PCW4" s="165"/>
      <c r="PCX4" s="165"/>
      <c r="PCY4" s="165"/>
      <c r="PCZ4" s="165"/>
      <c r="PDA4" s="165"/>
      <c r="PDB4" s="165"/>
      <c r="PDC4" s="165"/>
      <c r="PDD4" s="165"/>
      <c r="PDE4" s="165"/>
      <c r="PDF4" s="165"/>
      <c r="PDG4" s="165"/>
      <c r="PDH4" s="165"/>
      <c r="PDI4" s="165"/>
      <c r="PDJ4" s="165"/>
      <c r="PDK4" s="165"/>
      <c r="PDL4" s="165"/>
      <c r="PDM4" s="165"/>
      <c r="PDN4" s="165"/>
      <c r="PDO4" s="165"/>
      <c r="PDP4" s="165"/>
      <c r="PDQ4" s="165"/>
      <c r="PDR4" s="165"/>
      <c r="PDS4" s="165"/>
      <c r="PDT4" s="165"/>
      <c r="PDU4" s="165"/>
      <c r="PDV4" s="165"/>
      <c r="PDW4" s="165"/>
      <c r="PDX4" s="165"/>
      <c r="PDY4" s="165"/>
      <c r="PDZ4" s="165"/>
      <c r="PEA4" s="165"/>
      <c r="PEB4" s="165"/>
      <c r="PEC4" s="165"/>
      <c r="PED4" s="165"/>
      <c r="PEE4" s="165"/>
      <c r="PEF4" s="165"/>
      <c r="PEG4" s="165"/>
      <c r="PEH4" s="165"/>
      <c r="PEI4" s="165"/>
      <c r="PEJ4" s="165"/>
      <c r="PEK4" s="165"/>
      <c r="PEL4" s="165"/>
      <c r="PEM4" s="165"/>
      <c r="PEN4" s="165"/>
      <c r="PEO4" s="165"/>
      <c r="PEP4" s="165"/>
      <c r="PEQ4" s="165"/>
      <c r="PER4" s="165"/>
      <c r="PES4" s="165"/>
      <c r="PET4" s="165"/>
      <c r="PEU4" s="165"/>
      <c r="PEV4" s="165"/>
      <c r="PEW4" s="165"/>
      <c r="PEX4" s="165"/>
      <c r="PEY4" s="165"/>
      <c r="PEZ4" s="165"/>
      <c r="PFA4" s="165"/>
      <c r="PFB4" s="165"/>
      <c r="PFC4" s="165"/>
      <c r="PFD4" s="165"/>
      <c r="PFE4" s="165"/>
      <c r="PFF4" s="165"/>
      <c r="PFG4" s="165"/>
      <c r="PFH4" s="165"/>
      <c r="PFI4" s="165"/>
      <c r="PFJ4" s="165"/>
      <c r="PFK4" s="165"/>
      <c r="PFL4" s="165"/>
      <c r="PFM4" s="165"/>
      <c r="PFN4" s="165"/>
      <c r="PFO4" s="165"/>
      <c r="PFP4" s="165"/>
      <c r="PFQ4" s="165"/>
      <c r="PFR4" s="165"/>
      <c r="PFS4" s="165"/>
      <c r="PFT4" s="165"/>
      <c r="PFU4" s="165"/>
      <c r="PFV4" s="165"/>
      <c r="PFW4" s="165"/>
      <c r="PFX4" s="165"/>
      <c r="PFY4" s="165"/>
      <c r="PFZ4" s="165"/>
      <c r="PGA4" s="165"/>
      <c r="PGB4" s="165"/>
      <c r="PGC4" s="165"/>
      <c r="PGD4" s="165"/>
      <c r="PGE4" s="165"/>
      <c r="PGF4" s="165"/>
      <c r="PGG4" s="165"/>
      <c r="PGH4" s="165"/>
      <c r="PGI4" s="165"/>
      <c r="PGJ4" s="165"/>
      <c r="PGK4" s="165"/>
      <c r="PGL4" s="165"/>
      <c r="PGM4" s="165"/>
      <c r="PGN4" s="165"/>
      <c r="PGO4" s="165"/>
      <c r="PGP4" s="165"/>
      <c r="PGQ4" s="165"/>
      <c r="PGR4" s="165"/>
      <c r="PGS4" s="165"/>
      <c r="PGT4" s="165"/>
      <c r="PGU4" s="165"/>
      <c r="PGV4" s="165"/>
      <c r="PGW4" s="165"/>
      <c r="PGX4" s="165"/>
      <c r="PGY4" s="165"/>
      <c r="PGZ4" s="165"/>
      <c r="PHA4" s="165"/>
      <c r="PHB4" s="165"/>
      <c r="PHC4" s="165"/>
      <c r="PHD4" s="165"/>
      <c r="PHE4" s="165"/>
      <c r="PHF4" s="165"/>
      <c r="PHG4" s="165"/>
      <c r="PHH4" s="165"/>
      <c r="PHI4" s="165"/>
      <c r="PHJ4" s="165"/>
      <c r="PHK4" s="165"/>
      <c r="PHL4" s="165"/>
      <c r="PHM4" s="165"/>
      <c r="PHN4" s="165"/>
      <c r="PHO4" s="165"/>
      <c r="PHP4" s="165"/>
      <c r="PHQ4" s="165"/>
      <c r="PHR4" s="165"/>
      <c r="PHS4" s="165"/>
      <c r="PHT4" s="165"/>
      <c r="PHU4" s="165"/>
      <c r="PHV4" s="165"/>
      <c r="PHW4" s="165"/>
      <c r="PHX4" s="165"/>
      <c r="PHY4" s="165"/>
      <c r="PHZ4" s="165"/>
      <c r="PIA4" s="165"/>
      <c r="PIB4" s="165"/>
      <c r="PIC4" s="165"/>
      <c r="PID4" s="165"/>
      <c r="PIE4" s="165"/>
      <c r="PIF4" s="165"/>
      <c r="PIG4" s="165"/>
      <c r="PIH4" s="165"/>
      <c r="PII4" s="165"/>
      <c r="PIJ4" s="165"/>
      <c r="PIK4" s="165"/>
      <c r="PIL4" s="165"/>
      <c r="PIM4" s="165"/>
      <c r="PIN4" s="165"/>
      <c r="PIO4" s="165"/>
      <c r="PIP4" s="165"/>
      <c r="PIQ4" s="165"/>
      <c r="PIR4" s="165"/>
      <c r="PIS4" s="165"/>
      <c r="PIT4" s="165"/>
      <c r="PIU4" s="165"/>
      <c r="PIV4" s="165"/>
      <c r="PIW4" s="165"/>
      <c r="PIX4" s="165"/>
      <c r="PIY4" s="165"/>
      <c r="PIZ4" s="165"/>
      <c r="PJA4" s="165"/>
      <c r="PJB4" s="165"/>
      <c r="PJC4" s="165"/>
      <c r="PJD4" s="165"/>
      <c r="PJE4" s="165"/>
      <c r="PJF4" s="165"/>
      <c r="PJG4" s="165"/>
      <c r="PJH4" s="165"/>
      <c r="PJI4" s="165"/>
      <c r="PJJ4" s="165"/>
      <c r="PJK4" s="165"/>
      <c r="PJL4" s="165"/>
      <c r="PJM4" s="165"/>
      <c r="PJN4" s="165"/>
      <c r="PJO4" s="165"/>
      <c r="PJP4" s="165"/>
      <c r="PJQ4" s="165"/>
      <c r="PJR4" s="165"/>
      <c r="PJS4" s="165"/>
      <c r="PJT4" s="165"/>
      <c r="PJU4" s="165"/>
      <c r="PJV4" s="165"/>
      <c r="PJW4" s="165"/>
      <c r="PJX4" s="165"/>
      <c r="PJY4" s="165"/>
      <c r="PJZ4" s="165"/>
      <c r="PKA4" s="165"/>
      <c r="PKB4" s="165"/>
      <c r="PKC4" s="165"/>
      <c r="PKD4" s="165"/>
      <c r="PKE4" s="165"/>
      <c r="PKF4" s="165"/>
      <c r="PKG4" s="165"/>
      <c r="PKH4" s="165"/>
      <c r="PKI4" s="165"/>
      <c r="PKJ4" s="165"/>
      <c r="PKK4" s="165"/>
      <c r="PKL4" s="165"/>
      <c r="PKM4" s="165"/>
      <c r="PKN4" s="165"/>
      <c r="PKO4" s="165"/>
      <c r="PKP4" s="165"/>
      <c r="PKQ4" s="165"/>
      <c r="PKR4" s="165"/>
      <c r="PKS4" s="165"/>
      <c r="PKT4" s="165"/>
      <c r="PKU4" s="165"/>
      <c r="PKV4" s="165"/>
      <c r="PKW4" s="165"/>
      <c r="PKX4" s="165"/>
      <c r="PKY4" s="165"/>
      <c r="PKZ4" s="165"/>
      <c r="PLA4" s="165"/>
      <c r="PLB4" s="165"/>
      <c r="PLC4" s="165"/>
      <c r="PLD4" s="165"/>
      <c r="PLE4" s="165"/>
      <c r="PLF4" s="165"/>
      <c r="PLG4" s="165"/>
      <c r="PLH4" s="165"/>
      <c r="PLI4" s="165"/>
      <c r="PLJ4" s="165"/>
      <c r="PLK4" s="165"/>
      <c r="PLL4" s="165"/>
      <c r="PLM4" s="165"/>
      <c r="PLN4" s="165"/>
      <c r="PLO4" s="165"/>
      <c r="PLP4" s="165"/>
      <c r="PLQ4" s="165"/>
      <c r="PLR4" s="165"/>
      <c r="PLS4" s="165"/>
      <c r="PLT4" s="165"/>
      <c r="PLU4" s="165"/>
      <c r="PLV4" s="165"/>
      <c r="PLW4" s="165"/>
      <c r="PLX4" s="165"/>
      <c r="PLY4" s="165"/>
      <c r="PLZ4" s="165"/>
      <c r="PMA4" s="165"/>
      <c r="PMB4" s="165"/>
      <c r="PMC4" s="165"/>
      <c r="PMD4" s="165"/>
      <c r="PME4" s="165"/>
      <c r="PMF4" s="165"/>
      <c r="PMG4" s="165"/>
      <c r="PMH4" s="165"/>
      <c r="PMI4" s="165"/>
      <c r="PMJ4" s="165"/>
      <c r="PMK4" s="165"/>
      <c r="PML4" s="165"/>
      <c r="PMM4" s="165"/>
      <c r="PMN4" s="165"/>
      <c r="PMO4" s="165"/>
      <c r="PMP4" s="165"/>
      <c r="PMQ4" s="165"/>
      <c r="PMR4" s="165"/>
      <c r="PMS4" s="165"/>
      <c r="PMT4" s="165"/>
      <c r="PMU4" s="165"/>
      <c r="PMV4" s="165"/>
      <c r="PMW4" s="165"/>
      <c r="PMX4" s="165"/>
      <c r="PMY4" s="165"/>
      <c r="PMZ4" s="165"/>
      <c r="PNA4" s="165"/>
      <c r="PNB4" s="165"/>
      <c r="PNC4" s="165"/>
      <c r="PND4" s="165"/>
      <c r="PNE4" s="165"/>
      <c r="PNF4" s="165"/>
      <c r="PNG4" s="165"/>
      <c r="PNH4" s="165"/>
      <c r="PNI4" s="165"/>
      <c r="PNJ4" s="165"/>
      <c r="PNK4" s="165"/>
      <c r="PNL4" s="165"/>
      <c r="PNM4" s="165"/>
      <c r="PNN4" s="165"/>
      <c r="PNO4" s="165"/>
      <c r="PNP4" s="165"/>
      <c r="PNQ4" s="165"/>
      <c r="PNR4" s="165"/>
      <c r="PNS4" s="165"/>
      <c r="PNT4" s="165"/>
      <c r="PNU4" s="165"/>
      <c r="PNV4" s="165"/>
      <c r="PNW4" s="165"/>
      <c r="PNX4" s="165"/>
      <c r="PNY4" s="165"/>
      <c r="PNZ4" s="165"/>
      <c r="POA4" s="165"/>
      <c r="POB4" s="165"/>
      <c r="POC4" s="165"/>
      <c r="POD4" s="165"/>
      <c r="POE4" s="165"/>
      <c r="POF4" s="165"/>
      <c r="POG4" s="165"/>
      <c r="POH4" s="165"/>
      <c r="POI4" s="165"/>
      <c r="POJ4" s="165"/>
      <c r="POK4" s="165"/>
      <c r="POL4" s="165"/>
      <c r="POM4" s="165"/>
      <c r="PON4" s="165"/>
      <c r="POO4" s="165"/>
      <c r="POP4" s="165"/>
      <c r="POQ4" s="165"/>
      <c r="POR4" s="165"/>
      <c r="POS4" s="165"/>
      <c r="POT4" s="165"/>
      <c r="POU4" s="165"/>
      <c r="POV4" s="165"/>
      <c r="POW4" s="165"/>
      <c r="POX4" s="165"/>
      <c r="POY4" s="165"/>
      <c r="POZ4" s="165"/>
      <c r="PPA4" s="165"/>
      <c r="PPB4" s="165"/>
      <c r="PPC4" s="165"/>
      <c r="PPD4" s="165"/>
      <c r="PPE4" s="165"/>
      <c r="PPF4" s="165"/>
      <c r="PPG4" s="165"/>
      <c r="PPH4" s="165"/>
      <c r="PPI4" s="165"/>
      <c r="PPJ4" s="165"/>
      <c r="PPK4" s="165"/>
      <c r="PPL4" s="165"/>
      <c r="PPM4" s="165"/>
      <c r="PPN4" s="165"/>
      <c r="PPO4" s="165"/>
      <c r="PPP4" s="165"/>
      <c r="PPQ4" s="165"/>
      <c r="PPR4" s="165"/>
      <c r="PPS4" s="165"/>
      <c r="PPT4" s="165"/>
      <c r="PPU4" s="165"/>
      <c r="PPV4" s="165"/>
      <c r="PPW4" s="165"/>
      <c r="PPX4" s="165"/>
      <c r="PPY4" s="165"/>
      <c r="PPZ4" s="165"/>
      <c r="PQA4" s="165"/>
      <c r="PQB4" s="165"/>
      <c r="PQC4" s="165"/>
      <c r="PQD4" s="165"/>
      <c r="PQE4" s="165"/>
      <c r="PQF4" s="165"/>
      <c r="PQG4" s="165"/>
      <c r="PQH4" s="165"/>
      <c r="PQI4" s="165"/>
      <c r="PQJ4" s="165"/>
      <c r="PQK4" s="165"/>
      <c r="PQL4" s="165"/>
      <c r="PQM4" s="165"/>
      <c r="PQN4" s="165"/>
      <c r="PQO4" s="165"/>
      <c r="PQP4" s="165"/>
      <c r="PQQ4" s="165"/>
      <c r="PQR4" s="165"/>
      <c r="PQS4" s="165"/>
      <c r="PQT4" s="165"/>
      <c r="PQU4" s="165"/>
      <c r="PQV4" s="165"/>
      <c r="PQW4" s="165"/>
      <c r="PQX4" s="165"/>
      <c r="PQY4" s="165"/>
      <c r="PQZ4" s="165"/>
      <c r="PRA4" s="165"/>
      <c r="PRB4" s="165"/>
      <c r="PRC4" s="165"/>
      <c r="PRD4" s="165"/>
      <c r="PRE4" s="165"/>
      <c r="PRF4" s="165"/>
      <c r="PRG4" s="165"/>
      <c r="PRH4" s="165"/>
      <c r="PRI4" s="165"/>
      <c r="PRJ4" s="165"/>
      <c r="PRK4" s="165"/>
      <c r="PRL4" s="165"/>
      <c r="PRM4" s="165"/>
      <c r="PRN4" s="165"/>
      <c r="PRO4" s="165"/>
      <c r="PRP4" s="165"/>
      <c r="PRQ4" s="165"/>
      <c r="PRR4" s="165"/>
      <c r="PRS4" s="165"/>
      <c r="PRT4" s="165"/>
      <c r="PRU4" s="165"/>
      <c r="PRV4" s="165"/>
      <c r="PRW4" s="165"/>
      <c r="PRX4" s="165"/>
      <c r="PRY4" s="165"/>
      <c r="PRZ4" s="165"/>
      <c r="PSA4" s="165"/>
      <c r="PSB4" s="165"/>
      <c r="PSC4" s="165"/>
      <c r="PSD4" s="165"/>
      <c r="PSE4" s="165"/>
      <c r="PSF4" s="165"/>
      <c r="PSG4" s="165"/>
      <c r="PSH4" s="165"/>
      <c r="PSI4" s="165"/>
      <c r="PSJ4" s="165"/>
      <c r="PSK4" s="165"/>
      <c r="PSL4" s="165"/>
      <c r="PSM4" s="165"/>
      <c r="PSN4" s="165"/>
      <c r="PSO4" s="165"/>
      <c r="PSP4" s="165"/>
      <c r="PSQ4" s="165"/>
      <c r="PSR4" s="165"/>
      <c r="PSS4" s="165"/>
      <c r="PST4" s="165"/>
      <c r="PSU4" s="165"/>
      <c r="PSV4" s="165"/>
      <c r="PSW4" s="165"/>
      <c r="PSX4" s="165"/>
      <c r="PSY4" s="165"/>
      <c r="PSZ4" s="165"/>
      <c r="PTA4" s="165"/>
      <c r="PTB4" s="165"/>
      <c r="PTC4" s="165"/>
      <c r="PTD4" s="165"/>
      <c r="PTE4" s="165"/>
      <c r="PTF4" s="165"/>
      <c r="PTG4" s="165"/>
      <c r="PTH4" s="165"/>
      <c r="PTI4" s="165"/>
      <c r="PTJ4" s="165"/>
      <c r="PTK4" s="165"/>
      <c r="PTL4" s="165"/>
      <c r="PTM4" s="165"/>
      <c r="PTN4" s="165"/>
      <c r="PTO4" s="165"/>
      <c r="PTP4" s="165"/>
      <c r="PTQ4" s="165"/>
      <c r="PTR4" s="165"/>
      <c r="PTS4" s="165"/>
      <c r="PTT4" s="165"/>
      <c r="PTU4" s="165"/>
      <c r="PTV4" s="165"/>
      <c r="PTW4" s="165"/>
      <c r="PTX4" s="165"/>
      <c r="PTY4" s="165"/>
      <c r="PTZ4" s="165"/>
      <c r="PUA4" s="165"/>
      <c r="PUB4" s="165"/>
      <c r="PUC4" s="165"/>
      <c r="PUD4" s="165"/>
      <c r="PUE4" s="165"/>
      <c r="PUF4" s="165"/>
      <c r="PUG4" s="165"/>
      <c r="PUH4" s="165"/>
      <c r="PUI4" s="165"/>
      <c r="PUJ4" s="165"/>
      <c r="PUK4" s="165"/>
      <c r="PUL4" s="165"/>
      <c r="PUM4" s="165"/>
      <c r="PUN4" s="165"/>
      <c r="PUO4" s="165"/>
      <c r="PUP4" s="165"/>
      <c r="PUQ4" s="165"/>
      <c r="PUR4" s="165"/>
      <c r="PUS4" s="165"/>
      <c r="PUT4" s="165"/>
      <c r="PUU4" s="165"/>
      <c r="PUV4" s="165"/>
      <c r="PUW4" s="165"/>
      <c r="PUX4" s="165"/>
      <c r="PUY4" s="165"/>
      <c r="PUZ4" s="165"/>
      <c r="PVA4" s="165"/>
      <c r="PVB4" s="165"/>
      <c r="PVC4" s="165"/>
      <c r="PVD4" s="165"/>
      <c r="PVE4" s="165"/>
      <c r="PVF4" s="165"/>
      <c r="PVG4" s="165"/>
      <c r="PVH4" s="165"/>
      <c r="PVI4" s="165"/>
      <c r="PVJ4" s="165"/>
      <c r="PVK4" s="165"/>
      <c r="PVL4" s="165"/>
      <c r="PVM4" s="165"/>
      <c r="PVN4" s="165"/>
      <c r="PVO4" s="165"/>
      <c r="PVP4" s="165"/>
      <c r="PVQ4" s="165"/>
      <c r="PVR4" s="165"/>
      <c r="PVS4" s="165"/>
      <c r="PVT4" s="165"/>
      <c r="PVU4" s="165"/>
      <c r="PVV4" s="165"/>
      <c r="PVW4" s="165"/>
      <c r="PVX4" s="165"/>
      <c r="PVY4" s="165"/>
      <c r="PVZ4" s="165"/>
      <c r="PWA4" s="165"/>
      <c r="PWB4" s="165"/>
      <c r="PWC4" s="165"/>
      <c r="PWD4" s="165"/>
      <c r="PWE4" s="165"/>
      <c r="PWF4" s="165"/>
      <c r="PWG4" s="165"/>
      <c r="PWH4" s="165"/>
      <c r="PWI4" s="165"/>
      <c r="PWJ4" s="165"/>
      <c r="PWK4" s="165"/>
      <c r="PWL4" s="165"/>
      <c r="PWM4" s="165"/>
      <c r="PWN4" s="165"/>
      <c r="PWO4" s="165"/>
      <c r="PWP4" s="165"/>
      <c r="PWQ4" s="165"/>
      <c r="PWR4" s="165"/>
      <c r="PWS4" s="165"/>
      <c r="PWT4" s="165"/>
      <c r="PWU4" s="165"/>
      <c r="PWV4" s="165"/>
      <c r="PWW4" s="165"/>
      <c r="PWX4" s="165"/>
      <c r="PWY4" s="165"/>
      <c r="PWZ4" s="165"/>
      <c r="PXA4" s="165"/>
      <c r="PXB4" s="165"/>
      <c r="PXC4" s="165"/>
      <c r="PXD4" s="165"/>
      <c r="PXE4" s="165"/>
      <c r="PXF4" s="165"/>
      <c r="PXG4" s="165"/>
      <c r="PXH4" s="165"/>
      <c r="PXI4" s="165"/>
      <c r="PXJ4" s="165"/>
      <c r="PXK4" s="165"/>
      <c r="PXL4" s="165"/>
      <c r="PXM4" s="165"/>
      <c r="PXN4" s="165"/>
      <c r="PXO4" s="165"/>
      <c r="PXP4" s="165"/>
      <c r="PXQ4" s="165"/>
      <c r="PXR4" s="165"/>
      <c r="PXS4" s="165"/>
      <c r="PXT4" s="165"/>
      <c r="PXU4" s="165"/>
      <c r="PXV4" s="165"/>
      <c r="PXW4" s="165"/>
      <c r="PXX4" s="165"/>
      <c r="PXY4" s="165"/>
      <c r="PXZ4" s="165"/>
      <c r="PYA4" s="165"/>
      <c r="PYB4" s="165"/>
      <c r="PYC4" s="165"/>
      <c r="PYD4" s="165"/>
      <c r="PYE4" s="165"/>
      <c r="PYF4" s="165"/>
      <c r="PYG4" s="165"/>
      <c r="PYH4" s="165"/>
      <c r="PYI4" s="165"/>
      <c r="PYJ4" s="165"/>
      <c r="PYK4" s="165"/>
      <c r="PYL4" s="165"/>
      <c r="PYM4" s="165"/>
      <c r="PYN4" s="165"/>
      <c r="PYO4" s="165"/>
      <c r="PYP4" s="165"/>
      <c r="PYQ4" s="165"/>
      <c r="PYR4" s="165"/>
      <c r="PYS4" s="165"/>
      <c r="PYT4" s="165"/>
      <c r="PYU4" s="165"/>
      <c r="PYV4" s="165"/>
      <c r="PYW4" s="165"/>
      <c r="PYX4" s="165"/>
      <c r="PYY4" s="165"/>
      <c r="PYZ4" s="165"/>
      <c r="PZA4" s="165"/>
      <c r="PZB4" s="165"/>
      <c r="PZC4" s="165"/>
      <c r="PZD4" s="165"/>
      <c r="PZE4" s="165"/>
      <c r="PZF4" s="165"/>
      <c r="PZG4" s="165"/>
      <c r="PZH4" s="165"/>
      <c r="PZI4" s="165"/>
      <c r="PZJ4" s="165"/>
      <c r="PZK4" s="165"/>
      <c r="PZL4" s="165"/>
      <c r="PZM4" s="165"/>
      <c r="PZN4" s="165"/>
      <c r="PZO4" s="165"/>
      <c r="PZP4" s="165"/>
      <c r="PZQ4" s="165"/>
      <c r="PZR4" s="165"/>
      <c r="PZS4" s="165"/>
      <c r="PZT4" s="165"/>
      <c r="PZU4" s="165"/>
      <c r="PZV4" s="165"/>
      <c r="PZW4" s="165"/>
      <c r="PZX4" s="165"/>
      <c r="PZY4" s="165"/>
      <c r="PZZ4" s="165"/>
      <c r="QAA4" s="165"/>
      <c r="QAB4" s="165"/>
      <c r="QAC4" s="165"/>
      <c r="QAD4" s="165"/>
      <c r="QAE4" s="165"/>
      <c r="QAF4" s="165"/>
      <c r="QAG4" s="165"/>
      <c r="QAH4" s="165"/>
      <c r="QAI4" s="165"/>
      <c r="QAJ4" s="165"/>
      <c r="QAK4" s="165"/>
      <c r="QAL4" s="165"/>
      <c r="QAM4" s="165"/>
      <c r="QAN4" s="165"/>
      <c r="QAO4" s="165"/>
      <c r="QAP4" s="165"/>
      <c r="QAQ4" s="165"/>
      <c r="QAR4" s="165"/>
      <c r="QAS4" s="165"/>
      <c r="QAT4" s="165"/>
      <c r="QAU4" s="165"/>
      <c r="QAV4" s="165"/>
      <c r="QAW4" s="165"/>
      <c r="QAX4" s="165"/>
      <c r="QAY4" s="165"/>
      <c r="QAZ4" s="165"/>
      <c r="QBA4" s="165"/>
      <c r="QBB4" s="165"/>
      <c r="QBC4" s="165"/>
      <c r="QBD4" s="165"/>
      <c r="QBE4" s="165"/>
      <c r="QBF4" s="165"/>
      <c r="QBG4" s="165"/>
      <c r="QBH4" s="165"/>
      <c r="QBI4" s="165"/>
      <c r="QBJ4" s="165"/>
      <c r="QBK4" s="165"/>
      <c r="QBL4" s="165"/>
      <c r="QBM4" s="165"/>
      <c r="QBN4" s="165"/>
      <c r="QBO4" s="165"/>
      <c r="QBP4" s="165"/>
      <c r="QBQ4" s="165"/>
      <c r="QBR4" s="165"/>
      <c r="QBS4" s="165"/>
      <c r="QBT4" s="165"/>
      <c r="QBU4" s="165"/>
      <c r="QBV4" s="165"/>
      <c r="QBW4" s="165"/>
      <c r="QBX4" s="165"/>
      <c r="QBY4" s="165"/>
      <c r="QBZ4" s="165"/>
      <c r="QCA4" s="165"/>
      <c r="QCB4" s="165"/>
      <c r="QCC4" s="165"/>
      <c r="QCD4" s="165"/>
      <c r="QCE4" s="165"/>
      <c r="QCF4" s="165"/>
      <c r="QCG4" s="165"/>
      <c r="QCH4" s="165"/>
      <c r="QCI4" s="165"/>
      <c r="QCJ4" s="165"/>
      <c r="QCK4" s="165"/>
      <c r="QCL4" s="165"/>
      <c r="QCM4" s="165"/>
      <c r="QCN4" s="165"/>
      <c r="QCO4" s="165"/>
      <c r="QCP4" s="165"/>
      <c r="QCQ4" s="165"/>
      <c r="QCR4" s="165"/>
      <c r="QCS4" s="165"/>
      <c r="QCT4" s="165"/>
      <c r="QCU4" s="165"/>
      <c r="QCV4" s="165"/>
      <c r="QCW4" s="165"/>
      <c r="QCX4" s="165"/>
      <c r="QCY4" s="165"/>
      <c r="QCZ4" s="165"/>
      <c r="QDA4" s="165"/>
      <c r="QDB4" s="165"/>
      <c r="QDC4" s="165"/>
      <c r="QDD4" s="165"/>
      <c r="QDE4" s="165"/>
      <c r="QDF4" s="165"/>
      <c r="QDG4" s="165"/>
      <c r="QDH4" s="165"/>
      <c r="QDI4" s="165"/>
      <c r="QDJ4" s="165"/>
      <c r="QDK4" s="165"/>
      <c r="QDL4" s="165"/>
      <c r="QDM4" s="165"/>
      <c r="QDN4" s="165"/>
      <c r="QDO4" s="165"/>
      <c r="QDP4" s="165"/>
      <c r="QDQ4" s="165"/>
      <c r="QDR4" s="165"/>
      <c r="QDS4" s="165"/>
      <c r="QDT4" s="165"/>
      <c r="QDU4" s="165"/>
      <c r="QDV4" s="165"/>
      <c r="QDW4" s="165"/>
      <c r="QDX4" s="165"/>
      <c r="QDY4" s="165"/>
      <c r="QDZ4" s="165"/>
      <c r="QEA4" s="165"/>
      <c r="QEB4" s="165"/>
      <c r="QEC4" s="165"/>
      <c r="QED4" s="165"/>
      <c r="QEE4" s="165"/>
      <c r="QEF4" s="165"/>
      <c r="QEG4" s="165"/>
      <c r="QEH4" s="165"/>
      <c r="QEI4" s="165"/>
      <c r="QEJ4" s="165"/>
      <c r="QEK4" s="165"/>
      <c r="QEL4" s="165"/>
      <c r="QEM4" s="165"/>
      <c r="QEN4" s="165"/>
      <c r="QEO4" s="165"/>
      <c r="QEP4" s="165"/>
      <c r="QEQ4" s="165"/>
      <c r="QER4" s="165"/>
      <c r="QES4" s="165"/>
      <c r="QET4" s="165"/>
      <c r="QEU4" s="165"/>
      <c r="QEV4" s="165"/>
      <c r="QEW4" s="165"/>
      <c r="QEX4" s="165"/>
      <c r="QEY4" s="165"/>
      <c r="QEZ4" s="165"/>
      <c r="QFA4" s="165"/>
      <c r="QFB4" s="165"/>
      <c r="QFC4" s="165"/>
      <c r="QFD4" s="165"/>
      <c r="QFE4" s="165"/>
      <c r="QFF4" s="165"/>
      <c r="QFG4" s="165"/>
      <c r="QFH4" s="165"/>
      <c r="QFI4" s="165"/>
      <c r="QFJ4" s="165"/>
      <c r="QFK4" s="165"/>
      <c r="QFL4" s="165"/>
      <c r="QFM4" s="165"/>
      <c r="QFN4" s="165"/>
      <c r="QFO4" s="165"/>
      <c r="QFP4" s="165"/>
      <c r="QFQ4" s="165"/>
      <c r="QFR4" s="165"/>
      <c r="QFS4" s="165"/>
      <c r="QFT4" s="165"/>
      <c r="QFU4" s="165"/>
      <c r="QFV4" s="165"/>
      <c r="QFW4" s="165"/>
      <c r="QFX4" s="165"/>
      <c r="QFY4" s="165"/>
      <c r="QFZ4" s="165"/>
      <c r="QGA4" s="165"/>
      <c r="QGB4" s="165"/>
      <c r="QGC4" s="165"/>
      <c r="QGD4" s="165"/>
      <c r="QGE4" s="165"/>
      <c r="QGF4" s="165"/>
      <c r="QGG4" s="165"/>
      <c r="QGH4" s="165"/>
      <c r="QGI4" s="165"/>
      <c r="QGJ4" s="165"/>
      <c r="QGK4" s="165"/>
      <c r="QGL4" s="165"/>
      <c r="QGM4" s="165"/>
      <c r="QGN4" s="165"/>
      <c r="QGO4" s="165"/>
      <c r="QGP4" s="165"/>
      <c r="QGQ4" s="165"/>
      <c r="QGR4" s="165"/>
      <c r="QGS4" s="165"/>
      <c r="QGT4" s="165"/>
      <c r="QGU4" s="165"/>
      <c r="QGV4" s="165"/>
      <c r="QGW4" s="165"/>
      <c r="QGX4" s="165"/>
      <c r="QGY4" s="165"/>
      <c r="QGZ4" s="165"/>
      <c r="QHA4" s="165"/>
      <c r="QHB4" s="165"/>
      <c r="QHC4" s="165"/>
      <c r="QHD4" s="165"/>
      <c r="QHE4" s="165"/>
      <c r="QHF4" s="165"/>
      <c r="QHG4" s="165"/>
      <c r="QHH4" s="165"/>
      <c r="QHI4" s="165"/>
      <c r="QHJ4" s="165"/>
      <c r="QHK4" s="165"/>
      <c r="QHL4" s="165"/>
      <c r="QHM4" s="165"/>
      <c r="QHN4" s="165"/>
      <c r="QHO4" s="165"/>
      <c r="QHP4" s="165"/>
      <c r="QHQ4" s="165"/>
      <c r="QHR4" s="165"/>
      <c r="QHS4" s="165"/>
      <c r="QHT4" s="165"/>
      <c r="QHU4" s="165"/>
      <c r="QHV4" s="165"/>
      <c r="QHW4" s="165"/>
      <c r="QHX4" s="165"/>
      <c r="QHY4" s="165"/>
      <c r="QHZ4" s="165"/>
      <c r="QIA4" s="165"/>
      <c r="QIB4" s="165"/>
      <c r="QIC4" s="165"/>
      <c r="QID4" s="165"/>
      <c r="QIE4" s="165"/>
      <c r="QIF4" s="165"/>
      <c r="QIG4" s="165"/>
      <c r="QIH4" s="165"/>
      <c r="QII4" s="165"/>
      <c r="QIJ4" s="165"/>
      <c r="QIK4" s="165"/>
      <c r="QIL4" s="165"/>
      <c r="QIM4" s="165"/>
      <c r="QIN4" s="165"/>
      <c r="QIO4" s="165"/>
      <c r="QIP4" s="165"/>
      <c r="QIQ4" s="165"/>
      <c r="QIR4" s="165"/>
      <c r="QIS4" s="165"/>
      <c r="QIT4" s="165"/>
      <c r="QIU4" s="165"/>
      <c r="QIV4" s="165"/>
      <c r="QIW4" s="165"/>
      <c r="QIX4" s="165"/>
      <c r="QIY4" s="165"/>
      <c r="QIZ4" s="165"/>
      <c r="QJA4" s="165"/>
      <c r="QJB4" s="165"/>
      <c r="QJC4" s="165"/>
      <c r="QJD4" s="165"/>
      <c r="QJE4" s="165"/>
      <c r="QJF4" s="165"/>
      <c r="QJG4" s="165"/>
      <c r="QJH4" s="165"/>
      <c r="QJI4" s="165"/>
      <c r="QJJ4" s="165"/>
      <c r="QJK4" s="165"/>
      <c r="QJL4" s="165"/>
      <c r="QJM4" s="165"/>
      <c r="QJN4" s="165"/>
      <c r="QJO4" s="165"/>
      <c r="QJP4" s="165"/>
      <c r="QJQ4" s="165"/>
      <c r="QJR4" s="165"/>
      <c r="QJS4" s="165"/>
      <c r="QJT4" s="165"/>
      <c r="QJU4" s="165"/>
      <c r="QJV4" s="165"/>
      <c r="QJW4" s="165"/>
      <c r="QJX4" s="165"/>
      <c r="QJY4" s="165"/>
      <c r="QJZ4" s="165"/>
      <c r="QKA4" s="165"/>
      <c r="QKB4" s="165"/>
      <c r="QKC4" s="165"/>
      <c r="QKD4" s="165"/>
      <c r="QKE4" s="165"/>
      <c r="QKF4" s="165"/>
      <c r="QKG4" s="165"/>
      <c r="QKH4" s="165"/>
      <c r="QKI4" s="165"/>
      <c r="QKJ4" s="165"/>
      <c r="QKK4" s="165"/>
      <c r="QKL4" s="165"/>
      <c r="QKM4" s="165"/>
      <c r="QKN4" s="165"/>
      <c r="QKO4" s="165"/>
      <c r="QKP4" s="165"/>
      <c r="QKQ4" s="165"/>
      <c r="QKR4" s="165"/>
      <c r="QKS4" s="165"/>
      <c r="QKT4" s="165"/>
      <c r="QKU4" s="165"/>
      <c r="QKV4" s="165"/>
      <c r="QKW4" s="165"/>
      <c r="QKX4" s="165"/>
      <c r="QKY4" s="165"/>
      <c r="QKZ4" s="165"/>
      <c r="QLA4" s="165"/>
      <c r="QLB4" s="165"/>
      <c r="QLC4" s="165"/>
      <c r="QLD4" s="165"/>
      <c r="QLE4" s="165"/>
      <c r="QLF4" s="165"/>
      <c r="QLG4" s="165"/>
      <c r="QLH4" s="165"/>
      <c r="QLI4" s="165"/>
      <c r="QLJ4" s="165"/>
      <c r="QLK4" s="165"/>
      <c r="QLL4" s="165"/>
      <c r="QLM4" s="165"/>
      <c r="QLN4" s="165"/>
      <c r="QLO4" s="165"/>
      <c r="QLP4" s="165"/>
      <c r="QLQ4" s="165"/>
      <c r="QLR4" s="165"/>
      <c r="QLS4" s="165"/>
      <c r="QLT4" s="165"/>
      <c r="QLU4" s="165"/>
      <c r="QLV4" s="165"/>
      <c r="QLW4" s="165"/>
      <c r="QLX4" s="165"/>
      <c r="QLY4" s="165"/>
      <c r="QLZ4" s="165"/>
      <c r="QMA4" s="165"/>
      <c r="QMB4" s="165"/>
      <c r="QMC4" s="165"/>
      <c r="QMD4" s="165"/>
      <c r="QME4" s="165"/>
      <c r="QMF4" s="165"/>
      <c r="QMG4" s="165"/>
      <c r="QMH4" s="165"/>
      <c r="QMI4" s="165"/>
      <c r="QMJ4" s="165"/>
      <c r="QMK4" s="165"/>
      <c r="QML4" s="165"/>
      <c r="QMM4" s="165"/>
      <c r="QMN4" s="165"/>
      <c r="QMO4" s="165"/>
      <c r="QMP4" s="165"/>
      <c r="QMQ4" s="165"/>
      <c r="QMR4" s="165"/>
      <c r="QMS4" s="165"/>
      <c r="QMT4" s="165"/>
      <c r="QMU4" s="165"/>
      <c r="QMV4" s="165"/>
      <c r="QMW4" s="165"/>
      <c r="QMX4" s="165"/>
      <c r="QMY4" s="165"/>
      <c r="QMZ4" s="165"/>
      <c r="QNA4" s="165"/>
      <c r="QNB4" s="165"/>
      <c r="QNC4" s="165"/>
      <c r="QND4" s="165"/>
      <c r="QNE4" s="165"/>
      <c r="QNF4" s="165"/>
      <c r="QNG4" s="165"/>
      <c r="QNH4" s="165"/>
      <c r="QNI4" s="165"/>
      <c r="QNJ4" s="165"/>
      <c r="QNK4" s="165"/>
      <c r="QNL4" s="165"/>
      <c r="QNM4" s="165"/>
      <c r="QNN4" s="165"/>
      <c r="QNO4" s="165"/>
      <c r="QNP4" s="165"/>
      <c r="QNQ4" s="165"/>
      <c r="QNR4" s="165"/>
      <c r="QNS4" s="165"/>
      <c r="QNT4" s="165"/>
      <c r="QNU4" s="165"/>
      <c r="QNV4" s="165"/>
      <c r="QNW4" s="165"/>
      <c r="QNX4" s="165"/>
      <c r="QNY4" s="165"/>
      <c r="QNZ4" s="165"/>
      <c r="QOA4" s="165"/>
      <c r="QOB4" s="165"/>
      <c r="QOC4" s="165"/>
      <c r="QOD4" s="165"/>
      <c r="QOE4" s="165"/>
      <c r="QOF4" s="165"/>
      <c r="QOG4" s="165"/>
      <c r="QOH4" s="165"/>
      <c r="QOI4" s="165"/>
      <c r="QOJ4" s="165"/>
      <c r="QOK4" s="165"/>
      <c r="QOL4" s="165"/>
      <c r="QOM4" s="165"/>
      <c r="QON4" s="165"/>
      <c r="QOO4" s="165"/>
      <c r="QOP4" s="165"/>
      <c r="QOQ4" s="165"/>
      <c r="QOR4" s="165"/>
      <c r="QOS4" s="165"/>
      <c r="QOT4" s="165"/>
      <c r="QOU4" s="165"/>
      <c r="QOV4" s="165"/>
      <c r="QOW4" s="165"/>
      <c r="QOX4" s="165"/>
      <c r="QOY4" s="165"/>
      <c r="QOZ4" s="165"/>
      <c r="QPA4" s="165"/>
      <c r="QPB4" s="165"/>
      <c r="QPC4" s="165"/>
      <c r="QPD4" s="165"/>
      <c r="QPE4" s="165"/>
      <c r="QPF4" s="165"/>
      <c r="QPG4" s="165"/>
      <c r="QPH4" s="165"/>
      <c r="QPI4" s="165"/>
      <c r="QPJ4" s="165"/>
      <c r="QPK4" s="165"/>
      <c r="QPL4" s="165"/>
      <c r="QPM4" s="165"/>
      <c r="QPN4" s="165"/>
      <c r="QPO4" s="165"/>
      <c r="QPP4" s="165"/>
      <c r="QPQ4" s="165"/>
      <c r="QPR4" s="165"/>
      <c r="QPS4" s="165"/>
      <c r="QPT4" s="165"/>
      <c r="QPU4" s="165"/>
      <c r="QPV4" s="165"/>
      <c r="QPW4" s="165"/>
      <c r="QPX4" s="165"/>
      <c r="QPY4" s="165"/>
      <c r="QPZ4" s="165"/>
      <c r="QQA4" s="165"/>
      <c r="QQB4" s="165"/>
      <c r="QQC4" s="165"/>
      <c r="QQD4" s="165"/>
      <c r="QQE4" s="165"/>
      <c r="QQF4" s="165"/>
      <c r="QQG4" s="165"/>
      <c r="QQH4" s="165"/>
      <c r="QQI4" s="165"/>
      <c r="QQJ4" s="165"/>
      <c r="QQK4" s="165"/>
      <c r="QQL4" s="165"/>
      <c r="QQM4" s="165"/>
      <c r="QQN4" s="165"/>
      <c r="QQO4" s="165"/>
      <c r="QQP4" s="165"/>
      <c r="QQQ4" s="165"/>
      <c r="QQR4" s="165"/>
      <c r="QQS4" s="165"/>
      <c r="QQT4" s="165"/>
      <c r="QQU4" s="165"/>
      <c r="QQV4" s="165"/>
      <c r="QQW4" s="165"/>
      <c r="QQX4" s="165"/>
      <c r="QQY4" s="165"/>
      <c r="QQZ4" s="165"/>
      <c r="QRA4" s="165"/>
      <c r="QRB4" s="165"/>
      <c r="QRC4" s="165"/>
      <c r="QRD4" s="165"/>
      <c r="QRE4" s="165"/>
      <c r="QRF4" s="165"/>
      <c r="QRG4" s="165"/>
      <c r="QRH4" s="165"/>
      <c r="QRI4" s="165"/>
      <c r="QRJ4" s="165"/>
      <c r="QRK4" s="165"/>
      <c r="QRL4" s="165"/>
      <c r="QRM4" s="165"/>
      <c r="QRN4" s="165"/>
      <c r="QRO4" s="165"/>
      <c r="QRP4" s="165"/>
      <c r="QRQ4" s="165"/>
      <c r="QRR4" s="165"/>
      <c r="QRS4" s="165"/>
      <c r="QRT4" s="165"/>
      <c r="QRU4" s="165"/>
      <c r="QRV4" s="165"/>
      <c r="QRW4" s="165"/>
      <c r="QRX4" s="165"/>
      <c r="QRY4" s="165"/>
      <c r="QRZ4" s="165"/>
      <c r="QSA4" s="165"/>
      <c r="QSB4" s="165"/>
      <c r="QSC4" s="165"/>
      <c r="QSD4" s="165"/>
      <c r="QSE4" s="165"/>
      <c r="QSF4" s="165"/>
      <c r="QSG4" s="165"/>
      <c r="QSH4" s="165"/>
      <c r="QSI4" s="165"/>
      <c r="QSJ4" s="165"/>
      <c r="QSK4" s="165"/>
      <c r="QSL4" s="165"/>
      <c r="QSM4" s="165"/>
      <c r="QSN4" s="165"/>
      <c r="QSO4" s="165"/>
      <c r="QSP4" s="165"/>
      <c r="QSQ4" s="165"/>
      <c r="QSR4" s="165"/>
      <c r="QSS4" s="165"/>
      <c r="QST4" s="165"/>
      <c r="QSU4" s="165"/>
      <c r="QSV4" s="165"/>
      <c r="QSW4" s="165"/>
      <c r="QSX4" s="165"/>
      <c r="QSY4" s="165"/>
      <c r="QSZ4" s="165"/>
      <c r="QTA4" s="165"/>
      <c r="QTB4" s="165"/>
      <c r="QTC4" s="165"/>
      <c r="QTD4" s="165"/>
      <c r="QTE4" s="165"/>
      <c r="QTF4" s="165"/>
      <c r="QTG4" s="165"/>
      <c r="QTH4" s="165"/>
      <c r="QTI4" s="165"/>
      <c r="QTJ4" s="165"/>
      <c r="QTK4" s="165"/>
      <c r="QTL4" s="165"/>
      <c r="QTM4" s="165"/>
      <c r="QTN4" s="165"/>
      <c r="QTO4" s="165"/>
      <c r="QTP4" s="165"/>
      <c r="QTQ4" s="165"/>
      <c r="QTR4" s="165"/>
      <c r="QTS4" s="165"/>
      <c r="QTT4" s="165"/>
      <c r="QTU4" s="165"/>
      <c r="QTV4" s="165"/>
      <c r="QTW4" s="165"/>
      <c r="QTX4" s="165"/>
      <c r="QTY4" s="165"/>
      <c r="QTZ4" s="165"/>
      <c r="QUA4" s="165"/>
      <c r="QUB4" s="165"/>
      <c r="QUC4" s="165"/>
      <c r="QUD4" s="165"/>
      <c r="QUE4" s="165"/>
      <c r="QUF4" s="165"/>
      <c r="QUG4" s="165"/>
      <c r="QUH4" s="165"/>
      <c r="QUI4" s="165"/>
      <c r="QUJ4" s="165"/>
      <c r="QUK4" s="165"/>
      <c r="QUL4" s="165"/>
      <c r="QUM4" s="165"/>
      <c r="QUN4" s="165"/>
      <c r="QUO4" s="165"/>
      <c r="QUP4" s="165"/>
      <c r="QUQ4" s="165"/>
      <c r="QUR4" s="165"/>
      <c r="QUS4" s="165"/>
      <c r="QUT4" s="165"/>
      <c r="QUU4" s="165"/>
      <c r="QUV4" s="165"/>
      <c r="QUW4" s="165"/>
      <c r="QUX4" s="165"/>
      <c r="QUY4" s="165"/>
      <c r="QUZ4" s="165"/>
      <c r="QVA4" s="165"/>
      <c r="QVB4" s="165"/>
      <c r="QVC4" s="165"/>
      <c r="QVD4" s="165"/>
      <c r="QVE4" s="165"/>
      <c r="QVF4" s="165"/>
      <c r="QVG4" s="165"/>
      <c r="QVH4" s="165"/>
      <c r="QVI4" s="165"/>
      <c r="QVJ4" s="165"/>
      <c r="QVK4" s="165"/>
      <c r="QVL4" s="165"/>
      <c r="QVM4" s="165"/>
      <c r="QVN4" s="165"/>
      <c r="QVO4" s="165"/>
      <c r="QVP4" s="165"/>
      <c r="QVQ4" s="165"/>
      <c r="QVR4" s="165"/>
      <c r="QVS4" s="165"/>
      <c r="QVT4" s="165"/>
      <c r="QVU4" s="165"/>
      <c r="QVV4" s="165"/>
      <c r="QVW4" s="165"/>
      <c r="QVX4" s="165"/>
      <c r="QVY4" s="165"/>
      <c r="QVZ4" s="165"/>
      <c r="QWA4" s="165"/>
      <c r="QWB4" s="165"/>
      <c r="QWC4" s="165"/>
      <c r="QWD4" s="165"/>
      <c r="QWE4" s="165"/>
      <c r="QWF4" s="165"/>
      <c r="QWG4" s="165"/>
      <c r="QWH4" s="165"/>
      <c r="QWI4" s="165"/>
      <c r="QWJ4" s="165"/>
      <c r="QWK4" s="165"/>
      <c r="QWL4" s="165"/>
      <c r="QWM4" s="165"/>
      <c r="QWN4" s="165"/>
      <c r="QWO4" s="165"/>
      <c r="QWP4" s="165"/>
      <c r="QWQ4" s="165"/>
      <c r="QWR4" s="165"/>
      <c r="QWS4" s="165"/>
      <c r="QWT4" s="165"/>
      <c r="QWU4" s="165"/>
      <c r="QWV4" s="165"/>
      <c r="QWW4" s="165"/>
      <c r="QWX4" s="165"/>
      <c r="QWY4" s="165"/>
      <c r="QWZ4" s="165"/>
      <c r="QXA4" s="165"/>
      <c r="QXB4" s="165"/>
      <c r="QXC4" s="165"/>
      <c r="QXD4" s="165"/>
      <c r="QXE4" s="165"/>
      <c r="QXF4" s="165"/>
      <c r="QXG4" s="165"/>
      <c r="QXH4" s="165"/>
      <c r="QXI4" s="165"/>
      <c r="QXJ4" s="165"/>
      <c r="QXK4" s="165"/>
      <c r="QXL4" s="165"/>
      <c r="QXM4" s="165"/>
      <c r="QXN4" s="165"/>
      <c r="QXO4" s="165"/>
      <c r="QXP4" s="165"/>
      <c r="QXQ4" s="165"/>
      <c r="QXR4" s="165"/>
      <c r="QXS4" s="165"/>
      <c r="QXT4" s="165"/>
      <c r="QXU4" s="165"/>
      <c r="QXV4" s="165"/>
      <c r="QXW4" s="165"/>
      <c r="QXX4" s="165"/>
      <c r="QXY4" s="165"/>
      <c r="QXZ4" s="165"/>
      <c r="QYA4" s="165"/>
      <c r="QYB4" s="165"/>
      <c r="QYC4" s="165"/>
      <c r="QYD4" s="165"/>
      <c r="QYE4" s="165"/>
      <c r="QYF4" s="165"/>
      <c r="QYG4" s="165"/>
      <c r="QYH4" s="165"/>
      <c r="QYI4" s="165"/>
      <c r="QYJ4" s="165"/>
      <c r="QYK4" s="165"/>
      <c r="QYL4" s="165"/>
      <c r="QYM4" s="165"/>
      <c r="QYN4" s="165"/>
      <c r="QYO4" s="165"/>
      <c r="QYP4" s="165"/>
      <c r="QYQ4" s="165"/>
      <c r="QYR4" s="165"/>
      <c r="QYS4" s="165"/>
      <c r="QYT4" s="165"/>
      <c r="QYU4" s="165"/>
      <c r="QYV4" s="165"/>
      <c r="QYW4" s="165"/>
      <c r="QYX4" s="165"/>
      <c r="QYY4" s="165"/>
      <c r="QYZ4" s="165"/>
      <c r="QZA4" s="165"/>
      <c r="QZB4" s="165"/>
      <c r="QZC4" s="165"/>
      <c r="QZD4" s="165"/>
      <c r="QZE4" s="165"/>
      <c r="QZF4" s="165"/>
      <c r="QZG4" s="165"/>
      <c r="QZH4" s="165"/>
      <c r="QZI4" s="165"/>
      <c r="QZJ4" s="165"/>
      <c r="QZK4" s="165"/>
      <c r="QZL4" s="165"/>
      <c r="QZM4" s="165"/>
      <c r="QZN4" s="165"/>
      <c r="QZO4" s="165"/>
      <c r="QZP4" s="165"/>
      <c r="QZQ4" s="165"/>
      <c r="QZR4" s="165"/>
      <c r="QZS4" s="165"/>
      <c r="QZT4" s="165"/>
      <c r="QZU4" s="165"/>
      <c r="QZV4" s="165"/>
      <c r="QZW4" s="165"/>
      <c r="QZX4" s="165"/>
      <c r="QZY4" s="165"/>
      <c r="QZZ4" s="165"/>
      <c r="RAA4" s="165"/>
      <c r="RAB4" s="165"/>
      <c r="RAC4" s="165"/>
      <c r="RAD4" s="165"/>
      <c r="RAE4" s="165"/>
      <c r="RAF4" s="165"/>
      <c r="RAG4" s="165"/>
      <c r="RAH4" s="165"/>
      <c r="RAI4" s="165"/>
      <c r="RAJ4" s="165"/>
      <c r="RAK4" s="165"/>
      <c r="RAL4" s="165"/>
      <c r="RAM4" s="165"/>
      <c r="RAN4" s="165"/>
      <c r="RAO4" s="165"/>
      <c r="RAP4" s="165"/>
      <c r="RAQ4" s="165"/>
      <c r="RAR4" s="165"/>
      <c r="RAS4" s="165"/>
      <c r="RAT4" s="165"/>
      <c r="RAU4" s="165"/>
      <c r="RAV4" s="165"/>
      <c r="RAW4" s="165"/>
      <c r="RAX4" s="165"/>
      <c r="RAY4" s="165"/>
      <c r="RAZ4" s="165"/>
      <c r="RBA4" s="165"/>
      <c r="RBB4" s="165"/>
      <c r="RBC4" s="165"/>
      <c r="RBD4" s="165"/>
      <c r="RBE4" s="165"/>
      <c r="RBF4" s="165"/>
      <c r="RBG4" s="165"/>
      <c r="RBH4" s="165"/>
      <c r="RBI4" s="165"/>
      <c r="RBJ4" s="165"/>
      <c r="RBK4" s="165"/>
      <c r="RBL4" s="165"/>
      <c r="RBM4" s="165"/>
      <c r="RBN4" s="165"/>
      <c r="RBO4" s="165"/>
      <c r="RBP4" s="165"/>
      <c r="RBQ4" s="165"/>
      <c r="RBR4" s="165"/>
      <c r="RBS4" s="165"/>
      <c r="RBT4" s="165"/>
      <c r="RBU4" s="165"/>
      <c r="RBV4" s="165"/>
      <c r="RBW4" s="165"/>
      <c r="RBX4" s="165"/>
      <c r="RBY4" s="165"/>
      <c r="RBZ4" s="165"/>
      <c r="RCA4" s="165"/>
      <c r="RCB4" s="165"/>
      <c r="RCC4" s="165"/>
      <c r="RCD4" s="165"/>
      <c r="RCE4" s="165"/>
      <c r="RCF4" s="165"/>
      <c r="RCG4" s="165"/>
      <c r="RCH4" s="165"/>
      <c r="RCI4" s="165"/>
      <c r="RCJ4" s="165"/>
      <c r="RCK4" s="165"/>
      <c r="RCL4" s="165"/>
      <c r="RCM4" s="165"/>
      <c r="RCN4" s="165"/>
      <c r="RCO4" s="165"/>
      <c r="RCP4" s="165"/>
      <c r="RCQ4" s="165"/>
      <c r="RCR4" s="165"/>
      <c r="RCS4" s="165"/>
      <c r="RCT4" s="165"/>
      <c r="RCU4" s="165"/>
      <c r="RCV4" s="165"/>
      <c r="RCW4" s="165"/>
      <c r="RCX4" s="165"/>
      <c r="RCY4" s="165"/>
      <c r="RCZ4" s="165"/>
      <c r="RDA4" s="165"/>
      <c r="RDB4" s="165"/>
      <c r="RDC4" s="165"/>
      <c r="RDD4" s="165"/>
      <c r="RDE4" s="165"/>
      <c r="RDF4" s="165"/>
      <c r="RDG4" s="165"/>
      <c r="RDH4" s="165"/>
      <c r="RDI4" s="165"/>
      <c r="RDJ4" s="165"/>
      <c r="RDK4" s="165"/>
      <c r="RDL4" s="165"/>
      <c r="RDM4" s="165"/>
      <c r="RDN4" s="165"/>
      <c r="RDO4" s="165"/>
      <c r="RDP4" s="165"/>
      <c r="RDQ4" s="165"/>
      <c r="RDR4" s="165"/>
      <c r="RDS4" s="165"/>
      <c r="RDT4" s="165"/>
      <c r="RDU4" s="165"/>
      <c r="RDV4" s="165"/>
      <c r="RDW4" s="165"/>
      <c r="RDX4" s="165"/>
      <c r="RDY4" s="165"/>
      <c r="RDZ4" s="165"/>
      <c r="REA4" s="165"/>
      <c r="REB4" s="165"/>
      <c r="REC4" s="165"/>
      <c r="RED4" s="165"/>
      <c r="REE4" s="165"/>
      <c r="REF4" s="165"/>
      <c r="REG4" s="165"/>
      <c r="REH4" s="165"/>
      <c r="REI4" s="165"/>
      <c r="REJ4" s="165"/>
      <c r="REK4" s="165"/>
      <c r="REL4" s="165"/>
      <c r="REM4" s="165"/>
      <c r="REN4" s="165"/>
      <c r="REO4" s="165"/>
      <c r="REP4" s="165"/>
      <c r="REQ4" s="165"/>
      <c r="RER4" s="165"/>
      <c r="RES4" s="165"/>
      <c r="RET4" s="165"/>
      <c r="REU4" s="165"/>
      <c r="REV4" s="165"/>
      <c r="REW4" s="165"/>
      <c r="REX4" s="165"/>
      <c r="REY4" s="165"/>
      <c r="REZ4" s="165"/>
      <c r="RFA4" s="165"/>
      <c r="RFB4" s="165"/>
      <c r="RFC4" s="165"/>
      <c r="RFD4" s="165"/>
      <c r="RFE4" s="165"/>
      <c r="RFF4" s="165"/>
      <c r="RFG4" s="165"/>
      <c r="RFH4" s="165"/>
      <c r="RFI4" s="165"/>
      <c r="RFJ4" s="165"/>
      <c r="RFK4" s="165"/>
      <c r="RFL4" s="165"/>
      <c r="RFM4" s="165"/>
      <c r="RFN4" s="165"/>
      <c r="RFO4" s="165"/>
      <c r="RFP4" s="165"/>
      <c r="RFQ4" s="165"/>
      <c r="RFR4" s="165"/>
      <c r="RFS4" s="165"/>
      <c r="RFT4" s="165"/>
      <c r="RFU4" s="165"/>
      <c r="RFV4" s="165"/>
      <c r="RFW4" s="165"/>
      <c r="RFX4" s="165"/>
      <c r="RFY4" s="165"/>
      <c r="RFZ4" s="165"/>
      <c r="RGA4" s="165"/>
      <c r="RGB4" s="165"/>
      <c r="RGC4" s="165"/>
      <c r="RGD4" s="165"/>
      <c r="RGE4" s="165"/>
      <c r="RGF4" s="165"/>
      <c r="RGG4" s="165"/>
      <c r="RGH4" s="165"/>
      <c r="RGI4" s="165"/>
      <c r="RGJ4" s="165"/>
      <c r="RGK4" s="165"/>
      <c r="RGL4" s="165"/>
      <c r="RGM4" s="165"/>
      <c r="RGN4" s="165"/>
      <c r="RGO4" s="165"/>
      <c r="RGP4" s="165"/>
      <c r="RGQ4" s="165"/>
      <c r="RGR4" s="165"/>
      <c r="RGS4" s="165"/>
      <c r="RGT4" s="165"/>
      <c r="RGU4" s="165"/>
      <c r="RGV4" s="165"/>
      <c r="RGW4" s="165"/>
      <c r="RGX4" s="165"/>
      <c r="RGY4" s="165"/>
      <c r="RGZ4" s="165"/>
      <c r="RHA4" s="165"/>
      <c r="RHB4" s="165"/>
      <c r="RHC4" s="165"/>
      <c r="RHD4" s="165"/>
      <c r="RHE4" s="165"/>
      <c r="RHF4" s="165"/>
      <c r="RHG4" s="165"/>
      <c r="RHH4" s="165"/>
      <c r="RHI4" s="165"/>
      <c r="RHJ4" s="165"/>
      <c r="RHK4" s="165"/>
      <c r="RHL4" s="165"/>
      <c r="RHM4" s="165"/>
      <c r="RHN4" s="165"/>
      <c r="RHO4" s="165"/>
      <c r="RHP4" s="165"/>
      <c r="RHQ4" s="165"/>
      <c r="RHR4" s="165"/>
      <c r="RHS4" s="165"/>
      <c r="RHT4" s="165"/>
      <c r="RHU4" s="165"/>
      <c r="RHV4" s="165"/>
      <c r="RHW4" s="165"/>
      <c r="RHX4" s="165"/>
      <c r="RHY4" s="165"/>
      <c r="RHZ4" s="165"/>
      <c r="RIA4" s="165"/>
      <c r="RIB4" s="165"/>
      <c r="RIC4" s="165"/>
      <c r="RID4" s="165"/>
      <c r="RIE4" s="165"/>
      <c r="RIF4" s="165"/>
      <c r="RIG4" s="165"/>
      <c r="RIH4" s="165"/>
      <c r="RII4" s="165"/>
      <c r="RIJ4" s="165"/>
      <c r="RIK4" s="165"/>
      <c r="RIL4" s="165"/>
      <c r="RIM4" s="165"/>
      <c r="RIN4" s="165"/>
      <c r="RIO4" s="165"/>
      <c r="RIP4" s="165"/>
      <c r="RIQ4" s="165"/>
      <c r="RIR4" s="165"/>
      <c r="RIS4" s="165"/>
      <c r="RIT4" s="165"/>
      <c r="RIU4" s="165"/>
      <c r="RIV4" s="165"/>
      <c r="RIW4" s="165"/>
      <c r="RIX4" s="165"/>
      <c r="RIY4" s="165"/>
      <c r="RIZ4" s="165"/>
      <c r="RJA4" s="165"/>
      <c r="RJB4" s="165"/>
      <c r="RJC4" s="165"/>
      <c r="RJD4" s="165"/>
      <c r="RJE4" s="165"/>
      <c r="RJF4" s="165"/>
      <c r="RJG4" s="165"/>
      <c r="RJH4" s="165"/>
      <c r="RJI4" s="165"/>
      <c r="RJJ4" s="165"/>
      <c r="RJK4" s="165"/>
      <c r="RJL4" s="165"/>
      <c r="RJM4" s="165"/>
      <c r="RJN4" s="165"/>
      <c r="RJO4" s="165"/>
      <c r="RJP4" s="165"/>
      <c r="RJQ4" s="165"/>
      <c r="RJR4" s="165"/>
      <c r="RJS4" s="165"/>
      <c r="RJT4" s="165"/>
      <c r="RJU4" s="165"/>
      <c r="RJV4" s="165"/>
      <c r="RJW4" s="165"/>
      <c r="RJX4" s="165"/>
      <c r="RJY4" s="165"/>
      <c r="RJZ4" s="165"/>
      <c r="RKA4" s="165"/>
      <c r="RKB4" s="165"/>
      <c r="RKC4" s="165"/>
      <c r="RKD4" s="165"/>
      <c r="RKE4" s="165"/>
      <c r="RKF4" s="165"/>
      <c r="RKG4" s="165"/>
      <c r="RKH4" s="165"/>
      <c r="RKI4" s="165"/>
      <c r="RKJ4" s="165"/>
      <c r="RKK4" s="165"/>
      <c r="RKL4" s="165"/>
      <c r="RKM4" s="165"/>
      <c r="RKN4" s="165"/>
      <c r="RKO4" s="165"/>
      <c r="RKP4" s="165"/>
      <c r="RKQ4" s="165"/>
      <c r="RKR4" s="165"/>
      <c r="RKS4" s="165"/>
      <c r="RKT4" s="165"/>
      <c r="RKU4" s="165"/>
      <c r="RKV4" s="165"/>
      <c r="RKW4" s="165"/>
      <c r="RKX4" s="165"/>
      <c r="RKY4" s="165"/>
      <c r="RKZ4" s="165"/>
      <c r="RLA4" s="165"/>
      <c r="RLB4" s="165"/>
      <c r="RLC4" s="165"/>
      <c r="RLD4" s="165"/>
      <c r="RLE4" s="165"/>
      <c r="RLF4" s="165"/>
      <c r="RLG4" s="165"/>
      <c r="RLH4" s="165"/>
      <c r="RLI4" s="165"/>
      <c r="RLJ4" s="165"/>
      <c r="RLK4" s="165"/>
      <c r="RLL4" s="165"/>
      <c r="RLM4" s="165"/>
      <c r="RLN4" s="165"/>
      <c r="RLO4" s="165"/>
      <c r="RLP4" s="165"/>
      <c r="RLQ4" s="165"/>
      <c r="RLR4" s="165"/>
      <c r="RLS4" s="165"/>
      <c r="RLT4" s="165"/>
      <c r="RLU4" s="165"/>
      <c r="RLV4" s="165"/>
      <c r="RLW4" s="165"/>
      <c r="RLX4" s="165"/>
      <c r="RLY4" s="165"/>
      <c r="RLZ4" s="165"/>
      <c r="RMA4" s="165"/>
      <c r="RMB4" s="165"/>
      <c r="RMC4" s="165"/>
      <c r="RMD4" s="165"/>
      <c r="RME4" s="165"/>
      <c r="RMF4" s="165"/>
      <c r="RMG4" s="165"/>
      <c r="RMH4" s="165"/>
      <c r="RMI4" s="165"/>
      <c r="RMJ4" s="165"/>
      <c r="RMK4" s="165"/>
      <c r="RML4" s="165"/>
      <c r="RMM4" s="165"/>
      <c r="RMN4" s="165"/>
      <c r="RMO4" s="165"/>
      <c r="RMP4" s="165"/>
      <c r="RMQ4" s="165"/>
      <c r="RMR4" s="165"/>
      <c r="RMS4" s="165"/>
      <c r="RMT4" s="165"/>
      <c r="RMU4" s="165"/>
      <c r="RMV4" s="165"/>
      <c r="RMW4" s="165"/>
      <c r="RMX4" s="165"/>
      <c r="RMY4" s="165"/>
      <c r="RMZ4" s="165"/>
      <c r="RNA4" s="165"/>
      <c r="RNB4" s="165"/>
      <c r="RNC4" s="165"/>
      <c r="RND4" s="165"/>
      <c r="RNE4" s="165"/>
      <c r="RNF4" s="165"/>
      <c r="RNG4" s="165"/>
      <c r="RNH4" s="165"/>
      <c r="RNI4" s="165"/>
      <c r="RNJ4" s="165"/>
      <c r="RNK4" s="165"/>
      <c r="RNL4" s="165"/>
      <c r="RNM4" s="165"/>
      <c r="RNN4" s="165"/>
      <c r="RNO4" s="165"/>
      <c r="RNP4" s="165"/>
      <c r="RNQ4" s="165"/>
      <c r="RNR4" s="165"/>
      <c r="RNS4" s="165"/>
      <c r="RNT4" s="165"/>
      <c r="RNU4" s="165"/>
      <c r="RNV4" s="165"/>
      <c r="RNW4" s="165"/>
      <c r="RNX4" s="165"/>
      <c r="RNY4" s="165"/>
      <c r="RNZ4" s="165"/>
      <c r="ROA4" s="165"/>
      <c r="ROB4" s="165"/>
      <c r="ROC4" s="165"/>
      <c r="ROD4" s="165"/>
      <c r="ROE4" s="165"/>
      <c r="ROF4" s="165"/>
      <c r="ROG4" s="165"/>
      <c r="ROH4" s="165"/>
      <c r="ROI4" s="165"/>
      <c r="ROJ4" s="165"/>
      <c r="ROK4" s="165"/>
      <c r="ROL4" s="165"/>
      <c r="ROM4" s="165"/>
      <c r="RON4" s="165"/>
      <c r="ROO4" s="165"/>
      <c r="ROP4" s="165"/>
      <c r="ROQ4" s="165"/>
      <c r="ROR4" s="165"/>
      <c r="ROS4" s="165"/>
      <c r="ROT4" s="165"/>
      <c r="ROU4" s="165"/>
      <c r="ROV4" s="165"/>
      <c r="ROW4" s="165"/>
      <c r="ROX4" s="165"/>
      <c r="ROY4" s="165"/>
      <c r="ROZ4" s="165"/>
      <c r="RPA4" s="165"/>
      <c r="RPB4" s="165"/>
      <c r="RPC4" s="165"/>
      <c r="RPD4" s="165"/>
      <c r="RPE4" s="165"/>
      <c r="RPF4" s="165"/>
      <c r="RPG4" s="165"/>
      <c r="RPH4" s="165"/>
      <c r="RPI4" s="165"/>
      <c r="RPJ4" s="165"/>
      <c r="RPK4" s="165"/>
      <c r="RPL4" s="165"/>
      <c r="RPM4" s="165"/>
      <c r="RPN4" s="165"/>
      <c r="RPO4" s="165"/>
      <c r="RPP4" s="165"/>
      <c r="RPQ4" s="165"/>
      <c r="RPR4" s="165"/>
      <c r="RPS4" s="165"/>
      <c r="RPT4" s="165"/>
      <c r="RPU4" s="165"/>
      <c r="RPV4" s="165"/>
      <c r="RPW4" s="165"/>
      <c r="RPX4" s="165"/>
      <c r="RPY4" s="165"/>
      <c r="RPZ4" s="165"/>
      <c r="RQA4" s="165"/>
      <c r="RQB4" s="165"/>
      <c r="RQC4" s="165"/>
      <c r="RQD4" s="165"/>
      <c r="RQE4" s="165"/>
      <c r="RQF4" s="165"/>
      <c r="RQG4" s="165"/>
      <c r="RQH4" s="165"/>
      <c r="RQI4" s="165"/>
      <c r="RQJ4" s="165"/>
      <c r="RQK4" s="165"/>
      <c r="RQL4" s="165"/>
      <c r="RQM4" s="165"/>
      <c r="RQN4" s="165"/>
      <c r="RQO4" s="165"/>
      <c r="RQP4" s="165"/>
      <c r="RQQ4" s="165"/>
      <c r="RQR4" s="165"/>
      <c r="RQS4" s="165"/>
      <c r="RQT4" s="165"/>
      <c r="RQU4" s="165"/>
      <c r="RQV4" s="165"/>
      <c r="RQW4" s="165"/>
      <c r="RQX4" s="165"/>
      <c r="RQY4" s="165"/>
      <c r="RQZ4" s="165"/>
      <c r="RRA4" s="165"/>
      <c r="RRB4" s="165"/>
      <c r="RRC4" s="165"/>
      <c r="RRD4" s="165"/>
      <c r="RRE4" s="165"/>
      <c r="RRF4" s="165"/>
      <c r="RRG4" s="165"/>
      <c r="RRH4" s="165"/>
      <c r="RRI4" s="165"/>
      <c r="RRJ4" s="165"/>
      <c r="RRK4" s="165"/>
      <c r="RRL4" s="165"/>
      <c r="RRM4" s="165"/>
      <c r="RRN4" s="165"/>
      <c r="RRO4" s="165"/>
      <c r="RRP4" s="165"/>
      <c r="RRQ4" s="165"/>
      <c r="RRR4" s="165"/>
      <c r="RRS4" s="165"/>
      <c r="RRT4" s="165"/>
      <c r="RRU4" s="165"/>
      <c r="RRV4" s="165"/>
      <c r="RRW4" s="165"/>
      <c r="RRX4" s="165"/>
      <c r="RRY4" s="165"/>
      <c r="RRZ4" s="165"/>
      <c r="RSA4" s="165"/>
      <c r="RSB4" s="165"/>
      <c r="RSC4" s="165"/>
      <c r="RSD4" s="165"/>
      <c r="RSE4" s="165"/>
      <c r="RSF4" s="165"/>
      <c r="RSG4" s="165"/>
      <c r="RSH4" s="165"/>
      <c r="RSI4" s="165"/>
      <c r="RSJ4" s="165"/>
      <c r="RSK4" s="165"/>
      <c r="RSL4" s="165"/>
      <c r="RSM4" s="165"/>
      <c r="RSN4" s="165"/>
      <c r="RSO4" s="165"/>
      <c r="RSP4" s="165"/>
      <c r="RSQ4" s="165"/>
      <c r="RSR4" s="165"/>
      <c r="RSS4" s="165"/>
      <c r="RST4" s="165"/>
      <c r="RSU4" s="165"/>
      <c r="RSV4" s="165"/>
      <c r="RSW4" s="165"/>
      <c r="RSX4" s="165"/>
      <c r="RSY4" s="165"/>
      <c r="RSZ4" s="165"/>
      <c r="RTA4" s="165"/>
      <c r="RTB4" s="165"/>
      <c r="RTC4" s="165"/>
      <c r="RTD4" s="165"/>
      <c r="RTE4" s="165"/>
      <c r="RTF4" s="165"/>
      <c r="RTG4" s="165"/>
      <c r="RTH4" s="165"/>
      <c r="RTI4" s="165"/>
      <c r="RTJ4" s="165"/>
      <c r="RTK4" s="165"/>
      <c r="RTL4" s="165"/>
      <c r="RTM4" s="165"/>
      <c r="RTN4" s="165"/>
      <c r="RTO4" s="165"/>
      <c r="RTP4" s="165"/>
      <c r="RTQ4" s="165"/>
      <c r="RTR4" s="165"/>
      <c r="RTS4" s="165"/>
      <c r="RTT4" s="165"/>
      <c r="RTU4" s="165"/>
      <c r="RTV4" s="165"/>
      <c r="RTW4" s="165"/>
      <c r="RTX4" s="165"/>
      <c r="RTY4" s="165"/>
      <c r="RTZ4" s="165"/>
      <c r="RUA4" s="165"/>
      <c r="RUB4" s="165"/>
      <c r="RUC4" s="165"/>
      <c r="RUD4" s="165"/>
      <c r="RUE4" s="165"/>
      <c r="RUF4" s="165"/>
      <c r="RUG4" s="165"/>
      <c r="RUH4" s="165"/>
      <c r="RUI4" s="165"/>
      <c r="RUJ4" s="165"/>
      <c r="RUK4" s="165"/>
      <c r="RUL4" s="165"/>
      <c r="RUM4" s="165"/>
      <c r="RUN4" s="165"/>
      <c r="RUO4" s="165"/>
      <c r="RUP4" s="165"/>
      <c r="RUQ4" s="165"/>
      <c r="RUR4" s="165"/>
      <c r="RUS4" s="165"/>
      <c r="RUT4" s="165"/>
      <c r="RUU4" s="165"/>
      <c r="RUV4" s="165"/>
      <c r="RUW4" s="165"/>
      <c r="RUX4" s="165"/>
      <c r="RUY4" s="165"/>
      <c r="RUZ4" s="165"/>
      <c r="RVA4" s="165"/>
      <c r="RVB4" s="165"/>
      <c r="RVC4" s="165"/>
      <c r="RVD4" s="165"/>
      <c r="RVE4" s="165"/>
      <c r="RVF4" s="165"/>
      <c r="RVG4" s="165"/>
      <c r="RVH4" s="165"/>
      <c r="RVI4" s="165"/>
      <c r="RVJ4" s="165"/>
      <c r="RVK4" s="165"/>
      <c r="RVL4" s="165"/>
      <c r="RVM4" s="165"/>
      <c r="RVN4" s="165"/>
      <c r="RVO4" s="165"/>
      <c r="RVP4" s="165"/>
      <c r="RVQ4" s="165"/>
      <c r="RVR4" s="165"/>
      <c r="RVS4" s="165"/>
      <c r="RVT4" s="165"/>
      <c r="RVU4" s="165"/>
      <c r="RVV4" s="165"/>
      <c r="RVW4" s="165"/>
      <c r="RVX4" s="165"/>
      <c r="RVY4" s="165"/>
      <c r="RVZ4" s="165"/>
      <c r="RWA4" s="165"/>
      <c r="RWB4" s="165"/>
      <c r="RWC4" s="165"/>
      <c r="RWD4" s="165"/>
      <c r="RWE4" s="165"/>
      <c r="RWF4" s="165"/>
      <c r="RWG4" s="165"/>
      <c r="RWH4" s="165"/>
      <c r="RWI4" s="165"/>
      <c r="RWJ4" s="165"/>
      <c r="RWK4" s="165"/>
      <c r="RWL4" s="165"/>
      <c r="RWM4" s="165"/>
      <c r="RWN4" s="165"/>
      <c r="RWO4" s="165"/>
      <c r="RWP4" s="165"/>
      <c r="RWQ4" s="165"/>
      <c r="RWR4" s="165"/>
      <c r="RWS4" s="165"/>
      <c r="RWT4" s="165"/>
      <c r="RWU4" s="165"/>
      <c r="RWV4" s="165"/>
      <c r="RWW4" s="165"/>
      <c r="RWX4" s="165"/>
      <c r="RWY4" s="165"/>
      <c r="RWZ4" s="165"/>
      <c r="RXA4" s="165"/>
      <c r="RXB4" s="165"/>
      <c r="RXC4" s="165"/>
      <c r="RXD4" s="165"/>
      <c r="RXE4" s="165"/>
      <c r="RXF4" s="165"/>
      <c r="RXG4" s="165"/>
      <c r="RXH4" s="165"/>
      <c r="RXI4" s="165"/>
      <c r="RXJ4" s="165"/>
      <c r="RXK4" s="165"/>
      <c r="RXL4" s="165"/>
      <c r="RXM4" s="165"/>
      <c r="RXN4" s="165"/>
      <c r="RXO4" s="165"/>
      <c r="RXP4" s="165"/>
      <c r="RXQ4" s="165"/>
      <c r="RXR4" s="165"/>
      <c r="RXS4" s="165"/>
      <c r="RXT4" s="165"/>
      <c r="RXU4" s="165"/>
      <c r="RXV4" s="165"/>
      <c r="RXW4" s="165"/>
      <c r="RXX4" s="165"/>
      <c r="RXY4" s="165"/>
      <c r="RXZ4" s="165"/>
      <c r="RYA4" s="165"/>
      <c r="RYB4" s="165"/>
      <c r="RYC4" s="165"/>
      <c r="RYD4" s="165"/>
      <c r="RYE4" s="165"/>
      <c r="RYF4" s="165"/>
      <c r="RYG4" s="165"/>
      <c r="RYH4" s="165"/>
      <c r="RYI4" s="165"/>
      <c r="RYJ4" s="165"/>
      <c r="RYK4" s="165"/>
      <c r="RYL4" s="165"/>
      <c r="RYM4" s="165"/>
      <c r="RYN4" s="165"/>
      <c r="RYO4" s="165"/>
      <c r="RYP4" s="165"/>
      <c r="RYQ4" s="165"/>
      <c r="RYR4" s="165"/>
      <c r="RYS4" s="165"/>
      <c r="RYT4" s="165"/>
      <c r="RYU4" s="165"/>
      <c r="RYV4" s="165"/>
      <c r="RYW4" s="165"/>
      <c r="RYX4" s="165"/>
      <c r="RYY4" s="165"/>
      <c r="RYZ4" s="165"/>
      <c r="RZA4" s="165"/>
      <c r="RZB4" s="165"/>
      <c r="RZC4" s="165"/>
      <c r="RZD4" s="165"/>
      <c r="RZE4" s="165"/>
      <c r="RZF4" s="165"/>
      <c r="RZG4" s="165"/>
      <c r="RZH4" s="165"/>
      <c r="RZI4" s="165"/>
      <c r="RZJ4" s="165"/>
      <c r="RZK4" s="165"/>
      <c r="RZL4" s="165"/>
      <c r="RZM4" s="165"/>
      <c r="RZN4" s="165"/>
      <c r="RZO4" s="165"/>
      <c r="RZP4" s="165"/>
      <c r="RZQ4" s="165"/>
      <c r="RZR4" s="165"/>
      <c r="RZS4" s="165"/>
      <c r="RZT4" s="165"/>
      <c r="RZU4" s="165"/>
      <c r="RZV4" s="165"/>
      <c r="RZW4" s="165"/>
      <c r="RZX4" s="165"/>
      <c r="RZY4" s="165"/>
      <c r="RZZ4" s="165"/>
      <c r="SAA4" s="165"/>
      <c r="SAB4" s="165"/>
      <c r="SAC4" s="165"/>
      <c r="SAD4" s="165"/>
      <c r="SAE4" s="165"/>
      <c r="SAF4" s="165"/>
      <c r="SAG4" s="165"/>
      <c r="SAH4" s="165"/>
      <c r="SAI4" s="165"/>
      <c r="SAJ4" s="165"/>
      <c r="SAK4" s="165"/>
      <c r="SAL4" s="165"/>
      <c r="SAM4" s="165"/>
      <c r="SAN4" s="165"/>
      <c r="SAO4" s="165"/>
      <c r="SAP4" s="165"/>
      <c r="SAQ4" s="165"/>
      <c r="SAR4" s="165"/>
      <c r="SAS4" s="165"/>
      <c r="SAT4" s="165"/>
      <c r="SAU4" s="165"/>
      <c r="SAV4" s="165"/>
      <c r="SAW4" s="165"/>
      <c r="SAX4" s="165"/>
      <c r="SAY4" s="165"/>
      <c r="SAZ4" s="165"/>
      <c r="SBA4" s="165"/>
      <c r="SBB4" s="165"/>
      <c r="SBC4" s="165"/>
      <c r="SBD4" s="165"/>
      <c r="SBE4" s="165"/>
      <c r="SBF4" s="165"/>
      <c r="SBG4" s="165"/>
      <c r="SBH4" s="165"/>
      <c r="SBI4" s="165"/>
      <c r="SBJ4" s="165"/>
      <c r="SBK4" s="165"/>
      <c r="SBL4" s="165"/>
      <c r="SBM4" s="165"/>
      <c r="SBN4" s="165"/>
      <c r="SBO4" s="165"/>
      <c r="SBP4" s="165"/>
      <c r="SBQ4" s="165"/>
      <c r="SBR4" s="165"/>
      <c r="SBS4" s="165"/>
      <c r="SBT4" s="165"/>
      <c r="SBU4" s="165"/>
      <c r="SBV4" s="165"/>
      <c r="SBW4" s="165"/>
      <c r="SBX4" s="165"/>
      <c r="SBY4" s="165"/>
      <c r="SBZ4" s="165"/>
      <c r="SCA4" s="165"/>
      <c r="SCB4" s="165"/>
      <c r="SCC4" s="165"/>
      <c r="SCD4" s="165"/>
      <c r="SCE4" s="165"/>
      <c r="SCF4" s="165"/>
      <c r="SCG4" s="165"/>
      <c r="SCH4" s="165"/>
      <c r="SCI4" s="165"/>
      <c r="SCJ4" s="165"/>
      <c r="SCK4" s="165"/>
      <c r="SCL4" s="165"/>
      <c r="SCM4" s="165"/>
      <c r="SCN4" s="165"/>
      <c r="SCO4" s="165"/>
      <c r="SCP4" s="165"/>
      <c r="SCQ4" s="165"/>
      <c r="SCR4" s="165"/>
      <c r="SCS4" s="165"/>
      <c r="SCT4" s="165"/>
      <c r="SCU4" s="165"/>
      <c r="SCV4" s="165"/>
      <c r="SCW4" s="165"/>
      <c r="SCX4" s="165"/>
      <c r="SCY4" s="165"/>
      <c r="SCZ4" s="165"/>
      <c r="SDA4" s="165"/>
      <c r="SDB4" s="165"/>
      <c r="SDC4" s="165"/>
      <c r="SDD4" s="165"/>
      <c r="SDE4" s="165"/>
      <c r="SDF4" s="165"/>
      <c r="SDG4" s="165"/>
      <c r="SDH4" s="165"/>
      <c r="SDI4" s="165"/>
      <c r="SDJ4" s="165"/>
      <c r="SDK4" s="165"/>
      <c r="SDL4" s="165"/>
      <c r="SDM4" s="165"/>
      <c r="SDN4" s="165"/>
      <c r="SDO4" s="165"/>
      <c r="SDP4" s="165"/>
      <c r="SDQ4" s="165"/>
      <c r="SDR4" s="165"/>
      <c r="SDS4" s="165"/>
      <c r="SDT4" s="165"/>
      <c r="SDU4" s="165"/>
      <c r="SDV4" s="165"/>
      <c r="SDW4" s="165"/>
      <c r="SDX4" s="165"/>
      <c r="SDY4" s="165"/>
      <c r="SDZ4" s="165"/>
      <c r="SEA4" s="165"/>
      <c r="SEB4" s="165"/>
      <c r="SEC4" s="165"/>
      <c r="SED4" s="165"/>
      <c r="SEE4" s="165"/>
      <c r="SEF4" s="165"/>
      <c r="SEG4" s="165"/>
      <c r="SEH4" s="165"/>
      <c r="SEI4" s="165"/>
      <c r="SEJ4" s="165"/>
      <c r="SEK4" s="165"/>
      <c r="SEL4" s="165"/>
      <c r="SEM4" s="165"/>
      <c r="SEN4" s="165"/>
      <c r="SEO4" s="165"/>
      <c r="SEP4" s="165"/>
      <c r="SEQ4" s="165"/>
      <c r="SER4" s="165"/>
      <c r="SES4" s="165"/>
      <c r="SET4" s="165"/>
      <c r="SEU4" s="165"/>
      <c r="SEV4" s="165"/>
      <c r="SEW4" s="165"/>
      <c r="SEX4" s="165"/>
      <c r="SEY4" s="165"/>
      <c r="SEZ4" s="165"/>
      <c r="SFA4" s="165"/>
      <c r="SFB4" s="165"/>
      <c r="SFC4" s="165"/>
      <c r="SFD4" s="165"/>
      <c r="SFE4" s="165"/>
      <c r="SFF4" s="165"/>
      <c r="SFG4" s="165"/>
      <c r="SFH4" s="165"/>
      <c r="SFI4" s="165"/>
      <c r="SFJ4" s="165"/>
      <c r="SFK4" s="165"/>
      <c r="SFL4" s="165"/>
      <c r="SFM4" s="165"/>
      <c r="SFN4" s="165"/>
      <c r="SFO4" s="165"/>
      <c r="SFP4" s="165"/>
      <c r="SFQ4" s="165"/>
      <c r="SFR4" s="165"/>
      <c r="SFS4" s="165"/>
      <c r="SFT4" s="165"/>
      <c r="SFU4" s="165"/>
      <c r="SFV4" s="165"/>
      <c r="SFW4" s="165"/>
      <c r="SFX4" s="165"/>
      <c r="SFY4" s="165"/>
      <c r="SFZ4" s="165"/>
      <c r="SGA4" s="165"/>
      <c r="SGB4" s="165"/>
      <c r="SGC4" s="165"/>
      <c r="SGD4" s="165"/>
      <c r="SGE4" s="165"/>
      <c r="SGF4" s="165"/>
      <c r="SGG4" s="165"/>
      <c r="SGH4" s="165"/>
      <c r="SGI4" s="165"/>
      <c r="SGJ4" s="165"/>
      <c r="SGK4" s="165"/>
      <c r="SGL4" s="165"/>
      <c r="SGM4" s="165"/>
      <c r="SGN4" s="165"/>
      <c r="SGO4" s="165"/>
      <c r="SGP4" s="165"/>
      <c r="SGQ4" s="165"/>
      <c r="SGR4" s="165"/>
      <c r="SGS4" s="165"/>
      <c r="SGT4" s="165"/>
      <c r="SGU4" s="165"/>
      <c r="SGV4" s="165"/>
      <c r="SGW4" s="165"/>
      <c r="SGX4" s="165"/>
      <c r="SGY4" s="165"/>
      <c r="SGZ4" s="165"/>
      <c r="SHA4" s="165"/>
      <c r="SHB4" s="165"/>
      <c r="SHC4" s="165"/>
      <c r="SHD4" s="165"/>
      <c r="SHE4" s="165"/>
      <c r="SHF4" s="165"/>
      <c r="SHG4" s="165"/>
      <c r="SHH4" s="165"/>
      <c r="SHI4" s="165"/>
      <c r="SHJ4" s="165"/>
      <c r="SHK4" s="165"/>
      <c r="SHL4" s="165"/>
      <c r="SHM4" s="165"/>
      <c r="SHN4" s="165"/>
      <c r="SHO4" s="165"/>
      <c r="SHP4" s="165"/>
      <c r="SHQ4" s="165"/>
      <c r="SHR4" s="165"/>
      <c r="SHS4" s="165"/>
      <c r="SHT4" s="165"/>
      <c r="SHU4" s="165"/>
      <c r="SHV4" s="165"/>
      <c r="SHW4" s="165"/>
      <c r="SHX4" s="165"/>
      <c r="SHY4" s="165"/>
      <c r="SHZ4" s="165"/>
      <c r="SIA4" s="165"/>
      <c r="SIB4" s="165"/>
      <c r="SIC4" s="165"/>
      <c r="SID4" s="165"/>
      <c r="SIE4" s="165"/>
      <c r="SIF4" s="165"/>
      <c r="SIG4" s="165"/>
      <c r="SIH4" s="165"/>
      <c r="SII4" s="165"/>
      <c r="SIJ4" s="165"/>
      <c r="SIK4" s="165"/>
      <c r="SIL4" s="165"/>
      <c r="SIM4" s="165"/>
      <c r="SIN4" s="165"/>
      <c r="SIO4" s="165"/>
      <c r="SIP4" s="165"/>
      <c r="SIQ4" s="165"/>
      <c r="SIR4" s="165"/>
      <c r="SIS4" s="165"/>
      <c r="SIT4" s="165"/>
      <c r="SIU4" s="165"/>
      <c r="SIV4" s="165"/>
      <c r="SIW4" s="165"/>
      <c r="SIX4" s="165"/>
      <c r="SIY4" s="165"/>
      <c r="SIZ4" s="165"/>
      <c r="SJA4" s="165"/>
      <c r="SJB4" s="165"/>
      <c r="SJC4" s="165"/>
      <c r="SJD4" s="165"/>
      <c r="SJE4" s="165"/>
      <c r="SJF4" s="165"/>
      <c r="SJG4" s="165"/>
      <c r="SJH4" s="165"/>
      <c r="SJI4" s="165"/>
      <c r="SJJ4" s="165"/>
      <c r="SJK4" s="165"/>
      <c r="SJL4" s="165"/>
      <c r="SJM4" s="165"/>
      <c r="SJN4" s="165"/>
      <c r="SJO4" s="165"/>
      <c r="SJP4" s="165"/>
      <c r="SJQ4" s="165"/>
      <c r="SJR4" s="165"/>
      <c r="SJS4" s="165"/>
      <c r="SJT4" s="165"/>
      <c r="SJU4" s="165"/>
      <c r="SJV4" s="165"/>
      <c r="SJW4" s="165"/>
      <c r="SJX4" s="165"/>
      <c r="SJY4" s="165"/>
      <c r="SJZ4" s="165"/>
      <c r="SKA4" s="165"/>
      <c r="SKB4" s="165"/>
      <c r="SKC4" s="165"/>
      <c r="SKD4" s="165"/>
      <c r="SKE4" s="165"/>
      <c r="SKF4" s="165"/>
      <c r="SKG4" s="165"/>
      <c r="SKH4" s="165"/>
      <c r="SKI4" s="165"/>
      <c r="SKJ4" s="165"/>
      <c r="SKK4" s="165"/>
      <c r="SKL4" s="165"/>
      <c r="SKM4" s="165"/>
      <c r="SKN4" s="165"/>
      <c r="SKO4" s="165"/>
      <c r="SKP4" s="165"/>
      <c r="SKQ4" s="165"/>
      <c r="SKR4" s="165"/>
      <c r="SKS4" s="165"/>
      <c r="SKT4" s="165"/>
      <c r="SKU4" s="165"/>
      <c r="SKV4" s="165"/>
      <c r="SKW4" s="165"/>
      <c r="SKX4" s="165"/>
      <c r="SKY4" s="165"/>
      <c r="SKZ4" s="165"/>
      <c r="SLA4" s="165"/>
      <c r="SLB4" s="165"/>
      <c r="SLC4" s="165"/>
      <c r="SLD4" s="165"/>
      <c r="SLE4" s="165"/>
      <c r="SLF4" s="165"/>
      <c r="SLG4" s="165"/>
      <c r="SLH4" s="165"/>
      <c r="SLI4" s="165"/>
      <c r="SLJ4" s="165"/>
      <c r="SLK4" s="165"/>
      <c r="SLL4" s="165"/>
      <c r="SLM4" s="165"/>
      <c r="SLN4" s="165"/>
      <c r="SLO4" s="165"/>
      <c r="SLP4" s="165"/>
      <c r="SLQ4" s="165"/>
      <c r="SLR4" s="165"/>
      <c r="SLS4" s="165"/>
      <c r="SLT4" s="165"/>
      <c r="SLU4" s="165"/>
      <c r="SLV4" s="165"/>
      <c r="SLW4" s="165"/>
      <c r="SLX4" s="165"/>
      <c r="SLY4" s="165"/>
      <c r="SLZ4" s="165"/>
      <c r="SMA4" s="165"/>
      <c r="SMB4" s="165"/>
      <c r="SMC4" s="165"/>
      <c r="SMD4" s="165"/>
      <c r="SME4" s="165"/>
      <c r="SMF4" s="165"/>
      <c r="SMG4" s="165"/>
      <c r="SMH4" s="165"/>
      <c r="SMI4" s="165"/>
      <c r="SMJ4" s="165"/>
      <c r="SMK4" s="165"/>
      <c r="SML4" s="165"/>
      <c r="SMM4" s="165"/>
      <c r="SMN4" s="165"/>
      <c r="SMO4" s="165"/>
      <c r="SMP4" s="165"/>
      <c r="SMQ4" s="165"/>
      <c r="SMR4" s="165"/>
      <c r="SMS4" s="165"/>
      <c r="SMT4" s="165"/>
      <c r="SMU4" s="165"/>
      <c r="SMV4" s="165"/>
      <c r="SMW4" s="165"/>
      <c r="SMX4" s="165"/>
      <c r="SMY4" s="165"/>
      <c r="SMZ4" s="165"/>
      <c r="SNA4" s="165"/>
      <c r="SNB4" s="165"/>
      <c r="SNC4" s="165"/>
      <c r="SND4" s="165"/>
      <c r="SNE4" s="165"/>
      <c r="SNF4" s="165"/>
      <c r="SNG4" s="165"/>
      <c r="SNH4" s="165"/>
      <c r="SNI4" s="165"/>
      <c r="SNJ4" s="165"/>
      <c r="SNK4" s="165"/>
      <c r="SNL4" s="165"/>
      <c r="SNM4" s="165"/>
      <c r="SNN4" s="165"/>
      <c r="SNO4" s="165"/>
      <c r="SNP4" s="165"/>
      <c r="SNQ4" s="165"/>
      <c r="SNR4" s="165"/>
      <c r="SNS4" s="165"/>
      <c r="SNT4" s="165"/>
      <c r="SNU4" s="165"/>
      <c r="SNV4" s="165"/>
      <c r="SNW4" s="165"/>
      <c r="SNX4" s="165"/>
      <c r="SNY4" s="165"/>
      <c r="SNZ4" s="165"/>
      <c r="SOA4" s="165"/>
      <c r="SOB4" s="165"/>
      <c r="SOC4" s="165"/>
      <c r="SOD4" s="165"/>
      <c r="SOE4" s="165"/>
      <c r="SOF4" s="165"/>
      <c r="SOG4" s="165"/>
      <c r="SOH4" s="165"/>
      <c r="SOI4" s="165"/>
      <c r="SOJ4" s="165"/>
      <c r="SOK4" s="165"/>
      <c r="SOL4" s="165"/>
      <c r="SOM4" s="165"/>
      <c r="SON4" s="165"/>
      <c r="SOO4" s="165"/>
      <c r="SOP4" s="165"/>
      <c r="SOQ4" s="165"/>
      <c r="SOR4" s="165"/>
      <c r="SOS4" s="165"/>
      <c r="SOT4" s="165"/>
      <c r="SOU4" s="165"/>
      <c r="SOV4" s="165"/>
      <c r="SOW4" s="165"/>
      <c r="SOX4" s="165"/>
      <c r="SOY4" s="165"/>
      <c r="SOZ4" s="165"/>
      <c r="SPA4" s="165"/>
      <c r="SPB4" s="165"/>
      <c r="SPC4" s="165"/>
      <c r="SPD4" s="165"/>
      <c r="SPE4" s="165"/>
      <c r="SPF4" s="165"/>
      <c r="SPG4" s="165"/>
      <c r="SPH4" s="165"/>
      <c r="SPI4" s="165"/>
      <c r="SPJ4" s="165"/>
      <c r="SPK4" s="165"/>
      <c r="SPL4" s="165"/>
      <c r="SPM4" s="165"/>
      <c r="SPN4" s="165"/>
      <c r="SPO4" s="165"/>
      <c r="SPP4" s="165"/>
      <c r="SPQ4" s="165"/>
      <c r="SPR4" s="165"/>
      <c r="SPS4" s="165"/>
      <c r="SPT4" s="165"/>
      <c r="SPU4" s="165"/>
      <c r="SPV4" s="165"/>
      <c r="SPW4" s="165"/>
      <c r="SPX4" s="165"/>
      <c r="SPY4" s="165"/>
      <c r="SPZ4" s="165"/>
      <c r="SQA4" s="165"/>
      <c r="SQB4" s="165"/>
      <c r="SQC4" s="165"/>
      <c r="SQD4" s="165"/>
      <c r="SQE4" s="165"/>
      <c r="SQF4" s="165"/>
      <c r="SQG4" s="165"/>
      <c r="SQH4" s="165"/>
      <c r="SQI4" s="165"/>
      <c r="SQJ4" s="165"/>
      <c r="SQK4" s="165"/>
      <c r="SQL4" s="165"/>
      <c r="SQM4" s="165"/>
      <c r="SQN4" s="165"/>
      <c r="SQO4" s="165"/>
      <c r="SQP4" s="165"/>
      <c r="SQQ4" s="165"/>
      <c r="SQR4" s="165"/>
      <c r="SQS4" s="165"/>
      <c r="SQT4" s="165"/>
      <c r="SQU4" s="165"/>
      <c r="SQV4" s="165"/>
      <c r="SQW4" s="165"/>
      <c r="SQX4" s="165"/>
      <c r="SQY4" s="165"/>
      <c r="SQZ4" s="165"/>
      <c r="SRA4" s="165"/>
      <c r="SRB4" s="165"/>
      <c r="SRC4" s="165"/>
      <c r="SRD4" s="165"/>
      <c r="SRE4" s="165"/>
      <c r="SRF4" s="165"/>
      <c r="SRG4" s="165"/>
      <c r="SRH4" s="165"/>
      <c r="SRI4" s="165"/>
      <c r="SRJ4" s="165"/>
      <c r="SRK4" s="165"/>
      <c r="SRL4" s="165"/>
      <c r="SRM4" s="165"/>
      <c r="SRN4" s="165"/>
      <c r="SRO4" s="165"/>
      <c r="SRP4" s="165"/>
      <c r="SRQ4" s="165"/>
      <c r="SRR4" s="165"/>
      <c r="SRS4" s="165"/>
      <c r="SRT4" s="165"/>
      <c r="SRU4" s="165"/>
      <c r="SRV4" s="165"/>
      <c r="SRW4" s="165"/>
      <c r="SRX4" s="165"/>
      <c r="SRY4" s="165"/>
      <c r="SRZ4" s="165"/>
      <c r="SSA4" s="165"/>
      <c r="SSB4" s="165"/>
      <c r="SSC4" s="165"/>
      <c r="SSD4" s="165"/>
      <c r="SSE4" s="165"/>
      <c r="SSF4" s="165"/>
      <c r="SSG4" s="165"/>
      <c r="SSH4" s="165"/>
      <c r="SSI4" s="165"/>
      <c r="SSJ4" s="165"/>
      <c r="SSK4" s="165"/>
      <c r="SSL4" s="165"/>
      <c r="SSM4" s="165"/>
      <c r="SSN4" s="165"/>
      <c r="SSO4" s="165"/>
      <c r="SSP4" s="165"/>
      <c r="SSQ4" s="165"/>
      <c r="SSR4" s="165"/>
      <c r="SSS4" s="165"/>
      <c r="SST4" s="165"/>
      <c r="SSU4" s="165"/>
      <c r="SSV4" s="165"/>
      <c r="SSW4" s="165"/>
      <c r="SSX4" s="165"/>
      <c r="SSY4" s="165"/>
      <c r="SSZ4" s="165"/>
      <c r="STA4" s="165"/>
      <c r="STB4" s="165"/>
      <c r="STC4" s="165"/>
      <c r="STD4" s="165"/>
      <c r="STE4" s="165"/>
      <c r="STF4" s="165"/>
      <c r="STG4" s="165"/>
      <c r="STH4" s="165"/>
      <c r="STI4" s="165"/>
      <c r="STJ4" s="165"/>
      <c r="STK4" s="165"/>
      <c r="STL4" s="165"/>
      <c r="STM4" s="165"/>
      <c r="STN4" s="165"/>
      <c r="STO4" s="165"/>
      <c r="STP4" s="165"/>
      <c r="STQ4" s="165"/>
      <c r="STR4" s="165"/>
      <c r="STS4" s="165"/>
      <c r="STT4" s="165"/>
      <c r="STU4" s="165"/>
      <c r="STV4" s="165"/>
      <c r="STW4" s="165"/>
      <c r="STX4" s="165"/>
      <c r="STY4" s="165"/>
      <c r="STZ4" s="165"/>
      <c r="SUA4" s="165"/>
      <c r="SUB4" s="165"/>
      <c r="SUC4" s="165"/>
      <c r="SUD4" s="165"/>
      <c r="SUE4" s="165"/>
      <c r="SUF4" s="165"/>
      <c r="SUG4" s="165"/>
      <c r="SUH4" s="165"/>
      <c r="SUI4" s="165"/>
      <c r="SUJ4" s="165"/>
      <c r="SUK4" s="165"/>
      <c r="SUL4" s="165"/>
      <c r="SUM4" s="165"/>
      <c r="SUN4" s="165"/>
      <c r="SUO4" s="165"/>
      <c r="SUP4" s="165"/>
      <c r="SUQ4" s="165"/>
      <c r="SUR4" s="165"/>
      <c r="SUS4" s="165"/>
      <c r="SUT4" s="165"/>
      <c r="SUU4" s="165"/>
      <c r="SUV4" s="165"/>
      <c r="SUW4" s="165"/>
      <c r="SUX4" s="165"/>
      <c r="SUY4" s="165"/>
      <c r="SUZ4" s="165"/>
      <c r="SVA4" s="165"/>
      <c r="SVB4" s="165"/>
      <c r="SVC4" s="165"/>
      <c r="SVD4" s="165"/>
      <c r="SVE4" s="165"/>
      <c r="SVF4" s="165"/>
      <c r="SVG4" s="165"/>
      <c r="SVH4" s="165"/>
      <c r="SVI4" s="165"/>
      <c r="SVJ4" s="165"/>
      <c r="SVK4" s="165"/>
      <c r="SVL4" s="165"/>
      <c r="SVM4" s="165"/>
      <c r="SVN4" s="165"/>
      <c r="SVO4" s="165"/>
      <c r="SVP4" s="165"/>
      <c r="SVQ4" s="165"/>
      <c r="SVR4" s="165"/>
      <c r="SVS4" s="165"/>
      <c r="SVT4" s="165"/>
      <c r="SVU4" s="165"/>
      <c r="SVV4" s="165"/>
      <c r="SVW4" s="165"/>
      <c r="SVX4" s="165"/>
      <c r="SVY4" s="165"/>
      <c r="SVZ4" s="165"/>
      <c r="SWA4" s="165"/>
      <c r="SWB4" s="165"/>
      <c r="SWC4" s="165"/>
      <c r="SWD4" s="165"/>
      <c r="SWE4" s="165"/>
      <c r="SWF4" s="165"/>
      <c r="SWG4" s="165"/>
      <c r="SWH4" s="165"/>
      <c r="SWI4" s="165"/>
      <c r="SWJ4" s="165"/>
      <c r="SWK4" s="165"/>
      <c r="SWL4" s="165"/>
      <c r="SWM4" s="165"/>
      <c r="SWN4" s="165"/>
      <c r="SWO4" s="165"/>
      <c r="SWP4" s="165"/>
      <c r="SWQ4" s="165"/>
      <c r="SWR4" s="165"/>
      <c r="SWS4" s="165"/>
      <c r="SWT4" s="165"/>
      <c r="SWU4" s="165"/>
      <c r="SWV4" s="165"/>
      <c r="SWW4" s="165"/>
      <c r="SWX4" s="165"/>
      <c r="SWY4" s="165"/>
      <c r="SWZ4" s="165"/>
      <c r="SXA4" s="165"/>
      <c r="SXB4" s="165"/>
      <c r="SXC4" s="165"/>
      <c r="SXD4" s="165"/>
      <c r="SXE4" s="165"/>
      <c r="SXF4" s="165"/>
      <c r="SXG4" s="165"/>
      <c r="SXH4" s="165"/>
      <c r="SXI4" s="165"/>
      <c r="SXJ4" s="165"/>
      <c r="SXK4" s="165"/>
      <c r="SXL4" s="165"/>
      <c r="SXM4" s="165"/>
      <c r="SXN4" s="165"/>
      <c r="SXO4" s="165"/>
      <c r="SXP4" s="165"/>
      <c r="SXQ4" s="165"/>
      <c r="SXR4" s="165"/>
      <c r="SXS4" s="165"/>
      <c r="SXT4" s="165"/>
      <c r="SXU4" s="165"/>
      <c r="SXV4" s="165"/>
      <c r="SXW4" s="165"/>
      <c r="SXX4" s="165"/>
      <c r="SXY4" s="165"/>
      <c r="SXZ4" s="165"/>
      <c r="SYA4" s="165"/>
      <c r="SYB4" s="165"/>
      <c r="SYC4" s="165"/>
      <c r="SYD4" s="165"/>
      <c r="SYE4" s="165"/>
      <c r="SYF4" s="165"/>
      <c r="SYG4" s="165"/>
      <c r="SYH4" s="165"/>
      <c r="SYI4" s="165"/>
      <c r="SYJ4" s="165"/>
      <c r="SYK4" s="165"/>
      <c r="SYL4" s="165"/>
      <c r="SYM4" s="165"/>
      <c r="SYN4" s="165"/>
      <c r="SYO4" s="165"/>
      <c r="SYP4" s="165"/>
      <c r="SYQ4" s="165"/>
      <c r="SYR4" s="165"/>
      <c r="SYS4" s="165"/>
      <c r="SYT4" s="165"/>
      <c r="SYU4" s="165"/>
      <c r="SYV4" s="165"/>
      <c r="SYW4" s="165"/>
      <c r="SYX4" s="165"/>
      <c r="SYY4" s="165"/>
      <c r="SYZ4" s="165"/>
      <c r="SZA4" s="165"/>
      <c r="SZB4" s="165"/>
      <c r="SZC4" s="165"/>
      <c r="SZD4" s="165"/>
      <c r="SZE4" s="165"/>
      <c r="SZF4" s="165"/>
      <c r="SZG4" s="165"/>
      <c r="SZH4" s="165"/>
      <c r="SZI4" s="165"/>
      <c r="SZJ4" s="165"/>
      <c r="SZK4" s="165"/>
      <c r="SZL4" s="165"/>
      <c r="SZM4" s="165"/>
      <c r="SZN4" s="165"/>
      <c r="SZO4" s="165"/>
      <c r="SZP4" s="165"/>
      <c r="SZQ4" s="165"/>
      <c r="SZR4" s="165"/>
      <c r="SZS4" s="165"/>
      <c r="SZT4" s="165"/>
      <c r="SZU4" s="165"/>
      <c r="SZV4" s="165"/>
      <c r="SZW4" s="165"/>
      <c r="SZX4" s="165"/>
      <c r="SZY4" s="165"/>
      <c r="SZZ4" s="165"/>
      <c r="TAA4" s="165"/>
      <c r="TAB4" s="165"/>
      <c r="TAC4" s="165"/>
      <c r="TAD4" s="165"/>
      <c r="TAE4" s="165"/>
      <c r="TAF4" s="165"/>
      <c r="TAG4" s="165"/>
      <c r="TAH4" s="165"/>
      <c r="TAI4" s="165"/>
      <c r="TAJ4" s="165"/>
      <c r="TAK4" s="165"/>
      <c r="TAL4" s="165"/>
      <c r="TAM4" s="165"/>
      <c r="TAN4" s="165"/>
      <c r="TAO4" s="165"/>
      <c r="TAP4" s="165"/>
      <c r="TAQ4" s="165"/>
      <c r="TAR4" s="165"/>
      <c r="TAS4" s="165"/>
      <c r="TAT4" s="165"/>
      <c r="TAU4" s="165"/>
      <c r="TAV4" s="165"/>
      <c r="TAW4" s="165"/>
      <c r="TAX4" s="165"/>
      <c r="TAY4" s="165"/>
      <c r="TAZ4" s="165"/>
      <c r="TBA4" s="165"/>
      <c r="TBB4" s="165"/>
      <c r="TBC4" s="165"/>
      <c r="TBD4" s="165"/>
      <c r="TBE4" s="165"/>
      <c r="TBF4" s="165"/>
      <c r="TBG4" s="165"/>
      <c r="TBH4" s="165"/>
      <c r="TBI4" s="165"/>
      <c r="TBJ4" s="165"/>
      <c r="TBK4" s="165"/>
      <c r="TBL4" s="165"/>
      <c r="TBM4" s="165"/>
      <c r="TBN4" s="165"/>
      <c r="TBO4" s="165"/>
      <c r="TBP4" s="165"/>
      <c r="TBQ4" s="165"/>
      <c r="TBR4" s="165"/>
      <c r="TBS4" s="165"/>
      <c r="TBT4" s="165"/>
      <c r="TBU4" s="165"/>
      <c r="TBV4" s="165"/>
      <c r="TBW4" s="165"/>
      <c r="TBX4" s="165"/>
      <c r="TBY4" s="165"/>
      <c r="TBZ4" s="165"/>
      <c r="TCA4" s="165"/>
      <c r="TCB4" s="165"/>
      <c r="TCC4" s="165"/>
      <c r="TCD4" s="165"/>
      <c r="TCE4" s="165"/>
      <c r="TCF4" s="165"/>
      <c r="TCG4" s="165"/>
      <c r="TCH4" s="165"/>
      <c r="TCI4" s="165"/>
      <c r="TCJ4" s="165"/>
      <c r="TCK4" s="165"/>
      <c r="TCL4" s="165"/>
      <c r="TCM4" s="165"/>
      <c r="TCN4" s="165"/>
      <c r="TCO4" s="165"/>
      <c r="TCP4" s="165"/>
      <c r="TCQ4" s="165"/>
      <c r="TCR4" s="165"/>
      <c r="TCS4" s="165"/>
      <c r="TCT4" s="165"/>
      <c r="TCU4" s="165"/>
      <c r="TCV4" s="165"/>
      <c r="TCW4" s="165"/>
      <c r="TCX4" s="165"/>
      <c r="TCY4" s="165"/>
      <c r="TCZ4" s="165"/>
      <c r="TDA4" s="165"/>
      <c r="TDB4" s="165"/>
      <c r="TDC4" s="165"/>
      <c r="TDD4" s="165"/>
      <c r="TDE4" s="165"/>
      <c r="TDF4" s="165"/>
      <c r="TDG4" s="165"/>
      <c r="TDH4" s="165"/>
      <c r="TDI4" s="165"/>
      <c r="TDJ4" s="165"/>
      <c r="TDK4" s="165"/>
      <c r="TDL4" s="165"/>
      <c r="TDM4" s="165"/>
      <c r="TDN4" s="165"/>
      <c r="TDO4" s="165"/>
      <c r="TDP4" s="165"/>
      <c r="TDQ4" s="165"/>
      <c r="TDR4" s="165"/>
      <c r="TDS4" s="165"/>
      <c r="TDT4" s="165"/>
      <c r="TDU4" s="165"/>
      <c r="TDV4" s="165"/>
      <c r="TDW4" s="165"/>
      <c r="TDX4" s="165"/>
      <c r="TDY4" s="165"/>
      <c r="TDZ4" s="165"/>
      <c r="TEA4" s="165"/>
      <c r="TEB4" s="165"/>
      <c r="TEC4" s="165"/>
      <c r="TED4" s="165"/>
      <c r="TEE4" s="165"/>
      <c r="TEF4" s="165"/>
      <c r="TEG4" s="165"/>
      <c r="TEH4" s="165"/>
      <c r="TEI4" s="165"/>
      <c r="TEJ4" s="165"/>
      <c r="TEK4" s="165"/>
      <c r="TEL4" s="165"/>
      <c r="TEM4" s="165"/>
      <c r="TEN4" s="165"/>
      <c r="TEO4" s="165"/>
      <c r="TEP4" s="165"/>
      <c r="TEQ4" s="165"/>
      <c r="TER4" s="165"/>
      <c r="TES4" s="165"/>
      <c r="TET4" s="165"/>
      <c r="TEU4" s="165"/>
      <c r="TEV4" s="165"/>
      <c r="TEW4" s="165"/>
      <c r="TEX4" s="165"/>
      <c r="TEY4" s="165"/>
      <c r="TEZ4" s="165"/>
      <c r="TFA4" s="165"/>
      <c r="TFB4" s="165"/>
      <c r="TFC4" s="165"/>
      <c r="TFD4" s="165"/>
      <c r="TFE4" s="165"/>
      <c r="TFF4" s="165"/>
      <c r="TFG4" s="165"/>
      <c r="TFH4" s="165"/>
      <c r="TFI4" s="165"/>
      <c r="TFJ4" s="165"/>
      <c r="TFK4" s="165"/>
      <c r="TFL4" s="165"/>
      <c r="TFM4" s="165"/>
      <c r="TFN4" s="165"/>
      <c r="TFO4" s="165"/>
      <c r="TFP4" s="165"/>
      <c r="TFQ4" s="165"/>
      <c r="TFR4" s="165"/>
      <c r="TFS4" s="165"/>
      <c r="TFT4" s="165"/>
      <c r="TFU4" s="165"/>
      <c r="TFV4" s="165"/>
      <c r="TFW4" s="165"/>
      <c r="TFX4" s="165"/>
      <c r="TFY4" s="165"/>
      <c r="TFZ4" s="165"/>
      <c r="TGA4" s="165"/>
      <c r="TGB4" s="165"/>
      <c r="TGC4" s="165"/>
      <c r="TGD4" s="165"/>
      <c r="TGE4" s="165"/>
      <c r="TGF4" s="165"/>
      <c r="TGG4" s="165"/>
      <c r="TGH4" s="165"/>
      <c r="TGI4" s="165"/>
      <c r="TGJ4" s="165"/>
      <c r="TGK4" s="165"/>
      <c r="TGL4" s="165"/>
      <c r="TGM4" s="165"/>
      <c r="TGN4" s="165"/>
      <c r="TGO4" s="165"/>
      <c r="TGP4" s="165"/>
      <c r="TGQ4" s="165"/>
      <c r="TGR4" s="165"/>
      <c r="TGS4" s="165"/>
      <c r="TGT4" s="165"/>
      <c r="TGU4" s="165"/>
      <c r="TGV4" s="165"/>
      <c r="TGW4" s="165"/>
      <c r="TGX4" s="165"/>
      <c r="TGY4" s="165"/>
      <c r="TGZ4" s="165"/>
      <c r="THA4" s="165"/>
      <c r="THB4" s="165"/>
      <c r="THC4" s="165"/>
      <c r="THD4" s="165"/>
      <c r="THE4" s="165"/>
      <c r="THF4" s="165"/>
      <c r="THG4" s="165"/>
      <c r="THH4" s="165"/>
      <c r="THI4" s="165"/>
      <c r="THJ4" s="165"/>
      <c r="THK4" s="165"/>
      <c r="THL4" s="165"/>
      <c r="THM4" s="165"/>
      <c r="THN4" s="165"/>
      <c r="THO4" s="165"/>
      <c r="THP4" s="165"/>
      <c r="THQ4" s="165"/>
      <c r="THR4" s="165"/>
      <c r="THS4" s="165"/>
      <c r="THT4" s="165"/>
      <c r="THU4" s="165"/>
      <c r="THV4" s="165"/>
      <c r="THW4" s="165"/>
      <c r="THX4" s="165"/>
      <c r="THY4" s="165"/>
      <c r="THZ4" s="165"/>
      <c r="TIA4" s="165"/>
      <c r="TIB4" s="165"/>
      <c r="TIC4" s="165"/>
      <c r="TID4" s="165"/>
      <c r="TIE4" s="165"/>
      <c r="TIF4" s="165"/>
      <c r="TIG4" s="165"/>
      <c r="TIH4" s="165"/>
      <c r="TII4" s="165"/>
      <c r="TIJ4" s="165"/>
      <c r="TIK4" s="165"/>
      <c r="TIL4" s="165"/>
      <c r="TIM4" s="165"/>
      <c r="TIN4" s="165"/>
      <c r="TIO4" s="165"/>
      <c r="TIP4" s="165"/>
      <c r="TIQ4" s="165"/>
      <c r="TIR4" s="165"/>
      <c r="TIS4" s="165"/>
      <c r="TIT4" s="165"/>
      <c r="TIU4" s="165"/>
      <c r="TIV4" s="165"/>
      <c r="TIW4" s="165"/>
      <c r="TIX4" s="165"/>
      <c r="TIY4" s="165"/>
      <c r="TIZ4" s="165"/>
      <c r="TJA4" s="165"/>
      <c r="TJB4" s="165"/>
      <c r="TJC4" s="165"/>
      <c r="TJD4" s="165"/>
      <c r="TJE4" s="165"/>
      <c r="TJF4" s="165"/>
      <c r="TJG4" s="165"/>
      <c r="TJH4" s="165"/>
      <c r="TJI4" s="165"/>
      <c r="TJJ4" s="165"/>
      <c r="TJK4" s="165"/>
      <c r="TJL4" s="165"/>
      <c r="TJM4" s="165"/>
      <c r="TJN4" s="165"/>
      <c r="TJO4" s="165"/>
      <c r="TJP4" s="165"/>
      <c r="TJQ4" s="165"/>
      <c r="TJR4" s="165"/>
      <c r="TJS4" s="165"/>
      <c r="TJT4" s="165"/>
      <c r="TJU4" s="165"/>
      <c r="TJV4" s="165"/>
      <c r="TJW4" s="165"/>
      <c r="TJX4" s="165"/>
      <c r="TJY4" s="165"/>
      <c r="TJZ4" s="165"/>
      <c r="TKA4" s="165"/>
      <c r="TKB4" s="165"/>
      <c r="TKC4" s="165"/>
      <c r="TKD4" s="165"/>
      <c r="TKE4" s="165"/>
      <c r="TKF4" s="165"/>
      <c r="TKG4" s="165"/>
      <c r="TKH4" s="165"/>
      <c r="TKI4" s="165"/>
      <c r="TKJ4" s="165"/>
      <c r="TKK4" s="165"/>
      <c r="TKL4" s="165"/>
      <c r="TKM4" s="165"/>
      <c r="TKN4" s="165"/>
      <c r="TKO4" s="165"/>
      <c r="TKP4" s="165"/>
      <c r="TKQ4" s="165"/>
      <c r="TKR4" s="165"/>
      <c r="TKS4" s="165"/>
      <c r="TKT4" s="165"/>
      <c r="TKU4" s="165"/>
      <c r="TKV4" s="165"/>
      <c r="TKW4" s="165"/>
      <c r="TKX4" s="165"/>
      <c r="TKY4" s="165"/>
      <c r="TKZ4" s="165"/>
      <c r="TLA4" s="165"/>
      <c r="TLB4" s="165"/>
      <c r="TLC4" s="165"/>
      <c r="TLD4" s="165"/>
      <c r="TLE4" s="165"/>
      <c r="TLF4" s="165"/>
      <c r="TLG4" s="165"/>
      <c r="TLH4" s="165"/>
      <c r="TLI4" s="165"/>
      <c r="TLJ4" s="165"/>
      <c r="TLK4" s="165"/>
      <c r="TLL4" s="165"/>
      <c r="TLM4" s="165"/>
      <c r="TLN4" s="165"/>
      <c r="TLO4" s="165"/>
      <c r="TLP4" s="165"/>
      <c r="TLQ4" s="165"/>
      <c r="TLR4" s="165"/>
      <c r="TLS4" s="165"/>
      <c r="TLT4" s="165"/>
      <c r="TLU4" s="165"/>
      <c r="TLV4" s="165"/>
      <c r="TLW4" s="165"/>
      <c r="TLX4" s="165"/>
      <c r="TLY4" s="165"/>
      <c r="TLZ4" s="165"/>
      <c r="TMA4" s="165"/>
      <c r="TMB4" s="165"/>
      <c r="TMC4" s="165"/>
      <c r="TMD4" s="165"/>
      <c r="TME4" s="165"/>
      <c r="TMF4" s="165"/>
      <c r="TMG4" s="165"/>
      <c r="TMH4" s="165"/>
      <c r="TMI4" s="165"/>
      <c r="TMJ4" s="165"/>
      <c r="TMK4" s="165"/>
      <c r="TML4" s="165"/>
      <c r="TMM4" s="165"/>
      <c r="TMN4" s="165"/>
      <c r="TMO4" s="165"/>
      <c r="TMP4" s="165"/>
      <c r="TMQ4" s="165"/>
      <c r="TMR4" s="165"/>
      <c r="TMS4" s="165"/>
      <c r="TMT4" s="165"/>
      <c r="TMU4" s="165"/>
      <c r="TMV4" s="165"/>
      <c r="TMW4" s="165"/>
      <c r="TMX4" s="165"/>
      <c r="TMY4" s="165"/>
      <c r="TMZ4" s="165"/>
      <c r="TNA4" s="165"/>
      <c r="TNB4" s="165"/>
      <c r="TNC4" s="165"/>
      <c r="TND4" s="165"/>
      <c r="TNE4" s="165"/>
      <c r="TNF4" s="165"/>
      <c r="TNG4" s="165"/>
      <c r="TNH4" s="165"/>
      <c r="TNI4" s="165"/>
      <c r="TNJ4" s="165"/>
      <c r="TNK4" s="165"/>
      <c r="TNL4" s="165"/>
      <c r="TNM4" s="165"/>
      <c r="TNN4" s="165"/>
      <c r="TNO4" s="165"/>
      <c r="TNP4" s="165"/>
      <c r="TNQ4" s="165"/>
      <c r="TNR4" s="165"/>
      <c r="TNS4" s="165"/>
      <c r="TNT4" s="165"/>
      <c r="TNU4" s="165"/>
      <c r="TNV4" s="165"/>
      <c r="TNW4" s="165"/>
      <c r="TNX4" s="165"/>
      <c r="TNY4" s="165"/>
      <c r="TNZ4" s="165"/>
      <c r="TOA4" s="165"/>
      <c r="TOB4" s="165"/>
      <c r="TOC4" s="165"/>
      <c r="TOD4" s="165"/>
      <c r="TOE4" s="165"/>
      <c r="TOF4" s="165"/>
      <c r="TOG4" s="165"/>
      <c r="TOH4" s="165"/>
      <c r="TOI4" s="165"/>
      <c r="TOJ4" s="165"/>
      <c r="TOK4" s="165"/>
      <c r="TOL4" s="165"/>
      <c r="TOM4" s="165"/>
      <c r="TON4" s="165"/>
      <c r="TOO4" s="165"/>
      <c r="TOP4" s="165"/>
      <c r="TOQ4" s="165"/>
      <c r="TOR4" s="165"/>
      <c r="TOS4" s="165"/>
      <c r="TOT4" s="165"/>
      <c r="TOU4" s="165"/>
      <c r="TOV4" s="165"/>
      <c r="TOW4" s="165"/>
      <c r="TOX4" s="165"/>
      <c r="TOY4" s="165"/>
      <c r="TOZ4" s="165"/>
      <c r="TPA4" s="165"/>
      <c r="TPB4" s="165"/>
      <c r="TPC4" s="165"/>
      <c r="TPD4" s="165"/>
      <c r="TPE4" s="165"/>
      <c r="TPF4" s="165"/>
      <c r="TPG4" s="165"/>
      <c r="TPH4" s="165"/>
      <c r="TPI4" s="165"/>
      <c r="TPJ4" s="165"/>
      <c r="TPK4" s="165"/>
      <c r="TPL4" s="165"/>
      <c r="TPM4" s="165"/>
      <c r="TPN4" s="165"/>
      <c r="TPO4" s="165"/>
      <c r="TPP4" s="165"/>
      <c r="TPQ4" s="165"/>
      <c r="TPR4" s="165"/>
      <c r="TPS4" s="165"/>
      <c r="TPT4" s="165"/>
      <c r="TPU4" s="165"/>
      <c r="TPV4" s="165"/>
      <c r="TPW4" s="165"/>
      <c r="TPX4" s="165"/>
      <c r="TPY4" s="165"/>
      <c r="TPZ4" s="165"/>
      <c r="TQA4" s="165"/>
      <c r="TQB4" s="165"/>
      <c r="TQC4" s="165"/>
      <c r="TQD4" s="165"/>
      <c r="TQE4" s="165"/>
      <c r="TQF4" s="165"/>
      <c r="TQG4" s="165"/>
      <c r="TQH4" s="165"/>
      <c r="TQI4" s="165"/>
      <c r="TQJ4" s="165"/>
      <c r="TQK4" s="165"/>
      <c r="TQL4" s="165"/>
      <c r="TQM4" s="165"/>
      <c r="TQN4" s="165"/>
      <c r="TQO4" s="165"/>
      <c r="TQP4" s="165"/>
      <c r="TQQ4" s="165"/>
      <c r="TQR4" s="165"/>
      <c r="TQS4" s="165"/>
      <c r="TQT4" s="165"/>
      <c r="TQU4" s="165"/>
      <c r="TQV4" s="165"/>
      <c r="TQW4" s="165"/>
      <c r="TQX4" s="165"/>
      <c r="TQY4" s="165"/>
      <c r="TQZ4" s="165"/>
      <c r="TRA4" s="165"/>
      <c r="TRB4" s="165"/>
      <c r="TRC4" s="165"/>
      <c r="TRD4" s="165"/>
      <c r="TRE4" s="165"/>
      <c r="TRF4" s="165"/>
      <c r="TRG4" s="165"/>
      <c r="TRH4" s="165"/>
      <c r="TRI4" s="165"/>
      <c r="TRJ4" s="165"/>
      <c r="TRK4" s="165"/>
      <c r="TRL4" s="165"/>
      <c r="TRM4" s="165"/>
      <c r="TRN4" s="165"/>
      <c r="TRO4" s="165"/>
      <c r="TRP4" s="165"/>
      <c r="TRQ4" s="165"/>
      <c r="TRR4" s="165"/>
      <c r="TRS4" s="165"/>
      <c r="TRT4" s="165"/>
      <c r="TRU4" s="165"/>
      <c r="TRV4" s="165"/>
      <c r="TRW4" s="165"/>
      <c r="TRX4" s="165"/>
      <c r="TRY4" s="165"/>
      <c r="TRZ4" s="165"/>
      <c r="TSA4" s="165"/>
      <c r="TSB4" s="165"/>
      <c r="TSC4" s="165"/>
      <c r="TSD4" s="165"/>
      <c r="TSE4" s="165"/>
      <c r="TSF4" s="165"/>
      <c r="TSG4" s="165"/>
      <c r="TSH4" s="165"/>
      <c r="TSI4" s="165"/>
      <c r="TSJ4" s="165"/>
      <c r="TSK4" s="165"/>
      <c r="TSL4" s="165"/>
      <c r="TSM4" s="165"/>
      <c r="TSN4" s="165"/>
      <c r="TSO4" s="165"/>
      <c r="TSP4" s="165"/>
      <c r="TSQ4" s="165"/>
      <c r="TSR4" s="165"/>
      <c r="TSS4" s="165"/>
      <c r="TST4" s="165"/>
      <c r="TSU4" s="165"/>
      <c r="TSV4" s="165"/>
      <c r="TSW4" s="165"/>
      <c r="TSX4" s="165"/>
      <c r="TSY4" s="165"/>
      <c r="TSZ4" s="165"/>
      <c r="TTA4" s="165"/>
      <c r="TTB4" s="165"/>
      <c r="TTC4" s="165"/>
      <c r="TTD4" s="165"/>
      <c r="TTE4" s="165"/>
      <c r="TTF4" s="165"/>
      <c r="TTG4" s="165"/>
      <c r="TTH4" s="165"/>
      <c r="TTI4" s="165"/>
      <c r="TTJ4" s="165"/>
      <c r="TTK4" s="165"/>
      <c r="TTL4" s="165"/>
      <c r="TTM4" s="165"/>
      <c r="TTN4" s="165"/>
      <c r="TTO4" s="165"/>
      <c r="TTP4" s="165"/>
      <c r="TTQ4" s="165"/>
      <c r="TTR4" s="165"/>
      <c r="TTS4" s="165"/>
      <c r="TTT4" s="165"/>
      <c r="TTU4" s="165"/>
      <c r="TTV4" s="165"/>
      <c r="TTW4" s="165"/>
      <c r="TTX4" s="165"/>
      <c r="TTY4" s="165"/>
      <c r="TTZ4" s="165"/>
      <c r="TUA4" s="165"/>
      <c r="TUB4" s="165"/>
      <c r="TUC4" s="165"/>
      <c r="TUD4" s="165"/>
      <c r="TUE4" s="165"/>
      <c r="TUF4" s="165"/>
      <c r="TUG4" s="165"/>
      <c r="TUH4" s="165"/>
      <c r="TUI4" s="165"/>
      <c r="TUJ4" s="165"/>
      <c r="TUK4" s="165"/>
      <c r="TUL4" s="165"/>
      <c r="TUM4" s="165"/>
      <c r="TUN4" s="165"/>
      <c r="TUO4" s="165"/>
      <c r="TUP4" s="165"/>
      <c r="TUQ4" s="165"/>
      <c r="TUR4" s="165"/>
      <c r="TUS4" s="165"/>
      <c r="TUT4" s="165"/>
      <c r="TUU4" s="165"/>
      <c r="TUV4" s="165"/>
      <c r="TUW4" s="165"/>
      <c r="TUX4" s="165"/>
      <c r="TUY4" s="165"/>
      <c r="TUZ4" s="165"/>
      <c r="TVA4" s="165"/>
      <c r="TVB4" s="165"/>
      <c r="TVC4" s="165"/>
      <c r="TVD4" s="165"/>
      <c r="TVE4" s="165"/>
      <c r="TVF4" s="165"/>
      <c r="TVG4" s="165"/>
      <c r="TVH4" s="165"/>
      <c r="TVI4" s="165"/>
      <c r="TVJ4" s="165"/>
      <c r="TVK4" s="165"/>
      <c r="TVL4" s="165"/>
      <c r="TVM4" s="165"/>
      <c r="TVN4" s="165"/>
      <c r="TVO4" s="165"/>
      <c r="TVP4" s="165"/>
      <c r="TVQ4" s="165"/>
      <c r="TVR4" s="165"/>
      <c r="TVS4" s="165"/>
      <c r="TVT4" s="165"/>
      <c r="TVU4" s="165"/>
      <c r="TVV4" s="165"/>
      <c r="TVW4" s="165"/>
      <c r="TVX4" s="165"/>
      <c r="TVY4" s="165"/>
      <c r="TVZ4" s="165"/>
      <c r="TWA4" s="165"/>
      <c r="TWB4" s="165"/>
      <c r="TWC4" s="165"/>
      <c r="TWD4" s="165"/>
      <c r="TWE4" s="165"/>
      <c r="TWF4" s="165"/>
      <c r="TWG4" s="165"/>
      <c r="TWH4" s="165"/>
      <c r="TWI4" s="165"/>
      <c r="TWJ4" s="165"/>
      <c r="TWK4" s="165"/>
      <c r="TWL4" s="165"/>
      <c r="TWM4" s="165"/>
      <c r="TWN4" s="165"/>
      <c r="TWO4" s="165"/>
      <c r="TWP4" s="165"/>
      <c r="TWQ4" s="165"/>
      <c r="TWR4" s="165"/>
      <c r="TWS4" s="165"/>
      <c r="TWT4" s="165"/>
      <c r="TWU4" s="165"/>
      <c r="TWV4" s="165"/>
      <c r="TWW4" s="165"/>
      <c r="TWX4" s="165"/>
      <c r="TWY4" s="165"/>
      <c r="TWZ4" s="165"/>
      <c r="TXA4" s="165"/>
      <c r="TXB4" s="165"/>
      <c r="TXC4" s="165"/>
      <c r="TXD4" s="165"/>
      <c r="TXE4" s="165"/>
      <c r="TXF4" s="165"/>
      <c r="TXG4" s="165"/>
      <c r="TXH4" s="165"/>
      <c r="TXI4" s="165"/>
      <c r="TXJ4" s="165"/>
      <c r="TXK4" s="165"/>
      <c r="TXL4" s="165"/>
      <c r="TXM4" s="165"/>
      <c r="TXN4" s="165"/>
      <c r="TXO4" s="165"/>
      <c r="TXP4" s="165"/>
      <c r="TXQ4" s="165"/>
      <c r="TXR4" s="165"/>
      <c r="TXS4" s="165"/>
      <c r="TXT4" s="165"/>
      <c r="TXU4" s="165"/>
      <c r="TXV4" s="165"/>
      <c r="TXW4" s="165"/>
      <c r="TXX4" s="165"/>
      <c r="TXY4" s="165"/>
      <c r="TXZ4" s="165"/>
      <c r="TYA4" s="165"/>
      <c r="TYB4" s="165"/>
      <c r="TYC4" s="165"/>
      <c r="TYD4" s="165"/>
      <c r="TYE4" s="165"/>
      <c r="TYF4" s="165"/>
      <c r="TYG4" s="165"/>
      <c r="TYH4" s="165"/>
      <c r="TYI4" s="165"/>
      <c r="TYJ4" s="165"/>
      <c r="TYK4" s="165"/>
      <c r="TYL4" s="165"/>
      <c r="TYM4" s="165"/>
      <c r="TYN4" s="165"/>
      <c r="TYO4" s="165"/>
      <c r="TYP4" s="165"/>
      <c r="TYQ4" s="165"/>
      <c r="TYR4" s="165"/>
      <c r="TYS4" s="165"/>
      <c r="TYT4" s="165"/>
      <c r="TYU4" s="165"/>
      <c r="TYV4" s="165"/>
      <c r="TYW4" s="165"/>
      <c r="TYX4" s="165"/>
      <c r="TYY4" s="165"/>
      <c r="TYZ4" s="165"/>
      <c r="TZA4" s="165"/>
      <c r="TZB4" s="165"/>
      <c r="TZC4" s="165"/>
      <c r="TZD4" s="165"/>
      <c r="TZE4" s="165"/>
      <c r="TZF4" s="165"/>
      <c r="TZG4" s="165"/>
      <c r="TZH4" s="165"/>
      <c r="TZI4" s="165"/>
      <c r="TZJ4" s="165"/>
      <c r="TZK4" s="165"/>
      <c r="TZL4" s="165"/>
      <c r="TZM4" s="165"/>
      <c r="TZN4" s="165"/>
      <c r="TZO4" s="165"/>
      <c r="TZP4" s="165"/>
      <c r="TZQ4" s="165"/>
      <c r="TZR4" s="165"/>
      <c r="TZS4" s="165"/>
      <c r="TZT4" s="165"/>
      <c r="TZU4" s="165"/>
      <c r="TZV4" s="165"/>
      <c r="TZW4" s="165"/>
      <c r="TZX4" s="165"/>
      <c r="TZY4" s="165"/>
      <c r="TZZ4" s="165"/>
      <c r="UAA4" s="165"/>
      <c r="UAB4" s="165"/>
      <c r="UAC4" s="165"/>
      <c r="UAD4" s="165"/>
      <c r="UAE4" s="165"/>
      <c r="UAF4" s="165"/>
      <c r="UAG4" s="165"/>
      <c r="UAH4" s="165"/>
      <c r="UAI4" s="165"/>
      <c r="UAJ4" s="165"/>
      <c r="UAK4" s="165"/>
      <c r="UAL4" s="165"/>
      <c r="UAM4" s="165"/>
      <c r="UAN4" s="165"/>
      <c r="UAO4" s="165"/>
      <c r="UAP4" s="165"/>
      <c r="UAQ4" s="165"/>
      <c r="UAR4" s="165"/>
      <c r="UAS4" s="165"/>
      <c r="UAT4" s="165"/>
      <c r="UAU4" s="165"/>
      <c r="UAV4" s="165"/>
      <c r="UAW4" s="165"/>
      <c r="UAX4" s="165"/>
      <c r="UAY4" s="165"/>
      <c r="UAZ4" s="165"/>
      <c r="UBA4" s="165"/>
      <c r="UBB4" s="165"/>
      <c r="UBC4" s="165"/>
      <c r="UBD4" s="165"/>
      <c r="UBE4" s="165"/>
      <c r="UBF4" s="165"/>
      <c r="UBG4" s="165"/>
      <c r="UBH4" s="165"/>
      <c r="UBI4" s="165"/>
      <c r="UBJ4" s="165"/>
      <c r="UBK4" s="165"/>
      <c r="UBL4" s="165"/>
      <c r="UBM4" s="165"/>
      <c r="UBN4" s="165"/>
      <c r="UBO4" s="165"/>
      <c r="UBP4" s="165"/>
      <c r="UBQ4" s="165"/>
      <c r="UBR4" s="165"/>
      <c r="UBS4" s="165"/>
      <c r="UBT4" s="165"/>
      <c r="UBU4" s="165"/>
      <c r="UBV4" s="165"/>
      <c r="UBW4" s="165"/>
      <c r="UBX4" s="165"/>
      <c r="UBY4" s="165"/>
      <c r="UBZ4" s="165"/>
      <c r="UCA4" s="165"/>
      <c r="UCB4" s="165"/>
      <c r="UCC4" s="165"/>
      <c r="UCD4" s="165"/>
      <c r="UCE4" s="165"/>
      <c r="UCF4" s="165"/>
      <c r="UCG4" s="165"/>
      <c r="UCH4" s="165"/>
      <c r="UCI4" s="165"/>
      <c r="UCJ4" s="165"/>
      <c r="UCK4" s="165"/>
      <c r="UCL4" s="165"/>
      <c r="UCM4" s="165"/>
      <c r="UCN4" s="165"/>
      <c r="UCO4" s="165"/>
      <c r="UCP4" s="165"/>
      <c r="UCQ4" s="165"/>
      <c r="UCR4" s="165"/>
      <c r="UCS4" s="165"/>
      <c r="UCT4" s="165"/>
      <c r="UCU4" s="165"/>
      <c r="UCV4" s="165"/>
      <c r="UCW4" s="165"/>
      <c r="UCX4" s="165"/>
      <c r="UCY4" s="165"/>
      <c r="UCZ4" s="165"/>
      <c r="UDA4" s="165"/>
      <c r="UDB4" s="165"/>
      <c r="UDC4" s="165"/>
      <c r="UDD4" s="165"/>
      <c r="UDE4" s="165"/>
      <c r="UDF4" s="165"/>
      <c r="UDG4" s="165"/>
      <c r="UDH4" s="165"/>
      <c r="UDI4" s="165"/>
      <c r="UDJ4" s="165"/>
      <c r="UDK4" s="165"/>
      <c r="UDL4" s="165"/>
      <c r="UDM4" s="165"/>
      <c r="UDN4" s="165"/>
      <c r="UDO4" s="165"/>
      <c r="UDP4" s="165"/>
      <c r="UDQ4" s="165"/>
      <c r="UDR4" s="165"/>
      <c r="UDS4" s="165"/>
      <c r="UDT4" s="165"/>
      <c r="UDU4" s="165"/>
      <c r="UDV4" s="165"/>
      <c r="UDW4" s="165"/>
      <c r="UDX4" s="165"/>
      <c r="UDY4" s="165"/>
      <c r="UDZ4" s="165"/>
      <c r="UEA4" s="165"/>
      <c r="UEB4" s="165"/>
      <c r="UEC4" s="165"/>
      <c r="UED4" s="165"/>
      <c r="UEE4" s="165"/>
      <c r="UEF4" s="165"/>
      <c r="UEG4" s="165"/>
      <c r="UEH4" s="165"/>
      <c r="UEI4" s="165"/>
      <c r="UEJ4" s="165"/>
      <c r="UEK4" s="165"/>
      <c r="UEL4" s="165"/>
      <c r="UEM4" s="165"/>
      <c r="UEN4" s="165"/>
      <c r="UEO4" s="165"/>
      <c r="UEP4" s="165"/>
      <c r="UEQ4" s="165"/>
      <c r="UER4" s="165"/>
      <c r="UES4" s="165"/>
      <c r="UET4" s="165"/>
      <c r="UEU4" s="165"/>
      <c r="UEV4" s="165"/>
      <c r="UEW4" s="165"/>
      <c r="UEX4" s="165"/>
      <c r="UEY4" s="165"/>
      <c r="UEZ4" s="165"/>
      <c r="UFA4" s="165"/>
      <c r="UFB4" s="165"/>
      <c r="UFC4" s="165"/>
      <c r="UFD4" s="165"/>
      <c r="UFE4" s="165"/>
      <c r="UFF4" s="165"/>
      <c r="UFG4" s="165"/>
      <c r="UFH4" s="165"/>
      <c r="UFI4" s="165"/>
      <c r="UFJ4" s="165"/>
      <c r="UFK4" s="165"/>
      <c r="UFL4" s="165"/>
      <c r="UFM4" s="165"/>
      <c r="UFN4" s="165"/>
      <c r="UFO4" s="165"/>
      <c r="UFP4" s="165"/>
      <c r="UFQ4" s="165"/>
      <c r="UFR4" s="165"/>
      <c r="UFS4" s="165"/>
      <c r="UFT4" s="165"/>
      <c r="UFU4" s="165"/>
      <c r="UFV4" s="165"/>
      <c r="UFW4" s="165"/>
      <c r="UFX4" s="165"/>
      <c r="UFY4" s="165"/>
      <c r="UFZ4" s="165"/>
      <c r="UGA4" s="165"/>
      <c r="UGB4" s="165"/>
      <c r="UGC4" s="165"/>
      <c r="UGD4" s="165"/>
      <c r="UGE4" s="165"/>
      <c r="UGF4" s="165"/>
      <c r="UGG4" s="165"/>
      <c r="UGH4" s="165"/>
      <c r="UGI4" s="165"/>
      <c r="UGJ4" s="165"/>
      <c r="UGK4" s="165"/>
      <c r="UGL4" s="165"/>
      <c r="UGM4" s="165"/>
      <c r="UGN4" s="165"/>
      <c r="UGO4" s="165"/>
      <c r="UGP4" s="165"/>
      <c r="UGQ4" s="165"/>
      <c r="UGR4" s="165"/>
      <c r="UGS4" s="165"/>
      <c r="UGT4" s="165"/>
      <c r="UGU4" s="165"/>
      <c r="UGV4" s="165"/>
      <c r="UGW4" s="165"/>
      <c r="UGX4" s="165"/>
      <c r="UGY4" s="165"/>
      <c r="UGZ4" s="165"/>
      <c r="UHA4" s="165"/>
      <c r="UHB4" s="165"/>
      <c r="UHC4" s="165"/>
      <c r="UHD4" s="165"/>
      <c r="UHE4" s="165"/>
      <c r="UHF4" s="165"/>
      <c r="UHG4" s="165"/>
      <c r="UHH4" s="165"/>
      <c r="UHI4" s="165"/>
      <c r="UHJ4" s="165"/>
      <c r="UHK4" s="165"/>
      <c r="UHL4" s="165"/>
      <c r="UHM4" s="165"/>
      <c r="UHN4" s="165"/>
      <c r="UHO4" s="165"/>
      <c r="UHP4" s="165"/>
      <c r="UHQ4" s="165"/>
      <c r="UHR4" s="165"/>
      <c r="UHS4" s="165"/>
      <c r="UHT4" s="165"/>
      <c r="UHU4" s="165"/>
      <c r="UHV4" s="165"/>
      <c r="UHW4" s="165"/>
      <c r="UHX4" s="165"/>
      <c r="UHY4" s="165"/>
      <c r="UHZ4" s="165"/>
      <c r="UIA4" s="165"/>
      <c r="UIB4" s="165"/>
      <c r="UIC4" s="165"/>
      <c r="UID4" s="165"/>
      <c r="UIE4" s="165"/>
      <c r="UIF4" s="165"/>
      <c r="UIG4" s="165"/>
      <c r="UIH4" s="165"/>
      <c r="UII4" s="165"/>
      <c r="UIJ4" s="165"/>
      <c r="UIK4" s="165"/>
      <c r="UIL4" s="165"/>
      <c r="UIM4" s="165"/>
      <c r="UIN4" s="165"/>
      <c r="UIO4" s="165"/>
      <c r="UIP4" s="165"/>
      <c r="UIQ4" s="165"/>
      <c r="UIR4" s="165"/>
      <c r="UIS4" s="165"/>
      <c r="UIT4" s="165"/>
      <c r="UIU4" s="165"/>
      <c r="UIV4" s="165"/>
      <c r="UIW4" s="165"/>
      <c r="UIX4" s="165"/>
      <c r="UIY4" s="165"/>
      <c r="UIZ4" s="165"/>
      <c r="UJA4" s="165"/>
      <c r="UJB4" s="165"/>
      <c r="UJC4" s="165"/>
      <c r="UJD4" s="165"/>
      <c r="UJE4" s="165"/>
      <c r="UJF4" s="165"/>
      <c r="UJG4" s="165"/>
      <c r="UJH4" s="165"/>
      <c r="UJI4" s="165"/>
      <c r="UJJ4" s="165"/>
      <c r="UJK4" s="165"/>
      <c r="UJL4" s="165"/>
      <c r="UJM4" s="165"/>
      <c r="UJN4" s="165"/>
      <c r="UJO4" s="165"/>
      <c r="UJP4" s="165"/>
      <c r="UJQ4" s="165"/>
      <c r="UJR4" s="165"/>
      <c r="UJS4" s="165"/>
      <c r="UJT4" s="165"/>
      <c r="UJU4" s="165"/>
      <c r="UJV4" s="165"/>
      <c r="UJW4" s="165"/>
      <c r="UJX4" s="165"/>
      <c r="UJY4" s="165"/>
      <c r="UJZ4" s="165"/>
      <c r="UKA4" s="165"/>
      <c r="UKB4" s="165"/>
      <c r="UKC4" s="165"/>
      <c r="UKD4" s="165"/>
      <c r="UKE4" s="165"/>
      <c r="UKF4" s="165"/>
      <c r="UKG4" s="165"/>
      <c r="UKH4" s="165"/>
      <c r="UKI4" s="165"/>
      <c r="UKJ4" s="165"/>
      <c r="UKK4" s="165"/>
      <c r="UKL4" s="165"/>
      <c r="UKM4" s="165"/>
      <c r="UKN4" s="165"/>
      <c r="UKO4" s="165"/>
      <c r="UKP4" s="165"/>
      <c r="UKQ4" s="165"/>
      <c r="UKR4" s="165"/>
      <c r="UKS4" s="165"/>
      <c r="UKT4" s="165"/>
      <c r="UKU4" s="165"/>
      <c r="UKV4" s="165"/>
      <c r="UKW4" s="165"/>
      <c r="UKX4" s="165"/>
      <c r="UKY4" s="165"/>
      <c r="UKZ4" s="165"/>
      <c r="ULA4" s="165"/>
      <c r="ULB4" s="165"/>
      <c r="ULC4" s="165"/>
      <c r="ULD4" s="165"/>
      <c r="ULE4" s="165"/>
      <c r="ULF4" s="165"/>
      <c r="ULG4" s="165"/>
      <c r="ULH4" s="165"/>
      <c r="ULI4" s="165"/>
      <c r="ULJ4" s="165"/>
      <c r="ULK4" s="165"/>
      <c r="ULL4" s="165"/>
      <c r="ULM4" s="165"/>
      <c r="ULN4" s="165"/>
      <c r="ULO4" s="165"/>
      <c r="ULP4" s="165"/>
      <c r="ULQ4" s="165"/>
      <c r="ULR4" s="165"/>
      <c r="ULS4" s="165"/>
      <c r="ULT4" s="165"/>
      <c r="ULU4" s="165"/>
      <c r="ULV4" s="165"/>
      <c r="ULW4" s="165"/>
      <c r="ULX4" s="165"/>
      <c r="ULY4" s="165"/>
      <c r="ULZ4" s="165"/>
      <c r="UMA4" s="165"/>
      <c r="UMB4" s="165"/>
      <c r="UMC4" s="165"/>
      <c r="UMD4" s="165"/>
      <c r="UME4" s="165"/>
      <c r="UMF4" s="165"/>
      <c r="UMG4" s="165"/>
      <c r="UMH4" s="165"/>
      <c r="UMI4" s="165"/>
      <c r="UMJ4" s="165"/>
      <c r="UMK4" s="165"/>
      <c r="UML4" s="165"/>
      <c r="UMM4" s="165"/>
      <c r="UMN4" s="165"/>
      <c r="UMO4" s="165"/>
      <c r="UMP4" s="165"/>
      <c r="UMQ4" s="165"/>
      <c r="UMR4" s="165"/>
      <c r="UMS4" s="165"/>
      <c r="UMT4" s="165"/>
      <c r="UMU4" s="165"/>
      <c r="UMV4" s="165"/>
      <c r="UMW4" s="165"/>
      <c r="UMX4" s="165"/>
      <c r="UMY4" s="165"/>
      <c r="UMZ4" s="165"/>
      <c r="UNA4" s="165"/>
      <c r="UNB4" s="165"/>
      <c r="UNC4" s="165"/>
      <c r="UND4" s="165"/>
      <c r="UNE4" s="165"/>
      <c r="UNF4" s="165"/>
      <c r="UNG4" s="165"/>
      <c r="UNH4" s="165"/>
      <c r="UNI4" s="165"/>
      <c r="UNJ4" s="165"/>
      <c r="UNK4" s="165"/>
      <c r="UNL4" s="165"/>
      <c r="UNM4" s="165"/>
      <c r="UNN4" s="165"/>
      <c r="UNO4" s="165"/>
      <c r="UNP4" s="165"/>
      <c r="UNQ4" s="165"/>
      <c r="UNR4" s="165"/>
      <c r="UNS4" s="165"/>
      <c r="UNT4" s="165"/>
      <c r="UNU4" s="165"/>
      <c r="UNV4" s="165"/>
      <c r="UNW4" s="165"/>
      <c r="UNX4" s="165"/>
      <c r="UNY4" s="165"/>
      <c r="UNZ4" s="165"/>
      <c r="UOA4" s="165"/>
      <c r="UOB4" s="165"/>
      <c r="UOC4" s="165"/>
      <c r="UOD4" s="165"/>
      <c r="UOE4" s="165"/>
      <c r="UOF4" s="165"/>
      <c r="UOG4" s="165"/>
      <c r="UOH4" s="165"/>
      <c r="UOI4" s="165"/>
      <c r="UOJ4" s="165"/>
      <c r="UOK4" s="165"/>
      <c r="UOL4" s="165"/>
      <c r="UOM4" s="165"/>
      <c r="UON4" s="165"/>
      <c r="UOO4" s="165"/>
      <c r="UOP4" s="165"/>
      <c r="UOQ4" s="165"/>
      <c r="UOR4" s="165"/>
      <c r="UOS4" s="165"/>
      <c r="UOT4" s="165"/>
      <c r="UOU4" s="165"/>
      <c r="UOV4" s="165"/>
      <c r="UOW4" s="165"/>
      <c r="UOX4" s="165"/>
      <c r="UOY4" s="165"/>
      <c r="UOZ4" s="165"/>
      <c r="UPA4" s="165"/>
      <c r="UPB4" s="165"/>
      <c r="UPC4" s="165"/>
      <c r="UPD4" s="165"/>
      <c r="UPE4" s="165"/>
      <c r="UPF4" s="165"/>
      <c r="UPG4" s="165"/>
      <c r="UPH4" s="165"/>
      <c r="UPI4" s="165"/>
      <c r="UPJ4" s="165"/>
      <c r="UPK4" s="165"/>
      <c r="UPL4" s="165"/>
      <c r="UPM4" s="165"/>
      <c r="UPN4" s="165"/>
      <c r="UPO4" s="165"/>
      <c r="UPP4" s="165"/>
      <c r="UPQ4" s="165"/>
      <c r="UPR4" s="165"/>
      <c r="UPS4" s="165"/>
      <c r="UPT4" s="165"/>
      <c r="UPU4" s="165"/>
      <c r="UPV4" s="165"/>
      <c r="UPW4" s="165"/>
      <c r="UPX4" s="165"/>
      <c r="UPY4" s="165"/>
      <c r="UPZ4" s="165"/>
      <c r="UQA4" s="165"/>
      <c r="UQB4" s="165"/>
      <c r="UQC4" s="165"/>
      <c r="UQD4" s="165"/>
      <c r="UQE4" s="165"/>
      <c r="UQF4" s="165"/>
      <c r="UQG4" s="165"/>
      <c r="UQH4" s="165"/>
      <c r="UQI4" s="165"/>
      <c r="UQJ4" s="165"/>
      <c r="UQK4" s="165"/>
      <c r="UQL4" s="165"/>
      <c r="UQM4" s="165"/>
      <c r="UQN4" s="165"/>
      <c r="UQO4" s="165"/>
      <c r="UQP4" s="165"/>
      <c r="UQQ4" s="165"/>
      <c r="UQR4" s="165"/>
      <c r="UQS4" s="165"/>
      <c r="UQT4" s="165"/>
      <c r="UQU4" s="165"/>
      <c r="UQV4" s="165"/>
      <c r="UQW4" s="165"/>
      <c r="UQX4" s="165"/>
      <c r="UQY4" s="165"/>
      <c r="UQZ4" s="165"/>
      <c r="URA4" s="165"/>
      <c r="URB4" s="165"/>
      <c r="URC4" s="165"/>
      <c r="URD4" s="165"/>
      <c r="URE4" s="165"/>
      <c r="URF4" s="165"/>
      <c r="URG4" s="165"/>
      <c r="URH4" s="165"/>
      <c r="URI4" s="165"/>
      <c r="URJ4" s="165"/>
      <c r="URK4" s="165"/>
      <c r="URL4" s="165"/>
      <c r="URM4" s="165"/>
      <c r="URN4" s="165"/>
      <c r="URO4" s="165"/>
      <c r="URP4" s="165"/>
      <c r="URQ4" s="165"/>
      <c r="URR4" s="165"/>
      <c r="URS4" s="165"/>
      <c r="URT4" s="165"/>
      <c r="URU4" s="165"/>
      <c r="URV4" s="165"/>
      <c r="URW4" s="165"/>
      <c r="URX4" s="165"/>
      <c r="URY4" s="165"/>
      <c r="URZ4" s="165"/>
      <c r="USA4" s="165"/>
      <c r="USB4" s="165"/>
      <c r="USC4" s="165"/>
      <c r="USD4" s="165"/>
      <c r="USE4" s="165"/>
      <c r="USF4" s="165"/>
      <c r="USG4" s="165"/>
      <c r="USH4" s="165"/>
      <c r="USI4" s="165"/>
      <c r="USJ4" s="165"/>
      <c r="USK4" s="165"/>
      <c r="USL4" s="165"/>
      <c r="USM4" s="165"/>
      <c r="USN4" s="165"/>
      <c r="USO4" s="165"/>
      <c r="USP4" s="165"/>
      <c r="USQ4" s="165"/>
      <c r="USR4" s="165"/>
      <c r="USS4" s="165"/>
      <c r="UST4" s="165"/>
      <c r="USU4" s="165"/>
      <c r="USV4" s="165"/>
      <c r="USW4" s="165"/>
      <c r="USX4" s="165"/>
      <c r="USY4" s="165"/>
      <c r="USZ4" s="165"/>
      <c r="UTA4" s="165"/>
      <c r="UTB4" s="165"/>
      <c r="UTC4" s="165"/>
      <c r="UTD4" s="165"/>
      <c r="UTE4" s="165"/>
      <c r="UTF4" s="165"/>
      <c r="UTG4" s="165"/>
      <c r="UTH4" s="165"/>
      <c r="UTI4" s="165"/>
      <c r="UTJ4" s="165"/>
      <c r="UTK4" s="165"/>
      <c r="UTL4" s="165"/>
      <c r="UTM4" s="165"/>
      <c r="UTN4" s="165"/>
      <c r="UTO4" s="165"/>
      <c r="UTP4" s="165"/>
      <c r="UTQ4" s="165"/>
      <c r="UTR4" s="165"/>
      <c r="UTS4" s="165"/>
      <c r="UTT4" s="165"/>
      <c r="UTU4" s="165"/>
      <c r="UTV4" s="165"/>
      <c r="UTW4" s="165"/>
      <c r="UTX4" s="165"/>
      <c r="UTY4" s="165"/>
      <c r="UTZ4" s="165"/>
      <c r="UUA4" s="165"/>
      <c r="UUB4" s="165"/>
      <c r="UUC4" s="165"/>
      <c r="UUD4" s="165"/>
      <c r="UUE4" s="165"/>
      <c r="UUF4" s="165"/>
      <c r="UUG4" s="165"/>
      <c r="UUH4" s="165"/>
      <c r="UUI4" s="165"/>
      <c r="UUJ4" s="165"/>
      <c r="UUK4" s="165"/>
      <c r="UUL4" s="165"/>
      <c r="UUM4" s="165"/>
      <c r="UUN4" s="165"/>
      <c r="UUO4" s="165"/>
      <c r="UUP4" s="165"/>
      <c r="UUQ4" s="165"/>
      <c r="UUR4" s="165"/>
      <c r="UUS4" s="165"/>
      <c r="UUT4" s="165"/>
      <c r="UUU4" s="165"/>
      <c r="UUV4" s="165"/>
      <c r="UUW4" s="165"/>
      <c r="UUX4" s="165"/>
      <c r="UUY4" s="165"/>
      <c r="UUZ4" s="165"/>
      <c r="UVA4" s="165"/>
      <c r="UVB4" s="165"/>
      <c r="UVC4" s="165"/>
      <c r="UVD4" s="165"/>
      <c r="UVE4" s="165"/>
      <c r="UVF4" s="165"/>
      <c r="UVG4" s="165"/>
      <c r="UVH4" s="165"/>
      <c r="UVI4" s="165"/>
      <c r="UVJ4" s="165"/>
      <c r="UVK4" s="165"/>
      <c r="UVL4" s="165"/>
      <c r="UVM4" s="165"/>
      <c r="UVN4" s="165"/>
      <c r="UVO4" s="165"/>
      <c r="UVP4" s="165"/>
      <c r="UVQ4" s="165"/>
      <c r="UVR4" s="165"/>
      <c r="UVS4" s="165"/>
      <c r="UVT4" s="165"/>
      <c r="UVU4" s="165"/>
      <c r="UVV4" s="165"/>
      <c r="UVW4" s="165"/>
      <c r="UVX4" s="165"/>
      <c r="UVY4" s="165"/>
      <c r="UVZ4" s="165"/>
      <c r="UWA4" s="165"/>
      <c r="UWB4" s="165"/>
      <c r="UWC4" s="165"/>
      <c r="UWD4" s="165"/>
      <c r="UWE4" s="165"/>
      <c r="UWF4" s="165"/>
      <c r="UWG4" s="165"/>
      <c r="UWH4" s="165"/>
      <c r="UWI4" s="165"/>
      <c r="UWJ4" s="165"/>
      <c r="UWK4" s="165"/>
      <c r="UWL4" s="165"/>
      <c r="UWM4" s="165"/>
      <c r="UWN4" s="165"/>
      <c r="UWO4" s="165"/>
      <c r="UWP4" s="165"/>
      <c r="UWQ4" s="165"/>
      <c r="UWR4" s="165"/>
      <c r="UWS4" s="165"/>
      <c r="UWT4" s="165"/>
      <c r="UWU4" s="165"/>
      <c r="UWV4" s="165"/>
      <c r="UWW4" s="165"/>
      <c r="UWX4" s="165"/>
      <c r="UWY4" s="165"/>
      <c r="UWZ4" s="165"/>
      <c r="UXA4" s="165"/>
      <c r="UXB4" s="165"/>
      <c r="UXC4" s="165"/>
      <c r="UXD4" s="165"/>
      <c r="UXE4" s="165"/>
      <c r="UXF4" s="165"/>
      <c r="UXG4" s="165"/>
      <c r="UXH4" s="165"/>
      <c r="UXI4" s="165"/>
      <c r="UXJ4" s="165"/>
      <c r="UXK4" s="165"/>
      <c r="UXL4" s="165"/>
      <c r="UXM4" s="165"/>
      <c r="UXN4" s="165"/>
      <c r="UXO4" s="165"/>
      <c r="UXP4" s="165"/>
      <c r="UXQ4" s="165"/>
      <c r="UXR4" s="165"/>
      <c r="UXS4" s="165"/>
      <c r="UXT4" s="165"/>
      <c r="UXU4" s="165"/>
      <c r="UXV4" s="165"/>
      <c r="UXW4" s="165"/>
      <c r="UXX4" s="165"/>
      <c r="UXY4" s="165"/>
      <c r="UXZ4" s="165"/>
      <c r="UYA4" s="165"/>
      <c r="UYB4" s="165"/>
      <c r="UYC4" s="165"/>
      <c r="UYD4" s="165"/>
      <c r="UYE4" s="165"/>
      <c r="UYF4" s="165"/>
      <c r="UYG4" s="165"/>
      <c r="UYH4" s="165"/>
      <c r="UYI4" s="165"/>
      <c r="UYJ4" s="165"/>
      <c r="UYK4" s="165"/>
      <c r="UYL4" s="165"/>
      <c r="UYM4" s="165"/>
      <c r="UYN4" s="165"/>
      <c r="UYO4" s="165"/>
      <c r="UYP4" s="165"/>
      <c r="UYQ4" s="165"/>
      <c r="UYR4" s="165"/>
      <c r="UYS4" s="165"/>
      <c r="UYT4" s="165"/>
      <c r="UYU4" s="165"/>
      <c r="UYV4" s="165"/>
      <c r="UYW4" s="165"/>
      <c r="UYX4" s="165"/>
      <c r="UYY4" s="165"/>
      <c r="UYZ4" s="165"/>
      <c r="UZA4" s="165"/>
      <c r="UZB4" s="165"/>
      <c r="UZC4" s="165"/>
      <c r="UZD4" s="165"/>
      <c r="UZE4" s="165"/>
      <c r="UZF4" s="165"/>
      <c r="UZG4" s="165"/>
      <c r="UZH4" s="165"/>
      <c r="UZI4" s="165"/>
      <c r="UZJ4" s="165"/>
      <c r="UZK4" s="165"/>
      <c r="UZL4" s="165"/>
      <c r="UZM4" s="165"/>
      <c r="UZN4" s="165"/>
      <c r="UZO4" s="165"/>
      <c r="UZP4" s="165"/>
      <c r="UZQ4" s="165"/>
      <c r="UZR4" s="165"/>
      <c r="UZS4" s="165"/>
      <c r="UZT4" s="165"/>
      <c r="UZU4" s="165"/>
      <c r="UZV4" s="165"/>
      <c r="UZW4" s="165"/>
      <c r="UZX4" s="165"/>
      <c r="UZY4" s="165"/>
      <c r="UZZ4" s="165"/>
      <c r="VAA4" s="165"/>
      <c r="VAB4" s="165"/>
      <c r="VAC4" s="165"/>
      <c r="VAD4" s="165"/>
      <c r="VAE4" s="165"/>
      <c r="VAF4" s="165"/>
      <c r="VAG4" s="165"/>
      <c r="VAH4" s="165"/>
      <c r="VAI4" s="165"/>
      <c r="VAJ4" s="165"/>
      <c r="VAK4" s="165"/>
      <c r="VAL4" s="165"/>
      <c r="VAM4" s="165"/>
      <c r="VAN4" s="165"/>
      <c r="VAO4" s="165"/>
      <c r="VAP4" s="165"/>
      <c r="VAQ4" s="165"/>
      <c r="VAR4" s="165"/>
      <c r="VAS4" s="165"/>
      <c r="VAT4" s="165"/>
      <c r="VAU4" s="165"/>
      <c r="VAV4" s="165"/>
      <c r="VAW4" s="165"/>
      <c r="VAX4" s="165"/>
      <c r="VAY4" s="165"/>
      <c r="VAZ4" s="165"/>
      <c r="VBA4" s="165"/>
      <c r="VBB4" s="165"/>
      <c r="VBC4" s="165"/>
      <c r="VBD4" s="165"/>
      <c r="VBE4" s="165"/>
      <c r="VBF4" s="165"/>
      <c r="VBG4" s="165"/>
      <c r="VBH4" s="165"/>
      <c r="VBI4" s="165"/>
      <c r="VBJ4" s="165"/>
      <c r="VBK4" s="165"/>
      <c r="VBL4" s="165"/>
      <c r="VBM4" s="165"/>
      <c r="VBN4" s="165"/>
      <c r="VBO4" s="165"/>
      <c r="VBP4" s="165"/>
      <c r="VBQ4" s="165"/>
      <c r="VBR4" s="165"/>
      <c r="VBS4" s="165"/>
      <c r="VBT4" s="165"/>
      <c r="VBU4" s="165"/>
      <c r="VBV4" s="165"/>
      <c r="VBW4" s="165"/>
      <c r="VBX4" s="165"/>
      <c r="VBY4" s="165"/>
      <c r="VBZ4" s="165"/>
      <c r="VCA4" s="165"/>
      <c r="VCB4" s="165"/>
      <c r="VCC4" s="165"/>
      <c r="VCD4" s="165"/>
      <c r="VCE4" s="165"/>
      <c r="VCF4" s="165"/>
      <c r="VCG4" s="165"/>
      <c r="VCH4" s="165"/>
      <c r="VCI4" s="165"/>
      <c r="VCJ4" s="165"/>
      <c r="VCK4" s="165"/>
      <c r="VCL4" s="165"/>
      <c r="VCM4" s="165"/>
      <c r="VCN4" s="165"/>
      <c r="VCO4" s="165"/>
      <c r="VCP4" s="165"/>
      <c r="VCQ4" s="165"/>
      <c r="VCR4" s="165"/>
      <c r="VCS4" s="165"/>
      <c r="VCT4" s="165"/>
      <c r="VCU4" s="165"/>
      <c r="VCV4" s="165"/>
      <c r="VCW4" s="165"/>
      <c r="VCX4" s="165"/>
      <c r="VCY4" s="165"/>
      <c r="VCZ4" s="165"/>
      <c r="VDA4" s="165"/>
      <c r="VDB4" s="165"/>
      <c r="VDC4" s="165"/>
      <c r="VDD4" s="165"/>
      <c r="VDE4" s="165"/>
      <c r="VDF4" s="165"/>
      <c r="VDG4" s="165"/>
      <c r="VDH4" s="165"/>
      <c r="VDI4" s="165"/>
      <c r="VDJ4" s="165"/>
      <c r="VDK4" s="165"/>
      <c r="VDL4" s="165"/>
      <c r="VDM4" s="165"/>
      <c r="VDN4" s="165"/>
      <c r="VDO4" s="165"/>
      <c r="VDP4" s="165"/>
      <c r="VDQ4" s="165"/>
      <c r="VDR4" s="165"/>
      <c r="VDS4" s="165"/>
      <c r="VDT4" s="165"/>
      <c r="VDU4" s="165"/>
      <c r="VDV4" s="165"/>
      <c r="VDW4" s="165"/>
      <c r="VDX4" s="165"/>
      <c r="VDY4" s="165"/>
      <c r="VDZ4" s="165"/>
      <c r="VEA4" s="165"/>
      <c r="VEB4" s="165"/>
      <c r="VEC4" s="165"/>
      <c r="VED4" s="165"/>
      <c r="VEE4" s="165"/>
      <c r="VEF4" s="165"/>
      <c r="VEG4" s="165"/>
      <c r="VEH4" s="165"/>
      <c r="VEI4" s="165"/>
      <c r="VEJ4" s="165"/>
      <c r="VEK4" s="165"/>
      <c r="VEL4" s="165"/>
      <c r="VEM4" s="165"/>
      <c r="VEN4" s="165"/>
      <c r="VEO4" s="165"/>
      <c r="VEP4" s="165"/>
      <c r="VEQ4" s="165"/>
      <c r="VER4" s="165"/>
      <c r="VES4" s="165"/>
      <c r="VET4" s="165"/>
      <c r="VEU4" s="165"/>
      <c r="VEV4" s="165"/>
      <c r="VEW4" s="165"/>
      <c r="VEX4" s="165"/>
      <c r="VEY4" s="165"/>
      <c r="VEZ4" s="165"/>
      <c r="VFA4" s="165"/>
      <c r="VFB4" s="165"/>
      <c r="VFC4" s="165"/>
      <c r="VFD4" s="165"/>
      <c r="VFE4" s="165"/>
      <c r="VFF4" s="165"/>
      <c r="VFG4" s="165"/>
      <c r="VFH4" s="165"/>
      <c r="VFI4" s="165"/>
      <c r="VFJ4" s="165"/>
      <c r="VFK4" s="165"/>
      <c r="VFL4" s="165"/>
      <c r="VFM4" s="165"/>
      <c r="VFN4" s="165"/>
      <c r="VFO4" s="165"/>
      <c r="VFP4" s="165"/>
      <c r="VFQ4" s="165"/>
      <c r="VFR4" s="165"/>
      <c r="VFS4" s="165"/>
      <c r="VFT4" s="165"/>
      <c r="VFU4" s="165"/>
      <c r="VFV4" s="165"/>
      <c r="VFW4" s="165"/>
      <c r="VFX4" s="165"/>
      <c r="VFY4" s="165"/>
      <c r="VFZ4" s="165"/>
      <c r="VGA4" s="165"/>
      <c r="VGB4" s="165"/>
      <c r="VGC4" s="165"/>
      <c r="VGD4" s="165"/>
      <c r="VGE4" s="165"/>
      <c r="VGF4" s="165"/>
      <c r="VGG4" s="165"/>
      <c r="VGH4" s="165"/>
      <c r="VGI4" s="165"/>
      <c r="VGJ4" s="165"/>
      <c r="VGK4" s="165"/>
      <c r="VGL4" s="165"/>
      <c r="VGM4" s="165"/>
      <c r="VGN4" s="165"/>
      <c r="VGO4" s="165"/>
      <c r="VGP4" s="165"/>
      <c r="VGQ4" s="165"/>
      <c r="VGR4" s="165"/>
      <c r="VGS4" s="165"/>
      <c r="VGT4" s="165"/>
      <c r="VGU4" s="165"/>
      <c r="VGV4" s="165"/>
      <c r="VGW4" s="165"/>
      <c r="VGX4" s="165"/>
      <c r="VGY4" s="165"/>
      <c r="VGZ4" s="165"/>
      <c r="VHA4" s="165"/>
      <c r="VHB4" s="165"/>
      <c r="VHC4" s="165"/>
      <c r="VHD4" s="165"/>
      <c r="VHE4" s="165"/>
      <c r="VHF4" s="165"/>
      <c r="VHG4" s="165"/>
      <c r="VHH4" s="165"/>
      <c r="VHI4" s="165"/>
      <c r="VHJ4" s="165"/>
      <c r="VHK4" s="165"/>
      <c r="VHL4" s="165"/>
      <c r="VHM4" s="165"/>
      <c r="VHN4" s="165"/>
      <c r="VHO4" s="165"/>
      <c r="VHP4" s="165"/>
      <c r="VHQ4" s="165"/>
      <c r="VHR4" s="165"/>
      <c r="VHS4" s="165"/>
      <c r="VHT4" s="165"/>
      <c r="VHU4" s="165"/>
      <c r="VHV4" s="165"/>
      <c r="VHW4" s="165"/>
      <c r="VHX4" s="165"/>
      <c r="VHY4" s="165"/>
      <c r="VHZ4" s="165"/>
      <c r="VIA4" s="165"/>
      <c r="VIB4" s="165"/>
      <c r="VIC4" s="165"/>
      <c r="VID4" s="165"/>
      <c r="VIE4" s="165"/>
      <c r="VIF4" s="165"/>
      <c r="VIG4" s="165"/>
      <c r="VIH4" s="165"/>
      <c r="VII4" s="165"/>
      <c r="VIJ4" s="165"/>
      <c r="VIK4" s="165"/>
      <c r="VIL4" s="165"/>
      <c r="VIM4" s="165"/>
      <c r="VIN4" s="165"/>
      <c r="VIO4" s="165"/>
      <c r="VIP4" s="165"/>
      <c r="VIQ4" s="165"/>
      <c r="VIR4" s="165"/>
      <c r="VIS4" s="165"/>
      <c r="VIT4" s="165"/>
      <c r="VIU4" s="165"/>
      <c r="VIV4" s="165"/>
      <c r="VIW4" s="165"/>
      <c r="VIX4" s="165"/>
      <c r="VIY4" s="165"/>
      <c r="VIZ4" s="165"/>
      <c r="VJA4" s="165"/>
      <c r="VJB4" s="165"/>
      <c r="VJC4" s="165"/>
      <c r="VJD4" s="165"/>
      <c r="VJE4" s="165"/>
      <c r="VJF4" s="165"/>
      <c r="VJG4" s="165"/>
      <c r="VJH4" s="165"/>
      <c r="VJI4" s="165"/>
      <c r="VJJ4" s="165"/>
      <c r="VJK4" s="165"/>
      <c r="VJL4" s="165"/>
      <c r="VJM4" s="165"/>
      <c r="VJN4" s="165"/>
      <c r="VJO4" s="165"/>
      <c r="VJP4" s="165"/>
      <c r="VJQ4" s="165"/>
      <c r="VJR4" s="165"/>
      <c r="VJS4" s="165"/>
      <c r="VJT4" s="165"/>
      <c r="VJU4" s="165"/>
      <c r="VJV4" s="165"/>
      <c r="VJW4" s="165"/>
      <c r="VJX4" s="165"/>
      <c r="VJY4" s="165"/>
      <c r="VJZ4" s="165"/>
      <c r="VKA4" s="165"/>
      <c r="VKB4" s="165"/>
      <c r="VKC4" s="165"/>
      <c r="VKD4" s="165"/>
      <c r="VKE4" s="165"/>
      <c r="VKF4" s="165"/>
      <c r="VKG4" s="165"/>
      <c r="VKH4" s="165"/>
      <c r="VKI4" s="165"/>
      <c r="VKJ4" s="165"/>
      <c r="VKK4" s="165"/>
      <c r="VKL4" s="165"/>
      <c r="VKM4" s="165"/>
      <c r="VKN4" s="165"/>
      <c r="VKO4" s="165"/>
      <c r="VKP4" s="165"/>
      <c r="VKQ4" s="165"/>
      <c r="VKR4" s="165"/>
      <c r="VKS4" s="165"/>
      <c r="VKT4" s="165"/>
      <c r="VKU4" s="165"/>
      <c r="VKV4" s="165"/>
      <c r="VKW4" s="165"/>
      <c r="VKX4" s="165"/>
      <c r="VKY4" s="165"/>
      <c r="VKZ4" s="165"/>
      <c r="VLA4" s="165"/>
      <c r="VLB4" s="165"/>
      <c r="VLC4" s="165"/>
      <c r="VLD4" s="165"/>
      <c r="VLE4" s="165"/>
      <c r="VLF4" s="165"/>
      <c r="VLG4" s="165"/>
      <c r="VLH4" s="165"/>
      <c r="VLI4" s="165"/>
      <c r="VLJ4" s="165"/>
      <c r="VLK4" s="165"/>
      <c r="VLL4" s="165"/>
      <c r="VLM4" s="165"/>
      <c r="VLN4" s="165"/>
      <c r="VLO4" s="165"/>
      <c r="VLP4" s="165"/>
      <c r="VLQ4" s="165"/>
      <c r="VLR4" s="165"/>
      <c r="VLS4" s="165"/>
      <c r="VLT4" s="165"/>
      <c r="VLU4" s="165"/>
      <c r="VLV4" s="165"/>
      <c r="VLW4" s="165"/>
      <c r="VLX4" s="165"/>
      <c r="VLY4" s="165"/>
      <c r="VLZ4" s="165"/>
      <c r="VMA4" s="165"/>
      <c r="VMB4" s="165"/>
      <c r="VMC4" s="165"/>
      <c r="VMD4" s="165"/>
      <c r="VME4" s="165"/>
      <c r="VMF4" s="165"/>
      <c r="VMG4" s="165"/>
      <c r="VMH4" s="165"/>
      <c r="VMI4" s="165"/>
      <c r="VMJ4" s="165"/>
      <c r="VMK4" s="165"/>
      <c r="VML4" s="165"/>
      <c r="VMM4" s="165"/>
      <c r="VMN4" s="165"/>
      <c r="VMO4" s="165"/>
      <c r="VMP4" s="165"/>
      <c r="VMQ4" s="165"/>
      <c r="VMR4" s="165"/>
      <c r="VMS4" s="165"/>
      <c r="VMT4" s="165"/>
      <c r="VMU4" s="165"/>
      <c r="VMV4" s="165"/>
      <c r="VMW4" s="165"/>
      <c r="VMX4" s="165"/>
      <c r="VMY4" s="165"/>
      <c r="VMZ4" s="165"/>
      <c r="VNA4" s="165"/>
      <c r="VNB4" s="165"/>
      <c r="VNC4" s="165"/>
      <c r="VND4" s="165"/>
      <c r="VNE4" s="165"/>
      <c r="VNF4" s="165"/>
      <c r="VNG4" s="165"/>
      <c r="VNH4" s="165"/>
      <c r="VNI4" s="165"/>
      <c r="VNJ4" s="165"/>
      <c r="VNK4" s="165"/>
      <c r="VNL4" s="165"/>
      <c r="VNM4" s="165"/>
      <c r="VNN4" s="165"/>
      <c r="VNO4" s="165"/>
      <c r="VNP4" s="165"/>
      <c r="VNQ4" s="165"/>
      <c r="VNR4" s="165"/>
      <c r="VNS4" s="165"/>
      <c r="VNT4" s="165"/>
      <c r="VNU4" s="165"/>
      <c r="VNV4" s="165"/>
      <c r="VNW4" s="165"/>
      <c r="VNX4" s="165"/>
      <c r="VNY4" s="165"/>
      <c r="VNZ4" s="165"/>
      <c r="VOA4" s="165"/>
      <c r="VOB4" s="165"/>
      <c r="VOC4" s="165"/>
      <c r="VOD4" s="165"/>
      <c r="VOE4" s="165"/>
      <c r="VOF4" s="165"/>
      <c r="VOG4" s="165"/>
      <c r="VOH4" s="165"/>
      <c r="VOI4" s="165"/>
      <c r="VOJ4" s="165"/>
      <c r="VOK4" s="165"/>
      <c r="VOL4" s="165"/>
      <c r="VOM4" s="165"/>
      <c r="VON4" s="165"/>
      <c r="VOO4" s="165"/>
      <c r="VOP4" s="165"/>
      <c r="VOQ4" s="165"/>
      <c r="VOR4" s="165"/>
      <c r="VOS4" s="165"/>
      <c r="VOT4" s="165"/>
      <c r="VOU4" s="165"/>
      <c r="VOV4" s="165"/>
      <c r="VOW4" s="165"/>
      <c r="VOX4" s="165"/>
      <c r="VOY4" s="165"/>
      <c r="VOZ4" s="165"/>
      <c r="VPA4" s="165"/>
      <c r="VPB4" s="165"/>
      <c r="VPC4" s="165"/>
      <c r="VPD4" s="165"/>
      <c r="VPE4" s="165"/>
      <c r="VPF4" s="165"/>
      <c r="VPG4" s="165"/>
      <c r="VPH4" s="165"/>
      <c r="VPI4" s="165"/>
      <c r="VPJ4" s="165"/>
      <c r="VPK4" s="165"/>
      <c r="VPL4" s="165"/>
      <c r="VPM4" s="165"/>
      <c r="VPN4" s="165"/>
      <c r="VPO4" s="165"/>
      <c r="VPP4" s="165"/>
      <c r="VPQ4" s="165"/>
      <c r="VPR4" s="165"/>
      <c r="VPS4" s="165"/>
      <c r="VPT4" s="165"/>
      <c r="VPU4" s="165"/>
      <c r="VPV4" s="165"/>
      <c r="VPW4" s="165"/>
      <c r="VPX4" s="165"/>
      <c r="VPY4" s="165"/>
      <c r="VPZ4" s="165"/>
      <c r="VQA4" s="165"/>
      <c r="VQB4" s="165"/>
      <c r="VQC4" s="165"/>
      <c r="VQD4" s="165"/>
      <c r="VQE4" s="165"/>
      <c r="VQF4" s="165"/>
      <c r="VQG4" s="165"/>
      <c r="VQH4" s="165"/>
      <c r="VQI4" s="165"/>
      <c r="VQJ4" s="165"/>
      <c r="VQK4" s="165"/>
      <c r="VQL4" s="165"/>
      <c r="VQM4" s="165"/>
      <c r="VQN4" s="165"/>
      <c r="VQO4" s="165"/>
      <c r="VQP4" s="165"/>
      <c r="VQQ4" s="165"/>
      <c r="VQR4" s="165"/>
      <c r="VQS4" s="165"/>
      <c r="VQT4" s="165"/>
      <c r="VQU4" s="165"/>
      <c r="VQV4" s="165"/>
      <c r="VQW4" s="165"/>
      <c r="VQX4" s="165"/>
      <c r="VQY4" s="165"/>
      <c r="VQZ4" s="165"/>
      <c r="VRA4" s="165"/>
      <c r="VRB4" s="165"/>
      <c r="VRC4" s="165"/>
      <c r="VRD4" s="165"/>
      <c r="VRE4" s="165"/>
      <c r="VRF4" s="165"/>
      <c r="VRG4" s="165"/>
      <c r="VRH4" s="165"/>
      <c r="VRI4" s="165"/>
      <c r="VRJ4" s="165"/>
      <c r="VRK4" s="165"/>
      <c r="VRL4" s="165"/>
      <c r="VRM4" s="165"/>
      <c r="VRN4" s="165"/>
      <c r="VRO4" s="165"/>
      <c r="VRP4" s="165"/>
      <c r="VRQ4" s="165"/>
      <c r="VRR4" s="165"/>
      <c r="VRS4" s="165"/>
      <c r="VRT4" s="165"/>
      <c r="VRU4" s="165"/>
      <c r="VRV4" s="165"/>
      <c r="VRW4" s="165"/>
      <c r="VRX4" s="165"/>
      <c r="VRY4" s="165"/>
      <c r="VRZ4" s="165"/>
      <c r="VSA4" s="165"/>
      <c r="VSB4" s="165"/>
      <c r="VSC4" s="165"/>
      <c r="VSD4" s="165"/>
      <c r="VSE4" s="165"/>
      <c r="VSF4" s="165"/>
      <c r="VSG4" s="165"/>
      <c r="VSH4" s="165"/>
      <c r="VSI4" s="165"/>
      <c r="VSJ4" s="165"/>
      <c r="VSK4" s="165"/>
      <c r="VSL4" s="165"/>
      <c r="VSM4" s="165"/>
      <c r="VSN4" s="165"/>
      <c r="VSO4" s="165"/>
      <c r="VSP4" s="165"/>
      <c r="VSQ4" s="165"/>
      <c r="VSR4" s="165"/>
      <c r="VSS4" s="165"/>
      <c r="VST4" s="165"/>
      <c r="VSU4" s="165"/>
      <c r="VSV4" s="165"/>
      <c r="VSW4" s="165"/>
      <c r="VSX4" s="165"/>
      <c r="VSY4" s="165"/>
      <c r="VSZ4" s="165"/>
      <c r="VTA4" s="165"/>
      <c r="VTB4" s="165"/>
      <c r="VTC4" s="165"/>
      <c r="VTD4" s="165"/>
      <c r="VTE4" s="165"/>
      <c r="VTF4" s="165"/>
      <c r="VTG4" s="165"/>
      <c r="VTH4" s="165"/>
      <c r="VTI4" s="165"/>
      <c r="VTJ4" s="165"/>
      <c r="VTK4" s="165"/>
      <c r="VTL4" s="165"/>
      <c r="VTM4" s="165"/>
      <c r="VTN4" s="165"/>
      <c r="VTO4" s="165"/>
      <c r="VTP4" s="165"/>
      <c r="VTQ4" s="165"/>
      <c r="VTR4" s="165"/>
      <c r="VTS4" s="165"/>
      <c r="VTT4" s="165"/>
      <c r="VTU4" s="165"/>
      <c r="VTV4" s="165"/>
      <c r="VTW4" s="165"/>
      <c r="VTX4" s="165"/>
      <c r="VTY4" s="165"/>
      <c r="VTZ4" s="165"/>
      <c r="VUA4" s="165"/>
      <c r="VUB4" s="165"/>
      <c r="VUC4" s="165"/>
      <c r="VUD4" s="165"/>
      <c r="VUE4" s="165"/>
      <c r="VUF4" s="165"/>
      <c r="VUG4" s="165"/>
      <c r="VUH4" s="165"/>
      <c r="VUI4" s="165"/>
      <c r="VUJ4" s="165"/>
      <c r="VUK4" s="165"/>
      <c r="VUL4" s="165"/>
      <c r="VUM4" s="165"/>
      <c r="VUN4" s="165"/>
      <c r="VUO4" s="165"/>
      <c r="VUP4" s="165"/>
      <c r="VUQ4" s="165"/>
      <c r="VUR4" s="165"/>
      <c r="VUS4" s="165"/>
      <c r="VUT4" s="165"/>
      <c r="VUU4" s="165"/>
      <c r="VUV4" s="165"/>
      <c r="VUW4" s="165"/>
      <c r="VUX4" s="165"/>
      <c r="VUY4" s="165"/>
      <c r="VUZ4" s="165"/>
      <c r="VVA4" s="165"/>
      <c r="VVB4" s="165"/>
      <c r="VVC4" s="165"/>
      <c r="VVD4" s="165"/>
      <c r="VVE4" s="165"/>
      <c r="VVF4" s="165"/>
      <c r="VVG4" s="165"/>
      <c r="VVH4" s="165"/>
      <c r="VVI4" s="165"/>
      <c r="VVJ4" s="165"/>
      <c r="VVK4" s="165"/>
      <c r="VVL4" s="165"/>
      <c r="VVM4" s="165"/>
      <c r="VVN4" s="165"/>
      <c r="VVO4" s="165"/>
      <c r="VVP4" s="165"/>
      <c r="VVQ4" s="165"/>
      <c r="VVR4" s="165"/>
      <c r="VVS4" s="165"/>
      <c r="VVT4" s="165"/>
      <c r="VVU4" s="165"/>
      <c r="VVV4" s="165"/>
      <c r="VVW4" s="165"/>
      <c r="VVX4" s="165"/>
      <c r="VVY4" s="165"/>
      <c r="VVZ4" s="165"/>
      <c r="VWA4" s="165"/>
      <c r="VWB4" s="165"/>
      <c r="VWC4" s="165"/>
      <c r="VWD4" s="165"/>
      <c r="VWE4" s="165"/>
      <c r="VWF4" s="165"/>
      <c r="VWG4" s="165"/>
      <c r="VWH4" s="165"/>
      <c r="VWI4" s="165"/>
      <c r="VWJ4" s="165"/>
      <c r="VWK4" s="165"/>
      <c r="VWL4" s="165"/>
      <c r="VWM4" s="165"/>
      <c r="VWN4" s="165"/>
      <c r="VWO4" s="165"/>
      <c r="VWP4" s="165"/>
      <c r="VWQ4" s="165"/>
      <c r="VWR4" s="165"/>
      <c r="VWS4" s="165"/>
      <c r="VWT4" s="165"/>
      <c r="VWU4" s="165"/>
      <c r="VWV4" s="165"/>
      <c r="VWW4" s="165"/>
      <c r="VWX4" s="165"/>
      <c r="VWY4" s="165"/>
      <c r="VWZ4" s="165"/>
      <c r="VXA4" s="165"/>
      <c r="VXB4" s="165"/>
      <c r="VXC4" s="165"/>
      <c r="VXD4" s="165"/>
      <c r="VXE4" s="165"/>
      <c r="VXF4" s="165"/>
      <c r="VXG4" s="165"/>
      <c r="VXH4" s="165"/>
      <c r="VXI4" s="165"/>
      <c r="VXJ4" s="165"/>
      <c r="VXK4" s="165"/>
      <c r="VXL4" s="165"/>
      <c r="VXM4" s="165"/>
      <c r="VXN4" s="165"/>
      <c r="VXO4" s="165"/>
      <c r="VXP4" s="165"/>
      <c r="VXQ4" s="165"/>
      <c r="VXR4" s="165"/>
      <c r="VXS4" s="165"/>
      <c r="VXT4" s="165"/>
      <c r="VXU4" s="165"/>
      <c r="VXV4" s="165"/>
      <c r="VXW4" s="165"/>
      <c r="VXX4" s="165"/>
      <c r="VXY4" s="165"/>
      <c r="VXZ4" s="165"/>
      <c r="VYA4" s="165"/>
      <c r="VYB4" s="165"/>
      <c r="VYC4" s="165"/>
      <c r="VYD4" s="165"/>
      <c r="VYE4" s="165"/>
      <c r="VYF4" s="165"/>
      <c r="VYG4" s="165"/>
      <c r="VYH4" s="165"/>
      <c r="VYI4" s="165"/>
      <c r="VYJ4" s="165"/>
      <c r="VYK4" s="165"/>
      <c r="VYL4" s="165"/>
      <c r="VYM4" s="165"/>
      <c r="VYN4" s="165"/>
      <c r="VYO4" s="165"/>
      <c r="VYP4" s="165"/>
      <c r="VYQ4" s="165"/>
      <c r="VYR4" s="165"/>
      <c r="VYS4" s="165"/>
      <c r="VYT4" s="165"/>
      <c r="VYU4" s="165"/>
      <c r="VYV4" s="165"/>
      <c r="VYW4" s="165"/>
      <c r="VYX4" s="165"/>
      <c r="VYY4" s="165"/>
      <c r="VYZ4" s="165"/>
      <c r="VZA4" s="165"/>
      <c r="VZB4" s="165"/>
      <c r="VZC4" s="165"/>
      <c r="VZD4" s="165"/>
      <c r="VZE4" s="165"/>
      <c r="VZF4" s="165"/>
      <c r="VZG4" s="165"/>
      <c r="VZH4" s="165"/>
      <c r="VZI4" s="165"/>
      <c r="VZJ4" s="165"/>
      <c r="VZK4" s="165"/>
      <c r="VZL4" s="165"/>
      <c r="VZM4" s="165"/>
      <c r="VZN4" s="165"/>
      <c r="VZO4" s="165"/>
      <c r="VZP4" s="165"/>
      <c r="VZQ4" s="165"/>
      <c r="VZR4" s="165"/>
      <c r="VZS4" s="165"/>
      <c r="VZT4" s="165"/>
      <c r="VZU4" s="165"/>
      <c r="VZV4" s="165"/>
      <c r="VZW4" s="165"/>
      <c r="VZX4" s="165"/>
      <c r="VZY4" s="165"/>
      <c r="VZZ4" s="165"/>
      <c r="WAA4" s="165"/>
      <c r="WAB4" s="165"/>
      <c r="WAC4" s="165"/>
      <c r="WAD4" s="165"/>
      <c r="WAE4" s="165"/>
      <c r="WAF4" s="165"/>
      <c r="WAG4" s="165"/>
      <c r="WAH4" s="165"/>
      <c r="WAI4" s="165"/>
      <c r="WAJ4" s="165"/>
      <c r="WAK4" s="165"/>
      <c r="WAL4" s="165"/>
      <c r="WAM4" s="165"/>
      <c r="WAN4" s="165"/>
      <c r="WAO4" s="165"/>
      <c r="WAP4" s="165"/>
      <c r="WAQ4" s="165"/>
      <c r="WAR4" s="165"/>
      <c r="WAS4" s="165"/>
      <c r="WAT4" s="165"/>
      <c r="WAU4" s="165"/>
      <c r="WAV4" s="165"/>
      <c r="WAW4" s="165"/>
      <c r="WAX4" s="165"/>
      <c r="WAY4" s="165"/>
      <c r="WAZ4" s="165"/>
      <c r="WBA4" s="165"/>
      <c r="WBB4" s="165"/>
      <c r="WBC4" s="165"/>
      <c r="WBD4" s="165"/>
      <c r="WBE4" s="165"/>
      <c r="WBF4" s="165"/>
      <c r="WBG4" s="165"/>
      <c r="WBH4" s="165"/>
      <c r="WBI4" s="165"/>
      <c r="WBJ4" s="165"/>
      <c r="WBK4" s="165"/>
      <c r="WBL4" s="165"/>
      <c r="WBM4" s="165"/>
      <c r="WBN4" s="165"/>
      <c r="WBO4" s="165"/>
      <c r="WBP4" s="165"/>
      <c r="WBQ4" s="165"/>
      <c r="WBR4" s="165"/>
      <c r="WBS4" s="165"/>
      <c r="WBT4" s="165"/>
      <c r="WBU4" s="165"/>
      <c r="WBV4" s="165"/>
      <c r="WBW4" s="165"/>
      <c r="WBX4" s="165"/>
      <c r="WBY4" s="165"/>
      <c r="WBZ4" s="165"/>
      <c r="WCA4" s="165"/>
      <c r="WCB4" s="165"/>
      <c r="WCC4" s="165"/>
      <c r="WCD4" s="165"/>
      <c r="WCE4" s="165"/>
      <c r="WCF4" s="165"/>
      <c r="WCG4" s="165"/>
      <c r="WCH4" s="165"/>
      <c r="WCI4" s="165"/>
      <c r="WCJ4" s="165"/>
      <c r="WCK4" s="165"/>
      <c r="WCL4" s="165"/>
      <c r="WCM4" s="165"/>
      <c r="WCN4" s="165"/>
      <c r="WCO4" s="165"/>
      <c r="WCP4" s="165"/>
      <c r="WCQ4" s="165"/>
      <c r="WCR4" s="165"/>
      <c r="WCS4" s="165"/>
      <c r="WCT4" s="165"/>
      <c r="WCU4" s="165"/>
      <c r="WCV4" s="165"/>
      <c r="WCW4" s="165"/>
      <c r="WCX4" s="165"/>
      <c r="WCY4" s="165"/>
      <c r="WCZ4" s="165"/>
      <c r="WDA4" s="165"/>
      <c r="WDB4" s="165"/>
      <c r="WDC4" s="165"/>
      <c r="WDD4" s="165"/>
      <c r="WDE4" s="165"/>
      <c r="WDF4" s="165"/>
      <c r="WDG4" s="165"/>
      <c r="WDH4" s="165"/>
      <c r="WDI4" s="165"/>
      <c r="WDJ4" s="165"/>
      <c r="WDK4" s="165"/>
      <c r="WDL4" s="165"/>
      <c r="WDM4" s="165"/>
      <c r="WDN4" s="165"/>
      <c r="WDO4" s="165"/>
      <c r="WDP4" s="165"/>
      <c r="WDQ4" s="165"/>
      <c r="WDR4" s="165"/>
      <c r="WDS4" s="165"/>
      <c r="WDT4" s="165"/>
      <c r="WDU4" s="165"/>
      <c r="WDV4" s="165"/>
      <c r="WDW4" s="165"/>
      <c r="WDX4" s="165"/>
      <c r="WDY4" s="165"/>
      <c r="WDZ4" s="165"/>
      <c r="WEA4" s="165"/>
      <c r="WEB4" s="165"/>
      <c r="WEC4" s="165"/>
      <c r="WED4" s="165"/>
      <c r="WEE4" s="165"/>
      <c r="WEF4" s="165"/>
      <c r="WEG4" s="165"/>
      <c r="WEH4" s="165"/>
      <c r="WEI4" s="165"/>
      <c r="WEJ4" s="165"/>
      <c r="WEK4" s="165"/>
      <c r="WEL4" s="165"/>
      <c r="WEM4" s="165"/>
      <c r="WEN4" s="165"/>
      <c r="WEO4" s="165"/>
      <c r="WEP4" s="165"/>
      <c r="WEQ4" s="165"/>
      <c r="WER4" s="165"/>
      <c r="WES4" s="165"/>
      <c r="WET4" s="165"/>
      <c r="WEU4" s="165"/>
      <c r="WEV4" s="165"/>
      <c r="WEW4" s="165"/>
      <c r="WEX4" s="165"/>
      <c r="WEY4" s="165"/>
      <c r="WEZ4" s="165"/>
      <c r="WFA4" s="165"/>
      <c r="WFB4" s="165"/>
      <c r="WFC4" s="165"/>
      <c r="WFD4" s="165"/>
      <c r="WFE4" s="165"/>
      <c r="WFF4" s="165"/>
      <c r="WFG4" s="165"/>
      <c r="WFH4" s="165"/>
      <c r="WFI4" s="165"/>
      <c r="WFJ4" s="165"/>
      <c r="WFK4" s="165"/>
      <c r="WFL4" s="165"/>
      <c r="WFM4" s="165"/>
      <c r="WFN4" s="165"/>
      <c r="WFO4" s="165"/>
      <c r="WFP4" s="165"/>
      <c r="WFQ4" s="165"/>
      <c r="WFR4" s="165"/>
      <c r="WFS4" s="165"/>
      <c r="WFT4" s="165"/>
      <c r="WFU4" s="165"/>
      <c r="WFV4" s="165"/>
      <c r="WFW4" s="165"/>
      <c r="WFX4" s="165"/>
      <c r="WFY4" s="165"/>
      <c r="WFZ4" s="165"/>
      <c r="WGA4" s="165"/>
      <c r="WGB4" s="165"/>
      <c r="WGC4" s="165"/>
      <c r="WGD4" s="165"/>
      <c r="WGE4" s="165"/>
      <c r="WGF4" s="165"/>
      <c r="WGG4" s="165"/>
      <c r="WGH4" s="165"/>
      <c r="WGI4" s="165"/>
      <c r="WGJ4" s="165"/>
      <c r="WGK4" s="165"/>
      <c r="WGL4" s="165"/>
      <c r="WGM4" s="165"/>
      <c r="WGN4" s="165"/>
      <c r="WGO4" s="165"/>
      <c r="WGP4" s="165"/>
      <c r="WGQ4" s="165"/>
      <c r="WGR4" s="165"/>
      <c r="WGS4" s="165"/>
      <c r="WGT4" s="165"/>
      <c r="WGU4" s="165"/>
      <c r="WGV4" s="165"/>
      <c r="WGW4" s="165"/>
      <c r="WGX4" s="165"/>
      <c r="WGY4" s="165"/>
      <c r="WGZ4" s="165"/>
      <c r="WHA4" s="165"/>
      <c r="WHB4" s="165"/>
      <c r="WHC4" s="165"/>
      <c r="WHD4" s="165"/>
      <c r="WHE4" s="165"/>
      <c r="WHF4" s="165"/>
      <c r="WHG4" s="165"/>
      <c r="WHH4" s="165"/>
      <c r="WHI4" s="165"/>
      <c r="WHJ4" s="165"/>
      <c r="WHK4" s="165"/>
      <c r="WHL4" s="165"/>
      <c r="WHM4" s="165"/>
      <c r="WHN4" s="165"/>
      <c r="WHO4" s="165"/>
      <c r="WHP4" s="165"/>
      <c r="WHQ4" s="165"/>
      <c r="WHR4" s="165"/>
      <c r="WHS4" s="165"/>
      <c r="WHT4" s="165"/>
      <c r="WHU4" s="165"/>
      <c r="WHV4" s="165"/>
      <c r="WHW4" s="165"/>
      <c r="WHX4" s="165"/>
      <c r="WHY4" s="165"/>
      <c r="WHZ4" s="165"/>
      <c r="WIA4" s="165"/>
      <c r="WIB4" s="165"/>
      <c r="WIC4" s="165"/>
      <c r="WID4" s="165"/>
      <c r="WIE4" s="165"/>
      <c r="WIF4" s="165"/>
      <c r="WIG4" s="165"/>
      <c r="WIH4" s="165"/>
      <c r="WII4" s="165"/>
      <c r="WIJ4" s="165"/>
      <c r="WIK4" s="165"/>
      <c r="WIL4" s="165"/>
      <c r="WIM4" s="165"/>
      <c r="WIN4" s="165"/>
      <c r="WIO4" s="165"/>
      <c r="WIP4" s="165"/>
      <c r="WIQ4" s="165"/>
      <c r="WIR4" s="165"/>
      <c r="WIS4" s="165"/>
      <c r="WIT4" s="165"/>
      <c r="WIU4" s="165"/>
      <c r="WIV4" s="165"/>
      <c r="WIW4" s="165"/>
      <c r="WIX4" s="165"/>
      <c r="WIY4" s="165"/>
      <c r="WIZ4" s="165"/>
      <c r="WJA4" s="165"/>
      <c r="WJB4" s="165"/>
      <c r="WJC4" s="165"/>
    </row>
    <row r="5" s="143" customFormat="1" ht="22" customHeight="1" spans="1:11">
      <c r="A5" s="157">
        <v>1</v>
      </c>
      <c r="B5" s="158" t="s">
        <v>1693</v>
      </c>
      <c r="C5" s="158" t="s">
        <v>1814</v>
      </c>
      <c r="D5" s="159" t="s">
        <v>797</v>
      </c>
      <c r="E5" s="160">
        <v>41998</v>
      </c>
      <c r="F5" s="159">
        <v>1</v>
      </c>
      <c r="G5" s="161">
        <f>VLOOKUP(B5,'[5]ZC7-2 折旧测算表 (2)'!$B:$G,6,FALSE)</f>
        <v>73377.826518736</v>
      </c>
      <c r="H5" s="162">
        <v>1</v>
      </c>
      <c r="I5" s="162"/>
      <c r="J5" s="182">
        <f>VLOOKUP(B5,'[5]ZC7-2 折旧测算表 (2)'!$B:$H,7,FALSE)</f>
        <v>67617.66</v>
      </c>
      <c r="K5" s="182">
        <f>G5-J5</f>
        <v>5760.16651873599</v>
      </c>
    </row>
    <row r="6" s="143" customFormat="1" ht="22" customHeight="1" spans="1:11">
      <c r="A6" s="157">
        <v>2</v>
      </c>
      <c r="B6" s="158" t="s">
        <v>1695</v>
      </c>
      <c r="C6" s="158" t="s">
        <v>1814</v>
      </c>
      <c r="D6" s="159" t="s">
        <v>802</v>
      </c>
      <c r="E6" s="160">
        <v>41998</v>
      </c>
      <c r="F6" s="159">
        <v>1</v>
      </c>
      <c r="G6" s="161">
        <f>VLOOKUP(B6,'[5]ZC7-2 折旧测算表 (2)'!$B:$G,6,FALSE)</f>
        <v>144225.385709597</v>
      </c>
      <c r="H6" s="162">
        <v>1</v>
      </c>
      <c r="I6" s="162"/>
      <c r="J6" s="182">
        <f>VLOOKUP(B6,'[5]ZC7-2 折旧测算表 (2)'!$B:$H,7,FALSE)</f>
        <v>132903.7</v>
      </c>
      <c r="K6" s="182">
        <f t="shared" ref="K6:K37" si="0">G6-J6</f>
        <v>11321.685709597</v>
      </c>
    </row>
    <row r="7" s="143" customFormat="1" ht="22" customHeight="1" spans="1:11">
      <c r="A7" s="157">
        <v>3</v>
      </c>
      <c r="B7" s="158" t="s">
        <v>1815</v>
      </c>
      <c r="C7" s="158" t="s">
        <v>1814</v>
      </c>
      <c r="D7" s="159" t="s">
        <v>805</v>
      </c>
      <c r="E7" s="160">
        <v>41998</v>
      </c>
      <c r="F7" s="159">
        <v>1</v>
      </c>
      <c r="G7" s="161">
        <f>VLOOKUP(B7,'[5]ZC7-2 折旧测算表 (2)'!$B:$G,6,FALSE)</f>
        <v>50605.398364753</v>
      </c>
      <c r="H7" s="162">
        <v>1</v>
      </c>
      <c r="I7" s="162"/>
      <c r="J7" s="182">
        <f>VLOOKUP(B7,'[5]ZC7-2 折旧测算表 (2)'!$B:$H,7,FALSE)</f>
        <v>46632.87</v>
      </c>
      <c r="K7" s="182">
        <f t="shared" si="0"/>
        <v>3972.52836475299</v>
      </c>
    </row>
    <row r="8" s="143" customFormat="1" ht="22" customHeight="1" spans="1:11">
      <c r="A8" s="157">
        <v>4</v>
      </c>
      <c r="B8" s="158" t="s">
        <v>1815</v>
      </c>
      <c r="C8" s="158" t="s">
        <v>1814</v>
      </c>
      <c r="D8" s="159" t="s">
        <v>805</v>
      </c>
      <c r="E8" s="160">
        <v>41998</v>
      </c>
      <c r="F8" s="159">
        <v>1</v>
      </c>
      <c r="G8" s="161">
        <f>VLOOKUP(B8,'[5]ZC7-2 折旧测算表 (2)'!$B:$G,6,FALSE)</f>
        <v>50605.398364753</v>
      </c>
      <c r="H8" s="162">
        <v>1</v>
      </c>
      <c r="I8" s="162"/>
      <c r="J8" s="182">
        <f>VLOOKUP(B8,'[5]ZC7-2 折旧测算表 (2)'!$B:$H,7,FALSE)</f>
        <v>46632.87</v>
      </c>
      <c r="K8" s="182">
        <f t="shared" si="0"/>
        <v>3972.52836475299</v>
      </c>
    </row>
    <row r="9" s="143" customFormat="1" ht="22" customHeight="1" spans="1:11">
      <c r="A9" s="157">
        <v>5</v>
      </c>
      <c r="B9" s="158" t="s">
        <v>1816</v>
      </c>
      <c r="C9" s="158" t="s">
        <v>1814</v>
      </c>
      <c r="D9" s="159" t="s">
        <v>808</v>
      </c>
      <c r="E9" s="160">
        <v>41998</v>
      </c>
      <c r="F9" s="159">
        <v>1</v>
      </c>
      <c r="G9" s="161">
        <f>VLOOKUP(B9,'[5]ZC7-2 折旧测算表 (2)'!$B:$G,6,FALSE)</f>
        <v>341586.429710783</v>
      </c>
      <c r="H9" s="162">
        <v>1</v>
      </c>
      <c r="I9" s="162"/>
      <c r="J9" s="182">
        <f>VLOOKUP(B9,'[5]ZC7-2 折旧测算表 (2)'!$B:$H,7,FALSE)</f>
        <v>314771.9</v>
      </c>
      <c r="K9" s="182">
        <f t="shared" si="0"/>
        <v>26814.529710783</v>
      </c>
    </row>
    <row r="10" s="143" customFormat="1" ht="22" customHeight="1" spans="1:11">
      <c r="A10" s="157">
        <v>6</v>
      </c>
      <c r="B10" s="158" t="s">
        <v>1816</v>
      </c>
      <c r="C10" s="158" t="s">
        <v>1814</v>
      </c>
      <c r="D10" s="159" t="s">
        <v>808</v>
      </c>
      <c r="E10" s="160">
        <v>41998</v>
      </c>
      <c r="F10" s="159">
        <v>1</v>
      </c>
      <c r="G10" s="161">
        <f>VLOOKUP(B10,'[5]ZC7-2 折旧测算表 (2)'!$B:$G,6,FALSE)</f>
        <v>341586.429710783</v>
      </c>
      <c r="H10" s="162">
        <v>1</v>
      </c>
      <c r="I10" s="162"/>
      <c r="J10" s="182">
        <f>VLOOKUP(B10,'[5]ZC7-2 折旧测算表 (2)'!$B:$H,7,FALSE)</f>
        <v>314771.9</v>
      </c>
      <c r="K10" s="182">
        <f t="shared" si="0"/>
        <v>26814.529710783</v>
      </c>
    </row>
    <row r="11" s="143" customFormat="1" ht="22" customHeight="1" spans="1:11">
      <c r="A11" s="157">
        <v>7</v>
      </c>
      <c r="B11" s="158" t="s">
        <v>1817</v>
      </c>
      <c r="C11" s="158" t="s">
        <v>1814</v>
      </c>
      <c r="D11" s="159" t="s">
        <v>812</v>
      </c>
      <c r="E11" s="160">
        <v>41998</v>
      </c>
      <c r="F11" s="159">
        <v>1</v>
      </c>
      <c r="G11" s="161">
        <f>VLOOKUP(B11,'[5]ZC7-2 折旧测算表 (2)'!$B:$G,6,FALSE)</f>
        <v>506053.968845451</v>
      </c>
      <c r="H11" s="162">
        <v>1</v>
      </c>
      <c r="I11" s="162"/>
      <c r="J11" s="182">
        <f>VLOOKUP(B11,'[5]ZC7-2 折旧测算表 (2)'!$B:$H,7,FALSE)</f>
        <v>466328.73</v>
      </c>
      <c r="K11" s="182">
        <f t="shared" si="0"/>
        <v>39725.238845451</v>
      </c>
    </row>
    <row r="12" s="143" customFormat="1" ht="22" customHeight="1" spans="1:11">
      <c r="A12" s="157">
        <v>8</v>
      </c>
      <c r="B12" s="158" t="s">
        <v>1701</v>
      </c>
      <c r="C12" s="158" t="s">
        <v>1814</v>
      </c>
      <c r="D12" s="159" t="s">
        <v>815</v>
      </c>
      <c r="E12" s="160">
        <v>41998</v>
      </c>
      <c r="F12" s="159">
        <v>1</v>
      </c>
      <c r="G12" s="161">
        <f>VLOOKUP(B12,'[5]ZC7-2 折旧测算表 (2)'!$B:$G,6,FALSE)</f>
        <v>506053.968845451</v>
      </c>
      <c r="H12" s="162">
        <v>1</v>
      </c>
      <c r="I12" s="162"/>
      <c r="J12" s="182">
        <f>VLOOKUP(B12,'[5]ZC7-2 折旧测算表 (2)'!$B:$H,7,FALSE)</f>
        <v>466328.73</v>
      </c>
      <c r="K12" s="182">
        <f t="shared" si="0"/>
        <v>39725.238845451</v>
      </c>
    </row>
    <row r="13" s="143" customFormat="1" ht="22" customHeight="1" spans="1:11">
      <c r="A13" s="157">
        <v>9</v>
      </c>
      <c r="B13" s="158" t="s">
        <v>1816</v>
      </c>
      <c r="C13" s="158" t="s">
        <v>1814</v>
      </c>
      <c r="D13" s="159" t="s">
        <v>818</v>
      </c>
      <c r="E13" s="160">
        <v>41998</v>
      </c>
      <c r="F13" s="159">
        <v>1</v>
      </c>
      <c r="G13" s="161">
        <v>177118.890576116</v>
      </c>
      <c r="H13" s="162">
        <v>1</v>
      </c>
      <c r="I13" s="162"/>
      <c r="J13" s="182">
        <f>VLOOKUP(B13,'[5]ZC7-2 折旧测算表 (2)'!$B:$H,7,FALSE)</f>
        <v>314771.9</v>
      </c>
      <c r="K13" s="182">
        <f t="shared" si="0"/>
        <v>-137653.009423884</v>
      </c>
    </row>
    <row r="14" s="143" customFormat="1" ht="22" customHeight="1" spans="1:11">
      <c r="A14" s="157">
        <v>10</v>
      </c>
      <c r="B14" s="158" t="s">
        <v>1816</v>
      </c>
      <c r="C14" s="158" t="s">
        <v>1814</v>
      </c>
      <c r="D14" s="159" t="s">
        <v>821</v>
      </c>
      <c r="E14" s="160">
        <v>41998</v>
      </c>
      <c r="F14" s="159">
        <v>1</v>
      </c>
      <c r="G14" s="161">
        <v>161937.271806794</v>
      </c>
      <c r="H14" s="162">
        <v>1</v>
      </c>
      <c r="I14" s="162"/>
      <c r="J14" s="182">
        <f>VLOOKUP(B14,'[5]ZC7-2 折旧测算表 (2)'!$B:$H,7,FALSE)</f>
        <v>314771.9</v>
      </c>
      <c r="K14" s="182">
        <f t="shared" si="0"/>
        <v>-152834.628193206</v>
      </c>
    </row>
    <row r="15" s="143" customFormat="1" ht="22" customHeight="1" spans="1:11">
      <c r="A15" s="157">
        <v>11</v>
      </c>
      <c r="B15" s="158" t="s">
        <v>1704</v>
      </c>
      <c r="C15" s="158" t="s">
        <v>1814</v>
      </c>
      <c r="D15" s="159" t="s">
        <v>824</v>
      </c>
      <c r="E15" s="160">
        <v>41998</v>
      </c>
      <c r="F15" s="159">
        <v>1</v>
      </c>
      <c r="G15" s="161">
        <f>VLOOKUP(B15,'[5]ZC7-2 折旧测算表 (2)'!$B:$G,6,FALSE)</f>
        <v>82233.7769683732</v>
      </c>
      <c r="H15" s="162">
        <v>1</v>
      </c>
      <c r="I15" s="162"/>
      <c r="J15" s="182">
        <f>VLOOKUP(B15,'[5]ZC7-2 折旧测算表 (2)'!$B:$H,7,FALSE)</f>
        <v>75778.42</v>
      </c>
      <c r="K15" s="182">
        <f t="shared" si="0"/>
        <v>6455.35696837321</v>
      </c>
    </row>
    <row r="16" s="143" customFormat="1" ht="22" customHeight="1" spans="1:11">
      <c r="A16" s="157">
        <v>12</v>
      </c>
      <c r="B16" s="158" t="s">
        <v>1705</v>
      </c>
      <c r="C16" s="158" t="s">
        <v>1814</v>
      </c>
      <c r="D16" s="159" t="s">
        <v>827</v>
      </c>
      <c r="E16" s="160">
        <v>41998</v>
      </c>
      <c r="F16" s="159">
        <v>1</v>
      </c>
      <c r="G16" s="161">
        <f>VLOOKUP(B16,'[5]ZC7-2 折旧测算表 (2)'!$B:$G,6,FALSE)</f>
        <v>259352.667544489</v>
      </c>
      <c r="H16" s="162">
        <v>1</v>
      </c>
      <c r="I16" s="162"/>
      <c r="J16" s="182">
        <f>VLOOKUP(B16,'[5]ZC7-2 折旧测算表 (2)'!$B:$H,7,FALSE)</f>
        <v>238993.49</v>
      </c>
      <c r="K16" s="182">
        <f t="shared" si="0"/>
        <v>20359.177544489</v>
      </c>
    </row>
    <row r="17" s="143" customFormat="1" ht="22" customHeight="1" spans="1:11">
      <c r="A17" s="157">
        <v>13</v>
      </c>
      <c r="B17" s="158" t="s">
        <v>1706</v>
      </c>
      <c r="C17" s="158" t="s">
        <v>1814</v>
      </c>
      <c r="D17" s="159" t="s">
        <v>830</v>
      </c>
      <c r="E17" s="160">
        <v>41998</v>
      </c>
      <c r="F17" s="159">
        <v>1</v>
      </c>
      <c r="G17" s="161">
        <f>VLOOKUP(B17,'[5]ZC7-2 折旧测算表 (2)'!$B:$G,6,FALSE)</f>
        <v>37954.0543243442</v>
      </c>
      <c r="H17" s="162">
        <v>1</v>
      </c>
      <c r="I17" s="162"/>
      <c r="J17" s="182">
        <f>VLOOKUP(B17,'[5]ZC7-2 折旧测算表 (2)'!$B:$H,7,FALSE)</f>
        <v>34974.66</v>
      </c>
      <c r="K17" s="182">
        <f t="shared" si="0"/>
        <v>2979.3943243442</v>
      </c>
    </row>
    <row r="18" s="143" customFormat="1" ht="22" customHeight="1" spans="1:11">
      <c r="A18" s="157">
        <v>14</v>
      </c>
      <c r="B18" s="158" t="s">
        <v>1707</v>
      </c>
      <c r="C18" s="158" t="s">
        <v>1814</v>
      </c>
      <c r="D18" s="159" t="s">
        <v>833</v>
      </c>
      <c r="E18" s="160">
        <v>41998</v>
      </c>
      <c r="F18" s="159">
        <v>1</v>
      </c>
      <c r="G18" s="161">
        <f>VLOOKUP(B18,'[5]ZC7-2 折旧测算表 (2)'!$B:$G,6,FALSE)</f>
        <v>1075364.69489815</v>
      </c>
      <c r="H18" s="162">
        <v>1</v>
      </c>
      <c r="I18" s="162"/>
      <c r="J18" s="182">
        <f>VLOOKUP(B18,'[5]ZC7-2 折旧测算表 (2)'!$B:$H,7,FALSE)</f>
        <v>990948.57</v>
      </c>
      <c r="K18" s="182">
        <f t="shared" si="0"/>
        <v>84416.12489815</v>
      </c>
    </row>
    <row r="19" s="143" customFormat="1" ht="22" customHeight="1" spans="1:11">
      <c r="A19" s="157">
        <v>15</v>
      </c>
      <c r="B19" s="158" t="s">
        <v>1708</v>
      </c>
      <c r="C19" s="158" t="s">
        <v>1814</v>
      </c>
      <c r="D19" s="159" t="s">
        <v>836</v>
      </c>
      <c r="E19" s="160">
        <v>41998</v>
      </c>
      <c r="F19" s="159">
        <v>1</v>
      </c>
      <c r="G19" s="161">
        <f>VLOOKUP(B19,'[5]ZC7-2 折旧测算表 (2)'!$B:$G,6,FALSE)</f>
        <v>120187.816490639</v>
      </c>
      <c r="H19" s="162">
        <v>1</v>
      </c>
      <c r="I19" s="162"/>
      <c r="J19" s="182">
        <f>VLOOKUP(B19,'[5]ZC7-2 折旧测算表 (2)'!$B:$H,7,FALSE)</f>
        <v>110753.07</v>
      </c>
      <c r="K19" s="182">
        <f t="shared" si="0"/>
        <v>9434.74649063899</v>
      </c>
    </row>
    <row r="20" s="143" customFormat="1" ht="22" customHeight="1" spans="1:11">
      <c r="A20" s="157">
        <v>16</v>
      </c>
      <c r="B20" s="158" t="s">
        <v>1709</v>
      </c>
      <c r="C20" s="158" t="s">
        <v>1814</v>
      </c>
      <c r="D20" s="159" t="s">
        <v>840</v>
      </c>
      <c r="E20" s="160">
        <v>41998</v>
      </c>
      <c r="F20" s="159">
        <v>1</v>
      </c>
      <c r="G20" s="161">
        <f>VLOOKUP(B20,'[5]ZC7-2 折旧测算表 (2)'!$B:$G,6,FALSE)</f>
        <v>86029.1779601841</v>
      </c>
      <c r="H20" s="162">
        <v>1</v>
      </c>
      <c r="I20" s="162"/>
      <c r="J20" s="182">
        <f>VLOOKUP(B20,'[5]ZC7-2 折旧测算表 (2)'!$B:$H,7,FALSE)</f>
        <v>79275.89</v>
      </c>
      <c r="K20" s="182">
        <f t="shared" si="0"/>
        <v>6753.2879601841</v>
      </c>
    </row>
    <row r="21" s="143" customFormat="1" ht="22" customHeight="1" spans="1:11">
      <c r="A21" s="157">
        <v>19</v>
      </c>
      <c r="B21" s="158" t="s">
        <v>1710</v>
      </c>
      <c r="C21" s="158" t="s">
        <v>1814</v>
      </c>
      <c r="D21" s="159"/>
      <c r="E21" s="160">
        <v>41998</v>
      </c>
      <c r="F21" s="159">
        <v>1</v>
      </c>
      <c r="G21" s="161">
        <f>VLOOKUP(B21,'[5]ZC7-2 折旧测算表 (2)'!$B:$G,6,FALSE)</f>
        <v>54084.5159405796</v>
      </c>
      <c r="H21" s="162">
        <v>1</v>
      </c>
      <c r="I21" s="162"/>
      <c r="J21" s="182">
        <f>VLOOKUP(B21,'[5]ZC7-2 折旧测算表 (2)'!$B:$H,7,FALSE)</f>
        <v>49838.88</v>
      </c>
      <c r="K21" s="182">
        <f t="shared" si="0"/>
        <v>4245.6359405796</v>
      </c>
    </row>
    <row r="22" s="143" customFormat="1" ht="22" customHeight="1" spans="1:11">
      <c r="A22" s="157">
        <v>20</v>
      </c>
      <c r="B22" s="158" t="s">
        <v>1711</v>
      </c>
      <c r="C22" s="158" t="s">
        <v>1814</v>
      </c>
      <c r="D22" s="159" t="s">
        <v>848</v>
      </c>
      <c r="E22" s="160">
        <v>41998</v>
      </c>
      <c r="F22" s="159">
        <v>1</v>
      </c>
      <c r="G22" s="161">
        <f>VLOOKUP(B22,'[5]ZC7-2 折旧测算表 (2)'!$B:$G,6,FALSE)</f>
        <v>48075.1236358398</v>
      </c>
      <c r="H22" s="162">
        <v>1</v>
      </c>
      <c r="I22" s="162"/>
      <c r="J22" s="182">
        <f>VLOOKUP(B22,'[5]ZC7-2 折旧测算表 (2)'!$B:$H,7,FALSE)</f>
        <v>44301.22</v>
      </c>
      <c r="K22" s="182">
        <f t="shared" si="0"/>
        <v>3773.9036358398</v>
      </c>
    </row>
    <row r="23" s="143" customFormat="1" ht="22" customHeight="1" spans="1:11">
      <c r="A23" s="157">
        <v>23</v>
      </c>
      <c r="B23" s="158" t="s">
        <v>1818</v>
      </c>
      <c r="C23" s="158" t="s">
        <v>1814</v>
      </c>
      <c r="D23" s="159" t="s">
        <v>864</v>
      </c>
      <c r="E23" s="160">
        <v>41998</v>
      </c>
      <c r="F23" s="159">
        <v>1</v>
      </c>
      <c r="G23" s="161">
        <f>VLOOKUP(B23,'[5]ZC7-2 折旧测算表 (2)'!$B:$G,6,FALSE)</f>
        <v>42629.9865700058</v>
      </c>
      <c r="H23" s="162">
        <v>1</v>
      </c>
      <c r="I23" s="162"/>
      <c r="J23" s="182">
        <f>VLOOKUP(B23,'[5]ZC7-2 折旧测算表 (2)'!$B:$H,7,FALSE)</f>
        <v>39283.53</v>
      </c>
      <c r="K23" s="182">
        <f t="shared" si="0"/>
        <v>3346.4565700058</v>
      </c>
    </row>
    <row r="24" s="143" customFormat="1" ht="22" customHeight="1" spans="1:11">
      <c r="A24" s="157">
        <v>24</v>
      </c>
      <c r="B24" s="158" t="s">
        <v>1819</v>
      </c>
      <c r="C24" s="158" t="s">
        <v>1814</v>
      </c>
      <c r="D24" s="162" t="s">
        <v>855</v>
      </c>
      <c r="E24" s="160">
        <v>41998</v>
      </c>
      <c r="F24" s="162">
        <v>1</v>
      </c>
      <c r="G24" s="161">
        <f>VLOOKUP(B24,'[5]ZC7-2 折旧测算表 (2)'!$B:$G,6,FALSE)</f>
        <v>37954.0543243442</v>
      </c>
      <c r="H24" s="162">
        <v>1</v>
      </c>
      <c r="I24" s="162"/>
      <c r="J24" s="182">
        <f>VLOOKUP(B24,'[5]ZC7-2 折旧测算表 (2)'!$B:$H,7,FALSE)</f>
        <v>34974.66</v>
      </c>
      <c r="K24" s="182">
        <f t="shared" si="0"/>
        <v>2979.3943243442</v>
      </c>
    </row>
    <row r="25" s="143" customFormat="1" ht="22" customHeight="1" spans="1:11">
      <c r="A25" s="157">
        <v>25</v>
      </c>
      <c r="B25" s="158" t="s">
        <v>1819</v>
      </c>
      <c r="C25" s="158" t="s">
        <v>1814</v>
      </c>
      <c r="D25" s="162" t="s">
        <v>858</v>
      </c>
      <c r="E25" s="160">
        <v>41998</v>
      </c>
      <c r="F25" s="162">
        <v>1</v>
      </c>
      <c r="G25" s="161">
        <f>VLOOKUP(B25,'[5]ZC7-2 折旧测算表 (2)'!$B:$G,6,FALSE)</f>
        <v>37954.0543243442</v>
      </c>
      <c r="H25" s="162">
        <v>1</v>
      </c>
      <c r="I25" s="162"/>
      <c r="J25" s="182">
        <f>VLOOKUP(B25,'[5]ZC7-2 折旧测算表 (2)'!$B:$H,7,FALSE)</f>
        <v>34974.66</v>
      </c>
      <c r="K25" s="182">
        <f t="shared" si="0"/>
        <v>2979.3943243442</v>
      </c>
    </row>
    <row r="26" s="143" customFormat="1" ht="22" customHeight="1" spans="1:11">
      <c r="A26" s="157">
        <v>26</v>
      </c>
      <c r="B26" s="158" t="s">
        <v>1715</v>
      </c>
      <c r="C26" s="158" t="s">
        <v>1814</v>
      </c>
      <c r="D26" s="162" t="s">
        <v>860</v>
      </c>
      <c r="E26" s="160">
        <v>41998</v>
      </c>
      <c r="F26" s="162">
        <v>1</v>
      </c>
      <c r="G26" s="161">
        <f>VLOOKUP(B26,'[5]ZC7-2 折旧测算表 (2)'!$B:$G,6,FALSE)</f>
        <v>37954.0543243442</v>
      </c>
      <c r="H26" s="162">
        <v>1</v>
      </c>
      <c r="I26" s="162"/>
      <c r="J26" s="182">
        <f>VLOOKUP(B26,'[5]ZC7-2 折旧测算表 (2)'!$B:$H,7,FALSE)</f>
        <v>34974.66</v>
      </c>
      <c r="K26" s="182">
        <f t="shared" si="0"/>
        <v>2979.3943243442</v>
      </c>
    </row>
    <row r="27" s="143" customFormat="1" ht="22" customHeight="1" spans="1:11">
      <c r="A27" s="157">
        <v>27</v>
      </c>
      <c r="B27" s="158" t="s">
        <v>1716</v>
      </c>
      <c r="C27" s="158" t="s">
        <v>1814</v>
      </c>
      <c r="D27" s="162" t="s">
        <v>862</v>
      </c>
      <c r="E27" s="160">
        <v>41998</v>
      </c>
      <c r="F27" s="162">
        <v>1</v>
      </c>
      <c r="G27" s="161">
        <f>VLOOKUP(B27,'[5]ZC7-2 折旧测算表 (2)'!$B:$G,6,FALSE)</f>
        <v>37954.0543243442</v>
      </c>
      <c r="H27" s="162">
        <v>1</v>
      </c>
      <c r="I27" s="162"/>
      <c r="J27" s="182">
        <f>VLOOKUP(B27,'[5]ZC7-2 折旧测算表 (2)'!$B:$H,7,FALSE)</f>
        <v>34974.66</v>
      </c>
      <c r="K27" s="182">
        <f t="shared" si="0"/>
        <v>2979.3943243442</v>
      </c>
    </row>
    <row r="28" s="143" customFormat="1" ht="22" customHeight="1" spans="1:11">
      <c r="A28" s="157">
        <v>28</v>
      </c>
      <c r="B28" s="158" t="s">
        <v>1818</v>
      </c>
      <c r="C28" s="158" t="s">
        <v>1814</v>
      </c>
      <c r="D28" s="162" t="s">
        <v>1820</v>
      </c>
      <c r="E28" s="160">
        <v>41998</v>
      </c>
      <c r="F28" s="162">
        <v>1</v>
      </c>
      <c r="G28" s="161">
        <f>VLOOKUP(B28,'[5]ZC7-2 折旧测算表 (2)'!$B:$G,6,FALSE)</f>
        <v>42629.9865700058</v>
      </c>
      <c r="H28" s="162">
        <v>1</v>
      </c>
      <c r="I28" s="162"/>
      <c r="J28" s="182">
        <f>VLOOKUP(B28,'[5]ZC7-2 折旧测算表 (2)'!$B:$H,7,FALSE)</f>
        <v>39283.53</v>
      </c>
      <c r="K28" s="182">
        <f t="shared" si="0"/>
        <v>3346.4565700058</v>
      </c>
    </row>
    <row r="29" s="143" customFormat="1" ht="22" customHeight="1" spans="1:11">
      <c r="A29" s="157">
        <v>29</v>
      </c>
      <c r="B29" s="158" t="s">
        <v>1718</v>
      </c>
      <c r="C29" s="158" t="s">
        <v>1814</v>
      </c>
      <c r="D29" s="162" t="s">
        <v>1821</v>
      </c>
      <c r="E29" s="160">
        <v>41998</v>
      </c>
      <c r="F29" s="162">
        <v>1</v>
      </c>
      <c r="G29" s="161">
        <f>VLOOKUP(B29,'[5]ZC7-2 折旧测算表 (2)'!$B:$G,6,FALSE)</f>
        <v>20242.1534250698</v>
      </c>
      <c r="H29" s="162">
        <v>1</v>
      </c>
      <c r="I29" s="162"/>
      <c r="J29" s="182">
        <f>VLOOKUP(B29,'[5]ZC7-2 折旧测算表 (2)'!$B:$H,7,FALSE)</f>
        <v>18653.15</v>
      </c>
      <c r="K29" s="182">
        <f t="shared" si="0"/>
        <v>1589.0034250698</v>
      </c>
    </row>
    <row r="30" s="143" customFormat="1" ht="27" customHeight="1" spans="1:11">
      <c r="A30" s="157">
        <v>31</v>
      </c>
      <c r="B30" s="160" t="s">
        <v>1719</v>
      </c>
      <c r="C30" s="158" t="s">
        <v>1814</v>
      </c>
      <c r="D30" s="162"/>
      <c r="E30" s="160">
        <v>41998</v>
      </c>
      <c r="F30" s="162">
        <v>1</v>
      </c>
      <c r="G30" s="161">
        <f>VLOOKUP(B30,'[5]ZC7-2 折旧测算表 (2)'!$B:$G,6,FALSE)</f>
        <v>86029.1779601841</v>
      </c>
      <c r="H30" s="162">
        <v>1</v>
      </c>
      <c r="I30" s="162"/>
      <c r="J30" s="182">
        <f>VLOOKUP(B30,'[5]ZC7-2 折旧测算表 (2)'!$B:$H,7,FALSE)</f>
        <v>79275.89</v>
      </c>
      <c r="K30" s="182">
        <f t="shared" si="0"/>
        <v>6753.2879601841</v>
      </c>
    </row>
    <row r="31" s="143" customFormat="1" ht="22" customHeight="1" spans="1:11">
      <c r="A31" s="157">
        <v>32</v>
      </c>
      <c r="B31" s="158" t="s">
        <v>1720</v>
      </c>
      <c r="C31" s="158" t="s">
        <v>1814</v>
      </c>
      <c r="D31" s="162"/>
      <c r="E31" s="160">
        <v>41998</v>
      </c>
      <c r="F31" s="162">
        <v>1</v>
      </c>
      <c r="G31" s="161">
        <f>VLOOKUP(B31,'[5]ZC7-2 折旧测算表 (2)'!$B:$G,6,FALSE)</f>
        <v>7519.45596443157</v>
      </c>
      <c r="H31" s="162">
        <v>1</v>
      </c>
      <c r="I31" s="162"/>
      <c r="J31" s="182">
        <f>VLOOKUP(B31,'[5]ZC7-2 折旧测算表 (2)'!$B:$H,7,FALSE)</f>
        <v>6929.18</v>
      </c>
      <c r="K31" s="182">
        <f t="shared" si="0"/>
        <v>590.275964431569</v>
      </c>
    </row>
    <row r="32" s="143" customFormat="1" ht="22" customHeight="1" spans="1:11">
      <c r="A32" s="157">
        <v>33</v>
      </c>
      <c r="B32" s="158" t="s">
        <v>1822</v>
      </c>
      <c r="C32" s="158" t="s">
        <v>1814</v>
      </c>
      <c r="D32" s="162" t="s">
        <v>875</v>
      </c>
      <c r="E32" s="160">
        <v>41998</v>
      </c>
      <c r="F32" s="162">
        <v>1</v>
      </c>
      <c r="G32" s="161">
        <f>VLOOKUP(B32,'[5]ZC7-2 折旧测算表 (2)'!$B:$G,6,FALSE)</f>
        <v>92077.8105754786</v>
      </c>
      <c r="H32" s="162">
        <v>1</v>
      </c>
      <c r="I32" s="162"/>
      <c r="J32" s="182">
        <f>VLOOKUP(B32,'[5]ZC7-2 折旧测算表 (2)'!$B:$H,7,FALSE)</f>
        <v>84849.7</v>
      </c>
      <c r="K32" s="182">
        <f t="shared" si="0"/>
        <v>7228.1105754786</v>
      </c>
    </row>
    <row r="33" s="143" customFormat="1" ht="22" customHeight="1" spans="1:11">
      <c r="A33" s="157">
        <v>34</v>
      </c>
      <c r="B33" s="158" t="s">
        <v>1822</v>
      </c>
      <c r="C33" s="158" t="s">
        <v>1814</v>
      </c>
      <c r="D33" s="162" t="s">
        <v>879</v>
      </c>
      <c r="E33" s="160">
        <v>41998</v>
      </c>
      <c r="F33" s="162">
        <v>1</v>
      </c>
      <c r="G33" s="161">
        <f>VLOOKUP(B33,'[5]ZC7-2 折旧测算表 (2)'!$B:$G,6,FALSE)</f>
        <v>92077.8105754786</v>
      </c>
      <c r="H33" s="162">
        <v>1</v>
      </c>
      <c r="I33" s="162"/>
      <c r="J33" s="182">
        <f>VLOOKUP(B33,'[5]ZC7-2 折旧测算表 (2)'!$B:$H,7,FALSE)</f>
        <v>84849.7</v>
      </c>
      <c r="K33" s="182">
        <f t="shared" si="0"/>
        <v>7228.1105754786</v>
      </c>
    </row>
    <row r="34" s="143" customFormat="1" ht="22" customHeight="1" spans="1:11">
      <c r="A34" s="157">
        <v>35</v>
      </c>
      <c r="B34" s="158" t="s">
        <v>1822</v>
      </c>
      <c r="C34" s="158" t="s">
        <v>1814</v>
      </c>
      <c r="D34" s="162" t="s">
        <v>879</v>
      </c>
      <c r="E34" s="160">
        <v>41998</v>
      </c>
      <c r="F34" s="162">
        <v>1</v>
      </c>
      <c r="G34" s="161">
        <f>VLOOKUP(B34,'[5]ZC7-2 折旧测算表 (2)'!$B:$G,6,FALSE)</f>
        <v>92077.8105754786</v>
      </c>
      <c r="H34" s="162">
        <v>1</v>
      </c>
      <c r="I34" s="162"/>
      <c r="J34" s="182">
        <f>VLOOKUP(B34,'[5]ZC7-2 折旧测算表 (2)'!$B:$H,7,FALSE)</f>
        <v>84849.7</v>
      </c>
      <c r="K34" s="182">
        <f t="shared" si="0"/>
        <v>7228.1105754786</v>
      </c>
    </row>
    <row r="35" s="143" customFormat="1" ht="22" customHeight="1" spans="1:11">
      <c r="A35" s="157">
        <v>36</v>
      </c>
      <c r="B35" s="158" t="s">
        <v>1823</v>
      </c>
      <c r="C35" s="158" t="s">
        <v>1814</v>
      </c>
      <c r="D35" s="163" t="s">
        <v>1824</v>
      </c>
      <c r="E35" s="160">
        <v>41998</v>
      </c>
      <c r="F35" s="162">
        <v>1</v>
      </c>
      <c r="G35" s="161">
        <f>VLOOKUP(B35,'[5]ZC7-2 折旧测算表 (2)'!$B:$G,6,FALSE)</f>
        <v>10226.7561532004</v>
      </c>
      <c r="H35" s="162">
        <v>1</v>
      </c>
      <c r="I35" s="162"/>
      <c r="J35" s="182">
        <f>VLOOKUP(B35,'[5]ZC7-2 折旧测算表 (2)'!$B:$H,7,FALSE)</f>
        <v>9423.96</v>
      </c>
      <c r="K35" s="182">
        <f t="shared" si="0"/>
        <v>802.796153200401</v>
      </c>
    </row>
    <row r="36" s="143" customFormat="1" ht="22" customHeight="1" spans="1:11">
      <c r="A36" s="157">
        <v>37</v>
      </c>
      <c r="B36" s="158" t="s">
        <v>1823</v>
      </c>
      <c r="C36" s="158" t="s">
        <v>1814</v>
      </c>
      <c r="D36" s="163" t="s">
        <v>1824</v>
      </c>
      <c r="E36" s="160">
        <v>41998</v>
      </c>
      <c r="F36" s="162">
        <v>1</v>
      </c>
      <c r="G36" s="161">
        <f>VLOOKUP(B36,'[5]ZC7-2 折旧测算表 (2)'!$B:$G,6,FALSE)</f>
        <v>10226.7561532004</v>
      </c>
      <c r="H36" s="162">
        <v>1</v>
      </c>
      <c r="I36" s="162"/>
      <c r="J36" s="182">
        <f>VLOOKUP(B36,'[5]ZC7-2 折旧测算表 (2)'!$B:$H,7,FALSE)</f>
        <v>9423.96</v>
      </c>
      <c r="K36" s="182">
        <f t="shared" si="0"/>
        <v>802.796153200401</v>
      </c>
    </row>
    <row r="37" s="143" customFormat="1" ht="22" customHeight="1" spans="1:11">
      <c r="A37" s="157">
        <v>38</v>
      </c>
      <c r="B37" s="158" t="s">
        <v>1823</v>
      </c>
      <c r="C37" s="158" t="s">
        <v>1814</v>
      </c>
      <c r="D37" s="163" t="s">
        <v>1825</v>
      </c>
      <c r="E37" s="160">
        <v>41998</v>
      </c>
      <c r="F37" s="162">
        <v>1</v>
      </c>
      <c r="G37" s="161">
        <f>VLOOKUP(B37,'[5]ZC7-2 折旧测算表 (2)'!$B:$G,6,FALSE)</f>
        <v>10226.7561532004</v>
      </c>
      <c r="H37" s="162">
        <v>1</v>
      </c>
      <c r="I37" s="162"/>
      <c r="J37" s="182">
        <f>VLOOKUP(B37,'[5]ZC7-2 折旧测算表 (2)'!$B:$H,7,FALSE)</f>
        <v>9423.96</v>
      </c>
      <c r="K37" s="182">
        <f t="shared" si="0"/>
        <v>802.796153200401</v>
      </c>
    </row>
    <row r="38" s="143" customFormat="1" ht="22" customHeight="1" spans="1:11">
      <c r="A38" s="157">
        <v>39</v>
      </c>
      <c r="B38" s="158" t="s">
        <v>1727</v>
      </c>
      <c r="C38" s="158" t="s">
        <v>1814</v>
      </c>
      <c r="D38" s="162" t="s">
        <v>890</v>
      </c>
      <c r="E38" s="160">
        <v>41998</v>
      </c>
      <c r="F38" s="162">
        <v>1</v>
      </c>
      <c r="G38" s="161">
        <f>VLOOKUP(B38,'[5]ZC7-2 折旧测算表 (2)'!$B:$G,6,FALSE)</f>
        <v>4870.77200719656</v>
      </c>
      <c r="H38" s="162">
        <v>1</v>
      </c>
      <c r="I38" s="162"/>
      <c r="J38" s="182">
        <f>VLOOKUP(B38,'[5]ZC7-2 折旧测算表 (2)'!$B:$H,7,FALSE)</f>
        <v>4488.42</v>
      </c>
      <c r="K38" s="182">
        <f t="shared" ref="K38:K69" si="1">G38-J38</f>
        <v>382.352007196559</v>
      </c>
    </row>
    <row r="39" s="143" customFormat="1" ht="22" customHeight="1" spans="1:11">
      <c r="A39" s="157">
        <v>40</v>
      </c>
      <c r="B39" s="158" t="s">
        <v>1728</v>
      </c>
      <c r="C39" s="158" t="s">
        <v>1814</v>
      </c>
      <c r="D39" s="162" t="s">
        <v>893</v>
      </c>
      <c r="E39" s="160">
        <v>41998</v>
      </c>
      <c r="F39" s="162">
        <v>1</v>
      </c>
      <c r="G39" s="161">
        <f>VLOOKUP(B39,'[5]ZC7-2 折旧测算表 (2)'!$B:$G,6,FALSE)</f>
        <v>34032.1251640611</v>
      </c>
      <c r="H39" s="162">
        <v>1</v>
      </c>
      <c r="I39" s="162"/>
      <c r="J39" s="182">
        <f>VLOOKUP(B39,'[5]ZC7-2 折旧测算表 (2)'!$B:$H,7,FALSE)</f>
        <v>31360.6</v>
      </c>
      <c r="K39" s="182">
        <f t="shared" si="1"/>
        <v>2671.5251640611</v>
      </c>
    </row>
    <row r="40" s="143" customFormat="1" ht="22" customHeight="1" spans="1:11">
      <c r="A40" s="157">
        <v>42</v>
      </c>
      <c r="B40" s="158" t="s">
        <v>1729</v>
      </c>
      <c r="C40" s="158" t="s">
        <v>1814</v>
      </c>
      <c r="D40" s="162" t="s">
        <v>897</v>
      </c>
      <c r="E40" s="160">
        <v>41998</v>
      </c>
      <c r="F40" s="162">
        <v>1</v>
      </c>
      <c r="G40" s="161">
        <f>VLOOKUP(B40,'[5]ZC7-2 折旧测算表 (2)'!$B:$G,6,FALSE)</f>
        <v>12588.0873572119</v>
      </c>
      <c r="H40" s="162">
        <v>1</v>
      </c>
      <c r="I40" s="162"/>
      <c r="J40" s="182">
        <f>VLOOKUP(B40,'[5]ZC7-2 折旧测算表 (2)'!$B:$H,7,FALSE)</f>
        <v>11599.92</v>
      </c>
      <c r="K40" s="182">
        <f t="shared" si="1"/>
        <v>988.1673572119</v>
      </c>
    </row>
    <row r="41" s="143" customFormat="1" ht="22" customHeight="1" spans="1:11">
      <c r="A41" s="157">
        <v>43</v>
      </c>
      <c r="B41" s="158" t="s">
        <v>1818</v>
      </c>
      <c r="C41" s="158" t="s">
        <v>1814</v>
      </c>
      <c r="D41" s="162" t="s">
        <v>900</v>
      </c>
      <c r="E41" s="160">
        <v>41998</v>
      </c>
      <c r="F41" s="162">
        <v>1</v>
      </c>
      <c r="G41" s="161">
        <f>VLOOKUP(B41,'[5]ZC7-2 折旧测算表 (2)'!$B:$G,6,FALSE)</f>
        <v>42629.9865700058</v>
      </c>
      <c r="H41" s="162">
        <v>1</v>
      </c>
      <c r="I41" s="162"/>
      <c r="J41" s="182">
        <f>VLOOKUP(B41,'[5]ZC7-2 折旧测算表 (2)'!$B:$H,7,FALSE)</f>
        <v>39283.53</v>
      </c>
      <c r="K41" s="182">
        <f t="shared" si="1"/>
        <v>3346.4565700058</v>
      </c>
    </row>
    <row r="42" s="143" customFormat="1" ht="22" customHeight="1" spans="1:11">
      <c r="A42" s="157">
        <v>44</v>
      </c>
      <c r="B42" s="158" t="s">
        <v>1818</v>
      </c>
      <c r="C42" s="158" t="s">
        <v>1814</v>
      </c>
      <c r="D42" s="162" t="s">
        <v>903</v>
      </c>
      <c r="E42" s="160">
        <v>41998</v>
      </c>
      <c r="F42" s="162">
        <v>1</v>
      </c>
      <c r="G42" s="161">
        <f>VLOOKUP(B42,'[5]ZC7-2 折旧测算表 (2)'!$B:$G,6,FALSE)</f>
        <v>42629.9865700058</v>
      </c>
      <c r="H42" s="162">
        <v>1</v>
      </c>
      <c r="I42" s="162"/>
      <c r="J42" s="182">
        <f>VLOOKUP(B42,'[5]ZC7-2 折旧测算表 (2)'!$B:$H,7,FALSE)</f>
        <v>39283.53</v>
      </c>
      <c r="K42" s="182">
        <f t="shared" si="1"/>
        <v>3346.4565700058</v>
      </c>
    </row>
    <row r="43" s="143" customFormat="1" ht="22" customHeight="1" spans="1:11">
      <c r="A43" s="157">
        <v>45</v>
      </c>
      <c r="B43" s="158" t="s">
        <v>1826</v>
      </c>
      <c r="C43" s="158" t="s">
        <v>1814</v>
      </c>
      <c r="D43" s="162"/>
      <c r="E43" s="160">
        <v>41998</v>
      </c>
      <c r="F43" s="162"/>
      <c r="G43" s="161">
        <f>VLOOKUP(B43,'[5]ZC7-2 折旧测算表 (2)'!$B:$G,6,FALSE)</f>
        <v>722034</v>
      </c>
      <c r="H43" s="162">
        <v>1</v>
      </c>
      <c r="I43" s="162"/>
      <c r="J43" s="182">
        <f>VLOOKUP(B43,'[5]ZC7-2 折旧测算表 (2)'!$B:$H,7,FALSE)</f>
        <v>665354.33</v>
      </c>
      <c r="K43" s="182">
        <f t="shared" si="1"/>
        <v>56679.67</v>
      </c>
    </row>
    <row r="44" s="143" customFormat="1" ht="22" customHeight="1" spans="1:11">
      <c r="A44" s="157">
        <v>46</v>
      </c>
      <c r="B44" s="158" t="s">
        <v>1733</v>
      </c>
      <c r="C44" s="158" t="s">
        <v>1734</v>
      </c>
      <c r="D44" s="164" t="s">
        <v>1827</v>
      </c>
      <c r="E44" s="160">
        <v>41998</v>
      </c>
      <c r="F44" s="162">
        <v>1</v>
      </c>
      <c r="G44" s="161">
        <f>VLOOKUP(B44,'[5]ZC7-2 折旧测算表 (2)'!$B:$G,6,FALSE)</f>
        <v>38440.5402835303</v>
      </c>
      <c r="H44" s="162">
        <v>1</v>
      </c>
      <c r="I44" s="162"/>
      <c r="J44" s="182">
        <f>VLOOKUP(B44,'[5]ZC7-2 折旧测算表 (2)'!$B:$H,7,FALSE)</f>
        <v>17711.48</v>
      </c>
      <c r="K44" s="182">
        <f t="shared" si="1"/>
        <v>20729.0602835303</v>
      </c>
    </row>
    <row r="45" s="143" customFormat="1" ht="22" customHeight="1" spans="1:11">
      <c r="A45" s="157">
        <v>47</v>
      </c>
      <c r="B45" s="158" t="s">
        <v>1828</v>
      </c>
      <c r="C45" s="158" t="s">
        <v>1734</v>
      </c>
      <c r="D45" s="164"/>
      <c r="E45" s="160">
        <v>41998</v>
      </c>
      <c r="F45" s="162">
        <v>1</v>
      </c>
      <c r="G45" s="161">
        <f>VLOOKUP(B45,'[5]ZC7-2 折旧测算表 (2)'!$B:$G,6,FALSE)</f>
        <v>54385.1347354845</v>
      </c>
      <c r="H45" s="162">
        <v>1</v>
      </c>
      <c r="I45" s="162"/>
      <c r="J45" s="182">
        <f>VLOOKUP(B45,'[5]ZC7-2 折旧测算表 (2)'!$B:$H,7,FALSE)</f>
        <v>25057.95</v>
      </c>
      <c r="K45" s="182">
        <f t="shared" si="1"/>
        <v>29327.1847354845</v>
      </c>
    </row>
    <row r="46" s="143" customFormat="1" ht="22" customHeight="1" spans="1:11">
      <c r="A46" s="157">
        <v>48</v>
      </c>
      <c r="B46" s="158" t="s">
        <v>1736</v>
      </c>
      <c r="C46" s="158" t="s">
        <v>1734</v>
      </c>
      <c r="D46" s="164"/>
      <c r="E46" s="160">
        <v>41998</v>
      </c>
      <c r="F46" s="162">
        <v>1</v>
      </c>
      <c r="G46" s="161">
        <f>VLOOKUP(B46,'[5]ZC7-2 折旧测算表 (2)'!$B:$G,6,FALSE)</f>
        <v>172215.151271561</v>
      </c>
      <c r="H46" s="162">
        <v>1</v>
      </c>
      <c r="I46" s="162"/>
      <c r="J46" s="182">
        <f>VLOOKUP(B46,'[5]ZC7-2 折旧测算表 (2)'!$B:$H,7,FALSE)</f>
        <v>158696.27</v>
      </c>
      <c r="K46" s="182">
        <f t="shared" si="1"/>
        <v>13518.881271561</v>
      </c>
    </row>
    <row r="47" s="143" customFormat="1" ht="22" customHeight="1" spans="1:11">
      <c r="A47" s="157">
        <v>49</v>
      </c>
      <c r="B47" s="158" t="s">
        <v>1829</v>
      </c>
      <c r="C47" s="158" t="s">
        <v>1734</v>
      </c>
      <c r="D47" s="164"/>
      <c r="E47" s="160">
        <v>41998</v>
      </c>
      <c r="F47" s="162">
        <v>1</v>
      </c>
      <c r="G47" s="161">
        <f>VLOOKUP(B47,'[5]ZC7-2 折旧测算表 (2)'!$B:$G,6,FALSE)</f>
        <v>135154.45071792</v>
      </c>
      <c r="H47" s="162">
        <v>1</v>
      </c>
      <c r="I47" s="162"/>
      <c r="J47" s="182">
        <f>VLOOKUP(B47,'[5]ZC7-2 折旧测算表 (2)'!$B:$H,7,FALSE)</f>
        <v>62272.41</v>
      </c>
      <c r="K47" s="182">
        <f t="shared" si="1"/>
        <v>72882.04071792</v>
      </c>
    </row>
    <row r="48" s="143" customFormat="1" ht="22" customHeight="1" spans="1:11">
      <c r="A48" s="157">
        <v>50</v>
      </c>
      <c r="B48" s="158" t="s">
        <v>1738</v>
      </c>
      <c r="C48" s="158" t="s">
        <v>1734</v>
      </c>
      <c r="D48" s="164"/>
      <c r="E48" s="160">
        <v>41998</v>
      </c>
      <c r="F48" s="162">
        <v>1</v>
      </c>
      <c r="G48" s="161">
        <f>VLOOKUP(B48,'[5]ZC7-2 折旧测算表 (2)'!$B:$G,6,FALSE)</f>
        <v>258631.894107481</v>
      </c>
      <c r="H48" s="162">
        <v>1</v>
      </c>
      <c r="I48" s="162"/>
      <c r="J48" s="182">
        <f>VLOOKUP(B48,'[5]ZC7-2 折旧测算表 (2)'!$B:$H,7,FALSE)</f>
        <v>119164.64</v>
      </c>
      <c r="K48" s="182">
        <f t="shared" si="1"/>
        <v>139467.254107481</v>
      </c>
    </row>
    <row r="49" s="143" customFormat="1" ht="22" customHeight="1" spans="1:11">
      <c r="A49" s="157">
        <v>52</v>
      </c>
      <c r="B49" s="158" t="s">
        <v>1740</v>
      </c>
      <c r="C49" s="158" t="s">
        <v>1734</v>
      </c>
      <c r="D49" s="164"/>
      <c r="E49" s="160">
        <v>41998</v>
      </c>
      <c r="F49" s="162">
        <v>1</v>
      </c>
      <c r="G49" s="161">
        <f>VLOOKUP(B49,'[5]ZC7-2 折旧测算表 (2)'!$B:$G,6,FALSE)</f>
        <v>6312.25934460694</v>
      </c>
      <c r="H49" s="162">
        <v>1</v>
      </c>
      <c r="I49" s="162"/>
      <c r="J49" s="182">
        <f>VLOOKUP(B49,'[5]ZC7-2 折旧测算表 (2)'!$B:$H,7,FALSE)</f>
        <v>2908.37</v>
      </c>
      <c r="K49" s="182">
        <f t="shared" si="1"/>
        <v>3403.88934460694</v>
      </c>
    </row>
    <row r="50" s="143" customFormat="1" ht="22" customHeight="1" spans="1:11">
      <c r="A50" s="157">
        <v>53</v>
      </c>
      <c r="B50" s="158" t="s">
        <v>1741</v>
      </c>
      <c r="C50" s="158" t="s">
        <v>1734</v>
      </c>
      <c r="D50" s="164"/>
      <c r="E50" s="160">
        <v>41998</v>
      </c>
      <c r="F50" s="162">
        <v>1</v>
      </c>
      <c r="G50" s="161">
        <f>VLOOKUP(B50,'[5]ZC7-2 折旧测算表 (2)'!$B:$G,6,FALSE)</f>
        <v>14859.160623523</v>
      </c>
      <c r="H50" s="162">
        <v>1</v>
      </c>
      <c r="I50" s="162"/>
      <c r="J50" s="182">
        <f>VLOOKUP(B50,'[5]ZC7-2 折旧测算表 (2)'!$B:$H,7,FALSE)</f>
        <v>6846.36</v>
      </c>
      <c r="K50" s="182">
        <f t="shared" si="1"/>
        <v>8012.800623523</v>
      </c>
    </row>
    <row r="51" s="143" customFormat="1" ht="22" customHeight="1" spans="1:11">
      <c r="A51" s="157">
        <v>54</v>
      </c>
      <c r="B51" s="158" t="s">
        <v>1742</v>
      </c>
      <c r="C51" s="158" t="s">
        <v>1734</v>
      </c>
      <c r="D51" s="164"/>
      <c r="E51" s="160">
        <v>41998</v>
      </c>
      <c r="F51" s="162">
        <v>1</v>
      </c>
      <c r="G51" s="161">
        <f>VLOOKUP(B51,'[5]ZC7-2 折旧测算表 (2)'!$B:$G,6,FALSE)</f>
        <v>261244.999338514</v>
      </c>
      <c r="H51" s="162">
        <v>1</v>
      </c>
      <c r="I51" s="162"/>
      <c r="J51" s="182">
        <f>VLOOKUP(B51,'[5]ZC7-2 折旧测算表 (2)'!$B:$H,7,FALSE)</f>
        <v>120368.63</v>
      </c>
      <c r="K51" s="182">
        <f t="shared" si="1"/>
        <v>140876.369338514</v>
      </c>
    </row>
    <row r="52" s="143" customFormat="1" ht="22" customHeight="1" spans="1:11">
      <c r="A52" s="157">
        <v>55</v>
      </c>
      <c r="B52" s="158" t="s">
        <v>1743</v>
      </c>
      <c r="C52" s="158" t="s">
        <v>1734</v>
      </c>
      <c r="D52" s="164"/>
      <c r="E52" s="160">
        <v>41998</v>
      </c>
      <c r="F52" s="162">
        <v>1</v>
      </c>
      <c r="G52" s="161">
        <f>VLOOKUP(B52,'[5]ZC7-2 折旧测算表 (2)'!$B:$G,6,FALSE)</f>
        <v>25851.7494042708</v>
      </c>
      <c r="H52" s="162">
        <v>1</v>
      </c>
      <c r="I52" s="162"/>
      <c r="J52" s="182">
        <f>VLOOKUP(B52,'[5]ZC7-2 折旧测算表 (2)'!$B:$H,7,FALSE)</f>
        <v>11911.2</v>
      </c>
      <c r="K52" s="182">
        <f t="shared" si="1"/>
        <v>13940.5494042708</v>
      </c>
    </row>
    <row r="53" s="143" customFormat="1" ht="22" customHeight="1" spans="1:11">
      <c r="A53" s="157">
        <v>56</v>
      </c>
      <c r="B53" s="158" t="s">
        <v>1744</v>
      </c>
      <c r="C53" s="158" t="s">
        <v>1734</v>
      </c>
      <c r="D53" s="164"/>
      <c r="E53" s="160">
        <v>41998</v>
      </c>
      <c r="F53" s="162">
        <v>1</v>
      </c>
      <c r="G53" s="161">
        <f>VLOOKUP(B53,'[5]ZC7-2 折旧测算表 (2)'!$B:$G,6,FALSE)</f>
        <v>22810.0334646097</v>
      </c>
      <c r="H53" s="162">
        <v>1</v>
      </c>
      <c r="I53" s="162"/>
      <c r="J53" s="182">
        <f>VLOOKUP(B53,'[5]ZC7-2 折旧测算表 (2)'!$B:$H,7,FALSE)</f>
        <v>10509.73</v>
      </c>
      <c r="K53" s="182">
        <f t="shared" si="1"/>
        <v>12300.3034646097</v>
      </c>
    </row>
    <row r="54" s="143" customFormat="1" ht="22" customHeight="1" spans="1:11">
      <c r="A54" s="157">
        <v>57</v>
      </c>
      <c r="B54" s="158" t="s">
        <v>1745</v>
      </c>
      <c r="C54" s="158" t="s">
        <v>1734</v>
      </c>
      <c r="D54" s="164"/>
      <c r="E54" s="160">
        <v>41998</v>
      </c>
      <c r="F54" s="162">
        <v>1</v>
      </c>
      <c r="G54" s="161">
        <f>VLOOKUP(B54,'[5]ZC7-2 折旧测算表 (2)'!$B:$G,6,FALSE)</f>
        <v>116945.705402166</v>
      </c>
      <c r="H54" s="162">
        <v>1</v>
      </c>
      <c r="I54" s="162"/>
      <c r="J54" s="182">
        <f>VLOOKUP(B54,'[5]ZC7-2 折旧测算表 (2)'!$B:$H,7,FALSE)</f>
        <v>53882.74</v>
      </c>
      <c r="K54" s="182">
        <f t="shared" si="1"/>
        <v>63062.965402166</v>
      </c>
    </row>
    <row r="55" s="143" customFormat="1" ht="22" customHeight="1" spans="1:11">
      <c r="A55" s="157">
        <v>58</v>
      </c>
      <c r="B55" s="158" t="s">
        <v>1746</v>
      </c>
      <c r="C55" s="158" t="s">
        <v>1734</v>
      </c>
      <c r="D55" s="164"/>
      <c r="E55" s="160">
        <v>41998</v>
      </c>
      <c r="F55" s="162">
        <v>1</v>
      </c>
      <c r="G55" s="161">
        <f>VLOOKUP(B55,'[5]ZC7-2 折旧测算表 (2)'!$B:$G,6,FALSE)</f>
        <v>3825.63657467539</v>
      </c>
      <c r="H55" s="162">
        <v>1</v>
      </c>
      <c r="I55" s="162"/>
      <c r="J55" s="182">
        <f>VLOOKUP(B55,'[5]ZC7-2 折旧测算表 (2)'!$B:$H,7,FALSE)</f>
        <v>1762.66</v>
      </c>
      <c r="K55" s="182">
        <f t="shared" si="1"/>
        <v>2062.97657467539</v>
      </c>
    </row>
    <row r="56" s="143" customFormat="1" ht="22" customHeight="1" spans="1:11">
      <c r="A56" s="157">
        <v>59</v>
      </c>
      <c r="B56" s="158" t="s">
        <v>1747</v>
      </c>
      <c r="C56" s="158" t="s">
        <v>1734</v>
      </c>
      <c r="D56" s="164" t="s">
        <v>1830</v>
      </c>
      <c r="E56" s="160">
        <v>41998</v>
      </c>
      <c r="F56" s="162">
        <v>1</v>
      </c>
      <c r="G56" s="161">
        <f>VLOOKUP(B56,'[5]ZC7-2 折旧测算表 (2)'!$B:$G,6,FALSE)</f>
        <v>85049.9559210666</v>
      </c>
      <c r="H56" s="162">
        <v>1</v>
      </c>
      <c r="I56" s="162"/>
      <c r="J56" s="182">
        <f>VLOOKUP(B56,'[5]ZC7-2 折旧测算表 (2)'!$B:$H,7,FALSE)</f>
        <v>39186.77</v>
      </c>
      <c r="K56" s="182">
        <f t="shared" si="1"/>
        <v>45863.1859210666</v>
      </c>
    </row>
    <row r="57" s="143" customFormat="1" ht="22" customHeight="1" spans="1:11">
      <c r="A57" s="157">
        <v>60</v>
      </c>
      <c r="B57" s="158" t="s">
        <v>1748</v>
      </c>
      <c r="C57" s="158" t="s">
        <v>1734</v>
      </c>
      <c r="D57" s="164" t="s">
        <v>1831</v>
      </c>
      <c r="E57" s="160">
        <v>41998</v>
      </c>
      <c r="F57" s="162">
        <v>1</v>
      </c>
      <c r="G57" s="161">
        <f>VLOOKUP(B57,'[5]ZC7-2 折旧测算表 (2)'!$B:$G,6,FALSE)</f>
        <v>30076.8841262888</v>
      </c>
      <c r="H57" s="162">
        <v>1</v>
      </c>
      <c r="I57" s="162"/>
      <c r="J57" s="182">
        <f>VLOOKUP(B57,'[5]ZC7-2 折旧测算表 (2)'!$B:$H,7,FALSE)</f>
        <v>13857.92</v>
      </c>
      <c r="K57" s="182">
        <f t="shared" si="1"/>
        <v>16218.9641262888</v>
      </c>
    </row>
    <row r="58" s="143" customFormat="1" ht="22" customHeight="1" spans="1:11">
      <c r="A58" s="157">
        <v>61</v>
      </c>
      <c r="B58" s="158" t="s">
        <v>1832</v>
      </c>
      <c r="C58" s="158" t="s">
        <v>1734</v>
      </c>
      <c r="D58" s="164"/>
      <c r="E58" s="160">
        <v>41998</v>
      </c>
      <c r="F58" s="162">
        <v>1</v>
      </c>
      <c r="G58" s="161">
        <f>VLOOKUP(B58,'[5]ZC7-2 折旧测算表 (2)'!$B:$G,6,FALSE)</f>
        <v>111136.081945497</v>
      </c>
      <c r="H58" s="162">
        <v>1</v>
      </c>
      <c r="I58" s="162"/>
      <c r="J58" s="182">
        <f>VLOOKUP(B58,'[5]ZC7-2 折旧测算表 (2)'!$B:$H,7,FALSE)</f>
        <v>51205.95</v>
      </c>
      <c r="K58" s="182">
        <f t="shared" si="1"/>
        <v>59930.131945497</v>
      </c>
    </row>
    <row r="59" s="143" customFormat="1" ht="22" customHeight="1" spans="1:11">
      <c r="A59" s="157">
        <v>62</v>
      </c>
      <c r="B59" s="158" t="s">
        <v>1832</v>
      </c>
      <c r="C59" s="158" t="s">
        <v>1734</v>
      </c>
      <c r="D59" s="164"/>
      <c r="E59" s="160">
        <v>41998</v>
      </c>
      <c r="F59" s="162">
        <v>1</v>
      </c>
      <c r="G59" s="161">
        <f>VLOOKUP(B59,'[5]ZC7-2 折旧测算表 (2)'!$B:$G,6,FALSE)</f>
        <v>111136.081945497</v>
      </c>
      <c r="H59" s="162">
        <v>1</v>
      </c>
      <c r="I59" s="162"/>
      <c r="J59" s="182">
        <f>VLOOKUP(B59,'[5]ZC7-2 折旧测算表 (2)'!$B:$H,7,FALSE)</f>
        <v>51205.95</v>
      </c>
      <c r="K59" s="182">
        <f t="shared" si="1"/>
        <v>59930.131945497</v>
      </c>
    </row>
    <row r="60" s="143" customFormat="1" ht="22" customHeight="1" spans="1:11">
      <c r="A60" s="157">
        <v>63</v>
      </c>
      <c r="B60" s="158" t="s">
        <v>1751</v>
      </c>
      <c r="C60" s="158" t="s">
        <v>1734</v>
      </c>
      <c r="D60" s="164"/>
      <c r="E60" s="160">
        <v>41998</v>
      </c>
      <c r="F60" s="162">
        <v>1</v>
      </c>
      <c r="G60" s="161">
        <f>VLOOKUP(B60,'[5]ZC7-2 折旧测算表 (2)'!$B:$G,6,FALSE)</f>
        <v>2339217.01535939</v>
      </c>
      <c r="H60" s="162">
        <v>1</v>
      </c>
      <c r="I60" s="162"/>
      <c r="J60" s="182">
        <f>VLOOKUP(B60,'[5]ZC7-2 折旧测算表 (2)'!$B:$H,7,FALSE)</f>
        <v>1077794.24</v>
      </c>
      <c r="K60" s="182">
        <f t="shared" si="1"/>
        <v>1261422.77535939</v>
      </c>
    </row>
    <row r="61" s="143" customFormat="1" ht="22" customHeight="1" spans="1:11">
      <c r="A61" s="157">
        <v>68</v>
      </c>
      <c r="B61" s="158" t="s">
        <v>1755</v>
      </c>
      <c r="C61" s="158" t="s">
        <v>1833</v>
      </c>
      <c r="D61" s="162"/>
      <c r="E61" s="160">
        <v>41998</v>
      </c>
      <c r="F61" s="162">
        <v>1</v>
      </c>
      <c r="G61" s="161">
        <f>VLOOKUP(B61,'[5]ZC7-2 折旧测算表 (2)'!$B:$G,6,FALSE)</f>
        <v>6700</v>
      </c>
      <c r="H61" s="162">
        <v>1</v>
      </c>
      <c r="I61" s="162"/>
      <c r="J61" s="182">
        <f>VLOOKUP(B61,'[5]ZC7-2 折旧测算表 (2)'!$B:$H,7,FALSE)</f>
        <v>6499</v>
      </c>
      <c r="K61" s="182">
        <f t="shared" si="1"/>
        <v>201</v>
      </c>
    </row>
    <row r="62" s="143" customFormat="1" ht="22" customHeight="1" spans="1:11">
      <c r="A62" s="157">
        <v>69</v>
      </c>
      <c r="B62" s="158" t="s">
        <v>1756</v>
      </c>
      <c r="C62" s="158" t="s">
        <v>1833</v>
      </c>
      <c r="D62" s="162"/>
      <c r="E62" s="160">
        <v>41998</v>
      </c>
      <c r="F62" s="162">
        <v>1</v>
      </c>
      <c r="G62" s="161">
        <f>VLOOKUP(B62,'[5]ZC7-2 折旧测算表 (2)'!$B:$G,6,FALSE)</f>
        <v>6172.63</v>
      </c>
      <c r="H62" s="162">
        <v>1</v>
      </c>
      <c r="I62" s="162"/>
      <c r="J62" s="182">
        <f>VLOOKUP(B62,'[5]ZC7-2 折旧测算表 (2)'!$B:$H,7,FALSE)</f>
        <v>5987.45</v>
      </c>
      <c r="K62" s="182">
        <f t="shared" si="1"/>
        <v>185.18</v>
      </c>
    </row>
    <row r="63" s="143" customFormat="1" ht="22" customHeight="1" spans="1:11">
      <c r="A63" s="157">
        <v>71</v>
      </c>
      <c r="B63" s="158" t="s">
        <v>1757</v>
      </c>
      <c r="C63" s="158" t="s">
        <v>1833</v>
      </c>
      <c r="D63" s="162"/>
      <c r="E63" s="160">
        <v>41998</v>
      </c>
      <c r="F63" s="162">
        <v>1</v>
      </c>
      <c r="G63" s="161">
        <f>VLOOKUP(B63,'[5]ZC7-2 折旧测算表 (2)'!$B:$G,6,FALSE)</f>
        <v>207403.3</v>
      </c>
      <c r="H63" s="162">
        <v>1</v>
      </c>
      <c r="I63" s="162"/>
      <c r="J63" s="182">
        <f>VLOOKUP(B63,'[5]ZC7-2 折旧测算表 (2)'!$B:$H,7,FALSE)</f>
        <v>201181.2</v>
      </c>
      <c r="K63" s="182">
        <f t="shared" si="1"/>
        <v>6222.09999999998</v>
      </c>
    </row>
    <row r="64" s="143" customFormat="1" ht="22" customHeight="1" spans="1:11">
      <c r="A64" s="157">
        <v>73</v>
      </c>
      <c r="B64" s="158" t="s">
        <v>1759</v>
      </c>
      <c r="C64" s="158" t="s">
        <v>1833</v>
      </c>
      <c r="D64" s="162"/>
      <c r="E64" s="160">
        <v>41998</v>
      </c>
      <c r="F64" s="162">
        <v>1</v>
      </c>
      <c r="G64" s="161">
        <f>VLOOKUP(B64,'[5]ZC7-2 折旧测算表 (2)'!$B:$G,6,FALSE)</f>
        <v>59362.1</v>
      </c>
      <c r="H64" s="162">
        <v>1</v>
      </c>
      <c r="I64" s="162"/>
      <c r="J64" s="182">
        <f>VLOOKUP(B64,'[5]ZC7-2 折旧测算表 (2)'!$B:$H,7,FALSE)</f>
        <v>57581.24</v>
      </c>
      <c r="K64" s="182">
        <f t="shared" si="1"/>
        <v>1780.86</v>
      </c>
    </row>
    <row r="65" s="143" customFormat="1" ht="22" customHeight="1" spans="1:11">
      <c r="A65" s="157">
        <v>74</v>
      </c>
      <c r="B65" s="158" t="s">
        <v>1760</v>
      </c>
      <c r="C65" s="158" t="s">
        <v>1834</v>
      </c>
      <c r="D65" s="162"/>
      <c r="E65" s="160">
        <v>41998</v>
      </c>
      <c r="F65" s="162">
        <v>1</v>
      </c>
      <c r="G65" s="161">
        <f>VLOOKUP(B65,'[5]ZC7-2 折旧测算表 (2)'!$B:$G,6,FALSE)</f>
        <v>4340</v>
      </c>
      <c r="H65" s="162">
        <v>1</v>
      </c>
      <c r="I65" s="162"/>
      <c r="J65" s="182">
        <f>VLOOKUP(B65,'[5]ZC7-2 折旧测算表 (2)'!$B:$H,7,FALSE)</f>
        <v>4209.8</v>
      </c>
      <c r="K65" s="182">
        <f t="shared" si="1"/>
        <v>130.2</v>
      </c>
    </row>
    <row r="66" s="143" customFormat="1" ht="22" customHeight="1" spans="1:11">
      <c r="A66" s="157">
        <v>75</v>
      </c>
      <c r="B66" s="158" t="s">
        <v>1761</v>
      </c>
      <c r="C66" s="158" t="s">
        <v>1834</v>
      </c>
      <c r="D66" s="162"/>
      <c r="E66" s="160">
        <v>41998</v>
      </c>
      <c r="F66" s="162">
        <v>1</v>
      </c>
      <c r="G66" s="161">
        <f>VLOOKUP(B66,'[5]ZC7-2 折旧测算表 (2)'!$B:$G,6,FALSE)</f>
        <v>16321.5</v>
      </c>
      <c r="H66" s="162">
        <v>1</v>
      </c>
      <c r="I66" s="162"/>
      <c r="J66" s="182">
        <f>VLOOKUP(B66,'[5]ZC7-2 折旧测算表 (2)'!$B:$H,7,FALSE)</f>
        <v>15831.86</v>
      </c>
      <c r="K66" s="182">
        <f t="shared" si="1"/>
        <v>489.639999999999</v>
      </c>
    </row>
    <row r="67" s="143" customFormat="1" ht="22" customHeight="1" spans="1:11">
      <c r="A67" s="157">
        <v>76</v>
      </c>
      <c r="B67" s="158" t="s">
        <v>1835</v>
      </c>
      <c r="C67" s="158" t="s">
        <v>1834</v>
      </c>
      <c r="D67" s="162"/>
      <c r="E67" s="160">
        <v>41998</v>
      </c>
      <c r="F67" s="162">
        <v>1</v>
      </c>
      <c r="G67" s="161">
        <f>VLOOKUP(B67,'[5]ZC7-2 折旧测算表 (2)'!$B:$G,6,FALSE)</f>
        <v>2860</v>
      </c>
      <c r="H67" s="162">
        <v>1</v>
      </c>
      <c r="I67" s="162"/>
      <c r="J67" s="182">
        <f>VLOOKUP(B67,'[5]ZC7-2 折旧测算表 (2)'!$B:$H,7,FALSE)</f>
        <v>2774.2</v>
      </c>
      <c r="K67" s="182">
        <f t="shared" si="1"/>
        <v>85.8000000000002</v>
      </c>
    </row>
    <row r="68" s="143" customFormat="1" ht="22" customHeight="1" spans="1:11">
      <c r="A68" s="157">
        <v>77</v>
      </c>
      <c r="B68" s="158" t="s">
        <v>1836</v>
      </c>
      <c r="C68" s="158" t="s">
        <v>1834</v>
      </c>
      <c r="D68" s="162"/>
      <c r="E68" s="160">
        <v>41998</v>
      </c>
      <c r="F68" s="162">
        <v>1</v>
      </c>
      <c r="G68" s="161">
        <f>VLOOKUP(B68,'[5]ZC7-2 折旧测算表 (2)'!$B:$G,6,FALSE)</f>
        <v>2700</v>
      </c>
      <c r="H68" s="162">
        <v>1</v>
      </c>
      <c r="I68" s="162"/>
      <c r="J68" s="182">
        <f>VLOOKUP(B68,'[5]ZC7-2 折旧测算表 (2)'!$B:$H,7,FALSE)</f>
        <v>2619</v>
      </c>
      <c r="K68" s="182">
        <f t="shared" si="1"/>
        <v>81</v>
      </c>
    </row>
    <row r="69" s="143" customFormat="1" ht="22" customHeight="1" spans="1:11">
      <c r="A69" s="157">
        <v>78</v>
      </c>
      <c r="B69" s="158" t="s">
        <v>1836</v>
      </c>
      <c r="C69" s="158" t="s">
        <v>1834</v>
      </c>
      <c r="D69" s="162"/>
      <c r="E69" s="160">
        <v>41998</v>
      </c>
      <c r="F69" s="162">
        <v>1</v>
      </c>
      <c r="G69" s="161">
        <f>VLOOKUP(B69,'[5]ZC7-2 折旧测算表 (2)'!$B:$G,6,FALSE)</f>
        <v>2700</v>
      </c>
      <c r="H69" s="162">
        <v>1</v>
      </c>
      <c r="I69" s="162"/>
      <c r="J69" s="182">
        <f>VLOOKUP(B69,'[5]ZC7-2 折旧测算表 (2)'!$B:$H,7,FALSE)</f>
        <v>2619</v>
      </c>
      <c r="K69" s="182">
        <f t="shared" si="1"/>
        <v>81</v>
      </c>
    </row>
    <row r="70" s="143" customFormat="1" ht="22" customHeight="1" spans="1:11">
      <c r="A70" s="157">
        <v>86</v>
      </c>
      <c r="B70" s="158" t="s">
        <v>1837</v>
      </c>
      <c r="C70" s="158" t="s">
        <v>1834</v>
      </c>
      <c r="D70" s="162"/>
      <c r="E70" s="160">
        <v>41998</v>
      </c>
      <c r="F70" s="162">
        <v>1</v>
      </c>
      <c r="G70" s="161">
        <f>VLOOKUP(B70,'[5]ZC7-2 折旧测算表 (2)'!$B:$G,6,FALSE)</f>
        <v>7680</v>
      </c>
      <c r="H70" s="162">
        <v>1</v>
      </c>
      <c r="I70" s="162"/>
      <c r="J70" s="182">
        <f>VLOOKUP(B70,'[5]ZC7-2 折旧测算表 (2)'!$B:$H,7,FALSE)</f>
        <v>7449.6</v>
      </c>
      <c r="K70" s="182">
        <f t="shared" ref="K70:K93" si="2">G70-J70</f>
        <v>230.4</v>
      </c>
    </row>
    <row r="71" s="143" customFormat="1" ht="22" customHeight="1" spans="1:11">
      <c r="A71" s="157">
        <v>87</v>
      </c>
      <c r="B71" s="158" t="s">
        <v>1770</v>
      </c>
      <c r="C71" s="158" t="s">
        <v>1834</v>
      </c>
      <c r="D71" s="162"/>
      <c r="E71" s="160">
        <v>41998</v>
      </c>
      <c r="F71" s="162">
        <v>18</v>
      </c>
      <c r="G71" s="161">
        <f>VLOOKUP(B71,'[5]ZC7-2 折旧测算表 (2)'!$B:$G,6,FALSE)</f>
        <v>2160</v>
      </c>
      <c r="H71" s="162">
        <v>13</v>
      </c>
      <c r="I71" s="162">
        <v>5</v>
      </c>
      <c r="J71" s="182">
        <f>VLOOKUP(B71,'[5]ZC7-2 折旧测算表 (2)'!$B:$H,7,FALSE)</f>
        <v>2095.2</v>
      </c>
      <c r="K71" s="182">
        <f t="shared" si="2"/>
        <v>64.8000000000002</v>
      </c>
    </row>
    <row r="72" s="143" customFormat="1" ht="22" customHeight="1" spans="1:11">
      <c r="A72" s="157">
        <v>89</v>
      </c>
      <c r="B72" s="160" t="s">
        <v>1772</v>
      </c>
      <c r="C72" s="158" t="s">
        <v>1834</v>
      </c>
      <c r="D72" s="162"/>
      <c r="E72" s="160">
        <v>41998</v>
      </c>
      <c r="F72" s="162">
        <v>1</v>
      </c>
      <c r="G72" s="161">
        <f>VLOOKUP(B72,'[5]ZC7-2 折旧测算表 (2)'!$B:$G,6,FALSE)</f>
        <v>2800</v>
      </c>
      <c r="H72" s="162">
        <v>1</v>
      </c>
      <c r="I72" s="162"/>
      <c r="J72" s="182">
        <f>VLOOKUP(B72,'[5]ZC7-2 折旧测算表 (2)'!$B:$H,7,FALSE)</f>
        <v>2716</v>
      </c>
      <c r="K72" s="182">
        <f t="shared" si="2"/>
        <v>84</v>
      </c>
    </row>
    <row r="73" s="143" customFormat="1" ht="22" customHeight="1" spans="1:11">
      <c r="A73" s="157">
        <v>90</v>
      </c>
      <c r="B73" s="158" t="s">
        <v>1838</v>
      </c>
      <c r="C73" s="158" t="s">
        <v>1834</v>
      </c>
      <c r="D73" s="162"/>
      <c r="E73" s="160">
        <v>41998</v>
      </c>
      <c r="F73" s="162">
        <v>1</v>
      </c>
      <c r="G73" s="161">
        <f>VLOOKUP(B73,'[5]ZC7-2 折旧测算表 (2)'!$B:$G,6,FALSE)</f>
        <v>2800</v>
      </c>
      <c r="H73" s="162">
        <v>1</v>
      </c>
      <c r="I73" s="162"/>
      <c r="J73" s="182">
        <f>VLOOKUP(B73,'[5]ZC7-2 折旧测算表 (2)'!$B:$H,7,FALSE)</f>
        <v>2716</v>
      </c>
      <c r="K73" s="182">
        <f t="shared" si="2"/>
        <v>84</v>
      </c>
    </row>
    <row r="74" s="143" customFormat="1" ht="22" customHeight="1" spans="1:11">
      <c r="A74" s="157">
        <v>91</v>
      </c>
      <c r="B74" s="158" t="s">
        <v>1774</v>
      </c>
      <c r="C74" s="158" t="s">
        <v>1834</v>
      </c>
      <c r="D74" s="162"/>
      <c r="E74" s="160">
        <v>41998</v>
      </c>
      <c r="F74" s="162">
        <v>1</v>
      </c>
      <c r="G74" s="161">
        <f>VLOOKUP(B74,'[5]ZC7-2 折旧测算表 (2)'!$B:$G,6,FALSE)</f>
        <v>4800</v>
      </c>
      <c r="H74" s="162">
        <v>1</v>
      </c>
      <c r="I74" s="162"/>
      <c r="J74" s="182">
        <f>VLOOKUP(B74,'[5]ZC7-2 折旧测算表 (2)'!$B:$H,7,FALSE)</f>
        <v>4656</v>
      </c>
      <c r="K74" s="182">
        <f t="shared" si="2"/>
        <v>144</v>
      </c>
    </row>
    <row r="75" s="143" customFormat="1" ht="22" customHeight="1" spans="1:11">
      <c r="A75" s="157">
        <v>92</v>
      </c>
      <c r="B75" s="158" t="s">
        <v>969</v>
      </c>
      <c r="C75" s="158" t="s">
        <v>1834</v>
      </c>
      <c r="D75" s="162"/>
      <c r="E75" s="160">
        <v>41998</v>
      </c>
      <c r="F75" s="162">
        <v>1</v>
      </c>
      <c r="G75" s="161">
        <f>VLOOKUP(B75,'[5]ZC7-2 折旧测算表 (2)'!$B:$G,6,FALSE)</f>
        <v>5000</v>
      </c>
      <c r="H75" s="162">
        <v>1</v>
      </c>
      <c r="I75" s="162"/>
      <c r="J75" s="182">
        <f>VLOOKUP(B75,'[5]ZC7-2 折旧测算表 (2)'!$B:$H,7,FALSE)</f>
        <v>4850</v>
      </c>
      <c r="K75" s="182">
        <f t="shared" si="2"/>
        <v>150</v>
      </c>
    </row>
    <row r="76" s="143" customFormat="1" ht="22" customHeight="1" spans="1:11">
      <c r="A76" s="157">
        <v>93</v>
      </c>
      <c r="B76" s="158" t="s">
        <v>1839</v>
      </c>
      <c r="C76" s="158" t="s">
        <v>1834</v>
      </c>
      <c r="D76" s="162"/>
      <c r="E76" s="160">
        <v>41998</v>
      </c>
      <c r="F76" s="162">
        <v>12</v>
      </c>
      <c r="G76" s="161">
        <f>VLOOKUP(B76,'[5]ZC7-2 折旧测算表 (2)'!$B:$G,6,FALSE)</f>
        <v>9600.00000000003</v>
      </c>
      <c r="H76" s="162">
        <v>2</v>
      </c>
      <c r="I76" s="162">
        <v>10</v>
      </c>
      <c r="J76" s="182">
        <f>VLOOKUP(B76,'[5]ZC7-2 折旧测算表 (2)'!$B:$H,7,FALSE)</f>
        <v>9312</v>
      </c>
      <c r="K76" s="182">
        <f t="shared" si="2"/>
        <v>288.000000000029</v>
      </c>
    </row>
    <row r="77" s="143" customFormat="1" ht="22" customHeight="1" spans="1:11">
      <c r="A77" s="157">
        <v>94</v>
      </c>
      <c r="B77" s="158" t="s">
        <v>1777</v>
      </c>
      <c r="C77" s="158" t="s">
        <v>1834</v>
      </c>
      <c r="D77" s="162"/>
      <c r="E77" s="160">
        <v>41998</v>
      </c>
      <c r="F77" s="162">
        <v>9</v>
      </c>
      <c r="G77" s="161">
        <f>VLOOKUP(B77,'[5]ZC7-2 折旧测算表 (2)'!$B:$G,6,FALSE)</f>
        <v>6750</v>
      </c>
      <c r="H77" s="162">
        <v>1</v>
      </c>
      <c r="I77" s="162">
        <v>8</v>
      </c>
      <c r="J77" s="182">
        <f>VLOOKUP(B77,'[5]ZC7-2 折旧测算表 (2)'!$B:$H,7,FALSE)</f>
        <v>6547.5</v>
      </c>
      <c r="K77" s="182">
        <f t="shared" si="2"/>
        <v>202.5</v>
      </c>
    </row>
    <row r="78" s="143" customFormat="1" ht="22" customHeight="1" spans="1:11">
      <c r="A78" s="157">
        <v>95</v>
      </c>
      <c r="B78" s="158" t="s">
        <v>1779</v>
      </c>
      <c r="C78" s="158" t="s">
        <v>1734</v>
      </c>
      <c r="D78" s="164"/>
      <c r="E78" s="160">
        <v>41998</v>
      </c>
      <c r="F78" s="162">
        <v>1</v>
      </c>
      <c r="G78" s="161">
        <f>VLOOKUP(B78,'[5]ZC7-2 折旧测算表 (2)'!$B:$G,6,FALSE)</f>
        <v>3346735.21</v>
      </c>
      <c r="H78" s="162">
        <v>1</v>
      </c>
      <c r="I78" s="162"/>
      <c r="J78" s="182">
        <f>VLOOKUP(B78,'[5]ZC7-2 折旧测算表 (2)'!$B:$H,7,FALSE)</f>
        <v>1542008.24</v>
      </c>
      <c r="K78" s="182">
        <f t="shared" si="2"/>
        <v>1804726.97</v>
      </c>
    </row>
    <row r="79" s="143" customFormat="1" ht="22" customHeight="1" spans="1:11">
      <c r="A79" s="157">
        <v>96</v>
      </c>
      <c r="B79" s="158" t="s">
        <v>1780</v>
      </c>
      <c r="C79" s="158" t="s">
        <v>1734</v>
      </c>
      <c r="D79" s="164"/>
      <c r="E79" s="160">
        <v>41998</v>
      </c>
      <c r="F79" s="162">
        <v>1</v>
      </c>
      <c r="G79" s="161">
        <f>VLOOKUP(B79,'[5]ZC7-2 折旧测算表 (2)'!$B:$G,6,FALSE)</f>
        <v>16411141.77</v>
      </c>
      <c r="H79" s="162">
        <v>1</v>
      </c>
      <c r="I79" s="162"/>
      <c r="J79" s="182">
        <f>VLOOKUP(B79,'[5]ZC7-2 折旧测算表 (2)'!$B:$H,7,FALSE)</f>
        <v>7561433.58</v>
      </c>
      <c r="K79" s="182">
        <f t="shared" si="2"/>
        <v>8849708.19</v>
      </c>
    </row>
    <row r="80" s="143" customFormat="1" ht="22" customHeight="1" spans="1:11">
      <c r="A80" s="157">
        <v>97</v>
      </c>
      <c r="B80" s="158" t="s">
        <v>1781</v>
      </c>
      <c r="C80" s="158" t="s">
        <v>1734</v>
      </c>
      <c r="D80" s="164"/>
      <c r="E80" s="160">
        <v>41998</v>
      </c>
      <c r="F80" s="162">
        <v>1</v>
      </c>
      <c r="G80" s="161">
        <f>VLOOKUP(B80,'[5]ZC7-2 折旧测算表 (2)'!$B:$G,6,FALSE)</f>
        <v>59835.19</v>
      </c>
      <c r="H80" s="162">
        <v>1</v>
      </c>
      <c r="I80" s="162"/>
      <c r="J80" s="182">
        <f>VLOOKUP(B80,'[5]ZC7-2 折旧测算表 (2)'!$B:$H,7,FALSE)</f>
        <v>27569.06</v>
      </c>
      <c r="K80" s="182">
        <f t="shared" si="2"/>
        <v>32266.13</v>
      </c>
    </row>
    <row r="81" s="143" customFormat="1" ht="22" customHeight="1" spans="1:11">
      <c r="A81" s="157">
        <v>98</v>
      </c>
      <c r="B81" s="158" t="s">
        <v>1828</v>
      </c>
      <c r="C81" s="158" t="s">
        <v>1734</v>
      </c>
      <c r="D81" s="164"/>
      <c r="E81" s="160">
        <v>41998</v>
      </c>
      <c r="F81" s="162">
        <v>1</v>
      </c>
      <c r="G81" s="161">
        <f>VLOOKUP(B81,'[5]ZC7-2 折旧测算表 (2)'!$B:$G,6,FALSE)</f>
        <v>54385.1347354845</v>
      </c>
      <c r="H81" s="162">
        <v>1</v>
      </c>
      <c r="I81" s="162"/>
      <c r="J81" s="182">
        <f>VLOOKUP(B81,'[5]ZC7-2 折旧测算表 (2)'!$B:$H,7,FALSE)</f>
        <v>25057.95</v>
      </c>
      <c r="K81" s="182">
        <f t="shared" si="2"/>
        <v>29327.1847354845</v>
      </c>
    </row>
    <row r="82" s="143" customFormat="1" ht="22" customHeight="1" spans="1:11">
      <c r="A82" s="157">
        <v>99</v>
      </c>
      <c r="B82" s="158" t="s">
        <v>1783</v>
      </c>
      <c r="C82" s="158" t="s">
        <v>1734</v>
      </c>
      <c r="D82" s="164"/>
      <c r="E82" s="160">
        <v>41998</v>
      </c>
      <c r="F82" s="162">
        <v>1</v>
      </c>
      <c r="G82" s="161">
        <f>VLOOKUP(B82,'[5]ZC7-2 折旧测算表 (2)'!$B:$G,6,FALSE)</f>
        <v>26866.96</v>
      </c>
      <c r="H82" s="162">
        <v>1</v>
      </c>
      <c r="I82" s="162"/>
      <c r="J82" s="182">
        <f>VLOOKUP(B82,'[5]ZC7-2 折旧测算表 (2)'!$B:$H,7,FALSE)</f>
        <v>12378.95</v>
      </c>
      <c r="K82" s="182">
        <f t="shared" si="2"/>
        <v>14488.01</v>
      </c>
    </row>
    <row r="83" s="143" customFormat="1" ht="22" customHeight="1" spans="1:11">
      <c r="A83" s="157">
        <v>100</v>
      </c>
      <c r="B83" s="158" t="s">
        <v>1784</v>
      </c>
      <c r="C83" s="158" t="s">
        <v>1734</v>
      </c>
      <c r="D83" s="164"/>
      <c r="E83" s="160">
        <v>41998</v>
      </c>
      <c r="F83" s="162">
        <v>1</v>
      </c>
      <c r="G83" s="161">
        <f>VLOOKUP(B83,'[5]ZC7-2 折旧测算表 (2)'!$B:$G,6,FALSE)</f>
        <v>143565.42</v>
      </c>
      <c r="H83" s="162">
        <v>1</v>
      </c>
      <c r="I83" s="162"/>
      <c r="J83" s="182">
        <f>VLOOKUP(B83,'[5]ZC7-2 折旧测算表 (2)'!$B:$H,7,FALSE)</f>
        <v>66147.77</v>
      </c>
      <c r="K83" s="182">
        <f t="shared" si="2"/>
        <v>77417.65</v>
      </c>
    </row>
    <row r="84" s="143" customFormat="1" ht="22" customHeight="1" spans="1:11">
      <c r="A84" s="157">
        <v>101</v>
      </c>
      <c r="B84" s="158" t="s">
        <v>1785</v>
      </c>
      <c r="C84" s="158" t="s">
        <v>1734</v>
      </c>
      <c r="D84" s="164"/>
      <c r="E84" s="160">
        <v>41998</v>
      </c>
      <c r="F84" s="162">
        <v>1</v>
      </c>
      <c r="G84" s="161">
        <f>VLOOKUP(B84,'[5]ZC7-2 折旧测算表 (2)'!$B:$G,6,FALSE)</f>
        <v>27176.72</v>
      </c>
      <c r="H84" s="162">
        <v>1</v>
      </c>
      <c r="I84" s="162"/>
      <c r="J84" s="182">
        <f>VLOOKUP(B84,'[5]ZC7-2 折旧测算表 (2)'!$B:$H,7,FALSE)</f>
        <v>12521.67</v>
      </c>
      <c r="K84" s="182">
        <f t="shared" si="2"/>
        <v>14655.05</v>
      </c>
    </row>
    <row r="85" s="143" customFormat="1" ht="22" customHeight="1" spans="1:11">
      <c r="A85" s="157">
        <v>102</v>
      </c>
      <c r="B85" s="158" t="s">
        <v>1786</v>
      </c>
      <c r="C85" s="158" t="s">
        <v>1734</v>
      </c>
      <c r="D85" s="164"/>
      <c r="E85" s="160">
        <v>41998</v>
      </c>
      <c r="F85" s="162">
        <v>1</v>
      </c>
      <c r="G85" s="161">
        <f>VLOOKUP(B85,'[5]ZC7-2 折旧测算表 (2)'!$B:$G,6,FALSE)</f>
        <v>253829</v>
      </c>
      <c r="H85" s="162">
        <v>1</v>
      </c>
      <c r="I85" s="162"/>
      <c r="J85" s="182">
        <f>VLOOKUP(B85,'[5]ZC7-2 折旧测算表 (2)'!$B:$H,7,FALSE)</f>
        <v>116951.71</v>
      </c>
      <c r="K85" s="182">
        <f t="shared" si="2"/>
        <v>136877.29</v>
      </c>
    </row>
    <row r="86" s="143" customFormat="1" ht="22" customHeight="1" spans="1:11">
      <c r="A86" s="157">
        <v>103</v>
      </c>
      <c r="B86" s="158" t="s">
        <v>1787</v>
      </c>
      <c r="C86" s="158" t="s">
        <v>1734</v>
      </c>
      <c r="D86" s="164"/>
      <c r="E86" s="160">
        <v>41998</v>
      </c>
      <c r="F86" s="162">
        <v>1</v>
      </c>
      <c r="G86" s="161">
        <f>VLOOKUP(B86,'[5]ZC7-2 折旧测算表 (2)'!$B:$G,6,FALSE)</f>
        <v>232531</v>
      </c>
      <c r="H86" s="169">
        <v>1</v>
      </c>
      <c r="I86" s="162"/>
      <c r="J86" s="182">
        <f>VLOOKUP(B86,'[5]ZC7-2 折旧测算表 (2)'!$B:$H,7,FALSE)</f>
        <v>107138.66</v>
      </c>
      <c r="K86" s="182">
        <f t="shared" si="2"/>
        <v>125392.34</v>
      </c>
    </row>
    <row r="87" s="143" customFormat="1" ht="22" customHeight="1" spans="1:11">
      <c r="A87" s="157">
        <v>104</v>
      </c>
      <c r="B87" s="158" t="s">
        <v>1832</v>
      </c>
      <c r="C87" s="158" t="s">
        <v>1734</v>
      </c>
      <c r="D87" s="164"/>
      <c r="E87" s="160">
        <v>41998</v>
      </c>
      <c r="F87" s="162">
        <v>1</v>
      </c>
      <c r="G87" s="161">
        <f>VLOOKUP(B87,'[5]ZC7-2 折旧测算表 (2)'!$B:$G,6,FALSE)</f>
        <v>111136.081945497</v>
      </c>
      <c r="H87" s="169">
        <v>1</v>
      </c>
      <c r="I87" s="162"/>
      <c r="J87" s="182">
        <f>VLOOKUP(B87,'[5]ZC7-2 折旧测算表 (2)'!$B:$H,7,FALSE)</f>
        <v>51205.95</v>
      </c>
      <c r="K87" s="182">
        <f t="shared" si="2"/>
        <v>59930.131945497</v>
      </c>
    </row>
    <row r="88" s="143" customFormat="1" ht="22" customHeight="1" spans="1:11">
      <c r="A88" s="157">
        <v>105</v>
      </c>
      <c r="B88" s="158" t="s">
        <v>1789</v>
      </c>
      <c r="C88" s="158" t="s">
        <v>1734</v>
      </c>
      <c r="D88" s="164" t="s">
        <v>1840</v>
      </c>
      <c r="E88" s="160">
        <v>41998</v>
      </c>
      <c r="F88" s="162">
        <v>1</v>
      </c>
      <c r="G88" s="161">
        <f>VLOOKUP(B88,'[5]ZC7-2 折旧测算表 (2)'!$B:$G,6,FALSE)</f>
        <v>38693.6</v>
      </c>
      <c r="H88" s="169">
        <v>1</v>
      </c>
      <c r="I88" s="162"/>
      <c r="J88" s="182">
        <f>VLOOKUP(B88,'[5]ZC7-2 折旧测算表 (2)'!$B:$H,7,FALSE)</f>
        <v>17828.07</v>
      </c>
      <c r="K88" s="182">
        <f t="shared" si="2"/>
        <v>20865.53</v>
      </c>
    </row>
    <row r="89" s="143" customFormat="1" ht="22" customHeight="1" spans="1:11">
      <c r="A89" s="157">
        <v>106</v>
      </c>
      <c r="B89" s="170" t="s">
        <v>1829</v>
      </c>
      <c r="C89" s="158" t="s">
        <v>1734</v>
      </c>
      <c r="D89" s="164"/>
      <c r="E89" s="171">
        <v>41670</v>
      </c>
      <c r="F89" s="162">
        <v>1</v>
      </c>
      <c r="G89" s="161">
        <f>VLOOKUP(B89,'[5]ZC7-2 折旧测算表 (2)'!$B:$G,6,FALSE)</f>
        <v>135154.45071792</v>
      </c>
      <c r="H89" s="172">
        <v>1</v>
      </c>
      <c r="I89" s="162"/>
      <c r="J89" s="182">
        <f>VLOOKUP(B89,'[5]ZC7-2 折旧测算表 (2)'!$B:$H,7,FALSE)</f>
        <v>62272.41</v>
      </c>
      <c r="K89" s="182">
        <f t="shared" si="2"/>
        <v>72882.04071792</v>
      </c>
    </row>
    <row r="90" s="143" customFormat="1" ht="22" customHeight="1" spans="1:11">
      <c r="A90" s="157">
        <v>107</v>
      </c>
      <c r="B90" s="173" t="s">
        <v>1841</v>
      </c>
      <c r="C90" s="158"/>
      <c r="D90" s="162"/>
      <c r="E90" s="171"/>
      <c r="F90" s="162"/>
      <c r="G90" s="161"/>
      <c r="H90" s="174"/>
      <c r="I90" s="163" t="s">
        <v>1842</v>
      </c>
      <c r="J90" s="182"/>
      <c r="K90" s="182"/>
    </row>
    <row r="91" s="143" customFormat="1" ht="22" customHeight="1" spans="1:11">
      <c r="A91" s="157">
        <v>108</v>
      </c>
      <c r="B91" s="173" t="s">
        <v>1843</v>
      </c>
      <c r="C91" s="158"/>
      <c r="D91" s="162"/>
      <c r="E91" s="171"/>
      <c r="F91" s="162"/>
      <c r="G91" s="161"/>
      <c r="H91" s="174"/>
      <c r="I91" s="163" t="s">
        <v>1842</v>
      </c>
      <c r="J91" s="182"/>
      <c r="K91" s="182"/>
    </row>
    <row r="92" s="143" customFormat="1" ht="22" customHeight="1" spans="1:11">
      <c r="A92" s="157">
        <v>109</v>
      </c>
      <c r="B92" s="173" t="s">
        <v>1844</v>
      </c>
      <c r="C92" s="158"/>
      <c r="D92" s="162"/>
      <c r="E92" s="171"/>
      <c r="F92" s="162"/>
      <c r="G92" s="161"/>
      <c r="H92" s="174"/>
      <c r="I92" s="163" t="s">
        <v>1842</v>
      </c>
      <c r="J92" s="182"/>
      <c r="K92" s="182"/>
    </row>
    <row r="93" s="143" customFormat="1" ht="26" customHeight="1" spans="1:11">
      <c r="A93" s="157">
        <v>110</v>
      </c>
      <c r="B93" s="175" t="s">
        <v>978</v>
      </c>
      <c r="C93" s="176"/>
      <c r="D93" s="176"/>
      <c r="E93" s="176"/>
      <c r="F93" s="176"/>
      <c r="G93" s="177"/>
      <c r="H93" s="162"/>
      <c r="I93" s="163" t="s">
        <v>1842</v>
      </c>
      <c r="J93" s="182"/>
      <c r="K93" s="182"/>
    </row>
    <row r="94" s="143" customFormat="1" ht="26" customHeight="1" spans="1:11">
      <c r="A94" s="178" t="s">
        <v>156</v>
      </c>
      <c r="B94" s="176"/>
      <c r="C94" s="176"/>
      <c r="D94" s="176"/>
      <c r="E94" s="176"/>
      <c r="F94" s="176"/>
      <c r="G94" s="177">
        <f>SUM(G5:G89)</f>
        <v>30611491.2338224</v>
      </c>
      <c r="H94" s="162"/>
      <c r="I94" s="162"/>
      <c r="J94" s="182"/>
      <c r="K94" s="182" t="s">
        <v>379</v>
      </c>
    </row>
    <row r="95" s="142" customFormat="1" spans="1:11">
      <c r="A95" s="179" t="s">
        <v>1845</v>
      </c>
      <c r="B95" s="180"/>
      <c r="C95" s="180"/>
      <c r="D95" s="180"/>
      <c r="E95" s="180"/>
      <c r="F95" s="180"/>
      <c r="G95" s="180"/>
      <c r="H95" s="180"/>
      <c r="I95" s="180"/>
      <c r="J95" s="144"/>
      <c r="K95" s="144"/>
    </row>
    <row r="96" s="142" customFormat="1" spans="1:11">
      <c r="A96" s="180"/>
      <c r="B96" s="180"/>
      <c r="C96" s="180"/>
      <c r="D96" s="180"/>
      <c r="E96" s="180"/>
      <c r="F96" s="180"/>
      <c r="G96" s="180"/>
      <c r="H96" s="180"/>
      <c r="I96" s="180"/>
      <c r="J96" s="144"/>
      <c r="K96" s="144"/>
    </row>
    <row r="97" s="142" customFormat="1" spans="1:11">
      <c r="A97" s="180"/>
      <c r="B97" s="180"/>
      <c r="C97" s="180"/>
      <c r="D97" s="180"/>
      <c r="E97" s="180"/>
      <c r="F97" s="180"/>
      <c r="G97" s="180"/>
      <c r="H97" s="180"/>
      <c r="I97" s="180"/>
      <c r="J97" s="144"/>
      <c r="K97" s="144"/>
    </row>
    <row r="98" s="142" customFormat="1" spans="1:11">
      <c r="A98" s="180"/>
      <c r="B98" s="180"/>
      <c r="C98" s="180"/>
      <c r="D98" s="180"/>
      <c r="E98" s="180"/>
      <c r="F98" s="180"/>
      <c r="G98" s="180"/>
      <c r="H98" s="180"/>
      <c r="I98" s="180"/>
      <c r="J98" s="144"/>
      <c r="K98" s="144"/>
    </row>
    <row r="103" spans="7:7">
      <c r="G103" s="144">
        <f>G94-'[5]ZC7-1 固定资产明细表 (2)'!$H$8</f>
        <v>-853007.246913206</v>
      </c>
    </row>
  </sheetData>
  <autoFilter xmlns:etc="http://www.wps.cn/officeDocument/2017/etCustomData" ref="A4:WJC98" etc:filterBottomFollowUsedRange="0">
    <extLst/>
  </autoFilter>
  <mergeCells count="10">
    <mergeCell ref="A1:I1"/>
    <mergeCell ref="A2:G2"/>
    <mergeCell ref="H2:I2"/>
    <mergeCell ref="F3:G3"/>
    <mergeCell ref="A3:A4"/>
    <mergeCell ref="B3:B4"/>
    <mergeCell ref="C3:C4"/>
    <mergeCell ref="D3:D4"/>
    <mergeCell ref="E3:E4"/>
    <mergeCell ref="A95:I98"/>
  </mergeCell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JC119"/>
  <sheetViews>
    <sheetView workbookViewId="0">
      <selection activeCell="M68" sqref="M68:M69"/>
    </sheetView>
  </sheetViews>
  <sheetFormatPr defaultColWidth="9.55555555555556" defaultRowHeight="12"/>
  <cols>
    <col min="1" max="1" width="4.86111111111111" style="142" customWidth="1"/>
    <col min="2" max="2" width="21.3703703703704" style="142" customWidth="1"/>
    <col min="3" max="3" width="19.6481481481481" style="142" customWidth="1"/>
    <col min="4" max="4" width="13.6296296296296" style="142" customWidth="1"/>
    <col min="5" max="5" width="12.8240740740741" style="142" customWidth="1"/>
    <col min="6" max="6" width="4.50925925925926" style="142" customWidth="1"/>
    <col min="7" max="7" width="11.5" style="144" customWidth="1"/>
    <col min="8" max="8" width="5.30555555555556" style="142" customWidth="1"/>
    <col min="9" max="10" width="4.59259259259259" style="142" customWidth="1"/>
    <col min="11" max="11" width="1.80555555555556" style="142" customWidth="1"/>
    <col min="12" max="16384" width="9.55555555555556" style="142"/>
  </cols>
  <sheetData>
    <row r="1" s="142" customFormat="1" ht="35" customHeight="1" spans="1:15811">
      <c r="A1" s="145" t="s">
        <v>1806</v>
      </c>
      <c r="B1" s="146"/>
      <c r="C1" s="146"/>
      <c r="D1" s="146"/>
      <c r="E1" s="146"/>
      <c r="F1" s="146"/>
      <c r="G1" s="147"/>
      <c r="H1" s="146"/>
      <c r="I1" s="146"/>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c r="FU1" s="165"/>
      <c r="FV1" s="165"/>
      <c r="FW1" s="165"/>
      <c r="FX1" s="165"/>
      <c r="FY1" s="165"/>
      <c r="FZ1" s="165"/>
      <c r="GA1" s="165"/>
      <c r="GB1" s="165"/>
      <c r="GC1" s="165"/>
      <c r="GD1" s="165"/>
      <c r="GE1" s="165"/>
      <c r="GF1" s="165"/>
      <c r="GG1" s="165"/>
      <c r="GH1" s="165"/>
      <c r="GI1" s="165"/>
      <c r="GJ1" s="165"/>
      <c r="GK1" s="165"/>
      <c r="GL1" s="165"/>
      <c r="GM1" s="165"/>
      <c r="GN1" s="165"/>
      <c r="GO1" s="165"/>
      <c r="GP1" s="165"/>
      <c r="GQ1" s="165"/>
      <c r="GR1" s="165"/>
      <c r="GS1" s="165"/>
      <c r="GT1" s="165"/>
      <c r="GU1" s="165"/>
      <c r="GV1" s="165"/>
      <c r="GW1" s="165"/>
      <c r="GX1" s="165"/>
      <c r="GY1" s="165"/>
      <c r="GZ1" s="165"/>
      <c r="HA1" s="165"/>
      <c r="HB1" s="165"/>
      <c r="HC1" s="165"/>
      <c r="HD1" s="165"/>
      <c r="HE1" s="165"/>
      <c r="HF1" s="165"/>
      <c r="HG1" s="165"/>
      <c r="HH1" s="165"/>
      <c r="HI1" s="165"/>
      <c r="HJ1" s="165"/>
      <c r="HK1" s="165"/>
      <c r="HL1" s="165"/>
      <c r="HM1" s="165"/>
      <c r="HN1" s="165"/>
      <c r="HO1" s="165"/>
      <c r="HP1" s="165"/>
      <c r="HQ1" s="165"/>
      <c r="HR1" s="165"/>
      <c r="HS1" s="165"/>
      <c r="HT1" s="165"/>
      <c r="HU1" s="165"/>
      <c r="HV1" s="165"/>
      <c r="HW1" s="165"/>
      <c r="HX1" s="165"/>
      <c r="HY1" s="165"/>
      <c r="HZ1" s="165"/>
      <c r="IA1" s="165"/>
      <c r="IB1" s="165"/>
      <c r="IC1" s="165"/>
      <c r="ID1" s="165"/>
      <c r="IE1" s="165"/>
      <c r="IF1" s="165"/>
      <c r="IG1" s="165"/>
      <c r="IH1" s="165"/>
      <c r="II1" s="165"/>
      <c r="IJ1" s="165"/>
      <c r="IK1" s="165"/>
      <c r="IL1" s="165"/>
      <c r="IM1" s="165"/>
      <c r="IN1" s="165"/>
      <c r="IO1" s="165"/>
      <c r="IP1" s="165"/>
      <c r="IQ1" s="165"/>
      <c r="IR1" s="165"/>
      <c r="IS1" s="165"/>
      <c r="IT1" s="165"/>
      <c r="IU1" s="165"/>
      <c r="IV1" s="165"/>
      <c r="IW1" s="165"/>
      <c r="IX1" s="165"/>
      <c r="IY1" s="165"/>
      <c r="IZ1" s="165"/>
      <c r="JA1" s="165"/>
      <c r="JB1" s="165"/>
      <c r="JC1" s="165"/>
      <c r="JD1" s="165"/>
      <c r="JE1" s="165"/>
      <c r="JF1" s="165"/>
      <c r="JG1" s="165"/>
      <c r="JH1" s="165"/>
      <c r="JI1" s="165"/>
      <c r="JJ1" s="165"/>
      <c r="JK1" s="165"/>
      <c r="JL1" s="165"/>
      <c r="JM1" s="165"/>
      <c r="JN1" s="165"/>
      <c r="JO1" s="165"/>
      <c r="JP1" s="165"/>
      <c r="JQ1" s="165"/>
      <c r="JR1" s="165"/>
      <c r="JS1" s="165"/>
      <c r="JT1" s="165"/>
      <c r="JU1" s="165"/>
      <c r="JV1" s="165"/>
      <c r="JW1" s="165"/>
      <c r="JX1" s="165"/>
      <c r="JY1" s="165"/>
      <c r="JZ1" s="165"/>
      <c r="KA1" s="165"/>
      <c r="KB1" s="165"/>
      <c r="KC1" s="165"/>
      <c r="KD1" s="165"/>
      <c r="KE1" s="165"/>
      <c r="KF1" s="165"/>
      <c r="KG1" s="165"/>
      <c r="KH1" s="165"/>
      <c r="KI1" s="165"/>
      <c r="KJ1" s="165"/>
      <c r="KK1" s="165"/>
      <c r="KL1" s="165"/>
      <c r="KM1" s="165"/>
      <c r="KN1" s="165"/>
      <c r="KO1" s="165"/>
      <c r="KP1" s="165"/>
      <c r="KQ1" s="165"/>
      <c r="KR1" s="165"/>
      <c r="KS1" s="165"/>
      <c r="KT1" s="165"/>
      <c r="KU1" s="165"/>
      <c r="KV1" s="165"/>
      <c r="KW1" s="165"/>
      <c r="KX1" s="165"/>
      <c r="KY1" s="165"/>
      <c r="KZ1" s="165"/>
      <c r="LA1" s="165"/>
      <c r="LB1" s="165"/>
      <c r="LC1" s="165"/>
      <c r="LD1" s="165"/>
      <c r="LE1" s="165"/>
      <c r="LF1" s="165"/>
      <c r="LG1" s="165"/>
      <c r="LH1" s="165"/>
      <c r="LI1" s="165"/>
      <c r="LJ1" s="165"/>
      <c r="LK1" s="165"/>
      <c r="LL1" s="165"/>
      <c r="LM1" s="165"/>
      <c r="LN1" s="165"/>
      <c r="LO1" s="165"/>
      <c r="LP1" s="165"/>
      <c r="LQ1" s="165"/>
      <c r="LR1" s="165"/>
      <c r="LS1" s="165"/>
      <c r="LT1" s="165"/>
      <c r="LU1" s="165"/>
      <c r="LV1" s="165"/>
      <c r="LW1" s="165"/>
      <c r="LX1" s="165"/>
      <c r="LY1" s="165"/>
      <c r="LZ1" s="165"/>
      <c r="MA1" s="165"/>
      <c r="MB1" s="165"/>
      <c r="MC1" s="165"/>
      <c r="MD1" s="165"/>
      <c r="ME1" s="165"/>
      <c r="MF1" s="165"/>
      <c r="MG1" s="165"/>
      <c r="MH1" s="165"/>
      <c r="MI1" s="165"/>
      <c r="MJ1" s="165"/>
      <c r="MK1" s="165"/>
      <c r="ML1" s="165"/>
      <c r="MM1" s="165"/>
      <c r="MN1" s="165"/>
      <c r="MO1" s="165"/>
      <c r="MP1" s="165"/>
      <c r="MQ1" s="165"/>
      <c r="MR1" s="165"/>
      <c r="MS1" s="165"/>
      <c r="MT1" s="165"/>
      <c r="MU1" s="165"/>
      <c r="MV1" s="165"/>
      <c r="MW1" s="165"/>
      <c r="MX1" s="165"/>
      <c r="MY1" s="165"/>
      <c r="MZ1" s="165"/>
      <c r="NA1" s="165"/>
      <c r="NB1" s="165"/>
      <c r="NC1" s="165"/>
      <c r="ND1" s="165"/>
      <c r="NE1" s="165"/>
      <c r="NF1" s="165"/>
      <c r="NG1" s="165"/>
      <c r="NH1" s="165"/>
      <c r="NI1" s="165"/>
      <c r="NJ1" s="165"/>
      <c r="NK1" s="165"/>
      <c r="NL1" s="165"/>
      <c r="NM1" s="165"/>
      <c r="NN1" s="165"/>
      <c r="NO1" s="165"/>
      <c r="NP1" s="165"/>
      <c r="NQ1" s="165"/>
      <c r="NR1" s="165"/>
      <c r="NS1" s="165"/>
      <c r="NT1" s="165"/>
      <c r="NU1" s="165"/>
      <c r="NV1" s="165"/>
      <c r="NW1" s="165"/>
      <c r="NX1" s="165"/>
      <c r="NY1" s="165"/>
      <c r="NZ1" s="165"/>
      <c r="OA1" s="165"/>
      <c r="OB1" s="165"/>
      <c r="OC1" s="165"/>
      <c r="OD1" s="165"/>
      <c r="OE1" s="165"/>
      <c r="OF1" s="165"/>
      <c r="OG1" s="165"/>
      <c r="OH1" s="165"/>
      <c r="OI1" s="165"/>
      <c r="OJ1" s="165"/>
      <c r="OK1" s="165"/>
      <c r="OL1" s="165"/>
      <c r="OM1" s="165"/>
      <c r="ON1" s="165"/>
      <c r="OO1" s="165"/>
      <c r="OP1" s="165"/>
      <c r="OQ1" s="165"/>
      <c r="OR1" s="165"/>
      <c r="OS1" s="165"/>
      <c r="OT1" s="165"/>
      <c r="OU1" s="165"/>
      <c r="OV1" s="165"/>
      <c r="OW1" s="165"/>
      <c r="OX1" s="165"/>
      <c r="OY1" s="165"/>
      <c r="OZ1" s="165"/>
      <c r="PA1" s="165"/>
      <c r="PB1" s="165"/>
      <c r="PC1" s="165"/>
      <c r="PD1" s="165"/>
      <c r="PE1" s="165"/>
      <c r="PF1" s="165"/>
      <c r="PG1" s="165"/>
      <c r="PH1" s="165"/>
      <c r="PI1" s="165"/>
      <c r="PJ1" s="165"/>
      <c r="PK1" s="165"/>
      <c r="PL1" s="165"/>
      <c r="PM1" s="165"/>
      <c r="PN1" s="165"/>
      <c r="PO1" s="165"/>
      <c r="PP1" s="165"/>
      <c r="PQ1" s="165"/>
      <c r="PR1" s="165"/>
      <c r="PS1" s="165"/>
      <c r="PT1" s="165"/>
      <c r="PU1" s="165"/>
      <c r="PV1" s="165"/>
      <c r="PW1" s="165"/>
      <c r="PX1" s="165"/>
      <c r="PY1" s="165"/>
      <c r="PZ1" s="165"/>
      <c r="QA1" s="165"/>
      <c r="QB1" s="165"/>
      <c r="QC1" s="165"/>
      <c r="QD1" s="165"/>
      <c r="QE1" s="165"/>
      <c r="QF1" s="165"/>
      <c r="QG1" s="165"/>
      <c r="QH1" s="165"/>
      <c r="QI1" s="165"/>
      <c r="QJ1" s="165"/>
      <c r="QK1" s="165"/>
      <c r="QL1" s="165"/>
      <c r="QM1" s="165"/>
      <c r="QN1" s="165"/>
      <c r="QO1" s="165"/>
      <c r="QP1" s="165"/>
      <c r="QQ1" s="165"/>
      <c r="QR1" s="165"/>
      <c r="QS1" s="165"/>
      <c r="QT1" s="165"/>
      <c r="QU1" s="165"/>
      <c r="QV1" s="165"/>
      <c r="QW1" s="165"/>
      <c r="QX1" s="165"/>
      <c r="QY1" s="165"/>
      <c r="QZ1" s="165"/>
      <c r="RA1" s="165"/>
      <c r="RB1" s="165"/>
      <c r="RC1" s="165"/>
      <c r="RD1" s="165"/>
      <c r="RE1" s="165"/>
      <c r="RF1" s="165"/>
      <c r="RG1" s="165"/>
      <c r="RH1" s="165"/>
      <c r="RI1" s="165"/>
      <c r="RJ1" s="165"/>
      <c r="RK1" s="165"/>
      <c r="RL1" s="165"/>
      <c r="RM1" s="165"/>
      <c r="RN1" s="165"/>
      <c r="RO1" s="165"/>
      <c r="RP1" s="165"/>
      <c r="RQ1" s="165"/>
      <c r="RR1" s="165"/>
      <c r="RS1" s="165"/>
      <c r="RT1" s="165"/>
      <c r="RU1" s="165"/>
      <c r="RV1" s="165"/>
      <c r="RW1" s="165"/>
      <c r="RX1" s="165"/>
      <c r="RY1" s="165"/>
      <c r="RZ1" s="165"/>
      <c r="SA1" s="165"/>
      <c r="SB1" s="165"/>
      <c r="SC1" s="165"/>
      <c r="SD1" s="165"/>
      <c r="SE1" s="165"/>
      <c r="SF1" s="165"/>
      <c r="SG1" s="165"/>
      <c r="SH1" s="165"/>
      <c r="SI1" s="165"/>
      <c r="SJ1" s="165"/>
      <c r="SK1" s="165"/>
      <c r="SL1" s="165"/>
      <c r="SM1" s="165"/>
      <c r="SN1" s="165"/>
      <c r="SO1" s="165"/>
      <c r="SP1" s="165"/>
      <c r="SQ1" s="165"/>
      <c r="SR1" s="165"/>
      <c r="SS1" s="165"/>
      <c r="ST1" s="165"/>
      <c r="SU1" s="165"/>
      <c r="SV1" s="165"/>
      <c r="SW1" s="165"/>
      <c r="SX1" s="165"/>
      <c r="SY1" s="165"/>
      <c r="SZ1" s="165"/>
      <c r="TA1" s="165"/>
      <c r="TB1" s="165"/>
      <c r="TC1" s="165"/>
      <c r="TD1" s="165"/>
      <c r="TE1" s="165"/>
      <c r="TF1" s="165"/>
      <c r="TG1" s="165"/>
      <c r="TH1" s="165"/>
      <c r="TI1" s="165"/>
      <c r="TJ1" s="165"/>
      <c r="TK1" s="165"/>
      <c r="TL1" s="165"/>
      <c r="TM1" s="165"/>
      <c r="TN1" s="165"/>
      <c r="TO1" s="165"/>
      <c r="TP1" s="165"/>
      <c r="TQ1" s="165"/>
      <c r="TR1" s="165"/>
      <c r="TS1" s="165"/>
      <c r="TT1" s="165"/>
      <c r="TU1" s="165"/>
      <c r="TV1" s="165"/>
      <c r="TW1" s="165"/>
      <c r="TX1" s="165"/>
      <c r="TY1" s="165"/>
      <c r="TZ1" s="165"/>
      <c r="UA1" s="165"/>
      <c r="UB1" s="165"/>
      <c r="UC1" s="165"/>
      <c r="UD1" s="165"/>
      <c r="UE1" s="165"/>
      <c r="UF1" s="165"/>
      <c r="UG1" s="165"/>
      <c r="UH1" s="165"/>
      <c r="UI1" s="165"/>
      <c r="UJ1" s="165"/>
      <c r="UK1" s="165"/>
      <c r="UL1" s="165"/>
      <c r="UM1" s="165"/>
      <c r="UN1" s="165"/>
      <c r="UO1" s="165"/>
      <c r="UP1" s="165"/>
      <c r="UQ1" s="165"/>
      <c r="UR1" s="165"/>
      <c r="US1" s="165"/>
      <c r="UT1" s="165"/>
      <c r="UU1" s="165"/>
      <c r="UV1" s="165"/>
      <c r="UW1" s="165"/>
      <c r="UX1" s="165"/>
      <c r="UY1" s="165"/>
      <c r="UZ1" s="165"/>
      <c r="VA1" s="165"/>
      <c r="VB1" s="165"/>
      <c r="VC1" s="165"/>
      <c r="VD1" s="165"/>
      <c r="VE1" s="165"/>
      <c r="VF1" s="165"/>
      <c r="VG1" s="165"/>
      <c r="VH1" s="165"/>
      <c r="VI1" s="165"/>
      <c r="VJ1" s="165"/>
      <c r="VK1" s="165"/>
      <c r="VL1" s="165"/>
      <c r="VM1" s="165"/>
      <c r="VN1" s="165"/>
      <c r="VO1" s="165"/>
      <c r="VP1" s="165"/>
      <c r="VQ1" s="165"/>
      <c r="VR1" s="165"/>
      <c r="VS1" s="165"/>
      <c r="VT1" s="165"/>
      <c r="VU1" s="165"/>
      <c r="VV1" s="165"/>
      <c r="VW1" s="165"/>
      <c r="VX1" s="165"/>
      <c r="VY1" s="165"/>
      <c r="VZ1" s="165"/>
      <c r="WA1" s="165"/>
      <c r="WB1" s="165"/>
      <c r="WC1" s="165"/>
      <c r="WD1" s="165"/>
      <c r="WE1" s="165"/>
      <c r="WF1" s="165"/>
      <c r="WG1" s="165"/>
      <c r="WH1" s="165"/>
      <c r="WI1" s="165"/>
      <c r="WJ1" s="165"/>
      <c r="WK1" s="165"/>
      <c r="WL1" s="165"/>
      <c r="WM1" s="165"/>
      <c r="WN1" s="165"/>
      <c r="WO1" s="165"/>
      <c r="WP1" s="165"/>
      <c r="WQ1" s="165"/>
      <c r="WR1" s="165"/>
      <c r="WS1" s="165"/>
      <c r="WT1" s="165"/>
      <c r="WU1" s="165"/>
      <c r="WV1" s="165"/>
      <c r="WW1" s="165"/>
      <c r="WX1" s="165"/>
      <c r="WY1" s="165"/>
      <c r="WZ1" s="165"/>
      <c r="XA1" s="165"/>
      <c r="XB1" s="165"/>
      <c r="XC1" s="165"/>
      <c r="XD1" s="165"/>
      <c r="XE1" s="165"/>
      <c r="XF1" s="165"/>
      <c r="XG1" s="165"/>
      <c r="XH1" s="165"/>
      <c r="XI1" s="165"/>
      <c r="XJ1" s="165"/>
      <c r="XK1" s="165"/>
      <c r="XL1" s="165"/>
      <c r="XM1" s="165"/>
      <c r="XN1" s="165"/>
      <c r="XO1" s="165"/>
      <c r="XP1" s="165"/>
      <c r="XQ1" s="165"/>
      <c r="XR1" s="165"/>
      <c r="XS1" s="165"/>
      <c r="XT1" s="165"/>
      <c r="XU1" s="165"/>
      <c r="XV1" s="165"/>
      <c r="XW1" s="165"/>
      <c r="XX1" s="165"/>
      <c r="XY1" s="165"/>
      <c r="XZ1" s="165"/>
      <c r="YA1" s="165"/>
      <c r="YB1" s="165"/>
      <c r="YC1" s="165"/>
      <c r="YD1" s="165"/>
      <c r="YE1" s="165"/>
      <c r="YF1" s="165"/>
      <c r="YG1" s="165"/>
      <c r="YH1" s="165"/>
      <c r="YI1" s="165"/>
      <c r="YJ1" s="165"/>
      <c r="YK1" s="165"/>
      <c r="YL1" s="165"/>
      <c r="YM1" s="165"/>
      <c r="YN1" s="165"/>
      <c r="YO1" s="165"/>
      <c r="YP1" s="165"/>
      <c r="YQ1" s="165"/>
      <c r="YR1" s="165"/>
      <c r="YS1" s="165"/>
      <c r="YT1" s="165"/>
      <c r="YU1" s="165"/>
      <c r="YV1" s="165"/>
      <c r="YW1" s="165"/>
      <c r="YX1" s="165"/>
      <c r="YY1" s="165"/>
      <c r="YZ1" s="165"/>
      <c r="ZA1" s="165"/>
      <c r="ZB1" s="165"/>
      <c r="ZC1" s="165"/>
      <c r="ZD1" s="165"/>
      <c r="ZE1" s="165"/>
      <c r="ZF1" s="165"/>
      <c r="ZG1" s="165"/>
      <c r="ZH1" s="165"/>
      <c r="ZI1" s="165"/>
      <c r="ZJ1" s="165"/>
      <c r="ZK1" s="165"/>
      <c r="ZL1" s="165"/>
      <c r="ZM1" s="165"/>
      <c r="ZN1" s="165"/>
      <c r="ZO1" s="165"/>
      <c r="ZP1" s="165"/>
      <c r="ZQ1" s="165"/>
      <c r="ZR1" s="165"/>
      <c r="ZS1" s="165"/>
      <c r="ZT1" s="165"/>
      <c r="ZU1" s="165"/>
      <c r="ZV1" s="165"/>
      <c r="ZW1" s="165"/>
      <c r="ZX1" s="165"/>
      <c r="ZY1" s="165"/>
      <c r="ZZ1" s="165"/>
      <c r="AAA1" s="165"/>
      <c r="AAB1" s="165"/>
      <c r="AAC1" s="165"/>
      <c r="AAD1" s="165"/>
      <c r="AAE1" s="165"/>
      <c r="AAF1" s="165"/>
      <c r="AAG1" s="165"/>
      <c r="AAH1" s="165"/>
      <c r="AAI1" s="165"/>
      <c r="AAJ1" s="165"/>
      <c r="AAK1" s="165"/>
      <c r="AAL1" s="165"/>
      <c r="AAM1" s="165"/>
      <c r="AAN1" s="165"/>
      <c r="AAO1" s="165"/>
      <c r="AAP1" s="165"/>
      <c r="AAQ1" s="165"/>
      <c r="AAR1" s="165"/>
      <c r="AAS1" s="165"/>
      <c r="AAT1" s="165"/>
      <c r="AAU1" s="165"/>
      <c r="AAV1" s="165"/>
      <c r="AAW1" s="165"/>
      <c r="AAX1" s="165"/>
      <c r="AAY1" s="165"/>
      <c r="AAZ1" s="165"/>
      <c r="ABA1" s="165"/>
      <c r="ABB1" s="165"/>
      <c r="ABC1" s="165"/>
      <c r="ABD1" s="165"/>
      <c r="ABE1" s="165"/>
      <c r="ABF1" s="165"/>
      <c r="ABG1" s="165"/>
      <c r="ABH1" s="165"/>
      <c r="ABI1" s="165"/>
      <c r="ABJ1" s="165"/>
      <c r="ABK1" s="165"/>
      <c r="ABL1" s="165"/>
      <c r="ABM1" s="165"/>
      <c r="ABN1" s="165"/>
      <c r="ABO1" s="165"/>
      <c r="ABP1" s="165"/>
      <c r="ABQ1" s="165"/>
      <c r="ABR1" s="165"/>
      <c r="ABS1" s="165"/>
      <c r="ABT1" s="165"/>
      <c r="ABU1" s="165"/>
      <c r="ABV1" s="165"/>
      <c r="ABW1" s="165"/>
      <c r="ABX1" s="165"/>
      <c r="ABY1" s="165"/>
      <c r="ABZ1" s="165"/>
      <c r="ACA1" s="165"/>
      <c r="ACB1" s="165"/>
      <c r="ACC1" s="165"/>
      <c r="ACD1" s="165"/>
      <c r="ACE1" s="165"/>
      <c r="ACF1" s="165"/>
      <c r="ACG1" s="165"/>
      <c r="ACH1" s="165"/>
      <c r="ACI1" s="165"/>
      <c r="ACJ1" s="165"/>
      <c r="ACK1" s="165"/>
      <c r="ACL1" s="165"/>
      <c r="ACM1" s="165"/>
      <c r="ACN1" s="165"/>
      <c r="ACO1" s="165"/>
      <c r="ACP1" s="165"/>
      <c r="ACQ1" s="165"/>
      <c r="ACR1" s="165"/>
      <c r="ACS1" s="165"/>
      <c r="ACT1" s="165"/>
      <c r="ACU1" s="165"/>
      <c r="ACV1" s="165"/>
      <c r="ACW1" s="165"/>
      <c r="ACX1" s="165"/>
      <c r="ACY1" s="165"/>
      <c r="ACZ1" s="165"/>
      <c r="ADA1" s="165"/>
      <c r="ADB1" s="165"/>
      <c r="ADC1" s="165"/>
      <c r="ADD1" s="165"/>
      <c r="ADE1" s="165"/>
      <c r="ADF1" s="165"/>
      <c r="ADG1" s="165"/>
      <c r="ADH1" s="165"/>
      <c r="ADI1" s="165"/>
      <c r="ADJ1" s="165"/>
      <c r="ADK1" s="165"/>
      <c r="ADL1" s="165"/>
      <c r="ADM1" s="165"/>
      <c r="ADN1" s="165"/>
      <c r="ADO1" s="165"/>
      <c r="ADP1" s="165"/>
      <c r="ADQ1" s="165"/>
      <c r="ADR1" s="165"/>
      <c r="ADS1" s="165"/>
      <c r="ADT1" s="165"/>
      <c r="ADU1" s="165"/>
      <c r="ADV1" s="165"/>
      <c r="ADW1" s="165"/>
      <c r="ADX1" s="165"/>
      <c r="ADY1" s="165"/>
      <c r="ADZ1" s="165"/>
      <c r="AEA1" s="165"/>
      <c r="AEB1" s="165"/>
      <c r="AEC1" s="165"/>
      <c r="AED1" s="165"/>
      <c r="AEE1" s="165"/>
      <c r="AEF1" s="165"/>
      <c r="AEG1" s="165"/>
      <c r="AEH1" s="165"/>
      <c r="AEI1" s="165"/>
      <c r="AEJ1" s="165"/>
      <c r="AEK1" s="165"/>
      <c r="AEL1" s="165"/>
      <c r="AEM1" s="165"/>
      <c r="AEN1" s="165"/>
      <c r="AEO1" s="165"/>
      <c r="AEP1" s="165"/>
      <c r="AEQ1" s="165"/>
      <c r="AER1" s="165"/>
      <c r="AES1" s="165"/>
      <c r="AET1" s="165"/>
      <c r="AEU1" s="165"/>
      <c r="AEV1" s="165"/>
      <c r="AEW1" s="165"/>
      <c r="AEX1" s="165"/>
      <c r="AEY1" s="165"/>
      <c r="AEZ1" s="165"/>
      <c r="AFA1" s="165"/>
      <c r="AFB1" s="165"/>
      <c r="AFC1" s="165"/>
      <c r="AFD1" s="165"/>
      <c r="AFE1" s="165"/>
      <c r="AFF1" s="165"/>
      <c r="AFG1" s="165"/>
      <c r="AFH1" s="165"/>
      <c r="AFI1" s="165"/>
      <c r="AFJ1" s="165"/>
      <c r="AFK1" s="165"/>
      <c r="AFL1" s="165"/>
      <c r="AFM1" s="165"/>
      <c r="AFN1" s="165"/>
      <c r="AFO1" s="165"/>
      <c r="AFP1" s="165"/>
      <c r="AFQ1" s="165"/>
      <c r="AFR1" s="165"/>
      <c r="AFS1" s="165"/>
      <c r="AFT1" s="165"/>
      <c r="AFU1" s="165"/>
      <c r="AFV1" s="165"/>
      <c r="AFW1" s="165"/>
      <c r="AFX1" s="165"/>
      <c r="AFY1" s="165"/>
      <c r="AFZ1" s="165"/>
      <c r="AGA1" s="165"/>
      <c r="AGB1" s="165"/>
      <c r="AGC1" s="165"/>
      <c r="AGD1" s="165"/>
      <c r="AGE1" s="165"/>
      <c r="AGF1" s="165"/>
      <c r="AGG1" s="165"/>
      <c r="AGH1" s="165"/>
      <c r="AGI1" s="165"/>
      <c r="AGJ1" s="165"/>
      <c r="AGK1" s="165"/>
      <c r="AGL1" s="165"/>
      <c r="AGM1" s="165"/>
      <c r="AGN1" s="165"/>
      <c r="AGO1" s="165"/>
      <c r="AGP1" s="165"/>
      <c r="AGQ1" s="165"/>
      <c r="AGR1" s="165"/>
      <c r="AGS1" s="165"/>
      <c r="AGT1" s="165"/>
      <c r="AGU1" s="165"/>
      <c r="AGV1" s="165"/>
      <c r="AGW1" s="165"/>
      <c r="AGX1" s="165"/>
      <c r="AGY1" s="165"/>
      <c r="AGZ1" s="165"/>
      <c r="AHA1" s="165"/>
      <c r="AHB1" s="165"/>
      <c r="AHC1" s="165"/>
      <c r="AHD1" s="165"/>
      <c r="AHE1" s="165"/>
      <c r="AHF1" s="165"/>
      <c r="AHG1" s="165"/>
      <c r="AHH1" s="165"/>
      <c r="AHI1" s="165"/>
      <c r="AHJ1" s="165"/>
      <c r="AHK1" s="165"/>
      <c r="AHL1" s="165"/>
      <c r="AHM1" s="165"/>
      <c r="AHN1" s="165"/>
      <c r="AHO1" s="165"/>
      <c r="AHP1" s="165"/>
      <c r="AHQ1" s="165"/>
      <c r="AHR1" s="165"/>
      <c r="AHS1" s="165"/>
      <c r="AHT1" s="165"/>
      <c r="AHU1" s="165"/>
      <c r="AHV1" s="165"/>
      <c r="AHW1" s="165"/>
      <c r="AHX1" s="165"/>
      <c r="AHY1" s="165"/>
      <c r="AHZ1" s="165"/>
      <c r="AIA1" s="165"/>
      <c r="AIB1" s="165"/>
      <c r="AIC1" s="165"/>
      <c r="AID1" s="165"/>
      <c r="AIE1" s="165"/>
      <c r="AIF1" s="165"/>
      <c r="AIG1" s="165"/>
      <c r="AIH1" s="165"/>
      <c r="AII1" s="165"/>
      <c r="AIJ1" s="165"/>
      <c r="AIK1" s="165"/>
      <c r="AIL1" s="165"/>
      <c r="AIM1" s="165"/>
      <c r="AIN1" s="165"/>
      <c r="AIO1" s="165"/>
      <c r="AIP1" s="165"/>
      <c r="AIQ1" s="165"/>
      <c r="AIR1" s="165"/>
      <c r="AIS1" s="165"/>
      <c r="AIT1" s="165"/>
      <c r="AIU1" s="165"/>
      <c r="AIV1" s="165"/>
      <c r="AIW1" s="165"/>
      <c r="AIX1" s="165"/>
      <c r="AIY1" s="165"/>
      <c r="AIZ1" s="165"/>
      <c r="AJA1" s="165"/>
      <c r="AJB1" s="165"/>
      <c r="AJC1" s="165"/>
      <c r="AJD1" s="165"/>
      <c r="AJE1" s="165"/>
      <c r="AJF1" s="165"/>
      <c r="AJG1" s="165"/>
      <c r="AJH1" s="165"/>
      <c r="AJI1" s="165"/>
      <c r="AJJ1" s="165"/>
      <c r="AJK1" s="165"/>
      <c r="AJL1" s="165"/>
      <c r="AJM1" s="165"/>
      <c r="AJN1" s="165"/>
      <c r="AJO1" s="165"/>
      <c r="AJP1" s="165"/>
      <c r="AJQ1" s="165"/>
      <c r="AJR1" s="165"/>
      <c r="AJS1" s="165"/>
      <c r="AJT1" s="165"/>
      <c r="AJU1" s="165"/>
      <c r="AJV1" s="165"/>
      <c r="AJW1" s="165"/>
      <c r="AJX1" s="165"/>
      <c r="AJY1" s="165"/>
      <c r="AJZ1" s="165"/>
      <c r="AKA1" s="165"/>
      <c r="AKB1" s="165"/>
      <c r="AKC1" s="165"/>
      <c r="AKD1" s="165"/>
      <c r="AKE1" s="165"/>
      <c r="AKF1" s="165"/>
      <c r="AKG1" s="165"/>
      <c r="AKH1" s="165"/>
      <c r="AKI1" s="165"/>
      <c r="AKJ1" s="165"/>
      <c r="AKK1" s="165"/>
      <c r="AKL1" s="165"/>
      <c r="AKM1" s="165"/>
      <c r="AKN1" s="165"/>
      <c r="AKO1" s="165"/>
      <c r="AKP1" s="165"/>
      <c r="AKQ1" s="165"/>
      <c r="AKR1" s="165"/>
      <c r="AKS1" s="165"/>
      <c r="AKT1" s="165"/>
      <c r="AKU1" s="165"/>
      <c r="AKV1" s="165"/>
      <c r="AKW1" s="165"/>
      <c r="AKX1" s="165"/>
      <c r="AKY1" s="165"/>
      <c r="AKZ1" s="165"/>
      <c r="ALA1" s="165"/>
      <c r="ALB1" s="165"/>
      <c r="ALC1" s="165"/>
      <c r="ALD1" s="165"/>
      <c r="ALE1" s="165"/>
      <c r="ALF1" s="165"/>
      <c r="ALG1" s="165"/>
      <c r="ALH1" s="165"/>
      <c r="ALI1" s="165"/>
      <c r="ALJ1" s="165"/>
      <c r="ALK1" s="165"/>
      <c r="ALL1" s="165"/>
      <c r="ALM1" s="165"/>
      <c r="ALN1" s="165"/>
      <c r="ALO1" s="165"/>
      <c r="ALP1" s="165"/>
      <c r="ALQ1" s="165"/>
      <c r="ALR1" s="165"/>
      <c r="ALS1" s="165"/>
      <c r="ALT1" s="165"/>
      <c r="ALU1" s="165"/>
      <c r="ALV1" s="165"/>
      <c r="ALW1" s="165"/>
      <c r="ALX1" s="165"/>
      <c r="ALY1" s="165"/>
      <c r="ALZ1" s="165"/>
      <c r="AMA1" s="165"/>
      <c r="AMB1" s="165"/>
      <c r="AMC1" s="165"/>
      <c r="AMD1" s="165"/>
      <c r="AME1" s="165"/>
      <c r="AMF1" s="165"/>
      <c r="AMG1" s="165"/>
      <c r="AMH1" s="165"/>
      <c r="AMI1" s="165"/>
      <c r="AMJ1" s="165"/>
      <c r="AMK1" s="165"/>
      <c r="AML1" s="165"/>
      <c r="AMM1" s="165"/>
      <c r="AMN1" s="165"/>
      <c r="AMO1" s="165"/>
      <c r="AMP1" s="165"/>
      <c r="AMQ1" s="165"/>
      <c r="AMR1" s="165"/>
      <c r="AMS1" s="165"/>
      <c r="AMT1" s="165"/>
      <c r="AMU1" s="165"/>
      <c r="AMV1" s="165"/>
      <c r="AMW1" s="165"/>
      <c r="AMX1" s="165"/>
      <c r="AMY1" s="165"/>
      <c r="AMZ1" s="165"/>
      <c r="ANA1" s="165"/>
      <c r="ANB1" s="165"/>
      <c r="ANC1" s="165"/>
      <c r="AND1" s="165"/>
      <c r="ANE1" s="165"/>
      <c r="ANF1" s="165"/>
      <c r="ANG1" s="165"/>
      <c r="ANH1" s="165"/>
      <c r="ANI1" s="165"/>
      <c r="ANJ1" s="165"/>
      <c r="ANK1" s="165"/>
      <c r="ANL1" s="165"/>
      <c r="ANM1" s="165"/>
      <c r="ANN1" s="165"/>
      <c r="ANO1" s="165"/>
      <c r="ANP1" s="165"/>
      <c r="ANQ1" s="165"/>
      <c r="ANR1" s="165"/>
      <c r="ANS1" s="165"/>
      <c r="ANT1" s="165"/>
      <c r="ANU1" s="165"/>
      <c r="ANV1" s="165"/>
      <c r="ANW1" s="165"/>
      <c r="ANX1" s="165"/>
      <c r="ANY1" s="165"/>
      <c r="ANZ1" s="165"/>
      <c r="AOA1" s="165"/>
      <c r="AOB1" s="165"/>
      <c r="AOC1" s="165"/>
      <c r="AOD1" s="165"/>
      <c r="AOE1" s="165"/>
      <c r="AOF1" s="165"/>
      <c r="AOG1" s="165"/>
      <c r="AOH1" s="165"/>
      <c r="AOI1" s="165"/>
      <c r="AOJ1" s="165"/>
      <c r="AOK1" s="165"/>
      <c r="AOL1" s="165"/>
      <c r="AOM1" s="165"/>
      <c r="AON1" s="165"/>
      <c r="AOO1" s="165"/>
      <c r="AOP1" s="165"/>
      <c r="AOQ1" s="165"/>
      <c r="AOR1" s="165"/>
      <c r="AOS1" s="165"/>
      <c r="AOT1" s="165"/>
      <c r="AOU1" s="165"/>
      <c r="AOV1" s="165"/>
      <c r="AOW1" s="165"/>
      <c r="AOX1" s="165"/>
      <c r="AOY1" s="165"/>
      <c r="AOZ1" s="165"/>
      <c r="APA1" s="165"/>
      <c r="APB1" s="165"/>
      <c r="APC1" s="165"/>
      <c r="APD1" s="165"/>
      <c r="APE1" s="165"/>
      <c r="APF1" s="165"/>
      <c r="APG1" s="165"/>
      <c r="APH1" s="165"/>
      <c r="API1" s="165"/>
      <c r="APJ1" s="165"/>
      <c r="APK1" s="165"/>
      <c r="APL1" s="165"/>
      <c r="APM1" s="165"/>
      <c r="APN1" s="165"/>
      <c r="APO1" s="165"/>
      <c r="APP1" s="165"/>
      <c r="APQ1" s="165"/>
      <c r="APR1" s="165"/>
      <c r="APS1" s="165"/>
      <c r="APT1" s="165"/>
      <c r="APU1" s="165"/>
      <c r="APV1" s="165"/>
      <c r="APW1" s="165"/>
      <c r="APX1" s="165"/>
      <c r="APY1" s="165"/>
      <c r="APZ1" s="165"/>
      <c r="AQA1" s="165"/>
      <c r="AQB1" s="165"/>
      <c r="AQC1" s="165"/>
      <c r="AQD1" s="165"/>
      <c r="AQE1" s="165"/>
      <c r="AQF1" s="165"/>
      <c r="AQG1" s="165"/>
      <c r="AQH1" s="165"/>
      <c r="AQI1" s="165"/>
      <c r="AQJ1" s="165"/>
      <c r="AQK1" s="165"/>
      <c r="AQL1" s="165"/>
      <c r="AQM1" s="165"/>
      <c r="AQN1" s="165"/>
      <c r="AQO1" s="165"/>
      <c r="AQP1" s="165"/>
      <c r="AQQ1" s="165"/>
      <c r="AQR1" s="165"/>
      <c r="AQS1" s="165"/>
      <c r="AQT1" s="165"/>
      <c r="AQU1" s="165"/>
      <c r="AQV1" s="165"/>
      <c r="AQW1" s="165"/>
      <c r="AQX1" s="165"/>
      <c r="AQY1" s="165"/>
      <c r="AQZ1" s="165"/>
      <c r="ARA1" s="165"/>
      <c r="ARB1" s="165"/>
      <c r="ARC1" s="165"/>
      <c r="ARD1" s="165"/>
      <c r="ARE1" s="165"/>
      <c r="ARF1" s="165"/>
      <c r="ARG1" s="165"/>
      <c r="ARH1" s="165"/>
      <c r="ARI1" s="165"/>
      <c r="ARJ1" s="165"/>
      <c r="ARK1" s="165"/>
      <c r="ARL1" s="165"/>
      <c r="ARM1" s="165"/>
      <c r="ARN1" s="165"/>
      <c r="ARO1" s="165"/>
      <c r="ARP1" s="165"/>
      <c r="ARQ1" s="165"/>
      <c r="ARR1" s="165"/>
      <c r="ARS1" s="165"/>
      <c r="ART1" s="165"/>
      <c r="ARU1" s="165"/>
      <c r="ARV1" s="165"/>
      <c r="ARW1" s="165"/>
      <c r="ARX1" s="165"/>
      <c r="ARY1" s="165"/>
      <c r="ARZ1" s="165"/>
      <c r="ASA1" s="165"/>
      <c r="ASB1" s="165"/>
      <c r="ASC1" s="165"/>
      <c r="ASD1" s="165"/>
      <c r="ASE1" s="165"/>
      <c r="ASF1" s="165"/>
      <c r="ASG1" s="165"/>
      <c r="ASH1" s="165"/>
      <c r="ASI1" s="165"/>
      <c r="ASJ1" s="165"/>
      <c r="ASK1" s="165"/>
      <c r="ASL1" s="165"/>
      <c r="ASM1" s="165"/>
      <c r="ASN1" s="165"/>
      <c r="ASO1" s="165"/>
      <c r="ASP1" s="165"/>
      <c r="ASQ1" s="165"/>
      <c r="ASR1" s="165"/>
      <c r="ASS1" s="165"/>
      <c r="AST1" s="165"/>
      <c r="ASU1" s="165"/>
      <c r="ASV1" s="165"/>
      <c r="ASW1" s="165"/>
      <c r="ASX1" s="165"/>
      <c r="ASY1" s="165"/>
      <c r="ASZ1" s="165"/>
      <c r="ATA1" s="165"/>
      <c r="ATB1" s="165"/>
      <c r="ATC1" s="165"/>
      <c r="ATD1" s="165"/>
      <c r="ATE1" s="165"/>
      <c r="ATF1" s="165"/>
      <c r="ATG1" s="165"/>
      <c r="ATH1" s="165"/>
      <c r="ATI1" s="165"/>
      <c r="ATJ1" s="165"/>
      <c r="ATK1" s="165"/>
      <c r="ATL1" s="165"/>
      <c r="ATM1" s="165"/>
      <c r="ATN1" s="165"/>
      <c r="ATO1" s="165"/>
      <c r="ATP1" s="165"/>
      <c r="ATQ1" s="165"/>
      <c r="ATR1" s="165"/>
      <c r="ATS1" s="165"/>
      <c r="ATT1" s="165"/>
      <c r="ATU1" s="165"/>
      <c r="ATV1" s="165"/>
      <c r="ATW1" s="165"/>
      <c r="ATX1" s="165"/>
      <c r="ATY1" s="165"/>
      <c r="ATZ1" s="165"/>
      <c r="AUA1" s="165"/>
      <c r="AUB1" s="165"/>
      <c r="AUC1" s="165"/>
      <c r="AUD1" s="165"/>
      <c r="AUE1" s="165"/>
      <c r="AUF1" s="165"/>
      <c r="AUG1" s="165"/>
      <c r="AUH1" s="165"/>
      <c r="AUI1" s="165"/>
      <c r="AUJ1" s="165"/>
      <c r="AUK1" s="165"/>
      <c r="AUL1" s="165"/>
      <c r="AUM1" s="165"/>
      <c r="AUN1" s="165"/>
      <c r="AUO1" s="165"/>
      <c r="AUP1" s="165"/>
      <c r="AUQ1" s="165"/>
      <c r="AUR1" s="165"/>
      <c r="AUS1" s="165"/>
      <c r="AUT1" s="165"/>
      <c r="AUU1" s="165"/>
      <c r="AUV1" s="165"/>
      <c r="AUW1" s="165"/>
      <c r="AUX1" s="165"/>
      <c r="AUY1" s="165"/>
      <c r="AUZ1" s="165"/>
      <c r="AVA1" s="165"/>
      <c r="AVB1" s="165"/>
      <c r="AVC1" s="165"/>
      <c r="AVD1" s="165"/>
      <c r="AVE1" s="165"/>
      <c r="AVF1" s="165"/>
      <c r="AVG1" s="165"/>
      <c r="AVH1" s="165"/>
      <c r="AVI1" s="165"/>
      <c r="AVJ1" s="165"/>
      <c r="AVK1" s="165"/>
      <c r="AVL1" s="165"/>
      <c r="AVM1" s="165"/>
      <c r="AVN1" s="165"/>
      <c r="AVO1" s="165"/>
      <c r="AVP1" s="165"/>
      <c r="AVQ1" s="165"/>
      <c r="AVR1" s="165"/>
      <c r="AVS1" s="165"/>
      <c r="AVT1" s="165"/>
      <c r="AVU1" s="165"/>
      <c r="AVV1" s="165"/>
      <c r="AVW1" s="165"/>
      <c r="AVX1" s="165"/>
      <c r="AVY1" s="165"/>
      <c r="AVZ1" s="165"/>
      <c r="AWA1" s="165"/>
      <c r="AWB1" s="165"/>
      <c r="AWC1" s="165"/>
      <c r="AWD1" s="165"/>
      <c r="AWE1" s="165"/>
      <c r="AWF1" s="165"/>
      <c r="AWG1" s="165"/>
      <c r="AWH1" s="165"/>
      <c r="AWI1" s="165"/>
      <c r="AWJ1" s="165"/>
      <c r="AWK1" s="165"/>
      <c r="AWL1" s="165"/>
      <c r="AWM1" s="165"/>
      <c r="AWN1" s="165"/>
      <c r="AWO1" s="165"/>
      <c r="AWP1" s="165"/>
      <c r="AWQ1" s="165"/>
      <c r="AWR1" s="165"/>
      <c r="AWS1" s="165"/>
      <c r="AWT1" s="165"/>
      <c r="AWU1" s="165"/>
      <c r="AWV1" s="165"/>
      <c r="AWW1" s="165"/>
      <c r="AWX1" s="165"/>
      <c r="AWY1" s="165"/>
      <c r="AWZ1" s="165"/>
      <c r="AXA1" s="165"/>
      <c r="AXB1" s="165"/>
      <c r="AXC1" s="165"/>
      <c r="AXD1" s="165"/>
      <c r="AXE1" s="165"/>
      <c r="AXF1" s="165"/>
      <c r="AXG1" s="165"/>
      <c r="AXH1" s="165"/>
      <c r="AXI1" s="165"/>
      <c r="AXJ1" s="165"/>
      <c r="AXK1" s="165"/>
      <c r="AXL1" s="165"/>
      <c r="AXM1" s="165"/>
      <c r="AXN1" s="165"/>
      <c r="AXO1" s="165"/>
      <c r="AXP1" s="165"/>
      <c r="AXQ1" s="165"/>
      <c r="AXR1" s="165"/>
      <c r="AXS1" s="165"/>
      <c r="AXT1" s="165"/>
      <c r="AXU1" s="165"/>
      <c r="AXV1" s="165"/>
      <c r="AXW1" s="165"/>
      <c r="AXX1" s="165"/>
      <c r="AXY1" s="165"/>
      <c r="AXZ1" s="165"/>
      <c r="AYA1" s="165"/>
      <c r="AYB1" s="165"/>
      <c r="AYC1" s="165"/>
      <c r="AYD1" s="165"/>
      <c r="AYE1" s="165"/>
      <c r="AYF1" s="165"/>
      <c r="AYG1" s="165"/>
      <c r="AYH1" s="165"/>
      <c r="AYI1" s="165"/>
      <c r="AYJ1" s="165"/>
      <c r="AYK1" s="165"/>
      <c r="AYL1" s="165"/>
      <c r="AYM1" s="165"/>
      <c r="AYN1" s="165"/>
      <c r="AYO1" s="165"/>
      <c r="AYP1" s="165"/>
      <c r="AYQ1" s="165"/>
      <c r="AYR1" s="165"/>
      <c r="AYS1" s="165"/>
      <c r="AYT1" s="165"/>
      <c r="AYU1" s="165"/>
      <c r="AYV1" s="165"/>
      <c r="AYW1" s="165"/>
      <c r="AYX1" s="165"/>
      <c r="AYY1" s="165"/>
      <c r="AYZ1" s="165"/>
      <c r="AZA1" s="165"/>
      <c r="AZB1" s="165"/>
      <c r="AZC1" s="165"/>
      <c r="AZD1" s="165"/>
      <c r="AZE1" s="165"/>
      <c r="AZF1" s="165"/>
      <c r="AZG1" s="165"/>
      <c r="AZH1" s="165"/>
      <c r="AZI1" s="165"/>
      <c r="AZJ1" s="165"/>
      <c r="AZK1" s="165"/>
      <c r="AZL1" s="165"/>
      <c r="AZM1" s="165"/>
      <c r="AZN1" s="165"/>
      <c r="AZO1" s="165"/>
      <c r="AZP1" s="165"/>
      <c r="AZQ1" s="165"/>
      <c r="AZR1" s="165"/>
      <c r="AZS1" s="165"/>
      <c r="AZT1" s="165"/>
      <c r="AZU1" s="165"/>
      <c r="AZV1" s="165"/>
      <c r="AZW1" s="165"/>
      <c r="AZX1" s="165"/>
      <c r="AZY1" s="165"/>
      <c r="AZZ1" s="165"/>
      <c r="BAA1" s="165"/>
      <c r="BAB1" s="165"/>
      <c r="BAC1" s="165"/>
      <c r="BAD1" s="165"/>
      <c r="BAE1" s="165"/>
      <c r="BAF1" s="165"/>
      <c r="BAG1" s="165"/>
      <c r="BAH1" s="165"/>
      <c r="BAI1" s="165"/>
      <c r="BAJ1" s="165"/>
      <c r="BAK1" s="165"/>
      <c r="BAL1" s="165"/>
      <c r="BAM1" s="165"/>
      <c r="BAN1" s="165"/>
      <c r="BAO1" s="165"/>
      <c r="BAP1" s="165"/>
      <c r="BAQ1" s="165"/>
      <c r="BAR1" s="165"/>
      <c r="BAS1" s="165"/>
      <c r="BAT1" s="165"/>
      <c r="BAU1" s="165"/>
      <c r="BAV1" s="165"/>
      <c r="BAW1" s="165"/>
      <c r="BAX1" s="165"/>
      <c r="BAY1" s="165"/>
      <c r="BAZ1" s="165"/>
      <c r="BBA1" s="165"/>
      <c r="BBB1" s="165"/>
      <c r="BBC1" s="165"/>
      <c r="BBD1" s="165"/>
      <c r="BBE1" s="165"/>
      <c r="BBF1" s="165"/>
      <c r="BBG1" s="165"/>
      <c r="BBH1" s="165"/>
      <c r="BBI1" s="165"/>
      <c r="BBJ1" s="165"/>
      <c r="BBK1" s="165"/>
      <c r="BBL1" s="165"/>
      <c r="BBM1" s="165"/>
      <c r="BBN1" s="165"/>
      <c r="BBO1" s="165"/>
      <c r="BBP1" s="165"/>
      <c r="BBQ1" s="165"/>
      <c r="BBR1" s="165"/>
      <c r="BBS1" s="165"/>
      <c r="BBT1" s="165"/>
      <c r="BBU1" s="165"/>
      <c r="BBV1" s="165"/>
      <c r="BBW1" s="165"/>
      <c r="BBX1" s="165"/>
      <c r="BBY1" s="165"/>
      <c r="BBZ1" s="165"/>
      <c r="BCA1" s="165"/>
      <c r="BCB1" s="165"/>
      <c r="BCC1" s="165"/>
      <c r="BCD1" s="165"/>
      <c r="BCE1" s="165"/>
      <c r="BCF1" s="165"/>
      <c r="BCG1" s="165"/>
      <c r="BCH1" s="165"/>
      <c r="BCI1" s="165"/>
      <c r="BCJ1" s="165"/>
      <c r="BCK1" s="165"/>
      <c r="BCL1" s="165"/>
      <c r="BCM1" s="165"/>
      <c r="BCN1" s="165"/>
      <c r="BCO1" s="165"/>
      <c r="BCP1" s="165"/>
      <c r="BCQ1" s="165"/>
      <c r="BCR1" s="165"/>
      <c r="BCS1" s="165"/>
      <c r="BCT1" s="165"/>
      <c r="BCU1" s="165"/>
      <c r="BCV1" s="165"/>
      <c r="BCW1" s="165"/>
      <c r="BCX1" s="165"/>
      <c r="BCY1" s="165"/>
      <c r="BCZ1" s="165"/>
      <c r="BDA1" s="165"/>
      <c r="BDB1" s="165"/>
      <c r="BDC1" s="165"/>
      <c r="BDD1" s="165"/>
      <c r="BDE1" s="165"/>
      <c r="BDF1" s="165"/>
      <c r="BDG1" s="165"/>
      <c r="BDH1" s="165"/>
      <c r="BDI1" s="165"/>
      <c r="BDJ1" s="165"/>
      <c r="BDK1" s="165"/>
      <c r="BDL1" s="165"/>
      <c r="BDM1" s="165"/>
      <c r="BDN1" s="165"/>
      <c r="BDO1" s="165"/>
      <c r="BDP1" s="165"/>
      <c r="BDQ1" s="165"/>
      <c r="BDR1" s="165"/>
      <c r="BDS1" s="165"/>
      <c r="BDT1" s="165"/>
      <c r="BDU1" s="165"/>
      <c r="BDV1" s="165"/>
      <c r="BDW1" s="165"/>
      <c r="BDX1" s="165"/>
      <c r="BDY1" s="165"/>
      <c r="BDZ1" s="165"/>
      <c r="BEA1" s="165"/>
      <c r="BEB1" s="165"/>
      <c r="BEC1" s="165"/>
      <c r="BED1" s="165"/>
      <c r="BEE1" s="165"/>
      <c r="BEF1" s="165"/>
      <c r="BEG1" s="165"/>
      <c r="BEH1" s="165"/>
      <c r="BEI1" s="165"/>
      <c r="BEJ1" s="165"/>
      <c r="BEK1" s="165"/>
      <c r="BEL1" s="165"/>
      <c r="BEM1" s="165"/>
      <c r="BEN1" s="165"/>
      <c r="BEO1" s="165"/>
      <c r="BEP1" s="165"/>
      <c r="BEQ1" s="165"/>
      <c r="BER1" s="165"/>
      <c r="BES1" s="165"/>
      <c r="BET1" s="165"/>
      <c r="BEU1" s="165"/>
      <c r="BEV1" s="165"/>
      <c r="BEW1" s="165"/>
      <c r="BEX1" s="165"/>
      <c r="BEY1" s="165"/>
      <c r="BEZ1" s="165"/>
      <c r="BFA1" s="165"/>
      <c r="BFB1" s="165"/>
      <c r="BFC1" s="165"/>
      <c r="BFD1" s="165"/>
      <c r="BFE1" s="165"/>
      <c r="BFF1" s="165"/>
      <c r="BFG1" s="165"/>
      <c r="BFH1" s="165"/>
      <c r="BFI1" s="165"/>
      <c r="BFJ1" s="165"/>
      <c r="BFK1" s="165"/>
      <c r="BFL1" s="165"/>
      <c r="BFM1" s="165"/>
      <c r="BFN1" s="165"/>
      <c r="BFO1" s="165"/>
      <c r="BFP1" s="165"/>
      <c r="BFQ1" s="165"/>
      <c r="BFR1" s="165"/>
      <c r="BFS1" s="165"/>
      <c r="BFT1" s="165"/>
      <c r="BFU1" s="165"/>
      <c r="BFV1" s="165"/>
      <c r="BFW1" s="165"/>
      <c r="BFX1" s="165"/>
      <c r="BFY1" s="165"/>
      <c r="BFZ1" s="165"/>
      <c r="BGA1" s="165"/>
      <c r="BGB1" s="165"/>
      <c r="BGC1" s="165"/>
      <c r="BGD1" s="165"/>
      <c r="BGE1" s="165"/>
      <c r="BGF1" s="165"/>
      <c r="BGG1" s="165"/>
      <c r="BGH1" s="165"/>
      <c r="BGI1" s="165"/>
      <c r="BGJ1" s="165"/>
      <c r="BGK1" s="165"/>
      <c r="BGL1" s="165"/>
      <c r="BGM1" s="165"/>
      <c r="BGN1" s="165"/>
      <c r="BGO1" s="165"/>
      <c r="BGP1" s="165"/>
      <c r="BGQ1" s="165"/>
      <c r="BGR1" s="165"/>
      <c r="BGS1" s="165"/>
      <c r="BGT1" s="165"/>
      <c r="BGU1" s="165"/>
      <c r="BGV1" s="165"/>
      <c r="BGW1" s="165"/>
      <c r="BGX1" s="165"/>
      <c r="BGY1" s="165"/>
      <c r="BGZ1" s="165"/>
      <c r="BHA1" s="165"/>
      <c r="BHB1" s="165"/>
      <c r="BHC1" s="165"/>
      <c r="BHD1" s="165"/>
      <c r="BHE1" s="165"/>
      <c r="BHF1" s="165"/>
      <c r="BHG1" s="165"/>
      <c r="BHH1" s="165"/>
      <c r="BHI1" s="165"/>
      <c r="BHJ1" s="165"/>
      <c r="BHK1" s="165"/>
      <c r="BHL1" s="165"/>
      <c r="BHM1" s="165"/>
      <c r="BHN1" s="165"/>
      <c r="BHO1" s="165"/>
      <c r="BHP1" s="165"/>
      <c r="BHQ1" s="165"/>
      <c r="BHR1" s="165"/>
      <c r="BHS1" s="165"/>
      <c r="BHT1" s="165"/>
      <c r="BHU1" s="165"/>
      <c r="BHV1" s="165"/>
      <c r="BHW1" s="165"/>
      <c r="BHX1" s="165"/>
      <c r="BHY1" s="165"/>
      <c r="BHZ1" s="165"/>
      <c r="BIA1" s="165"/>
      <c r="BIB1" s="165"/>
      <c r="BIC1" s="165"/>
      <c r="BID1" s="165"/>
      <c r="BIE1" s="165"/>
      <c r="BIF1" s="165"/>
      <c r="BIG1" s="165"/>
      <c r="BIH1" s="165"/>
      <c r="BII1" s="165"/>
      <c r="BIJ1" s="165"/>
      <c r="BIK1" s="165"/>
      <c r="BIL1" s="165"/>
      <c r="BIM1" s="165"/>
      <c r="BIN1" s="165"/>
      <c r="BIO1" s="165"/>
      <c r="BIP1" s="165"/>
      <c r="BIQ1" s="165"/>
      <c r="BIR1" s="165"/>
      <c r="BIS1" s="165"/>
      <c r="BIT1" s="165"/>
      <c r="BIU1" s="165"/>
      <c r="BIV1" s="165"/>
      <c r="BIW1" s="165"/>
      <c r="BIX1" s="165"/>
      <c r="BIY1" s="165"/>
      <c r="BIZ1" s="165"/>
      <c r="BJA1" s="165"/>
      <c r="BJB1" s="165"/>
      <c r="BJC1" s="165"/>
      <c r="BJD1" s="165"/>
      <c r="BJE1" s="165"/>
      <c r="BJF1" s="165"/>
      <c r="BJG1" s="165"/>
      <c r="BJH1" s="165"/>
      <c r="BJI1" s="165"/>
      <c r="BJJ1" s="165"/>
      <c r="BJK1" s="165"/>
      <c r="BJL1" s="165"/>
      <c r="BJM1" s="165"/>
      <c r="BJN1" s="165"/>
      <c r="BJO1" s="165"/>
      <c r="BJP1" s="165"/>
      <c r="BJQ1" s="165"/>
      <c r="BJR1" s="165"/>
      <c r="BJS1" s="165"/>
      <c r="BJT1" s="165"/>
      <c r="BJU1" s="165"/>
      <c r="BJV1" s="165"/>
      <c r="BJW1" s="165"/>
      <c r="BJX1" s="165"/>
      <c r="BJY1" s="165"/>
      <c r="BJZ1" s="165"/>
      <c r="BKA1" s="165"/>
      <c r="BKB1" s="165"/>
      <c r="BKC1" s="165"/>
      <c r="BKD1" s="165"/>
      <c r="BKE1" s="165"/>
      <c r="BKF1" s="165"/>
      <c r="BKG1" s="165"/>
      <c r="BKH1" s="165"/>
      <c r="BKI1" s="165"/>
      <c r="BKJ1" s="165"/>
      <c r="BKK1" s="165"/>
      <c r="BKL1" s="165"/>
      <c r="BKM1" s="165"/>
      <c r="BKN1" s="165"/>
      <c r="BKO1" s="165"/>
      <c r="BKP1" s="165"/>
      <c r="BKQ1" s="165"/>
      <c r="BKR1" s="165"/>
      <c r="BKS1" s="165"/>
      <c r="BKT1" s="165"/>
      <c r="BKU1" s="165"/>
      <c r="BKV1" s="165"/>
      <c r="BKW1" s="165"/>
      <c r="BKX1" s="165"/>
      <c r="BKY1" s="165"/>
      <c r="BKZ1" s="165"/>
      <c r="BLA1" s="165"/>
      <c r="BLB1" s="165"/>
      <c r="BLC1" s="165"/>
      <c r="BLD1" s="165"/>
      <c r="BLE1" s="165"/>
      <c r="BLF1" s="165"/>
      <c r="BLG1" s="165"/>
      <c r="BLH1" s="165"/>
      <c r="BLI1" s="165"/>
      <c r="BLJ1" s="165"/>
      <c r="BLK1" s="165"/>
      <c r="BLL1" s="165"/>
      <c r="BLM1" s="165"/>
      <c r="BLN1" s="165"/>
      <c r="BLO1" s="165"/>
      <c r="BLP1" s="165"/>
      <c r="BLQ1" s="165"/>
      <c r="BLR1" s="165"/>
      <c r="BLS1" s="165"/>
      <c r="BLT1" s="165"/>
      <c r="BLU1" s="165"/>
      <c r="BLV1" s="165"/>
      <c r="BLW1" s="165"/>
      <c r="BLX1" s="165"/>
      <c r="BLY1" s="165"/>
      <c r="BLZ1" s="165"/>
      <c r="BMA1" s="165"/>
      <c r="BMB1" s="165"/>
      <c r="BMC1" s="165"/>
      <c r="BMD1" s="165"/>
      <c r="BME1" s="165"/>
      <c r="BMF1" s="165"/>
      <c r="BMG1" s="165"/>
      <c r="BMH1" s="165"/>
      <c r="BMI1" s="165"/>
      <c r="BMJ1" s="165"/>
      <c r="BMK1" s="165"/>
      <c r="BML1" s="165"/>
      <c r="BMM1" s="165"/>
      <c r="BMN1" s="165"/>
      <c r="BMO1" s="165"/>
      <c r="BMP1" s="165"/>
      <c r="BMQ1" s="165"/>
      <c r="BMR1" s="165"/>
      <c r="BMS1" s="165"/>
      <c r="BMT1" s="165"/>
      <c r="BMU1" s="165"/>
      <c r="BMV1" s="165"/>
      <c r="BMW1" s="165"/>
      <c r="BMX1" s="165"/>
      <c r="BMY1" s="165"/>
      <c r="BMZ1" s="165"/>
      <c r="BNA1" s="165"/>
      <c r="BNB1" s="165"/>
      <c r="BNC1" s="165"/>
      <c r="BND1" s="165"/>
      <c r="BNE1" s="165"/>
      <c r="BNF1" s="165"/>
      <c r="BNG1" s="165"/>
      <c r="BNH1" s="165"/>
      <c r="BNI1" s="165"/>
      <c r="BNJ1" s="165"/>
      <c r="BNK1" s="165"/>
      <c r="BNL1" s="165"/>
      <c r="BNM1" s="165"/>
      <c r="BNN1" s="165"/>
      <c r="BNO1" s="165"/>
      <c r="BNP1" s="165"/>
      <c r="BNQ1" s="165"/>
      <c r="BNR1" s="165"/>
      <c r="BNS1" s="165"/>
      <c r="BNT1" s="165"/>
      <c r="BNU1" s="165"/>
      <c r="BNV1" s="165"/>
      <c r="BNW1" s="165"/>
      <c r="BNX1" s="165"/>
      <c r="BNY1" s="165"/>
      <c r="BNZ1" s="165"/>
      <c r="BOA1" s="165"/>
      <c r="BOB1" s="165"/>
      <c r="BOC1" s="165"/>
      <c r="BOD1" s="165"/>
      <c r="BOE1" s="165"/>
      <c r="BOF1" s="165"/>
      <c r="BOG1" s="165"/>
      <c r="BOH1" s="165"/>
      <c r="BOI1" s="165"/>
      <c r="BOJ1" s="165"/>
      <c r="BOK1" s="165"/>
      <c r="BOL1" s="165"/>
      <c r="BOM1" s="165"/>
      <c r="BON1" s="165"/>
      <c r="BOO1" s="165"/>
      <c r="BOP1" s="165"/>
      <c r="BOQ1" s="165"/>
      <c r="BOR1" s="165"/>
      <c r="BOS1" s="165"/>
      <c r="BOT1" s="165"/>
      <c r="BOU1" s="165"/>
      <c r="BOV1" s="165"/>
      <c r="BOW1" s="165"/>
      <c r="BOX1" s="165"/>
      <c r="BOY1" s="165"/>
      <c r="BOZ1" s="165"/>
      <c r="BPA1" s="165"/>
      <c r="BPB1" s="165"/>
      <c r="BPC1" s="165"/>
      <c r="BPD1" s="165"/>
      <c r="BPE1" s="165"/>
      <c r="BPF1" s="165"/>
      <c r="BPG1" s="165"/>
      <c r="BPH1" s="165"/>
      <c r="BPI1" s="165"/>
      <c r="BPJ1" s="165"/>
      <c r="BPK1" s="165"/>
      <c r="BPL1" s="165"/>
      <c r="BPM1" s="165"/>
      <c r="BPN1" s="165"/>
      <c r="BPO1" s="165"/>
      <c r="BPP1" s="165"/>
      <c r="BPQ1" s="165"/>
      <c r="BPR1" s="165"/>
      <c r="BPS1" s="165"/>
      <c r="BPT1" s="165"/>
      <c r="BPU1" s="165"/>
      <c r="BPV1" s="165"/>
      <c r="BPW1" s="165"/>
      <c r="BPX1" s="165"/>
      <c r="BPY1" s="165"/>
      <c r="BPZ1" s="165"/>
      <c r="BQA1" s="165"/>
      <c r="BQB1" s="165"/>
      <c r="BQC1" s="165"/>
      <c r="BQD1" s="165"/>
      <c r="BQE1" s="165"/>
      <c r="BQF1" s="165"/>
      <c r="BQG1" s="165"/>
      <c r="BQH1" s="165"/>
      <c r="BQI1" s="165"/>
      <c r="BQJ1" s="165"/>
      <c r="BQK1" s="165"/>
      <c r="BQL1" s="165"/>
      <c r="BQM1" s="165"/>
      <c r="BQN1" s="165"/>
      <c r="BQO1" s="165"/>
      <c r="BQP1" s="165"/>
      <c r="BQQ1" s="165"/>
      <c r="BQR1" s="165"/>
      <c r="BQS1" s="165"/>
      <c r="BQT1" s="165"/>
      <c r="BQU1" s="165"/>
      <c r="BQV1" s="165"/>
      <c r="BQW1" s="165"/>
      <c r="BQX1" s="165"/>
      <c r="BQY1" s="165"/>
      <c r="BQZ1" s="165"/>
      <c r="BRA1" s="165"/>
      <c r="BRB1" s="165"/>
      <c r="BRC1" s="165"/>
      <c r="BRD1" s="165"/>
      <c r="BRE1" s="165"/>
      <c r="BRF1" s="165"/>
      <c r="BRG1" s="165"/>
      <c r="BRH1" s="165"/>
      <c r="BRI1" s="165"/>
      <c r="BRJ1" s="165"/>
      <c r="BRK1" s="165"/>
      <c r="BRL1" s="165"/>
      <c r="BRM1" s="165"/>
      <c r="BRN1" s="165"/>
      <c r="BRO1" s="165"/>
      <c r="BRP1" s="165"/>
      <c r="BRQ1" s="165"/>
      <c r="BRR1" s="165"/>
      <c r="BRS1" s="165"/>
      <c r="BRT1" s="165"/>
      <c r="BRU1" s="165"/>
      <c r="BRV1" s="165"/>
      <c r="BRW1" s="165"/>
      <c r="BRX1" s="165"/>
      <c r="BRY1" s="165"/>
      <c r="BRZ1" s="165"/>
      <c r="BSA1" s="165"/>
      <c r="BSB1" s="165"/>
      <c r="BSC1" s="165"/>
      <c r="BSD1" s="165"/>
      <c r="BSE1" s="165"/>
      <c r="BSF1" s="165"/>
      <c r="BSG1" s="165"/>
      <c r="BSH1" s="165"/>
      <c r="BSI1" s="165"/>
      <c r="BSJ1" s="165"/>
      <c r="BSK1" s="165"/>
      <c r="BSL1" s="165"/>
      <c r="BSM1" s="165"/>
      <c r="BSN1" s="165"/>
      <c r="BSO1" s="165"/>
      <c r="BSP1" s="165"/>
      <c r="BSQ1" s="165"/>
      <c r="BSR1" s="165"/>
      <c r="BSS1" s="165"/>
      <c r="BST1" s="165"/>
      <c r="BSU1" s="165"/>
      <c r="BSV1" s="165"/>
      <c r="BSW1" s="165"/>
      <c r="BSX1" s="165"/>
      <c r="BSY1" s="165"/>
      <c r="BSZ1" s="165"/>
      <c r="BTA1" s="165"/>
      <c r="BTB1" s="165"/>
      <c r="BTC1" s="165"/>
      <c r="BTD1" s="165"/>
      <c r="BTE1" s="165"/>
      <c r="BTF1" s="165"/>
      <c r="BTG1" s="165"/>
      <c r="BTH1" s="165"/>
      <c r="BTI1" s="165"/>
      <c r="BTJ1" s="165"/>
      <c r="BTK1" s="165"/>
      <c r="BTL1" s="165"/>
      <c r="BTM1" s="165"/>
      <c r="BTN1" s="165"/>
      <c r="BTO1" s="165"/>
      <c r="BTP1" s="165"/>
      <c r="BTQ1" s="165"/>
      <c r="BTR1" s="165"/>
      <c r="BTS1" s="165"/>
      <c r="BTT1" s="165"/>
      <c r="BTU1" s="165"/>
      <c r="BTV1" s="165"/>
      <c r="BTW1" s="165"/>
      <c r="BTX1" s="165"/>
      <c r="BTY1" s="165"/>
      <c r="BTZ1" s="165"/>
      <c r="BUA1" s="165"/>
      <c r="BUB1" s="165"/>
      <c r="BUC1" s="165"/>
      <c r="BUD1" s="165"/>
      <c r="BUE1" s="165"/>
      <c r="BUF1" s="165"/>
      <c r="BUG1" s="165"/>
      <c r="BUH1" s="165"/>
      <c r="BUI1" s="165"/>
      <c r="BUJ1" s="165"/>
      <c r="BUK1" s="165"/>
      <c r="BUL1" s="165"/>
      <c r="BUM1" s="165"/>
      <c r="BUN1" s="165"/>
      <c r="BUO1" s="165"/>
      <c r="BUP1" s="165"/>
      <c r="BUQ1" s="165"/>
      <c r="BUR1" s="165"/>
      <c r="BUS1" s="165"/>
      <c r="BUT1" s="165"/>
      <c r="BUU1" s="165"/>
      <c r="BUV1" s="165"/>
      <c r="BUW1" s="165"/>
      <c r="BUX1" s="165"/>
      <c r="BUY1" s="165"/>
      <c r="BUZ1" s="165"/>
      <c r="BVA1" s="165"/>
      <c r="BVB1" s="165"/>
      <c r="BVC1" s="165"/>
      <c r="BVD1" s="165"/>
      <c r="BVE1" s="165"/>
      <c r="BVF1" s="165"/>
      <c r="BVG1" s="165"/>
      <c r="BVH1" s="165"/>
      <c r="BVI1" s="165"/>
      <c r="BVJ1" s="165"/>
      <c r="BVK1" s="165"/>
      <c r="BVL1" s="165"/>
      <c r="BVM1" s="165"/>
      <c r="BVN1" s="165"/>
      <c r="BVO1" s="165"/>
      <c r="BVP1" s="165"/>
      <c r="BVQ1" s="165"/>
      <c r="BVR1" s="165"/>
      <c r="BVS1" s="165"/>
      <c r="BVT1" s="165"/>
      <c r="BVU1" s="165"/>
      <c r="BVV1" s="165"/>
      <c r="BVW1" s="165"/>
      <c r="BVX1" s="165"/>
      <c r="BVY1" s="165"/>
      <c r="BVZ1" s="165"/>
      <c r="BWA1" s="165"/>
      <c r="BWB1" s="165"/>
      <c r="BWC1" s="165"/>
      <c r="BWD1" s="165"/>
      <c r="BWE1" s="165"/>
      <c r="BWF1" s="165"/>
      <c r="BWG1" s="165"/>
      <c r="BWH1" s="165"/>
      <c r="BWI1" s="165"/>
      <c r="BWJ1" s="165"/>
      <c r="BWK1" s="165"/>
      <c r="BWL1" s="165"/>
      <c r="BWM1" s="165"/>
      <c r="BWN1" s="165"/>
      <c r="BWO1" s="165"/>
      <c r="BWP1" s="165"/>
      <c r="BWQ1" s="165"/>
      <c r="BWR1" s="165"/>
      <c r="BWS1" s="165"/>
      <c r="BWT1" s="165"/>
      <c r="BWU1" s="165"/>
      <c r="BWV1" s="165"/>
      <c r="BWW1" s="165"/>
      <c r="BWX1" s="165"/>
      <c r="BWY1" s="165"/>
      <c r="BWZ1" s="165"/>
      <c r="BXA1" s="165"/>
      <c r="BXB1" s="165"/>
      <c r="BXC1" s="165"/>
      <c r="BXD1" s="165"/>
      <c r="BXE1" s="165"/>
      <c r="BXF1" s="165"/>
      <c r="BXG1" s="165"/>
      <c r="BXH1" s="165"/>
      <c r="BXI1" s="165"/>
      <c r="BXJ1" s="165"/>
      <c r="BXK1" s="165"/>
      <c r="BXL1" s="165"/>
      <c r="BXM1" s="165"/>
      <c r="BXN1" s="165"/>
      <c r="BXO1" s="165"/>
      <c r="BXP1" s="165"/>
      <c r="BXQ1" s="165"/>
      <c r="BXR1" s="165"/>
      <c r="BXS1" s="165"/>
      <c r="BXT1" s="165"/>
      <c r="BXU1" s="165"/>
      <c r="BXV1" s="165"/>
      <c r="BXW1" s="165"/>
      <c r="BXX1" s="165"/>
      <c r="BXY1" s="165"/>
      <c r="BXZ1" s="165"/>
      <c r="BYA1" s="165"/>
      <c r="BYB1" s="165"/>
      <c r="BYC1" s="165"/>
      <c r="BYD1" s="165"/>
      <c r="BYE1" s="165"/>
      <c r="BYF1" s="165"/>
      <c r="BYG1" s="165"/>
      <c r="BYH1" s="165"/>
      <c r="BYI1" s="165"/>
      <c r="BYJ1" s="165"/>
      <c r="BYK1" s="165"/>
      <c r="BYL1" s="165"/>
      <c r="BYM1" s="165"/>
      <c r="BYN1" s="165"/>
      <c r="BYO1" s="165"/>
      <c r="BYP1" s="165"/>
      <c r="BYQ1" s="165"/>
      <c r="BYR1" s="165"/>
      <c r="BYS1" s="165"/>
      <c r="BYT1" s="165"/>
      <c r="BYU1" s="165"/>
      <c r="BYV1" s="165"/>
      <c r="BYW1" s="165"/>
      <c r="BYX1" s="165"/>
      <c r="BYY1" s="165"/>
      <c r="BYZ1" s="165"/>
      <c r="BZA1" s="165"/>
      <c r="BZB1" s="165"/>
      <c r="BZC1" s="165"/>
      <c r="BZD1" s="165"/>
      <c r="BZE1" s="165"/>
      <c r="BZF1" s="165"/>
      <c r="BZG1" s="165"/>
      <c r="BZH1" s="165"/>
      <c r="BZI1" s="165"/>
      <c r="BZJ1" s="165"/>
      <c r="BZK1" s="165"/>
      <c r="BZL1" s="165"/>
      <c r="BZM1" s="165"/>
      <c r="BZN1" s="165"/>
      <c r="BZO1" s="165"/>
      <c r="BZP1" s="165"/>
      <c r="BZQ1" s="165"/>
      <c r="BZR1" s="165"/>
      <c r="BZS1" s="165"/>
      <c r="BZT1" s="165"/>
      <c r="BZU1" s="165"/>
      <c r="BZV1" s="165"/>
      <c r="BZW1" s="165"/>
      <c r="BZX1" s="165"/>
      <c r="BZY1" s="165"/>
      <c r="BZZ1" s="165"/>
      <c r="CAA1" s="165"/>
      <c r="CAB1" s="165"/>
      <c r="CAC1" s="165"/>
      <c r="CAD1" s="165"/>
      <c r="CAE1" s="165"/>
      <c r="CAF1" s="165"/>
      <c r="CAG1" s="165"/>
      <c r="CAH1" s="165"/>
      <c r="CAI1" s="165"/>
      <c r="CAJ1" s="165"/>
      <c r="CAK1" s="165"/>
      <c r="CAL1" s="165"/>
      <c r="CAM1" s="165"/>
      <c r="CAN1" s="165"/>
      <c r="CAO1" s="165"/>
      <c r="CAP1" s="165"/>
      <c r="CAQ1" s="165"/>
      <c r="CAR1" s="165"/>
      <c r="CAS1" s="165"/>
      <c r="CAT1" s="165"/>
      <c r="CAU1" s="165"/>
      <c r="CAV1" s="165"/>
      <c r="CAW1" s="165"/>
      <c r="CAX1" s="165"/>
      <c r="CAY1" s="165"/>
      <c r="CAZ1" s="165"/>
      <c r="CBA1" s="165"/>
      <c r="CBB1" s="165"/>
      <c r="CBC1" s="165"/>
      <c r="CBD1" s="165"/>
      <c r="CBE1" s="165"/>
      <c r="CBF1" s="165"/>
      <c r="CBG1" s="165"/>
      <c r="CBH1" s="165"/>
      <c r="CBI1" s="165"/>
      <c r="CBJ1" s="165"/>
      <c r="CBK1" s="165"/>
      <c r="CBL1" s="165"/>
      <c r="CBM1" s="165"/>
      <c r="CBN1" s="165"/>
      <c r="CBO1" s="165"/>
      <c r="CBP1" s="165"/>
      <c r="CBQ1" s="165"/>
      <c r="CBR1" s="165"/>
      <c r="CBS1" s="165"/>
      <c r="CBT1" s="165"/>
      <c r="CBU1" s="165"/>
      <c r="CBV1" s="165"/>
      <c r="CBW1" s="165"/>
      <c r="CBX1" s="165"/>
      <c r="CBY1" s="165"/>
      <c r="CBZ1" s="165"/>
      <c r="CCA1" s="165"/>
      <c r="CCB1" s="165"/>
      <c r="CCC1" s="165"/>
      <c r="CCD1" s="165"/>
      <c r="CCE1" s="165"/>
      <c r="CCF1" s="165"/>
      <c r="CCG1" s="165"/>
      <c r="CCH1" s="165"/>
      <c r="CCI1" s="165"/>
      <c r="CCJ1" s="165"/>
      <c r="CCK1" s="165"/>
      <c r="CCL1" s="165"/>
      <c r="CCM1" s="165"/>
      <c r="CCN1" s="165"/>
      <c r="CCO1" s="165"/>
      <c r="CCP1" s="165"/>
      <c r="CCQ1" s="165"/>
      <c r="CCR1" s="165"/>
      <c r="CCS1" s="165"/>
      <c r="CCT1" s="165"/>
      <c r="CCU1" s="165"/>
      <c r="CCV1" s="165"/>
      <c r="CCW1" s="165"/>
      <c r="CCX1" s="165"/>
      <c r="CCY1" s="165"/>
      <c r="CCZ1" s="165"/>
      <c r="CDA1" s="165"/>
      <c r="CDB1" s="165"/>
      <c r="CDC1" s="165"/>
      <c r="CDD1" s="165"/>
      <c r="CDE1" s="165"/>
      <c r="CDF1" s="165"/>
      <c r="CDG1" s="165"/>
      <c r="CDH1" s="165"/>
      <c r="CDI1" s="165"/>
      <c r="CDJ1" s="165"/>
      <c r="CDK1" s="165"/>
      <c r="CDL1" s="165"/>
      <c r="CDM1" s="165"/>
      <c r="CDN1" s="165"/>
      <c r="CDO1" s="165"/>
      <c r="CDP1" s="165"/>
      <c r="CDQ1" s="165"/>
      <c r="CDR1" s="165"/>
      <c r="CDS1" s="165"/>
      <c r="CDT1" s="165"/>
      <c r="CDU1" s="165"/>
      <c r="CDV1" s="165"/>
      <c r="CDW1" s="165"/>
      <c r="CDX1" s="165"/>
      <c r="CDY1" s="165"/>
      <c r="CDZ1" s="165"/>
      <c r="CEA1" s="165"/>
      <c r="CEB1" s="165"/>
      <c r="CEC1" s="165"/>
      <c r="CED1" s="165"/>
      <c r="CEE1" s="165"/>
      <c r="CEF1" s="165"/>
      <c r="CEG1" s="165"/>
      <c r="CEH1" s="165"/>
      <c r="CEI1" s="165"/>
      <c r="CEJ1" s="165"/>
      <c r="CEK1" s="165"/>
      <c r="CEL1" s="165"/>
      <c r="CEM1" s="165"/>
      <c r="CEN1" s="165"/>
      <c r="CEO1" s="165"/>
      <c r="CEP1" s="165"/>
      <c r="CEQ1" s="165"/>
      <c r="CER1" s="165"/>
      <c r="CES1" s="165"/>
      <c r="CET1" s="165"/>
      <c r="CEU1" s="165"/>
      <c r="CEV1" s="165"/>
      <c r="CEW1" s="165"/>
      <c r="CEX1" s="165"/>
      <c r="CEY1" s="165"/>
      <c r="CEZ1" s="165"/>
      <c r="CFA1" s="165"/>
      <c r="CFB1" s="165"/>
      <c r="CFC1" s="165"/>
      <c r="CFD1" s="165"/>
      <c r="CFE1" s="165"/>
      <c r="CFF1" s="165"/>
      <c r="CFG1" s="165"/>
      <c r="CFH1" s="165"/>
      <c r="CFI1" s="165"/>
      <c r="CFJ1" s="165"/>
      <c r="CFK1" s="165"/>
      <c r="CFL1" s="165"/>
      <c r="CFM1" s="165"/>
      <c r="CFN1" s="165"/>
      <c r="CFO1" s="165"/>
      <c r="CFP1" s="165"/>
      <c r="CFQ1" s="165"/>
      <c r="CFR1" s="165"/>
      <c r="CFS1" s="165"/>
      <c r="CFT1" s="165"/>
      <c r="CFU1" s="165"/>
      <c r="CFV1" s="165"/>
      <c r="CFW1" s="165"/>
      <c r="CFX1" s="165"/>
      <c r="CFY1" s="165"/>
      <c r="CFZ1" s="165"/>
      <c r="CGA1" s="165"/>
      <c r="CGB1" s="165"/>
      <c r="CGC1" s="165"/>
      <c r="CGD1" s="165"/>
      <c r="CGE1" s="165"/>
      <c r="CGF1" s="165"/>
      <c r="CGG1" s="165"/>
      <c r="CGH1" s="165"/>
      <c r="CGI1" s="165"/>
      <c r="CGJ1" s="165"/>
      <c r="CGK1" s="165"/>
      <c r="CGL1" s="165"/>
      <c r="CGM1" s="165"/>
      <c r="CGN1" s="165"/>
      <c r="CGO1" s="165"/>
      <c r="CGP1" s="165"/>
      <c r="CGQ1" s="165"/>
      <c r="CGR1" s="165"/>
      <c r="CGS1" s="165"/>
      <c r="CGT1" s="165"/>
      <c r="CGU1" s="165"/>
      <c r="CGV1" s="165"/>
      <c r="CGW1" s="165"/>
      <c r="CGX1" s="165"/>
      <c r="CGY1" s="165"/>
      <c r="CGZ1" s="165"/>
      <c r="CHA1" s="165"/>
      <c r="CHB1" s="165"/>
      <c r="CHC1" s="165"/>
      <c r="CHD1" s="165"/>
      <c r="CHE1" s="165"/>
      <c r="CHF1" s="165"/>
      <c r="CHG1" s="165"/>
      <c r="CHH1" s="165"/>
      <c r="CHI1" s="165"/>
      <c r="CHJ1" s="165"/>
      <c r="CHK1" s="165"/>
      <c r="CHL1" s="165"/>
      <c r="CHM1" s="165"/>
      <c r="CHN1" s="165"/>
      <c r="CHO1" s="165"/>
      <c r="CHP1" s="165"/>
      <c r="CHQ1" s="165"/>
      <c r="CHR1" s="165"/>
      <c r="CHS1" s="165"/>
      <c r="CHT1" s="165"/>
      <c r="CHU1" s="165"/>
      <c r="CHV1" s="165"/>
      <c r="CHW1" s="165"/>
      <c r="CHX1" s="165"/>
      <c r="CHY1" s="165"/>
      <c r="CHZ1" s="165"/>
      <c r="CIA1" s="165"/>
      <c r="CIB1" s="165"/>
      <c r="CIC1" s="165"/>
      <c r="CID1" s="165"/>
      <c r="CIE1" s="165"/>
      <c r="CIF1" s="165"/>
      <c r="CIG1" s="165"/>
      <c r="CIH1" s="165"/>
      <c r="CII1" s="165"/>
      <c r="CIJ1" s="165"/>
      <c r="CIK1" s="165"/>
      <c r="CIL1" s="165"/>
      <c r="CIM1" s="165"/>
      <c r="CIN1" s="165"/>
      <c r="CIO1" s="165"/>
      <c r="CIP1" s="165"/>
      <c r="CIQ1" s="165"/>
      <c r="CIR1" s="165"/>
      <c r="CIS1" s="165"/>
      <c r="CIT1" s="165"/>
      <c r="CIU1" s="165"/>
      <c r="CIV1" s="165"/>
      <c r="CIW1" s="165"/>
      <c r="CIX1" s="165"/>
      <c r="CIY1" s="165"/>
      <c r="CIZ1" s="165"/>
      <c r="CJA1" s="165"/>
      <c r="CJB1" s="165"/>
      <c r="CJC1" s="165"/>
      <c r="CJD1" s="165"/>
      <c r="CJE1" s="165"/>
      <c r="CJF1" s="165"/>
      <c r="CJG1" s="165"/>
      <c r="CJH1" s="165"/>
      <c r="CJI1" s="165"/>
      <c r="CJJ1" s="165"/>
      <c r="CJK1" s="165"/>
      <c r="CJL1" s="165"/>
      <c r="CJM1" s="165"/>
      <c r="CJN1" s="165"/>
      <c r="CJO1" s="165"/>
      <c r="CJP1" s="165"/>
      <c r="CJQ1" s="165"/>
      <c r="CJR1" s="165"/>
      <c r="CJS1" s="165"/>
      <c r="CJT1" s="165"/>
      <c r="CJU1" s="165"/>
      <c r="CJV1" s="165"/>
      <c r="CJW1" s="165"/>
      <c r="CJX1" s="165"/>
      <c r="CJY1" s="165"/>
      <c r="CJZ1" s="165"/>
      <c r="CKA1" s="165"/>
      <c r="CKB1" s="165"/>
      <c r="CKC1" s="165"/>
      <c r="CKD1" s="165"/>
      <c r="CKE1" s="165"/>
      <c r="CKF1" s="165"/>
      <c r="CKG1" s="165"/>
      <c r="CKH1" s="165"/>
      <c r="CKI1" s="165"/>
      <c r="CKJ1" s="165"/>
      <c r="CKK1" s="165"/>
      <c r="CKL1" s="165"/>
      <c r="CKM1" s="165"/>
      <c r="CKN1" s="165"/>
      <c r="CKO1" s="165"/>
      <c r="CKP1" s="165"/>
      <c r="CKQ1" s="165"/>
      <c r="CKR1" s="165"/>
      <c r="CKS1" s="165"/>
      <c r="CKT1" s="165"/>
      <c r="CKU1" s="165"/>
      <c r="CKV1" s="165"/>
      <c r="CKW1" s="165"/>
      <c r="CKX1" s="165"/>
      <c r="CKY1" s="165"/>
      <c r="CKZ1" s="165"/>
      <c r="CLA1" s="165"/>
      <c r="CLB1" s="165"/>
      <c r="CLC1" s="165"/>
      <c r="CLD1" s="165"/>
      <c r="CLE1" s="165"/>
      <c r="CLF1" s="165"/>
      <c r="CLG1" s="165"/>
      <c r="CLH1" s="165"/>
      <c r="CLI1" s="165"/>
      <c r="CLJ1" s="165"/>
      <c r="CLK1" s="165"/>
      <c r="CLL1" s="165"/>
      <c r="CLM1" s="165"/>
      <c r="CLN1" s="165"/>
      <c r="CLO1" s="165"/>
      <c r="CLP1" s="165"/>
      <c r="CLQ1" s="165"/>
      <c r="CLR1" s="165"/>
      <c r="CLS1" s="165"/>
      <c r="CLT1" s="165"/>
      <c r="CLU1" s="165"/>
      <c r="CLV1" s="165"/>
      <c r="CLW1" s="165"/>
      <c r="CLX1" s="165"/>
      <c r="CLY1" s="165"/>
      <c r="CLZ1" s="165"/>
      <c r="CMA1" s="165"/>
      <c r="CMB1" s="165"/>
      <c r="CMC1" s="165"/>
      <c r="CMD1" s="165"/>
      <c r="CME1" s="165"/>
      <c r="CMF1" s="165"/>
      <c r="CMG1" s="165"/>
      <c r="CMH1" s="165"/>
      <c r="CMI1" s="165"/>
      <c r="CMJ1" s="165"/>
      <c r="CMK1" s="165"/>
      <c r="CML1" s="165"/>
      <c r="CMM1" s="165"/>
      <c r="CMN1" s="165"/>
      <c r="CMO1" s="165"/>
      <c r="CMP1" s="165"/>
      <c r="CMQ1" s="165"/>
      <c r="CMR1" s="165"/>
      <c r="CMS1" s="165"/>
      <c r="CMT1" s="165"/>
      <c r="CMU1" s="165"/>
      <c r="CMV1" s="165"/>
      <c r="CMW1" s="165"/>
      <c r="CMX1" s="165"/>
      <c r="CMY1" s="165"/>
      <c r="CMZ1" s="165"/>
      <c r="CNA1" s="165"/>
      <c r="CNB1" s="165"/>
      <c r="CNC1" s="165"/>
      <c r="CND1" s="165"/>
      <c r="CNE1" s="165"/>
      <c r="CNF1" s="165"/>
      <c r="CNG1" s="165"/>
      <c r="CNH1" s="165"/>
      <c r="CNI1" s="165"/>
      <c r="CNJ1" s="165"/>
      <c r="CNK1" s="165"/>
      <c r="CNL1" s="165"/>
      <c r="CNM1" s="165"/>
      <c r="CNN1" s="165"/>
      <c r="CNO1" s="165"/>
      <c r="CNP1" s="165"/>
      <c r="CNQ1" s="165"/>
      <c r="CNR1" s="165"/>
      <c r="CNS1" s="165"/>
      <c r="CNT1" s="165"/>
      <c r="CNU1" s="165"/>
      <c r="CNV1" s="165"/>
      <c r="CNW1" s="165"/>
      <c r="CNX1" s="165"/>
      <c r="CNY1" s="165"/>
      <c r="CNZ1" s="165"/>
      <c r="COA1" s="165"/>
      <c r="COB1" s="165"/>
      <c r="COC1" s="165"/>
      <c r="COD1" s="165"/>
      <c r="COE1" s="165"/>
      <c r="COF1" s="165"/>
      <c r="COG1" s="165"/>
      <c r="COH1" s="165"/>
      <c r="COI1" s="165"/>
      <c r="COJ1" s="165"/>
      <c r="COK1" s="165"/>
      <c r="COL1" s="165"/>
      <c r="COM1" s="165"/>
      <c r="CON1" s="165"/>
      <c r="COO1" s="165"/>
      <c r="COP1" s="165"/>
      <c r="COQ1" s="165"/>
      <c r="COR1" s="165"/>
      <c r="COS1" s="165"/>
      <c r="COT1" s="165"/>
      <c r="COU1" s="165"/>
      <c r="COV1" s="165"/>
      <c r="COW1" s="165"/>
      <c r="COX1" s="165"/>
      <c r="COY1" s="165"/>
      <c r="COZ1" s="165"/>
      <c r="CPA1" s="165"/>
      <c r="CPB1" s="165"/>
      <c r="CPC1" s="165"/>
      <c r="CPD1" s="165"/>
      <c r="CPE1" s="165"/>
      <c r="CPF1" s="165"/>
      <c r="CPG1" s="165"/>
      <c r="CPH1" s="165"/>
      <c r="CPI1" s="165"/>
      <c r="CPJ1" s="165"/>
      <c r="CPK1" s="165"/>
      <c r="CPL1" s="165"/>
      <c r="CPM1" s="165"/>
      <c r="CPN1" s="165"/>
      <c r="CPO1" s="165"/>
      <c r="CPP1" s="165"/>
      <c r="CPQ1" s="165"/>
      <c r="CPR1" s="165"/>
      <c r="CPS1" s="165"/>
      <c r="CPT1" s="165"/>
      <c r="CPU1" s="165"/>
      <c r="CPV1" s="165"/>
      <c r="CPW1" s="165"/>
      <c r="CPX1" s="165"/>
      <c r="CPY1" s="165"/>
      <c r="CPZ1" s="165"/>
      <c r="CQA1" s="165"/>
      <c r="CQB1" s="165"/>
      <c r="CQC1" s="165"/>
      <c r="CQD1" s="165"/>
      <c r="CQE1" s="165"/>
      <c r="CQF1" s="165"/>
      <c r="CQG1" s="165"/>
      <c r="CQH1" s="165"/>
      <c r="CQI1" s="165"/>
      <c r="CQJ1" s="165"/>
      <c r="CQK1" s="165"/>
      <c r="CQL1" s="165"/>
      <c r="CQM1" s="165"/>
      <c r="CQN1" s="165"/>
      <c r="CQO1" s="165"/>
      <c r="CQP1" s="165"/>
      <c r="CQQ1" s="165"/>
      <c r="CQR1" s="165"/>
      <c r="CQS1" s="165"/>
      <c r="CQT1" s="165"/>
      <c r="CQU1" s="165"/>
      <c r="CQV1" s="165"/>
      <c r="CQW1" s="165"/>
      <c r="CQX1" s="165"/>
      <c r="CQY1" s="165"/>
      <c r="CQZ1" s="165"/>
      <c r="CRA1" s="165"/>
      <c r="CRB1" s="165"/>
      <c r="CRC1" s="165"/>
      <c r="CRD1" s="165"/>
      <c r="CRE1" s="165"/>
      <c r="CRF1" s="165"/>
      <c r="CRG1" s="165"/>
      <c r="CRH1" s="165"/>
      <c r="CRI1" s="165"/>
      <c r="CRJ1" s="165"/>
      <c r="CRK1" s="165"/>
      <c r="CRL1" s="165"/>
      <c r="CRM1" s="165"/>
      <c r="CRN1" s="165"/>
      <c r="CRO1" s="165"/>
      <c r="CRP1" s="165"/>
      <c r="CRQ1" s="165"/>
      <c r="CRR1" s="165"/>
      <c r="CRS1" s="165"/>
      <c r="CRT1" s="165"/>
      <c r="CRU1" s="165"/>
      <c r="CRV1" s="165"/>
      <c r="CRW1" s="165"/>
      <c r="CRX1" s="165"/>
      <c r="CRY1" s="165"/>
      <c r="CRZ1" s="165"/>
      <c r="CSA1" s="165"/>
      <c r="CSB1" s="165"/>
      <c r="CSC1" s="165"/>
      <c r="CSD1" s="165"/>
      <c r="CSE1" s="165"/>
      <c r="CSF1" s="165"/>
      <c r="CSG1" s="165"/>
      <c r="CSH1" s="165"/>
      <c r="CSI1" s="165"/>
      <c r="CSJ1" s="165"/>
      <c r="CSK1" s="165"/>
      <c r="CSL1" s="165"/>
      <c r="CSM1" s="165"/>
      <c r="CSN1" s="165"/>
      <c r="CSO1" s="165"/>
      <c r="CSP1" s="165"/>
      <c r="CSQ1" s="165"/>
      <c r="CSR1" s="165"/>
      <c r="CSS1" s="165"/>
      <c r="CST1" s="165"/>
      <c r="CSU1" s="165"/>
      <c r="CSV1" s="165"/>
      <c r="CSW1" s="165"/>
      <c r="CSX1" s="165"/>
      <c r="CSY1" s="165"/>
      <c r="CSZ1" s="165"/>
      <c r="CTA1" s="165"/>
      <c r="CTB1" s="165"/>
      <c r="CTC1" s="165"/>
      <c r="CTD1" s="165"/>
      <c r="CTE1" s="165"/>
      <c r="CTF1" s="165"/>
      <c r="CTG1" s="165"/>
      <c r="CTH1" s="165"/>
      <c r="CTI1" s="165"/>
      <c r="CTJ1" s="165"/>
      <c r="CTK1" s="165"/>
      <c r="CTL1" s="165"/>
      <c r="CTM1" s="165"/>
      <c r="CTN1" s="165"/>
      <c r="CTO1" s="165"/>
      <c r="CTP1" s="165"/>
      <c r="CTQ1" s="165"/>
      <c r="CTR1" s="165"/>
      <c r="CTS1" s="165"/>
      <c r="CTT1" s="165"/>
      <c r="CTU1" s="165"/>
      <c r="CTV1" s="165"/>
      <c r="CTW1" s="165"/>
      <c r="CTX1" s="165"/>
      <c r="CTY1" s="165"/>
      <c r="CTZ1" s="165"/>
      <c r="CUA1" s="165"/>
      <c r="CUB1" s="165"/>
      <c r="CUC1" s="165"/>
      <c r="CUD1" s="165"/>
      <c r="CUE1" s="165"/>
      <c r="CUF1" s="165"/>
      <c r="CUG1" s="165"/>
      <c r="CUH1" s="165"/>
      <c r="CUI1" s="165"/>
      <c r="CUJ1" s="165"/>
      <c r="CUK1" s="165"/>
      <c r="CUL1" s="165"/>
      <c r="CUM1" s="165"/>
      <c r="CUN1" s="165"/>
      <c r="CUO1" s="165"/>
      <c r="CUP1" s="165"/>
      <c r="CUQ1" s="165"/>
      <c r="CUR1" s="165"/>
      <c r="CUS1" s="165"/>
      <c r="CUT1" s="165"/>
      <c r="CUU1" s="165"/>
      <c r="CUV1" s="165"/>
      <c r="CUW1" s="165"/>
      <c r="CUX1" s="165"/>
      <c r="CUY1" s="165"/>
      <c r="CUZ1" s="165"/>
      <c r="CVA1" s="165"/>
      <c r="CVB1" s="165"/>
      <c r="CVC1" s="165"/>
      <c r="CVD1" s="165"/>
      <c r="CVE1" s="165"/>
      <c r="CVF1" s="165"/>
      <c r="CVG1" s="165"/>
      <c r="CVH1" s="165"/>
      <c r="CVI1" s="165"/>
      <c r="CVJ1" s="165"/>
      <c r="CVK1" s="165"/>
      <c r="CVL1" s="165"/>
      <c r="CVM1" s="165"/>
      <c r="CVN1" s="165"/>
      <c r="CVO1" s="165"/>
      <c r="CVP1" s="165"/>
      <c r="CVQ1" s="165"/>
      <c r="CVR1" s="165"/>
      <c r="CVS1" s="165"/>
      <c r="CVT1" s="165"/>
      <c r="CVU1" s="165"/>
      <c r="CVV1" s="165"/>
      <c r="CVW1" s="165"/>
      <c r="CVX1" s="165"/>
      <c r="CVY1" s="165"/>
      <c r="CVZ1" s="165"/>
      <c r="CWA1" s="165"/>
      <c r="CWB1" s="165"/>
      <c r="CWC1" s="165"/>
      <c r="CWD1" s="165"/>
      <c r="CWE1" s="165"/>
      <c r="CWF1" s="165"/>
      <c r="CWG1" s="165"/>
      <c r="CWH1" s="165"/>
      <c r="CWI1" s="165"/>
      <c r="CWJ1" s="165"/>
      <c r="CWK1" s="165"/>
      <c r="CWL1" s="165"/>
      <c r="CWM1" s="165"/>
      <c r="CWN1" s="165"/>
      <c r="CWO1" s="165"/>
      <c r="CWP1" s="165"/>
      <c r="CWQ1" s="165"/>
      <c r="CWR1" s="165"/>
      <c r="CWS1" s="165"/>
      <c r="CWT1" s="165"/>
      <c r="CWU1" s="165"/>
      <c r="CWV1" s="165"/>
      <c r="CWW1" s="165"/>
      <c r="CWX1" s="165"/>
      <c r="CWY1" s="165"/>
      <c r="CWZ1" s="165"/>
      <c r="CXA1" s="165"/>
      <c r="CXB1" s="165"/>
      <c r="CXC1" s="165"/>
      <c r="CXD1" s="165"/>
      <c r="CXE1" s="165"/>
      <c r="CXF1" s="165"/>
      <c r="CXG1" s="165"/>
      <c r="CXH1" s="165"/>
      <c r="CXI1" s="165"/>
      <c r="CXJ1" s="165"/>
      <c r="CXK1" s="165"/>
      <c r="CXL1" s="165"/>
      <c r="CXM1" s="165"/>
      <c r="CXN1" s="165"/>
      <c r="CXO1" s="165"/>
      <c r="CXP1" s="165"/>
      <c r="CXQ1" s="165"/>
      <c r="CXR1" s="165"/>
      <c r="CXS1" s="165"/>
      <c r="CXT1" s="165"/>
      <c r="CXU1" s="165"/>
      <c r="CXV1" s="165"/>
      <c r="CXW1" s="165"/>
      <c r="CXX1" s="165"/>
      <c r="CXY1" s="165"/>
      <c r="CXZ1" s="165"/>
      <c r="CYA1" s="165"/>
      <c r="CYB1" s="165"/>
      <c r="CYC1" s="165"/>
      <c r="CYD1" s="165"/>
      <c r="CYE1" s="165"/>
      <c r="CYF1" s="165"/>
      <c r="CYG1" s="165"/>
      <c r="CYH1" s="165"/>
      <c r="CYI1" s="165"/>
      <c r="CYJ1" s="165"/>
      <c r="CYK1" s="165"/>
      <c r="CYL1" s="165"/>
      <c r="CYM1" s="165"/>
      <c r="CYN1" s="165"/>
      <c r="CYO1" s="165"/>
      <c r="CYP1" s="165"/>
      <c r="CYQ1" s="165"/>
      <c r="CYR1" s="165"/>
      <c r="CYS1" s="165"/>
      <c r="CYT1" s="165"/>
      <c r="CYU1" s="165"/>
      <c r="CYV1" s="165"/>
      <c r="CYW1" s="165"/>
      <c r="CYX1" s="165"/>
      <c r="CYY1" s="165"/>
      <c r="CYZ1" s="165"/>
      <c r="CZA1" s="165"/>
      <c r="CZB1" s="165"/>
      <c r="CZC1" s="165"/>
      <c r="CZD1" s="165"/>
      <c r="CZE1" s="165"/>
      <c r="CZF1" s="165"/>
      <c r="CZG1" s="165"/>
      <c r="CZH1" s="165"/>
      <c r="CZI1" s="165"/>
      <c r="CZJ1" s="165"/>
      <c r="CZK1" s="165"/>
      <c r="CZL1" s="165"/>
      <c r="CZM1" s="165"/>
      <c r="CZN1" s="165"/>
      <c r="CZO1" s="165"/>
      <c r="CZP1" s="165"/>
      <c r="CZQ1" s="165"/>
      <c r="CZR1" s="165"/>
      <c r="CZS1" s="165"/>
      <c r="CZT1" s="165"/>
      <c r="CZU1" s="165"/>
      <c r="CZV1" s="165"/>
      <c r="CZW1" s="165"/>
      <c r="CZX1" s="165"/>
      <c r="CZY1" s="165"/>
      <c r="CZZ1" s="165"/>
      <c r="DAA1" s="165"/>
      <c r="DAB1" s="165"/>
      <c r="DAC1" s="165"/>
      <c r="DAD1" s="165"/>
      <c r="DAE1" s="165"/>
      <c r="DAF1" s="165"/>
      <c r="DAG1" s="165"/>
      <c r="DAH1" s="165"/>
      <c r="DAI1" s="165"/>
      <c r="DAJ1" s="165"/>
      <c r="DAK1" s="165"/>
      <c r="DAL1" s="165"/>
      <c r="DAM1" s="165"/>
      <c r="DAN1" s="165"/>
      <c r="DAO1" s="165"/>
      <c r="DAP1" s="165"/>
      <c r="DAQ1" s="165"/>
      <c r="DAR1" s="165"/>
      <c r="DAS1" s="165"/>
      <c r="DAT1" s="165"/>
      <c r="DAU1" s="165"/>
      <c r="DAV1" s="165"/>
      <c r="DAW1" s="165"/>
      <c r="DAX1" s="165"/>
      <c r="DAY1" s="165"/>
      <c r="DAZ1" s="165"/>
      <c r="DBA1" s="165"/>
      <c r="DBB1" s="165"/>
      <c r="DBC1" s="165"/>
      <c r="DBD1" s="165"/>
      <c r="DBE1" s="165"/>
      <c r="DBF1" s="165"/>
      <c r="DBG1" s="165"/>
      <c r="DBH1" s="165"/>
      <c r="DBI1" s="165"/>
      <c r="DBJ1" s="165"/>
      <c r="DBK1" s="165"/>
      <c r="DBL1" s="165"/>
      <c r="DBM1" s="165"/>
      <c r="DBN1" s="165"/>
      <c r="DBO1" s="165"/>
      <c r="DBP1" s="165"/>
      <c r="DBQ1" s="165"/>
      <c r="DBR1" s="165"/>
      <c r="DBS1" s="165"/>
      <c r="DBT1" s="165"/>
      <c r="DBU1" s="165"/>
      <c r="DBV1" s="165"/>
      <c r="DBW1" s="165"/>
      <c r="DBX1" s="165"/>
      <c r="DBY1" s="165"/>
      <c r="DBZ1" s="165"/>
      <c r="DCA1" s="165"/>
      <c r="DCB1" s="165"/>
      <c r="DCC1" s="165"/>
      <c r="DCD1" s="165"/>
      <c r="DCE1" s="165"/>
      <c r="DCF1" s="165"/>
      <c r="DCG1" s="165"/>
      <c r="DCH1" s="165"/>
      <c r="DCI1" s="165"/>
      <c r="DCJ1" s="165"/>
      <c r="DCK1" s="165"/>
      <c r="DCL1" s="165"/>
      <c r="DCM1" s="165"/>
      <c r="DCN1" s="165"/>
      <c r="DCO1" s="165"/>
      <c r="DCP1" s="165"/>
      <c r="DCQ1" s="165"/>
      <c r="DCR1" s="165"/>
      <c r="DCS1" s="165"/>
      <c r="DCT1" s="165"/>
      <c r="DCU1" s="165"/>
      <c r="DCV1" s="165"/>
      <c r="DCW1" s="165"/>
      <c r="DCX1" s="165"/>
      <c r="DCY1" s="165"/>
      <c r="DCZ1" s="165"/>
      <c r="DDA1" s="165"/>
      <c r="DDB1" s="165"/>
      <c r="DDC1" s="165"/>
      <c r="DDD1" s="165"/>
      <c r="DDE1" s="165"/>
      <c r="DDF1" s="165"/>
      <c r="DDG1" s="165"/>
      <c r="DDH1" s="165"/>
      <c r="DDI1" s="165"/>
      <c r="DDJ1" s="165"/>
      <c r="DDK1" s="165"/>
      <c r="DDL1" s="165"/>
      <c r="DDM1" s="165"/>
      <c r="DDN1" s="165"/>
      <c r="DDO1" s="165"/>
      <c r="DDP1" s="165"/>
      <c r="DDQ1" s="165"/>
      <c r="DDR1" s="165"/>
      <c r="DDS1" s="165"/>
      <c r="DDT1" s="165"/>
      <c r="DDU1" s="165"/>
      <c r="DDV1" s="165"/>
      <c r="DDW1" s="165"/>
      <c r="DDX1" s="165"/>
      <c r="DDY1" s="165"/>
      <c r="DDZ1" s="165"/>
      <c r="DEA1" s="165"/>
      <c r="DEB1" s="165"/>
      <c r="DEC1" s="165"/>
      <c r="DED1" s="165"/>
      <c r="DEE1" s="165"/>
      <c r="DEF1" s="165"/>
      <c r="DEG1" s="165"/>
      <c r="DEH1" s="165"/>
      <c r="DEI1" s="165"/>
      <c r="DEJ1" s="165"/>
      <c r="DEK1" s="165"/>
      <c r="DEL1" s="165"/>
      <c r="DEM1" s="165"/>
      <c r="DEN1" s="165"/>
      <c r="DEO1" s="165"/>
      <c r="DEP1" s="165"/>
      <c r="DEQ1" s="165"/>
      <c r="DER1" s="165"/>
      <c r="DES1" s="165"/>
      <c r="DET1" s="165"/>
      <c r="DEU1" s="165"/>
      <c r="DEV1" s="165"/>
      <c r="DEW1" s="165"/>
      <c r="DEX1" s="165"/>
      <c r="DEY1" s="165"/>
      <c r="DEZ1" s="165"/>
      <c r="DFA1" s="165"/>
      <c r="DFB1" s="165"/>
      <c r="DFC1" s="165"/>
      <c r="DFD1" s="165"/>
      <c r="DFE1" s="165"/>
      <c r="DFF1" s="165"/>
      <c r="DFG1" s="165"/>
      <c r="DFH1" s="165"/>
      <c r="DFI1" s="165"/>
      <c r="DFJ1" s="165"/>
      <c r="DFK1" s="165"/>
      <c r="DFL1" s="165"/>
      <c r="DFM1" s="165"/>
      <c r="DFN1" s="165"/>
      <c r="DFO1" s="165"/>
      <c r="DFP1" s="165"/>
      <c r="DFQ1" s="165"/>
      <c r="DFR1" s="165"/>
      <c r="DFS1" s="165"/>
      <c r="DFT1" s="165"/>
      <c r="DFU1" s="165"/>
      <c r="DFV1" s="165"/>
      <c r="DFW1" s="165"/>
      <c r="DFX1" s="165"/>
      <c r="DFY1" s="165"/>
      <c r="DFZ1" s="165"/>
      <c r="DGA1" s="165"/>
      <c r="DGB1" s="165"/>
      <c r="DGC1" s="165"/>
      <c r="DGD1" s="165"/>
      <c r="DGE1" s="165"/>
      <c r="DGF1" s="165"/>
      <c r="DGG1" s="165"/>
      <c r="DGH1" s="165"/>
      <c r="DGI1" s="165"/>
      <c r="DGJ1" s="165"/>
      <c r="DGK1" s="165"/>
      <c r="DGL1" s="165"/>
      <c r="DGM1" s="165"/>
      <c r="DGN1" s="165"/>
      <c r="DGO1" s="165"/>
      <c r="DGP1" s="165"/>
      <c r="DGQ1" s="165"/>
      <c r="DGR1" s="165"/>
      <c r="DGS1" s="165"/>
      <c r="DGT1" s="165"/>
      <c r="DGU1" s="165"/>
      <c r="DGV1" s="165"/>
      <c r="DGW1" s="165"/>
      <c r="DGX1" s="165"/>
      <c r="DGY1" s="165"/>
      <c r="DGZ1" s="165"/>
      <c r="DHA1" s="165"/>
      <c r="DHB1" s="165"/>
      <c r="DHC1" s="165"/>
      <c r="DHD1" s="165"/>
      <c r="DHE1" s="165"/>
      <c r="DHF1" s="165"/>
      <c r="DHG1" s="165"/>
      <c r="DHH1" s="165"/>
      <c r="DHI1" s="165"/>
      <c r="DHJ1" s="165"/>
      <c r="DHK1" s="165"/>
      <c r="DHL1" s="165"/>
      <c r="DHM1" s="165"/>
      <c r="DHN1" s="165"/>
      <c r="DHO1" s="165"/>
      <c r="DHP1" s="165"/>
      <c r="DHQ1" s="165"/>
      <c r="DHR1" s="165"/>
      <c r="DHS1" s="165"/>
      <c r="DHT1" s="165"/>
      <c r="DHU1" s="165"/>
      <c r="DHV1" s="165"/>
      <c r="DHW1" s="165"/>
      <c r="DHX1" s="165"/>
      <c r="DHY1" s="165"/>
      <c r="DHZ1" s="165"/>
      <c r="DIA1" s="165"/>
      <c r="DIB1" s="165"/>
      <c r="DIC1" s="165"/>
      <c r="DID1" s="165"/>
      <c r="DIE1" s="165"/>
      <c r="DIF1" s="165"/>
      <c r="DIG1" s="165"/>
      <c r="DIH1" s="165"/>
      <c r="DII1" s="165"/>
      <c r="DIJ1" s="165"/>
      <c r="DIK1" s="165"/>
      <c r="DIL1" s="165"/>
      <c r="DIM1" s="165"/>
      <c r="DIN1" s="165"/>
      <c r="DIO1" s="165"/>
      <c r="DIP1" s="165"/>
      <c r="DIQ1" s="165"/>
      <c r="DIR1" s="165"/>
      <c r="DIS1" s="165"/>
      <c r="DIT1" s="165"/>
      <c r="DIU1" s="165"/>
      <c r="DIV1" s="165"/>
      <c r="DIW1" s="165"/>
      <c r="DIX1" s="165"/>
      <c r="DIY1" s="165"/>
      <c r="DIZ1" s="165"/>
      <c r="DJA1" s="165"/>
      <c r="DJB1" s="165"/>
      <c r="DJC1" s="165"/>
      <c r="DJD1" s="165"/>
      <c r="DJE1" s="165"/>
      <c r="DJF1" s="165"/>
      <c r="DJG1" s="165"/>
      <c r="DJH1" s="165"/>
      <c r="DJI1" s="165"/>
      <c r="DJJ1" s="165"/>
      <c r="DJK1" s="165"/>
      <c r="DJL1" s="165"/>
      <c r="DJM1" s="165"/>
      <c r="DJN1" s="165"/>
      <c r="DJO1" s="165"/>
      <c r="DJP1" s="165"/>
      <c r="DJQ1" s="165"/>
      <c r="DJR1" s="165"/>
      <c r="DJS1" s="165"/>
      <c r="DJT1" s="165"/>
      <c r="DJU1" s="165"/>
      <c r="DJV1" s="165"/>
      <c r="DJW1" s="165"/>
      <c r="DJX1" s="165"/>
      <c r="DJY1" s="165"/>
      <c r="DJZ1" s="165"/>
      <c r="DKA1" s="165"/>
      <c r="DKB1" s="165"/>
      <c r="DKC1" s="165"/>
      <c r="DKD1" s="165"/>
      <c r="DKE1" s="165"/>
      <c r="DKF1" s="165"/>
      <c r="DKG1" s="165"/>
      <c r="DKH1" s="165"/>
      <c r="DKI1" s="165"/>
      <c r="DKJ1" s="165"/>
      <c r="DKK1" s="165"/>
      <c r="DKL1" s="165"/>
      <c r="DKM1" s="165"/>
      <c r="DKN1" s="165"/>
      <c r="DKO1" s="165"/>
      <c r="DKP1" s="165"/>
      <c r="DKQ1" s="165"/>
      <c r="DKR1" s="165"/>
      <c r="DKS1" s="165"/>
      <c r="DKT1" s="165"/>
      <c r="DKU1" s="165"/>
      <c r="DKV1" s="165"/>
      <c r="DKW1" s="165"/>
      <c r="DKX1" s="165"/>
      <c r="DKY1" s="165"/>
      <c r="DKZ1" s="165"/>
      <c r="DLA1" s="165"/>
      <c r="DLB1" s="165"/>
      <c r="DLC1" s="165"/>
      <c r="DLD1" s="165"/>
      <c r="DLE1" s="165"/>
      <c r="DLF1" s="165"/>
      <c r="DLG1" s="165"/>
      <c r="DLH1" s="165"/>
      <c r="DLI1" s="165"/>
      <c r="DLJ1" s="165"/>
      <c r="DLK1" s="165"/>
      <c r="DLL1" s="165"/>
      <c r="DLM1" s="165"/>
      <c r="DLN1" s="165"/>
      <c r="DLO1" s="165"/>
      <c r="DLP1" s="165"/>
      <c r="DLQ1" s="165"/>
      <c r="DLR1" s="165"/>
      <c r="DLS1" s="165"/>
      <c r="DLT1" s="165"/>
      <c r="DLU1" s="165"/>
      <c r="DLV1" s="165"/>
      <c r="DLW1" s="165"/>
      <c r="DLX1" s="165"/>
      <c r="DLY1" s="165"/>
      <c r="DLZ1" s="165"/>
      <c r="DMA1" s="165"/>
      <c r="DMB1" s="165"/>
      <c r="DMC1" s="165"/>
      <c r="DMD1" s="165"/>
      <c r="DME1" s="165"/>
      <c r="DMF1" s="165"/>
      <c r="DMG1" s="165"/>
      <c r="DMH1" s="165"/>
      <c r="DMI1" s="165"/>
      <c r="DMJ1" s="165"/>
      <c r="DMK1" s="165"/>
      <c r="DML1" s="165"/>
      <c r="DMM1" s="165"/>
      <c r="DMN1" s="165"/>
      <c r="DMO1" s="165"/>
      <c r="DMP1" s="165"/>
      <c r="DMQ1" s="165"/>
      <c r="DMR1" s="165"/>
      <c r="DMS1" s="165"/>
      <c r="DMT1" s="165"/>
      <c r="DMU1" s="165"/>
      <c r="DMV1" s="165"/>
      <c r="DMW1" s="165"/>
      <c r="DMX1" s="165"/>
      <c r="DMY1" s="165"/>
      <c r="DMZ1" s="165"/>
      <c r="DNA1" s="165"/>
      <c r="DNB1" s="165"/>
      <c r="DNC1" s="165"/>
      <c r="DND1" s="165"/>
      <c r="DNE1" s="165"/>
      <c r="DNF1" s="165"/>
      <c r="DNG1" s="165"/>
      <c r="DNH1" s="165"/>
      <c r="DNI1" s="165"/>
      <c r="DNJ1" s="165"/>
      <c r="DNK1" s="165"/>
      <c r="DNL1" s="165"/>
      <c r="DNM1" s="165"/>
      <c r="DNN1" s="165"/>
      <c r="DNO1" s="165"/>
      <c r="DNP1" s="165"/>
      <c r="DNQ1" s="165"/>
      <c r="DNR1" s="165"/>
      <c r="DNS1" s="165"/>
      <c r="DNT1" s="165"/>
      <c r="DNU1" s="165"/>
      <c r="DNV1" s="165"/>
      <c r="DNW1" s="165"/>
      <c r="DNX1" s="165"/>
      <c r="DNY1" s="165"/>
      <c r="DNZ1" s="165"/>
      <c r="DOA1" s="165"/>
      <c r="DOB1" s="165"/>
      <c r="DOC1" s="165"/>
      <c r="DOD1" s="165"/>
      <c r="DOE1" s="165"/>
      <c r="DOF1" s="165"/>
      <c r="DOG1" s="165"/>
      <c r="DOH1" s="165"/>
      <c r="DOI1" s="165"/>
      <c r="DOJ1" s="165"/>
      <c r="DOK1" s="165"/>
      <c r="DOL1" s="165"/>
      <c r="DOM1" s="165"/>
      <c r="DON1" s="165"/>
      <c r="DOO1" s="165"/>
      <c r="DOP1" s="165"/>
      <c r="DOQ1" s="165"/>
      <c r="DOR1" s="165"/>
      <c r="DOS1" s="165"/>
      <c r="DOT1" s="165"/>
      <c r="DOU1" s="165"/>
      <c r="DOV1" s="165"/>
      <c r="DOW1" s="165"/>
      <c r="DOX1" s="165"/>
      <c r="DOY1" s="165"/>
      <c r="DOZ1" s="165"/>
      <c r="DPA1" s="165"/>
      <c r="DPB1" s="165"/>
      <c r="DPC1" s="165"/>
      <c r="DPD1" s="165"/>
      <c r="DPE1" s="165"/>
      <c r="DPF1" s="165"/>
      <c r="DPG1" s="165"/>
      <c r="DPH1" s="165"/>
      <c r="DPI1" s="165"/>
      <c r="DPJ1" s="165"/>
      <c r="DPK1" s="165"/>
      <c r="DPL1" s="165"/>
      <c r="DPM1" s="165"/>
      <c r="DPN1" s="165"/>
      <c r="DPO1" s="165"/>
      <c r="DPP1" s="165"/>
      <c r="DPQ1" s="165"/>
      <c r="DPR1" s="165"/>
      <c r="DPS1" s="165"/>
      <c r="DPT1" s="165"/>
      <c r="DPU1" s="165"/>
      <c r="DPV1" s="165"/>
      <c r="DPW1" s="165"/>
      <c r="DPX1" s="165"/>
      <c r="DPY1" s="165"/>
      <c r="DPZ1" s="165"/>
      <c r="DQA1" s="165"/>
      <c r="DQB1" s="165"/>
      <c r="DQC1" s="165"/>
      <c r="DQD1" s="165"/>
      <c r="DQE1" s="165"/>
      <c r="DQF1" s="165"/>
      <c r="DQG1" s="165"/>
      <c r="DQH1" s="165"/>
      <c r="DQI1" s="165"/>
      <c r="DQJ1" s="165"/>
      <c r="DQK1" s="165"/>
      <c r="DQL1" s="165"/>
      <c r="DQM1" s="165"/>
      <c r="DQN1" s="165"/>
      <c r="DQO1" s="165"/>
      <c r="DQP1" s="165"/>
      <c r="DQQ1" s="165"/>
      <c r="DQR1" s="165"/>
      <c r="DQS1" s="165"/>
      <c r="DQT1" s="165"/>
      <c r="DQU1" s="165"/>
      <c r="DQV1" s="165"/>
      <c r="DQW1" s="165"/>
      <c r="DQX1" s="165"/>
      <c r="DQY1" s="165"/>
      <c r="DQZ1" s="165"/>
      <c r="DRA1" s="165"/>
      <c r="DRB1" s="165"/>
      <c r="DRC1" s="165"/>
      <c r="DRD1" s="165"/>
      <c r="DRE1" s="165"/>
      <c r="DRF1" s="165"/>
      <c r="DRG1" s="165"/>
      <c r="DRH1" s="165"/>
      <c r="DRI1" s="165"/>
      <c r="DRJ1" s="165"/>
      <c r="DRK1" s="165"/>
      <c r="DRL1" s="165"/>
      <c r="DRM1" s="165"/>
      <c r="DRN1" s="165"/>
      <c r="DRO1" s="165"/>
      <c r="DRP1" s="165"/>
      <c r="DRQ1" s="165"/>
      <c r="DRR1" s="165"/>
      <c r="DRS1" s="165"/>
      <c r="DRT1" s="165"/>
      <c r="DRU1" s="165"/>
      <c r="DRV1" s="165"/>
      <c r="DRW1" s="165"/>
      <c r="DRX1" s="165"/>
      <c r="DRY1" s="165"/>
      <c r="DRZ1" s="165"/>
      <c r="DSA1" s="165"/>
      <c r="DSB1" s="165"/>
      <c r="DSC1" s="165"/>
      <c r="DSD1" s="165"/>
      <c r="DSE1" s="165"/>
      <c r="DSF1" s="165"/>
      <c r="DSG1" s="165"/>
      <c r="DSH1" s="165"/>
      <c r="DSI1" s="165"/>
      <c r="DSJ1" s="165"/>
      <c r="DSK1" s="165"/>
      <c r="DSL1" s="165"/>
      <c r="DSM1" s="165"/>
      <c r="DSN1" s="165"/>
      <c r="DSO1" s="165"/>
      <c r="DSP1" s="165"/>
      <c r="DSQ1" s="165"/>
      <c r="DSR1" s="165"/>
      <c r="DSS1" s="165"/>
      <c r="DST1" s="165"/>
      <c r="DSU1" s="165"/>
      <c r="DSV1" s="165"/>
      <c r="DSW1" s="165"/>
      <c r="DSX1" s="165"/>
      <c r="DSY1" s="165"/>
      <c r="DSZ1" s="165"/>
      <c r="DTA1" s="165"/>
      <c r="DTB1" s="165"/>
      <c r="DTC1" s="165"/>
      <c r="DTD1" s="165"/>
      <c r="DTE1" s="165"/>
      <c r="DTF1" s="165"/>
      <c r="DTG1" s="165"/>
      <c r="DTH1" s="165"/>
      <c r="DTI1" s="165"/>
      <c r="DTJ1" s="165"/>
      <c r="DTK1" s="165"/>
      <c r="DTL1" s="165"/>
      <c r="DTM1" s="165"/>
      <c r="DTN1" s="165"/>
      <c r="DTO1" s="165"/>
      <c r="DTP1" s="165"/>
      <c r="DTQ1" s="165"/>
      <c r="DTR1" s="165"/>
      <c r="DTS1" s="165"/>
      <c r="DTT1" s="165"/>
      <c r="DTU1" s="165"/>
      <c r="DTV1" s="165"/>
      <c r="DTW1" s="165"/>
      <c r="DTX1" s="165"/>
      <c r="DTY1" s="165"/>
      <c r="DTZ1" s="165"/>
      <c r="DUA1" s="165"/>
      <c r="DUB1" s="165"/>
      <c r="DUC1" s="165"/>
      <c r="DUD1" s="165"/>
      <c r="DUE1" s="165"/>
      <c r="DUF1" s="165"/>
      <c r="DUG1" s="165"/>
      <c r="DUH1" s="165"/>
      <c r="DUI1" s="165"/>
      <c r="DUJ1" s="165"/>
      <c r="DUK1" s="165"/>
      <c r="DUL1" s="165"/>
      <c r="DUM1" s="165"/>
      <c r="DUN1" s="165"/>
      <c r="DUO1" s="165"/>
      <c r="DUP1" s="165"/>
      <c r="DUQ1" s="165"/>
      <c r="DUR1" s="165"/>
      <c r="DUS1" s="165"/>
      <c r="DUT1" s="165"/>
      <c r="DUU1" s="165"/>
      <c r="DUV1" s="165"/>
      <c r="DUW1" s="165"/>
      <c r="DUX1" s="165"/>
      <c r="DUY1" s="165"/>
      <c r="DUZ1" s="165"/>
      <c r="DVA1" s="165"/>
      <c r="DVB1" s="165"/>
      <c r="DVC1" s="165"/>
      <c r="DVD1" s="165"/>
      <c r="DVE1" s="165"/>
      <c r="DVF1" s="165"/>
      <c r="DVG1" s="165"/>
      <c r="DVH1" s="165"/>
      <c r="DVI1" s="165"/>
      <c r="DVJ1" s="165"/>
      <c r="DVK1" s="165"/>
      <c r="DVL1" s="165"/>
      <c r="DVM1" s="165"/>
      <c r="DVN1" s="165"/>
      <c r="DVO1" s="165"/>
      <c r="DVP1" s="165"/>
      <c r="DVQ1" s="165"/>
      <c r="DVR1" s="165"/>
      <c r="DVS1" s="165"/>
      <c r="DVT1" s="165"/>
      <c r="DVU1" s="165"/>
      <c r="DVV1" s="165"/>
      <c r="DVW1" s="165"/>
      <c r="DVX1" s="165"/>
      <c r="DVY1" s="165"/>
      <c r="DVZ1" s="165"/>
      <c r="DWA1" s="165"/>
      <c r="DWB1" s="165"/>
      <c r="DWC1" s="165"/>
      <c r="DWD1" s="165"/>
      <c r="DWE1" s="165"/>
      <c r="DWF1" s="165"/>
      <c r="DWG1" s="165"/>
      <c r="DWH1" s="165"/>
      <c r="DWI1" s="165"/>
      <c r="DWJ1" s="165"/>
      <c r="DWK1" s="165"/>
      <c r="DWL1" s="165"/>
      <c r="DWM1" s="165"/>
      <c r="DWN1" s="165"/>
      <c r="DWO1" s="165"/>
      <c r="DWP1" s="165"/>
      <c r="DWQ1" s="165"/>
      <c r="DWR1" s="165"/>
      <c r="DWS1" s="165"/>
      <c r="DWT1" s="165"/>
      <c r="DWU1" s="165"/>
      <c r="DWV1" s="165"/>
      <c r="DWW1" s="165"/>
      <c r="DWX1" s="165"/>
      <c r="DWY1" s="165"/>
      <c r="DWZ1" s="165"/>
      <c r="DXA1" s="165"/>
      <c r="DXB1" s="165"/>
      <c r="DXC1" s="165"/>
      <c r="DXD1" s="165"/>
      <c r="DXE1" s="165"/>
      <c r="DXF1" s="165"/>
      <c r="DXG1" s="165"/>
      <c r="DXH1" s="165"/>
      <c r="DXI1" s="165"/>
      <c r="DXJ1" s="165"/>
      <c r="DXK1" s="165"/>
      <c r="DXL1" s="165"/>
      <c r="DXM1" s="165"/>
      <c r="DXN1" s="165"/>
      <c r="DXO1" s="165"/>
      <c r="DXP1" s="165"/>
      <c r="DXQ1" s="165"/>
      <c r="DXR1" s="165"/>
      <c r="DXS1" s="165"/>
      <c r="DXT1" s="165"/>
      <c r="DXU1" s="165"/>
      <c r="DXV1" s="165"/>
      <c r="DXW1" s="165"/>
      <c r="DXX1" s="165"/>
      <c r="DXY1" s="165"/>
      <c r="DXZ1" s="165"/>
      <c r="DYA1" s="165"/>
      <c r="DYB1" s="165"/>
      <c r="DYC1" s="165"/>
      <c r="DYD1" s="165"/>
      <c r="DYE1" s="165"/>
      <c r="DYF1" s="165"/>
      <c r="DYG1" s="165"/>
      <c r="DYH1" s="165"/>
      <c r="DYI1" s="165"/>
      <c r="DYJ1" s="165"/>
      <c r="DYK1" s="165"/>
      <c r="DYL1" s="165"/>
      <c r="DYM1" s="165"/>
      <c r="DYN1" s="165"/>
      <c r="DYO1" s="165"/>
      <c r="DYP1" s="165"/>
      <c r="DYQ1" s="165"/>
      <c r="DYR1" s="165"/>
      <c r="DYS1" s="165"/>
      <c r="DYT1" s="165"/>
      <c r="DYU1" s="165"/>
      <c r="DYV1" s="165"/>
      <c r="DYW1" s="165"/>
      <c r="DYX1" s="165"/>
      <c r="DYY1" s="165"/>
      <c r="DYZ1" s="165"/>
      <c r="DZA1" s="165"/>
      <c r="DZB1" s="165"/>
      <c r="DZC1" s="165"/>
      <c r="DZD1" s="165"/>
      <c r="DZE1" s="165"/>
      <c r="DZF1" s="165"/>
      <c r="DZG1" s="165"/>
      <c r="DZH1" s="165"/>
      <c r="DZI1" s="165"/>
      <c r="DZJ1" s="165"/>
      <c r="DZK1" s="165"/>
      <c r="DZL1" s="165"/>
      <c r="DZM1" s="165"/>
      <c r="DZN1" s="165"/>
      <c r="DZO1" s="165"/>
      <c r="DZP1" s="165"/>
      <c r="DZQ1" s="165"/>
      <c r="DZR1" s="165"/>
      <c r="DZS1" s="165"/>
      <c r="DZT1" s="165"/>
      <c r="DZU1" s="165"/>
      <c r="DZV1" s="165"/>
      <c r="DZW1" s="165"/>
      <c r="DZX1" s="165"/>
      <c r="DZY1" s="165"/>
      <c r="DZZ1" s="165"/>
      <c r="EAA1" s="165"/>
      <c r="EAB1" s="165"/>
      <c r="EAC1" s="165"/>
      <c r="EAD1" s="165"/>
      <c r="EAE1" s="165"/>
      <c r="EAF1" s="165"/>
      <c r="EAG1" s="165"/>
      <c r="EAH1" s="165"/>
      <c r="EAI1" s="165"/>
      <c r="EAJ1" s="165"/>
      <c r="EAK1" s="165"/>
      <c r="EAL1" s="165"/>
      <c r="EAM1" s="165"/>
      <c r="EAN1" s="165"/>
      <c r="EAO1" s="165"/>
      <c r="EAP1" s="165"/>
      <c r="EAQ1" s="165"/>
      <c r="EAR1" s="165"/>
      <c r="EAS1" s="165"/>
      <c r="EAT1" s="165"/>
      <c r="EAU1" s="165"/>
      <c r="EAV1" s="165"/>
      <c r="EAW1" s="165"/>
      <c r="EAX1" s="165"/>
      <c r="EAY1" s="165"/>
      <c r="EAZ1" s="165"/>
      <c r="EBA1" s="165"/>
      <c r="EBB1" s="165"/>
      <c r="EBC1" s="165"/>
      <c r="EBD1" s="165"/>
      <c r="EBE1" s="165"/>
      <c r="EBF1" s="165"/>
      <c r="EBG1" s="165"/>
      <c r="EBH1" s="165"/>
      <c r="EBI1" s="165"/>
      <c r="EBJ1" s="165"/>
      <c r="EBK1" s="165"/>
      <c r="EBL1" s="165"/>
      <c r="EBM1" s="165"/>
      <c r="EBN1" s="165"/>
      <c r="EBO1" s="165"/>
      <c r="EBP1" s="165"/>
      <c r="EBQ1" s="165"/>
      <c r="EBR1" s="165"/>
      <c r="EBS1" s="165"/>
      <c r="EBT1" s="165"/>
      <c r="EBU1" s="165"/>
      <c r="EBV1" s="165"/>
      <c r="EBW1" s="165"/>
      <c r="EBX1" s="165"/>
      <c r="EBY1" s="165"/>
      <c r="EBZ1" s="165"/>
      <c r="ECA1" s="165"/>
      <c r="ECB1" s="165"/>
      <c r="ECC1" s="165"/>
      <c r="ECD1" s="165"/>
      <c r="ECE1" s="165"/>
      <c r="ECF1" s="165"/>
      <c r="ECG1" s="165"/>
      <c r="ECH1" s="165"/>
      <c r="ECI1" s="165"/>
      <c r="ECJ1" s="165"/>
      <c r="ECK1" s="165"/>
      <c r="ECL1" s="165"/>
      <c r="ECM1" s="165"/>
      <c r="ECN1" s="165"/>
      <c r="ECO1" s="165"/>
      <c r="ECP1" s="165"/>
      <c r="ECQ1" s="165"/>
      <c r="ECR1" s="165"/>
      <c r="ECS1" s="165"/>
      <c r="ECT1" s="165"/>
      <c r="ECU1" s="165"/>
      <c r="ECV1" s="165"/>
      <c r="ECW1" s="165"/>
      <c r="ECX1" s="165"/>
      <c r="ECY1" s="165"/>
      <c r="ECZ1" s="165"/>
      <c r="EDA1" s="165"/>
      <c r="EDB1" s="165"/>
      <c r="EDC1" s="165"/>
      <c r="EDD1" s="165"/>
      <c r="EDE1" s="165"/>
      <c r="EDF1" s="165"/>
      <c r="EDG1" s="165"/>
      <c r="EDH1" s="165"/>
      <c r="EDI1" s="165"/>
      <c r="EDJ1" s="165"/>
      <c r="EDK1" s="165"/>
      <c r="EDL1" s="165"/>
      <c r="EDM1" s="165"/>
      <c r="EDN1" s="165"/>
      <c r="EDO1" s="165"/>
      <c r="EDP1" s="165"/>
      <c r="EDQ1" s="165"/>
      <c r="EDR1" s="165"/>
      <c r="EDS1" s="165"/>
      <c r="EDT1" s="165"/>
      <c r="EDU1" s="165"/>
      <c r="EDV1" s="165"/>
      <c r="EDW1" s="165"/>
      <c r="EDX1" s="165"/>
      <c r="EDY1" s="165"/>
      <c r="EDZ1" s="165"/>
      <c r="EEA1" s="165"/>
      <c r="EEB1" s="165"/>
      <c r="EEC1" s="165"/>
      <c r="EED1" s="165"/>
      <c r="EEE1" s="165"/>
      <c r="EEF1" s="165"/>
      <c r="EEG1" s="165"/>
      <c r="EEH1" s="165"/>
      <c r="EEI1" s="165"/>
      <c r="EEJ1" s="165"/>
      <c r="EEK1" s="165"/>
      <c r="EEL1" s="165"/>
      <c r="EEM1" s="165"/>
      <c r="EEN1" s="165"/>
      <c r="EEO1" s="165"/>
      <c r="EEP1" s="165"/>
      <c r="EEQ1" s="165"/>
      <c r="EER1" s="165"/>
      <c r="EES1" s="165"/>
      <c r="EET1" s="165"/>
      <c r="EEU1" s="165"/>
      <c r="EEV1" s="165"/>
      <c r="EEW1" s="165"/>
      <c r="EEX1" s="165"/>
      <c r="EEY1" s="165"/>
      <c r="EEZ1" s="165"/>
      <c r="EFA1" s="165"/>
      <c r="EFB1" s="165"/>
      <c r="EFC1" s="165"/>
      <c r="EFD1" s="165"/>
      <c r="EFE1" s="165"/>
      <c r="EFF1" s="165"/>
      <c r="EFG1" s="165"/>
      <c r="EFH1" s="165"/>
      <c r="EFI1" s="165"/>
      <c r="EFJ1" s="165"/>
      <c r="EFK1" s="165"/>
      <c r="EFL1" s="165"/>
      <c r="EFM1" s="165"/>
      <c r="EFN1" s="165"/>
      <c r="EFO1" s="165"/>
      <c r="EFP1" s="165"/>
      <c r="EFQ1" s="165"/>
      <c r="EFR1" s="165"/>
      <c r="EFS1" s="165"/>
      <c r="EFT1" s="165"/>
      <c r="EFU1" s="165"/>
      <c r="EFV1" s="165"/>
      <c r="EFW1" s="165"/>
      <c r="EFX1" s="165"/>
      <c r="EFY1" s="165"/>
      <c r="EFZ1" s="165"/>
      <c r="EGA1" s="165"/>
      <c r="EGB1" s="165"/>
      <c r="EGC1" s="165"/>
      <c r="EGD1" s="165"/>
      <c r="EGE1" s="165"/>
      <c r="EGF1" s="165"/>
      <c r="EGG1" s="165"/>
      <c r="EGH1" s="165"/>
      <c r="EGI1" s="165"/>
      <c r="EGJ1" s="165"/>
      <c r="EGK1" s="165"/>
      <c r="EGL1" s="165"/>
      <c r="EGM1" s="165"/>
      <c r="EGN1" s="165"/>
      <c r="EGO1" s="165"/>
      <c r="EGP1" s="165"/>
      <c r="EGQ1" s="165"/>
      <c r="EGR1" s="165"/>
      <c r="EGS1" s="165"/>
      <c r="EGT1" s="165"/>
      <c r="EGU1" s="165"/>
      <c r="EGV1" s="165"/>
      <c r="EGW1" s="165"/>
      <c r="EGX1" s="165"/>
      <c r="EGY1" s="165"/>
      <c r="EGZ1" s="165"/>
      <c r="EHA1" s="165"/>
      <c r="EHB1" s="165"/>
      <c r="EHC1" s="165"/>
      <c r="EHD1" s="165"/>
      <c r="EHE1" s="165"/>
      <c r="EHF1" s="165"/>
      <c r="EHG1" s="165"/>
      <c r="EHH1" s="165"/>
      <c r="EHI1" s="165"/>
      <c r="EHJ1" s="165"/>
      <c r="EHK1" s="165"/>
      <c r="EHL1" s="165"/>
      <c r="EHM1" s="165"/>
      <c r="EHN1" s="165"/>
      <c r="EHO1" s="165"/>
      <c r="EHP1" s="165"/>
      <c r="EHQ1" s="165"/>
      <c r="EHR1" s="165"/>
      <c r="EHS1" s="165"/>
      <c r="EHT1" s="165"/>
      <c r="EHU1" s="165"/>
      <c r="EHV1" s="165"/>
      <c r="EHW1" s="165"/>
      <c r="EHX1" s="165"/>
      <c r="EHY1" s="165"/>
      <c r="EHZ1" s="165"/>
      <c r="EIA1" s="165"/>
      <c r="EIB1" s="165"/>
      <c r="EIC1" s="165"/>
      <c r="EID1" s="165"/>
      <c r="EIE1" s="165"/>
      <c r="EIF1" s="165"/>
      <c r="EIG1" s="165"/>
      <c r="EIH1" s="165"/>
      <c r="EII1" s="165"/>
      <c r="EIJ1" s="165"/>
      <c r="EIK1" s="165"/>
      <c r="EIL1" s="165"/>
      <c r="EIM1" s="165"/>
      <c r="EIN1" s="165"/>
      <c r="EIO1" s="165"/>
      <c r="EIP1" s="165"/>
      <c r="EIQ1" s="165"/>
      <c r="EIR1" s="165"/>
      <c r="EIS1" s="165"/>
      <c r="EIT1" s="165"/>
      <c r="EIU1" s="165"/>
      <c r="EIV1" s="165"/>
      <c r="EIW1" s="165"/>
      <c r="EIX1" s="165"/>
      <c r="EIY1" s="165"/>
      <c r="EIZ1" s="165"/>
      <c r="EJA1" s="165"/>
      <c r="EJB1" s="165"/>
      <c r="EJC1" s="165"/>
      <c r="EJD1" s="165"/>
      <c r="EJE1" s="165"/>
      <c r="EJF1" s="165"/>
      <c r="EJG1" s="165"/>
      <c r="EJH1" s="165"/>
      <c r="EJI1" s="165"/>
      <c r="EJJ1" s="165"/>
      <c r="EJK1" s="165"/>
      <c r="EJL1" s="165"/>
      <c r="EJM1" s="165"/>
      <c r="EJN1" s="165"/>
      <c r="EJO1" s="165"/>
      <c r="EJP1" s="165"/>
      <c r="EJQ1" s="165"/>
      <c r="EJR1" s="165"/>
      <c r="EJS1" s="165"/>
      <c r="EJT1" s="165"/>
      <c r="EJU1" s="165"/>
      <c r="EJV1" s="165"/>
      <c r="EJW1" s="165"/>
      <c r="EJX1" s="165"/>
      <c r="EJY1" s="165"/>
      <c r="EJZ1" s="165"/>
      <c r="EKA1" s="165"/>
      <c r="EKB1" s="165"/>
      <c r="EKC1" s="165"/>
      <c r="EKD1" s="165"/>
      <c r="EKE1" s="165"/>
      <c r="EKF1" s="165"/>
      <c r="EKG1" s="165"/>
      <c r="EKH1" s="165"/>
      <c r="EKI1" s="165"/>
      <c r="EKJ1" s="165"/>
      <c r="EKK1" s="165"/>
      <c r="EKL1" s="165"/>
      <c r="EKM1" s="165"/>
      <c r="EKN1" s="165"/>
      <c r="EKO1" s="165"/>
      <c r="EKP1" s="165"/>
      <c r="EKQ1" s="165"/>
      <c r="EKR1" s="165"/>
      <c r="EKS1" s="165"/>
      <c r="EKT1" s="165"/>
      <c r="EKU1" s="165"/>
      <c r="EKV1" s="165"/>
      <c r="EKW1" s="165"/>
      <c r="EKX1" s="165"/>
      <c r="EKY1" s="165"/>
      <c r="EKZ1" s="165"/>
      <c r="ELA1" s="165"/>
      <c r="ELB1" s="165"/>
      <c r="ELC1" s="165"/>
      <c r="ELD1" s="165"/>
      <c r="ELE1" s="165"/>
      <c r="ELF1" s="165"/>
      <c r="ELG1" s="165"/>
      <c r="ELH1" s="165"/>
      <c r="ELI1" s="165"/>
      <c r="ELJ1" s="165"/>
      <c r="ELK1" s="165"/>
      <c r="ELL1" s="165"/>
      <c r="ELM1" s="165"/>
      <c r="ELN1" s="165"/>
      <c r="ELO1" s="165"/>
      <c r="ELP1" s="165"/>
      <c r="ELQ1" s="165"/>
      <c r="ELR1" s="165"/>
      <c r="ELS1" s="165"/>
      <c r="ELT1" s="165"/>
      <c r="ELU1" s="165"/>
      <c r="ELV1" s="165"/>
      <c r="ELW1" s="165"/>
      <c r="ELX1" s="165"/>
      <c r="ELY1" s="165"/>
      <c r="ELZ1" s="165"/>
      <c r="EMA1" s="165"/>
      <c r="EMB1" s="165"/>
      <c r="EMC1" s="165"/>
      <c r="EMD1" s="165"/>
      <c r="EME1" s="165"/>
      <c r="EMF1" s="165"/>
      <c r="EMG1" s="165"/>
      <c r="EMH1" s="165"/>
      <c r="EMI1" s="165"/>
      <c r="EMJ1" s="165"/>
      <c r="EMK1" s="165"/>
      <c r="EML1" s="165"/>
      <c r="EMM1" s="165"/>
      <c r="EMN1" s="165"/>
      <c r="EMO1" s="165"/>
      <c r="EMP1" s="165"/>
      <c r="EMQ1" s="165"/>
      <c r="EMR1" s="165"/>
      <c r="EMS1" s="165"/>
      <c r="EMT1" s="165"/>
      <c r="EMU1" s="165"/>
      <c r="EMV1" s="165"/>
      <c r="EMW1" s="165"/>
      <c r="EMX1" s="165"/>
      <c r="EMY1" s="165"/>
      <c r="EMZ1" s="165"/>
      <c r="ENA1" s="165"/>
      <c r="ENB1" s="165"/>
      <c r="ENC1" s="165"/>
      <c r="END1" s="165"/>
      <c r="ENE1" s="165"/>
      <c r="ENF1" s="165"/>
      <c r="ENG1" s="165"/>
      <c r="ENH1" s="165"/>
      <c r="ENI1" s="165"/>
      <c r="ENJ1" s="165"/>
      <c r="ENK1" s="165"/>
      <c r="ENL1" s="165"/>
      <c r="ENM1" s="165"/>
      <c r="ENN1" s="165"/>
      <c r="ENO1" s="165"/>
      <c r="ENP1" s="165"/>
      <c r="ENQ1" s="165"/>
      <c r="ENR1" s="165"/>
      <c r="ENS1" s="165"/>
      <c r="ENT1" s="165"/>
      <c r="ENU1" s="165"/>
      <c r="ENV1" s="165"/>
      <c r="ENW1" s="165"/>
      <c r="ENX1" s="165"/>
      <c r="ENY1" s="165"/>
      <c r="ENZ1" s="165"/>
      <c r="EOA1" s="165"/>
      <c r="EOB1" s="165"/>
      <c r="EOC1" s="165"/>
      <c r="EOD1" s="165"/>
      <c r="EOE1" s="165"/>
      <c r="EOF1" s="165"/>
      <c r="EOG1" s="165"/>
      <c r="EOH1" s="165"/>
      <c r="EOI1" s="165"/>
      <c r="EOJ1" s="165"/>
      <c r="EOK1" s="165"/>
      <c r="EOL1" s="165"/>
      <c r="EOM1" s="165"/>
      <c r="EON1" s="165"/>
      <c r="EOO1" s="165"/>
      <c r="EOP1" s="165"/>
      <c r="EOQ1" s="165"/>
      <c r="EOR1" s="165"/>
      <c r="EOS1" s="165"/>
      <c r="EOT1" s="165"/>
      <c r="EOU1" s="165"/>
      <c r="EOV1" s="165"/>
      <c r="EOW1" s="165"/>
      <c r="EOX1" s="165"/>
      <c r="EOY1" s="165"/>
      <c r="EOZ1" s="165"/>
      <c r="EPA1" s="165"/>
      <c r="EPB1" s="165"/>
      <c r="EPC1" s="165"/>
      <c r="EPD1" s="165"/>
      <c r="EPE1" s="165"/>
      <c r="EPF1" s="165"/>
      <c r="EPG1" s="165"/>
      <c r="EPH1" s="165"/>
      <c r="EPI1" s="165"/>
      <c r="EPJ1" s="165"/>
      <c r="EPK1" s="165"/>
      <c r="EPL1" s="165"/>
      <c r="EPM1" s="165"/>
      <c r="EPN1" s="165"/>
      <c r="EPO1" s="165"/>
      <c r="EPP1" s="165"/>
      <c r="EPQ1" s="165"/>
      <c r="EPR1" s="165"/>
      <c r="EPS1" s="165"/>
      <c r="EPT1" s="165"/>
      <c r="EPU1" s="165"/>
      <c r="EPV1" s="165"/>
      <c r="EPW1" s="165"/>
      <c r="EPX1" s="165"/>
      <c r="EPY1" s="165"/>
      <c r="EPZ1" s="165"/>
      <c r="EQA1" s="165"/>
      <c r="EQB1" s="165"/>
      <c r="EQC1" s="165"/>
      <c r="EQD1" s="165"/>
      <c r="EQE1" s="165"/>
      <c r="EQF1" s="165"/>
      <c r="EQG1" s="165"/>
      <c r="EQH1" s="165"/>
      <c r="EQI1" s="165"/>
      <c r="EQJ1" s="165"/>
      <c r="EQK1" s="165"/>
      <c r="EQL1" s="165"/>
      <c r="EQM1" s="165"/>
      <c r="EQN1" s="165"/>
      <c r="EQO1" s="165"/>
      <c r="EQP1" s="165"/>
      <c r="EQQ1" s="165"/>
      <c r="EQR1" s="165"/>
      <c r="EQS1" s="165"/>
      <c r="EQT1" s="165"/>
      <c r="EQU1" s="165"/>
      <c r="EQV1" s="165"/>
      <c r="EQW1" s="165"/>
      <c r="EQX1" s="165"/>
      <c r="EQY1" s="165"/>
      <c r="EQZ1" s="165"/>
      <c r="ERA1" s="165"/>
      <c r="ERB1" s="165"/>
      <c r="ERC1" s="165"/>
      <c r="ERD1" s="165"/>
      <c r="ERE1" s="165"/>
      <c r="ERF1" s="165"/>
      <c r="ERG1" s="165"/>
      <c r="ERH1" s="165"/>
      <c r="ERI1" s="165"/>
      <c r="ERJ1" s="165"/>
      <c r="ERK1" s="165"/>
      <c r="ERL1" s="165"/>
      <c r="ERM1" s="165"/>
      <c r="ERN1" s="165"/>
      <c r="ERO1" s="165"/>
      <c r="ERP1" s="165"/>
      <c r="ERQ1" s="165"/>
      <c r="ERR1" s="165"/>
      <c r="ERS1" s="165"/>
      <c r="ERT1" s="165"/>
      <c r="ERU1" s="165"/>
      <c r="ERV1" s="165"/>
      <c r="ERW1" s="165"/>
      <c r="ERX1" s="165"/>
      <c r="ERY1" s="165"/>
      <c r="ERZ1" s="165"/>
      <c r="ESA1" s="165"/>
      <c r="ESB1" s="165"/>
      <c r="ESC1" s="165"/>
      <c r="ESD1" s="165"/>
      <c r="ESE1" s="165"/>
      <c r="ESF1" s="165"/>
      <c r="ESG1" s="165"/>
      <c r="ESH1" s="165"/>
      <c r="ESI1" s="165"/>
      <c r="ESJ1" s="165"/>
      <c r="ESK1" s="165"/>
      <c r="ESL1" s="165"/>
      <c r="ESM1" s="165"/>
      <c r="ESN1" s="165"/>
      <c r="ESO1" s="165"/>
      <c r="ESP1" s="165"/>
      <c r="ESQ1" s="165"/>
      <c r="ESR1" s="165"/>
      <c r="ESS1" s="165"/>
      <c r="EST1" s="165"/>
      <c r="ESU1" s="165"/>
      <c r="ESV1" s="165"/>
      <c r="ESW1" s="165"/>
      <c r="ESX1" s="165"/>
      <c r="ESY1" s="165"/>
      <c r="ESZ1" s="165"/>
      <c r="ETA1" s="165"/>
      <c r="ETB1" s="165"/>
      <c r="ETC1" s="165"/>
      <c r="ETD1" s="165"/>
      <c r="ETE1" s="165"/>
      <c r="ETF1" s="165"/>
      <c r="ETG1" s="165"/>
      <c r="ETH1" s="165"/>
      <c r="ETI1" s="165"/>
      <c r="ETJ1" s="165"/>
      <c r="ETK1" s="165"/>
      <c r="ETL1" s="165"/>
      <c r="ETM1" s="165"/>
      <c r="ETN1" s="165"/>
      <c r="ETO1" s="165"/>
      <c r="ETP1" s="165"/>
      <c r="ETQ1" s="165"/>
      <c r="ETR1" s="165"/>
      <c r="ETS1" s="165"/>
      <c r="ETT1" s="165"/>
      <c r="ETU1" s="165"/>
      <c r="ETV1" s="165"/>
      <c r="ETW1" s="165"/>
      <c r="ETX1" s="165"/>
      <c r="ETY1" s="165"/>
      <c r="ETZ1" s="165"/>
      <c r="EUA1" s="165"/>
      <c r="EUB1" s="165"/>
      <c r="EUC1" s="165"/>
      <c r="EUD1" s="165"/>
      <c r="EUE1" s="165"/>
      <c r="EUF1" s="165"/>
      <c r="EUG1" s="165"/>
      <c r="EUH1" s="165"/>
      <c r="EUI1" s="165"/>
      <c r="EUJ1" s="165"/>
      <c r="EUK1" s="165"/>
      <c r="EUL1" s="165"/>
      <c r="EUM1" s="165"/>
      <c r="EUN1" s="165"/>
      <c r="EUO1" s="165"/>
      <c r="EUP1" s="165"/>
      <c r="EUQ1" s="165"/>
      <c r="EUR1" s="165"/>
      <c r="EUS1" s="165"/>
      <c r="EUT1" s="165"/>
      <c r="EUU1" s="165"/>
      <c r="EUV1" s="165"/>
      <c r="EUW1" s="165"/>
      <c r="EUX1" s="165"/>
      <c r="EUY1" s="165"/>
      <c r="EUZ1" s="165"/>
      <c r="EVA1" s="165"/>
      <c r="EVB1" s="165"/>
      <c r="EVC1" s="165"/>
      <c r="EVD1" s="165"/>
      <c r="EVE1" s="165"/>
      <c r="EVF1" s="165"/>
      <c r="EVG1" s="165"/>
      <c r="EVH1" s="165"/>
      <c r="EVI1" s="165"/>
      <c r="EVJ1" s="165"/>
      <c r="EVK1" s="165"/>
      <c r="EVL1" s="165"/>
      <c r="EVM1" s="165"/>
      <c r="EVN1" s="165"/>
      <c r="EVO1" s="165"/>
      <c r="EVP1" s="165"/>
      <c r="EVQ1" s="165"/>
      <c r="EVR1" s="165"/>
      <c r="EVS1" s="165"/>
      <c r="EVT1" s="165"/>
      <c r="EVU1" s="165"/>
      <c r="EVV1" s="165"/>
      <c r="EVW1" s="165"/>
      <c r="EVX1" s="165"/>
      <c r="EVY1" s="165"/>
      <c r="EVZ1" s="165"/>
      <c r="EWA1" s="165"/>
      <c r="EWB1" s="165"/>
      <c r="EWC1" s="165"/>
      <c r="EWD1" s="165"/>
      <c r="EWE1" s="165"/>
      <c r="EWF1" s="165"/>
      <c r="EWG1" s="165"/>
      <c r="EWH1" s="165"/>
      <c r="EWI1" s="165"/>
      <c r="EWJ1" s="165"/>
      <c r="EWK1" s="165"/>
      <c r="EWL1" s="165"/>
      <c r="EWM1" s="165"/>
      <c r="EWN1" s="165"/>
      <c r="EWO1" s="165"/>
      <c r="EWP1" s="165"/>
      <c r="EWQ1" s="165"/>
      <c r="EWR1" s="165"/>
      <c r="EWS1" s="165"/>
      <c r="EWT1" s="165"/>
      <c r="EWU1" s="165"/>
      <c r="EWV1" s="165"/>
      <c r="EWW1" s="165"/>
      <c r="EWX1" s="165"/>
      <c r="EWY1" s="165"/>
      <c r="EWZ1" s="165"/>
      <c r="EXA1" s="165"/>
      <c r="EXB1" s="165"/>
      <c r="EXC1" s="165"/>
      <c r="EXD1" s="165"/>
      <c r="EXE1" s="165"/>
      <c r="EXF1" s="165"/>
      <c r="EXG1" s="165"/>
      <c r="EXH1" s="165"/>
      <c r="EXI1" s="165"/>
      <c r="EXJ1" s="165"/>
      <c r="EXK1" s="165"/>
      <c r="EXL1" s="165"/>
      <c r="EXM1" s="165"/>
      <c r="EXN1" s="165"/>
      <c r="EXO1" s="165"/>
      <c r="EXP1" s="165"/>
      <c r="EXQ1" s="165"/>
      <c r="EXR1" s="165"/>
      <c r="EXS1" s="165"/>
      <c r="EXT1" s="165"/>
      <c r="EXU1" s="165"/>
      <c r="EXV1" s="165"/>
      <c r="EXW1" s="165"/>
      <c r="EXX1" s="165"/>
      <c r="EXY1" s="165"/>
      <c r="EXZ1" s="165"/>
      <c r="EYA1" s="165"/>
      <c r="EYB1" s="165"/>
      <c r="EYC1" s="165"/>
      <c r="EYD1" s="165"/>
      <c r="EYE1" s="165"/>
      <c r="EYF1" s="165"/>
      <c r="EYG1" s="165"/>
      <c r="EYH1" s="165"/>
      <c r="EYI1" s="165"/>
      <c r="EYJ1" s="165"/>
      <c r="EYK1" s="165"/>
      <c r="EYL1" s="165"/>
      <c r="EYM1" s="165"/>
      <c r="EYN1" s="165"/>
      <c r="EYO1" s="165"/>
      <c r="EYP1" s="165"/>
      <c r="EYQ1" s="165"/>
      <c r="EYR1" s="165"/>
      <c r="EYS1" s="165"/>
      <c r="EYT1" s="165"/>
      <c r="EYU1" s="165"/>
      <c r="EYV1" s="165"/>
      <c r="EYW1" s="165"/>
      <c r="EYX1" s="165"/>
      <c r="EYY1" s="165"/>
      <c r="EYZ1" s="165"/>
      <c r="EZA1" s="165"/>
      <c r="EZB1" s="165"/>
      <c r="EZC1" s="165"/>
      <c r="EZD1" s="165"/>
      <c r="EZE1" s="165"/>
      <c r="EZF1" s="165"/>
      <c r="EZG1" s="165"/>
      <c r="EZH1" s="165"/>
      <c r="EZI1" s="165"/>
      <c r="EZJ1" s="165"/>
      <c r="EZK1" s="165"/>
      <c r="EZL1" s="165"/>
      <c r="EZM1" s="165"/>
      <c r="EZN1" s="165"/>
      <c r="EZO1" s="165"/>
      <c r="EZP1" s="165"/>
      <c r="EZQ1" s="165"/>
      <c r="EZR1" s="165"/>
      <c r="EZS1" s="165"/>
      <c r="EZT1" s="165"/>
      <c r="EZU1" s="165"/>
      <c r="EZV1" s="165"/>
      <c r="EZW1" s="165"/>
      <c r="EZX1" s="165"/>
      <c r="EZY1" s="165"/>
      <c r="EZZ1" s="165"/>
      <c r="FAA1" s="165"/>
      <c r="FAB1" s="165"/>
      <c r="FAC1" s="165"/>
      <c r="FAD1" s="165"/>
      <c r="FAE1" s="165"/>
      <c r="FAF1" s="165"/>
      <c r="FAG1" s="165"/>
      <c r="FAH1" s="165"/>
      <c r="FAI1" s="165"/>
      <c r="FAJ1" s="165"/>
      <c r="FAK1" s="165"/>
      <c r="FAL1" s="165"/>
      <c r="FAM1" s="165"/>
      <c r="FAN1" s="165"/>
      <c r="FAO1" s="165"/>
      <c r="FAP1" s="165"/>
      <c r="FAQ1" s="165"/>
      <c r="FAR1" s="165"/>
      <c r="FAS1" s="165"/>
      <c r="FAT1" s="165"/>
      <c r="FAU1" s="165"/>
      <c r="FAV1" s="165"/>
      <c r="FAW1" s="165"/>
      <c r="FAX1" s="165"/>
      <c r="FAY1" s="165"/>
      <c r="FAZ1" s="165"/>
      <c r="FBA1" s="165"/>
      <c r="FBB1" s="165"/>
      <c r="FBC1" s="165"/>
      <c r="FBD1" s="165"/>
      <c r="FBE1" s="165"/>
      <c r="FBF1" s="165"/>
      <c r="FBG1" s="165"/>
      <c r="FBH1" s="165"/>
      <c r="FBI1" s="165"/>
      <c r="FBJ1" s="165"/>
      <c r="FBK1" s="165"/>
      <c r="FBL1" s="165"/>
      <c r="FBM1" s="165"/>
      <c r="FBN1" s="165"/>
      <c r="FBO1" s="165"/>
      <c r="FBP1" s="165"/>
      <c r="FBQ1" s="165"/>
      <c r="FBR1" s="165"/>
      <c r="FBS1" s="165"/>
      <c r="FBT1" s="165"/>
      <c r="FBU1" s="165"/>
      <c r="FBV1" s="165"/>
      <c r="FBW1" s="165"/>
      <c r="FBX1" s="165"/>
      <c r="FBY1" s="165"/>
      <c r="FBZ1" s="165"/>
      <c r="FCA1" s="165"/>
      <c r="FCB1" s="165"/>
      <c r="FCC1" s="165"/>
      <c r="FCD1" s="165"/>
      <c r="FCE1" s="165"/>
      <c r="FCF1" s="165"/>
      <c r="FCG1" s="165"/>
      <c r="FCH1" s="165"/>
      <c r="FCI1" s="165"/>
      <c r="FCJ1" s="165"/>
      <c r="FCK1" s="165"/>
      <c r="FCL1" s="165"/>
      <c r="FCM1" s="165"/>
      <c r="FCN1" s="165"/>
      <c r="FCO1" s="165"/>
      <c r="FCP1" s="165"/>
      <c r="FCQ1" s="165"/>
      <c r="FCR1" s="165"/>
      <c r="FCS1" s="165"/>
      <c r="FCT1" s="165"/>
      <c r="FCU1" s="165"/>
      <c r="FCV1" s="165"/>
      <c r="FCW1" s="165"/>
      <c r="FCX1" s="165"/>
      <c r="FCY1" s="165"/>
      <c r="FCZ1" s="165"/>
      <c r="FDA1" s="165"/>
      <c r="FDB1" s="165"/>
      <c r="FDC1" s="165"/>
      <c r="FDD1" s="165"/>
      <c r="FDE1" s="165"/>
      <c r="FDF1" s="165"/>
      <c r="FDG1" s="165"/>
      <c r="FDH1" s="165"/>
      <c r="FDI1" s="165"/>
      <c r="FDJ1" s="165"/>
      <c r="FDK1" s="165"/>
      <c r="FDL1" s="165"/>
      <c r="FDM1" s="165"/>
      <c r="FDN1" s="165"/>
      <c r="FDO1" s="165"/>
      <c r="FDP1" s="165"/>
      <c r="FDQ1" s="165"/>
      <c r="FDR1" s="165"/>
      <c r="FDS1" s="165"/>
      <c r="FDT1" s="165"/>
      <c r="FDU1" s="165"/>
      <c r="FDV1" s="165"/>
      <c r="FDW1" s="165"/>
      <c r="FDX1" s="165"/>
      <c r="FDY1" s="165"/>
      <c r="FDZ1" s="165"/>
      <c r="FEA1" s="165"/>
      <c r="FEB1" s="165"/>
      <c r="FEC1" s="165"/>
      <c r="FED1" s="165"/>
      <c r="FEE1" s="165"/>
      <c r="FEF1" s="165"/>
      <c r="FEG1" s="165"/>
      <c r="FEH1" s="165"/>
      <c r="FEI1" s="165"/>
      <c r="FEJ1" s="165"/>
      <c r="FEK1" s="165"/>
      <c r="FEL1" s="165"/>
      <c r="FEM1" s="165"/>
      <c r="FEN1" s="165"/>
      <c r="FEO1" s="165"/>
      <c r="FEP1" s="165"/>
      <c r="FEQ1" s="165"/>
      <c r="FER1" s="165"/>
      <c r="FES1" s="165"/>
      <c r="FET1" s="165"/>
      <c r="FEU1" s="165"/>
      <c r="FEV1" s="165"/>
      <c r="FEW1" s="165"/>
      <c r="FEX1" s="165"/>
      <c r="FEY1" s="165"/>
      <c r="FEZ1" s="165"/>
      <c r="FFA1" s="165"/>
      <c r="FFB1" s="165"/>
      <c r="FFC1" s="165"/>
      <c r="FFD1" s="165"/>
      <c r="FFE1" s="165"/>
      <c r="FFF1" s="165"/>
      <c r="FFG1" s="165"/>
      <c r="FFH1" s="165"/>
      <c r="FFI1" s="165"/>
      <c r="FFJ1" s="165"/>
      <c r="FFK1" s="165"/>
      <c r="FFL1" s="165"/>
      <c r="FFM1" s="165"/>
      <c r="FFN1" s="165"/>
      <c r="FFO1" s="165"/>
      <c r="FFP1" s="165"/>
      <c r="FFQ1" s="165"/>
      <c r="FFR1" s="165"/>
      <c r="FFS1" s="165"/>
      <c r="FFT1" s="165"/>
      <c r="FFU1" s="165"/>
      <c r="FFV1" s="165"/>
      <c r="FFW1" s="165"/>
      <c r="FFX1" s="165"/>
      <c r="FFY1" s="165"/>
      <c r="FFZ1" s="165"/>
      <c r="FGA1" s="165"/>
      <c r="FGB1" s="165"/>
      <c r="FGC1" s="165"/>
      <c r="FGD1" s="165"/>
      <c r="FGE1" s="165"/>
      <c r="FGF1" s="165"/>
      <c r="FGG1" s="165"/>
      <c r="FGH1" s="165"/>
      <c r="FGI1" s="165"/>
      <c r="FGJ1" s="165"/>
      <c r="FGK1" s="165"/>
      <c r="FGL1" s="165"/>
      <c r="FGM1" s="165"/>
      <c r="FGN1" s="165"/>
      <c r="FGO1" s="165"/>
      <c r="FGP1" s="165"/>
      <c r="FGQ1" s="165"/>
      <c r="FGR1" s="165"/>
      <c r="FGS1" s="165"/>
      <c r="FGT1" s="165"/>
      <c r="FGU1" s="165"/>
      <c r="FGV1" s="165"/>
      <c r="FGW1" s="165"/>
      <c r="FGX1" s="165"/>
      <c r="FGY1" s="165"/>
      <c r="FGZ1" s="165"/>
      <c r="FHA1" s="165"/>
      <c r="FHB1" s="165"/>
      <c r="FHC1" s="165"/>
      <c r="FHD1" s="165"/>
      <c r="FHE1" s="165"/>
      <c r="FHF1" s="165"/>
      <c r="FHG1" s="165"/>
      <c r="FHH1" s="165"/>
      <c r="FHI1" s="165"/>
      <c r="FHJ1" s="165"/>
      <c r="FHK1" s="165"/>
      <c r="FHL1" s="165"/>
      <c r="FHM1" s="165"/>
      <c r="FHN1" s="165"/>
      <c r="FHO1" s="165"/>
      <c r="FHP1" s="165"/>
      <c r="FHQ1" s="165"/>
      <c r="FHR1" s="165"/>
      <c r="FHS1" s="165"/>
      <c r="FHT1" s="165"/>
      <c r="FHU1" s="165"/>
      <c r="FHV1" s="165"/>
      <c r="FHW1" s="165"/>
      <c r="FHX1" s="165"/>
      <c r="FHY1" s="165"/>
      <c r="FHZ1" s="165"/>
      <c r="FIA1" s="165"/>
      <c r="FIB1" s="165"/>
      <c r="FIC1" s="165"/>
      <c r="FID1" s="165"/>
      <c r="FIE1" s="165"/>
      <c r="FIF1" s="165"/>
      <c r="FIG1" s="165"/>
      <c r="FIH1" s="165"/>
      <c r="FII1" s="165"/>
      <c r="FIJ1" s="165"/>
      <c r="FIK1" s="165"/>
      <c r="FIL1" s="165"/>
      <c r="FIM1" s="165"/>
      <c r="FIN1" s="165"/>
      <c r="FIO1" s="165"/>
      <c r="FIP1" s="165"/>
      <c r="FIQ1" s="165"/>
      <c r="FIR1" s="165"/>
      <c r="FIS1" s="165"/>
      <c r="FIT1" s="165"/>
      <c r="FIU1" s="165"/>
      <c r="FIV1" s="165"/>
      <c r="FIW1" s="165"/>
      <c r="FIX1" s="165"/>
      <c r="FIY1" s="165"/>
      <c r="FIZ1" s="165"/>
      <c r="FJA1" s="165"/>
      <c r="FJB1" s="165"/>
      <c r="FJC1" s="165"/>
      <c r="FJD1" s="165"/>
      <c r="FJE1" s="165"/>
      <c r="FJF1" s="165"/>
      <c r="FJG1" s="165"/>
      <c r="FJH1" s="165"/>
      <c r="FJI1" s="165"/>
      <c r="FJJ1" s="165"/>
      <c r="FJK1" s="165"/>
      <c r="FJL1" s="165"/>
      <c r="FJM1" s="165"/>
      <c r="FJN1" s="165"/>
      <c r="FJO1" s="165"/>
      <c r="FJP1" s="165"/>
      <c r="FJQ1" s="165"/>
      <c r="FJR1" s="165"/>
      <c r="FJS1" s="165"/>
      <c r="FJT1" s="165"/>
      <c r="FJU1" s="165"/>
      <c r="FJV1" s="165"/>
      <c r="FJW1" s="165"/>
      <c r="FJX1" s="165"/>
      <c r="FJY1" s="165"/>
      <c r="FJZ1" s="165"/>
      <c r="FKA1" s="165"/>
      <c r="FKB1" s="165"/>
      <c r="FKC1" s="165"/>
      <c r="FKD1" s="165"/>
      <c r="FKE1" s="165"/>
      <c r="FKF1" s="165"/>
      <c r="FKG1" s="165"/>
      <c r="FKH1" s="165"/>
      <c r="FKI1" s="165"/>
      <c r="FKJ1" s="165"/>
      <c r="FKK1" s="165"/>
      <c r="FKL1" s="165"/>
      <c r="FKM1" s="165"/>
      <c r="FKN1" s="165"/>
      <c r="FKO1" s="165"/>
      <c r="FKP1" s="165"/>
      <c r="FKQ1" s="165"/>
      <c r="FKR1" s="165"/>
      <c r="FKS1" s="165"/>
      <c r="FKT1" s="165"/>
      <c r="FKU1" s="165"/>
      <c r="FKV1" s="165"/>
      <c r="FKW1" s="165"/>
      <c r="FKX1" s="165"/>
      <c r="FKY1" s="165"/>
      <c r="FKZ1" s="165"/>
      <c r="FLA1" s="165"/>
      <c r="FLB1" s="165"/>
      <c r="FLC1" s="165"/>
      <c r="FLD1" s="165"/>
      <c r="FLE1" s="165"/>
      <c r="FLF1" s="165"/>
      <c r="FLG1" s="165"/>
      <c r="FLH1" s="165"/>
      <c r="FLI1" s="165"/>
      <c r="FLJ1" s="165"/>
      <c r="FLK1" s="165"/>
      <c r="FLL1" s="165"/>
      <c r="FLM1" s="165"/>
      <c r="FLN1" s="165"/>
      <c r="FLO1" s="165"/>
      <c r="FLP1" s="165"/>
      <c r="FLQ1" s="165"/>
      <c r="FLR1" s="165"/>
      <c r="FLS1" s="165"/>
      <c r="FLT1" s="165"/>
      <c r="FLU1" s="165"/>
      <c r="FLV1" s="165"/>
      <c r="FLW1" s="165"/>
      <c r="FLX1" s="165"/>
      <c r="FLY1" s="165"/>
      <c r="FLZ1" s="165"/>
      <c r="FMA1" s="165"/>
      <c r="FMB1" s="165"/>
      <c r="FMC1" s="165"/>
      <c r="FMD1" s="165"/>
      <c r="FME1" s="165"/>
      <c r="FMF1" s="165"/>
      <c r="FMG1" s="165"/>
      <c r="FMH1" s="165"/>
      <c r="FMI1" s="165"/>
      <c r="FMJ1" s="165"/>
      <c r="FMK1" s="165"/>
      <c r="FML1" s="165"/>
      <c r="FMM1" s="165"/>
      <c r="FMN1" s="165"/>
      <c r="FMO1" s="165"/>
      <c r="FMP1" s="165"/>
      <c r="FMQ1" s="165"/>
      <c r="FMR1" s="165"/>
      <c r="FMS1" s="165"/>
      <c r="FMT1" s="165"/>
      <c r="FMU1" s="165"/>
      <c r="FMV1" s="165"/>
      <c r="FMW1" s="165"/>
      <c r="FMX1" s="165"/>
      <c r="FMY1" s="165"/>
      <c r="FMZ1" s="165"/>
      <c r="FNA1" s="165"/>
      <c r="FNB1" s="165"/>
      <c r="FNC1" s="165"/>
      <c r="FND1" s="165"/>
      <c r="FNE1" s="165"/>
      <c r="FNF1" s="165"/>
      <c r="FNG1" s="165"/>
      <c r="FNH1" s="165"/>
      <c r="FNI1" s="165"/>
      <c r="FNJ1" s="165"/>
      <c r="FNK1" s="165"/>
      <c r="FNL1" s="165"/>
      <c r="FNM1" s="165"/>
      <c r="FNN1" s="165"/>
      <c r="FNO1" s="165"/>
      <c r="FNP1" s="165"/>
      <c r="FNQ1" s="165"/>
      <c r="FNR1" s="165"/>
      <c r="FNS1" s="165"/>
      <c r="FNT1" s="165"/>
      <c r="FNU1" s="165"/>
      <c r="FNV1" s="165"/>
      <c r="FNW1" s="165"/>
      <c r="FNX1" s="165"/>
      <c r="FNY1" s="165"/>
      <c r="FNZ1" s="165"/>
      <c r="FOA1" s="165"/>
      <c r="FOB1" s="165"/>
      <c r="FOC1" s="165"/>
      <c r="FOD1" s="165"/>
      <c r="FOE1" s="165"/>
      <c r="FOF1" s="165"/>
      <c r="FOG1" s="165"/>
      <c r="FOH1" s="165"/>
      <c r="FOI1" s="165"/>
      <c r="FOJ1" s="165"/>
      <c r="FOK1" s="165"/>
      <c r="FOL1" s="165"/>
      <c r="FOM1" s="165"/>
      <c r="FON1" s="165"/>
      <c r="FOO1" s="165"/>
      <c r="FOP1" s="165"/>
      <c r="FOQ1" s="165"/>
      <c r="FOR1" s="165"/>
      <c r="FOS1" s="165"/>
      <c r="FOT1" s="165"/>
      <c r="FOU1" s="165"/>
      <c r="FOV1" s="165"/>
      <c r="FOW1" s="165"/>
      <c r="FOX1" s="165"/>
      <c r="FOY1" s="165"/>
      <c r="FOZ1" s="165"/>
      <c r="FPA1" s="165"/>
      <c r="FPB1" s="165"/>
      <c r="FPC1" s="165"/>
      <c r="FPD1" s="165"/>
      <c r="FPE1" s="165"/>
      <c r="FPF1" s="165"/>
      <c r="FPG1" s="165"/>
      <c r="FPH1" s="165"/>
      <c r="FPI1" s="165"/>
      <c r="FPJ1" s="165"/>
      <c r="FPK1" s="165"/>
      <c r="FPL1" s="165"/>
      <c r="FPM1" s="165"/>
      <c r="FPN1" s="165"/>
      <c r="FPO1" s="165"/>
      <c r="FPP1" s="165"/>
      <c r="FPQ1" s="165"/>
      <c r="FPR1" s="165"/>
      <c r="FPS1" s="165"/>
      <c r="FPT1" s="165"/>
      <c r="FPU1" s="165"/>
      <c r="FPV1" s="165"/>
      <c r="FPW1" s="165"/>
      <c r="FPX1" s="165"/>
      <c r="FPY1" s="165"/>
      <c r="FPZ1" s="165"/>
      <c r="FQA1" s="165"/>
      <c r="FQB1" s="165"/>
      <c r="FQC1" s="165"/>
      <c r="FQD1" s="165"/>
      <c r="FQE1" s="165"/>
      <c r="FQF1" s="165"/>
      <c r="FQG1" s="165"/>
      <c r="FQH1" s="165"/>
      <c r="FQI1" s="165"/>
      <c r="FQJ1" s="165"/>
      <c r="FQK1" s="165"/>
      <c r="FQL1" s="165"/>
      <c r="FQM1" s="165"/>
      <c r="FQN1" s="165"/>
      <c r="FQO1" s="165"/>
      <c r="FQP1" s="165"/>
      <c r="FQQ1" s="165"/>
      <c r="FQR1" s="165"/>
      <c r="FQS1" s="165"/>
      <c r="FQT1" s="165"/>
      <c r="FQU1" s="165"/>
      <c r="FQV1" s="165"/>
      <c r="FQW1" s="165"/>
      <c r="FQX1" s="165"/>
      <c r="FQY1" s="165"/>
      <c r="FQZ1" s="165"/>
      <c r="FRA1" s="165"/>
      <c r="FRB1" s="165"/>
      <c r="FRC1" s="165"/>
      <c r="FRD1" s="165"/>
      <c r="FRE1" s="165"/>
      <c r="FRF1" s="165"/>
      <c r="FRG1" s="165"/>
      <c r="FRH1" s="165"/>
      <c r="FRI1" s="165"/>
      <c r="FRJ1" s="165"/>
      <c r="FRK1" s="165"/>
      <c r="FRL1" s="165"/>
      <c r="FRM1" s="165"/>
      <c r="FRN1" s="165"/>
      <c r="FRO1" s="165"/>
      <c r="FRP1" s="165"/>
      <c r="FRQ1" s="165"/>
      <c r="FRR1" s="165"/>
      <c r="FRS1" s="165"/>
      <c r="FRT1" s="165"/>
      <c r="FRU1" s="165"/>
      <c r="FRV1" s="165"/>
      <c r="FRW1" s="165"/>
      <c r="FRX1" s="165"/>
      <c r="FRY1" s="165"/>
      <c r="FRZ1" s="165"/>
      <c r="FSA1" s="165"/>
      <c r="FSB1" s="165"/>
      <c r="FSC1" s="165"/>
      <c r="FSD1" s="165"/>
      <c r="FSE1" s="165"/>
      <c r="FSF1" s="165"/>
      <c r="FSG1" s="165"/>
      <c r="FSH1" s="165"/>
      <c r="FSI1" s="165"/>
      <c r="FSJ1" s="165"/>
      <c r="FSK1" s="165"/>
      <c r="FSL1" s="165"/>
      <c r="FSM1" s="165"/>
      <c r="FSN1" s="165"/>
      <c r="FSO1" s="165"/>
      <c r="FSP1" s="165"/>
      <c r="FSQ1" s="165"/>
      <c r="FSR1" s="165"/>
      <c r="FSS1" s="165"/>
      <c r="FST1" s="165"/>
      <c r="FSU1" s="165"/>
      <c r="FSV1" s="165"/>
      <c r="FSW1" s="165"/>
      <c r="FSX1" s="165"/>
      <c r="FSY1" s="165"/>
      <c r="FSZ1" s="165"/>
      <c r="FTA1" s="165"/>
      <c r="FTB1" s="165"/>
      <c r="FTC1" s="165"/>
      <c r="FTD1" s="165"/>
      <c r="FTE1" s="165"/>
      <c r="FTF1" s="165"/>
      <c r="FTG1" s="165"/>
      <c r="FTH1" s="165"/>
      <c r="FTI1" s="165"/>
      <c r="FTJ1" s="165"/>
      <c r="FTK1" s="165"/>
      <c r="FTL1" s="165"/>
      <c r="FTM1" s="165"/>
      <c r="FTN1" s="165"/>
      <c r="FTO1" s="165"/>
      <c r="FTP1" s="165"/>
      <c r="FTQ1" s="165"/>
      <c r="FTR1" s="165"/>
      <c r="FTS1" s="165"/>
      <c r="FTT1" s="165"/>
      <c r="FTU1" s="165"/>
      <c r="FTV1" s="165"/>
      <c r="FTW1" s="165"/>
      <c r="FTX1" s="165"/>
      <c r="FTY1" s="165"/>
      <c r="FTZ1" s="165"/>
      <c r="FUA1" s="165"/>
      <c r="FUB1" s="165"/>
      <c r="FUC1" s="165"/>
      <c r="FUD1" s="165"/>
      <c r="FUE1" s="165"/>
      <c r="FUF1" s="165"/>
      <c r="FUG1" s="165"/>
      <c r="FUH1" s="165"/>
      <c r="FUI1" s="165"/>
      <c r="FUJ1" s="165"/>
      <c r="FUK1" s="165"/>
      <c r="FUL1" s="165"/>
      <c r="FUM1" s="165"/>
      <c r="FUN1" s="165"/>
      <c r="FUO1" s="165"/>
      <c r="FUP1" s="165"/>
      <c r="FUQ1" s="165"/>
      <c r="FUR1" s="165"/>
      <c r="FUS1" s="165"/>
      <c r="FUT1" s="165"/>
      <c r="FUU1" s="165"/>
      <c r="FUV1" s="165"/>
      <c r="FUW1" s="165"/>
      <c r="FUX1" s="165"/>
      <c r="FUY1" s="165"/>
      <c r="FUZ1" s="165"/>
      <c r="FVA1" s="165"/>
      <c r="FVB1" s="165"/>
      <c r="FVC1" s="165"/>
      <c r="FVD1" s="165"/>
      <c r="FVE1" s="165"/>
      <c r="FVF1" s="165"/>
      <c r="FVG1" s="165"/>
      <c r="FVH1" s="165"/>
      <c r="FVI1" s="165"/>
      <c r="FVJ1" s="165"/>
      <c r="FVK1" s="165"/>
      <c r="FVL1" s="165"/>
      <c r="FVM1" s="165"/>
      <c r="FVN1" s="165"/>
      <c r="FVO1" s="165"/>
      <c r="FVP1" s="165"/>
      <c r="FVQ1" s="165"/>
      <c r="FVR1" s="165"/>
      <c r="FVS1" s="165"/>
      <c r="FVT1" s="165"/>
      <c r="FVU1" s="165"/>
      <c r="FVV1" s="165"/>
      <c r="FVW1" s="165"/>
      <c r="FVX1" s="165"/>
      <c r="FVY1" s="165"/>
      <c r="FVZ1" s="165"/>
      <c r="FWA1" s="165"/>
      <c r="FWB1" s="165"/>
      <c r="FWC1" s="165"/>
      <c r="FWD1" s="165"/>
      <c r="FWE1" s="165"/>
      <c r="FWF1" s="165"/>
      <c r="FWG1" s="165"/>
      <c r="FWH1" s="165"/>
      <c r="FWI1" s="165"/>
      <c r="FWJ1" s="165"/>
      <c r="FWK1" s="165"/>
      <c r="FWL1" s="165"/>
      <c r="FWM1" s="165"/>
      <c r="FWN1" s="165"/>
      <c r="FWO1" s="165"/>
      <c r="FWP1" s="165"/>
      <c r="FWQ1" s="165"/>
      <c r="FWR1" s="165"/>
      <c r="FWS1" s="165"/>
      <c r="FWT1" s="165"/>
      <c r="FWU1" s="165"/>
      <c r="FWV1" s="165"/>
      <c r="FWW1" s="165"/>
      <c r="FWX1" s="165"/>
      <c r="FWY1" s="165"/>
      <c r="FWZ1" s="165"/>
      <c r="FXA1" s="165"/>
      <c r="FXB1" s="165"/>
      <c r="FXC1" s="165"/>
      <c r="FXD1" s="165"/>
      <c r="FXE1" s="165"/>
      <c r="FXF1" s="165"/>
      <c r="FXG1" s="165"/>
      <c r="FXH1" s="165"/>
      <c r="FXI1" s="165"/>
      <c r="FXJ1" s="165"/>
      <c r="FXK1" s="165"/>
      <c r="FXL1" s="165"/>
      <c r="FXM1" s="165"/>
      <c r="FXN1" s="165"/>
      <c r="FXO1" s="165"/>
      <c r="FXP1" s="165"/>
      <c r="FXQ1" s="165"/>
      <c r="FXR1" s="165"/>
      <c r="FXS1" s="165"/>
      <c r="FXT1" s="165"/>
      <c r="FXU1" s="165"/>
      <c r="FXV1" s="165"/>
      <c r="FXW1" s="165"/>
      <c r="FXX1" s="165"/>
      <c r="FXY1" s="165"/>
      <c r="FXZ1" s="165"/>
      <c r="FYA1" s="165"/>
      <c r="FYB1" s="165"/>
      <c r="FYC1" s="165"/>
      <c r="FYD1" s="165"/>
      <c r="FYE1" s="165"/>
      <c r="FYF1" s="165"/>
      <c r="FYG1" s="165"/>
      <c r="FYH1" s="165"/>
      <c r="FYI1" s="165"/>
      <c r="FYJ1" s="165"/>
      <c r="FYK1" s="165"/>
      <c r="FYL1" s="165"/>
      <c r="FYM1" s="165"/>
      <c r="FYN1" s="165"/>
      <c r="FYO1" s="165"/>
      <c r="FYP1" s="165"/>
      <c r="FYQ1" s="165"/>
      <c r="FYR1" s="165"/>
      <c r="FYS1" s="165"/>
      <c r="FYT1" s="165"/>
      <c r="FYU1" s="165"/>
      <c r="FYV1" s="165"/>
      <c r="FYW1" s="165"/>
      <c r="FYX1" s="165"/>
      <c r="FYY1" s="165"/>
      <c r="FYZ1" s="165"/>
      <c r="FZA1" s="165"/>
      <c r="FZB1" s="165"/>
      <c r="FZC1" s="165"/>
      <c r="FZD1" s="165"/>
      <c r="FZE1" s="165"/>
      <c r="FZF1" s="165"/>
      <c r="FZG1" s="165"/>
      <c r="FZH1" s="165"/>
      <c r="FZI1" s="165"/>
      <c r="FZJ1" s="165"/>
      <c r="FZK1" s="165"/>
      <c r="FZL1" s="165"/>
      <c r="FZM1" s="165"/>
      <c r="FZN1" s="165"/>
      <c r="FZO1" s="165"/>
      <c r="FZP1" s="165"/>
      <c r="FZQ1" s="165"/>
      <c r="FZR1" s="165"/>
      <c r="FZS1" s="165"/>
      <c r="FZT1" s="165"/>
      <c r="FZU1" s="165"/>
      <c r="FZV1" s="165"/>
      <c r="FZW1" s="165"/>
      <c r="FZX1" s="165"/>
      <c r="FZY1" s="165"/>
      <c r="FZZ1" s="165"/>
      <c r="GAA1" s="165"/>
      <c r="GAB1" s="165"/>
      <c r="GAC1" s="165"/>
      <c r="GAD1" s="165"/>
      <c r="GAE1" s="165"/>
      <c r="GAF1" s="165"/>
      <c r="GAG1" s="165"/>
      <c r="GAH1" s="165"/>
      <c r="GAI1" s="165"/>
      <c r="GAJ1" s="165"/>
      <c r="GAK1" s="165"/>
      <c r="GAL1" s="165"/>
      <c r="GAM1" s="165"/>
      <c r="GAN1" s="165"/>
      <c r="GAO1" s="165"/>
      <c r="GAP1" s="165"/>
      <c r="GAQ1" s="165"/>
      <c r="GAR1" s="165"/>
      <c r="GAS1" s="165"/>
      <c r="GAT1" s="165"/>
      <c r="GAU1" s="165"/>
      <c r="GAV1" s="165"/>
      <c r="GAW1" s="165"/>
      <c r="GAX1" s="165"/>
      <c r="GAY1" s="165"/>
      <c r="GAZ1" s="165"/>
      <c r="GBA1" s="165"/>
      <c r="GBB1" s="165"/>
      <c r="GBC1" s="165"/>
      <c r="GBD1" s="165"/>
      <c r="GBE1" s="165"/>
      <c r="GBF1" s="165"/>
      <c r="GBG1" s="165"/>
      <c r="GBH1" s="165"/>
      <c r="GBI1" s="165"/>
      <c r="GBJ1" s="165"/>
      <c r="GBK1" s="165"/>
      <c r="GBL1" s="165"/>
      <c r="GBM1" s="165"/>
      <c r="GBN1" s="165"/>
      <c r="GBO1" s="165"/>
      <c r="GBP1" s="165"/>
      <c r="GBQ1" s="165"/>
      <c r="GBR1" s="165"/>
      <c r="GBS1" s="165"/>
      <c r="GBT1" s="165"/>
      <c r="GBU1" s="165"/>
      <c r="GBV1" s="165"/>
      <c r="GBW1" s="165"/>
      <c r="GBX1" s="165"/>
      <c r="GBY1" s="165"/>
      <c r="GBZ1" s="165"/>
      <c r="GCA1" s="165"/>
      <c r="GCB1" s="165"/>
      <c r="GCC1" s="165"/>
      <c r="GCD1" s="165"/>
      <c r="GCE1" s="165"/>
      <c r="GCF1" s="165"/>
      <c r="GCG1" s="165"/>
      <c r="GCH1" s="165"/>
      <c r="GCI1" s="165"/>
      <c r="GCJ1" s="165"/>
      <c r="GCK1" s="165"/>
      <c r="GCL1" s="165"/>
      <c r="GCM1" s="165"/>
      <c r="GCN1" s="165"/>
      <c r="GCO1" s="165"/>
      <c r="GCP1" s="165"/>
      <c r="GCQ1" s="165"/>
      <c r="GCR1" s="165"/>
      <c r="GCS1" s="165"/>
      <c r="GCT1" s="165"/>
      <c r="GCU1" s="165"/>
      <c r="GCV1" s="165"/>
      <c r="GCW1" s="165"/>
      <c r="GCX1" s="165"/>
      <c r="GCY1" s="165"/>
      <c r="GCZ1" s="165"/>
      <c r="GDA1" s="165"/>
      <c r="GDB1" s="165"/>
      <c r="GDC1" s="165"/>
      <c r="GDD1" s="165"/>
      <c r="GDE1" s="165"/>
      <c r="GDF1" s="165"/>
      <c r="GDG1" s="165"/>
      <c r="GDH1" s="165"/>
      <c r="GDI1" s="165"/>
      <c r="GDJ1" s="165"/>
      <c r="GDK1" s="165"/>
      <c r="GDL1" s="165"/>
      <c r="GDM1" s="165"/>
      <c r="GDN1" s="165"/>
      <c r="GDO1" s="165"/>
      <c r="GDP1" s="165"/>
      <c r="GDQ1" s="165"/>
      <c r="GDR1" s="165"/>
      <c r="GDS1" s="165"/>
      <c r="GDT1" s="165"/>
      <c r="GDU1" s="165"/>
      <c r="GDV1" s="165"/>
      <c r="GDW1" s="165"/>
      <c r="GDX1" s="165"/>
      <c r="GDY1" s="165"/>
      <c r="GDZ1" s="165"/>
      <c r="GEA1" s="165"/>
      <c r="GEB1" s="165"/>
      <c r="GEC1" s="165"/>
      <c r="GED1" s="165"/>
      <c r="GEE1" s="165"/>
      <c r="GEF1" s="165"/>
      <c r="GEG1" s="165"/>
      <c r="GEH1" s="165"/>
      <c r="GEI1" s="165"/>
      <c r="GEJ1" s="165"/>
      <c r="GEK1" s="165"/>
      <c r="GEL1" s="165"/>
      <c r="GEM1" s="165"/>
      <c r="GEN1" s="165"/>
      <c r="GEO1" s="165"/>
      <c r="GEP1" s="165"/>
      <c r="GEQ1" s="165"/>
      <c r="GER1" s="165"/>
      <c r="GES1" s="165"/>
      <c r="GET1" s="165"/>
      <c r="GEU1" s="165"/>
      <c r="GEV1" s="165"/>
      <c r="GEW1" s="165"/>
      <c r="GEX1" s="165"/>
      <c r="GEY1" s="165"/>
      <c r="GEZ1" s="165"/>
      <c r="GFA1" s="165"/>
      <c r="GFB1" s="165"/>
      <c r="GFC1" s="165"/>
      <c r="GFD1" s="165"/>
      <c r="GFE1" s="165"/>
      <c r="GFF1" s="165"/>
      <c r="GFG1" s="165"/>
      <c r="GFH1" s="165"/>
      <c r="GFI1" s="165"/>
      <c r="GFJ1" s="165"/>
      <c r="GFK1" s="165"/>
      <c r="GFL1" s="165"/>
      <c r="GFM1" s="165"/>
      <c r="GFN1" s="165"/>
      <c r="GFO1" s="165"/>
      <c r="GFP1" s="165"/>
      <c r="GFQ1" s="165"/>
      <c r="GFR1" s="165"/>
      <c r="GFS1" s="165"/>
      <c r="GFT1" s="165"/>
      <c r="GFU1" s="165"/>
      <c r="GFV1" s="165"/>
      <c r="GFW1" s="165"/>
      <c r="GFX1" s="165"/>
      <c r="GFY1" s="165"/>
      <c r="GFZ1" s="165"/>
      <c r="GGA1" s="165"/>
      <c r="GGB1" s="165"/>
      <c r="GGC1" s="165"/>
      <c r="GGD1" s="165"/>
      <c r="GGE1" s="165"/>
      <c r="GGF1" s="165"/>
      <c r="GGG1" s="165"/>
      <c r="GGH1" s="165"/>
      <c r="GGI1" s="165"/>
      <c r="GGJ1" s="165"/>
      <c r="GGK1" s="165"/>
      <c r="GGL1" s="165"/>
      <c r="GGM1" s="165"/>
      <c r="GGN1" s="165"/>
      <c r="GGO1" s="165"/>
      <c r="GGP1" s="165"/>
      <c r="GGQ1" s="165"/>
      <c r="GGR1" s="165"/>
      <c r="GGS1" s="165"/>
      <c r="GGT1" s="165"/>
      <c r="GGU1" s="165"/>
      <c r="GGV1" s="165"/>
      <c r="GGW1" s="165"/>
      <c r="GGX1" s="165"/>
      <c r="GGY1" s="165"/>
      <c r="GGZ1" s="165"/>
      <c r="GHA1" s="165"/>
      <c r="GHB1" s="165"/>
      <c r="GHC1" s="165"/>
      <c r="GHD1" s="165"/>
      <c r="GHE1" s="165"/>
      <c r="GHF1" s="165"/>
      <c r="GHG1" s="165"/>
      <c r="GHH1" s="165"/>
      <c r="GHI1" s="165"/>
      <c r="GHJ1" s="165"/>
      <c r="GHK1" s="165"/>
      <c r="GHL1" s="165"/>
      <c r="GHM1" s="165"/>
      <c r="GHN1" s="165"/>
      <c r="GHO1" s="165"/>
      <c r="GHP1" s="165"/>
      <c r="GHQ1" s="165"/>
      <c r="GHR1" s="165"/>
      <c r="GHS1" s="165"/>
      <c r="GHT1" s="165"/>
      <c r="GHU1" s="165"/>
      <c r="GHV1" s="165"/>
      <c r="GHW1" s="165"/>
      <c r="GHX1" s="165"/>
      <c r="GHY1" s="165"/>
      <c r="GHZ1" s="165"/>
      <c r="GIA1" s="165"/>
      <c r="GIB1" s="165"/>
      <c r="GIC1" s="165"/>
      <c r="GID1" s="165"/>
      <c r="GIE1" s="165"/>
      <c r="GIF1" s="165"/>
      <c r="GIG1" s="165"/>
      <c r="GIH1" s="165"/>
      <c r="GII1" s="165"/>
      <c r="GIJ1" s="165"/>
      <c r="GIK1" s="165"/>
      <c r="GIL1" s="165"/>
      <c r="GIM1" s="165"/>
      <c r="GIN1" s="165"/>
      <c r="GIO1" s="165"/>
      <c r="GIP1" s="165"/>
      <c r="GIQ1" s="165"/>
      <c r="GIR1" s="165"/>
      <c r="GIS1" s="165"/>
      <c r="GIT1" s="165"/>
      <c r="GIU1" s="165"/>
      <c r="GIV1" s="165"/>
      <c r="GIW1" s="165"/>
      <c r="GIX1" s="165"/>
      <c r="GIY1" s="165"/>
      <c r="GIZ1" s="165"/>
      <c r="GJA1" s="165"/>
      <c r="GJB1" s="165"/>
      <c r="GJC1" s="165"/>
      <c r="GJD1" s="165"/>
      <c r="GJE1" s="165"/>
      <c r="GJF1" s="165"/>
      <c r="GJG1" s="165"/>
      <c r="GJH1" s="165"/>
      <c r="GJI1" s="165"/>
      <c r="GJJ1" s="165"/>
      <c r="GJK1" s="165"/>
      <c r="GJL1" s="165"/>
      <c r="GJM1" s="165"/>
      <c r="GJN1" s="165"/>
      <c r="GJO1" s="165"/>
      <c r="GJP1" s="165"/>
      <c r="GJQ1" s="165"/>
      <c r="GJR1" s="165"/>
      <c r="GJS1" s="165"/>
      <c r="GJT1" s="165"/>
      <c r="GJU1" s="165"/>
      <c r="GJV1" s="165"/>
      <c r="GJW1" s="165"/>
      <c r="GJX1" s="165"/>
      <c r="GJY1" s="165"/>
      <c r="GJZ1" s="165"/>
      <c r="GKA1" s="165"/>
      <c r="GKB1" s="165"/>
      <c r="GKC1" s="165"/>
      <c r="GKD1" s="165"/>
      <c r="GKE1" s="165"/>
      <c r="GKF1" s="165"/>
      <c r="GKG1" s="165"/>
      <c r="GKH1" s="165"/>
      <c r="GKI1" s="165"/>
      <c r="GKJ1" s="165"/>
      <c r="GKK1" s="165"/>
      <c r="GKL1" s="165"/>
      <c r="GKM1" s="165"/>
      <c r="GKN1" s="165"/>
      <c r="GKO1" s="165"/>
      <c r="GKP1" s="165"/>
      <c r="GKQ1" s="165"/>
      <c r="GKR1" s="165"/>
      <c r="GKS1" s="165"/>
      <c r="GKT1" s="165"/>
      <c r="GKU1" s="165"/>
      <c r="GKV1" s="165"/>
      <c r="GKW1" s="165"/>
      <c r="GKX1" s="165"/>
      <c r="GKY1" s="165"/>
      <c r="GKZ1" s="165"/>
      <c r="GLA1" s="165"/>
      <c r="GLB1" s="165"/>
      <c r="GLC1" s="165"/>
      <c r="GLD1" s="165"/>
      <c r="GLE1" s="165"/>
      <c r="GLF1" s="165"/>
      <c r="GLG1" s="165"/>
      <c r="GLH1" s="165"/>
      <c r="GLI1" s="165"/>
      <c r="GLJ1" s="165"/>
      <c r="GLK1" s="165"/>
      <c r="GLL1" s="165"/>
      <c r="GLM1" s="165"/>
      <c r="GLN1" s="165"/>
      <c r="GLO1" s="165"/>
      <c r="GLP1" s="165"/>
      <c r="GLQ1" s="165"/>
      <c r="GLR1" s="165"/>
      <c r="GLS1" s="165"/>
      <c r="GLT1" s="165"/>
      <c r="GLU1" s="165"/>
      <c r="GLV1" s="165"/>
      <c r="GLW1" s="165"/>
      <c r="GLX1" s="165"/>
      <c r="GLY1" s="165"/>
      <c r="GLZ1" s="165"/>
      <c r="GMA1" s="165"/>
      <c r="GMB1" s="165"/>
      <c r="GMC1" s="165"/>
      <c r="GMD1" s="165"/>
      <c r="GME1" s="165"/>
      <c r="GMF1" s="165"/>
      <c r="GMG1" s="165"/>
      <c r="GMH1" s="165"/>
      <c r="GMI1" s="165"/>
      <c r="GMJ1" s="165"/>
      <c r="GMK1" s="165"/>
      <c r="GML1" s="165"/>
      <c r="GMM1" s="165"/>
      <c r="GMN1" s="165"/>
      <c r="GMO1" s="165"/>
      <c r="GMP1" s="165"/>
      <c r="GMQ1" s="165"/>
      <c r="GMR1" s="165"/>
      <c r="GMS1" s="165"/>
      <c r="GMT1" s="165"/>
      <c r="GMU1" s="165"/>
      <c r="GMV1" s="165"/>
      <c r="GMW1" s="165"/>
      <c r="GMX1" s="165"/>
      <c r="GMY1" s="165"/>
      <c r="GMZ1" s="165"/>
      <c r="GNA1" s="165"/>
      <c r="GNB1" s="165"/>
      <c r="GNC1" s="165"/>
      <c r="GND1" s="165"/>
      <c r="GNE1" s="165"/>
      <c r="GNF1" s="165"/>
      <c r="GNG1" s="165"/>
      <c r="GNH1" s="165"/>
      <c r="GNI1" s="165"/>
      <c r="GNJ1" s="165"/>
      <c r="GNK1" s="165"/>
      <c r="GNL1" s="165"/>
      <c r="GNM1" s="165"/>
      <c r="GNN1" s="165"/>
      <c r="GNO1" s="165"/>
      <c r="GNP1" s="165"/>
      <c r="GNQ1" s="165"/>
      <c r="GNR1" s="165"/>
      <c r="GNS1" s="165"/>
      <c r="GNT1" s="165"/>
      <c r="GNU1" s="165"/>
      <c r="GNV1" s="165"/>
      <c r="GNW1" s="165"/>
      <c r="GNX1" s="165"/>
      <c r="GNY1" s="165"/>
      <c r="GNZ1" s="165"/>
      <c r="GOA1" s="165"/>
      <c r="GOB1" s="165"/>
      <c r="GOC1" s="165"/>
      <c r="GOD1" s="165"/>
      <c r="GOE1" s="165"/>
      <c r="GOF1" s="165"/>
      <c r="GOG1" s="165"/>
      <c r="GOH1" s="165"/>
      <c r="GOI1" s="165"/>
      <c r="GOJ1" s="165"/>
      <c r="GOK1" s="165"/>
      <c r="GOL1" s="165"/>
      <c r="GOM1" s="165"/>
      <c r="GON1" s="165"/>
      <c r="GOO1" s="165"/>
      <c r="GOP1" s="165"/>
      <c r="GOQ1" s="165"/>
      <c r="GOR1" s="165"/>
      <c r="GOS1" s="165"/>
      <c r="GOT1" s="165"/>
      <c r="GOU1" s="165"/>
      <c r="GOV1" s="165"/>
      <c r="GOW1" s="165"/>
      <c r="GOX1" s="165"/>
      <c r="GOY1" s="165"/>
      <c r="GOZ1" s="165"/>
      <c r="GPA1" s="165"/>
      <c r="GPB1" s="165"/>
      <c r="GPC1" s="165"/>
      <c r="GPD1" s="165"/>
      <c r="GPE1" s="165"/>
      <c r="GPF1" s="165"/>
      <c r="GPG1" s="165"/>
      <c r="GPH1" s="165"/>
      <c r="GPI1" s="165"/>
      <c r="GPJ1" s="165"/>
      <c r="GPK1" s="165"/>
      <c r="GPL1" s="165"/>
      <c r="GPM1" s="165"/>
      <c r="GPN1" s="165"/>
      <c r="GPO1" s="165"/>
      <c r="GPP1" s="165"/>
      <c r="GPQ1" s="165"/>
      <c r="GPR1" s="165"/>
      <c r="GPS1" s="165"/>
      <c r="GPT1" s="165"/>
      <c r="GPU1" s="165"/>
      <c r="GPV1" s="165"/>
      <c r="GPW1" s="165"/>
      <c r="GPX1" s="165"/>
      <c r="GPY1" s="165"/>
      <c r="GPZ1" s="165"/>
      <c r="GQA1" s="165"/>
      <c r="GQB1" s="165"/>
      <c r="GQC1" s="165"/>
      <c r="GQD1" s="165"/>
      <c r="GQE1" s="165"/>
      <c r="GQF1" s="165"/>
      <c r="GQG1" s="165"/>
      <c r="GQH1" s="165"/>
      <c r="GQI1" s="165"/>
      <c r="GQJ1" s="165"/>
      <c r="GQK1" s="165"/>
      <c r="GQL1" s="165"/>
      <c r="GQM1" s="165"/>
      <c r="GQN1" s="165"/>
      <c r="GQO1" s="165"/>
      <c r="GQP1" s="165"/>
      <c r="GQQ1" s="165"/>
      <c r="GQR1" s="165"/>
      <c r="GQS1" s="165"/>
      <c r="GQT1" s="165"/>
      <c r="GQU1" s="165"/>
      <c r="GQV1" s="165"/>
      <c r="GQW1" s="165"/>
      <c r="GQX1" s="165"/>
      <c r="GQY1" s="165"/>
      <c r="GQZ1" s="165"/>
      <c r="GRA1" s="165"/>
      <c r="GRB1" s="165"/>
      <c r="GRC1" s="165"/>
      <c r="GRD1" s="165"/>
      <c r="GRE1" s="165"/>
      <c r="GRF1" s="165"/>
      <c r="GRG1" s="165"/>
      <c r="GRH1" s="165"/>
      <c r="GRI1" s="165"/>
      <c r="GRJ1" s="165"/>
      <c r="GRK1" s="165"/>
      <c r="GRL1" s="165"/>
      <c r="GRM1" s="165"/>
      <c r="GRN1" s="165"/>
      <c r="GRO1" s="165"/>
      <c r="GRP1" s="165"/>
      <c r="GRQ1" s="165"/>
      <c r="GRR1" s="165"/>
      <c r="GRS1" s="165"/>
      <c r="GRT1" s="165"/>
      <c r="GRU1" s="165"/>
      <c r="GRV1" s="165"/>
      <c r="GRW1" s="165"/>
      <c r="GRX1" s="165"/>
      <c r="GRY1" s="165"/>
      <c r="GRZ1" s="165"/>
      <c r="GSA1" s="165"/>
      <c r="GSB1" s="165"/>
      <c r="GSC1" s="165"/>
      <c r="GSD1" s="165"/>
      <c r="GSE1" s="165"/>
      <c r="GSF1" s="165"/>
      <c r="GSG1" s="165"/>
      <c r="GSH1" s="165"/>
      <c r="GSI1" s="165"/>
      <c r="GSJ1" s="165"/>
      <c r="GSK1" s="165"/>
      <c r="GSL1" s="165"/>
      <c r="GSM1" s="165"/>
      <c r="GSN1" s="165"/>
      <c r="GSO1" s="165"/>
      <c r="GSP1" s="165"/>
      <c r="GSQ1" s="165"/>
      <c r="GSR1" s="165"/>
      <c r="GSS1" s="165"/>
      <c r="GST1" s="165"/>
      <c r="GSU1" s="165"/>
      <c r="GSV1" s="165"/>
      <c r="GSW1" s="165"/>
      <c r="GSX1" s="165"/>
      <c r="GSY1" s="165"/>
      <c r="GSZ1" s="165"/>
      <c r="GTA1" s="165"/>
      <c r="GTB1" s="165"/>
      <c r="GTC1" s="165"/>
      <c r="GTD1" s="165"/>
      <c r="GTE1" s="165"/>
      <c r="GTF1" s="165"/>
      <c r="GTG1" s="165"/>
      <c r="GTH1" s="165"/>
      <c r="GTI1" s="165"/>
      <c r="GTJ1" s="165"/>
      <c r="GTK1" s="165"/>
      <c r="GTL1" s="165"/>
      <c r="GTM1" s="165"/>
      <c r="GTN1" s="165"/>
      <c r="GTO1" s="165"/>
      <c r="GTP1" s="165"/>
      <c r="GTQ1" s="165"/>
      <c r="GTR1" s="165"/>
      <c r="GTS1" s="165"/>
      <c r="GTT1" s="165"/>
      <c r="GTU1" s="165"/>
      <c r="GTV1" s="165"/>
      <c r="GTW1" s="165"/>
      <c r="GTX1" s="165"/>
      <c r="GTY1" s="165"/>
      <c r="GTZ1" s="165"/>
      <c r="GUA1" s="165"/>
      <c r="GUB1" s="165"/>
      <c r="GUC1" s="165"/>
      <c r="GUD1" s="165"/>
      <c r="GUE1" s="165"/>
      <c r="GUF1" s="165"/>
      <c r="GUG1" s="165"/>
      <c r="GUH1" s="165"/>
      <c r="GUI1" s="165"/>
      <c r="GUJ1" s="165"/>
      <c r="GUK1" s="165"/>
      <c r="GUL1" s="165"/>
      <c r="GUM1" s="165"/>
      <c r="GUN1" s="165"/>
      <c r="GUO1" s="165"/>
      <c r="GUP1" s="165"/>
      <c r="GUQ1" s="165"/>
      <c r="GUR1" s="165"/>
      <c r="GUS1" s="165"/>
      <c r="GUT1" s="165"/>
      <c r="GUU1" s="165"/>
      <c r="GUV1" s="165"/>
      <c r="GUW1" s="165"/>
      <c r="GUX1" s="165"/>
      <c r="GUY1" s="165"/>
      <c r="GUZ1" s="165"/>
      <c r="GVA1" s="165"/>
      <c r="GVB1" s="165"/>
      <c r="GVC1" s="165"/>
      <c r="GVD1" s="165"/>
      <c r="GVE1" s="165"/>
      <c r="GVF1" s="165"/>
      <c r="GVG1" s="165"/>
      <c r="GVH1" s="165"/>
      <c r="GVI1" s="165"/>
      <c r="GVJ1" s="165"/>
      <c r="GVK1" s="165"/>
      <c r="GVL1" s="165"/>
      <c r="GVM1" s="165"/>
      <c r="GVN1" s="165"/>
      <c r="GVO1" s="165"/>
      <c r="GVP1" s="165"/>
      <c r="GVQ1" s="165"/>
      <c r="GVR1" s="165"/>
      <c r="GVS1" s="165"/>
      <c r="GVT1" s="165"/>
      <c r="GVU1" s="165"/>
      <c r="GVV1" s="165"/>
      <c r="GVW1" s="165"/>
      <c r="GVX1" s="165"/>
      <c r="GVY1" s="165"/>
      <c r="GVZ1" s="165"/>
      <c r="GWA1" s="165"/>
      <c r="GWB1" s="165"/>
      <c r="GWC1" s="165"/>
      <c r="GWD1" s="165"/>
      <c r="GWE1" s="165"/>
      <c r="GWF1" s="165"/>
      <c r="GWG1" s="165"/>
      <c r="GWH1" s="165"/>
      <c r="GWI1" s="165"/>
      <c r="GWJ1" s="165"/>
      <c r="GWK1" s="165"/>
      <c r="GWL1" s="165"/>
      <c r="GWM1" s="165"/>
      <c r="GWN1" s="165"/>
      <c r="GWO1" s="165"/>
      <c r="GWP1" s="165"/>
      <c r="GWQ1" s="165"/>
      <c r="GWR1" s="165"/>
      <c r="GWS1" s="165"/>
      <c r="GWT1" s="165"/>
      <c r="GWU1" s="165"/>
      <c r="GWV1" s="165"/>
      <c r="GWW1" s="165"/>
      <c r="GWX1" s="165"/>
      <c r="GWY1" s="165"/>
      <c r="GWZ1" s="165"/>
      <c r="GXA1" s="165"/>
      <c r="GXB1" s="165"/>
      <c r="GXC1" s="165"/>
      <c r="GXD1" s="165"/>
      <c r="GXE1" s="165"/>
      <c r="GXF1" s="165"/>
      <c r="GXG1" s="165"/>
      <c r="GXH1" s="165"/>
      <c r="GXI1" s="165"/>
      <c r="GXJ1" s="165"/>
      <c r="GXK1" s="165"/>
      <c r="GXL1" s="165"/>
      <c r="GXM1" s="165"/>
      <c r="GXN1" s="165"/>
      <c r="GXO1" s="165"/>
      <c r="GXP1" s="165"/>
      <c r="GXQ1" s="165"/>
      <c r="GXR1" s="165"/>
      <c r="GXS1" s="165"/>
      <c r="GXT1" s="165"/>
      <c r="GXU1" s="165"/>
      <c r="GXV1" s="165"/>
      <c r="GXW1" s="165"/>
      <c r="GXX1" s="165"/>
      <c r="GXY1" s="165"/>
      <c r="GXZ1" s="165"/>
      <c r="GYA1" s="165"/>
      <c r="GYB1" s="165"/>
      <c r="GYC1" s="165"/>
      <c r="GYD1" s="165"/>
      <c r="GYE1" s="165"/>
      <c r="GYF1" s="165"/>
      <c r="GYG1" s="165"/>
      <c r="GYH1" s="165"/>
      <c r="GYI1" s="165"/>
      <c r="GYJ1" s="165"/>
      <c r="GYK1" s="165"/>
      <c r="GYL1" s="165"/>
      <c r="GYM1" s="165"/>
      <c r="GYN1" s="165"/>
      <c r="GYO1" s="165"/>
      <c r="GYP1" s="165"/>
      <c r="GYQ1" s="165"/>
      <c r="GYR1" s="165"/>
      <c r="GYS1" s="165"/>
      <c r="GYT1" s="165"/>
      <c r="GYU1" s="165"/>
      <c r="GYV1" s="165"/>
      <c r="GYW1" s="165"/>
      <c r="GYX1" s="165"/>
      <c r="GYY1" s="165"/>
      <c r="GYZ1" s="165"/>
      <c r="GZA1" s="165"/>
      <c r="GZB1" s="165"/>
      <c r="GZC1" s="165"/>
      <c r="GZD1" s="165"/>
      <c r="GZE1" s="165"/>
      <c r="GZF1" s="165"/>
      <c r="GZG1" s="165"/>
      <c r="GZH1" s="165"/>
      <c r="GZI1" s="165"/>
      <c r="GZJ1" s="165"/>
      <c r="GZK1" s="165"/>
      <c r="GZL1" s="165"/>
      <c r="GZM1" s="165"/>
      <c r="GZN1" s="165"/>
      <c r="GZO1" s="165"/>
      <c r="GZP1" s="165"/>
      <c r="GZQ1" s="165"/>
      <c r="GZR1" s="165"/>
      <c r="GZS1" s="165"/>
      <c r="GZT1" s="165"/>
      <c r="GZU1" s="165"/>
      <c r="GZV1" s="165"/>
      <c r="GZW1" s="165"/>
      <c r="GZX1" s="165"/>
      <c r="GZY1" s="165"/>
      <c r="GZZ1" s="165"/>
      <c r="HAA1" s="165"/>
      <c r="HAB1" s="165"/>
      <c r="HAC1" s="165"/>
      <c r="HAD1" s="165"/>
      <c r="HAE1" s="165"/>
      <c r="HAF1" s="165"/>
      <c r="HAG1" s="165"/>
      <c r="HAH1" s="165"/>
      <c r="HAI1" s="165"/>
      <c r="HAJ1" s="165"/>
      <c r="HAK1" s="165"/>
      <c r="HAL1" s="165"/>
      <c r="HAM1" s="165"/>
      <c r="HAN1" s="165"/>
      <c r="HAO1" s="165"/>
      <c r="HAP1" s="165"/>
      <c r="HAQ1" s="165"/>
      <c r="HAR1" s="165"/>
      <c r="HAS1" s="165"/>
      <c r="HAT1" s="165"/>
      <c r="HAU1" s="165"/>
      <c r="HAV1" s="165"/>
      <c r="HAW1" s="165"/>
      <c r="HAX1" s="165"/>
      <c r="HAY1" s="165"/>
      <c r="HAZ1" s="165"/>
      <c r="HBA1" s="165"/>
      <c r="HBB1" s="165"/>
      <c r="HBC1" s="165"/>
      <c r="HBD1" s="165"/>
      <c r="HBE1" s="165"/>
      <c r="HBF1" s="165"/>
      <c r="HBG1" s="165"/>
      <c r="HBH1" s="165"/>
      <c r="HBI1" s="165"/>
      <c r="HBJ1" s="165"/>
      <c r="HBK1" s="165"/>
      <c r="HBL1" s="165"/>
      <c r="HBM1" s="165"/>
      <c r="HBN1" s="165"/>
      <c r="HBO1" s="165"/>
      <c r="HBP1" s="165"/>
      <c r="HBQ1" s="165"/>
      <c r="HBR1" s="165"/>
      <c r="HBS1" s="165"/>
      <c r="HBT1" s="165"/>
      <c r="HBU1" s="165"/>
      <c r="HBV1" s="165"/>
      <c r="HBW1" s="165"/>
      <c r="HBX1" s="165"/>
      <c r="HBY1" s="165"/>
      <c r="HBZ1" s="165"/>
      <c r="HCA1" s="165"/>
      <c r="HCB1" s="165"/>
      <c r="HCC1" s="165"/>
      <c r="HCD1" s="165"/>
      <c r="HCE1" s="165"/>
      <c r="HCF1" s="165"/>
      <c r="HCG1" s="165"/>
      <c r="HCH1" s="165"/>
      <c r="HCI1" s="165"/>
      <c r="HCJ1" s="165"/>
      <c r="HCK1" s="165"/>
      <c r="HCL1" s="165"/>
      <c r="HCM1" s="165"/>
      <c r="HCN1" s="165"/>
      <c r="HCO1" s="165"/>
      <c r="HCP1" s="165"/>
      <c r="HCQ1" s="165"/>
      <c r="HCR1" s="165"/>
      <c r="HCS1" s="165"/>
      <c r="HCT1" s="165"/>
      <c r="HCU1" s="165"/>
      <c r="HCV1" s="165"/>
      <c r="HCW1" s="165"/>
      <c r="HCX1" s="165"/>
      <c r="HCY1" s="165"/>
      <c r="HCZ1" s="165"/>
      <c r="HDA1" s="165"/>
      <c r="HDB1" s="165"/>
      <c r="HDC1" s="165"/>
      <c r="HDD1" s="165"/>
      <c r="HDE1" s="165"/>
      <c r="HDF1" s="165"/>
      <c r="HDG1" s="165"/>
      <c r="HDH1" s="165"/>
      <c r="HDI1" s="165"/>
      <c r="HDJ1" s="165"/>
      <c r="HDK1" s="165"/>
      <c r="HDL1" s="165"/>
      <c r="HDM1" s="165"/>
      <c r="HDN1" s="165"/>
      <c r="HDO1" s="165"/>
      <c r="HDP1" s="165"/>
      <c r="HDQ1" s="165"/>
      <c r="HDR1" s="165"/>
      <c r="HDS1" s="165"/>
      <c r="HDT1" s="165"/>
      <c r="HDU1" s="165"/>
      <c r="HDV1" s="165"/>
      <c r="HDW1" s="165"/>
      <c r="HDX1" s="165"/>
      <c r="HDY1" s="165"/>
      <c r="HDZ1" s="165"/>
      <c r="HEA1" s="165"/>
      <c r="HEB1" s="165"/>
      <c r="HEC1" s="165"/>
      <c r="HED1" s="165"/>
      <c r="HEE1" s="165"/>
      <c r="HEF1" s="165"/>
      <c r="HEG1" s="165"/>
      <c r="HEH1" s="165"/>
      <c r="HEI1" s="165"/>
      <c r="HEJ1" s="165"/>
      <c r="HEK1" s="165"/>
      <c r="HEL1" s="165"/>
      <c r="HEM1" s="165"/>
      <c r="HEN1" s="165"/>
      <c r="HEO1" s="165"/>
      <c r="HEP1" s="165"/>
      <c r="HEQ1" s="165"/>
      <c r="HER1" s="165"/>
      <c r="HES1" s="165"/>
      <c r="HET1" s="165"/>
      <c r="HEU1" s="165"/>
      <c r="HEV1" s="165"/>
      <c r="HEW1" s="165"/>
      <c r="HEX1" s="165"/>
      <c r="HEY1" s="165"/>
      <c r="HEZ1" s="165"/>
      <c r="HFA1" s="165"/>
      <c r="HFB1" s="165"/>
      <c r="HFC1" s="165"/>
      <c r="HFD1" s="165"/>
      <c r="HFE1" s="165"/>
      <c r="HFF1" s="165"/>
      <c r="HFG1" s="165"/>
      <c r="HFH1" s="165"/>
      <c r="HFI1" s="165"/>
      <c r="HFJ1" s="165"/>
      <c r="HFK1" s="165"/>
      <c r="HFL1" s="165"/>
      <c r="HFM1" s="165"/>
      <c r="HFN1" s="165"/>
      <c r="HFO1" s="165"/>
      <c r="HFP1" s="165"/>
      <c r="HFQ1" s="165"/>
      <c r="HFR1" s="165"/>
      <c r="HFS1" s="165"/>
      <c r="HFT1" s="165"/>
      <c r="HFU1" s="165"/>
      <c r="HFV1" s="165"/>
      <c r="HFW1" s="165"/>
      <c r="HFX1" s="165"/>
      <c r="HFY1" s="165"/>
      <c r="HFZ1" s="165"/>
      <c r="HGA1" s="165"/>
      <c r="HGB1" s="165"/>
      <c r="HGC1" s="165"/>
      <c r="HGD1" s="165"/>
      <c r="HGE1" s="165"/>
      <c r="HGF1" s="165"/>
      <c r="HGG1" s="165"/>
      <c r="HGH1" s="165"/>
      <c r="HGI1" s="165"/>
      <c r="HGJ1" s="165"/>
      <c r="HGK1" s="165"/>
      <c r="HGL1" s="165"/>
      <c r="HGM1" s="165"/>
      <c r="HGN1" s="165"/>
      <c r="HGO1" s="165"/>
      <c r="HGP1" s="165"/>
      <c r="HGQ1" s="165"/>
      <c r="HGR1" s="165"/>
      <c r="HGS1" s="165"/>
      <c r="HGT1" s="165"/>
      <c r="HGU1" s="165"/>
      <c r="HGV1" s="165"/>
      <c r="HGW1" s="165"/>
      <c r="HGX1" s="165"/>
      <c r="HGY1" s="165"/>
      <c r="HGZ1" s="165"/>
      <c r="HHA1" s="165"/>
      <c r="HHB1" s="165"/>
      <c r="HHC1" s="165"/>
      <c r="HHD1" s="165"/>
      <c r="HHE1" s="165"/>
      <c r="HHF1" s="165"/>
      <c r="HHG1" s="165"/>
      <c r="HHH1" s="165"/>
      <c r="HHI1" s="165"/>
      <c r="HHJ1" s="165"/>
      <c r="HHK1" s="165"/>
      <c r="HHL1" s="165"/>
      <c r="HHM1" s="165"/>
      <c r="HHN1" s="165"/>
      <c r="HHO1" s="165"/>
      <c r="HHP1" s="165"/>
      <c r="HHQ1" s="165"/>
      <c r="HHR1" s="165"/>
      <c r="HHS1" s="165"/>
      <c r="HHT1" s="165"/>
      <c r="HHU1" s="165"/>
      <c r="HHV1" s="165"/>
      <c r="HHW1" s="165"/>
      <c r="HHX1" s="165"/>
      <c r="HHY1" s="165"/>
      <c r="HHZ1" s="165"/>
      <c r="HIA1" s="165"/>
      <c r="HIB1" s="165"/>
      <c r="HIC1" s="165"/>
      <c r="HID1" s="165"/>
      <c r="HIE1" s="165"/>
      <c r="HIF1" s="165"/>
      <c r="HIG1" s="165"/>
      <c r="HIH1" s="165"/>
      <c r="HII1" s="165"/>
      <c r="HIJ1" s="165"/>
      <c r="HIK1" s="165"/>
      <c r="HIL1" s="165"/>
      <c r="HIM1" s="165"/>
      <c r="HIN1" s="165"/>
      <c r="HIO1" s="165"/>
      <c r="HIP1" s="165"/>
      <c r="HIQ1" s="165"/>
      <c r="HIR1" s="165"/>
      <c r="HIS1" s="165"/>
      <c r="HIT1" s="165"/>
      <c r="HIU1" s="165"/>
      <c r="HIV1" s="165"/>
      <c r="HIW1" s="165"/>
      <c r="HIX1" s="165"/>
      <c r="HIY1" s="165"/>
      <c r="HIZ1" s="165"/>
      <c r="HJA1" s="165"/>
      <c r="HJB1" s="165"/>
      <c r="HJC1" s="165"/>
      <c r="HJD1" s="165"/>
      <c r="HJE1" s="165"/>
      <c r="HJF1" s="165"/>
      <c r="HJG1" s="165"/>
      <c r="HJH1" s="165"/>
      <c r="HJI1" s="165"/>
      <c r="HJJ1" s="165"/>
      <c r="HJK1" s="165"/>
      <c r="HJL1" s="165"/>
      <c r="HJM1" s="165"/>
      <c r="HJN1" s="165"/>
      <c r="HJO1" s="165"/>
      <c r="HJP1" s="165"/>
      <c r="HJQ1" s="165"/>
      <c r="HJR1" s="165"/>
      <c r="HJS1" s="165"/>
      <c r="HJT1" s="165"/>
      <c r="HJU1" s="165"/>
      <c r="HJV1" s="165"/>
      <c r="HJW1" s="165"/>
      <c r="HJX1" s="165"/>
      <c r="HJY1" s="165"/>
      <c r="HJZ1" s="165"/>
      <c r="HKA1" s="165"/>
      <c r="HKB1" s="165"/>
      <c r="HKC1" s="165"/>
      <c r="HKD1" s="165"/>
      <c r="HKE1" s="165"/>
      <c r="HKF1" s="165"/>
      <c r="HKG1" s="165"/>
      <c r="HKH1" s="165"/>
      <c r="HKI1" s="165"/>
      <c r="HKJ1" s="165"/>
      <c r="HKK1" s="165"/>
      <c r="HKL1" s="165"/>
      <c r="HKM1" s="165"/>
      <c r="HKN1" s="165"/>
      <c r="HKO1" s="165"/>
      <c r="HKP1" s="165"/>
      <c r="HKQ1" s="165"/>
      <c r="HKR1" s="165"/>
      <c r="HKS1" s="165"/>
      <c r="HKT1" s="165"/>
      <c r="HKU1" s="165"/>
      <c r="HKV1" s="165"/>
      <c r="HKW1" s="165"/>
      <c r="HKX1" s="165"/>
      <c r="HKY1" s="165"/>
      <c r="HKZ1" s="165"/>
      <c r="HLA1" s="165"/>
      <c r="HLB1" s="165"/>
      <c r="HLC1" s="165"/>
      <c r="HLD1" s="165"/>
      <c r="HLE1" s="165"/>
      <c r="HLF1" s="165"/>
      <c r="HLG1" s="165"/>
      <c r="HLH1" s="165"/>
      <c r="HLI1" s="165"/>
      <c r="HLJ1" s="165"/>
      <c r="HLK1" s="165"/>
      <c r="HLL1" s="165"/>
      <c r="HLM1" s="165"/>
      <c r="HLN1" s="165"/>
      <c r="HLO1" s="165"/>
      <c r="HLP1" s="165"/>
      <c r="HLQ1" s="165"/>
      <c r="HLR1" s="165"/>
      <c r="HLS1" s="165"/>
      <c r="HLT1" s="165"/>
      <c r="HLU1" s="165"/>
      <c r="HLV1" s="165"/>
      <c r="HLW1" s="165"/>
      <c r="HLX1" s="165"/>
      <c r="HLY1" s="165"/>
      <c r="HLZ1" s="165"/>
      <c r="HMA1" s="165"/>
      <c r="HMB1" s="165"/>
      <c r="HMC1" s="165"/>
      <c r="HMD1" s="165"/>
      <c r="HME1" s="165"/>
      <c r="HMF1" s="165"/>
      <c r="HMG1" s="165"/>
      <c r="HMH1" s="165"/>
      <c r="HMI1" s="165"/>
      <c r="HMJ1" s="165"/>
      <c r="HMK1" s="165"/>
      <c r="HML1" s="165"/>
      <c r="HMM1" s="165"/>
      <c r="HMN1" s="165"/>
      <c r="HMO1" s="165"/>
      <c r="HMP1" s="165"/>
      <c r="HMQ1" s="165"/>
      <c r="HMR1" s="165"/>
      <c r="HMS1" s="165"/>
      <c r="HMT1" s="165"/>
      <c r="HMU1" s="165"/>
      <c r="HMV1" s="165"/>
      <c r="HMW1" s="165"/>
      <c r="HMX1" s="165"/>
      <c r="HMY1" s="165"/>
      <c r="HMZ1" s="165"/>
      <c r="HNA1" s="165"/>
      <c r="HNB1" s="165"/>
      <c r="HNC1" s="165"/>
      <c r="HND1" s="165"/>
      <c r="HNE1" s="165"/>
      <c r="HNF1" s="165"/>
      <c r="HNG1" s="165"/>
      <c r="HNH1" s="165"/>
      <c r="HNI1" s="165"/>
      <c r="HNJ1" s="165"/>
      <c r="HNK1" s="165"/>
      <c r="HNL1" s="165"/>
      <c r="HNM1" s="165"/>
      <c r="HNN1" s="165"/>
      <c r="HNO1" s="165"/>
      <c r="HNP1" s="165"/>
      <c r="HNQ1" s="165"/>
      <c r="HNR1" s="165"/>
      <c r="HNS1" s="165"/>
      <c r="HNT1" s="165"/>
      <c r="HNU1" s="165"/>
      <c r="HNV1" s="165"/>
      <c r="HNW1" s="165"/>
      <c r="HNX1" s="165"/>
      <c r="HNY1" s="165"/>
      <c r="HNZ1" s="165"/>
      <c r="HOA1" s="165"/>
      <c r="HOB1" s="165"/>
      <c r="HOC1" s="165"/>
      <c r="HOD1" s="165"/>
      <c r="HOE1" s="165"/>
      <c r="HOF1" s="165"/>
      <c r="HOG1" s="165"/>
      <c r="HOH1" s="165"/>
      <c r="HOI1" s="165"/>
      <c r="HOJ1" s="165"/>
      <c r="HOK1" s="165"/>
      <c r="HOL1" s="165"/>
      <c r="HOM1" s="165"/>
      <c r="HON1" s="165"/>
      <c r="HOO1" s="165"/>
      <c r="HOP1" s="165"/>
      <c r="HOQ1" s="165"/>
      <c r="HOR1" s="165"/>
      <c r="HOS1" s="165"/>
      <c r="HOT1" s="165"/>
      <c r="HOU1" s="165"/>
      <c r="HOV1" s="165"/>
      <c r="HOW1" s="165"/>
      <c r="HOX1" s="165"/>
      <c r="HOY1" s="165"/>
      <c r="HOZ1" s="165"/>
      <c r="HPA1" s="165"/>
      <c r="HPB1" s="165"/>
      <c r="HPC1" s="165"/>
      <c r="HPD1" s="165"/>
      <c r="HPE1" s="165"/>
      <c r="HPF1" s="165"/>
      <c r="HPG1" s="165"/>
      <c r="HPH1" s="165"/>
      <c r="HPI1" s="165"/>
      <c r="HPJ1" s="165"/>
      <c r="HPK1" s="165"/>
      <c r="HPL1" s="165"/>
      <c r="HPM1" s="165"/>
      <c r="HPN1" s="165"/>
      <c r="HPO1" s="165"/>
      <c r="HPP1" s="165"/>
      <c r="HPQ1" s="165"/>
      <c r="HPR1" s="165"/>
      <c r="HPS1" s="165"/>
      <c r="HPT1" s="165"/>
      <c r="HPU1" s="165"/>
      <c r="HPV1" s="165"/>
      <c r="HPW1" s="165"/>
      <c r="HPX1" s="165"/>
      <c r="HPY1" s="165"/>
      <c r="HPZ1" s="165"/>
      <c r="HQA1" s="165"/>
      <c r="HQB1" s="165"/>
      <c r="HQC1" s="165"/>
      <c r="HQD1" s="165"/>
      <c r="HQE1" s="165"/>
      <c r="HQF1" s="165"/>
      <c r="HQG1" s="165"/>
      <c r="HQH1" s="165"/>
      <c r="HQI1" s="165"/>
      <c r="HQJ1" s="165"/>
      <c r="HQK1" s="165"/>
      <c r="HQL1" s="165"/>
      <c r="HQM1" s="165"/>
      <c r="HQN1" s="165"/>
      <c r="HQO1" s="165"/>
      <c r="HQP1" s="165"/>
      <c r="HQQ1" s="165"/>
      <c r="HQR1" s="165"/>
      <c r="HQS1" s="165"/>
      <c r="HQT1" s="165"/>
      <c r="HQU1" s="165"/>
      <c r="HQV1" s="165"/>
      <c r="HQW1" s="165"/>
      <c r="HQX1" s="165"/>
      <c r="HQY1" s="165"/>
      <c r="HQZ1" s="165"/>
      <c r="HRA1" s="165"/>
      <c r="HRB1" s="165"/>
      <c r="HRC1" s="165"/>
      <c r="HRD1" s="165"/>
      <c r="HRE1" s="165"/>
      <c r="HRF1" s="165"/>
      <c r="HRG1" s="165"/>
      <c r="HRH1" s="165"/>
      <c r="HRI1" s="165"/>
      <c r="HRJ1" s="165"/>
      <c r="HRK1" s="165"/>
      <c r="HRL1" s="165"/>
      <c r="HRM1" s="165"/>
      <c r="HRN1" s="165"/>
      <c r="HRO1" s="165"/>
      <c r="HRP1" s="165"/>
      <c r="HRQ1" s="165"/>
      <c r="HRR1" s="165"/>
      <c r="HRS1" s="165"/>
      <c r="HRT1" s="165"/>
      <c r="HRU1" s="165"/>
      <c r="HRV1" s="165"/>
      <c r="HRW1" s="165"/>
      <c r="HRX1" s="165"/>
      <c r="HRY1" s="165"/>
      <c r="HRZ1" s="165"/>
      <c r="HSA1" s="165"/>
      <c r="HSB1" s="165"/>
      <c r="HSC1" s="165"/>
      <c r="HSD1" s="165"/>
      <c r="HSE1" s="165"/>
      <c r="HSF1" s="165"/>
      <c r="HSG1" s="165"/>
      <c r="HSH1" s="165"/>
      <c r="HSI1" s="165"/>
      <c r="HSJ1" s="165"/>
      <c r="HSK1" s="165"/>
      <c r="HSL1" s="165"/>
      <c r="HSM1" s="165"/>
      <c r="HSN1" s="165"/>
      <c r="HSO1" s="165"/>
      <c r="HSP1" s="165"/>
      <c r="HSQ1" s="165"/>
      <c r="HSR1" s="165"/>
      <c r="HSS1" s="165"/>
      <c r="HST1" s="165"/>
      <c r="HSU1" s="165"/>
      <c r="HSV1" s="165"/>
      <c r="HSW1" s="165"/>
      <c r="HSX1" s="165"/>
      <c r="HSY1" s="165"/>
      <c r="HSZ1" s="165"/>
      <c r="HTA1" s="165"/>
      <c r="HTB1" s="165"/>
      <c r="HTC1" s="165"/>
      <c r="HTD1" s="165"/>
      <c r="HTE1" s="165"/>
      <c r="HTF1" s="165"/>
      <c r="HTG1" s="165"/>
      <c r="HTH1" s="165"/>
      <c r="HTI1" s="165"/>
      <c r="HTJ1" s="165"/>
      <c r="HTK1" s="165"/>
      <c r="HTL1" s="165"/>
      <c r="HTM1" s="165"/>
      <c r="HTN1" s="165"/>
      <c r="HTO1" s="165"/>
      <c r="HTP1" s="165"/>
      <c r="HTQ1" s="165"/>
      <c r="HTR1" s="165"/>
      <c r="HTS1" s="165"/>
      <c r="HTT1" s="165"/>
      <c r="HTU1" s="165"/>
      <c r="HTV1" s="165"/>
      <c r="HTW1" s="165"/>
      <c r="HTX1" s="165"/>
      <c r="HTY1" s="165"/>
      <c r="HTZ1" s="165"/>
      <c r="HUA1" s="165"/>
      <c r="HUB1" s="165"/>
      <c r="HUC1" s="165"/>
      <c r="HUD1" s="165"/>
      <c r="HUE1" s="165"/>
      <c r="HUF1" s="165"/>
      <c r="HUG1" s="165"/>
      <c r="HUH1" s="165"/>
      <c r="HUI1" s="165"/>
      <c r="HUJ1" s="165"/>
      <c r="HUK1" s="165"/>
      <c r="HUL1" s="165"/>
      <c r="HUM1" s="165"/>
      <c r="HUN1" s="165"/>
      <c r="HUO1" s="165"/>
      <c r="HUP1" s="165"/>
      <c r="HUQ1" s="165"/>
      <c r="HUR1" s="165"/>
      <c r="HUS1" s="165"/>
      <c r="HUT1" s="165"/>
      <c r="HUU1" s="165"/>
      <c r="HUV1" s="165"/>
      <c r="HUW1" s="165"/>
      <c r="HUX1" s="165"/>
      <c r="HUY1" s="165"/>
      <c r="HUZ1" s="165"/>
      <c r="HVA1" s="165"/>
      <c r="HVB1" s="165"/>
      <c r="HVC1" s="165"/>
      <c r="HVD1" s="165"/>
      <c r="HVE1" s="165"/>
      <c r="HVF1" s="165"/>
      <c r="HVG1" s="165"/>
      <c r="HVH1" s="165"/>
      <c r="HVI1" s="165"/>
      <c r="HVJ1" s="165"/>
      <c r="HVK1" s="165"/>
      <c r="HVL1" s="165"/>
      <c r="HVM1" s="165"/>
      <c r="HVN1" s="165"/>
      <c r="HVO1" s="165"/>
      <c r="HVP1" s="165"/>
      <c r="HVQ1" s="165"/>
      <c r="HVR1" s="165"/>
      <c r="HVS1" s="165"/>
      <c r="HVT1" s="165"/>
      <c r="HVU1" s="165"/>
      <c r="HVV1" s="165"/>
      <c r="HVW1" s="165"/>
      <c r="HVX1" s="165"/>
      <c r="HVY1" s="165"/>
      <c r="HVZ1" s="165"/>
      <c r="HWA1" s="165"/>
      <c r="HWB1" s="165"/>
      <c r="HWC1" s="165"/>
      <c r="HWD1" s="165"/>
      <c r="HWE1" s="165"/>
      <c r="HWF1" s="165"/>
      <c r="HWG1" s="165"/>
      <c r="HWH1" s="165"/>
      <c r="HWI1" s="165"/>
      <c r="HWJ1" s="165"/>
      <c r="HWK1" s="165"/>
      <c r="HWL1" s="165"/>
      <c r="HWM1" s="165"/>
      <c r="HWN1" s="165"/>
      <c r="HWO1" s="165"/>
      <c r="HWP1" s="165"/>
      <c r="HWQ1" s="165"/>
      <c r="HWR1" s="165"/>
      <c r="HWS1" s="165"/>
      <c r="HWT1" s="165"/>
      <c r="HWU1" s="165"/>
      <c r="HWV1" s="165"/>
      <c r="HWW1" s="165"/>
      <c r="HWX1" s="165"/>
      <c r="HWY1" s="165"/>
      <c r="HWZ1" s="165"/>
      <c r="HXA1" s="165"/>
      <c r="HXB1" s="165"/>
      <c r="HXC1" s="165"/>
      <c r="HXD1" s="165"/>
      <c r="HXE1" s="165"/>
      <c r="HXF1" s="165"/>
      <c r="HXG1" s="165"/>
      <c r="HXH1" s="165"/>
      <c r="HXI1" s="165"/>
      <c r="HXJ1" s="165"/>
      <c r="HXK1" s="165"/>
      <c r="HXL1" s="165"/>
      <c r="HXM1" s="165"/>
      <c r="HXN1" s="165"/>
      <c r="HXO1" s="165"/>
      <c r="HXP1" s="165"/>
      <c r="HXQ1" s="165"/>
      <c r="HXR1" s="165"/>
      <c r="HXS1" s="165"/>
      <c r="HXT1" s="165"/>
      <c r="HXU1" s="165"/>
      <c r="HXV1" s="165"/>
      <c r="HXW1" s="165"/>
      <c r="HXX1" s="165"/>
      <c r="HXY1" s="165"/>
      <c r="HXZ1" s="165"/>
      <c r="HYA1" s="165"/>
      <c r="HYB1" s="165"/>
      <c r="HYC1" s="165"/>
      <c r="HYD1" s="165"/>
      <c r="HYE1" s="165"/>
      <c r="HYF1" s="165"/>
      <c r="HYG1" s="165"/>
      <c r="HYH1" s="165"/>
      <c r="HYI1" s="165"/>
      <c r="HYJ1" s="165"/>
      <c r="HYK1" s="165"/>
      <c r="HYL1" s="165"/>
      <c r="HYM1" s="165"/>
      <c r="HYN1" s="165"/>
      <c r="HYO1" s="165"/>
      <c r="HYP1" s="165"/>
      <c r="HYQ1" s="165"/>
      <c r="HYR1" s="165"/>
      <c r="HYS1" s="165"/>
      <c r="HYT1" s="165"/>
      <c r="HYU1" s="165"/>
      <c r="HYV1" s="165"/>
      <c r="HYW1" s="165"/>
      <c r="HYX1" s="165"/>
      <c r="HYY1" s="165"/>
      <c r="HYZ1" s="165"/>
      <c r="HZA1" s="165"/>
      <c r="HZB1" s="165"/>
      <c r="HZC1" s="165"/>
      <c r="HZD1" s="165"/>
      <c r="HZE1" s="165"/>
      <c r="HZF1" s="165"/>
      <c r="HZG1" s="165"/>
      <c r="HZH1" s="165"/>
      <c r="HZI1" s="165"/>
      <c r="HZJ1" s="165"/>
      <c r="HZK1" s="165"/>
      <c r="HZL1" s="165"/>
      <c r="HZM1" s="165"/>
      <c r="HZN1" s="165"/>
      <c r="HZO1" s="165"/>
      <c r="HZP1" s="165"/>
      <c r="HZQ1" s="165"/>
      <c r="HZR1" s="165"/>
      <c r="HZS1" s="165"/>
      <c r="HZT1" s="165"/>
      <c r="HZU1" s="165"/>
      <c r="HZV1" s="165"/>
      <c r="HZW1" s="165"/>
      <c r="HZX1" s="165"/>
      <c r="HZY1" s="165"/>
      <c r="HZZ1" s="165"/>
      <c r="IAA1" s="165"/>
      <c r="IAB1" s="165"/>
      <c r="IAC1" s="165"/>
      <c r="IAD1" s="165"/>
      <c r="IAE1" s="165"/>
      <c r="IAF1" s="165"/>
      <c r="IAG1" s="165"/>
      <c r="IAH1" s="165"/>
      <c r="IAI1" s="165"/>
      <c r="IAJ1" s="165"/>
      <c r="IAK1" s="165"/>
      <c r="IAL1" s="165"/>
      <c r="IAM1" s="165"/>
      <c r="IAN1" s="165"/>
      <c r="IAO1" s="165"/>
      <c r="IAP1" s="165"/>
      <c r="IAQ1" s="165"/>
      <c r="IAR1" s="165"/>
      <c r="IAS1" s="165"/>
      <c r="IAT1" s="165"/>
      <c r="IAU1" s="165"/>
      <c r="IAV1" s="165"/>
      <c r="IAW1" s="165"/>
      <c r="IAX1" s="165"/>
      <c r="IAY1" s="165"/>
      <c r="IAZ1" s="165"/>
      <c r="IBA1" s="165"/>
      <c r="IBB1" s="165"/>
      <c r="IBC1" s="165"/>
      <c r="IBD1" s="165"/>
      <c r="IBE1" s="165"/>
      <c r="IBF1" s="165"/>
      <c r="IBG1" s="165"/>
      <c r="IBH1" s="165"/>
      <c r="IBI1" s="165"/>
      <c r="IBJ1" s="165"/>
      <c r="IBK1" s="165"/>
      <c r="IBL1" s="165"/>
      <c r="IBM1" s="165"/>
      <c r="IBN1" s="165"/>
      <c r="IBO1" s="165"/>
      <c r="IBP1" s="165"/>
      <c r="IBQ1" s="165"/>
      <c r="IBR1" s="165"/>
      <c r="IBS1" s="165"/>
      <c r="IBT1" s="165"/>
      <c r="IBU1" s="165"/>
      <c r="IBV1" s="165"/>
      <c r="IBW1" s="165"/>
      <c r="IBX1" s="165"/>
      <c r="IBY1" s="165"/>
      <c r="IBZ1" s="165"/>
      <c r="ICA1" s="165"/>
      <c r="ICB1" s="165"/>
      <c r="ICC1" s="165"/>
      <c r="ICD1" s="165"/>
      <c r="ICE1" s="165"/>
      <c r="ICF1" s="165"/>
      <c r="ICG1" s="165"/>
      <c r="ICH1" s="165"/>
      <c r="ICI1" s="165"/>
      <c r="ICJ1" s="165"/>
      <c r="ICK1" s="165"/>
      <c r="ICL1" s="165"/>
      <c r="ICM1" s="165"/>
      <c r="ICN1" s="165"/>
      <c r="ICO1" s="165"/>
      <c r="ICP1" s="165"/>
      <c r="ICQ1" s="165"/>
      <c r="ICR1" s="165"/>
      <c r="ICS1" s="165"/>
      <c r="ICT1" s="165"/>
      <c r="ICU1" s="165"/>
      <c r="ICV1" s="165"/>
      <c r="ICW1" s="165"/>
      <c r="ICX1" s="165"/>
      <c r="ICY1" s="165"/>
      <c r="ICZ1" s="165"/>
      <c r="IDA1" s="165"/>
      <c r="IDB1" s="165"/>
      <c r="IDC1" s="165"/>
      <c r="IDD1" s="165"/>
      <c r="IDE1" s="165"/>
      <c r="IDF1" s="165"/>
      <c r="IDG1" s="165"/>
      <c r="IDH1" s="165"/>
      <c r="IDI1" s="165"/>
      <c r="IDJ1" s="165"/>
      <c r="IDK1" s="165"/>
      <c r="IDL1" s="165"/>
      <c r="IDM1" s="165"/>
      <c r="IDN1" s="165"/>
      <c r="IDO1" s="165"/>
      <c r="IDP1" s="165"/>
      <c r="IDQ1" s="165"/>
      <c r="IDR1" s="165"/>
      <c r="IDS1" s="165"/>
      <c r="IDT1" s="165"/>
      <c r="IDU1" s="165"/>
      <c r="IDV1" s="165"/>
      <c r="IDW1" s="165"/>
      <c r="IDX1" s="165"/>
      <c r="IDY1" s="165"/>
      <c r="IDZ1" s="165"/>
      <c r="IEA1" s="165"/>
      <c r="IEB1" s="165"/>
      <c r="IEC1" s="165"/>
      <c r="IED1" s="165"/>
      <c r="IEE1" s="165"/>
      <c r="IEF1" s="165"/>
      <c r="IEG1" s="165"/>
      <c r="IEH1" s="165"/>
      <c r="IEI1" s="165"/>
      <c r="IEJ1" s="165"/>
      <c r="IEK1" s="165"/>
      <c r="IEL1" s="165"/>
      <c r="IEM1" s="165"/>
      <c r="IEN1" s="165"/>
      <c r="IEO1" s="165"/>
      <c r="IEP1" s="165"/>
      <c r="IEQ1" s="165"/>
      <c r="IER1" s="165"/>
      <c r="IES1" s="165"/>
      <c r="IET1" s="165"/>
      <c r="IEU1" s="165"/>
      <c r="IEV1" s="165"/>
      <c r="IEW1" s="165"/>
      <c r="IEX1" s="165"/>
      <c r="IEY1" s="165"/>
      <c r="IEZ1" s="165"/>
      <c r="IFA1" s="165"/>
      <c r="IFB1" s="165"/>
      <c r="IFC1" s="165"/>
      <c r="IFD1" s="165"/>
      <c r="IFE1" s="165"/>
      <c r="IFF1" s="165"/>
      <c r="IFG1" s="165"/>
      <c r="IFH1" s="165"/>
      <c r="IFI1" s="165"/>
      <c r="IFJ1" s="165"/>
      <c r="IFK1" s="165"/>
      <c r="IFL1" s="165"/>
      <c r="IFM1" s="165"/>
      <c r="IFN1" s="165"/>
      <c r="IFO1" s="165"/>
      <c r="IFP1" s="165"/>
      <c r="IFQ1" s="165"/>
      <c r="IFR1" s="165"/>
      <c r="IFS1" s="165"/>
      <c r="IFT1" s="165"/>
      <c r="IFU1" s="165"/>
      <c r="IFV1" s="165"/>
      <c r="IFW1" s="165"/>
      <c r="IFX1" s="165"/>
      <c r="IFY1" s="165"/>
      <c r="IFZ1" s="165"/>
      <c r="IGA1" s="165"/>
      <c r="IGB1" s="165"/>
      <c r="IGC1" s="165"/>
      <c r="IGD1" s="165"/>
      <c r="IGE1" s="165"/>
      <c r="IGF1" s="165"/>
      <c r="IGG1" s="165"/>
      <c r="IGH1" s="165"/>
      <c r="IGI1" s="165"/>
      <c r="IGJ1" s="165"/>
      <c r="IGK1" s="165"/>
      <c r="IGL1" s="165"/>
      <c r="IGM1" s="165"/>
      <c r="IGN1" s="165"/>
      <c r="IGO1" s="165"/>
      <c r="IGP1" s="165"/>
      <c r="IGQ1" s="165"/>
      <c r="IGR1" s="165"/>
      <c r="IGS1" s="165"/>
      <c r="IGT1" s="165"/>
      <c r="IGU1" s="165"/>
      <c r="IGV1" s="165"/>
      <c r="IGW1" s="165"/>
      <c r="IGX1" s="165"/>
      <c r="IGY1" s="165"/>
      <c r="IGZ1" s="165"/>
      <c r="IHA1" s="165"/>
      <c r="IHB1" s="165"/>
      <c r="IHC1" s="165"/>
      <c r="IHD1" s="165"/>
      <c r="IHE1" s="165"/>
      <c r="IHF1" s="165"/>
      <c r="IHG1" s="165"/>
      <c r="IHH1" s="165"/>
      <c r="IHI1" s="165"/>
      <c r="IHJ1" s="165"/>
      <c r="IHK1" s="165"/>
      <c r="IHL1" s="165"/>
      <c r="IHM1" s="165"/>
      <c r="IHN1" s="165"/>
      <c r="IHO1" s="165"/>
      <c r="IHP1" s="165"/>
      <c r="IHQ1" s="165"/>
      <c r="IHR1" s="165"/>
      <c r="IHS1" s="165"/>
      <c r="IHT1" s="165"/>
      <c r="IHU1" s="165"/>
      <c r="IHV1" s="165"/>
      <c r="IHW1" s="165"/>
      <c r="IHX1" s="165"/>
      <c r="IHY1" s="165"/>
      <c r="IHZ1" s="165"/>
      <c r="IIA1" s="165"/>
      <c r="IIB1" s="165"/>
      <c r="IIC1" s="165"/>
      <c r="IID1" s="165"/>
      <c r="IIE1" s="165"/>
      <c r="IIF1" s="165"/>
      <c r="IIG1" s="165"/>
      <c r="IIH1" s="165"/>
      <c r="III1" s="165"/>
      <c r="IIJ1" s="165"/>
      <c r="IIK1" s="165"/>
      <c r="IIL1" s="165"/>
      <c r="IIM1" s="165"/>
      <c r="IIN1" s="165"/>
      <c r="IIO1" s="165"/>
      <c r="IIP1" s="165"/>
      <c r="IIQ1" s="165"/>
      <c r="IIR1" s="165"/>
      <c r="IIS1" s="165"/>
      <c r="IIT1" s="165"/>
      <c r="IIU1" s="165"/>
      <c r="IIV1" s="165"/>
      <c r="IIW1" s="165"/>
      <c r="IIX1" s="165"/>
      <c r="IIY1" s="165"/>
      <c r="IIZ1" s="165"/>
      <c r="IJA1" s="165"/>
      <c r="IJB1" s="165"/>
      <c r="IJC1" s="165"/>
      <c r="IJD1" s="165"/>
      <c r="IJE1" s="165"/>
      <c r="IJF1" s="165"/>
      <c r="IJG1" s="165"/>
      <c r="IJH1" s="165"/>
      <c r="IJI1" s="165"/>
      <c r="IJJ1" s="165"/>
      <c r="IJK1" s="165"/>
      <c r="IJL1" s="165"/>
      <c r="IJM1" s="165"/>
      <c r="IJN1" s="165"/>
      <c r="IJO1" s="165"/>
      <c r="IJP1" s="165"/>
      <c r="IJQ1" s="165"/>
      <c r="IJR1" s="165"/>
      <c r="IJS1" s="165"/>
      <c r="IJT1" s="165"/>
      <c r="IJU1" s="165"/>
      <c r="IJV1" s="165"/>
      <c r="IJW1" s="165"/>
      <c r="IJX1" s="165"/>
      <c r="IJY1" s="165"/>
      <c r="IJZ1" s="165"/>
      <c r="IKA1" s="165"/>
      <c r="IKB1" s="165"/>
      <c r="IKC1" s="165"/>
      <c r="IKD1" s="165"/>
      <c r="IKE1" s="165"/>
      <c r="IKF1" s="165"/>
      <c r="IKG1" s="165"/>
      <c r="IKH1" s="165"/>
      <c r="IKI1" s="165"/>
      <c r="IKJ1" s="165"/>
      <c r="IKK1" s="165"/>
      <c r="IKL1" s="165"/>
      <c r="IKM1" s="165"/>
      <c r="IKN1" s="165"/>
      <c r="IKO1" s="165"/>
      <c r="IKP1" s="165"/>
      <c r="IKQ1" s="165"/>
      <c r="IKR1" s="165"/>
      <c r="IKS1" s="165"/>
      <c r="IKT1" s="165"/>
      <c r="IKU1" s="165"/>
      <c r="IKV1" s="165"/>
      <c r="IKW1" s="165"/>
      <c r="IKX1" s="165"/>
      <c r="IKY1" s="165"/>
      <c r="IKZ1" s="165"/>
      <c r="ILA1" s="165"/>
      <c r="ILB1" s="165"/>
      <c r="ILC1" s="165"/>
      <c r="ILD1" s="165"/>
      <c r="ILE1" s="165"/>
      <c r="ILF1" s="165"/>
      <c r="ILG1" s="165"/>
      <c r="ILH1" s="165"/>
      <c r="ILI1" s="165"/>
      <c r="ILJ1" s="165"/>
      <c r="ILK1" s="165"/>
      <c r="ILL1" s="165"/>
      <c r="ILM1" s="165"/>
      <c r="ILN1" s="165"/>
      <c r="ILO1" s="165"/>
      <c r="ILP1" s="165"/>
      <c r="ILQ1" s="165"/>
      <c r="ILR1" s="165"/>
      <c r="ILS1" s="165"/>
      <c r="ILT1" s="165"/>
      <c r="ILU1" s="165"/>
      <c r="ILV1" s="165"/>
      <c r="ILW1" s="165"/>
      <c r="ILX1" s="165"/>
      <c r="ILY1" s="165"/>
      <c r="ILZ1" s="165"/>
      <c r="IMA1" s="165"/>
      <c r="IMB1" s="165"/>
      <c r="IMC1" s="165"/>
      <c r="IMD1" s="165"/>
      <c r="IME1" s="165"/>
      <c r="IMF1" s="165"/>
      <c r="IMG1" s="165"/>
      <c r="IMH1" s="165"/>
      <c r="IMI1" s="165"/>
      <c r="IMJ1" s="165"/>
      <c r="IMK1" s="165"/>
      <c r="IML1" s="165"/>
      <c r="IMM1" s="165"/>
      <c r="IMN1" s="165"/>
      <c r="IMO1" s="165"/>
      <c r="IMP1" s="165"/>
      <c r="IMQ1" s="165"/>
      <c r="IMR1" s="165"/>
      <c r="IMS1" s="165"/>
      <c r="IMT1" s="165"/>
      <c r="IMU1" s="165"/>
      <c r="IMV1" s="165"/>
      <c r="IMW1" s="165"/>
      <c r="IMX1" s="165"/>
      <c r="IMY1" s="165"/>
      <c r="IMZ1" s="165"/>
      <c r="INA1" s="165"/>
      <c r="INB1" s="165"/>
      <c r="INC1" s="165"/>
      <c r="IND1" s="165"/>
      <c r="INE1" s="165"/>
      <c r="INF1" s="165"/>
      <c r="ING1" s="165"/>
      <c r="INH1" s="165"/>
      <c r="INI1" s="165"/>
      <c r="INJ1" s="165"/>
      <c r="INK1" s="165"/>
      <c r="INL1" s="165"/>
      <c r="INM1" s="165"/>
      <c r="INN1" s="165"/>
      <c r="INO1" s="165"/>
      <c r="INP1" s="165"/>
      <c r="INQ1" s="165"/>
      <c r="INR1" s="165"/>
      <c r="INS1" s="165"/>
      <c r="INT1" s="165"/>
      <c r="INU1" s="165"/>
      <c r="INV1" s="165"/>
      <c r="INW1" s="165"/>
      <c r="INX1" s="165"/>
      <c r="INY1" s="165"/>
      <c r="INZ1" s="165"/>
      <c r="IOA1" s="165"/>
      <c r="IOB1" s="165"/>
      <c r="IOC1" s="165"/>
      <c r="IOD1" s="165"/>
      <c r="IOE1" s="165"/>
      <c r="IOF1" s="165"/>
      <c r="IOG1" s="165"/>
      <c r="IOH1" s="165"/>
      <c r="IOI1" s="165"/>
      <c r="IOJ1" s="165"/>
      <c r="IOK1" s="165"/>
      <c r="IOL1" s="165"/>
      <c r="IOM1" s="165"/>
      <c r="ION1" s="165"/>
      <c r="IOO1" s="165"/>
      <c r="IOP1" s="165"/>
      <c r="IOQ1" s="165"/>
      <c r="IOR1" s="165"/>
      <c r="IOS1" s="165"/>
      <c r="IOT1" s="165"/>
      <c r="IOU1" s="165"/>
      <c r="IOV1" s="165"/>
      <c r="IOW1" s="165"/>
      <c r="IOX1" s="165"/>
      <c r="IOY1" s="165"/>
      <c r="IOZ1" s="165"/>
      <c r="IPA1" s="165"/>
      <c r="IPB1" s="165"/>
      <c r="IPC1" s="165"/>
      <c r="IPD1" s="165"/>
      <c r="IPE1" s="165"/>
      <c r="IPF1" s="165"/>
      <c r="IPG1" s="165"/>
      <c r="IPH1" s="165"/>
      <c r="IPI1" s="165"/>
      <c r="IPJ1" s="165"/>
      <c r="IPK1" s="165"/>
      <c r="IPL1" s="165"/>
      <c r="IPM1" s="165"/>
      <c r="IPN1" s="165"/>
      <c r="IPO1" s="165"/>
      <c r="IPP1" s="165"/>
      <c r="IPQ1" s="165"/>
      <c r="IPR1" s="165"/>
      <c r="IPS1" s="165"/>
      <c r="IPT1" s="165"/>
      <c r="IPU1" s="165"/>
      <c r="IPV1" s="165"/>
      <c r="IPW1" s="165"/>
      <c r="IPX1" s="165"/>
      <c r="IPY1" s="165"/>
      <c r="IPZ1" s="165"/>
      <c r="IQA1" s="165"/>
      <c r="IQB1" s="165"/>
      <c r="IQC1" s="165"/>
      <c r="IQD1" s="165"/>
      <c r="IQE1" s="165"/>
      <c r="IQF1" s="165"/>
      <c r="IQG1" s="165"/>
      <c r="IQH1" s="165"/>
      <c r="IQI1" s="165"/>
      <c r="IQJ1" s="165"/>
      <c r="IQK1" s="165"/>
      <c r="IQL1" s="165"/>
      <c r="IQM1" s="165"/>
      <c r="IQN1" s="165"/>
      <c r="IQO1" s="165"/>
      <c r="IQP1" s="165"/>
      <c r="IQQ1" s="165"/>
      <c r="IQR1" s="165"/>
      <c r="IQS1" s="165"/>
      <c r="IQT1" s="165"/>
      <c r="IQU1" s="165"/>
      <c r="IQV1" s="165"/>
      <c r="IQW1" s="165"/>
      <c r="IQX1" s="165"/>
      <c r="IQY1" s="165"/>
      <c r="IQZ1" s="165"/>
      <c r="IRA1" s="165"/>
      <c r="IRB1" s="165"/>
      <c r="IRC1" s="165"/>
      <c r="IRD1" s="165"/>
      <c r="IRE1" s="165"/>
      <c r="IRF1" s="165"/>
      <c r="IRG1" s="165"/>
      <c r="IRH1" s="165"/>
      <c r="IRI1" s="165"/>
      <c r="IRJ1" s="165"/>
      <c r="IRK1" s="165"/>
      <c r="IRL1" s="165"/>
      <c r="IRM1" s="165"/>
      <c r="IRN1" s="165"/>
      <c r="IRO1" s="165"/>
      <c r="IRP1" s="165"/>
      <c r="IRQ1" s="165"/>
      <c r="IRR1" s="165"/>
      <c r="IRS1" s="165"/>
      <c r="IRT1" s="165"/>
      <c r="IRU1" s="165"/>
      <c r="IRV1" s="165"/>
      <c r="IRW1" s="165"/>
      <c r="IRX1" s="165"/>
      <c r="IRY1" s="165"/>
      <c r="IRZ1" s="165"/>
      <c r="ISA1" s="165"/>
      <c r="ISB1" s="165"/>
      <c r="ISC1" s="165"/>
      <c r="ISD1" s="165"/>
      <c r="ISE1" s="165"/>
      <c r="ISF1" s="165"/>
      <c r="ISG1" s="165"/>
      <c r="ISH1" s="165"/>
      <c r="ISI1" s="165"/>
      <c r="ISJ1" s="165"/>
      <c r="ISK1" s="165"/>
      <c r="ISL1" s="165"/>
      <c r="ISM1" s="165"/>
      <c r="ISN1" s="165"/>
      <c r="ISO1" s="165"/>
      <c r="ISP1" s="165"/>
      <c r="ISQ1" s="165"/>
      <c r="ISR1" s="165"/>
      <c r="ISS1" s="165"/>
      <c r="IST1" s="165"/>
      <c r="ISU1" s="165"/>
      <c r="ISV1" s="165"/>
      <c r="ISW1" s="165"/>
      <c r="ISX1" s="165"/>
      <c r="ISY1" s="165"/>
      <c r="ISZ1" s="165"/>
      <c r="ITA1" s="165"/>
      <c r="ITB1" s="165"/>
      <c r="ITC1" s="165"/>
      <c r="ITD1" s="165"/>
      <c r="ITE1" s="165"/>
      <c r="ITF1" s="165"/>
      <c r="ITG1" s="165"/>
      <c r="ITH1" s="165"/>
      <c r="ITI1" s="165"/>
      <c r="ITJ1" s="165"/>
      <c r="ITK1" s="165"/>
      <c r="ITL1" s="165"/>
      <c r="ITM1" s="165"/>
      <c r="ITN1" s="165"/>
      <c r="ITO1" s="165"/>
      <c r="ITP1" s="165"/>
      <c r="ITQ1" s="165"/>
      <c r="ITR1" s="165"/>
      <c r="ITS1" s="165"/>
      <c r="ITT1" s="165"/>
      <c r="ITU1" s="165"/>
      <c r="ITV1" s="165"/>
      <c r="ITW1" s="165"/>
      <c r="ITX1" s="165"/>
      <c r="ITY1" s="165"/>
      <c r="ITZ1" s="165"/>
      <c r="IUA1" s="165"/>
      <c r="IUB1" s="165"/>
      <c r="IUC1" s="165"/>
      <c r="IUD1" s="165"/>
      <c r="IUE1" s="165"/>
      <c r="IUF1" s="165"/>
      <c r="IUG1" s="165"/>
      <c r="IUH1" s="165"/>
      <c r="IUI1" s="165"/>
      <c r="IUJ1" s="165"/>
      <c r="IUK1" s="165"/>
      <c r="IUL1" s="165"/>
      <c r="IUM1" s="165"/>
      <c r="IUN1" s="165"/>
      <c r="IUO1" s="165"/>
      <c r="IUP1" s="165"/>
      <c r="IUQ1" s="165"/>
      <c r="IUR1" s="165"/>
      <c r="IUS1" s="165"/>
      <c r="IUT1" s="165"/>
      <c r="IUU1" s="165"/>
      <c r="IUV1" s="165"/>
      <c r="IUW1" s="165"/>
      <c r="IUX1" s="165"/>
      <c r="IUY1" s="165"/>
      <c r="IUZ1" s="165"/>
      <c r="IVA1" s="165"/>
      <c r="IVB1" s="165"/>
      <c r="IVC1" s="165"/>
      <c r="IVD1" s="165"/>
      <c r="IVE1" s="165"/>
      <c r="IVF1" s="165"/>
      <c r="IVG1" s="165"/>
      <c r="IVH1" s="165"/>
      <c r="IVI1" s="165"/>
      <c r="IVJ1" s="165"/>
      <c r="IVK1" s="165"/>
      <c r="IVL1" s="165"/>
      <c r="IVM1" s="165"/>
      <c r="IVN1" s="165"/>
      <c r="IVO1" s="165"/>
      <c r="IVP1" s="165"/>
      <c r="IVQ1" s="165"/>
      <c r="IVR1" s="165"/>
      <c r="IVS1" s="165"/>
      <c r="IVT1" s="165"/>
      <c r="IVU1" s="165"/>
      <c r="IVV1" s="165"/>
      <c r="IVW1" s="165"/>
      <c r="IVX1" s="165"/>
      <c r="IVY1" s="165"/>
      <c r="IVZ1" s="165"/>
      <c r="IWA1" s="165"/>
      <c r="IWB1" s="165"/>
      <c r="IWC1" s="165"/>
      <c r="IWD1" s="165"/>
      <c r="IWE1" s="165"/>
      <c r="IWF1" s="165"/>
      <c r="IWG1" s="165"/>
      <c r="IWH1" s="165"/>
      <c r="IWI1" s="165"/>
      <c r="IWJ1" s="165"/>
      <c r="IWK1" s="165"/>
      <c r="IWL1" s="165"/>
      <c r="IWM1" s="165"/>
      <c r="IWN1" s="165"/>
      <c r="IWO1" s="165"/>
      <c r="IWP1" s="165"/>
      <c r="IWQ1" s="165"/>
      <c r="IWR1" s="165"/>
      <c r="IWS1" s="165"/>
      <c r="IWT1" s="165"/>
      <c r="IWU1" s="165"/>
      <c r="IWV1" s="165"/>
      <c r="IWW1" s="165"/>
      <c r="IWX1" s="165"/>
      <c r="IWY1" s="165"/>
      <c r="IWZ1" s="165"/>
      <c r="IXA1" s="165"/>
      <c r="IXB1" s="165"/>
      <c r="IXC1" s="165"/>
      <c r="IXD1" s="165"/>
      <c r="IXE1" s="165"/>
      <c r="IXF1" s="165"/>
      <c r="IXG1" s="165"/>
      <c r="IXH1" s="165"/>
      <c r="IXI1" s="165"/>
      <c r="IXJ1" s="165"/>
      <c r="IXK1" s="165"/>
      <c r="IXL1" s="165"/>
      <c r="IXM1" s="165"/>
      <c r="IXN1" s="165"/>
      <c r="IXO1" s="165"/>
      <c r="IXP1" s="165"/>
      <c r="IXQ1" s="165"/>
      <c r="IXR1" s="165"/>
      <c r="IXS1" s="165"/>
      <c r="IXT1" s="165"/>
      <c r="IXU1" s="165"/>
      <c r="IXV1" s="165"/>
      <c r="IXW1" s="165"/>
      <c r="IXX1" s="165"/>
      <c r="IXY1" s="165"/>
      <c r="IXZ1" s="165"/>
      <c r="IYA1" s="165"/>
      <c r="IYB1" s="165"/>
      <c r="IYC1" s="165"/>
      <c r="IYD1" s="165"/>
      <c r="IYE1" s="165"/>
      <c r="IYF1" s="165"/>
      <c r="IYG1" s="165"/>
      <c r="IYH1" s="165"/>
      <c r="IYI1" s="165"/>
      <c r="IYJ1" s="165"/>
      <c r="IYK1" s="165"/>
      <c r="IYL1" s="165"/>
      <c r="IYM1" s="165"/>
      <c r="IYN1" s="165"/>
      <c r="IYO1" s="165"/>
      <c r="IYP1" s="165"/>
      <c r="IYQ1" s="165"/>
      <c r="IYR1" s="165"/>
      <c r="IYS1" s="165"/>
      <c r="IYT1" s="165"/>
      <c r="IYU1" s="165"/>
      <c r="IYV1" s="165"/>
      <c r="IYW1" s="165"/>
      <c r="IYX1" s="165"/>
      <c r="IYY1" s="165"/>
      <c r="IYZ1" s="165"/>
      <c r="IZA1" s="165"/>
      <c r="IZB1" s="165"/>
      <c r="IZC1" s="165"/>
      <c r="IZD1" s="165"/>
      <c r="IZE1" s="165"/>
      <c r="IZF1" s="165"/>
      <c r="IZG1" s="165"/>
      <c r="IZH1" s="165"/>
      <c r="IZI1" s="165"/>
      <c r="IZJ1" s="165"/>
      <c r="IZK1" s="165"/>
      <c r="IZL1" s="165"/>
      <c r="IZM1" s="165"/>
      <c r="IZN1" s="165"/>
      <c r="IZO1" s="165"/>
      <c r="IZP1" s="165"/>
      <c r="IZQ1" s="165"/>
      <c r="IZR1" s="165"/>
      <c r="IZS1" s="165"/>
      <c r="IZT1" s="165"/>
      <c r="IZU1" s="165"/>
      <c r="IZV1" s="165"/>
      <c r="IZW1" s="165"/>
      <c r="IZX1" s="165"/>
      <c r="IZY1" s="165"/>
      <c r="IZZ1" s="165"/>
      <c r="JAA1" s="165"/>
      <c r="JAB1" s="165"/>
      <c r="JAC1" s="165"/>
      <c r="JAD1" s="165"/>
      <c r="JAE1" s="165"/>
      <c r="JAF1" s="165"/>
      <c r="JAG1" s="165"/>
      <c r="JAH1" s="165"/>
      <c r="JAI1" s="165"/>
      <c r="JAJ1" s="165"/>
      <c r="JAK1" s="165"/>
      <c r="JAL1" s="165"/>
      <c r="JAM1" s="165"/>
      <c r="JAN1" s="165"/>
      <c r="JAO1" s="165"/>
      <c r="JAP1" s="165"/>
      <c r="JAQ1" s="165"/>
      <c r="JAR1" s="165"/>
      <c r="JAS1" s="165"/>
      <c r="JAT1" s="165"/>
      <c r="JAU1" s="165"/>
      <c r="JAV1" s="165"/>
      <c r="JAW1" s="165"/>
      <c r="JAX1" s="165"/>
      <c r="JAY1" s="165"/>
      <c r="JAZ1" s="165"/>
      <c r="JBA1" s="165"/>
      <c r="JBB1" s="165"/>
      <c r="JBC1" s="165"/>
      <c r="JBD1" s="165"/>
      <c r="JBE1" s="165"/>
      <c r="JBF1" s="165"/>
      <c r="JBG1" s="165"/>
      <c r="JBH1" s="165"/>
      <c r="JBI1" s="165"/>
      <c r="JBJ1" s="165"/>
      <c r="JBK1" s="165"/>
      <c r="JBL1" s="165"/>
      <c r="JBM1" s="165"/>
      <c r="JBN1" s="165"/>
      <c r="JBO1" s="165"/>
      <c r="JBP1" s="165"/>
      <c r="JBQ1" s="165"/>
      <c r="JBR1" s="165"/>
      <c r="JBS1" s="165"/>
      <c r="JBT1" s="165"/>
      <c r="JBU1" s="165"/>
      <c r="JBV1" s="165"/>
      <c r="JBW1" s="165"/>
      <c r="JBX1" s="165"/>
      <c r="JBY1" s="165"/>
      <c r="JBZ1" s="165"/>
      <c r="JCA1" s="165"/>
      <c r="JCB1" s="165"/>
      <c r="JCC1" s="165"/>
      <c r="JCD1" s="165"/>
      <c r="JCE1" s="165"/>
      <c r="JCF1" s="165"/>
      <c r="JCG1" s="165"/>
      <c r="JCH1" s="165"/>
      <c r="JCI1" s="165"/>
      <c r="JCJ1" s="165"/>
      <c r="JCK1" s="165"/>
      <c r="JCL1" s="165"/>
      <c r="JCM1" s="165"/>
      <c r="JCN1" s="165"/>
      <c r="JCO1" s="165"/>
      <c r="JCP1" s="165"/>
      <c r="JCQ1" s="165"/>
      <c r="JCR1" s="165"/>
      <c r="JCS1" s="165"/>
      <c r="JCT1" s="165"/>
      <c r="JCU1" s="165"/>
      <c r="JCV1" s="165"/>
      <c r="JCW1" s="165"/>
      <c r="JCX1" s="165"/>
      <c r="JCY1" s="165"/>
      <c r="JCZ1" s="165"/>
      <c r="JDA1" s="165"/>
      <c r="JDB1" s="165"/>
      <c r="JDC1" s="165"/>
      <c r="JDD1" s="165"/>
      <c r="JDE1" s="165"/>
      <c r="JDF1" s="165"/>
      <c r="JDG1" s="165"/>
      <c r="JDH1" s="165"/>
      <c r="JDI1" s="165"/>
      <c r="JDJ1" s="165"/>
      <c r="JDK1" s="165"/>
      <c r="JDL1" s="165"/>
      <c r="JDM1" s="165"/>
      <c r="JDN1" s="165"/>
      <c r="JDO1" s="165"/>
      <c r="JDP1" s="165"/>
      <c r="JDQ1" s="165"/>
      <c r="JDR1" s="165"/>
      <c r="JDS1" s="165"/>
      <c r="JDT1" s="165"/>
      <c r="JDU1" s="165"/>
      <c r="JDV1" s="165"/>
      <c r="JDW1" s="165"/>
      <c r="JDX1" s="165"/>
      <c r="JDY1" s="165"/>
      <c r="JDZ1" s="165"/>
      <c r="JEA1" s="165"/>
      <c r="JEB1" s="165"/>
      <c r="JEC1" s="165"/>
      <c r="JED1" s="165"/>
      <c r="JEE1" s="165"/>
      <c r="JEF1" s="165"/>
      <c r="JEG1" s="165"/>
      <c r="JEH1" s="165"/>
      <c r="JEI1" s="165"/>
      <c r="JEJ1" s="165"/>
      <c r="JEK1" s="165"/>
      <c r="JEL1" s="165"/>
      <c r="JEM1" s="165"/>
      <c r="JEN1" s="165"/>
      <c r="JEO1" s="165"/>
      <c r="JEP1" s="165"/>
      <c r="JEQ1" s="165"/>
      <c r="JER1" s="165"/>
      <c r="JES1" s="165"/>
      <c r="JET1" s="165"/>
      <c r="JEU1" s="165"/>
      <c r="JEV1" s="165"/>
      <c r="JEW1" s="165"/>
      <c r="JEX1" s="165"/>
      <c r="JEY1" s="165"/>
      <c r="JEZ1" s="165"/>
      <c r="JFA1" s="165"/>
      <c r="JFB1" s="165"/>
      <c r="JFC1" s="165"/>
      <c r="JFD1" s="165"/>
      <c r="JFE1" s="165"/>
      <c r="JFF1" s="165"/>
      <c r="JFG1" s="165"/>
      <c r="JFH1" s="165"/>
      <c r="JFI1" s="165"/>
      <c r="JFJ1" s="165"/>
      <c r="JFK1" s="165"/>
      <c r="JFL1" s="165"/>
      <c r="JFM1" s="165"/>
      <c r="JFN1" s="165"/>
      <c r="JFO1" s="165"/>
      <c r="JFP1" s="165"/>
      <c r="JFQ1" s="165"/>
      <c r="JFR1" s="165"/>
      <c r="JFS1" s="165"/>
      <c r="JFT1" s="165"/>
      <c r="JFU1" s="165"/>
      <c r="JFV1" s="165"/>
      <c r="JFW1" s="165"/>
      <c r="JFX1" s="165"/>
      <c r="JFY1" s="165"/>
      <c r="JFZ1" s="165"/>
      <c r="JGA1" s="165"/>
      <c r="JGB1" s="165"/>
      <c r="JGC1" s="165"/>
      <c r="JGD1" s="165"/>
      <c r="JGE1" s="165"/>
      <c r="JGF1" s="165"/>
      <c r="JGG1" s="165"/>
      <c r="JGH1" s="165"/>
      <c r="JGI1" s="165"/>
      <c r="JGJ1" s="165"/>
      <c r="JGK1" s="165"/>
      <c r="JGL1" s="165"/>
      <c r="JGM1" s="165"/>
      <c r="JGN1" s="165"/>
      <c r="JGO1" s="165"/>
      <c r="JGP1" s="165"/>
      <c r="JGQ1" s="165"/>
      <c r="JGR1" s="165"/>
      <c r="JGS1" s="165"/>
      <c r="JGT1" s="165"/>
      <c r="JGU1" s="165"/>
      <c r="JGV1" s="165"/>
      <c r="JGW1" s="165"/>
      <c r="JGX1" s="165"/>
      <c r="JGY1" s="165"/>
      <c r="JGZ1" s="165"/>
      <c r="JHA1" s="165"/>
      <c r="JHB1" s="165"/>
      <c r="JHC1" s="165"/>
      <c r="JHD1" s="165"/>
      <c r="JHE1" s="165"/>
      <c r="JHF1" s="165"/>
      <c r="JHG1" s="165"/>
      <c r="JHH1" s="165"/>
      <c r="JHI1" s="165"/>
      <c r="JHJ1" s="165"/>
      <c r="JHK1" s="165"/>
      <c r="JHL1" s="165"/>
      <c r="JHM1" s="165"/>
      <c r="JHN1" s="165"/>
      <c r="JHO1" s="165"/>
      <c r="JHP1" s="165"/>
      <c r="JHQ1" s="165"/>
      <c r="JHR1" s="165"/>
      <c r="JHS1" s="165"/>
      <c r="JHT1" s="165"/>
      <c r="JHU1" s="165"/>
      <c r="JHV1" s="165"/>
      <c r="JHW1" s="165"/>
      <c r="JHX1" s="165"/>
      <c r="JHY1" s="165"/>
      <c r="JHZ1" s="165"/>
      <c r="JIA1" s="165"/>
      <c r="JIB1" s="165"/>
      <c r="JIC1" s="165"/>
      <c r="JID1" s="165"/>
      <c r="JIE1" s="165"/>
      <c r="JIF1" s="165"/>
      <c r="JIG1" s="165"/>
      <c r="JIH1" s="165"/>
      <c r="JII1" s="165"/>
      <c r="JIJ1" s="165"/>
      <c r="JIK1" s="165"/>
      <c r="JIL1" s="165"/>
      <c r="JIM1" s="165"/>
      <c r="JIN1" s="165"/>
      <c r="JIO1" s="165"/>
      <c r="JIP1" s="165"/>
      <c r="JIQ1" s="165"/>
      <c r="JIR1" s="165"/>
      <c r="JIS1" s="165"/>
      <c r="JIT1" s="165"/>
      <c r="JIU1" s="165"/>
      <c r="JIV1" s="165"/>
      <c r="JIW1" s="165"/>
      <c r="JIX1" s="165"/>
      <c r="JIY1" s="165"/>
      <c r="JIZ1" s="165"/>
      <c r="JJA1" s="165"/>
      <c r="JJB1" s="165"/>
      <c r="JJC1" s="165"/>
      <c r="JJD1" s="165"/>
      <c r="JJE1" s="165"/>
      <c r="JJF1" s="165"/>
      <c r="JJG1" s="165"/>
      <c r="JJH1" s="165"/>
      <c r="JJI1" s="165"/>
      <c r="JJJ1" s="165"/>
      <c r="JJK1" s="165"/>
      <c r="JJL1" s="165"/>
      <c r="JJM1" s="165"/>
      <c r="JJN1" s="165"/>
      <c r="JJO1" s="165"/>
      <c r="JJP1" s="165"/>
      <c r="JJQ1" s="165"/>
      <c r="JJR1" s="165"/>
      <c r="JJS1" s="165"/>
      <c r="JJT1" s="165"/>
      <c r="JJU1" s="165"/>
      <c r="JJV1" s="165"/>
      <c r="JJW1" s="165"/>
      <c r="JJX1" s="165"/>
      <c r="JJY1" s="165"/>
      <c r="JJZ1" s="165"/>
      <c r="JKA1" s="165"/>
      <c r="JKB1" s="165"/>
      <c r="JKC1" s="165"/>
      <c r="JKD1" s="165"/>
      <c r="JKE1" s="165"/>
      <c r="JKF1" s="165"/>
      <c r="JKG1" s="165"/>
      <c r="JKH1" s="165"/>
      <c r="JKI1" s="165"/>
      <c r="JKJ1" s="165"/>
      <c r="JKK1" s="165"/>
      <c r="JKL1" s="165"/>
      <c r="JKM1" s="165"/>
      <c r="JKN1" s="165"/>
      <c r="JKO1" s="165"/>
      <c r="JKP1" s="165"/>
      <c r="JKQ1" s="165"/>
      <c r="JKR1" s="165"/>
      <c r="JKS1" s="165"/>
      <c r="JKT1" s="165"/>
      <c r="JKU1" s="165"/>
      <c r="JKV1" s="165"/>
      <c r="JKW1" s="165"/>
      <c r="JKX1" s="165"/>
      <c r="JKY1" s="165"/>
      <c r="JKZ1" s="165"/>
      <c r="JLA1" s="165"/>
      <c r="JLB1" s="165"/>
      <c r="JLC1" s="165"/>
      <c r="JLD1" s="165"/>
      <c r="JLE1" s="165"/>
      <c r="JLF1" s="165"/>
      <c r="JLG1" s="165"/>
      <c r="JLH1" s="165"/>
      <c r="JLI1" s="165"/>
      <c r="JLJ1" s="165"/>
      <c r="JLK1" s="165"/>
      <c r="JLL1" s="165"/>
      <c r="JLM1" s="165"/>
      <c r="JLN1" s="165"/>
      <c r="JLO1" s="165"/>
      <c r="JLP1" s="165"/>
      <c r="JLQ1" s="165"/>
      <c r="JLR1" s="165"/>
      <c r="JLS1" s="165"/>
      <c r="JLT1" s="165"/>
      <c r="JLU1" s="165"/>
      <c r="JLV1" s="165"/>
      <c r="JLW1" s="165"/>
      <c r="JLX1" s="165"/>
      <c r="JLY1" s="165"/>
      <c r="JLZ1" s="165"/>
      <c r="JMA1" s="165"/>
      <c r="JMB1" s="165"/>
      <c r="JMC1" s="165"/>
      <c r="JMD1" s="165"/>
      <c r="JME1" s="165"/>
      <c r="JMF1" s="165"/>
      <c r="JMG1" s="165"/>
      <c r="JMH1" s="165"/>
      <c r="JMI1" s="165"/>
      <c r="JMJ1" s="165"/>
      <c r="JMK1" s="165"/>
      <c r="JML1" s="165"/>
      <c r="JMM1" s="165"/>
      <c r="JMN1" s="165"/>
      <c r="JMO1" s="165"/>
      <c r="JMP1" s="165"/>
      <c r="JMQ1" s="165"/>
      <c r="JMR1" s="165"/>
      <c r="JMS1" s="165"/>
      <c r="JMT1" s="165"/>
      <c r="JMU1" s="165"/>
      <c r="JMV1" s="165"/>
      <c r="JMW1" s="165"/>
      <c r="JMX1" s="165"/>
      <c r="JMY1" s="165"/>
      <c r="JMZ1" s="165"/>
      <c r="JNA1" s="165"/>
      <c r="JNB1" s="165"/>
      <c r="JNC1" s="165"/>
      <c r="JND1" s="165"/>
      <c r="JNE1" s="165"/>
      <c r="JNF1" s="165"/>
      <c r="JNG1" s="165"/>
      <c r="JNH1" s="165"/>
      <c r="JNI1" s="165"/>
      <c r="JNJ1" s="165"/>
      <c r="JNK1" s="165"/>
      <c r="JNL1" s="165"/>
      <c r="JNM1" s="165"/>
      <c r="JNN1" s="165"/>
      <c r="JNO1" s="165"/>
      <c r="JNP1" s="165"/>
      <c r="JNQ1" s="165"/>
      <c r="JNR1" s="165"/>
      <c r="JNS1" s="165"/>
      <c r="JNT1" s="165"/>
      <c r="JNU1" s="165"/>
      <c r="JNV1" s="165"/>
      <c r="JNW1" s="165"/>
      <c r="JNX1" s="165"/>
      <c r="JNY1" s="165"/>
      <c r="JNZ1" s="165"/>
      <c r="JOA1" s="165"/>
      <c r="JOB1" s="165"/>
      <c r="JOC1" s="165"/>
      <c r="JOD1" s="165"/>
      <c r="JOE1" s="165"/>
      <c r="JOF1" s="165"/>
      <c r="JOG1" s="165"/>
      <c r="JOH1" s="165"/>
      <c r="JOI1" s="165"/>
      <c r="JOJ1" s="165"/>
      <c r="JOK1" s="165"/>
      <c r="JOL1" s="165"/>
      <c r="JOM1" s="165"/>
      <c r="JON1" s="165"/>
      <c r="JOO1" s="165"/>
      <c r="JOP1" s="165"/>
      <c r="JOQ1" s="165"/>
      <c r="JOR1" s="165"/>
      <c r="JOS1" s="165"/>
      <c r="JOT1" s="165"/>
      <c r="JOU1" s="165"/>
      <c r="JOV1" s="165"/>
      <c r="JOW1" s="165"/>
      <c r="JOX1" s="165"/>
      <c r="JOY1" s="165"/>
      <c r="JOZ1" s="165"/>
      <c r="JPA1" s="165"/>
      <c r="JPB1" s="165"/>
      <c r="JPC1" s="165"/>
      <c r="JPD1" s="165"/>
      <c r="JPE1" s="165"/>
      <c r="JPF1" s="165"/>
      <c r="JPG1" s="165"/>
      <c r="JPH1" s="165"/>
      <c r="JPI1" s="165"/>
      <c r="JPJ1" s="165"/>
      <c r="JPK1" s="165"/>
      <c r="JPL1" s="165"/>
      <c r="JPM1" s="165"/>
      <c r="JPN1" s="165"/>
      <c r="JPO1" s="165"/>
      <c r="JPP1" s="165"/>
      <c r="JPQ1" s="165"/>
      <c r="JPR1" s="165"/>
      <c r="JPS1" s="165"/>
      <c r="JPT1" s="165"/>
      <c r="JPU1" s="165"/>
      <c r="JPV1" s="165"/>
      <c r="JPW1" s="165"/>
      <c r="JPX1" s="165"/>
      <c r="JPY1" s="165"/>
      <c r="JPZ1" s="165"/>
      <c r="JQA1" s="165"/>
      <c r="JQB1" s="165"/>
      <c r="JQC1" s="165"/>
      <c r="JQD1" s="165"/>
      <c r="JQE1" s="165"/>
      <c r="JQF1" s="165"/>
      <c r="JQG1" s="165"/>
      <c r="JQH1" s="165"/>
      <c r="JQI1" s="165"/>
      <c r="JQJ1" s="165"/>
      <c r="JQK1" s="165"/>
      <c r="JQL1" s="165"/>
      <c r="JQM1" s="165"/>
      <c r="JQN1" s="165"/>
      <c r="JQO1" s="165"/>
      <c r="JQP1" s="165"/>
      <c r="JQQ1" s="165"/>
      <c r="JQR1" s="165"/>
      <c r="JQS1" s="165"/>
      <c r="JQT1" s="165"/>
      <c r="JQU1" s="165"/>
      <c r="JQV1" s="165"/>
      <c r="JQW1" s="165"/>
      <c r="JQX1" s="165"/>
      <c r="JQY1" s="165"/>
      <c r="JQZ1" s="165"/>
      <c r="JRA1" s="165"/>
      <c r="JRB1" s="165"/>
      <c r="JRC1" s="165"/>
      <c r="JRD1" s="165"/>
      <c r="JRE1" s="165"/>
      <c r="JRF1" s="165"/>
      <c r="JRG1" s="165"/>
      <c r="JRH1" s="165"/>
      <c r="JRI1" s="165"/>
      <c r="JRJ1" s="165"/>
      <c r="JRK1" s="165"/>
      <c r="JRL1" s="165"/>
      <c r="JRM1" s="165"/>
      <c r="JRN1" s="165"/>
      <c r="JRO1" s="165"/>
      <c r="JRP1" s="165"/>
      <c r="JRQ1" s="165"/>
      <c r="JRR1" s="165"/>
      <c r="JRS1" s="165"/>
      <c r="JRT1" s="165"/>
      <c r="JRU1" s="165"/>
      <c r="JRV1" s="165"/>
      <c r="JRW1" s="165"/>
      <c r="JRX1" s="165"/>
      <c r="JRY1" s="165"/>
      <c r="JRZ1" s="165"/>
      <c r="JSA1" s="165"/>
      <c r="JSB1" s="165"/>
      <c r="JSC1" s="165"/>
      <c r="JSD1" s="165"/>
      <c r="JSE1" s="165"/>
      <c r="JSF1" s="165"/>
      <c r="JSG1" s="165"/>
      <c r="JSH1" s="165"/>
      <c r="JSI1" s="165"/>
      <c r="JSJ1" s="165"/>
      <c r="JSK1" s="165"/>
      <c r="JSL1" s="165"/>
      <c r="JSM1" s="165"/>
      <c r="JSN1" s="165"/>
      <c r="JSO1" s="165"/>
      <c r="JSP1" s="165"/>
      <c r="JSQ1" s="165"/>
      <c r="JSR1" s="165"/>
      <c r="JSS1" s="165"/>
      <c r="JST1" s="165"/>
      <c r="JSU1" s="165"/>
      <c r="JSV1" s="165"/>
      <c r="JSW1" s="165"/>
      <c r="JSX1" s="165"/>
      <c r="JSY1" s="165"/>
      <c r="JSZ1" s="165"/>
      <c r="JTA1" s="165"/>
      <c r="JTB1" s="165"/>
      <c r="JTC1" s="165"/>
      <c r="JTD1" s="165"/>
      <c r="JTE1" s="165"/>
      <c r="JTF1" s="165"/>
      <c r="JTG1" s="165"/>
      <c r="JTH1" s="165"/>
      <c r="JTI1" s="165"/>
      <c r="JTJ1" s="165"/>
      <c r="JTK1" s="165"/>
      <c r="JTL1" s="165"/>
      <c r="JTM1" s="165"/>
      <c r="JTN1" s="165"/>
      <c r="JTO1" s="165"/>
      <c r="JTP1" s="165"/>
      <c r="JTQ1" s="165"/>
      <c r="JTR1" s="165"/>
      <c r="JTS1" s="165"/>
      <c r="JTT1" s="165"/>
      <c r="JTU1" s="165"/>
      <c r="JTV1" s="165"/>
      <c r="JTW1" s="165"/>
      <c r="JTX1" s="165"/>
      <c r="JTY1" s="165"/>
      <c r="JTZ1" s="165"/>
      <c r="JUA1" s="165"/>
      <c r="JUB1" s="165"/>
      <c r="JUC1" s="165"/>
      <c r="JUD1" s="165"/>
      <c r="JUE1" s="165"/>
      <c r="JUF1" s="165"/>
      <c r="JUG1" s="165"/>
      <c r="JUH1" s="165"/>
      <c r="JUI1" s="165"/>
      <c r="JUJ1" s="165"/>
      <c r="JUK1" s="165"/>
      <c r="JUL1" s="165"/>
      <c r="JUM1" s="165"/>
      <c r="JUN1" s="165"/>
      <c r="JUO1" s="165"/>
      <c r="JUP1" s="165"/>
      <c r="JUQ1" s="165"/>
      <c r="JUR1" s="165"/>
      <c r="JUS1" s="165"/>
      <c r="JUT1" s="165"/>
      <c r="JUU1" s="165"/>
      <c r="JUV1" s="165"/>
      <c r="JUW1" s="165"/>
      <c r="JUX1" s="165"/>
      <c r="JUY1" s="165"/>
      <c r="JUZ1" s="165"/>
      <c r="JVA1" s="165"/>
      <c r="JVB1" s="165"/>
      <c r="JVC1" s="165"/>
      <c r="JVD1" s="165"/>
      <c r="JVE1" s="165"/>
      <c r="JVF1" s="165"/>
      <c r="JVG1" s="165"/>
      <c r="JVH1" s="165"/>
      <c r="JVI1" s="165"/>
      <c r="JVJ1" s="165"/>
      <c r="JVK1" s="165"/>
      <c r="JVL1" s="165"/>
      <c r="JVM1" s="165"/>
      <c r="JVN1" s="165"/>
      <c r="JVO1" s="165"/>
      <c r="JVP1" s="165"/>
      <c r="JVQ1" s="165"/>
      <c r="JVR1" s="165"/>
      <c r="JVS1" s="165"/>
      <c r="JVT1" s="165"/>
      <c r="JVU1" s="165"/>
      <c r="JVV1" s="165"/>
      <c r="JVW1" s="165"/>
      <c r="JVX1" s="165"/>
      <c r="JVY1" s="165"/>
      <c r="JVZ1" s="165"/>
      <c r="JWA1" s="165"/>
      <c r="JWB1" s="165"/>
      <c r="JWC1" s="165"/>
      <c r="JWD1" s="165"/>
      <c r="JWE1" s="165"/>
      <c r="JWF1" s="165"/>
      <c r="JWG1" s="165"/>
      <c r="JWH1" s="165"/>
      <c r="JWI1" s="165"/>
      <c r="JWJ1" s="165"/>
      <c r="JWK1" s="165"/>
      <c r="JWL1" s="165"/>
      <c r="JWM1" s="165"/>
      <c r="JWN1" s="165"/>
      <c r="JWO1" s="165"/>
      <c r="JWP1" s="165"/>
      <c r="JWQ1" s="165"/>
      <c r="JWR1" s="165"/>
      <c r="JWS1" s="165"/>
      <c r="JWT1" s="165"/>
      <c r="JWU1" s="165"/>
      <c r="JWV1" s="165"/>
      <c r="JWW1" s="165"/>
      <c r="JWX1" s="165"/>
      <c r="JWY1" s="165"/>
      <c r="JWZ1" s="165"/>
      <c r="JXA1" s="165"/>
      <c r="JXB1" s="165"/>
      <c r="JXC1" s="165"/>
      <c r="JXD1" s="165"/>
      <c r="JXE1" s="165"/>
      <c r="JXF1" s="165"/>
      <c r="JXG1" s="165"/>
      <c r="JXH1" s="165"/>
      <c r="JXI1" s="165"/>
      <c r="JXJ1" s="165"/>
      <c r="JXK1" s="165"/>
      <c r="JXL1" s="165"/>
      <c r="JXM1" s="165"/>
      <c r="JXN1" s="165"/>
      <c r="JXO1" s="165"/>
      <c r="JXP1" s="165"/>
      <c r="JXQ1" s="165"/>
      <c r="JXR1" s="165"/>
      <c r="JXS1" s="165"/>
      <c r="JXT1" s="165"/>
      <c r="JXU1" s="165"/>
      <c r="JXV1" s="165"/>
      <c r="JXW1" s="165"/>
      <c r="JXX1" s="165"/>
      <c r="JXY1" s="165"/>
      <c r="JXZ1" s="165"/>
      <c r="JYA1" s="165"/>
      <c r="JYB1" s="165"/>
      <c r="JYC1" s="165"/>
      <c r="JYD1" s="165"/>
      <c r="JYE1" s="165"/>
      <c r="JYF1" s="165"/>
      <c r="JYG1" s="165"/>
      <c r="JYH1" s="165"/>
      <c r="JYI1" s="165"/>
      <c r="JYJ1" s="165"/>
      <c r="JYK1" s="165"/>
      <c r="JYL1" s="165"/>
      <c r="JYM1" s="165"/>
      <c r="JYN1" s="165"/>
      <c r="JYO1" s="165"/>
      <c r="JYP1" s="165"/>
      <c r="JYQ1" s="165"/>
      <c r="JYR1" s="165"/>
      <c r="JYS1" s="165"/>
      <c r="JYT1" s="165"/>
      <c r="JYU1" s="165"/>
      <c r="JYV1" s="165"/>
      <c r="JYW1" s="165"/>
      <c r="JYX1" s="165"/>
      <c r="JYY1" s="165"/>
      <c r="JYZ1" s="165"/>
      <c r="JZA1" s="165"/>
      <c r="JZB1" s="165"/>
      <c r="JZC1" s="165"/>
      <c r="JZD1" s="165"/>
      <c r="JZE1" s="165"/>
      <c r="JZF1" s="165"/>
      <c r="JZG1" s="165"/>
      <c r="JZH1" s="165"/>
      <c r="JZI1" s="165"/>
      <c r="JZJ1" s="165"/>
      <c r="JZK1" s="165"/>
      <c r="JZL1" s="165"/>
      <c r="JZM1" s="165"/>
      <c r="JZN1" s="165"/>
      <c r="JZO1" s="165"/>
      <c r="JZP1" s="165"/>
      <c r="JZQ1" s="165"/>
      <c r="JZR1" s="165"/>
      <c r="JZS1" s="165"/>
      <c r="JZT1" s="165"/>
      <c r="JZU1" s="165"/>
      <c r="JZV1" s="165"/>
      <c r="JZW1" s="165"/>
      <c r="JZX1" s="165"/>
      <c r="JZY1" s="165"/>
      <c r="JZZ1" s="165"/>
      <c r="KAA1" s="165"/>
      <c r="KAB1" s="165"/>
      <c r="KAC1" s="165"/>
      <c r="KAD1" s="165"/>
      <c r="KAE1" s="165"/>
      <c r="KAF1" s="165"/>
      <c r="KAG1" s="165"/>
      <c r="KAH1" s="165"/>
      <c r="KAI1" s="165"/>
      <c r="KAJ1" s="165"/>
      <c r="KAK1" s="165"/>
      <c r="KAL1" s="165"/>
      <c r="KAM1" s="165"/>
      <c r="KAN1" s="165"/>
      <c r="KAO1" s="165"/>
      <c r="KAP1" s="165"/>
      <c r="KAQ1" s="165"/>
      <c r="KAR1" s="165"/>
      <c r="KAS1" s="165"/>
      <c r="KAT1" s="165"/>
      <c r="KAU1" s="165"/>
      <c r="KAV1" s="165"/>
      <c r="KAW1" s="165"/>
      <c r="KAX1" s="165"/>
      <c r="KAY1" s="165"/>
      <c r="KAZ1" s="165"/>
      <c r="KBA1" s="165"/>
      <c r="KBB1" s="165"/>
      <c r="KBC1" s="165"/>
      <c r="KBD1" s="165"/>
      <c r="KBE1" s="165"/>
      <c r="KBF1" s="165"/>
      <c r="KBG1" s="165"/>
      <c r="KBH1" s="165"/>
      <c r="KBI1" s="165"/>
      <c r="KBJ1" s="165"/>
      <c r="KBK1" s="165"/>
      <c r="KBL1" s="165"/>
      <c r="KBM1" s="165"/>
      <c r="KBN1" s="165"/>
      <c r="KBO1" s="165"/>
      <c r="KBP1" s="165"/>
      <c r="KBQ1" s="165"/>
      <c r="KBR1" s="165"/>
      <c r="KBS1" s="165"/>
      <c r="KBT1" s="165"/>
      <c r="KBU1" s="165"/>
      <c r="KBV1" s="165"/>
      <c r="KBW1" s="165"/>
      <c r="KBX1" s="165"/>
      <c r="KBY1" s="165"/>
      <c r="KBZ1" s="165"/>
      <c r="KCA1" s="165"/>
      <c r="KCB1" s="165"/>
      <c r="KCC1" s="165"/>
      <c r="KCD1" s="165"/>
      <c r="KCE1" s="165"/>
      <c r="KCF1" s="165"/>
      <c r="KCG1" s="165"/>
      <c r="KCH1" s="165"/>
      <c r="KCI1" s="165"/>
      <c r="KCJ1" s="165"/>
      <c r="KCK1" s="165"/>
      <c r="KCL1" s="165"/>
      <c r="KCM1" s="165"/>
      <c r="KCN1" s="165"/>
      <c r="KCO1" s="165"/>
      <c r="KCP1" s="165"/>
      <c r="KCQ1" s="165"/>
      <c r="KCR1" s="165"/>
      <c r="KCS1" s="165"/>
      <c r="KCT1" s="165"/>
      <c r="KCU1" s="165"/>
      <c r="KCV1" s="165"/>
      <c r="KCW1" s="165"/>
      <c r="KCX1" s="165"/>
      <c r="KCY1" s="165"/>
      <c r="KCZ1" s="165"/>
      <c r="KDA1" s="165"/>
      <c r="KDB1" s="165"/>
      <c r="KDC1" s="165"/>
      <c r="KDD1" s="165"/>
      <c r="KDE1" s="165"/>
      <c r="KDF1" s="165"/>
      <c r="KDG1" s="165"/>
      <c r="KDH1" s="165"/>
      <c r="KDI1" s="165"/>
      <c r="KDJ1" s="165"/>
      <c r="KDK1" s="165"/>
      <c r="KDL1" s="165"/>
      <c r="KDM1" s="165"/>
      <c r="KDN1" s="165"/>
      <c r="KDO1" s="165"/>
      <c r="KDP1" s="165"/>
      <c r="KDQ1" s="165"/>
      <c r="KDR1" s="165"/>
      <c r="KDS1" s="165"/>
      <c r="KDT1" s="165"/>
      <c r="KDU1" s="165"/>
      <c r="KDV1" s="165"/>
      <c r="KDW1" s="165"/>
      <c r="KDX1" s="165"/>
      <c r="KDY1" s="165"/>
      <c r="KDZ1" s="165"/>
      <c r="KEA1" s="165"/>
      <c r="KEB1" s="165"/>
      <c r="KEC1" s="165"/>
      <c r="KED1" s="165"/>
      <c r="KEE1" s="165"/>
      <c r="KEF1" s="165"/>
      <c r="KEG1" s="165"/>
      <c r="KEH1" s="165"/>
      <c r="KEI1" s="165"/>
      <c r="KEJ1" s="165"/>
      <c r="KEK1" s="165"/>
      <c r="KEL1" s="165"/>
      <c r="KEM1" s="165"/>
      <c r="KEN1" s="165"/>
      <c r="KEO1" s="165"/>
      <c r="KEP1" s="165"/>
      <c r="KEQ1" s="165"/>
      <c r="KER1" s="165"/>
      <c r="KES1" s="165"/>
      <c r="KET1" s="165"/>
      <c r="KEU1" s="165"/>
      <c r="KEV1" s="165"/>
      <c r="KEW1" s="165"/>
      <c r="KEX1" s="165"/>
      <c r="KEY1" s="165"/>
      <c r="KEZ1" s="165"/>
      <c r="KFA1" s="165"/>
      <c r="KFB1" s="165"/>
      <c r="KFC1" s="165"/>
      <c r="KFD1" s="165"/>
      <c r="KFE1" s="165"/>
      <c r="KFF1" s="165"/>
      <c r="KFG1" s="165"/>
      <c r="KFH1" s="165"/>
      <c r="KFI1" s="165"/>
      <c r="KFJ1" s="165"/>
      <c r="KFK1" s="165"/>
      <c r="KFL1" s="165"/>
      <c r="KFM1" s="165"/>
      <c r="KFN1" s="165"/>
      <c r="KFO1" s="165"/>
      <c r="KFP1" s="165"/>
      <c r="KFQ1" s="165"/>
      <c r="KFR1" s="165"/>
      <c r="KFS1" s="165"/>
      <c r="KFT1" s="165"/>
      <c r="KFU1" s="165"/>
      <c r="KFV1" s="165"/>
      <c r="KFW1" s="165"/>
      <c r="KFX1" s="165"/>
      <c r="KFY1" s="165"/>
      <c r="KFZ1" s="165"/>
      <c r="KGA1" s="165"/>
      <c r="KGB1" s="165"/>
      <c r="KGC1" s="165"/>
      <c r="KGD1" s="165"/>
      <c r="KGE1" s="165"/>
      <c r="KGF1" s="165"/>
      <c r="KGG1" s="165"/>
      <c r="KGH1" s="165"/>
      <c r="KGI1" s="165"/>
      <c r="KGJ1" s="165"/>
      <c r="KGK1" s="165"/>
      <c r="KGL1" s="165"/>
      <c r="KGM1" s="165"/>
      <c r="KGN1" s="165"/>
      <c r="KGO1" s="165"/>
      <c r="KGP1" s="165"/>
      <c r="KGQ1" s="165"/>
      <c r="KGR1" s="165"/>
      <c r="KGS1" s="165"/>
      <c r="KGT1" s="165"/>
      <c r="KGU1" s="165"/>
      <c r="KGV1" s="165"/>
      <c r="KGW1" s="165"/>
      <c r="KGX1" s="165"/>
      <c r="KGY1" s="165"/>
      <c r="KGZ1" s="165"/>
      <c r="KHA1" s="165"/>
      <c r="KHB1" s="165"/>
      <c r="KHC1" s="165"/>
      <c r="KHD1" s="165"/>
      <c r="KHE1" s="165"/>
      <c r="KHF1" s="165"/>
      <c r="KHG1" s="165"/>
      <c r="KHH1" s="165"/>
      <c r="KHI1" s="165"/>
      <c r="KHJ1" s="165"/>
      <c r="KHK1" s="165"/>
      <c r="KHL1" s="165"/>
      <c r="KHM1" s="165"/>
      <c r="KHN1" s="165"/>
      <c r="KHO1" s="165"/>
      <c r="KHP1" s="165"/>
      <c r="KHQ1" s="165"/>
      <c r="KHR1" s="165"/>
      <c r="KHS1" s="165"/>
      <c r="KHT1" s="165"/>
      <c r="KHU1" s="165"/>
      <c r="KHV1" s="165"/>
      <c r="KHW1" s="165"/>
      <c r="KHX1" s="165"/>
      <c r="KHY1" s="165"/>
      <c r="KHZ1" s="165"/>
      <c r="KIA1" s="165"/>
      <c r="KIB1" s="165"/>
      <c r="KIC1" s="165"/>
      <c r="KID1" s="165"/>
      <c r="KIE1" s="165"/>
      <c r="KIF1" s="165"/>
      <c r="KIG1" s="165"/>
      <c r="KIH1" s="165"/>
      <c r="KII1" s="165"/>
      <c r="KIJ1" s="165"/>
      <c r="KIK1" s="165"/>
      <c r="KIL1" s="165"/>
      <c r="KIM1" s="165"/>
      <c r="KIN1" s="165"/>
      <c r="KIO1" s="165"/>
      <c r="KIP1" s="165"/>
      <c r="KIQ1" s="165"/>
      <c r="KIR1" s="165"/>
      <c r="KIS1" s="165"/>
      <c r="KIT1" s="165"/>
      <c r="KIU1" s="165"/>
      <c r="KIV1" s="165"/>
      <c r="KIW1" s="165"/>
      <c r="KIX1" s="165"/>
      <c r="KIY1" s="165"/>
      <c r="KIZ1" s="165"/>
      <c r="KJA1" s="165"/>
      <c r="KJB1" s="165"/>
      <c r="KJC1" s="165"/>
      <c r="KJD1" s="165"/>
      <c r="KJE1" s="165"/>
      <c r="KJF1" s="165"/>
      <c r="KJG1" s="165"/>
      <c r="KJH1" s="165"/>
      <c r="KJI1" s="165"/>
      <c r="KJJ1" s="165"/>
      <c r="KJK1" s="165"/>
      <c r="KJL1" s="165"/>
      <c r="KJM1" s="165"/>
      <c r="KJN1" s="165"/>
      <c r="KJO1" s="165"/>
      <c r="KJP1" s="165"/>
      <c r="KJQ1" s="165"/>
      <c r="KJR1" s="165"/>
      <c r="KJS1" s="165"/>
      <c r="KJT1" s="165"/>
      <c r="KJU1" s="165"/>
      <c r="KJV1" s="165"/>
      <c r="KJW1" s="165"/>
      <c r="KJX1" s="165"/>
      <c r="KJY1" s="165"/>
      <c r="KJZ1" s="165"/>
      <c r="KKA1" s="165"/>
      <c r="KKB1" s="165"/>
      <c r="KKC1" s="165"/>
      <c r="KKD1" s="165"/>
      <c r="KKE1" s="165"/>
      <c r="KKF1" s="165"/>
      <c r="KKG1" s="165"/>
      <c r="KKH1" s="165"/>
      <c r="KKI1" s="165"/>
      <c r="KKJ1" s="165"/>
      <c r="KKK1" s="165"/>
      <c r="KKL1" s="165"/>
      <c r="KKM1" s="165"/>
      <c r="KKN1" s="165"/>
      <c r="KKO1" s="165"/>
      <c r="KKP1" s="165"/>
      <c r="KKQ1" s="165"/>
      <c r="KKR1" s="165"/>
      <c r="KKS1" s="165"/>
      <c r="KKT1" s="165"/>
      <c r="KKU1" s="165"/>
      <c r="KKV1" s="165"/>
      <c r="KKW1" s="165"/>
      <c r="KKX1" s="165"/>
      <c r="KKY1" s="165"/>
      <c r="KKZ1" s="165"/>
      <c r="KLA1" s="165"/>
      <c r="KLB1" s="165"/>
      <c r="KLC1" s="165"/>
      <c r="KLD1" s="165"/>
      <c r="KLE1" s="165"/>
      <c r="KLF1" s="165"/>
      <c r="KLG1" s="165"/>
      <c r="KLH1" s="165"/>
      <c r="KLI1" s="165"/>
      <c r="KLJ1" s="165"/>
      <c r="KLK1" s="165"/>
      <c r="KLL1" s="165"/>
      <c r="KLM1" s="165"/>
      <c r="KLN1" s="165"/>
      <c r="KLO1" s="165"/>
      <c r="KLP1" s="165"/>
      <c r="KLQ1" s="165"/>
      <c r="KLR1" s="165"/>
      <c r="KLS1" s="165"/>
      <c r="KLT1" s="165"/>
      <c r="KLU1" s="165"/>
      <c r="KLV1" s="165"/>
      <c r="KLW1" s="165"/>
      <c r="KLX1" s="165"/>
      <c r="KLY1" s="165"/>
      <c r="KLZ1" s="165"/>
      <c r="KMA1" s="165"/>
      <c r="KMB1" s="165"/>
      <c r="KMC1" s="165"/>
      <c r="KMD1" s="165"/>
      <c r="KME1" s="165"/>
      <c r="KMF1" s="165"/>
      <c r="KMG1" s="165"/>
      <c r="KMH1" s="165"/>
      <c r="KMI1" s="165"/>
      <c r="KMJ1" s="165"/>
      <c r="KMK1" s="165"/>
      <c r="KML1" s="165"/>
      <c r="KMM1" s="165"/>
      <c r="KMN1" s="165"/>
      <c r="KMO1" s="165"/>
      <c r="KMP1" s="165"/>
      <c r="KMQ1" s="165"/>
      <c r="KMR1" s="165"/>
      <c r="KMS1" s="165"/>
      <c r="KMT1" s="165"/>
      <c r="KMU1" s="165"/>
      <c r="KMV1" s="165"/>
      <c r="KMW1" s="165"/>
      <c r="KMX1" s="165"/>
      <c r="KMY1" s="165"/>
      <c r="KMZ1" s="165"/>
      <c r="KNA1" s="165"/>
      <c r="KNB1" s="165"/>
      <c r="KNC1" s="165"/>
      <c r="KND1" s="165"/>
      <c r="KNE1" s="165"/>
      <c r="KNF1" s="165"/>
      <c r="KNG1" s="165"/>
      <c r="KNH1" s="165"/>
      <c r="KNI1" s="165"/>
      <c r="KNJ1" s="165"/>
      <c r="KNK1" s="165"/>
      <c r="KNL1" s="165"/>
      <c r="KNM1" s="165"/>
      <c r="KNN1" s="165"/>
      <c r="KNO1" s="165"/>
      <c r="KNP1" s="165"/>
      <c r="KNQ1" s="165"/>
      <c r="KNR1" s="165"/>
      <c r="KNS1" s="165"/>
      <c r="KNT1" s="165"/>
      <c r="KNU1" s="165"/>
      <c r="KNV1" s="165"/>
      <c r="KNW1" s="165"/>
      <c r="KNX1" s="165"/>
      <c r="KNY1" s="165"/>
      <c r="KNZ1" s="165"/>
      <c r="KOA1" s="165"/>
      <c r="KOB1" s="165"/>
      <c r="KOC1" s="165"/>
      <c r="KOD1" s="165"/>
      <c r="KOE1" s="165"/>
      <c r="KOF1" s="165"/>
      <c r="KOG1" s="165"/>
      <c r="KOH1" s="165"/>
      <c r="KOI1" s="165"/>
      <c r="KOJ1" s="165"/>
      <c r="KOK1" s="165"/>
      <c r="KOL1" s="165"/>
      <c r="KOM1" s="165"/>
      <c r="KON1" s="165"/>
      <c r="KOO1" s="165"/>
      <c r="KOP1" s="165"/>
      <c r="KOQ1" s="165"/>
      <c r="KOR1" s="165"/>
      <c r="KOS1" s="165"/>
      <c r="KOT1" s="165"/>
      <c r="KOU1" s="165"/>
      <c r="KOV1" s="165"/>
      <c r="KOW1" s="165"/>
      <c r="KOX1" s="165"/>
      <c r="KOY1" s="165"/>
      <c r="KOZ1" s="165"/>
      <c r="KPA1" s="165"/>
      <c r="KPB1" s="165"/>
      <c r="KPC1" s="165"/>
      <c r="KPD1" s="165"/>
      <c r="KPE1" s="165"/>
      <c r="KPF1" s="165"/>
      <c r="KPG1" s="165"/>
      <c r="KPH1" s="165"/>
      <c r="KPI1" s="165"/>
      <c r="KPJ1" s="165"/>
      <c r="KPK1" s="165"/>
      <c r="KPL1" s="165"/>
      <c r="KPM1" s="165"/>
      <c r="KPN1" s="165"/>
      <c r="KPO1" s="165"/>
      <c r="KPP1" s="165"/>
      <c r="KPQ1" s="165"/>
      <c r="KPR1" s="165"/>
      <c r="KPS1" s="165"/>
      <c r="KPT1" s="165"/>
      <c r="KPU1" s="165"/>
      <c r="KPV1" s="165"/>
      <c r="KPW1" s="165"/>
      <c r="KPX1" s="165"/>
      <c r="KPY1" s="165"/>
      <c r="KPZ1" s="165"/>
      <c r="KQA1" s="165"/>
      <c r="KQB1" s="165"/>
      <c r="KQC1" s="165"/>
      <c r="KQD1" s="165"/>
      <c r="KQE1" s="165"/>
      <c r="KQF1" s="165"/>
      <c r="KQG1" s="165"/>
      <c r="KQH1" s="165"/>
      <c r="KQI1" s="165"/>
      <c r="KQJ1" s="165"/>
      <c r="KQK1" s="165"/>
      <c r="KQL1" s="165"/>
      <c r="KQM1" s="165"/>
      <c r="KQN1" s="165"/>
      <c r="KQO1" s="165"/>
      <c r="KQP1" s="165"/>
      <c r="KQQ1" s="165"/>
      <c r="KQR1" s="165"/>
      <c r="KQS1" s="165"/>
      <c r="KQT1" s="165"/>
      <c r="KQU1" s="165"/>
      <c r="KQV1" s="165"/>
      <c r="KQW1" s="165"/>
      <c r="KQX1" s="165"/>
      <c r="KQY1" s="165"/>
      <c r="KQZ1" s="165"/>
      <c r="KRA1" s="165"/>
      <c r="KRB1" s="165"/>
      <c r="KRC1" s="165"/>
      <c r="KRD1" s="165"/>
      <c r="KRE1" s="165"/>
      <c r="KRF1" s="165"/>
      <c r="KRG1" s="165"/>
      <c r="KRH1" s="165"/>
      <c r="KRI1" s="165"/>
      <c r="KRJ1" s="165"/>
      <c r="KRK1" s="165"/>
      <c r="KRL1" s="165"/>
      <c r="KRM1" s="165"/>
      <c r="KRN1" s="165"/>
      <c r="KRO1" s="165"/>
      <c r="KRP1" s="165"/>
      <c r="KRQ1" s="165"/>
      <c r="KRR1" s="165"/>
      <c r="KRS1" s="165"/>
      <c r="KRT1" s="165"/>
      <c r="KRU1" s="165"/>
      <c r="KRV1" s="165"/>
      <c r="KRW1" s="165"/>
      <c r="KRX1" s="165"/>
      <c r="KRY1" s="165"/>
      <c r="KRZ1" s="165"/>
      <c r="KSA1" s="165"/>
      <c r="KSB1" s="165"/>
      <c r="KSC1" s="165"/>
      <c r="KSD1" s="165"/>
      <c r="KSE1" s="165"/>
      <c r="KSF1" s="165"/>
      <c r="KSG1" s="165"/>
      <c r="KSH1" s="165"/>
      <c r="KSI1" s="165"/>
      <c r="KSJ1" s="165"/>
      <c r="KSK1" s="165"/>
      <c r="KSL1" s="165"/>
      <c r="KSM1" s="165"/>
      <c r="KSN1" s="165"/>
      <c r="KSO1" s="165"/>
      <c r="KSP1" s="165"/>
      <c r="KSQ1" s="165"/>
      <c r="KSR1" s="165"/>
      <c r="KSS1" s="165"/>
      <c r="KST1" s="165"/>
      <c r="KSU1" s="165"/>
      <c r="KSV1" s="165"/>
      <c r="KSW1" s="165"/>
      <c r="KSX1" s="165"/>
      <c r="KSY1" s="165"/>
      <c r="KSZ1" s="165"/>
      <c r="KTA1" s="165"/>
      <c r="KTB1" s="165"/>
      <c r="KTC1" s="165"/>
      <c r="KTD1" s="165"/>
      <c r="KTE1" s="165"/>
      <c r="KTF1" s="165"/>
      <c r="KTG1" s="165"/>
      <c r="KTH1" s="165"/>
      <c r="KTI1" s="165"/>
      <c r="KTJ1" s="165"/>
      <c r="KTK1" s="165"/>
      <c r="KTL1" s="165"/>
      <c r="KTM1" s="165"/>
      <c r="KTN1" s="165"/>
      <c r="KTO1" s="165"/>
      <c r="KTP1" s="165"/>
      <c r="KTQ1" s="165"/>
      <c r="KTR1" s="165"/>
      <c r="KTS1" s="165"/>
      <c r="KTT1" s="165"/>
      <c r="KTU1" s="165"/>
      <c r="KTV1" s="165"/>
      <c r="KTW1" s="165"/>
      <c r="KTX1" s="165"/>
      <c r="KTY1" s="165"/>
      <c r="KTZ1" s="165"/>
      <c r="KUA1" s="165"/>
      <c r="KUB1" s="165"/>
      <c r="KUC1" s="165"/>
      <c r="KUD1" s="165"/>
      <c r="KUE1" s="165"/>
      <c r="KUF1" s="165"/>
      <c r="KUG1" s="165"/>
      <c r="KUH1" s="165"/>
      <c r="KUI1" s="165"/>
      <c r="KUJ1" s="165"/>
      <c r="KUK1" s="165"/>
      <c r="KUL1" s="165"/>
      <c r="KUM1" s="165"/>
      <c r="KUN1" s="165"/>
      <c r="KUO1" s="165"/>
      <c r="KUP1" s="165"/>
      <c r="KUQ1" s="165"/>
      <c r="KUR1" s="165"/>
      <c r="KUS1" s="165"/>
      <c r="KUT1" s="165"/>
      <c r="KUU1" s="165"/>
      <c r="KUV1" s="165"/>
      <c r="KUW1" s="165"/>
      <c r="KUX1" s="165"/>
      <c r="KUY1" s="165"/>
      <c r="KUZ1" s="165"/>
      <c r="KVA1" s="165"/>
      <c r="KVB1" s="165"/>
      <c r="KVC1" s="165"/>
      <c r="KVD1" s="165"/>
      <c r="KVE1" s="165"/>
      <c r="KVF1" s="165"/>
      <c r="KVG1" s="165"/>
      <c r="KVH1" s="165"/>
      <c r="KVI1" s="165"/>
      <c r="KVJ1" s="165"/>
      <c r="KVK1" s="165"/>
      <c r="KVL1" s="165"/>
      <c r="KVM1" s="165"/>
      <c r="KVN1" s="165"/>
      <c r="KVO1" s="165"/>
      <c r="KVP1" s="165"/>
      <c r="KVQ1" s="165"/>
      <c r="KVR1" s="165"/>
      <c r="KVS1" s="165"/>
      <c r="KVT1" s="165"/>
      <c r="KVU1" s="165"/>
      <c r="KVV1" s="165"/>
      <c r="KVW1" s="165"/>
      <c r="KVX1" s="165"/>
      <c r="KVY1" s="165"/>
      <c r="KVZ1" s="165"/>
      <c r="KWA1" s="165"/>
      <c r="KWB1" s="165"/>
      <c r="KWC1" s="165"/>
      <c r="KWD1" s="165"/>
      <c r="KWE1" s="165"/>
      <c r="KWF1" s="165"/>
      <c r="KWG1" s="165"/>
      <c r="KWH1" s="165"/>
      <c r="KWI1" s="165"/>
      <c r="KWJ1" s="165"/>
      <c r="KWK1" s="165"/>
      <c r="KWL1" s="165"/>
      <c r="KWM1" s="165"/>
      <c r="KWN1" s="165"/>
      <c r="KWO1" s="165"/>
      <c r="KWP1" s="165"/>
      <c r="KWQ1" s="165"/>
      <c r="KWR1" s="165"/>
      <c r="KWS1" s="165"/>
      <c r="KWT1" s="165"/>
      <c r="KWU1" s="165"/>
      <c r="KWV1" s="165"/>
      <c r="KWW1" s="165"/>
      <c r="KWX1" s="165"/>
      <c r="KWY1" s="165"/>
      <c r="KWZ1" s="165"/>
      <c r="KXA1" s="165"/>
      <c r="KXB1" s="165"/>
      <c r="KXC1" s="165"/>
      <c r="KXD1" s="165"/>
      <c r="KXE1" s="165"/>
      <c r="KXF1" s="165"/>
      <c r="KXG1" s="165"/>
      <c r="KXH1" s="165"/>
      <c r="KXI1" s="165"/>
      <c r="KXJ1" s="165"/>
      <c r="KXK1" s="165"/>
      <c r="KXL1" s="165"/>
      <c r="KXM1" s="165"/>
      <c r="KXN1" s="165"/>
      <c r="KXO1" s="165"/>
      <c r="KXP1" s="165"/>
      <c r="KXQ1" s="165"/>
      <c r="KXR1" s="165"/>
      <c r="KXS1" s="165"/>
      <c r="KXT1" s="165"/>
      <c r="KXU1" s="165"/>
      <c r="KXV1" s="165"/>
      <c r="KXW1" s="165"/>
      <c r="KXX1" s="165"/>
      <c r="KXY1" s="165"/>
      <c r="KXZ1" s="165"/>
      <c r="KYA1" s="165"/>
      <c r="KYB1" s="165"/>
      <c r="KYC1" s="165"/>
      <c r="KYD1" s="165"/>
      <c r="KYE1" s="165"/>
      <c r="KYF1" s="165"/>
      <c r="KYG1" s="165"/>
      <c r="KYH1" s="165"/>
      <c r="KYI1" s="165"/>
      <c r="KYJ1" s="165"/>
      <c r="KYK1" s="165"/>
      <c r="KYL1" s="165"/>
      <c r="KYM1" s="165"/>
      <c r="KYN1" s="165"/>
      <c r="KYO1" s="165"/>
      <c r="KYP1" s="165"/>
      <c r="KYQ1" s="165"/>
      <c r="KYR1" s="165"/>
      <c r="KYS1" s="165"/>
      <c r="KYT1" s="165"/>
      <c r="KYU1" s="165"/>
      <c r="KYV1" s="165"/>
      <c r="KYW1" s="165"/>
      <c r="KYX1" s="165"/>
      <c r="KYY1" s="165"/>
      <c r="KYZ1" s="165"/>
      <c r="KZA1" s="165"/>
      <c r="KZB1" s="165"/>
      <c r="KZC1" s="165"/>
      <c r="KZD1" s="165"/>
      <c r="KZE1" s="165"/>
      <c r="KZF1" s="165"/>
      <c r="KZG1" s="165"/>
      <c r="KZH1" s="165"/>
      <c r="KZI1" s="165"/>
      <c r="KZJ1" s="165"/>
      <c r="KZK1" s="165"/>
      <c r="KZL1" s="165"/>
      <c r="KZM1" s="165"/>
      <c r="KZN1" s="165"/>
      <c r="KZO1" s="165"/>
      <c r="KZP1" s="165"/>
      <c r="KZQ1" s="165"/>
      <c r="KZR1" s="165"/>
      <c r="KZS1" s="165"/>
      <c r="KZT1" s="165"/>
      <c r="KZU1" s="165"/>
      <c r="KZV1" s="165"/>
      <c r="KZW1" s="165"/>
      <c r="KZX1" s="165"/>
      <c r="KZY1" s="165"/>
      <c r="KZZ1" s="165"/>
      <c r="LAA1" s="165"/>
      <c r="LAB1" s="165"/>
      <c r="LAC1" s="165"/>
      <c r="LAD1" s="165"/>
      <c r="LAE1" s="165"/>
      <c r="LAF1" s="165"/>
      <c r="LAG1" s="165"/>
      <c r="LAH1" s="165"/>
      <c r="LAI1" s="165"/>
      <c r="LAJ1" s="165"/>
      <c r="LAK1" s="165"/>
      <c r="LAL1" s="165"/>
      <c r="LAM1" s="165"/>
      <c r="LAN1" s="165"/>
      <c r="LAO1" s="165"/>
      <c r="LAP1" s="165"/>
      <c r="LAQ1" s="165"/>
      <c r="LAR1" s="165"/>
      <c r="LAS1" s="165"/>
      <c r="LAT1" s="165"/>
      <c r="LAU1" s="165"/>
      <c r="LAV1" s="165"/>
      <c r="LAW1" s="165"/>
      <c r="LAX1" s="165"/>
      <c r="LAY1" s="165"/>
      <c r="LAZ1" s="165"/>
      <c r="LBA1" s="165"/>
      <c r="LBB1" s="165"/>
      <c r="LBC1" s="165"/>
      <c r="LBD1" s="165"/>
      <c r="LBE1" s="165"/>
      <c r="LBF1" s="165"/>
      <c r="LBG1" s="165"/>
      <c r="LBH1" s="165"/>
      <c r="LBI1" s="165"/>
      <c r="LBJ1" s="165"/>
      <c r="LBK1" s="165"/>
      <c r="LBL1" s="165"/>
      <c r="LBM1" s="165"/>
      <c r="LBN1" s="165"/>
      <c r="LBO1" s="165"/>
      <c r="LBP1" s="165"/>
      <c r="LBQ1" s="165"/>
      <c r="LBR1" s="165"/>
      <c r="LBS1" s="165"/>
      <c r="LBT1" s="165"/>
      <c r="LBU1" s="165"/>
      <c r="LBV1" s="165"/>
      <c r="LBW1" s="165"/>
      <c r="LBX1" s="165"/>
      <c r="LBY1" s="165"/>
      <c r="LBZ1" s="165"/>
      <c r="LCA1" s="165"/>
      <c r="LCB1" s="165"/>
      <c r="LCC1" s="165"/>
      <c r="LCD1" s="165"/>
      <c r="LCE1" s="165"/>
      <c r="LCF1" s="165"/>
      <c r="LCG1" s="165"/>
      <c r="LCH1" s="165"/>
      <c r="LCI1" s="165"/>
      <c r="LCJ1" s="165"/>
      <c r="LCK1" s="165"/>
      <c r="LCL1" s="165"/>
      <c r="LCM1" s="165"/>
      <c r="LCN1" s="165"/>
      <c r="LCO1" s="165"/>
      <c r="LCP1" s="165"/>
      <c r="LCQ1" s="165"/>
      <c r="LCR1" s="165"/>
      <c r="LCS1" s="165"/>
      <c r="LCT1" s="165"/>
      <c r="LCU1" s="165"/>
      <c r="LCV1" s="165"/>
      <c r="LCW1" s="165"/>
      <c r="LCX1" s="165"/>
      <c r="LCY1" s="165"/>
      <c r="LCZ1" s="165"/>
      <c r="LDA1" s="165"/>
      <c r="LDB1" s="165"/>
      <c r="LDC1" s="165"/>
      <c r="LDD1" s="165"/>
      <c r="LDE1" s="165"/>
      <c r="LDF1" s="165"/>
      <c r="LDG1" s="165"/>
      <c r="LDH1" s="165"/>
      <c r="LDI1" s="165"/>
      <c r="LDJ1" s="165"/>
      <c r="LDK1" s="165"/>
      <c r="LDL1" s="165"/>
      <c r="LDM1" s="165"/>
      <c r="LDN1" s="165"/>
      <c r="LDO1" s="165"/>
      <c r="LDP1" s="165"/>
      <c r="LDQ1" s="165"/>
      <c r="LDR1" s="165"/>
      <c r="LDS1" s="165"/>
      <c r="LDT1" s="165"/>
      <c r="LDU1" s="165"/>
      <c r="LDV1" s="165"/>
      <c r="LDW1" s="165"/>
      <c r="LDX1" s="165"/>
      <c r="LDY1" s="165"/>
      <c r="LDZ1" s="165"/>
      <c r="LEA1" s="165"/>
      <c r="LEB1" s="165"/>
      <c r="LEC1" s="165"/>
      <c r="LED1" s="165"/>
      <c r="LEE1" s="165"/>
      <c r="LEF1" s="165"/>
      <c r="LEG1" s="165"/>
      <c r="LEH1" s="165"/>
      <c r="LEI1" s="165"/>
      <c r="LEJ1" s="165"/>
      <c r="LEK1" s="165"/>
      <c r="LEL1" s="165"/>
      <c r="LEM1" s="165"/>
      <c r="LEN1" s="165"/>
      <c r="LEO1" s="165"/>
      <c r="LEP1" s="165"/>
      <c r="LEQ1" s="165"/>
      <c r="LER1" s="165"/>
      <c r="LES1" s="165"/>
      <c r="LET1" s="165"/>
      <c r="LEU1" s="165"/>
      <c r="LEV1" s="165"/>
      <c r="LEW1" s="165"/>
      <c r="LEX1" s="165"/>
      <c r="LEY1" s="165"/>
      <c r="LEZ1" s="165"/>
      <c r="LFA1" s="165"/>
      <c r="LFB1" s="165"/>
      <c r="LFC1" s="165"/>
      <c r="LFD1" s="165"/>
      <c r="LFE1" s="165"/>
      <c r="LFF1" s="165"/>
      <c r="LFG1" s="165"/>
      <c r="LFH1" s="165"/>
      <c r="LFI1" s="165"/>
      <c r="LFJ1" s="165"/>
      <c r="LFK1" s="165"/>
      <c r="LFL1" s="165"/>
      <c r="LFM1" s="165"/>
      <c r="LFN1" s="165"/>
      <c r="LFO1" s="165"/>
      <c r="LFP1" s="165"/>
      <c r="LFQ1" s="165"/>
      <c r="LFR1" s="165"/>
      <c r="LFS1" s="165"/>
      <c r="LFT1" s="165"/>
      <c r="LFU1" s="165"/>
      <c r="LFV1" s="165"/>
      <c r="LFW1" s="165"/>
      <c r="LFX1" s="165"/>
      <c r="LFY1" s="165"/>
      <c r="LFZ1" s="165"/>
      <c r="LGA1" s="165"/>
      <c r="LGB1" s="165"/>
      <c r="LGC1" s="165"/>
      <c r="LGD1" s="165"/>
      <c r="LGE1" s="165"/>
      <c r="LGF1" s="165"/>
      <c r="LGG1" s="165"/>
      <c r="LGH1" s="165"/>
      <c r="LGI1" s="165"/>
      <c r="LGJ1" s="165"/>
      <c r="LGK1" s="165"/>
      <c r="LGL1" s="165"/>
      <c r="LGM1" s="165"/>
      <c r="LGN1" s="165"/>
      <c r="LGO1" s="165"/>
      <c r="LGP1" s="165"/>
      <c r="LGQ1" s="165"/>
      <c r="LGR1" s="165"/>
      <c r="LGS1" s="165"/>
      <c r="LGT1" s="165"/>
      <c r="LGU1" s="165"/>
      <c r="LGV1" s="165"/>
      <c r="LGW1" s="165"/>
      <c r="LGX1" s="165"/>
      <c r="LGY1" s="165"/>
      <c r="LGZ1" s="165"/>
      <c r="LHA1" s="165"/>
      <c r="LHB1" s="165"/>
      <c r="LHC1" s="165"/>
      <c r="LHD1" s="165"/>
      <c r="LHE1" s="165"/>
      <c r="LHF1" s="165"/>
      <c r="LHG1" s="165"/>
      <c r="LHH1" s="165"/>
      <c r="LHI1" s="165"/>
      <c r="LHJ1" s="165"/>
      <c r="LHK1" s="165"/>
      <c r="LHL1" s="165"/>
      <c r="LHM1" s="165"/>
      <c r="LHN1" s="165"/>
      <c r="LHO1" s="165"/>
      <c r="LHP1" s="165"/>
      <c r="LHQ1" s="165"/>
      <c r="LHR1" s="165"/>
      <c r="LHS1" s="165"/>
      <c r="LHT1" s="165"/>
      <c r="LHU1" s="165"/>
      <c r="LHV1" s="165"/>
      <c r="LHW1" s="165"/>
      <c r="LHX1" s="165"/>
      <c r="LHY1" s="165"/>
      <c r="LHZ1" s="165"/>
      <c r="LIA1" s="165"/>
      <c r="LIB1" s="165"/>
      <c r="LIC1" s="165"/>
      <c r="LID1" s="165"/>
      <c r="LIE1" s="165"/>
      <c r="LIF1" s="165"/>
      <c r="LIG1" s="165"/>
      <c r="LIH1" s="165"/>
      <c r="LII1" s="165"/>
      <c r="LIJ1" s="165"/>
      <c r="LIK1" s="165"/>
      <c r="LIL1" s="165"/>
      <c r="LIM1" s="165"/>
      <c r="LIN1" s="165"/>
      <c r="LIO1" s="165"/>
      <c r="LIP1" s="165"/>
      <c r="LIQ1" s="165"/>
      <c r="LIR1" s="165"/>
      <c r="LIS1" s="165"/>
      <c r="LIT1" s="165"/>
      <c r="LIU1" s="165"/>
      <c r="LIV1" s="165"/>
      <c r="LIW1" s="165"/>
      <c r="LIX1" s="165"/>
      <c r="LIY1" s="165"/>
      <c r="LIZ1" s="165"/>
      <c r="LJA1" s="165"/>
      <c r="LJB1" s="165"/>
      <c r="LJC1" s="165"/>
      <c r="LJD1" s="165"/>
      <c r="LJE1" s="165"/>
      <c r="LJF1" s="165"/>
      <c r="LJG1" s="165"/>
      <c r="LJH1" s="165"/>
      <c r="LJI1" s="165"/>
      <c r="LJJ1" s="165"/>
      <c r="LJK1" s="165"/>
      <c r="LJL1" s="165"/>
      <c r="LJM1" s="165"/>
      <c r="LJN1" s="165"/>
      <c r="LJO1" s="165"/>
      <c r="LJP1" s="165"/>
      <c r="LJQ1" s="165"/>
      <c r="LJR1" s="165"/>
      <c r="LJS1" s="165"/>
      <c r="LJT1" s="165"/>
      <c r="LJU1" s="165"/>
      <c r="LJV1" s="165"/>
      <c r="LJW1" s="165"/>
      <c r="LJX1" s="165"/>
      <c r="LJY1" s="165"/>
      <c r="LJZ1" s="165"/>
      <c r="LKA1" s="165"/>
      <c r="LKB1" s="165"/>
      <c r="LKC1" s="165"/>
      <c r="LKD1" s="165"/>
      <c r="LKE1" s="165"/>
      <c r="LKF1" s="165"/>
      <c r="LKG1" s="165"/>
      <c r="LKH1" s="165"/>
      <c r="LKI1" s="165"/>
      <c r="LKJ1" s="165"/>
      <c r="LKK1" s="165"/>
      <c r="LKL1" s="165"/>
      <c r="LKM1" s="165"/>
      <c r="LKN1" s="165"/>
      <c r="LKO1" s="165"/>
      <c r="LKP1" s="165"/>
      <c r="LKQ1" s="165"/>
      <c r="LKR1" s="165"/>
      <c r="LKS1" s="165"/>
      <c r="LKT1" s="165"/>
      <c r="LKU1" s="165"/>
      <c r="LKV1" s="165"/>
      <c r="LKW1" s="165"/>
      <c r="LKX1" s="165"/>
      <c r="LKY1" s="165"/>
      <c r="LKZ1" s="165"/>
      <c r="LLA1" s="165"/>
      <c r="LLB1" s="165"/>
      <c r="LLC1" s="165"/>
      <c r="LLD1" s="165"/>
      <c r="LLE1" s="165"/>
      <c r="LLF1" s="165"/>
      <c r="LLG1" s="165"/>
      <c r="LLH1" s="165"/>
      <c r="LLI1" s="165"/>
      <c r="LLJ1" s="165"/>
      <c r="LLK1" s="165"/>
      <c r="LLL1" s="165"/>
      <c r="LLM1" s="165"/>
      <c r="LLN1" s="165"/>
      <c r="LLO1" s="165"/>
      <c r="LLP1" s="165"/>
      <c r="LLQ1" s="165"/>
      <c r="LLR1" s="165"/>
      <c r="LLS1" s="165"/>
      <c r="LLT1" s="165"/>
      <c r="LLU1" s="165"/>
      <c r="LLV1" s="165"/>
      <c r="LLW1" s="165"/>
      <c r="LLX1" s="165"/>
      <c r="LLY1" s="165"/>
      <c r="LLZ1" s="165"/>
      <c r="LMA1" s="165"/>
      <c r="LMB1" s="165"/>
      <c r="LMC1" s="165"/>
      <c r="LMD1" s="165"/>
      <c r="LME1" s="165"/>
      <c r="LMF1" s="165"/>
      <c r="LMG1" s="165"/>
      <c r="LMH1" s="165"/>
      <c r="LMI1" s="165"/>
      <c r="LMJ1" s="165"/>
      <c r="LMK1" s="165"/>
      <c r="LML1" s="165"/>
      <c r="LMM1" s="165"/>
      <c r="LMN1" s="165"/>
      <c r="LMO1" s="165"/>
      <c r="LMP1" s="165"/>
      <c r="LMQ1" s="165"/>
      <c r="LMR1" s="165"/>
      <c r="LMS1" s="165"/>
      <c r="LMT1" s="165"/>
      <c r="LMU1" s="165"/>
      <c r="LMV1" s="165"/>
      <c r="LMW1" s="165"/>
      <c r="LMX1" s="165"/>
      <c r="LMY1" s="165"/>
      <c r="LMZ1" s="165"/>
      <c r="LNA1" s="165"/>
      <c r="LNB1" s="165"/>
      <c r="LNC1" s="165"/>
      <c r="LND1" s="165"/>
      <c r="LNE1" s="165"/>
      <c r="LNF1" s="165"/>
      <c r="LNG1" s="165"/>
      <c r="LNH1" s="165"/>
      <c r="LNI1" s="165"/>
      <c r="LNJ1" s="165"/>
      <c r="LNK1" s="165"/>
      <c r="LNL1" s="165"/>
      <c r="LNM1" s="165"/>
      <c r="LNN1" s="165"/>
      <c r="LNO1" s="165"/>
      <c r="LNP1" s="165"/>
      <c r="LNQ1" s="165"/>
      <c r="LNR1" s="165"/>
      <c r="LNS1" s="165"/>
      <c r="LNT1" s="165"/>
      <c r="LNU1" s="165"/>
      <c r="LNV1" s="165"/>
      <c r="LNW1" s="165"/>
      <c r="LNX1" s="165"/>
      <c r="LNY1" s="165"/>
      <c r="LNZ1" s="165"/>
      <c r="LOA1" s="165"/>
      <c r="LOB1" s="165"/>
      <c r="LOC1" s="165"/>
      <c r="LOD1" s="165"/>
      <c r="LOE1" s="165"/>
      <c r="LOF1" s="165"/>
      <c r="LOG1" s="165"/>
      <c r="LOH1" s="165"/>
      <c r="LOI1" s="165"/>
      <c r="LOJ1" s="165"/>
      <c r="LOK1" s="165"/>
      <c r="LOL1" s="165"/>
      <c r="LOM1" s="165"/>
      <c r="LON1" s="165"/>
      <c r="LOO1" s="165"/>
      <c r="LOP1" s="165"/>
      <c r="LOQ1" s="165"/>
      <c r="LOR1" s="165"/>
      <c r="LOS1" s="165"/>
      <c r="LOT1" s="165"/>
      <c r="LOU1" s="165"/>
      <c r="LOV1" s="165"/>
      <c r="LOW1" s="165"/>
      <c r="LOX1" s="165"/>
      <c r="LOY1" s="165"/>
      <c r="LOZ1" s="165"/>
      <c r="LPA1" s="165"/>
      <c r="LPB1" s="165"/>
      <c r="LPC1" s="165"/>
      <c r="LPD1" s="165"/>
      <c r="LPE1" s="165"/>
      <c r="LPF1" s="165"/>
      <c r="LPG1" s="165"/>
      <c r="LPH1" s="165"/>
      <c r="LPI1" s="165"/>
      <c r="LPJ1" s="165"/>
      <c r="LPK1" s="165"/>
      <c r="LPL1" s="165"/>
      <c r="LPM1" s="165"/>
      <c r="LPN1" s="165"/>
      <c r="LPO1" s="165"/>
      <c r="LPP1" s="165"/>
      <c r="LPQ1" s="165"/>
      <c r="LPR1" s="165"/>
      <c r="LPS1" s="165"/>
      <c r="LPT1" s="165"/>
      <c r="LPU1" s="165"/>
      <c r="LPV1" s="165"/>
      <c r="LPW1" s="165"/>
      <c r="LPX1" s="165"/>
      <c r="LPY1" s="165"/>
      <c r="LPZ1" s="165"/>
      <c r="LQA1" s="165"/>
      <c r="LQB1" s="165"/>
      <c r="LQC1" s="165"/>
      <c r="LQD1" s="165"/>
      <c r="LQE1" s="165"/>
      <c r="LQF1" s="165"/>
      <c r="LQG1" s="165"/>
      <c r="LQH1" s="165"/>
      <c r="LQI1" s="165"/>
      <c r="LQJ1" s="165"/>
      <c r="LQK1" s="165"/>
      <c r="LQL1" s="165"/>
      <c r="LQM1" s="165"/>
      <c r="LQN1" s="165"/>
      <c r="LQO1" s="165"/>
      <c r="LQP1" s="165"/>
      <c r="LQQ1" s="165"/>
      <c r="LQR1" s="165"/>
      <c r="LQS1" s="165"/>
      <c r="LQT1" s="165"/>
      <c r="LQU1" s="165"/>
      <c r="LQV1" s="165"/>
      <c r="LQW1" s="165"/>
      <c r="LQX1" s="165"/>
      <c r="LQY1" s="165"/>
      <c r="LQZ1" s="165"/>
      <c r="LRA1" s="165"/>
      <c r="LRB1" s="165"/>
      <c r="LRC1" s="165"/>
      <c r="LRD1" s="165"/>
      <c r="LRE1" s="165"/>
      <c r="LRF1" s="165"/>
      <c r="LRG1" s="165"/>
      <c r="LRH1" s="165"/>
      <c r="LRI1" s="165"/>
      <c r="LRJ1" s="165"/>
      <c r="LRK1" s="165"/>
      <c r="LRL1" s="165"/>
      <c r="LRM1" s="165"/>
      <c r="LRN1" s="165"/>
      <c r="LRO1" s="165"/>
      <c r="LRP1" s="165"/>
      <c r="LRQ1" s="165"/>
      <c r="LRR1" s="165"/>
      <c r="LRS1" s="165"/>
      <c r="LRT1" s="165"/>
      <c r="LRU1" s="165"/>
      <c r="LRV1" s="165"/>
      <c r="LRW1" s="165"/>
      <c r="LRX1" s="165"/>
      <c r="LRY1" s="165"/>
      <c r="LRZ1" s="165"/>
      <c r="LSA1" s="165"/>
      <c r="LSB1" s="165"/>
      <c r="LSC1" s="165"/>
      <c r="LSD1" s="165"/>
      <c r="LSE1" s="165"/>
      <c r="LSF1" s="165"/>
      <c r="LSG1" s="165"/>
      <c r="LSH1" s="165"/>
      <c r="LSI1" s="165"/>
      <c r="LSJ1" s="165"/>
      <c r="LSK1" s="165"/>
      <c r="LSL1" s="165"/>
      <c r="LSM1" s="165"/>
      <c r="LSN1" s="165"/>
      <c r="LSO1" s="165"/>
      <c r="LSP1" s="165"/>
      <c r="LSQ1" s="165"/>
      <c r="LSR1" s="165"/>
      <c r="LSS1" s="165"/>
      <c r="LST1" s="165"/>
      <c r="LSU1" s="165"/>
      <c r="LSV1" s="165"/>
      <c r="LSW1" s="165"/>
      <c r="LSX1" s="165"/>
      <c r="LSY1" s="165"/>
      <c r="LSZ1" s="165"/>
      <c r="LTA1" s="165"/>
      <c r="LTB1" s="165"/>
      <c r="LTC1" s="165"/>
      <c r="LTD1" s="165"/>
      <c r="LTE1" s="165"/>
      <c r="LTF1" s="165"/>
      <c r="LTG1" s="165"/>
      <c r="LTH1" s="165"/>
      <c r="LTI1" s="165"/>
      <c r="LTJ1" s="165"/>
      <c r="LTK1" s="165"/>
      <c r="LTL1" s="165"/>
      <c r="LTM1" s="165"/>
      <c r="LTN1" s="165"/>
      <c r="LTO1" s="165"/>
      <c r="LTP1" s="165"/>
      <c r="LTQ1" s="165"/>
      <c r="LTR1" s="165"/>
      <c r="LTS1" s="165"/>
      <c r="LTT1" s="165"/>
      <c r="LTU1" s="165"/>
      <c r="LTV1" s="165"/>
      <c r="LTW1" s="165"/>
      <c r="LTX1" s="165"/>
      <c r="LTY1" s="165"/>
      <c r="LTZ1" s="165"/>
      <c r="LUA1" s="165"/>
      <c r="LUB1" s="165"/>
      <c r="LUC1" s="165"/>
      <c r="LUD1" s="165"/>
      <c r="LUE1" s="165"/>
      <c r="LUF1" s="165"/>
      <c r="LUG1" s="165"/>
      <c r="LUH1" s="165"/>
      <c r="LUI1" s="165"/>
      <c r="LUJ1" s="165"/>
      <c r="LUK1" s="165"/>
      <c r="LUL1" s="165"/>
      <c r="LUM1" s="165"/>
      <c r="LUN1" s="165"/>
      <c r="LUO1" s="165"/>
      <c r="LUP1" s="165"/>
      <c r="LUQ1" s="165"/>
      <c r="LUR1" s="165"/>
      <c r="LUS1" s="165"/>
      <c r="LUT1" s="165"/>
      <c r="LUU1" s="165"/>
      <c r="LUV1" s="165"/>
      <c r="LUW1" s="165"/>
      <c r="LUX1" s="165"/>
      <c r="LUY1" s="165"/>
      <c r="LUZ1" s="165"/>
      <c r="LVA1" s="165"/>
      <c r="LVB1" s="165"/>
      <c r="LVC1" s="165"/>
      <c r="LVD1" s="165"/>
      <c r="LVE1" s="165"/>
      <c r="LVF1" s="165"/>
      <c r="LVG1" s="165"/>
      <c r="LVH1" s="165"/>
      <c r="LVI1" s="165"/>
      <c r="LVJ1" s="165"/>
      <c r="LVK1" s="165"/>
      <c r="LVL1" s="165"/>
      <c r="LVM1" s="165"/>
      <c r="LVN1" s="165"/>
      <c r="LVO1" s="165"/>
      <c r="LVP1" s="165"/>
      <c r="LVQ1" s="165"/>
      <c r="LVR1" s="165"/>
      <c r="LVS1" s="165"/>
      <c r="LVT1" s="165"/>
      <c r="LVU1" s="165"/>
      <c r="LVV1" s="165"/>
      <c r="LVW1" s="165"/>
      <c r="LVX1" s="165"/>
      <c r="LVY1" s="165"/>
      <c r="LVZ1" s="165"/>
      <c r="LWA1" s="165"/>
      <c r="LWB1" s="165"/>
      <c r="LWC1" s="165"/>
      <c r="LWD1" s="165"/>
      <c r="LWE1" s="165"/>
      <c r="LWF1" s="165"/>
      <c r="LWG1" s="165"/>
      <c r="LWH1" s="165"/>
      <c r="LWI1" s="165"/>
      <c r="LWJ1" s="165"/>
      <c r="LWK1" s="165"/>
      <c r="LWL1" s="165"/>
      <c r="LWM1" s="165"/>
      <c r="LWN1" s="165"/>
      <c r="LWO1" s="165"/>
      <c r="LWP1" s="165"/>
      <c r="LWQ1" s="165"/>
      <c r="LWR1" s="165"/>
      <c r="LWS1" s="165"/>
      <c r="LWT1" s="165"/>
      <c r="LWU1" s="165"/>
      <c r="LWV1" s="165"/>
      <c r="LWW1" s="165"/>
      <c r="LWX1" s="165"/>
      <c r="LWY1" s="165"/>
      <c r="LWZ1" s="165"/>
      <c r="LXA1" s="165"/>
      <c r="LXB1" s="165"/>
      <c r="LXC1" s="165"/>
      <c r="LXD1" s="165"/>
      <c r="LXE1" s="165"/>
      <c r="LXF1" s="165"/>
      <c r="LXG1" s="165"/>
      <c r="LXH1" s="165"/>
      <c r="LXI1" s="165"/>
      <c r="LXJ1" s="165"/>
      <c r="LXK1" s="165"/>
      <c r="LXL1" s="165"/>
      <c r="LXM1" s="165"/>
      <c r="LXN1" s="165"/>
      <c r="LXO1" s="165"/>
      <c r="LXP1" s="165"/>
      <c r="LXQ1" s="165"/>
      <c r="LXR1" s="165"/>
      <c r="LXS1" s="165"/>
      <c r="LXT1" s="165"/>
      <c r="LXU1" s="165"/>
      <c r="LXV1" s="165"/>
      <c r="LXW1" s="165"/>
      <c r="LXX1" s="165"/>
      <c r="LXY1" s="165"/>
      <c r="LXZ1" s="165"/>
      <c r="LYA1" s="165"/>
      <c r="LYB1" s="165"/>
      <c r="LYC1" s="165"/>
      <c r="LYD1" s="165"/>
      <c r="LYE1" s="165"/>
      <c r="LYF1" s="165"/>
      <c r="LYG1" s="165"/>
      <c r="LYH1" s="165"/>
      <c r="LYI1" s="165"/>
      <c r="LYJ1" s="165"/>
      <c r="LYK1" s="165"/>
      <c r="LYL1" s="165"/>
      <c r="LYM1" s="165"/>
      <c r="LYN1" s="165"/>
      <c r="LYO1" s="165"/>
      <c r="LYP1" s="165"/>
      <c r="LYQ1" s="165"/>
      <c r="LYR1" s="165"/>
      <c r="LYS1" s="165"/>
      <c r="LYT1" s="165"/>
      <c r="LYU1" s="165"/>
      <c r="LYV1" s="165"/>
      <c r="LYW1" s="165"/>
      <c r="LYX1" s="165"/>
      <c r="LYY1" s="165"/>
      <c r="LYZ1" s="165"/>
      <c r="LZA1" s="165"/>
      <c r="LZB1" s="165"/>
      <c r="LZC1" s="165"/>
      <c r="LZD1" s="165"/>
      <c r="LZE1" s="165"/>
      <c r="LZF1" s="165"/>
      <c r="LZG1" s="165"/>
      <c r="LZH1" s="165"/>
      <c r="LZI1" s="165"/>
      <c r="LZJ1" s="165"/>
      <c r="LZK1" s="165"/>
      <c r="LZL1" s="165"/>
      <c r="LZM1" s="165"/>
      <c r="LZN1" s="165"/>
      <c r="LZO1" s="165"/>
      <c r="LZP1" s="165"/>
      <c r="LZQ1" s="165"/>
      <c r="LZR1" s="165"/>
      <c r="LZS1" s="165"/>
      <c r="LZT1" s="165"/>
      <c r="LZU1" s="165"/>
      <c r="LZV1" s="165"/>
      <c r="LZW1" s="165"/>
      <c r="LZX1" s="165"/>
      <c r="LZY1" s="165"/>
      <c r="LZZ1" s="165"/>
      <c r="MAA1" s="165"/>
      <c r="MAB1" s="165"/>
      <c r="MAC1" s="165"/>
      <c r="MAD1" s="165"/>
      <c r="MAE1" s="165"/>
      <c r="MAF1" s="165"/>
      <c r="MAG1" s="165"/>
      <c r="MAH1" s="165"/>
      <c r="MAI1" s="165"/>
      <c r="MAJ1" s="165"/>
      <c r="MAK1" s="165"/>
      <c r="MAL1" s="165"/>
      <c r="MAM1" s="165"/>
      <c r="MAN1" s="165"/>
      <c r="MAO1" s="165"/>
      <c r="MAP1" s="165"/>
      <c r="MAQ1" s="165"/>
      <c r="MAR1" s="165"/>
      <c r="MAS1" s="165"/>
      <c r="MAT1" s="165"/>
      <c r="MAU1" s="165"/>
      <c r="MAV1" s="165"/>
      <c r="MAW1" s="165"/>
      <c r="MAX1" s="165"/>
      <c r="MAY1" s="165"/>
      <c r="MAZ1" s="165"/>
      <c r="MBA1" s="165"/>
      <c r="MBB1" s="165"/>
      <c r="MBC1" s="165"/>
      <c r="MBD1" s="165"/>
      <c r="MBE1" s="165"/>
      <c r="MBF1" s="165"/>
      <c r="MBG1" s="165"/>
      <c r="MBH1" s="165"/>
      <c r="MBI1" s="165"/>
      <c r="MBJ1" s="165"/>
      <c r="MBK1" s="165"/>
      <c r="MBL1" s="165"/>
      <c r="MBM1" s="165"/>
      <c r="MBN1" s="165"/>
      <c r="MBO1" s="165"/>
      <c r="MBP1" s="165"/>
      <c r="MBQ1" s="165"/>
      <c r="MBR1" s="165"/>
      <c r="MBS1" s="165"/>
      <c r="MBT1" s="165"/>
      <c r="MBU1" s="165"/>
      <c r="MBV1" s="165"/>
      <c r="MBW1" s="165"/>
      <c r="MBX1" s="165"/>
      <c r="MBY1" s="165"/>
      <c r="MBZ1" s="165"/>
      <c r="MCA1" s="165"/>
      <c r="MCB1" s="165"/>
      <c r="MCC1" s="165"/>
      <c r="MCD1" s="165"/>
      <c r="MCE1" s="165"/>
      <c r="MCF1" s="165"/>
      <c r="MCG1" s="165"/>
      <c r="MCH1" s="165"/>
      <c r="MCI1" s="165"/>
      <c r="MCJ1" s="165"/>
      <c r="MCK1" s="165"/>
      <c r="MCL1" s="165"/>
      <c r="MCM1" s="165"/>
      <c r="MCN1" s="165"/>
      <c r="MCO1" s="165"/>
      <c r="MCP1" s="165"/>
      <c r="MCQ1" s="165"/>
      <c r="MCR1" s="165"/>
      <c r="MCS1" s="165"/>
      <c r="MCT1" s="165"/>
      <c r="MCU1" s="165"/>
      <c r="MCV1" s="165"/>
      <c r="MCW1" s="165"/>
      <c r="MCX1" s="165"/>
      <c r="MCY1" s="165"/>
      <c r="MCZ1" s="165"/>
      <c r="MDA1" s="165"/>
      <c r="MDB1" s="165"/>
      <c r="MDC1" s="165"/>
      <c r="MDD1" s="165"/>
      <c r="MDE1" s="165"/>
      <c r="MDF1" s="165"/>
      <c r="MDG1" s="165"/>
      <c r="MDH1" s="165"/>
      <c r="MDI1" s="165"/>
      <c r="MDJ1" s="165"/>
      <c r="MDK1" s="165"/>
      <c r="MDL1" s="165"/>
      <c r="MDM1" s="165"/>
      <c r="MDN1" s="165"/>
      <c r="MDO1" s="165"/>
      <c r="MDP1" s="165"/>
      <c r="MDQ1" s="165"/>
      <c r="MDR1" s="165"/>
      <c r="MDS1" s="165"/>
      <c r="MDT1" s="165"/>
      <c r="MDU1" s="165"/>
      <c r="MDV1" s="165"/>
      <c r="MDW1" s="165"/>
      <c r="MDX1" s="165"/>
      <c r="MDY1" s="165"/>
      <c r="MDZ1" s="165"/>
      <c r="MEA1" s="165"/>
      <c r="MEB1" s="165"/>
      <c r="MEC1" s="165"/>
      <c r="MED1" s="165"/>
      <c r="MEE1" s="165"/>
      <c r="MEF1" s="165"/>
      <c r="MEG1" s="165"/>
      <c r="MEH1" s="165"/>
      <c r="MEI1" s="165"/>
      <c r="MEJ1" s="165"/>
      <c r="MEK1" s="165"/>
      <c r="MEL1" s="165"/>
      <c r="MEM1" s="165"/>
      <c r="MEN1" s="165"/>
      <c r="MEO1" s="165"/>
      <c r="MEP1" s="165"/>
      <c r="MEQ1" s="165"/>
      <c r="MER1" s="165"/>
      <c r="MES1" s="165"/>
      <c r="MET1" s="165"/>
      <c r="MEU1" s="165"/>
      <c r="MEV1" s="165"/>
      <c r="MEW1" s="165"/>
      <c r="MEX1" s="165"/>
      <c r="MEY1" s="165"/>
      <c r="MEZ1" s="165"/>
      <c r="MFA1" s="165"/>
      <c r="MFB1" s="165"/>
      <c r="MFC1" s="165"/>
      <c r="MFD1" s="165"/>
      <c r="MFE1" s="165"/>
      <c r="MFF1" s="165"/>
      <c r="MFG1" s="165"/>
      <c r="MFH1" s="165"/>
      <c r="MFI1" s="165"/>
      <c r="MFJ1" s="165"/>
      <c r="MFK1" s="165"/>
      <c r="MFL1" s="165"/>
      <c r="MFM1" s="165"/>
      <c r="MFN1" s="165"/>
      <c r="MFO1" s="165"/>
      <c r="MFP1" s="165"/>
      <c r="MFQ1" s="165"/>
      <c r="MFR1" s="165"/>
      <c r="MFS1" s="165"/>
      <c r="MFT1" s="165"/>
      <c r="MFU1" s="165"/>
      <c r="MFV1" s="165"/>
      <c r="MFW1" s="165"/>
      <c r="MFX1" s="165"/>
      <c r="MFY1" s="165"/>
      <c r="MFZ1" s="165"/>
      <c r="MGA1" s="165"/>
      <c r="MGB1" s="165"/>
      <c r="MGC1" s="165"/>
      <c r="MGD1" s="165"/>
      <c r="MGE1" s="165"/>
      <c r="MGF1" s="165"/>
      <c r="MGG1" s="165"/>
      <c r="MGH1" s="165"/>
      <c r="MGI1" s="165"/>
      <c r="MGJ1" s="165"/>
      <c r="MGK1" s="165"/>
      <c r="MGL1" s="165"/>
      <c r="MGM1" s="165"/>
      <c r="MGN1" s="165"/>
      <c r="MGO1" s="165"/>
      <c r="MGP1" s="165"/>
      <c r="MGQ1" s="165"/>
      <c r="MGR1" s="165"/>
      <c r="MGS1" s="165"/>
      <c r="MGT1" s="165"/>
      <c r="MGU1" s="165"/>
      <c r="MGV1" s="165"/>
      <c r="MGW1" s="165"/>
      <c r="MGX1" s="165"/>
      <c r="MGY1" s="165"/>
      <c r="MGZ1" s="165"/>
      <c r="MHA1" s="165"/>
      <c r="MHB1" s="165"/>
      <c r="MHC1" s="165"/>
      <c r="MHD1" s="165"/>
      <c r="MHE1" s="165"/>
      <c r="MHF1" s="165"/>
      <c r="MHG1" s="165"/>
      <c r="MHH1" s="165"/>
      <c r="MHI1" s="165"/>
      <c r="MHJ1" s="165"/>
      <c r="MHK1" s="165"/>
      <c r="MHL1" s="165"/>
      <c r="MHM1" s="165"/>
      <c r="MHN1" s="165"/>
      <c r="MHO1" s="165"/>
      <c r="MHP1" s="165"/>
      <c r="MHQ1" s="165"/>
      <c r="MHR1" s="165"/>
      <c r="MHS1" s="165"/>
      <c r="MHT1" s="165"/>
      <c r="MHU1" s="165"/>
      <c r="MHV1" s="165"/>
      <c r="MHW1" s="165"/>
      <c r="MHX1" s="165"/>
      <c r="MHY1" s="165"/>
      <c r="MHZ1" s="165"/>
      <c r="MIA1" s="165"/>
      <c r="MIB1" s="165"/>
      <c r="MIC1" s="165"/>
      <c r="MID1" s="165"/>
      <c r="MIE1" s="165"/>
      <c r="MIF1" s="165"/>
      <c r="MIG1" s="165"/>
      <c r="MIH1" s="165"/>
      <c r="MII1" s="165"/>
      <c r="MIJ1" s="165"/>
      <c r="MIK1" s="165"/>
      <c r="MIL1" s="165"/>
      <c r="MIM1" s="165"/>
      <c r="MIN1" s="165"/>
      <c r="MIO1" s="165"/>
      <c r="MIP1" s="165"/>
      <c r="MIQ1" s="165"/>
      <c r="MIR1" s="165"/>
      <c r="MIS1" s="165"/>
      <c r="MIT1" s="165"/>
      <c r="MIU1" s="165"/>
      <c r="MIV1" s="165"/>
      <c r="MIW1" s="165"/>
      <c r="MIX1" s="165"/>
      <c r="MIY1" s="165"/>
      <c r="MIZ1" s="165"/>
      <c r="MJA1" s="165"/>
      <c r="MJB1" s="165"/>
      <c r="MJC1" s="165"/>
      <c r="MJD1" s="165"/>
      <c r="MJE1" s="165"/>
      <c r="MJF1" s="165"/>
      <c r="MJG1" s="165"/>
      <c r="MJH1" s="165"/>
      <c r="MJI1" s="165"/>
      <c r="MJJ1" s="165"/>
      <c r="MJK1" s="165"/>
      <c r="MJL1" s="165"/>
      <c r="MJM1" s="165"/>
      <c r="MJN1" s="165"/>
      <c r="MJO1" s="165"/>
      <c r="MJP1" s="165"/>
      <c r="MJQ1" s="165"/>
      <c r="MJR1" s="165"/>
      <c r="MJS1" s="165"/>
      <c r="MJT1" s="165"/>
      <c r="MJU1" s="165"/>
      <c r="MJV1" s="165"/>
      <c r="MJW1" s="165"/>
      <c r="MJX1" s="165"/>
      <c r="MJY1" s="165"/>
      <c r="MJZ1" s="165"/>
      <c r="MKA1" s="165"/>
      <c r="MKB1" s="165"/>
      <c r="MKC1" s="165"/>
      <c r="MKD1" s="165"/>
      <c r="MKE1" s="165"/>
      <c r="MKF1" s="165"/>
      <c r="MKG1" s="165"/>
      <c r="MKH1" s="165"/>
      <c r="MKI1" s="165"/>
      <c r="MKJ1" s="165"/>
      <c r="MKK1" s="165"/>
      <c r="MKL1" s="165"/>
      <c r="MKM1" s="165"/>
      <c r="MKN1" s="165"/>
      <c r="MKO1" s="165"/>
      <c r="MKP1" s="165"/>
      <c r="MKQ1" s="165"/>
      <c r="MKR1" s="165"/>
      <c r="MKS1" s="165"/>
      <c r="MKT1" s="165"/>
      <c r="MKU1" s="165"/>
      <c r="MKV1" s="165"/>
      <c r="MKW1" s="165"/>
      <c r="MKX1" s="165"/>
      <c r="MKY1" s="165"/>
      <c r="MKZ1" s="165"/>
      <c r="MLA1" s="165"/>
      <c r="MLB1" s="165"/>
      <c r="MLC1" s="165"/>
      <c r="MLD1" s="165"/>
      <c r="MLE1" s="165"/>
      <c r="MLF1" s="165"/>
      <c r="MLG1" s="165"/>
      <c r="MLH1" s="165"/>
      <c r="MLI1" s="165"/>
      <c r="MLJ1" s="165"/>
      <c r="MLK1" s="165"/>
      <c r="MLL1" s="165"/>
      <c r="MLM1" s="165"/>
      <c r="MLN1" s="165"/>
      <c r="MLO1" s="165"/>
      <c r="MLP1" s="165"/>
      <c r="MLQ1" s="165"/>
      <c r="MLR1" s="165"/>
      <c r="MLS1" s="165"/>
      <c r="MLT1" s="165"/>
      <c r="MLU1" s="165"/>
      <c r="MLV1" s="165"/>
      <c r="MLW1" s="165"/>
      <c r="MLX1" s="165"/>
      <c r="MLY1" s="165"/>
      <c r="MLZ1" s="165"/>
      <c r="MMA1" s="165"/>
      <c r="MMB1" s="165"/>
      <c r="MMC1" s="165"/>
      <c r="MMD1" s="165"/>
      <c r="MME1" s="165"/>
      <c r="MMF1" s="165"/>
      <c r="MMG1" s="165"/>
      <c r="MMH1" s="165"/>
      <c r="MMI1" s="165"/>
      <c r="MMJ1" s="165"/>
      <c r="MMK1" s="165"/>
      <c r="MML1" s="165"/>
      <c r="MMM1" s="165"/>
      <c r="MMN1" s="165"/>
      <c r="MMO1" s="165"/>
      <c r="MMP1" s="165"/>
      <c r="MMQ1" s="165"/>
      <c r="MMR1" s="165"/>
      <c r="MMS1" s="165"/>
      <c r="MMT1" s="165"/>
      <c r="MMU1" s="165"/>
      <c r="MMV1" s="165"/>
      <c r="MMW1" s="165"/>
      <c r="MMX1" s="165"/>
      <c r="MMY1" s="165"/>
      <c r="MMZ1" s="165"/>
      <c r="MNA1" s="165"/>
      <c r="MNB1" s="165"/>
      <c r="MNC1" s="165"/>
      <c r="MND1" s="165"/>
      <c r="MNE1" s="165"/>
      <c r="MNF1" s="165"/>
      <c r="MNG1" s="165"/>
      <c r="MNH1" s="165"/>
      <c r="MNI1" s="165"/>
      <c r="MNJ1" s="165"/>
      <c r="MNK1" s="165"/>
      <c r="MNL1" s="165"/>
      <c r="MNM1" s="165"/>
      <c r="MNN1" s="165"/>
      <c r="MNO1" s="165"/>
      <c r="MNP1" s="165"/>
      <c r="MNQ1" s="165"/>
      <c r="MNR1" s="165"/>
      <c r="MNS1" s="165"/>
      <c r="MNT1" s="165"/>
      <c r="MNU1" s="165"/>
      <c r="MNV1" s="165"/>
      <c r="MNW1" s="165"/>
      <c r="MNX1" s="165"/>
      <c r="MNY1" s="165"/>
      <c r="MNZ1" s="165"/>
      <c r="MOA1" s="165"/>
      <c r="MOB1" s="165"/>
      <c r="MOC1" s="165"/>
      <c r="MOD1" s="165"/>
      <c r="MOE1" s="165"/>
      <c r="MOF1" s="165"/>
      <c r="MOG1" s="165"/>
      <c r="MOH1" s="165"/>
      <c r="MOI1" s="165"/>
      <c r="MOJ1" s="165"/>
      <c r="MOK1" s="165"/>
      <c r="MOL1" s="165"/>
      <c r="MOM1" s="165"/>
      <c r="MON1" s="165"/>
      <c r="MOO1" s="165"/>
      <c r="MOP1" s="165"/>
      <c r="MOQ1" s="165"/>
      <c r="MOR1" s="165"/>
      <c r="MOS1" s="165"/>
      <c r="MOT1" s="165"/>
      <c r="MOU1" s="165"/>
      <c r="MOV1" s="165"/>
      <c r="MOW1" s="165"/>
      <c r="MOX1" s="165"/>
      <c r="MOY1" s="165"/>
      <c r="MOZ1" s="165"/>
      <c r="MPA1" s="165"/>
      <c r="MPB1" s="165"/>
      <c r="MPC1" s="165"/>
      <c r="MPD1" s="165"/>
      <c r="MPE1" s="165"/>
      <c r="MPF1" s="165"/>
      <c r="MPG1" s="165"/>
      <c r="MPH1" s="165"/>
      <c r="MPI1" s="165"/>
      <c r="MPJ1" s="165"/>
      <c r="MPK1" s="165"/>
      <c r="MPL1" s="165"/>
      <c r="MPM1" s="165"/>
      <c r="MPN1" s="165"/>
      <c r="MPO1" s="165"/>
      <c r="MPP1" s="165"/>
      <c r="MPQ1" s="165"/>
      <c r="MPR1" s="165"/>
      <c r="MPS1" s="165"/>
      <c r="MPT1" s="165"/>
      <c r="MPU1" s="165"/>
      <c r="MPV1" s="165"/>
      <c r="MPW1" s="165"/>
      <c r="MPX1" s="165"/>
      <c r="MPY1" s="165"/>
      <c r="MPZ1" s="165"/>
      <c r="MQA1" s="165"/>
      <c r="MQB1" s="165"/>
      <c r="MQC1" s="165"/>
      <c r="MQD1" s="165"/>
      <c r="MQE1" s="165"/>
      <c r="MQF1" s="165"/>
      <c r="MQG1" s="165"/>
      <c r="MQH1" s="165"/>
      <c r="MQI1" s="165"/>
      <c r="MQJ1" s="165"/>
      <c r="MQK1" s="165"/>
      <c r="MQL1" s="165"/>
      <c r="MQM1" s="165"/>
      <c r="MQN1" s="165"/>
      <c r="MQO1" s="165"/>
      <c r="MQP1" s="165"/>
      <c r="MQQ1" s="165"/>
      <c r="MQR1" s="165"/>
      <c r="MQS1" s="165"/>
      <c r="MQT1" s="165"/>
      <c r="MQU1" s="165"/>
      <c r="MQV1" s="165"/>
      <c r="MQW1" s="165"/>
      <c r="MQX1" s="165"/>
      <c r="MQY1" s="165"/>
      <c r="MQZ1" s="165"/>
      <c r="MRA1" s="165"/>
      <c r="MRB1" s="165"/>
      <c r="MRC1" s="165"/>
      <c r="MRD1" s="165"/>
      <c r="MRE1" s="165"/>
      <c r="MRF1" s="165"/>
      <c r="MRG1" s="165"/>
      <c r="MRH1" s="165"/>
      <c r="MRI1" s="165"/>
      <c r="MRJ1" s="165"/>
      <c r="MRK1" s="165"/>
      <c r="MRL1" s="165"/>
      <c r="MRM1" s="165"/>
      <c r="MRN1" s="165"/>
      <c r="MRO1" s="165"/>
      <c r="MRP1" s="165"/>
      <c r="MRQ1" s="165"/>
      <c r="MRR1" s="165"/>
      <c r="MRS1" s="165"/>
      <c r="MRT1" s="165"/>
      <c r="MRU1" s="165"/>
      <c r="MRV1" s="165"/>
      <c r="MRW1" s="165"/>
      <c r="MRX1" s="165"/>
      <c r="MRY1" s="165"/>
      <c r="MRZ1" s="165"/>
      <c r="MSA1" s="165"/>
      <c r="MSB1" s="165"/>
      <c r="MSC1" s="165"/>
      <c r="MSD1" s="165"/>
      <c r="MSE1" s="165"/>
      <c r="MSF1" s="165"/>
      <c r="MSG1" s="165"/>
      <c r="MSH1" s="165"/>
      <c r="MSI1" s="165"/>
      <c r="MSJ1" s="165"/>
      <c r="MSK1" s="165"/>
      <c r="MSL1" s="165"/>
      <c r="MSM1" s="165"/>
      <c r="MSN1" s="165"/>
      <c r="MSO1" s="165"/>
      <c r="MSP1" s="165"/>
      <c r="MSQ1" s="165"/>
      <c r="MSR1" s="165"/>
      <c r="MSS1" s="165"/>
      <c r="MST1" s="165"/>
      <c r="MSU1" s="165"/>
      <c r="MSV1" s="165"/>
      <c r="MSW1" s="165"/>
      <c r="MSX1" s="165"/>
      <c r="MSY1" s="165"/>
      <c r="MSZ1" s="165"/>
      <c r="MTA1" s="165"/>
      <c r="MTB1" s="165"/>
      <c r="MTC1" s="165"/>
      <c r="MTD1" s="165"/>
      <c r="MTE1" s="165"/>
      <c r="MTF1" s="165"/>
      <c r="MTG1" s="165"/>
      <c r="MTH1" s="165"/>
      <c r="MTI1" s="165"/>
      <c r="MTJ1" s="165"/>
      <c r="MTK1" s="165"/>
      <c r="MTL1" s="165"/>
      <c r="MTM1" s="165"/>
      <c r="MTN1" s="165"/>
      <c r="MTO1" s="165"/>
      <c r="MTP1" s="165"/>
      <c r="MTQ1" s="165"/>
      <c r="MTR1" s="165"/>
      <c r="MTS1" s="165"/>
      <c r="MTT1" s="165"/>
      <c r="MTU1" s="165"/>
      <c r="MTV1" s="165"/>
      <c r="MTW1" s="165"/>
      <c r="MTX1" s="165"/>
      <c r="MTY1" s="165"/>
      <c r="MTZ1" s="165"/>
      <c r="MUA1" s="165"/>
      <c r="MUB1" s="165"/>
      <c r="MUC1" s="165"/>
      <c r="MUD1" s="165"/>
      <c r="MUE1" s="165"/>
      <c r="MUF1" s="165"/>
      <c r="MUG1" s="165"/>
      <c r="MUH1" s="165"/>
      <c r="MUI1" s="165"/>
      <c r="MUJ1" s="165"/>
      <c r="MUK1" s="165"/>
      <c r="MUL1" s="165"/>
      <c r="MUM1" s="165"/>
      <c r="MUN1" s="165"/>
      <c r="MUO1" s="165"/>
      <c r="MUP1" s="165"/>
      <c r="MUQ1" s="165"/>
      <c r="MUR1" s="165"/>
      <c r="MUS1" s="165"/>
      <c r="MUT1" s="165"/>
      <c r="MUU1" s="165"/>
      <c r="MUV1" s="165"/>
      <c r="MUW1" s="165"/>
      <c r="MUX1" s="165"/>
      <c r="MUY1" s="165"/>
      <c r="MUZ1" s="165"/>
      <c r="MVA1" s="165"/>
      <c r="MVB1" s="165"/>
      <c r="MVC1" s="165"/>
      <c r="MVD1" s="165"/>
      <c r="MVE1" s="165"/>
      <c r="MVF1" s="165"/>
      <c r="MVG1" s="165"/>
      <c r="MVH1" s="165"/>
      <c r="MVI1" s="165"/>
      <c r="MVJ1" s="165"/>
      <c r="MVK1" s="165"/>
      <c r="MVL1" s="165"/>
      <c r="MVM1" s="165"/>
      <c r="MVN1" s="165"/>
      <c r="MVO1" s="165"/>
      <c r="MVP1" s="165"/>
      <c r="MVQ1" s="165"/>
      <c r="MVR1" s="165"/>
      <c r="MVS1" s="165"/>
      <c r="MVT1" s="165"/>
      <c r="MVU1" s="165"/>
      <c r="MVV1" s="165"/>
      <c r="MVW1" s="165"/>
      <c r="MVX1" s="165"/>
      <c r="MVY1" s="165"/>
      <c r="MVZ1" s="165"/>
      <c r="MWA1" s="165"/>
      <c r="MWB1" s="165"/>
      <c r="MWC1" s="165"/>
      <c r="MWD1" s="165"/>
      <c r="MWE1" s="165"/>
      <c r="MWF1" s="165"/>
      <c r="MWG1" s="165"/>
      <c r="MWH1" s="165"/>
      <c r="MWI1" s="165"/>
      <c r="MWJ1" s="165"/>
      <c r="MWK1" s="165"/>
      <c r="MWL1" s="165"/>
      <c r="MWM1" s="165"/>
      <c r="MWN1" s="165"/>
      <c r="MWO1" s="165"/>
      <c r="MWP1" s="165"/>
      <c r="MWQ1" s="165"/>
      <c r="MWR1" s="165"/>
      <c r="MWS1" s="165"/>
      <c r="MWT1" s="165"/>
      <c r="MWU1" s="165"/>
      <c r="MWV1" s="165"/>
      <c r="MWW1" s="165"/>
      <c r="MWX1" s="165"/>
      <c r="MWY1" s="165"/>
      <c r="MWZ1" s="165"/>
      <c r="MXA1" s="165"/>
      <c r="MXB1" s="165"/>
      <c r="MXC1" s="165"/>
      <c r="MXD1" s="165"/>
      <c r="MXE1" s="165"/>
      <c r="MXF1" s="165"/>
      <c r="MXG1" s="165"/>
      <c r="MXH1" s="165"/>
      <c r="MXI1" s="165"/>
      <c r="MXJ1" s="165"/>
      <c r="MXK1" s="165"/>
      <c r="MXL1" s="165"/>
      <c r="MXM1" s="165"/>
      <c r="MXN1" s="165"/>
      <c r="MXO1" s="165"/>
      <c r="MXP1" s="165"/>
      <c r="MXQ1" s="165"/>
      <c r="MXR1" s="165"/>
      <c r="MXS1" s="165"/>
      <c r="MXT1" s="165"/>
      <c r="MXU1" s="165"/>
      <c r="MXV1" s="165"/>
      <c r="MXW1" s="165"/>
      <c r="MXX1" s="165"/>
      <c r="MXY1" s="165"/>
      <c r="MXZ1" s="165"/>
      <c r="MYA1" s="165"/>
      <c r="MYB1" s="165"/>
      <c r="MYC1" s="165"/>
      <c r="MYD1" s="165"/>
      <c r="MYE1" s="165"/>
      <c r="MYF1" s="165"/>
      <c r="MYG1" s="165"/>
      <c r="MYH1" s="165"/>
      <c r="MYI1" s="165"/>
      <c r="MYJ1" s="165"/>
      <c r="MYK1" s="165"/>
      <c r="MYL1" s="165"/>
      <c r="MYM1" s="165"/>
      <c r="MYN1" s="165"/>
      <c r="MYO1" s="165"/>
      <c r="MYP1" s="165"/>
      <c r="MYQ1" s="165"/>
      <c r="MYR1" s="165"/>
      <c r="MYS1" s="165"/>
      <c r="MYT1" s="165"/>
      <c r="MYU1" s="165"/>
      <c r="MYV1" s="165"/>
      <c r="MYW1" s="165"/>
      <c r="MYX1" s="165"/>
      <c r="MYY1" s="165"/>
      <c r="MYZ1" s="165"/>
      <c r="MZA1" s="165"/>
      <c r="MZB1" s="165"/>
      <c r="MZC1" s="165"/>
      <c r="MZD1" s="165"/>
      <c r="MZE1" s="165"/>
      <c r="MZF1" s="165"/>
      <c r="MZG1" s="165"/>
      <c r="MZH1" s="165"/>
      <c r="MZI1" s="165"/>
      <c r="MZJ1" s="165"/>
      <c r="MZK1" s="165"/>
      <c r="MZL1" s="165"/>
      <c r="MZM1" s="165"/>
      <c r="MZN1" s="165"/>
      <c r="MZO1" s="165"/>
      <c r="MZP1" s="165"/>
      <c r="MZQ1" s="165"/>
      <c r="MZR1" s="165"/>
      <c r="MZS1" s="165"/>
      <c r="MZT1" s="165"/>
      <c r="MZU1" s="165"/>
      <c r="MZV1" s="165"/>
      <c r="MZW1" s="165"/>
      <c r="MZX1" s="165"/>
      <c r="MZY1" s="165"/>
      <c r="MZZ1" s="165"/>
      <c r="NAA1" s="165"/>
      <c r="NAB1" s="165"/>
      <c r="NAC1" s="165"/>
      <c r="NAD1" s="165"/>
      <c r="NAE1" s="165"/>
      <c r="NAF1" s="165"/>
      <c r="NAG1" s="165"/>
      <c r="NAH1" s="165"/>
      <c r="NAI1" s="165"/>
      <c r="NAJ1" s="165"/>
      <c r="NAK1" s="165"/>
      <c r="NAL1" s="165"/>
      <c r="NAM1" s="165"/>
      <c r="NAN1" s="165"/>
      <c r="NAO1" s="165"/>
      <c r="NAP1" s="165"/>
      <c r="NAQ1" s="165"/>
      <c r="NAR1" s="165"/>
      <c r="NAS1" s="165"/>
      <c r="NAT1" s="165"/>
      <c r="NAU1" s="165"/>
      <c r="NAV1" s="165"/>
      <c r="NAW1" s="165"/>
      <c r="NAX1" s="165"/>
      <c r="NAY1" s="165"/>
      <c r="NAZ1" s="165"/>
      <c r="NBA1" s="165"/>
      <c r="NBB1" s="165"/>
      <c r="NBC1" s="165"/>
      <c r="NBD1" s="165"/>
      <c r="NBE1" s="165"/>
      <c r="NBF1" s="165"/>
      <c r="NBG1" s="165"/>
      <c r="NBH1" s="165"/>
      <c r="NBI1" s="165"/>
      <c r="NBJ1" s="165"/>
      <c r="NBK1" s="165"/>
      <c r="NBL1" s="165"/>
      <c r="NBM1" s="165"/>
      <c r="NBN1" s="165"/>
      <c r="NBO1" s="165"/>
      <c r="NBP1" s="165"/>
      <c r="NBQ1" s="165"/>
      <c r="NBR1" s="165"/>
      <c r="NBS1" s="165"/>
      <c r="NBT1" s="165"/>
      <c r="NBU1" s="165"/>
      <c r="NBV1" s="165"/>
      <c r="NBW1" s="165"/>
      <c r="NBX1" s="165"/>
      <c r="NBY1" s="165"/>
      <c r="NBZ1" s="165"/>
      <c r="NCA1" s="165"/>
      <c r="NCB1" s="165"/>
      <c r="NCC1" s="165"/>
      <c r="NCD1" s="165"/>
      <c r="NCE1" s="165"/>
      <c r="NCF1" s="165"/>
      <c r="NCG1" s="165"/>
      <c r="NCH1" s="165"/>
      <c r="NCI1" s="165"/>
      <c r="NCJ1" s="165"/>
      <c r="NCK1" s="165"/>
      <c r="NCL1" s="165"/>
      <c r="NCM1" s="165"/>
      <c r="NCN1" s="165"/>
      <c r="NCO1" s="165"/>
      <c r="NCP1" s="165"/>
      <c r="NCQ1" s="165"/>
      <c r="NCR1" s="165"/>
      <c r="NCS1" s="165"/>
      <c r="NCT1" s="165"/>
      <c r="NCU1" s="165"/>
      <c r="NCV1" s="165"/>
      <c r="NCW1" s="165"/>
      <c r="NCX1" s="165"/>
      <c r="NCY1" s="165"/>
      <c r="NCZ1" s="165"/>
      <c r="NDA1" s="165"/>
      <c r="NDB1" s="165"/>
      <c r="NDC1" s="165"/>
      <c r="NDD1" s="165"/>
      <c r="NDE1" s="165"/>
      <c r="NDF1" s="165"/>
      <c r="NDG1" s="165"/>
      <c r="NDH1" s="165"/>
      <c r="NDI1" s="165"/>
      <c r="NDJ1" s="165"/>
      <c r="NDK1" s="165"/>
      <c r="NDL1" s="165"/>
      <c r="NDM1" s="165"/>
      <c r="NDN1" s="165"/>
      <c r="NDO1" s="165"/>
      <c r="NDP1" s="165"/>
      <c r="NDQ1" s="165"/>
      <c r="NDR1" s="165"/>
      <c r="NDS1" s="165"/>
      <c r="NDT1" s="165"/>
      <c r="NDU1" s="165"/>
      <c r="NDV1" s="165"/>
      <c r="NDW1" s="165"/>
      <c r="NDX1" s="165"/>
      <c r="NDY1" s="165"/>
      <c r="NDZ1" s="165"/>
      <c r="NEA1" s="165"/>
      <c r="NEB1" s="165"/>
      <c r="NEC1" s="165"/>
      <c r="NED1" s="165"/>
      <c r="NEE1" s="165"/>
      <c r="NEF1" s="165"/>
      <c r="NEG1" s="165"/>
      <c r="NEH1" s="165"/>
      <c r="NEI1" s="165"/>
      <c r="NEJ1" s="165"/>
      <c r="NEK1" s="165"/>
      <c r="NEL1" s="165"/>
      <c r="NEM1" s="165"/>
      <c r="NEN1" s="165"/>
      <c r="NEO1" s="165"/>
      <c r="NEP1" s="165"/>
      <c r="NEQ1" s="165"/>
      <c r="NER1" s="165"/>
      <c r="NES1" s="165"/>
      <c r="NET1" s="165"/>
      <c r="NEU1" s="165"/>
      <c r="NEV1" s="165"/>
      <c r="NEW1" s="165"/>
      <c r="NEX1" s="165"/>
      <c r="NEY1" s="165"/>
      <c r="NEZ1" s="165"/>
      <c r="NFA1" s="165"/>
      <c r="NFB1" s="165"/>
      <c r="NFC1" s="165"/>
      <c r="NFD1" s="165"/>
      <c r="NFE1" s="165"/>
      <c r="NFF1" s="165"/>
      <c r="NFG1" s="165"/>
      <c r="NFH1" s="165"/>
      <c r="NFI1" s="165"/>
      <c r="NFJ1" s="165"/>
      <c r="NFK1" s="165"/>
      <c r="NFL1" s="165"/>
      <c r="NFM1" s="165"/>
      <c r="NFN1" s="165"/>
      <c r="NFO1" s="165"/>
      <c r="NFP1" s="165"/>
      <c r="NFQ1" s="165"/>
      <c r="NFR1" s="165"/>
      <c r="NFS1" s="165"/>
      <c r="NFT1" s="165"/>
      <c r="NFU1" s="165"/>
      <c r="NFV1" s="165"/>
      <c r="NFW1" s="165"/>
      <c r="NFX1" s="165"/>
      <c r="NFY1" s="165"/>
      <c r="NFZ1" s="165"/>
      <c r="NGA1" s="165"/>
      <c r="NGB1" s="165"/>
      <c r="NGC1" s="165"/>
      <c r="NGD1" s="165"/>
      <c r="NGE1" s="165"/>
      <c r="NGF1" s="165"/>
      <c r="NGG1" s="165"/>
      <c r="NGH1" s="165"/>
      <c r="NGI1" s="165"/>
      <c r="NGJ1" s="165"/>
      <c r="NGK1" s="165"/>
      <c r="NGL1" s="165"/>
      <c r="NGM1" s="165"/>
      <c r="NGN1" s="165"/>
      <c r="NGO1" s="165"/>
      <c r="NGP1" s="165"/>
      <c r="NGQ1" s="165"/>
      <c r="NGR1" s="165"/>
      <c r="NGS1" s="165"/>
      <c r="NGT1" s="165"/>
      <c r="NGU1" s="165"/>
      <c r="NGV1" s="165"/>
      <c r="NGW1" s="165"/>
      <c r="NGX1" s="165"/>
      <c r="NGY1" s="165"/>
      <c r="NGZ1" s="165"/>
      <c r="NHA1" s="165"/>
      <c r="NHB1" s="165"/>
      <c r="NHC1" s="165"/>
      <c r="NHD1" s="165"/>
      <c r="NHE1" s="165"/>
      <c r="NHF1" s="165"/>
      <c r="NHG1" s="165"/>
      <c r="NHH1" s="165"/>
      <c r="NHI1" s="165"/>
      <c r="NHJ1" s="165"/>
      <c r="NHK1" s="165"/>
      <c r="NHL1" s="165"/>
      <c r="NHM1" s="165"/>
      <c r="NHN1" s="165"/>
      <c r="NHO1" s="165"/>
      <c r="NHP1" s="165"/>
      <c r="NHQ1" s="165"/>
      <c r="NHR1" s="165"/>
      <c r="NHS1" s="165"/>
      <c r="NHT1" s="165"/>
      <c r="NHU1" s="165"/>
      <c r="NHV1" s="165"/>
      <c r="NHW1" s="165"/>
      <c r="NHX1" s="165"/>
      <c r="NHY1" s="165"/>
      <c r="NHZ1" s="165"/>
      <c r="NIA1" s="165"/>
      <c r="NIB1" s="165"/>
      <c r="NIC1" s="165"/>
      <c r="NID1" s="165"/>
      <c r="NIE1" s="165"/>
      <c r="NIF1" s="165"/>
      <c r="NIG1" s="165"/>
      <c r="NIH1" s="165"/>
      <c r="NII1" s="165"/>
      <c r="NIJ1" s="165"/>
      <c r="NIK1" s="165"/>
      <c r="NIL1" s="165"/>
      <c r="NIM1" s="165"/>
      <c r="NIN1" s="165"/>
      <c r="NIO1" s="165"/>
      <c r="NIP1" s="165"/>
      <c r="NIQ1" s="165"/>
      <c r="NIR1" s="165"/>
      <c r="NIS1" s="165"/>
      <c r="NIT1" s="165"/>
      <c r="NIU1" s="165"/>
      <c r="NIV1" s="165"/>
      <c r="NIW1" s="165"/>
      <c r="NIX1" s="165"/>
      <c r="NIY1" s="165"/>
      <c r="NIZ1" s="165"/>
      <c r="NJA1" s="165"/>
      <c r="NJB1" s="165"/>
      <c r="NJC1" s="165"/>
      <c r="NJD1" s="165"/>
      <c r="NJE1" s="165"/>
      <c r="NJF1" s="165"/>
      <c r="NJG1" s="165"/>
      <c r="NJH1" s="165"/>
      <c r="NJI1" s="165"/>
      <c r="NJJ1" s="165"/>
      <c r="NJK1" s="165"/>
      <c r="NJL1" s="165"/>
      <c r="NJM1" s="165"/>
      <c r="NJN1" s="165"/>
      <c r="NJO1" s="165"/>
      <c r="NJP1" s="165"/>
      <c r="NJQ1" s="165"/>
      <c r="NJR1" s="165"/>
      <c r="NJS1" s="165"/>
      <c r="NJT1" s="165"/>
      <c r="NJU1" s="165"/>
      <c r="NJV1" s="165"/>
      <c r="NJW1" s="165"/>
      <c r="NJX1" s="165"/>
      <c r="NJY1" s="165"/>
      <c r="NJZ1" s="165"/>
      <c r="NKA1" s="165"/>
      <c r="NKB1" s="165"/>
      <c r="NKC1" s="165"/>
      <c r="NKD1" s="165"/>
      <c r="NKE1" s="165"/>
      <c r="NKF1" s="165"/>
      <c r="NKG1" s="165"/>
      <c r="NKH1" s="165"/>
      <c r="NKI1" s="165"/>
      <c r="NKJ1" s="165"/>
      <c r="NKK1" s="165"/>
      <c r="NKL1" s="165"/>
      <c r="NKM1" s="165"/>
      <c r="NKN1" s="165"/>
      <c r="NKO1" s="165"/>
      <c r="NKP1" s="165"/>
      <c r="NKQ1" s="165"/>
      <c r="NKR1" s="165"/>
      <c r="NKS1" s="165"/>
      <c r="NKT1" s="165"/>
      <c r="NKU1" s="165"/>
      <c r="NKV1" s="165"/>
      <c r="NKW1" s="165"/>
      <c r="NKX1" s="165"/>
      <c r="NKY1" s="165"/>
      <c r="NKZ1" s="165"/>
      <c r="NLA1" s="165"/>
      <c r="NLB1" s="165"/>
      <c r="NLC1" s="165"/>
      <c r="NLD1" s="165"/>
      <c r="NLE1" s="165"/>
      <c r="NLF1" s="165"/>
      <c r="NLG1" s="165"/>
      <c r="NLH1" s="165"/>
      <c r="NLI1" s="165"/>
      <c r="NLJ1" s="165"/>
      <c r="NLK1" s="165"/>
      <c r="NLL1" s="165"/>
      <c r="NLM1" s="165"/>
      <c r="NLN1" s="165"/>
      <c r="NLO1" s="165"/>
      <c r="NLP1" s="165"/>
      <c r="NLQ1" s="165"/>
      <c r="NLR1" s="165"/>
      <c r="NLS1" s="165"/>
      <c r="NLT1" s="165"/>
      <c r="NLU1" s="165"/>
      <c r="NLV1" s="165"/>
      <c r="NLW1" s="165"/>
      <c r="NLX1" s="165"/>
      <c r="NLY1" s="165"/>
      <c r="NLZ1" s="165"/>
      <c r="NMA1" s="165"/>
      <c r="NMB1" s="165"/>
      <c r="NMC1" s="165"/>
      <c r="NMD1" s="165"/>
      <c r="NME1" s="165"/>
      <c r="NMF1" s="165"/>
      <c r="NMG1" s="165"/>
      <c r="NMH1" s="165"/>
      <c r="NMI1" s="165"/>
      <c r="NMJ1" s="165"/>
      <c r="NMK1" s="165"/>
      <c r="NML1" s="165"/>
      <c r="NMM1" s="165"/>
      <c r="NMN1" s="165"/>
      <c r="NMO1" s="165"/>
      <c r="NMP1" s="165"/>
      <c r="NMQ1" s="165"/>
      <c r="NMR1" s="165"/>
      <c r="NMS1" s="165"/>
      <c r="NMT1" s="165"/>
      <c r="NMU1" s="165"/>
      <c r="NMV1" s="165"/>
      <c r="NMW1" s="165"/>
      <c r="NMX1" s="165"/>
      <c r="NMY1" s="165"/>
      <c r="NMZ1" s="165"/>
      <c r="NNA1" s="165"/>
      <c r="NNB1" s="165"/>
      <c r="NNC1" s="165"/>
      <c r="NND1" s="165"/>
      <c r="NNE1" s="165"/>
      <c r="NNF1" s="165"/>
      <c r="NNG1" s="165"/>
      <c r="NNH1" s="165"/>
      <c r="NNI1" s="165"/>
      <c r="NNJ1" s="165"/>
      <c r="NNK1" s="165"/>
      <c r="NNL1" s="165"/>
      <c r="NNM1" s="165"/>
      <c r="NNN1" s="165"/>
      <c r="NNO1" s="165"/>
      <c r="NNP1" s="165"/>
      <c r="NNQ1" s="165"/>
      <c r="NNR1" s="165"/>
      <c r="NNS1" s="165"/>
      <c r="NNT1" s="165"/>
      <c r="NNU1" s="165"/>
      <c r="NNV1" s="165"/>
      <c r="NNW1" s="165"/>
      <c r="NNX1" s="165"/>
      <c r="NNY1" s="165"/>
      <c r="NNZ1" s="165"/>
      <c r="NOA1" s="165"/>
      <c r="NOB1" s="165"/>
      <c r="NOC1" s="165"/>
      <c r="NOD1" s="165"/>
      <c r="NOE1" s="165"/>
      <c r="NOF1" s="165"/>
      <c r="NOG1" s="165"/>
      <c r="NOH1" s="165"/>
      <c r="NOI1" s="165"/>
      <c r="NOJ1" s="165"/>
      <c r="NOK1" s="165"/>
      <c r="NOL1" s="165"/>
      <c r="NOM1" s="165"/>
      <c r="NON1" s="165"/>
      <c r="NOO1" s="165"/>
      <c r="NOP1" s="165"/>
      <c r="NOQ1" s="165"/>
      <c r="NOR1" s="165"/>
      <c r="NOS1" s="165"/>
      <c r="NOT1" s="165"/>
      <c r="NOU1" s="165"/>
      <c r="NOV1" s="165"/>
      <c r="NOW1" s="165"/>
      <c r="NOX1" s="165"/>
      <c r="NOY1" s="165"/>
      <c r="NOZ1" s="165"/>
      <c r="NPA1" s="165"/>
      <c r="NPB1" s="165"/>
      <c r="NPC1" s="165"/>
      <c r="NPD1" s="165"/>
      <c r="NPE1" s="165"/>
      <c r="NPF1" s="165"/>
      <c r="NPG1" s="165"/>
      <c r="NPH1" s="165"/>
      <c r="NPI1" s="165"/>
      <c r="NPJ1" s="165"/>
      <c r="NPK1" s="165"/>
      <c r="NPL1" s="165"/>
      <c r="NPM1" s="165"/>
      <c r="NPN1" s="165"/>
      <c r="NPO1" s="165"/>
      <c r="NPP1" s="165"/>
      <c r="NPQ1" s="165"/>
      <c r="NPR1" s="165"/>
      <c r="NPS1" s="165"/>
      <c r="NPT1" s="165"/>
      <c r="NPU1" s="165"/>
      <c r="NPV1" s="165"/>
      <c r="NPW1" s="165"/>
      <c r="NPX1" s="165"/>
      <c r="NPY1" s="165"/>
      <c r="NPZ1" s="165"/>
      <c r="NQA1" s="165"/>
      <c r="NQB1" s="165"/>
      <c r="NQC1" s="165"/>
      <c r="NQD1" s="165"/>
      <c r="NQE1" s="165"/>
      <c r="NQF1" s="165"/>
      <c r="NQG1" s="165"/>
      <c r="NQH1" s="165"/>
      <c r="NQI1" s="165"/>
      <c r="NQJ1" s="165"/>
      <c r="NQK1" s="165"/>
      <c r="NQL1" s="165"/>
      <c r="NQM1" s="165"/>
      <c r="NQN1" s="165"/>
      <c r="NQO1" s="165"/>
      <c r="NQP1" s="165"/>
      <c r="NQQ1" s="165"/>
      <c r="NQR1" s="165"/>
      <c r="NQS1" s="165"/>
      <c r="NQT1" s="165"/>
      <c r="NQU1" s="165"/>
      <c r="NQV1" s="165"/>
      <c r="NQW1" s="165"/>
      <c r="NQX1" s="165"/>
      <c r="NQY1" s="165"/>
      <c r="NQZ1" s="165"/>
      <c r="NRA1" s="165"/>
      <c r="NRB1" s="165"/>
      <c r="NRC1" s="165"/>
      <c r="NRD1" s="165"/>
      <c r="NRE1" s="165"/>
      <c r="NRF1" s="165"/>
      <c r="NRG1" s="165"/>
      <c r="NRH1" s="165"/>
      <c r="NRI1" s="165"/>
      <c r="NRJ1" s="165"/>
      <c r="NRK1" s="165"/>
      <c r="NRL1" s="165"/>
      <c r="NRM1" s="165"/>
      <c r="NRN1" s="165"/>
      <c r="NRO1" s="165"/>
      <c r="NRP1" s="165"/>
      <c r="NRQ1" s="165"/>
      <c r="NRR1" s="165"/>
      <c r="NRS1" s="165"/>
      <c r="NRT1" s="165"/>
      <c r="NRU1" s="165"/>
      <c r="NRV1" s="165"/>
      <c r="NRW1" s="165"/>
      <c r="NRX1" s="165"/>
      <c r="NRY1" s="165"/>
      <c r="NRZ1" s="165"/>
      <c r="NSA1" s="165"/>
      <c r="NSB1" s="165"/>
      <c r="NSC1" s="165"/>
      <c r="NSD1" s="165"/>
      <c r="NSE1" s="165"/>
      <c r="NSF1" s="165"/>
      <c r="NSG1" s="165"/>
      <c r="NSH1" s="165"/>
      <c r="NSI1" s="165"/>
      <c r="NSJ1" s="165"/>
      <c r="NSK1" s="165"/>
      <c r="NSL1" s="165"/>
      <c r="NSM1" s="165"/>
      <c r="NSN1" s="165"/>
      <c r="NSO1" s="165"/>
      <c r="NSP1" s="165"/>
      <c r="NSQ1" s="165"/>
      <c r="NSR1" s="165"/>
      <c r="NSS1" s="165"/>
      <c r="NST1" s="165"/>
      <c r="NSU1" s="165"/>
      <c r="NSV1" s="165"/>
      <c r="NSW1" s="165"/>
      <c r="NSX1" s="165"/>
      <c r="NSY1" s="165"/>
      <c r="NSZ1" s="165"/>
      <c r="NTA1" s="165"/>
      <c r="NTB1" s="165"/>
      <c r="NTC1" s="165"/>
      <c r="NTD1" s="165"/>
      <c r="NTE1" s="165"/>
      <c r="NTF1" s="165"/>
      <c r="NTG1" s="165"/>
      <c r="NTH1" s="165"/>
      <c r="NTI1" s="165"/>
      <c r="NTJ1" s="165"/>
      <c r="NTK1" s="165"/>
      <c r="NTL1" s="165"/>
      <c r="NTM1" s="165"/>
      <c r="NTN1" s="165"/>
      <c r="NTO1" s="165"/>
      <c r="NTP1" s="165"/>
      <c r="NTQ1" s="165"/>
      <c r="NTR1" s="165"/>
      <c r="NTS1" s="165"/>
      <c r="NTT1" s="165"/>
      <c r="NTU1" s="165"/>
      <c r="NTV1" s="165"/>
      <c r="NTW1" s="165"/>
      <c r="NTX1" s="165"/>
      <c r="NTY1" s="165"/>
      <c r="NTZ1" s="165"/>
      <c r="NUA1" s="165"/>
      <c r="NUB1" s="165"/>
      <c r="NUC1" s="165"/>
      <c r="NUD1" s="165"/>
      <c r="NUE1" s="165"/>
      <c r="NUF1" s="165"/>
      <c r="NUG1" s="165"/>
      <c r="NUH1" s="165"/>
      <c r="NUI1" s="165"/>
      <c r="NUJ1" s="165"/>
      <c r="NUK1" s="165"/>
      <c r="NUL1" s="165"/>
      <c r="NUM1" s="165"/>
      <c r="NUN1" s="165"/>
      <c r="NUO1" s="165"/>
      <c r="NUP1" s="165"/>
      <c r="NUQ1" s="165"/>
      <c r="NUR1" s="165"/>
      <c r="NUS1" s="165"/>
      <c r="NUT1" s="165"/>
      <c r="NUU1" s="165"/>
      <c r="NUV1" s="165"/>
      <c r="NUW1" s="165"/>
      <c r="NUX1" s="165"/>
      <c r="NUY1" s="165"/>
      <c r="NUZ1" s="165"/>
      <c r="NVA1" s="165"/>
      <c r="NVB1" s="165"/>
      <c r="NVC1" s="165"/>
      <c r="NVD1" s="165"/>
      <c r="NVE1" s="165"/>
      <c r="NVF1" s="165"/>
      <c r="NVG1" s="165"/>
      <c r="NVH1" s="165"/>
      <c r="NVI1" s="165"/>
      <c r="NVJ1" s="165"/>
      <c r="NVK1" s="165"/>
      <c r="NVL1" s="165"/>
      <c r="NVM1" s="165"/>
      <c r="NVN1" s="165"/>
      <c r="NVO1" s="165"/>
      <c r="NVP1" s="165"/>
      <c r="NVQ1" s="165"/>
      <c r="NVR1" s="165"/>
      <c r="NVS1" s="165"/>
      <c r="NVT1" s="165"/>
      <c r="NVU1" s="165"/>
      <c r="NVV1" s="165"/>
      <c r="NVW1" s="165"/>
      <c r="NVX1" s="165"/>
      <c r="NVY1" s="165"/>
      <c r="NVZ1" s="165"/>
      <c r="NWA1" s="165"/>
      <c r="NWB1" s="165"/>
      <c r="NWC1" s="165"/>
      <c r="NWD1" s="165"/>
      <c r="NWE1" s="165"/>
      <c r="NWF1" s="165"/>
      <c r="NWG1" s="165"/>
      <c r="NWH1" s="165"/>
      <c r="NWI1" s="165"/>
      <c r="NWJ1" s="165"/>
      <c r="NWK1" s="165"/>
      <c r="NWL1" s="165"/>
      <c r="NWM1" s="165"/>
      <c r="NWN1" s="165"/>
      <c r="NWO1" s="165"/>
      <c r="NWP1" s="165"/>
      <c r="NWQ1" s="165"/>
      <c r="NWR1" s="165"/>
      <c r="NWS1" s="165"/>
      <c r="NWT1" s="165"/>
      <c r="NWU1" s="165"/>
      <c r="NWV1" s="165"/>
      <c r="NWW1" s="165"/>
      <c r="NWX1" s="165"/>
      <c r="NWY1" s="165"/>
      <c r="NWZ1" s="165"/>
      <c r="NXA1" s="165"/>
      <c r="NXB1" s="165"/>
      <c r="NXC1" s="165"/>
      <c r="NXD1" s="165"/>
      <c r="NXE1" s="165"/>
      <c r="NXF1" s="165"/>
      <c r="NXG1" s="165"/>
      <c r="NXH1" s="165"/>
      <c r="NXI1" s="165"/>
      <c r="NXJ1" s="165"/>
      <c r="NXK1" s="165"/>
      <c r="NXL1" s="165"/>
      <c r="NXM1" s="165"/>
      <c r="NXN1" s="165"/>
      <c r="NXO1" s="165"/>
      <c r="NXP1" s="165"/>
      <c r="NXQ1" s="165"/>
      <c r="NXR1" s="165"/>
      <c r="NXS1" s="165"/>
      <c r="NXT1" s="165"/>
      <c r="NXU1" s="165"/>
      <c r="NXV1" s="165"/>
      <c r="NXW1" s="165"/>
      <c r="NXX1" s="165"/>
      <c r="NXY1" s="165"/>
      <c r="NXZ1" s="165"/>
      <c r="NYA1" s="165"/>
      <c r="NYB1" s="165"/>
      <c r="NYC1" s="165"/>
      <c r="NYD1" s="165"/>
      <c r="NYE1" s="165"/>
      <c r="NYF1" s="165"/>
      <c r="NYG1" s="165"/>
      <c r="NYH1" s="165"/>
      <c r="NYI1" s="165"/>
      <c r="NYJ1" s="165"/>
      <c r="NYK1" s="165"/>
      <c r="NYL1" s="165"/>
      <c r="NYM1" s="165"/>
      <c r="NYN1" s="165"/>
      <c r="NYO1" s="165"/>
      <c r="NYP1" s="165"/>
      <c r="NYQ1" s="165"/>
      <c r="NYR1" s="165"/>
      <c r="NYS1" s="165"/>
      <c r="NYT1" s="165"/>
      <c r="NYU1" s="165"/>
      <c r="NYV1" s="165"/>
      <c r="NYW1" s="165"/>
      <c r="NYX1" s="165"/>
      <c r="NYY1" s="165"/>
      <c r="NYZ1" s="165"/>
      <c r="NZA1" s="165"/>
      <c r="NZB1" s="165"/>
      <c r="NZC1" s="165"/>
      <c r="NZD1" s="165"/>
      <c r="NZE1" s="165"/>
      <c r="NZF1" s="165"/>
      <c r="NZG1" s="165"/>
      <c r="NZH1" s="165"/>
      <c r="NZI1" s="165"/>
      <c r="NZJ1" s="165"/>
      <c r="NZK1" s="165"/>
      <c r="NZL1" s="165"/>
      <c r="NZM1" s="165"/>
      <c r="NZN1" s="165"/>
      <c r="NZO1" s="165"/>
      <c r="NZP1" s="165"/>
      <c r="NZQ1" s="165"/>
      <c r="NZR1" s="165"/>
      <c r="NZS1" s="165"/>
      <c r="NZT1" s="165"/>
      <c r="NZU1" s="165"/>
      <c r="NZV1" s="165"/>
      <c r="NZW1" s="165"/>
      <c r="NZX1" s="165"/>
      <c r="NZY1" s="165"/>
      <c r="NZZ1" s="165"/>
      <c r="OAA1" s="165"/>
      <c r="OAB1" s="165"/>
      <c r="OAC1" s="165"/>
      <c r="OAD1" s="165"/>
      <c r="OAE1" s="165"/>
      <c r="OAF1" s="165"/>
      <c r="OAG1" s="165"/>
      <c r="OAH1" s="165"/>
      <c r="OAI1" s="165"/>
      <c r="OAJ1" s="165"/>
      <c r="OAK1" s="165"/>
      <c r="OAL1" s="165"/>
      <c r="OAM1" s="165"/>
      <c r="OAN1" s="165"/>
      <c r="OAO1" s="165"/>
      <c r="OAP1" s="165"/>
      <c r="OAQ1" s="165"/>
      <c r="OAR1" s="165"/>
      <c r="OAS1" s="165"/>
      <c r="OAT1" s="165"/>
      <c r="OAU1" s="165"/>
      <c r="OAV1" s="165"/>
      <c r="OAW1" s="165"/>
      <c r="OAX1" s="165"/>
      <c r="OAY1" s="165"/>
      <c r="OAZ1" s="165"/>
      <c r="OBA1" s="165"/>
      <c r="OBB1" s="165"/>
      <c r="OBC1" s="165"/>
      <c r="OBD1" s="165"/>
      <c r="OBE1" s="165"/>
      <c r="OBF1" s="165"/>
      <c r="OBG1" s="165"/>
      <c r="OBH1" s="165"/>
      <c r="OBI1" s="165"/>
      <c r="OBJ1" s="165"/>
      <c r="OBK1" s="165"/>
      <c r="OBL1" s="165"/>
      <c r="OBM1" s="165"/>
      <c r="OBN1" s="165"/>
      <c r="OBO1" s="165"/>
      <c r="OBP1" s="165"/>
      <c r="OBQ1" s="165"/>
      <c r="OBR1" s="165"/>
      <c r="OBS1" s="165"/>
      <c r="OBT1" s="165"/>
      <c r="OBU1" s="165"/>
      <c r="OBV1" s="165"/>
      <c r="OBW1" s="165"/>
      <c r="OBX1" s="165"/>
      <c r="OBY1" s="165"/>
      <c r="OBZ1" s="165"/>
      <c r="OCA1" s="165"/>
      <c r="OCB1" s="165"/>
      <c r="OCC1" s="165"/>
      <c r="OCD1" s="165"/>
      <c r="OCE1" s="165"/>
      <c r="OCF1" s="165"/>
      <c r="OCG1" s="165"/>
      <c r="OCH1" s="165"/>
      <c r="OCI1" s="165"/>
      <c r="OCJ1" s="165"/>
      <c r="OCK1" s="165"/>
      <c r="OCL1" s="165"/>
      <c r="OCM1" s="165"/>
      <c r="OCN1" s="165"/>
      <c r="OCO1" s="165"/>
      <c r="OCP1" s="165"/>
      <c r="OCQ1" s="165"/>
      <c r="OCR1" s="165"/>
      <c r="OCS1" s="165"/>
      <c r="OCT1" s="165"/>
      <c r="OCU1" s="165"/>
      <c r="OCV1" s="165"/>
      <c r="OCW1" s="165"/>
      <c r="OCX1" s="165"/>
      <c r="OCY1" s="165"/>
      <c r="OCZ1" s="165"/>
      <c r="ODA1" s="165"/>
      <c r="ODB1" s="165"/>
      <c r="ODC1" s="165"/>
      <c r="ODD1" s="165"/>
      <c r="ODE1" s="165"/>
      <c r="ODF1" s="165"/>
      <c r="ODG1" s="165"/>
      <c r="ODH1" s="165"/>
      <c r="ODI1" s="165"/>
      <c r="ODJ1" s="165"/>
      <c r="ODK1" s="165"/>
      <c r="ODL1" s="165"/>
      <c r="ODM1" s="165"/>
      <c r="ODN1" s="165"/>
      <c r="ODO1" s="165"/>
      <c r="ODP1" s="165"/>
      <c r="ODQ1" s="165"/>
      <c r="ODR1" s="165"/>
      <c r="ODS1" s="165"/>
      <c r="ODT1" s="165"/>
      <c r="ODU1" s="165"/>
      <c r="ODV1" s="165"/>
      <c r="ODW1" s="165"/>
      <c r="ODX1" s="165"/>
      <c r="ODY1" s="165"/>
      <c r="ODZ1" s="165"/>
      <c r="OEA1" s="165"/>
      <c r="OEB1" s="165"/>
      <c r="OEC1" s="165"/>
      <c r="OED1" s="165"/>
      <c r="OEE1" s="165"/>
      <c r="OEF1" s="165"/>
      <c r="OEG1" s="165"/>
      <c r="OEH1" s="165"/>
      <c r="OEI1" s="165"/>
      <c r="OEJ1" s="165"/>
      <c r="OEK1" s="165"/>
      <c r="OEL1" s="165"/>
      <c r="OEM1" s="165"/>
      <c r="OEN1" s="165"/>
      <c r="OEO1" s="165"/>
      <c r="OEP1" s="165"/>
      <c r="OEQ1" s="165"/>
      <c r="OER1" s="165"/>
      <c r="OES1" s="165"/>
      <c r="OET1" s="165"/>
      <c r="OEU1" s="165"/>
      <c r="OEV1" s="165"/>
      <c r="OEW1" s="165"/>
      <c r="OEX1" s="165"/>
      <c r="OEY1" s="165"/>
      <c r="OEZ1" s="165"/>
      <c r="OFA1" s="165"/>
      <c r="OFB1" s="165"/>
      <c r="OFC1" s="165"/>
      <c r="OFD1" s="165"/>
      <c r="OFE1" s="165"/>
      <c r="OFF1" s="165"/>
      <c r="OFG1" s="165"/>
      <c r="OFH1" s="165"/>
      <c r="OFI1" s="165"/>
      <c r="OFJ1" s="165"/>
      <c r="OFK1" s="165"/>
      <c r="OFL1" s="165"/>
      <c r="OFM1" s="165"/>
      <c r="OFN1" s="165"/>
      <c r="OFO1" s="165"/>
      <c r="OFP1" s="165"/>
      <c r="OFQ1" s="165"/>
      <c r="OFR1" s="165"/>
      <c r="OFS1" s="165"/>
      <c r="OFT1" s="165"/>
      <c r="OFU1" s="165"/>
      <c r="OFV1" s="165"/>
      <c r="OFW1" s="165"/>
      <c r="OFX1" s="165"/>
      <c r="OFY1" s="165"/>
      <c r="OFZ1" s="165"/>
      <c r="OGA1" s="165"/>
      <c r="OGB1" s="165"/>
      <c r="OGC1" s="165"/>
      <c r="OGD1" s="165"/>
      <c r="OGE1" s="165"/>
      <c r="OGF1" s="165"/>
      <c r="OGG1" s="165"/>
      <c r="OGH1" s="165"/>
      <c r="OGI1" s="165"/>
      <c r="OGJ1" s="165"/>
      <c r="OGK1" s="165"/>
      <c r="OGL1" s="165"/>
      <c r="OGM1" s="165"/>
      <c r="OGN1" s="165"/>
      <c r="OGO1" s="165"/>
      <c r="OGP1" s="165"/>
      <c r="OGQ1" s="165"/>
      <c r="OGR1" s="165"/>
      <c r="OGS1" s="165"/>
      <c r="OGT1" s="165"/>
      <c r="OGU1" s="165"/>
      <c r="OGV1" s="165"/>
      <c r="OGW1" s="165"/>
      <c r="OGX1" s="165"/>
      <c r="OGY1" s="165"/>
      <c r="OGZ1" s="165"/>
      <c r="OHA1" s="165"/>
      <c r="OHB1" s="165"/>
      <c r="OHC1" s="165"/>
      <c r="OHD1" s="165"/>
      <c r="OHE1" s="165"/>
      <c r="OHF1" s="165"/>
      <c r="OHG1" s="165"/>
      <c r="OHH1" s="165"/>
      <c r="OHI1" s="165"/>
      <c r="OHJ1" s="165"/>
      <c r="OHK1" s="165"/>
      <c r="OHL1" s="165"/>
      <c r="OHM1" s="165"/>
      <c r="OHN1" s="165"/>
      <c r="OHO1" s="165"/>
      <c r="OHP1" s="165"/>
      <c r="OHQ1" s="165"/>
      <c r="OHR1" s="165"/>
      <c r="OHS1" s="165"/>
      <c r="OHT1" s="165"/>
      <c r="OHU1" s="165"/>
      <c r="OHV1" s="165"/>
      <c r="OHW1" s="165"/>
      <c r="OHX1" s="165"/>
      <c r="OHY1" s="165"/>
      <c r="OHZ1" s="165"/>
      <c r="OIA1" s="165"/>
      <c r="OIB1" s="165"/>
      <c r="OIC1" s="165"/>
      <c r="OID1" s="165"/>
      <c r="OIE1" s="165"/>
      <c r="OIF1" s="165"/>
      <c r="OIG1" s="165"/>
      <c r="OIH1" s="165"/>
      <c r="OII1" s="165"/>
      <c r="OIJ1" s="165"/>
      <c r="OIK1" s="165"/>
      <c r="OIL1" s="165"/>
      <c r="OIM1" s="165"/>
      <c r="OIN1" s="165"/>
      <c r="OIO1" s="165"/>
      <c r="OIP1" s="165"/>
      <c r="OIQ1" s="165"/>
      <c r="OIR1" s="165"/>
      <c r="OIS1" s="165"/>
      <c r="OIT1" s="165"/>
      <c r="OIU1" s="165"/>
      <c r="OIV1" s="165"/>
      <c r="OIW1" s="165"/>
      <c r="OIX1" s="165"/>
      <c r="OIY1" s="165"/>
      <c r="OIZ1" s="165"/>
      <c r="OJA1" s="165"/>
      <c r="OJB1" s="165"/>
      <c r="OJC1" s="165"/>
      <c r="OJD1" s="165"/>
      <c r="OJE1" s="165"/>
      <c r="OJF1" s="165"/>
      <c r="OJG1" s="165"/>
      <c r="OJH1" s="165"/>
      <c r="OJI1" s="165"/>
      <c r="OJJ1" s="165"/>
      <c r="OJK1" s="165"/>
      <c r="OJL1" s="165"/>
      <c r="OJM1" s="165"/>
      <c r="OJN1" s="165"/>
      <c r="OJO1" s="165"/>
      <c r="OJP1" s="165"/>
      <c r="OJQ1" s="165"/>
      <c r="OJR1" s="165"/>
      <c r="OJS1" s="165"/>
      <c r="OJT1" s="165"/>
      <c r="OJU1" s="165"/>
      <c r="OJV1" s="165"/>
      <c r="OJW1" s="165"/>
      <c r="OJX1" s="165"/>
      <c r="OJY1" s="165"/>
      <c r="OJZ1" s="165"/>
      <c r="OKA1" s="165"/>
      <c r="OKB1" s="165"/>
      <c r="OKC1" s="165"/>
      <c r="OKD1" s="165"/>
      <c r="OKE1" s="165"/>
      <c r="OKF1" s="165"/>
      <c r="OKG1" s="165"/>
      <c r="OKH1" s="165"/>
      <c r="OKI1" s="165"/>
      <c r="OKJ1" s="165"/>
      <c r="OKK1" s="165"/>
      <c r="OKL1" s="165"/>
      <c r="OKM1" s="165"/>
      <c r="OKN1" s="165"/>
      <c r="OKO1" s="165"/>
      <c r="OKP1" s="165"/>
      <c r="OKQ1" s="165"/>
      <c r="OKR1" s="165"/>
      <c r="OKS1" s="165"/>
      <c r="OKT1" s="165"/>
      <c r="OKU1" s="165"/>
      <c r="OKV1" s="165"/>
      <c r="OKW1" s="165"/>
      <c r="OKX1" s="165"/>
      <c r="OKY1" s="165"/>
      <c r="OKZ1" s="165"/>
      <c r="OLA1" s="165"/>
      <c r="OLB1" s="165"/>
      <c r="OLC1" s="165"/>
      <c r="OLD1" s="165"/>
      <c r="OLE1" s="165"/>
      <c r="OLF1" s="165"/>
      <c r="OLG1" s="165"/>
      <c r="OLH1" s="165"/>
      <c r="OLI1" s="165"/>
      <c r="OLJ1" s="165"/>
      <c r="OLK1" s="165"/>
      <c r="OLL1" s="165"/>
      <c r="OLM1" s="165"/>
      <c r="OLN1" s="165"/>
      <c r="OLO1" s="165"/>
      <c r="OLP1" s="165"/>
      <c r="OLQ1" s="165"/>
      <c r="OLR1" s="165"/>
      <c r="OLS1" s="165"/>
      <c r="OLT1" s="165"/>
      <c r="OLU1" s="165"/>
      <c r="OLV1" s="165"/>
      <c r="OLW1" s="165"/>
      <c r="OLX1" s="165"/>
      <c r="OLY1" s="165"/>
      <c r="OLZ1" s="165"/>
      <c r="OMA1" s="165"/>
      <c r="OMB1" s="165"/>
      <c r="OMC1" s="165"/>
      <c r="OMD1" s="165"/>
      <c r="OME1" s="165"/>
      <c r="OMF1" s="165"/>
      <c r="OMG1" s="165"/>
      <c r="OMH1" s="165"/>
      <c r="OMI1" s="165"/>
      <c r="OMJ1" s="165"/>
      <c r="OMK1" s="165"/>
      <c r="OML1" s="165"/>
      <c r="OMM1" s="165"/>
      <c r="OMN1" s="165"/>
      <c r="OMO1" s="165"/>
      <c r="OMP1" s="165"/>
      <c r="OMQ1" s="165"/>
      <c r="OMR1" s="165"/>
      <c r="OMS1" s="165"/>
      <c r="OMT1" s="165"/>
      <c r="OMU1" s="165"/>
      <c r="OMV1" s="165"/>
      <c r="OMW1" s="165"/>
      <c r="OMX1" s="165"/>
      <c r="OMY1" s="165"/>
      <c r="OMZ1" s="165"/>
      <c r="ONA1" s="165"/>
      <c r="ONB1" s="165"/>
      <c r="ONC1" s="165"/>
      <c r="OND1" s="165"/>
      <c r="ONE1" s="165"/>
      <c r="ONF1" s="165"/>
      <c r="ONG1" s="165"/>
      <c r="ONH1" s="165"/>
      <c r="ONI1" s="165"/>
      <c r="ONJ1" s="165"/>
      <c r="ONK1" s="165"/>
      <c r="ONL1" s="165"/>
      <c r="ONM1" s="165"/>
      <c r="ONN1" s="165"/>
      <c r="ONO1" s="165"/>
      <c r="ONP1" s="165"/>
      <c r="ONQ1" s="165"/>
      <c r="ONR1" s="165"/>
      <c r="ONS1" s="165"/>
      <c r="ONT1" s="165"/>
      <c r="ONU1" s="165"/>
      <c r="ONV1" s="165"/>
      <c r="ONW1" s="165"/>
      <c r="ONX1" s="165"/>
      <c r="ONY1" s="165"/>
      <c r="ONZ1" s="165"/>
      <c r="OOA1" s="165"/>
      <c r="OOB1" s="165"/>
      <c r="OOC1" s="165"/>
      <c r="OOD1" s="165"/>
      <c r="OOE1" s="165"/>
      <c r="OOF1" s="165"/>
      <c r="OOG1" s="165"/>
      <c r="OOH1" s="165"/>
      <c r="OOI1" s="165"/>
      <c r="OOJ1" s="165"/>
      <c r="OOK1" s="165"/>
      <c r="OOL1" s="165"/>
      <c r="OOM1" s="165"/>
      <c r="OON1" s="165"/>
      <c r="OOO1" s="165"/>
      <c r="OOP1" s="165"/>
      <c r="OOQ1" s="165"/>
      <c r="OOR1" s="165"/>
      <c r="OOS1" s="165"/>
      <c r="OOT1" s="165"/>
      <c r="OOU1" s="165"/>
      <c r="OOV1" s="165"/>
      <c r="OOW1" s="165"/>
      <c r="OOX1" s="165"/>
      <c r="OOY1" s="165"/>
      <c r="OOZ1" s="165"/>
      <c r="OPA1" s="165"/>
      <c r="OPB1" s="165"/>
      <c r="OPC1" s="165"/>
      <c r="OPD1" s="165"/>
      <c r="OPE1" s="165"/>
      <c r="OPF1" s="165"/>
      <c r="OPG1" s="165"/>
      <c r="OPH1" s="165"/>
      <c r="OPI1" s="165"/>
      <c r="OPJ1" s="165"/>
      <c r="OPK1" s="165"/>
      <c r="OPL1" s="165"/>
      <c r="OPM1" s="165"/>
      <c r="OPN1" s="165"/>
      <c r="OPO1" s="165"/>
      <c r="OPP1" s="165"/>
      <c r="OPQ1" s="165"/>
      <c r="OPR1" s="165"/>
      <c r="OPS1" s="165"/>
      <c r="OPT1" s="165"/>
      <c r="OPU1" s="165"/>
      <c r="OPV1" s="165"/>
      <c r="OPW1" s="165"/>
      <c r="OPX1" s="165"/>
      <c r="OPY1" s="165"/>
      <c r="OPZ1" s="165"/>
      <c r="OQA1" s="165"/>
      <c r="OQB1" s="165"/>
      <c r="OQC1" s="165"/>
      <c r="OQD1" s="165"/>
      <c r="OQE1" s="165"/>
      <c r="OQF1" s="165"/>
      <c r="OQG1" s="165"/>
      <c r="OQH1" s="165"/>
      <c r="OQI1" s="165"/>
      <c r="OQJ1" s="165"/>
      <c r="OQK1" s="165"/>
      <c r="OQL1" s="165"/>
      <c r="OQM1" s="165"/>
      <c r="OQN1" s="165"/>
      <c r="OQO1" s="165"/>
      <c r="OQP1" s="165"/>
      <c r="OQQ1" s="165"/>
      <c r="OQR1" s="165"/>
      <c r="OQS1" s="165"/>
      <c r="OQT1" s="165"/>
      <c r="OQU1" s="165"/>
      <c r="OQV1" s="165"/>
      <c r="OQW1" s="165"/>
      <c r="OQX1" s="165"/>
      <c r="OQY1" s="165"/>
      <c r="OQZ1" s="165"/>
      <c r="ORA1" s="165"/>
      <c r="ORB1" s="165"/>
      <c r="ORC1" s="165"/>
      <c r="ORD1" s="165"/>
      <c r="ORE1" s="165"/>
      <c r="ORF1" s="165"/>
      <c r="ORG1" s="165"/>
      <c r="ORH1" s="165"/>
      <c r="ORI1" s="165"/>
      <c r="ORJ1" s="165"/>
      <c r="ORK1" s="165"/>
      <c r="ORL1" s="165"/>
      <c r="ORM1" s="165"/>
      <c r="ORN1" s="165"/>
      <c r="ORO1" s="165"/>
      <c r="ORP1" s="165"/>
      <c r="ORQ1" s="165"/>
      <c r="ORR1" s="165"/>
      <c r="ORS1" s="165"/>
      <c r="ORT1" s="165"/>
      <c r="ORU1" s="165"/>
      <c r="ORV1" s="165"/>
      <c r="ORW1" s="165"/>
      <c r="ORX1" s="165"/>
      <c r="ORY1" s="165"/>
      <c r="ORZ1" s="165"/>
      <c r="OSA1" s="165"/>
      <c r="OSB1" s="165"/>
      <c r="OSC1" s="165"/>
      <c r="OSD1" s="165"/>
      <c r="OSE1" s="165"/>
      <c r="OSF1" s="165"/>
      <c r="OSG1" s="165"/>
      <c r="OSH1" s="165"/>
      <c r="OSI1" s="165"/>
      <c r="OSJ1" s="165"/>
      <c r="OSK1" s="165"/>
      <c r="OSL1" s="165"/>
      <c r="OSM1" s="165"/>
      <c r="OSN1" s="165"/>
      <c r="OSO1" s="165"/>
      <c r="OSP1" s="165"/>
      <c r="OSQ1" s="165"/>
      <c r="OSR1" s="165"/>
      <c r="OSS1" s="165"/>
      <c r="OST1" s="165"/>
      <c r="OSU1" s="165"/>
      <c r="OSV1" s="165"/>
      <c r="OSW1" s="165"/>
      <c r="OSX1" s="165"/>
      <c r="OSY1" s="165"/>
      <c r="OSZ1" s="165"/>
      <c r="OTA1" s="165"/>
      <c r="OTB1" s="165"/>
      <c r="OTC1" s="165"/>
      <c r="OTD1" s="165"/>
      <c r="OTE1" s="165"/>
      <c r="OTF1" s="165"/>
      <c r="OTG1" s="165"/>
      <c r="OTH1" s="165"/>
      <c r="OTI1" s="165"/>
      <c r="OTJ1" s="165"/>
      <c r="OTK1" s="165"/>
      <c r="OTL1" s="165"/>
      <c r="OTM1" s="165"/>
      <c r="OTN1" s="165"/>
      <c r="OTO1" s="165"/>
      <c r="OTP1" s="165"/>
      <c r="OTQ1" s="165"/>
      <c r="OTR1" s="165"/>
      <c r="OTS1" s="165"/>
      <c r="OTT1" s="165"/>
      <c r="OTU1" s="165"/>
      <c r="OTV1" s="165"/>
      <c r="OTW1" s="165"/>
      <c r="OTX1" s="165"/>
      <c r="OTY1" s="165"/>
      <c r="OTZ1" s="165"/>
      <c r="OUA1" s="165"/>
      <c r="OUB1" s="165"/>
      <c r="OUC1" s="165"/>
      <c r="OUD1" s="165"/>
      <c r="OUE1" s="165"/>
      <c r="OUF1" s="165"/>
      <c r="OUG1" s="165"/>
      <c r="OUH1" s="165"/>
      <c r="OUI1" s="165"/>
      <c r="OUJ1" s="165"/>
      <c r="OUK1" s="165"/>
      <c r="OUL1" s="165"/>
      <c r="OUM1" s="165"/>
      <c r="OUN1" s="165"/>
      <c r="OUO1" s="165"/>
      <c r="OUP1" s="165"/>
      <c r="OUQ1" s="165"/>
      <c r="OUR1" s="165"/>
      <c r="OUS1" s="165"/>
      <c r="OUT1" s="165"/>
      <c r="OUU1" s="165"/>
      <c r="OUV1" s="165"/>
      <c r="OUW1" s="165"/>
      <c r="OUX1" s="165"/>
      <c r="OUY1" s="165"/>
      <c r="OUZ1" s="165"/>
      <c r="OVA1" s="165"/>
      <c r="OVB1" s="165"/>
      <c r="OVC1" s="165"/>
      <c r="OVD1" s="165"/>
      <c r="OVE1" s="165"/>
      <c r="OVF1" s="165"/>
      <c r="OVG1" s="165"/>
      <c r="OVH1" s="165"/>
      <c r="OVI1" s="165"/>
      <c r="OVJ1" s="165"/>
      <c r="OVK1" s="165"/>
      <c r="OVL1" s="165"/>
      <c r="OVM1" s="165"/>
      <c r="OVN1" s="165"/>
      <c r="OVO1" s="165"/>
      <c r="OVP1" s="165"/>
      <c r="OVQ1" s="165"/>
      <c r="OVR1" s="165"/>
      <c r="OVS1" s="165"/>
      <c r="OVT1" s="165"/>
      <c r="OVU1" s="165"/>
      <c r="OVV1" s="165"/>
      <c r="OVW1" s="165"/>
      <c r="OVX1" s="165"/>
      <c r="OVY1" s="165"/>
      <c r="OVZ1" s="165"/>
      <c r="OWA1" s="165"/>
      <c r="OWB1" s="165"/>
      <c r="OWC1" s="165"/>
      <c r="OWD1" s="165"/>
      <c r="OWE1" s="165"/>
      <c r="OWF1" s="165"/>
      <c r="OWG1" s="165"/>
      <c r="OWH1" s="165"/>
      <c r="OWI1" s="165"/>
      <c r="OWJ1" s="165"/>
      <c r="OWK1" s="165"/>
      <c r="OWL1" s="165"/>
      <c r="OWM1" s="165"/>
      <c r="OWN1" s="165"/>
      <c r="OWO1" s="165"/>
      <c r="OWP1" s="165"/>
      <c r="OWQ1" s="165"/>
      <c r="OWR1" s="165"/>
      <c r="OWS1" s="165"/>
      <c r="OWT1" s="165"/>
      <c r="OWU1" s="165"/>
      <c r="OWV1" s="165"/>
      <c r="OWW1" s="165"/>
      <c r="OWX1" s="165"/>
      <c r="OWY1" s="165"/>
      <c r="OWZ1" s="165"/>
      <c r="OXA1" s="165"/>
      <c r="OXB1" s="165"/>
      <c r="OXC1" s="165"/>
      <c r="OXD1" s="165"/>
      <c r="OXE1" s="165"/>
      <c r="OXF1" s="165"/>
      <c r="OXG1" s="165"/>
      <c r="OXH1" s="165"/>
      <c r="OXI1" s="165"/>
      <c r="OXJ1" s="165"/>
      <c r="OXK1" s="165"/>
      <c r="OXL1" s="165"/>
      <c r="OXM1" s="165"/>
      <c r="OXN1" s="165"/>
      <c r="OXO1" s="165"/>
      <c r="OXP1" s="165"/>
      <c r="OXQ1" s="165"/>
      <c r="OXR1" s="165"/>
      <c r="OXS1" s="165"/>
      <c r="OXT1" s="165"/>
      <c r="OXU1" s="165"/>
      <c r="OXV1" s="165"/>
      <c r="OXW1" s="165"/>
      <c r="OXX1" s="165"/>
      <c r="OXY1" s="165"/>
      <c r="OXZ1" s="165"/>
      <c r="OYA1" s="165"/>
      <c r="OYB1" s="165"/>
      <c r="OYC1" s="165"/>
      <c r="OYD1" s="165"/>
      <c r="OYE1" s="165"/>
      <c r="OYF1" s="165"/>
      <c r="OYG1" s="165"/>
      <c r="OYH1" s="165"/>
      <c r="OYI1" s="165"/>
      <c r="OYJ1" s="165"/>
      <c r="OYK1" s="165"/>
      <c r="OYL1" s="165"/>
      <c r="OYM1" s="165"/>
      <c r="OYN1" s="165"/>
      <c r="OYO1" s="165"/>
      <c r="OYP1" s="165"/>
      <c r="OYQ1" s="165"/>
      <c r="OYR1" s="165"/>
      <c r="OYS1" s="165"/>
      <c r="OYT1" s="165"/>
      <c r="OYU1" s="165"/>
      <c r="OYV1" s="165"/>
      <c r="OYW1" s="165"/>
      <c r="OYX1" s="165"/>
      <c r="OYY1" s="165"/>
      <c r="OYZ1" s="165"/>
      <c r="OZA1" s="165"/>
      <c r="OZB1" s="165"/>
      <c r="OZC1" s="165"/>
      <c r="OZD1" s="165"/>
      <c r="OZE1" s="165"/>
      <c r="OZF1" s="165"/>
      <c r="OZG1" s="165"/>
      <c r="OZH1" s="165"/>
      <c r="OZI1" s="165"/>
      <c r="OZJ1" s="165"/>
      <c r="OZK1" s="165"/>
      <c r="OZL1" s="165"/>
      <c r="OZM1" s="165"/>
      <c r="OZN1" s="165"/>
      <c r="OZO1" s="165"/>
      <c r="OZP1" s="165"/>
      <c r="OZQ1" s="165"/>
      <c r="OZR1" s="165"/>
      <c r="OZS1" s="165"/>
      <c r="OZT1" s="165"/>
      <c r="OZU1" s="165"/>
      <c r="OZV1" s="165"/>
      <c r="OZW1" s="165"/>
      <c r="OZX1" s="165"/>
      <c r="OZY1" s="165"/>
      <c r="OZZ1" s="165"/>
      <c r="PAA1" s="165"/>
      <c r="PAB1" s="165"/>
      <c r="PAC1" s="165"/>
      <c r="PAD1" s="165"/>
      <c r="PAE1" s="165"/>
      <c r="PAF1" s="165"/>
      <c r="PAG1" s="165"/>
      <c r="PAH1" s="165"/>
      <c r="PAI1" s="165"/>
      <c r="PAJ1" s="165"/>
      <c r="PAK1" s="165"/>
      <c r="PAL1" s="165"/>
      <c r="PAM1" s="165"/>
      <c r="PAN1" s="165"/>
      <c r="PAO1" s="165"/>
      <c r="PAP1" s="165"/>
      <c r="PAQ1" s="165"/>
      <c r="PAR1" s="165"/>
      <c r="PAS1" s="165"/>
      <c r="PAT1" s="165"/>
      <c r="PAU1" s="165"/>
      <c r="PAV1" s="165"/>
      <c r="PAW1" s="165"/>
      <c r="PAX1" s="165"/>
      <c r="PAY1" s="165"/>
      <c r="PAZ1" s="165"/>
      <c r="PBA1" s="165"/>
      <c r="PBB1" s="165"/>
      <c r="PBC1" s="165"/>
      <c r="PBD1" s="165"/>
      <c r="PBE1" s="165"/>
      <c r="PBF1" s="165"/>
      <c r="PBG1" s="165"/>
      <c r="PBH1" s="165"/>
      <c r="PBI1" s="165"/>
      <c r="PBJ1" s="165"/>
      <c r="PBK1" s="165"/>
      <c r="PBL1" s="165"/>
      <c r="PBM1" s="165"/>
      <c r="PBN1" s="165"/>
      <c r="PBO1" s="165"/>
      <c r="PBP1" s="165"/>
      <c r="PBQ1" s="165"/>
      <c r="PBR1" s="165"/>
      <c r="PBS1" s="165"/>
      <c r="PBT1" s="165"/>
      <c r="PBU1" s="165"/>
      <c r="PBV1" s="165"/>
      <c r="PBW1" s="165"/>
      <c r="PBX1" s="165"/>
      <c r="PBY1" s="165"/>
      <c r="PBZ1" s="165"/>
      <c r="PCA1" s="165"/>
      <c r="PCB1" s="165"/>
      <c r="PCC1" s="165"/>
      <c r="PCD1" s="165"/>
      <c r="PCE1" s="165"/>
      <c r="PCF1" s="165"/>
      <c r="PCG1" s="165"/>
      <c r="PCH1" s="165"/>
      <c r="PCI1" s="165"/>
      <c r="PCJ1" s="165"/>
      <c r="PCK1" s="165"/>
      <c r="PCL1" s="165"/>
      <c r="PCM1" s="165"/>
      <c r="PCN1" s="165"/>
      <c r="PCO1" s="165"/>
      <c r="PCP1" s="165"/>
      <c r="PCQ1" s="165"/>
      <c r="PCR1" s="165"/>
      <c r="PCS1" s="165"/>
      <c r="PCT1" s="165"/>
      <c r="PCU1" s="165"/>
      <c r="PCV1" s="165"/>
      <c r="PCW1" s="165"/>
      <c r="PCX1" s="165"/>
      <c r="PCY1" s="165"/>
      <c r="PCZ1" s="165"/>
      <c r="PDA1" s="165"/>
      <c r="PDB1" s="165"/>
      <c r="PDC1" s="165"/>
      <c r="PDD1" s="165"/>
      <c r="PDE1" s="165"/>
      <c r="PDF1" s="165"/>
      <c r="PDG1" s="165"/>
      <c r="PDH1" s="165"/>
      <c r="PDI1" s="165"/>
      <c r="PDJ1" s="165"/>
      <c r="PDK1" s="165"/>
      <c r="PDL1" s="165"/>
      <c r="PDM1" s="165"/>
      <c r="PDN1" s="165"/>
      <c r="PDO1" s="165"/>
      <c r="PDP1" s="165"/>
      <c r="PDQ1" s="165"/>
      <c r="PDR1" s="165"/>
      <c r="PDS1" s="165"/>
      <c r="PDT1" s="165"/>
      <c r="PDU1" s="165"/>
      <c r="PDV1" s="165"/>
      <c r="PDW1" s="165"/>
      <c r="PDX1" s="165"/>
      <c r="PDY1" s="165"/>
      <c r="PDZ1" s="165"/>
      <c r="PEA1" s="165"/>
      <c r="PEB1" s="165"/>
      <c r="PEC1" s="165"/>
      <c r="PED1" s="165"/>
      <c r="PEE1" s="165"/>
      <c r="PEF1" s="165"/>
      <c r="PEG1" s="165"/>
      <c r="PEH1" s="165"/>
      <c r="PEI1" s="165"/>
      <c r="PEJ1" s="165"/>
      <c r="PEK1" s="165"/>
      <c r="PEL1" s="165"/>
      <c r="PEM1" s="165"/>
      <c r="PEN1" s="165"/>
      <c r="PEO1" s="165"/>
      <c r="PEP1" s="165"/>
      <c r="PEQ1" s="165"/>
      <c r="PER1" s="165"/>
      <c r="PES1" s="165"/>
      <c r="PET1" s="165"/>
      <c r="PEU1" s="165"/>
      <c r="PEV1" s="165"/>
      <c r="PEW1" s="165"/>
      <c r="PEX1" s="165"/>
      <c r="PEY1" s="165"/>
      <c r="PEZ1" s="165"/>
      <c r="PFA1" s="165"/>
      <c r="PFB1" s="165"/>
      <c r="PFC1" s="165"/>
      <c r="PFD1" s="165"/>
      <c r="PFE1" s="165"/>
      <c r="PFF1" s="165"/>
      <c r="PFG1" s="165"/>
      <c r="PFH1" s="165"/>
      <c r="PFI1" s="165"/>
      <c r="PFJ1" s="165"/>
      <c r="PFK1" s="165"/>
      <c r="PFL1" s="165"/>
      <c r="PFM1" s="165"/>
      <c r="PFN1" s="165"/>
      <c r="PFO1" s="165"/>
      <c r="PFP1" s="165"/>
      <c r="PFQ1" s="165"/>
      <c r="PFR1" s="165"/>
      <c r="PFS1" s="165"/>
      <c r="PFT1" s="165"/>
      <c r="PFU1" s="165"/>
      <c r="PFV1" s="165"/>
      <c r="PFW1" s="165"/>
      <c r="PFX1" s="165"/>
      <c r="PFY1" s="165"/>
      <c r="PFZ1" s="165"/>
      <c r="PGA1" s="165"/>
      <c r="PGB1" s="165"/>
      <c r="PGC1" s="165"/>
      <c r="PGD1" s="165"/>
      <c r="PGE1" s="165"/>
      <c r="PGF1" s="165"/>
      <c r="PGG1" s="165"/>
      <c r="PGH1" s="165"/>
      <c r="PGI1" s="165"/>
      <c r="PGJ1" s="165"/>
      <c r="PGK1" s="165"/>
      <c r="PGL1" s="165"/>
      <c r="PGM1" s="165"/>
      <c r="PGN1" s="165"/>
      <c r="PGO1" s="165"/>
      <c r="PGP1" s="165"/>
      <c r="PGQ1" s="165"/>
      <c r="PGR1" s="165"/>
      <c r="PGS1" s="165"/>
      <c r="PGT1" s="165"/>
      <c r="PGU1" s="165"/>
      <c r="PGV1" s="165"/>
      <c r="PGW1" s="165"/>
      <c r="PGX1" s="165"/>
      <c r="PGY1" s="165"/>
      <c r="PGZ1" s="165"/>
      <c r="PHA1" s="165"/>
      <c r="PHB1" s="165"/>
      <c r="PHC1" s="165"/>
      <c r="PHD1" s="165"/>
      <c r="PHE1" s="165"/>
      <c r="PHF1" s="165"/>
      <c r="PHG1" s="165"/>
      <c r="PHH1" s="165"/>
      <c r="PHI1" s="165"/>
      <c r="PHJ1" s="165"/>
      <c r="PHK1" s="165"/>
      <c r="PHL1" s="165"/>
      <c r="PHM1" s="165"/>
      <c r="PHN1" s="165"/>
      <c r="PHO1" s="165"/>
      <c r="PHP1" s="165"/>
      <c r="PHQ1" s="165"/>
      <c r="PHR1" s="165"/>
      <c r="PHS1" s="165"/>
      <c r="PHT1" s="165"/>
      <c r="PHU1" s="165"/>
      <c r="PHV1" s="165"/>
      <c r="PHW1" s="165"/>
      <c r="PHX1" s="165"/>
      <c r="PHY1" s="165"/>
      <c r="PHZ1" s="165"/>
      <c r="PIA1" s="165"/>
      <c r="PIB1" s="165"/>
      <c r="PIC1" s="165"/>
      <c r="PID1" s="165"/>
      <c r="PIE1" s="165"/>
      <c r="PIF1" s="165"/>
      <c r="PIG1" s="165"/>
      <c r="PIH1" s="165"/>
      <c r="PII1" s="165"/>
      <c r="PIJ1" s="165"/>
      <c r="PIK1" s="165"/>
      <c r="PIL1" s="165"/>
      <c r="PIM1" s="165"/>
      <c r="PIN1" s="165"/>
      <c r="PIO1" s="165"/>
      <c r="PIP1" s="165"/>
      <c r="PIQ1" s="165"/>
      <c r="PIR1" s="165"/>
      <c r="PIS1" s="165"/>
      <c r="PIT1" s="165"/>
      <c r="PIU1" s="165"/>
      <c r="PIV1" s="165"/>
      <c r="PIW1" s="165"/>
      <c r="PIX1" s="165"/>
      <c r="PIY1" s="165"/>
      <c r="PIZ1" s="165"/>
      <c r="PJA1" s="165"/>
      <c r="PJB1" s="165"/>
      <c r="PJC1" s="165"/>
      <c r="PJD1" s="165"/>
      <c r="PJE1" s="165"/>
      <c r="PJF1" s="165"/>
      <c r="PJG1" s="165"/>
      <c r="PJH1" s="165"/>
      <c r="PJI1" s="165"/>
      <c r="PJJ1" s="165"/>
      <c r="PJK1" s="165"/>
      <c r="PJL1" s="165"/>
      <c r="PJM1" s="165"/>
      <c r="PJN1" s="165"/>
      <c r="PJO1" s="165"/>
      <c r="PJP1" s="165"/>
      <c r="PJQ1" s="165"/>
      <c r="PJR1" s="165"/>
      <c r="PJS1" s="165"/>
      <c r="PJT1" s="165"/>
      <c r="PJU1" s="165"/>
      <c r="PJV1" s="165"/>
      <c r="PJW1" s="165"/>
      <c r="PJX1" s="165"/>
      <c r="PJY1" s="165"/>
      <c r="PJZ1" s="165"/>
      <c r="PKA1" s="165"/>
      <c r="PKB1" s="165"/>
      <c r="PKC1" s="165"/>
      <c r="PKD1" s="165"/>
      <c r="PKE1" s="165"/>
      <c r="PKF1" s="165"/>
      <c r="PKG1" s="165"/>
      <c r="PKH1" s="165"/>
      <c r="PKI1" s="165"/>
      <c r="PKJ1" s="165"/>
      <c r="PKK1" s="165"/>
      <c r="PKL1" s="165"/>
      <c r="PKM1" s="165"/>
      <c r="PKN1" s="165"/>
      <c r="PKO1" s="165"/>
      <c r="PKP1" s="165"/>
      <c r="PKQ1" s="165"/>
      <c r="PKR1" s="165"/>
      <c r="PKS1" s="165"/>
      <c r="PKT1" s="165"/>
      <c r="PKU1" s="165"/>
      <c r="PKV1" s="165"/>
      <c r="PKW1" s="165"/>
      <c r="PKX1" s="165"/>
      <c r="PKY1" s="165"/>
      <c r="PKZ1" s="165"/>
      <c r="PLA1" s="165"/>
      <c r="PLB1" s="165"/>
      <c r="PLC1" s="165"/>
      <c r="PLD1" s="165"/>
      <c r="PLE1" s="165"/>
      <c r="PLF1" s="165"/>
      <c r="PLG1" s="165"/>
      <c r="PLH1" s="165"/>
      <c r="PLI1" s="165"/>
      <c r="PLJ1" s="165"/>
      <c r="PLK1" s="165"/>
      <c r="PLL1" s="165"/>
      <c r="PLM1" s="165"/>
      <c r="PLN1" s="165"/>
      <c r="PLO1" s="165"/>
      <c r="PLP1" s="165"/>
      <c r="PLQ1" s="165"/>
      <c r="PLR1" s="165"/>
      <c r="PLS1" s="165"/>
      <c r="PLT1" s="165"/>
      <c r="PLU1" s="165"/>
      <c r="PLV1" s="165"/>
      <c r="PLW1" s="165"/>
      <c r="PLX1" s="165"/>
      <c r="PLY1" s="165"/>
      <c r="PLZ1" s="165"/>
      <c r="PMA1" s="165"/>
      <c r="PMB1" s="165"/>
      <c r="PMC1" s="165"/>
      <c r="PMD1" s="165"/>
      <c r="PME1" s="165"/>
      <c r="PMF1" s="165"/>
      <c r="PMG1" s="165"/>
      <c r="PMH1" s="165"/>
      <c r="PMI1" s="165"/>
      <c r="PMJ1" s="165"/>
      <c r="PMK1" s="165"/>
      <c r="PML1" s="165"/>
      <c r="PMM1" s="165"/>
      <c r="PMN1" s="165"/>
      <c r="PMO1" s="165"/>
      <c r="PMP1" s="165"/>
      <c r="PMQ1" s="165"/>
      <c r="PMR1" s="165"/>
      <c r="PMS1" s="165"/>
      <c r="PMT1" s="165"/>
      <c r="PMU1" s="165"/>
      <c r="PMV1" s="165"/>
      <c r="PMW1" s="165"/>
      <c r="PMX1" s="165"/>
      <c r="PMY1" s="165"/>
      <c r="PMZ1" s="165"/>
      <c r="PNA1" s="165"/>
      <c r="PNB1" s="165"/>
      <c r="PNC1" s="165"/>
      <c r="PND1" s="165"/>
      <c r="PNE1" s="165"/>
      <c r="PNF1" s="165"/>
      <c r="PNG1" s="165"/>
      <c r="PNH1" s="165"/>
      <c r="PNI1" s="165"/>
      <c r="PNJ1" s="165"/>
      <c r="PNK1" s="165"/>
      <c r="PNL1" s="165"/>
      <c r="PNM1" s="165"/>
      <c r="PNN1" s="165"/>
      <c r="PNO1" s="165"/>
      <c r="PNP1" s="165"/>
      <c r="PNQ1" s="165"/>
      <c r="PNR1" s="165"/>
      <c r="PNS1" s="165"/>
      <c r="PNT1" s="165"/>
      <c r="PNU1" s="165"/>
      <c r="PNV1" s="165"/>
      <c r="PNW1" s="165"/>
      <c r="PNX1" s="165"/>
      <c r="PNY1" s="165"/>
      <c r="PNZ1" s="165"/>
      <c r="POA1" s="165"/>
      <c r="POB1" s="165"/>
      <c r="POC1" s="165"/>
      <c r="POD1" s="165"/>
      <c r="POE1" s="165"/>
      <c r="POF1" s="165"/>
      <c r="POG1" s="165"/>
      <c r="POH1" s="165"/>
      <c r="POI1" s="165"/>
      <c r="POJ1" s="165"/>
      <c r="POK1" s="165"/>
      <c r="POL1" s="165"/>
      <c r="POM1" s="165"/>
      <c r="PON1" s="165"/>
      <c r="POO1" s="165"/>
      <c r="POP1" s="165"/>
      <c r="POQ1" s="165"/>
      <c r="POR1" s="165"/>
      <c r="POS1" s="165"/>
      <c r="POT1" s="165"/>
      <c r="POU1" s="165"/>
      <c r="POV1" s="165"/>
      <c r="POW1" s="165"/>
      <c r="POX1" s="165"/>
      <c r="POY1" s="165"/>
      <c r="POZ1" s="165"/>
      <c r="PPA1" s="165"/>
      <c r="PPB1" s="165"/>
      <c r="PPC1" s="165"/>
      <c r="PPD1" s="165"/>
      <c r="PPE1" s="165"/>
      <c r="PPF1" s="165"/>
      <c r="PPG1" s="165"/>
      <c r="PPH1" s="165"/>
      <c r="PPI1" s="165"/>
      <c r="PPJ1" s="165"/>
      <c r="PPK1" s="165"/>
      <c r="PPL1" s="165"/>
      <c r="PPM1" s="165"/>
      <c r="PPN1" s="165"/>
      <c r="PPO1" s="165"/>
      <c r="PPP1" s="165"/>
      <c r="PPQ1" s="165"/>
      <c r="PPR1" s="165"/>
      <c r="PPS1" s="165"/>
      <c r="PPT1" s="165"/>
      <c r="PPU1" s="165"/>
      <c r="PPV1" s="165"/>
      <c r="PPW1" s="165"/>
      <c r="PPX1" s="165"/>
      <c r="PPY1" s="165"/>
      <c r="PPZ1" s="165"/>
      <c r="PQA1" s="165"/>
      <c r="PQB1" s="165"/>
      <c r="PQC1" s="165"/>
      <c r="PQD1" s="165"/>
      <c r="PQE1" s="165"/>
      <c r="PQF1" s="165"/>
      <c r="PQG1" s="165"/>
      <c r="PQH1" s="165"/>
      <c r="PQI1" s="165"/>
      <c r="PQJ1" s="165"/>
      <c r="PQK1" s="165"/>
      <c r="PQL1" s="165"/>
      <c r="PQM1" s="165"/>
      <c r="PQN1" s="165"/>
      <c r="PQO1" s="165"/>
      <c r="PQP1" s="165"/>
      <c r="PQQ1" s="165"/>
      <c r="PQR1" s="165"/>
      <c r="PQS1" s="165"/>
      <c r="PQT1" s="165"/>
      <c r="PQU1" s="165"/>
      <c r="PQV1" s="165"/>
      <c r="PQW1" s="165"/>
      <c r="PQX1" s="165"/>
      <c r="PQY1" s="165"/>
      <c r="PQZ1" s="165"/>
      <c r="PRA1" s="165"/>
      <c r="PRB1" s="165"/>
      <c r="PRC1" s="165"/>
      <c r="PRD1" s="165"/>
      <c r="PRE1" s="165"/>
      <c r="PRF1" s="165"/>
      <c r="PRG1" s="165"/>
      <c r="PRH1" s="165"/>
      <c r="PRI1" s="165"/>
      <c r="PRJ1" s="165"/>
      <c r="PRK1" s="165"/>
      <c r="PRL1" s="165"/>
      <c r="PRM1" s="165"/>
      <c r="PRN1" s="165"/>
      <c r="PRO1" s="165"/>
      <c r="PRP1" s="165"/>
      <c r="PRQ1" s="165"/>
      <c r="PRR1" s="165"/>
      <c r="PRS1" s="165"/>
      <c r="PRT1" s="165"/>
      <c r="PRU1" s="165"/>
      <c r="PRV1" s="165"/>
      <c r="PRW1" s="165"/>
      <c r="PRX1" s="165"/>
      <c r="PRY1" s="165"/>
      <c r="PRZ1" s="165"/>
      <c r="PSA1" s="165"/>
      <c r="PSB1" s="165"/>
      <c r="PSC1" s="165"/>
      <c r="PSD1" s="165"/>
      <c r="PSE1" s="165"/>
      <c r="PSF1" s="165"/>
      <c r="PSG1" s="165"/>
      <c r="PSH1" s="165"/>
      <c r="PSI1" s="165"/>
      <c r="PSJ1" s="165"/>
      <c r="PSK1" s="165"/>
      <c r="PSL1" s="165"/>
      <c r="PSM1" s="165"/>
      <c r="PSN1" s="165"/>
      <c r="PSO1" s="165"/>
      <c r="PSP1" s="165"/>
      <c r="PSQ1" s="165"/>
      <c r="PSR1" s="165"/>
      <c r="PSS1" s="165"/>
      <c r="PST1" s="165"/>
      <c r="PSU1" s="165"/>
      <c r="PSV1" s="165"/>
      <c r="PSW1" s="165"/>
      <c r="PSX1" s="165"/>
      <c r="PSY1" s="165"/>
      <c r="PSZ1" s="165"/>
      <c r="PTA1" s="165"/>
      <c r="PTB1" s="165"/>
      <c r="PTC1" s="165"/>
      <c r="PTD1" s="165"/>
      <c r="PTE1" s="165"/>
      <c r="PTF1" s="165"/>
      <c r="PTG1" s="165"/>
      <c r="PTH1" s="165"/>
      <c r="PTI1" s="165"/>
      <c r="PTJ1" s="165"/>
      <c r="PTK1" s="165"/>
      <c r="PTL1" s="165"/>
      <c r="PTM1" s="165"/>
      <c r="PTN1" s="165"/>
      <c r="PTO1" s="165"/>
      <c r="PTP1" s="165"/>
      <c r="PTQ1" s="165"/>
      <c r="PTR1" s="165"/>
      <c r="PTS1" s="165"/>
      <c r="PTT1" s="165"/>
      <c r="PTU1" s="165"/>
      <c r="PTV1" s="165"/>
      <c r="PTW1" s="165"/>
      <c r="PTX1" s="165"/>
      <c r="PTY1" s="165"/>
      <c r="PTZ1" s="165"/>
      <c r="PUA1" s="165"/>
      <c r="PUB1" s="165"/>
      <c r="PUC1" s="165"/>
      <c r="PUD1" s="165"/>
      <c r="PUE1" s="165"/>
      <c r="PUF1" s="165"/>
      <c r="PUG1" s="165"/>
      <c r="PUH1" s="165"/>
      <c r="PUI1" s="165"/>
      <c r="PUJ1" s="165"/>
      <c r="PUK1" s="165"/>
      <c r="PUL1" s="165"/>
      <c r="PUM1" s="165"/>
      <c r="PUN1" s="165"/>
      <c r="PUO1" s="165"/>
      <c r="PUP1" s="165"/>
      <c r="PUQ1" s="165"/>
      <c r="PUR1" s="165"/>
      <c r="PUS1" s="165"/>
      <c r="PUT1" s="165"/>
      <c r="PUU1" s="165"/>
      <c r="PUV1" s="165"/>
      <c r="PUW1" s="165"/>
      <c r="PUX1" s="165"/>
      <c r="PUY1" s="165"/>
      <c r="PUZ1" s="165"/>
      <c r="PVA1" s="165"/>
      <c r="PVB1" s="165"/>
      <c r="PVC1" s="165"/>
      <c r="PVD1" s="165"/>
      <c r="PVE1" s="165"/>
      <c r="PVF1" s="165"/>
      <c r="PVG1" s="165"/>
      <c r="PVH1" s="165"/>
      <c r="PVI1" s="165"/>
      <c r="PVJ1" s="165"/>
      <c r="PVK1" s="165"/>
      <c r="PVL1" s="165"/>
      <c r="PVM1" s="165"/>
      <c r="PVN1" s="165"/>
      <c r="PVO1" s="165"/>
      <c r="PVP1" s="165"/>
      <c r="PVQ1" s="165"/>
      <c r="PVR1" s="165"/>
      <c r="PVS1" s="165"/>
      <c r="PVT1" s="165"/>
      <c r="PVU1" s="165"/>
      <c r="PVV1" s="165"/>
      <c r="PVW1" s="165"/>
      <c r="PVX1" s="165"/>
      <c r="PVY1" s="165"/>
      <c r="PVZ1" s="165"/>
      <c r="PWA1" s="165"/>
      <c r="PWB1" s="165"/>
      <c r="PWC1" s="165"/>
      <c r="PWD1" s="165"/>
      <c r="PWE1" s="165"/>
      <c r="PWF1" s="165"/>
      <c r="PWG1" s="165"/>
      <c r="PWH1" s="165"/>
      <c r="PWI1" s="165"/>
      <c r="PWJ1" s="165"/>
      <c r="PWK1" s="165"/>
      <c r="PWL1" s="165"/>
      <c r="PWM1" s="165"/>
      <c r="PWN1" s="165"/>
      <c r="PWO1" s="165"/>
      <c r="PWP1" s="165"/>
      <c r="PWQ1" s="165"/>
      <c r="PWR1" s="165"/>
      <c r="PWS1" s="165"/>
      <c r="PWT1" s="165"/>
      <c r="PWU1" s="165"/>
      <c r="PWV1" s="165"/>
      <c r="PWW1" s="165"/>
      <c r="PWX1" s="165"/>
      <c r="PWY1" s="165"/>
      <c r="PWZ1" s="165"/>
      <c r="PXA1" s="165"/>
      <c r="PXB1" s="165"/>
      <c r="PXC1" s="165"/>
      <c r="PXD1" s="165"/>
      <c r="PXE1" s="165"/>
      <c r="PXF1" s="165"/>
      <c r="PXG1" s="165"/>
      <c r="PXH1" s="165"/>
      <c r="PXI1" s="165"/>
      <c r="PXJ1" s="165"/>
      <c r="PXK1" s="165"/>
      <c r="PXL1" s="165"/>
      <c r="PXM1" s="165"/>
      <c r="PXN1" s="165"/>
      <c r="PXO1" s="165"/>
      <c r="PXP1" s="165"/>
      <c r="PXQ1" s="165"/>
      <c r="PXR1" s="165"/>
      <c r="PXS1" s="165"/>
      <c r="PXT1" s="165"/>
      <c r="PXU1" s="165"/>
      <c r="PXV1" s="165"/>
      <c r="PXW1" s="165"/>
      <c r="PXX1" s="165"/>
      <c r="PXY1" s="165"/>
      <c r="PXZ1" s="165"/>
      <c r="PYA1" s="165"/>
      <c r="PYB1" s="165"/>
      <c r="PYC1" s="165"/>
      <c r="PYD1" s="165"/>
      <c r="PYE1" s="165"/>
      <c r="PYF1" s="165"/>
      <c r="PYG1" s="165"/>
      <c r="PYH1" s="165"/>
      <c r="PYI1" s="165"/>
      <c r="PYJ1" s="165"/>
      <c r="PYK1" s="165"/>
      <c r="PYL1" s="165"/>
      <c r="PYM1" s="165"/>
      <c r="PYN1" s="165"/>
      <c r="PYO1" s="165"/>
      <c r="PYP1" s="165"/>
      <c r="PYQ1" s="165"/>
      <c r="PYR1" s="165"/>
      <c r="PYS1" s="165"/>
      <c r="PYT1" s="165"/>
      <c r="PYU1" s="165"/>
      <c r="PYV1" s="165"/>
      <c r="PYW1" s="165"/>
      <c r="PYX1" s="165"/>
      <c r="PYY1" s="165"/>
      <c r="PYZ1" s="165"/>
      <c r="PZA1" s="165"/>
      <c r="PZB1" s="165"/>
      <c r="PZC1" s="165"/>
      <c r="PZD1" s="165"/>
      <c r="PZE1" s="165"/>
      <c r="PZF1" s="165"/>
      <c r="PZG1" s="165"/>
      <c r="PZH1" s="165"/>
      <c r="PZI1" s="165"/>
      <c r="PZJ1" s="165"/>
      <c r="PZK1" s="165"/>
      <c r="PZL1" s="165"/>
      <c r="PZM1" s="165"/>
      <c r="PZN1" s="165"/>
      <c r="PZO1" s="165"/>
      <c r="PZP1" s="165"/>
      <c r="PZQ1" s="165"/>
      <c r="PZR1" s="165"/>
      <c r="PZS1" s="165"/>
      <c r="PZT1" s="165"/>
      <c r="PZU1" s="165"/>
      <c r="PZV1" s="165"/>
      <c r="PZW1" s="165"/>
      <c r="PZX1" s="165"/>
      <c r="PZY1" s="165"/>
      <c r="PZZ1" s="165"/>
      <c r="QAA1" s="165"/>
      <c r="QAB1" s="165"/>
      <c r="QAC1" s="165"/>
      <c r="QAD1" s="165"/>
      <c r="QAE1" s="165"/>
      <c r="QAF1" s="165"/>
      <c r="QAG1" s="165"/>
      <c r="QAH1" s="165"/>
      <c r="QAI1" s="165"/>
      <c r="QAJ1" s="165"/>
      <c r="QAK1" s="165"/>
      <c r="QAL1" s="165"/>
      <c r="QAM1" s="165"/>
      <c r="QAN1" s="165"/>
      <c r="QAO1" s="165"/>
      <c r="QAP1" s="165"/>
      <c r="QAQ1" s="165"/>
      <c r="QAR1" s="165"/>
      <c r="QAS1" s="165"/>
      <c r="QAT1" s="165"/>
      <c r="QAU1" s="165"/>
      <c r="QAV1" s="165"/>
      <c r="QAW1" s="165"/>
      <c r="QAX1" s="165"/>
      <c r="QAY1" s="165"/>
      <c r="QAZ1" s="165"/>
      <c r="QBA1" s="165"/>
      <c r="QBB1" s="165"/>
      <c r="QBC1" s="165"/>
      <c r="QBD1" s="165"/>
      <c r="QBE1" s="165"/>
      <c r="QBF1" s="165"/>
      <c r="QBG1" s="165"/>
      <c r="QBH1" s="165"/>
      <c r="QBI1" s="165"/>
      <c r="QBJ1" s="165"/>
      <c r="QBK1" s="165"/>
      <c r="QBL1" s="165"/>
      <c r="QBM1" s="165"/>
      <c r="QBN1" s="165"/>
      <c r="QBO1" s="165"/>
      <c r="QBP1" s="165"/>
      <c r="QBQ1" s="165"/>
      <c r="QBR1" s="165"/>
      <c r="QBS1" s="165"/>
      <c r="QBT1" s="165"/>
      <c r="QBU1" s="165"/>
      <c r="QBV1" s="165"/>
      <c r="QBW1" s="165"/>
      <c r="QBX1" s="165"/>
      <c r="QBY1" s="165"/>
      <c r="QBZ1" s="165"/>
      <c r="QCA1" s="165"/>
      <c r="QCB1" s="165"/>
      <c r="QCC1" s="165"/>
      <c r="QCD1" s="165"/>
      <c r="QCE1" s="165"/>
      <c r="QCF1" s="165"/>
      <c r="QCG1" s="165"/>
      <c r="QCH1" s="165"/>
      <c r="QCI1" s="165"/>
      <c r="QCJ1" s="165"/>
      <c r="QCK1" s="165"/>
      <c r="QCL1" s="165"/>
      <c r="QCM1" s="165"/>
      <c r="QCN1" s="165"/>
      <c r="QCO1" s="165"/>
      <c r="QCP1" s="165"/>
      <c r="QCQ1" s="165"/>
      <c r="QCR1" s="165"/>
      <c r="QCS1" s="165"/>
      <c r="QCT1" s="165"/>
      <c r="QCU1" s="165"/>
      <c r="QCV1" s="165"/>
      <c r="QCW1" s="165"/>
      <c r="QCX1" s="165"/>
      <c r="QCY1" s="165"/>
      <c r="QCZ1" s="165"/>
      <c r="QDA1" s="165"/>
      <c r="QDB1" s="165"/>
      <c r="QDC1" s="165"/>
      <c r="QDD1" s="165"/>
      <c r="QDE1" s="165"/>
      <c r="QDF1" s="165"/>
      <c r="QDG1" s="165"/>
      <c r="QDH1" s="165"/>
      <c r="QDI1" s="165"/>
      <c r="QDJ1" s="165"/>
      <c r="QDK1" s="165"/>
      <c r="QDL1" s="165"/>
      <c r="QDM1" s="165"/>
      <c r="QDN1" s="165"/>
      <c r="QDO1" s="165"/>
      <c r="QDP1" s="165"/>
      <c r="QDQ1" s="165"/>
      <c r="QDR1" s="165"/>
      <c r="QDS1" s="165"/>
      <c r="QDT1" s="165"/>
      <c r="QDU1" s="165"/>
      <c r="QDV1" s="165"/>
      <c r="QDW1" s="165"/>
      <c r="QDX1" s="165"/>
      <c r="QDY1" s="165"/>
      <c r="QDZ1" s="165"/>
      <c r="QEA1" s="165"/>
      <c r="QEB1" s="165"/>
      <c r="QEC1" s="165"/>
      <c r="QED1" s="165"/>
      <c r="QEE1" s="165"/>
      <c r="QEF1" s="165"/>
      <c r="QEG1" s="165"/>
      <c r="QEH1" s="165"/>
      <c r="QEI1" s="165"/>
      <c r="QEJ1" s="165"/>
      <c r="QEK1" s="165"/>
      <c r="QEL1" s="165"/>
      <c r="QEM1" s="165"/>
      <c r="QEN1" s="165"/>
      <c r="QEO1" s="165"/>
      <c r="QEP1" s="165"/>
      <c r="QEQ1" s="165"/>
      <c r="QER1" s="165"/>
      <c r="QES1" s="165"/>
      <c r="QET1" s="165"/>
      <c r="QEU1" s="165"/>
      <c r="QEV1" s="165"/>
      <c r="QEW1" s="165"/>
      <c r="QEX1" s="165"/>
      <c r="QEY1" s="165"/>
      <c r="QEZ1" s="165"/>
      <c r="QFA1" s="165"/>
      <c r="QFB1" s="165"/>
      <c r="QFC1" s="165"/>
      <c r="QFD1" s="165"/>
      <c r="QFE1" s="165"/>
      <c r="QFF1" s="165"/>
      <c r="QFG1" s="165"/>
      <c r="QFH1" s="165"/>
      <c r="QFI1" s="165"/>
      <c r="QFJ1" s="165"/>
      <c r="QFK1" s="165"/>
      <c r="QFL1" s="165"/>
      <c r="QFM1" s="165"/>
      <c r="QFN1" s="165"/>
      <c r="QFO1" s="165"/>
      <c r="QFP1" s="165"/>
      <c r="QFQ1" s="165"/>
      <c r="QFR1" s="165"/>
      <c r="QFS1" s="165"/>
      <c r="QFT1" s="165"/>
      <c r="QFU1" s="165"/>
      <c r="QFV1" s="165"/>
      <c r="QFW1" s="165"/>
      <c r="QFX1" s="165"/>
      <c r="QFY1" s="165"/>
      <c r="QFZ1" s="165"/>
      <c r="QGA1" s="165"/>
      <c r="QGB1" s="165"/>
      <c r="QGC1" s="165"/>
      <c r="QGD1" s="165"/>
      <c r="QGE1" s="165"/>
      <c r="QGF1" s="165"/>
      <c r="QGG1" s="165"/>
      <c r="QGH1" s="165"/>
      <c r="QGI1" s="165"/>
      <c r="QGJ1" s="165"/>
      <c r="QGK1" s="165"/>
      <c r="QGL1" s="165"/>
      <c r="QGM1" s="165"/>
      <c r="QGN1" s="165"/>
      <c r="QGO1" s="165"/>
      <c r="QGP1" s="165"/>
      <c r="QGQ1" s="165"/>
      <c r="QGR1" s="165"/>
      <c r="QGS1" s="165"/>
      <c r="QGT1" s="165"/>
      <c r="QGU1" s="165"/>
      <c r="QGV1" s="165"/>
      <c r="QGW1" s="165"/>
      <c r="QGX1" s="165"/>
      <c r="QGY1" s="165"/>
      <c r="QGZ1" s="165"/>
      <c r="QHA1" s="165"/>
      <c r="QHB1" s="165"/>
      <c r="QHC1" s="165"/>
      <c r="QHD1" s="165"/>
      <c r="QHE1" s="165"/>
      <c r="QHF1" s="165"/>
      <c r="QHG1" s="165"/>
      <c r="QHH1" s="165"/>
      <c r="QHI1" s="165"/>
      <c r="QHJ1" s="165"/>
      <c r="QHK1" s="165"/>
      <c r="QHL1" s="165"/>
      <c r="QHM1" s="165"/>
      <c r="QHN1" s="165"/>
      <c r="QHO1" s="165"/>
      <c r="QHP1" s="165"/>
      <c r="QHQ1" s="165"/>
      <c r="QHR1" s="165"/>
      <c r="QHS1" s="165"/>
      <c r="QHT1" s="165"/>
      <c r="QHU1" s="165"/>
      <c r="QHV1" s="165"/>
      <c r="QHW1" s="165"/>
      <c r="QHX1" s="165"/>
      <c r="QHY1" s="165"/>
      <c r="QHZ1" s="165"/>
      <c r="QIA1" s="165"/>
      <c r="QIB1" s="165"/>
      <c r="QIC1" s="165"/>
      <c r="QID1" s="165"/>
      <c r="QIE1" s="165"/>
      <c r="QIF1" s="165"/>
      <c r="QIG1" s="165"/>
      <c r="QIH1" s="165"/>
      <c r="QII1" s="165"/>
      <c r="QIJ1" s="165"/>
      <c r="QIK1" s="165"/>
      <c r="QIL1" s="165"/>
      <c r="QIM1" s="165"/>
      <c r="QIN1" s="165"/>
      <c r="QIO1" s="165"/>
      <c r="QIP1" s="165"/>
      <c r="QIQ1" s="165"/>
      <c r="QIR1" s="165"/>
      <c r="QIS1" s="165"/>
      <c r="QIT1" s="165"/>
      <c r="QIU1" s="165"/>
      <c r="QIV1" s="165"/>
      <c r="QIW1" s="165"/>
      <c r="QIX1" s="165"/>
      <c r="QIY1" s="165"/>
      <c r="QIZ1" s="165"/>
      <c r="QJA1" s="165"/>
      <c r="QJB1" s="165"/>
      <c r="QJC1" s="165"/>
      <c r="QJD1" s="165"/>
      <c r="QJE1" s="165"/>
      <c r="QJF1" s="165"/>
      <c r="QJG1" s="165"/>
      <c r="QJH1" s="165"/>
      <c r="QJI1" s="165"/>
      <c r="QJJ1" s="165"/>
      <c r="QJK1" s="165"/>
      <c r="QJL1" s="165"/>
      <c r="QJM1" s="165"/>
      <c r="QJN1" s="165"/>
      <c r="QJO1" s="165"/>
      <c r="QJP1" s="165"/>
      <c r="QJQ1" s="165"/>
      <c r="QJR1" s="165"/>
      <c r="QJS1" s="165"/>
      <c r="QJT1" s="165"/>
      <c r="QJU1" s="165"/>
      <c r="QJV1" s="165"/>
      <c r="QJW1" s="165"/>
      <c r="QJX1" s="165"/>
      <c r="QJY1" s="165"/>
      <c r="QJZ1" s="165"/>
      <c r="QKA1" s="165"/>
      <c r="QKB1" s="165"/>
      <c r="QKC1" s="165"/>
      <c r="QKD1" s="165"/>
      <c r="QKE1" s="165"/>
      <c r="QKF1" s="165"/>
      <c r="QKG1" s="165"/>
      <c r="QKH1" s="165"/>
      <c r="QKI1" s="165"/>
      <c r="QKJ1" s="165"/>
      <c r="QKK1" s="165"/>
      <c r="QKL1" s="165"/>
      <c r="QKM1" s="165"/>
      <c r="QKN1" s="165"/>
      <c r="QKO1" s="165"/>
      <c r="QKP1" s="165"/>
      <c r="QKQ1" s="165"/>
      <c r="QKR1" s="165"/>
      <c r="QKS1" s="165"/>
      <c r="QKT1" s="165"/>
      <c r="QKU1" s="165"/>
      <c r="QKV1" s="165"/>
      <c r="QKW1" s="165"/>
      <c r="QKX1" s="165"/>
      <c r="QKY1" s="165"/>
      <c r="QKZ1" s="165"/>
      <c r="QLA1" s="165"/>
      <c r="QLB1" s="165"/>
      <c r="QLC1" s="165"/>
      <c r="QLD1" s="165"/>
      <c r="QLE1" s="165"/>
      <c r="QLF1" s="165"/>
      <c r="QLG1" s="165"/>
      <c r="QLH1" s="165"/>
      <c r="QLI1" s="165"/>
      <c r="QLJ1" s="165"/>
      <c r="QLK1" s="165"/>
      <c r="QLL1" s="165"/>
      <c r="QLM1" s="165"/>
      <c r="QLN1" s="165"/>
      <c r="QLO1" s="165"/>
      <c r="QLP1" s="165"/>
      <c r="QLQ1" s="165"/>
      <c r="QLR1" s="165"/>
      <c r="QLS1" s="165"/>
      <c r="QLT1" s="165"/>
      <c r="QLU1" s="165"/>
      <c r="QLV1" s="165"/>
      <c r="QLW1" s="165"/>
      <c r="QLX1" s="165"/>
      <c r="QLY1" s="165"/>
      <c r="QLZ1" s="165"/>
      <c r="QMA1" s="165"/>
      <c r="QMB1" s="165"/>
      <c r="QMC1" s="165"/>
      <c r="QMD1" s="165"/>
      <c r="QME1" s="165"/>
      <c r="QMF1" s="165"/>
      <c r="QMG1" s="165"/>
      <c r="QMH1" s="165"/>
      <c r="QMI1" s="165"/>
      <c r="QMJ1" s="165"/>
      <c r="QMK1" s="165"/>
      <c r="QML1" s="165"/>
      <c r="QMM1" s="165"/>
      <c r="QMN1" s="165"/>
      <c r="QMO1" s="165"/>
      <c r="QMP1" s="165"/>
      <c r="QMQ1" s="165"/>
      <c r="QMR1" s="165"/>
      <c r="QMS1" s="165"/>
      <c r="QMT1" s="165"/>
      <c r="QMU1" s="165"/>
      <c r="QMV1" s="165"/>
      <c r="QMW1" s="165"/>
      <c r="QMX1" s="165"/>
      <c r="QMY1" s="165"/>
      <c r="QMZ1" s="165"/>
      <c r="QNA1" s="165"/>
      <c r="QNB1" s="165"/>
      <c r="QNC1" s="165"/>
      <c r="QND1" s="165"/>
      <c r="QNE1" s="165"/>
      <c r="QNF1" s="165"/>
      <c r="QNG1" s="165"/>
      <c r="QNH1" s="165"/>
      <c r="QNI1" s="165"/>
      <c r="QNJ1" s="165"/>
      <c r="QNK1" s="165"/>
      <c r="QNL1" s="165"/>
      <c r="QNM1" s="165"/>
      <c r="QNN1" s="165"/>
      <c r="QNO1" s="165"/>
      <c r="QNP1" s="165"/>
      <c r="QNQ1" s="165"/>
      <c r="QNR1" s="165"/>
      <c r="QNS1" s="165"/>
      <c r="QNT1" s="165"/>
      <c r="QNU1" s="165"/>
      <c r="QNV1" s="165"/>
      <c r="QNW1" s="165"/>
      <c r="QNX1" s="165"/>
      <c r="QNY1" s="165"/>
      <c r="QNZ1" s="165"/>
      <c r="QOA1" s="165"/>
      <c r="QOB1" s="165"/>
      <c r="QOC1" s="165"/>
      <c r="QOD1" s="165"/>
      <c r="QOE1" s="165"/>
      <c r="QOF1" s="165"/>
      <c r="QOG1" s="165"/>
      <c r="QOH1" s="165"/>
      <c r="QOI1" s="165"/>
      <c r="QOJ1" s="165"/>
      <c r="QOK1" s="165"/>
      <c r="QOL1" s="165"/>
      <c r="QOM1" s="165"/>
      <c r="QON1" s="165"/>
      <c r="QOO1" s="165"/>
      <c r="QOP1" s="165"/>
      <c r="QOQ1" s="165"/>
      <c r="QOR1" s="165"/>
      <c r="QOS1" s="165"/>
      <c r="QOT1" s="165"/>
      <c r="QOU1" s="165"/>
      <c r="QOV1" s="165"/>
      <c r="QOW1" s="165"/>
      <c r="QOX1" s="165"/>
      <c r="QOY1" s="165"/>
      <c r="QOZ1" s="165"/>
      <c r="QPA1" s="165"/>
      <c r="QPB1" s="165"/>
      <c r="QPC1" s="165"/>
      <c r="QPD1" s="165"/>
      <c r="QPE1" s="165"/>
      <c r="QPF1" s="165"/>
      <c r="QPG1" s="165"/>
      <c r="QPH1" s="165"/>
      <c r="QPI1" s="165"/>
      <c r="QPJ1" s="165"/>
      <c r="QPK1" s="165"/>
      <c r="QPL1" s="165"/>
      <c r="QPM1" s="165"/>
      <c r="QPN1" s="165"/>
      <c r="QPO1" s="165"/>
      <c r="QPP1" s="165"/>
      <c r="QPQ1" s="165"/>
      <c r="QPR1" s="165"/>
      <c r="QPS1" s="165"/>
      <c r="QPT1" s="165"/>
      <c r="QPU1" s="165"/>
      <c r="QPV1" s="165"/>
      <c r="QPW1" s="165"/>
      <c r="QPX1" s="165"/>
      <c r="QPY1" s="165"/>
      <c r="QPZ1" s="165"/>
      <c r="QQA1" s="165"/>
      <c r="QQB1" s="165"/>
      <c r="QQC1" s="165"/>
      <c r="QQD1" s="165"/>
      <c r="QQE1" s="165"/>
      <c r="QQF1" s="165"/>
      <c r="QQG1" s="165"/>
      <c r="QQH1" s="165"/>
      <c r="QQI1" s="165"/>
      <c r="QQJ1" s="165"/>
      <c r="QQK1" s="165"/>
      <c r="QQL1" s="165"/>
      <c r="QQM1" s="165"/>
      <c r="QQN1" s="165"/>
      <c r="QQO1" s="165"/>
      <c r="QQP1" s="165"/>
      <c r="QQQ1" s="165"/>
      <c r="QQR1" s="165"/>
      <c r="QQS1" s="165"/>
      <c r="QQT1" s="165"/>
      <c r="QQU1" s="165"/>
      <c r="QQV1" s="165"/>
      <c r="QQW1" s="165"/>
      <c r="QQX1" s="165"/>
      <c r="QQY1" s="165"/>
      <c r="QQZ1" s="165"/>
      <c r="QRA1" s="165"/>
      <c r="QRB1" s="165"/>
      <c r="QRC1" s="165"/>
      <c r="QRD1" s="165"/>
      <c r="QRE1" s="165"/>
      <c r="QRF1" s="165"/>
      <c r="QRG1" s="165"/>
      <c r="QRH1" s="165"/>
      <c r="QRI1" s="165"/>
      <c r="QRJ1" s="165"/>
      <c r="QRK1" s="165"/>
      <c r="QRL1" s="165"/>
      <c r="QRM1" s="165"/>
      <c r="QRN1" s="165"/>
      <c r="QRO1" s="165"/>
      <c r="QRP1" s="165"/>
      <c r="QRQ1" s="165"/>
      <c r="QRR1" s="165"/>
      <c r="QRS1" s="165"/>
      <c r="QRT1" s="165"/>
      <c r="QRU1" s="165"/>
      <c r="QRV1" s="165"/>
      <c r="QRW1" s="165"/>
      <c r="QRX1" s="165"/>
      <c r="QRY1" s="165"/>
      <c r="QRZ1" s="165"/>
      <c r="QSA1" s="165"/>
      <c r="QSB1" s="165"/>
      <c r="QSC1" s="165"/>
      <c r="QSD1" s="165"/>
      <c r="QSE1" s="165"/>
      <c r="QSF1" s="165"/>
      <c r="QSG1" s="165"/>
      <c r="QSH1" s="165"/>
      <c r="QSI1" s="165"/>
      <c r="QSJ1" s="165"/>
      <c r="QSK1" s="165"/>
      <c r="QSL1" s="165"/>
      <c r="QSM1" s="165"/>
      <c r="QSN1" s="165"/>
      <c r="QSO1" s="165"/>
      <c r="QSP1" s="165"/>
      <c r="QSQ1" s="165"/>
      <c r="QSR1" s="165"/>
      <c r="QSS1" s="165"/>
      <c r="QST1" s="165"/>
      <c r="QSU1" s="165"/>
      <c r="QSV1" s="165"/>
      <c r="QSW1" s="165"/>
      <c r="QSX1" s="165"/>
      <c r="QSY1" s="165"/>
      <c r="QSZ1" s="165"/>
      <c r="QTA1" s="165"/>
      <c r="QTB1" s="165"/>
      <c r="QTC1" s="165"/>
      <c r="QTD1" s="165"/>
      <c r="QTE1" s="165"/>
      <c r="QTF1" s="165"/>
      <c r="QTG1" s="165"/>
      <c r="QTH1" s="165"/>
      <c r="QTI1" s="165"/>
      <c r="QTJ1" s="165"/>
      <c r="QTK1" s="165"/>
      <c r="QTL1" s="165"/>
      <c r="QTM1" s="165"/>
      <c r="QTN1" s="165"/>
      <c r="QTO1" s="165"/>
      <c r="QTP1" s="165"/>
      <c r="QTQ1" s="165"/>
      <c r="QTR1" s="165"/>
      <c r="QTS1" s="165"/>
      <c r="QTT1" s="165"/>
      <c r="QTU1" s="165"/>
      <c r="QTV1" s="165"/>
      <c r="QTW1" s="165"/>
      <c r="QTX1" s="165"/>
      <c r="QTY1" s="165"/>
      <c r="QTZ1" s="165"/>
      <c r="QUA1" s="165"/>
      <c r="QUB1" s="165"/>
      <c r="QUC1" s="165"/>
      <c r="QUD1" s="165"/>
      <c r="QUE1" s="165"/>
      <c r="QUF1" s="165"/>
      <c r="QUG1" s="165"/>
      <c r="QUH1" s="165"/>
      <c r="QUI1" s="165"/>
      <c r="QUJ1" s="165"/>
      <c r="QUK1" s="165"/>
      <c r="QUL1" s="165"/>
      <c r="QUM1" s="165"/>
      <c r="QUN1" s="165"/>
      <c r="QUO1" s="165"/>
      <c r="QUP1" s="165"/>
      <c r="QUQ1" s="165"/>
      <c r="QUR1" s="165"/>
      <c r="QUS1" s="165"/>
      <c r="QUT1" s="165"/>
      <c r="QUU1" s="165"/>
      <c r="QUV1" s="165"/>
      <c r="QUW1" s="165"/>
      <c r="QUX1" s="165"/>
      <c r="QUY1" s="165"/>
      <c r="QUZ1" s="165"/>
      <c r="QVA1" s="165"/>
      <c r="QVB1" s="165"/>
      <c r="QVC1" s="165"/>
      <c r="QVD1" s="165"/>
      <c r="QVE1" s="165"/>
      <c r="QVF1" s="165"/>
      <c r="QVG1" s="165"/>
      <c r="QVH1" s="165"/>
      <c r="QVI1" s="165"/>
      <c r="QVJ1" s="165"/>
      <c r="QVK1" s="165"/>
      <c r="QVL1" s="165"/>
      <c r="QVM1" s="165"/>
      <c r="QVN1" s="165"/>
      <c r="QVO1" s="165"/>
      <c r="QVP1" s="165"/>
      <c r="QVQ1" s="165"/>
      <c r="QVR1" s="165"/>
      <c r="QVS1" s="165"/>
      <c r="QVT1" s="165"/>
      <c r="QVU1" s="165"/>
      <c r="QVV1" s="165"/>
      <c r="QVW1" s="165"/>
      <c r="QVX1" s="165"/>
      <c r="QVY1" s="165"/>
      <c r="QVZ1" s="165"/>
      <c r="QWA1" s="165"/>
      <c r="QWB1" s="165"/>
      <c r="QWC1" s="165"/>
      <c r="QWD1" s="165"/>
      <c r="QWE1" s="165"/>
      <c r="QWF1" s="165"/>
      <c r="QWG1" s="165"/>
      <c r="QWH1" s="165"/>
      <c r="QWI1" s="165"/>
      <c r="QWJ1" s="165"/>
      <c r="QWK1" s="165"/>
      <c r="QWL1" s="165"/>
      <c r="QWM1" s="165"/>
      <c r="QWN1" s="165"/>
      <c r="QWO1" s="165"/>
      <c r="QWP1" s="165"/>
      <c r="QWQ1" s="165"/>
      <c r="QWR1" s="165"/>
      <c r="QWS1" s="165"/>
      <c r="QWT1" s="165"/>
      <c r="QWU1" s="165"/>
      <c r="QWV1" s="165"/>
      <c r="QWW1" s="165"/>
      <c r="QWX1" s="165"/>
      <c r="QWY1" s="165"/>
      <c r="QWZ1" s="165"/>
      <c r="QXA1" s="165"/>
      <c r="QXB1" s="165"/>
      <c r="QXC1" s="165"/>
      <c r="QXD1" s="165"/>
      <c r="QXE1" s="165"/>
      <c r="QXF1" s="165"/>
      <c r="QXG1" s="165"/>
      <c r="QXH1" s="165"/>
      <c r="QXI1" s="165"/>
      <c r="QXJ1" s="165"/>
      <c r="QXK1" s="165"/>
      <c r="QXL1" s="165"/>
      <c r="QXM1" s="165"/>
      <c r="QXN1" s="165"/>
      <c r="QXO1" s="165"/>
      <c r="QXP1" s="165"/>
      <c r="QXQ1" s="165"/>
      <c r="QXR1" s="165"/>
      <c r="QXS1" s="165"/>
      <c r="QXT1" s="165"/>
      <c r="QXU1" s="165"/>
      <c r="QXV1" s="165"/>
      <c r="QXW1" s="165"/>
      <c r="QXX1" s="165"/>
      <c r="QXY1" s="165"/>
      <c r="QXZ1" s="165"/>
      <c r="QYA1" s="165"/>
      <c r="QYB1" s="165"/>
      <c r="QYC1" s="165"/>
      <c r="QYD1" s="165"/>
      <c r="QYE1" s="165"/>
      <c r="QYF1" s="165"/>
      <c r="QYG1" s="165"/>
      <c r="QYH1" s="165"/>
      <c r="QYI1" s="165"/>
      <c r="QYJ1" s="165"/>
      <c r="QYK1" s="165"/>
      <c r="QYL1" s="165"/>
      <c r="QYM1" s="165"/>
      <c r="QYN1" s="165"/>
      <c r="QYO1" s="165"/>
      <c r="QYP1" s="165"/>
      <c r="QYQ1" s="165"/>
      <c r="QYR1" s="165"/>
      <c r="QYS1" s="165"/>
      <c r="QYT1" s="165"/>
      <c r="QYU1" s="165"/>
      <c r="QYV1" s="165"/>
      <c r="QYW1" s="165"/>
      <c r="QYX1" s="165"/>
      <c r="QYY1" s="165"/>
      <c r="QYZ1" s="165"/>
      <c r="QZA1" s="165"/>
      <c r="QZB1" s="165"/>
      <c r="QZC1" s="165"/>
      <c r="QZD1" s="165"/>
      <c r="QZE1" s="165"/>
      <c r="QZF1" s="165"/>
      <c r="QZG1" s="165"/>
      <c r="QZH1" s="165"/>
      <c r="QZI1" s="165"/>
      <c r="QZJ1" s="165"/>
      <c r="QZK1" s="165"/>
      <c r="QZL1" s="165"/>
      <c r="QZM1" s="165"/>
      <c r="QZN1" s="165"/>
      <c r="QZO1" s="165"/>
      <c r="QZP1" s="165"/>
      <c r="QZQ1" s="165"/>
      <c r="QZR1" s="165"/>
      <c r="QZS1" s="165"/>
      <c r="QZT1" s="165"/>
      <c r="QZU1" s="165"/>
      <c r="QZV1" s="165"/>
      <c r="QZW1" s="165"/>
      <c r="QZX1" s="165"/>
      <c r="QZY1" s="165"/>
      <c r="QZZ1" s="165"/>
      <c r="RAA1" s="165"/>
      <c r="RAB1" s="165"/>
      <c r="RAC1" s="165"/>
      <c r="RAD1" s="165"/>
      <c r="RAE1" s="165"/>
      <c r="RAF1" s="165"/>
      <c r="RAG1" s="165"/>
      <c r="RAH1" s="165"/>
      <c r="RAI1" s="165"/>
      <c r="RAJ1" s="165"/>
      <c r="RAK1" s="165"/>
      <c r="RAL1" s="165"/>
      <c r="RAM1" s="165"/>
      <c r="RAN1" s="165"/>
      <c r="RAO1" s="165"/>
      <c r="RAP1" s="165"/>
      <c r="RAQ1" s="165"/>
      <c r="RAR1" s="165"/>
      <c r="RAS1" s="165"/>
      <c r="RAT1" s="165"/>
      <c r="RAU1" s="165"/>
      <c r="RAV1" s="165"/>
      <c r="RAW1" s="165"/>
      <c r="RAX1" s="165"/>
      <c r="RAY1" s="165"/>
      <c r="RAZ1" s="165"/>
      <c r="RBA1" s="165"/>
      <c r="RBB1" s="165"/>
      <c r="RBC1" s="165"/>
      <c r="RBD1" s="165"/>
      <c r="RBE1" s="165"/>
      <c r="RBF1" s="165"/>
      <c r="RBG1" s="165"/>
      <c r="RBH1" s="165"/>
      <c r="RBI1" s="165"/>
      <c r="RBJ1" s="165"/>
      <c r="RBK1" s="165"/>
      <c r="RBL1" s="165"/>
      <c r="RBM1" s="165"/>
      <c r="RBN1" s="165"/>
      <c r="RBO1" s="165"/>
      <c r="RBP1" s="165"/>
      <c r="RBQ1" s="165"/>
      <c r="RBR1" s="165"/>
      <c r="RBS1" s="165"/>
      <c r="RBT1" s="165"/>
      <c r="RBU1" s="165"/>
      <c r="RBV1" s="165"/>
      <c r="RBW1" s="165"/>
      <c r="RBX1" s="165"/>
      <c r="RBY1" s="165"/>
      <c r="RBZ1" s="165"/>
      <c r="RCA1" s="165"/>
      <c r="RCB1" s="165"/>
      <c r="RCC1" s="165"/>
      <c r="RCD1" s="165"/>
      <c r="RCE1" s="165"/>
      <c r="RCF1" s="165"/>
      <c r="RCG1" s="165"/>
      <c r="RCH1" s="165"/>
      <c r="RCI1" s="165"/>
      <c r="RCJ1" s="165"/>
      <c r="RCK1" s="165"/>
      <c r="RCL1" s="165"/>
      <c r="RCM1" s="165"/>
      <c r="RCN1" s="165"/>
      <c r="RCO1" s="165"/>
      <c r="RCP1" s="165"/>
      <c r="RCQ1" s="165"/>
      <c r="RCR1" s="165"/>
      <c r="RCS1" s="165"/>
      <c r="RCT1" s="165"/>
      <c r="RCU1" s="165"/>
      <c r="RCV1" s="165"/>
      <c r="RCW1" s="165"/>
      <c r="RCX1" s="165"/>
      <c r="RCY1" s="165"/>
      <c r="RCZ1" s="165"/>
      <c r="RDA1" s="165"/>
      <c r="RDB1" s="165"/>
      <c r="RDC1" s="165"/>
      <c r="RDD1" s="165"/>
      <c r="RDE1" s="165"/>
      <c r="RDF1" s="165"/>
      <c r="RDG1" s="165"/>
      <c r="RDH1" s="165"/>
      <c r="RDI1" s="165"/>
      <c r="RDJ1" s="165"/>
      <c r="RDK1" s="165"/>
      <c r="RDL1" s="165"/>
      <c r="RDM1" s="165"/>
      <c r="RDN1" s="165"/>
      <c r="RDO1" s="165"/>
      <c r="RDP1" s="165"/>
      <c r="RDQ1" s="165"/>
      <c r="RDR1" s="165"/>
      <c r="RDS1" s="165"/>
      <c r="RDT1" s="165"/>
      <c r="RDU1" s="165"/>
      <c r="RDV1" s="165"/>
      <c r="RDW1" s="165"/>
      <c r="RDX1" s="165"/>
      <c r="RDY1" s="165"/>
      <c r="RDZ1" s="165"/>
      <c r="REA1" s="165"/>
      <c r="REB1" s="165"/>
      <c r="REC1" s="165"/>
      <c r="RED1" s="165"/>
      <c r="REE1" s="165"/>
      <c r="REF1" s="165"/>
      <c r="REG1" s="165"/>
      <c r="REH1" s="165"/>
      <c r="REI1" s="165"/>
      <c r="REJ1" s="165"/>
      <c r="REK1" s="165"/>
      <c r="REL1" s="165"/>
      <c r="REM1" s="165"/>
      <c r="REN1" s="165"/>
      <c r="REO1" s="165"/>
      <c r="REP1" s="165"/>
      <c r="REQ1" s="165"/>
      <c r="RER1" s="165"/>
      <c r="RES1" s="165"/>
      <c r="RET1" s="165"/>
      <c r="REU1" s="165"/>
      <c r="REV1" s="165"/>
      <c r="REW1" s="165"/>
      <c r="REX1" s="165"/>
      <c r="REY1" s="165"/>
      <c r="REZ1" s="165"/>
      <c r="RFA1" s="165"/>
      <c r="RFB1" s="165"/>
      <c r="RFC1" s="165"/>
      <c r="RFD1" s="165"/>
      <c r="RFE1" s="165"/>
      <c r="RFF1" s="165"/>
      <c r="RFG1" s="165"/>
      <c r="RFH1" s="165"/>
      <c r="RFI1" s="165"/>
      <c r="RFJ1" s="165"/>
      <c r="RFK1" s="165"/>
      <c r="RFL1" s="165"/>
      <c r="RFM1" s="165"/>
      <c r="RFN1" s="165"/>
      <c r="RFO1" s="165"/>
      <c r="RFP1" s="165"/>
      <c r="RFQ1" s="165"/>
      <c r="RFR1" s="165"/>
      <c r="RFS1" s="165"/>
      <c r="RFT1" s="165"/>
      <c r="RFU1" s="165"/>
      <c r="RFV1" s="165"/>
      <c r="RFW1" s="165"/>
      <c r="RFX1" s="165"/>
      <c r="RFY1" s="165"/>
      <c r="RFZ1" s="165"/>
      <c r="RGA1" s="165"/>
      <c r="RGB1" s="165"/>
      <c r="RGC1" s="165"/>
      <c r="RGD1" s="165"/>
      <c r="RGE1" s="165"/>
      <c r="RGF1" s="165"/>
      <c r="RGG1" s="165"/>
      <c r="RGH1" s="165"/>
      <c r="RGI1" s="165"/>
      <c r="RGJ1" s="165"/>
      <c r="RGK1" s="165"/>
      <c r="RGL1" s="165"/>
      <c r="RGM1" s="165"/>
      <c r="RGN1" s="165"/>
      <c r="RGO1" s="165"/>
      <c r="RGP1" s="165"/>
      <c r="RGQ1" s="165"/>
      <c r="RGR1" s="165"/>
      <c r="RGS1" s="165"/>
      <c r="RGT1" s="165"/>
      <c r="RGU1" s="165"/>
      <c r="RGV1" s="165"/>
      <c r="RGW1" s="165"/>
      <c r="RGX1" s="165"/>
      <c r="RGY1" s="165"/>
      <c r="RGZ1" s="165"/>
      <c r="RHA1" s="165"/>
      <c r="RHB1" s="165"/>
      <c r="RHC1" s="165"/>
      <c r="RHD1" s="165"/>
      <c r="RHE1" s="165"/>
      <c r="RHF1" s="165"/>
      <c r="RHG1" s="165"/>
      <c r="RHH1" s="165"/>
      <c r="RHI1" s="165"/>
      <c r="RHJ1" s="165"/>
      <c r="RHK1" s="165"/>
      <c r="RHL1" s="165"/>
      <c r="RHM1" s="165"/>
      <c r="RHN1" s="165"/>
      <c r="RHO1" s="165"/>
      <c r="RHP1" s="165"/>
      <c r="RHQ1" s="165"/>
      <c r="RHR1" s="165"/>
      <c r="RHS1" s="165"/>
      <c r="RHT1" s="165"/>
      <c r="RHU1" s="165"/>
      <c r="RHV1" s="165"/>
      <c r="RHW1" s="165"/>
      <c r="RHX1" s="165"/>
      <c r="RHY1" s="165"/>
      <c r="RHZ1" s="165"/>
      <c r="RIA1" s="165"/>
      <c r="RIB1" s="165"/>
      <c r="RIC1" s="165"/>
      <c r="RID1" s="165"/>
      <c r="RIE1" s="165"/>
      <c r="RIF1" s="165"/>
      <c r="RIG1" s="165"/>
      <c r="RIH1" s="165"/>
      <c r="RII1" s="165"/>
      <c r="RIJ1" s="165"/>
      <c r="RIK1" s="165"/>
      <c r="RIL1" s="165"/>
      <c r="RIM1" s="165"/>
      <c r="RIN1" s="165"/>
      <c r="RIO1" s="165"/>
      <c r="RIP1" s="165"/>
      <c r="RIQ1" s="165"/>
      <c r="RIR1" s="165"/>
      <c r="RIS1" s="165"/>
      <c r="RIT1" s="165"/>
      <c r="RIU1" s="165"/>
      <c r="RIV1" s="165"/>
      <c r="RIW1" s="165"/>
      <c r="RIX1" s="165"/>
      <c r="RIY1" s="165"/>
      <c r="RIZ1" s="165"/>
      <c r="RJA1" s="165"/>
      <c r="RJB1" s="165"/>
      <c r="RJC1" s="165"/>
      <c r="RJD1" s="165"/>
      <c r="RJE1" s="165"/>
      <c r="RJF1" s="165"/>
      <c r="RJG1" s="165"/>
      <c r="RJH1" s="165"/>
      <c r="RJI1" s="165"/>
      <c r="RJJ1" s="165"/>
      <c r="RJK1" s="165"/>
      <c r="RJL1" s="165"/>
      <c r="RJM1" s="165"/>
      <c r="RJN1" s="165"/>
      <c r="RJO1" s="165"/>
      <c r="RJP1" s="165"/>
      <c r="RJQ1" s="165"/>
      <c r="RJR1" s="165"/>
      <c r="RJS1" s="165"/>
      <c r="RJT1" s="165"/>
      <c r="RJU1" s="165"/>
      <c r="RJV1" s="165"/>
      <c r="RJW1" s="165"/>
      <c r="RJX1" s="165"/>
      <c r="RJY1" s="165"/>
      <c r="RJZ1" s="165"/>
      <c r="RKA1" s="165"/>
      <c r="RKB1" s="165"/>
      <c r="RKC1" s="165"/>
      <c r="RKD1" s="165"/>
      <c r="RKE1" s="165"/>
      <c r="RKF1" s="165"/>
      <c r="RKG1" s="165"/>
      <c r="RKH1" s="165"/>
      <c r="RKI1" s="165"/>
      <c r="RKJ1" s="165"/>
      <c r="RKK1" s="165"/>
      <c r="RKL1" s="165"/>
      <c r="RKM1" s="165"/>
      <c r="RKN1" s="165"/>
      <c r="RKO1" s="165"/>
      <c r="RKP1" s="165"/>
      <c r="RKQ1" s="165"/>
      <c r="RKR1" s="165"/>
      <c r="RKS1" s="165"/>
      <c r="RKT1" s="165"/>
      <c r="RKU1" s="165"/>
      <c r="RKV1" s="165"/>
      <c r="RKW1" s="165"/>
      <c r="RKX1" s="165"/>
      <c r="RKY1" s="165"/>
      <c r="RKZ1" s="165"/>
      <c r="RLA1" s="165"/>
      <c r="RLB1" s="165"/>
      <c r="RLC1" s="165"/>
      <c r="RLD1" s="165"/>
      <c r="RLE1" s="165"/>
      <c r="RLF1" s="165"/>
      <c r="RLG1" s="165"/>
      <c r="RLH1" s="165"/>
      <c r="RLI1" s="165"/>
      <c r="RLJ1" s="165"/>
      <c r="RLK1" s="165"/>
      <c r="RLL1" s="165"/>
      <c r="RLM1" s="165"/>
      <c r="RLN1" s="165"/>
      <c r="RLO1" s="165"/>
      <c r="RLP1" s="165"/>
      <c r="RLQ1" s="165"/>
      <c r="RLR1" s="165"/>
      <c r="RLS1" s="165"/>
      <c r="RLT1" s="165"/>
      <c r="RLU1" s="165"/>
      <c r="RLV1" s="165"/>
      <c r="RLW1" s="165"/>
      <c r="RLX1" s="165"/>
      <c r="RLY1" s="165"/>
      <c r="RLZ1" s="165"/>
      <c r="RMA1" s="165"/>
      <c r="RMB1" s="165"/>
      <c r="RMC1" s="165"/>
      <c r="RMD1" s="165"/>
      <c r="RME1" s="165"/>
      <c r="RMF1" s="165"/>
      <c r="RMG1" s="165"/>
      <c r="RMH1" s="165"/>
      <c r="RMI1" s="165"/>
      <c r="RMJ1" s="165"/>
      <c r="RMK1" s="165"/>
      <c r="RML1" s="165"/>
      <c r="RMM1" s="165"/>
      <c r="RMN1" s="165"/>
      <c r="RMO1" s="165"/>
      <c r="RMP1" s="165"/>
      <c r="RMQ1" s="165"/>
      <c r="RMR1" s="165"/>
      <c r="RMS1" s="165"/>
      <c r="RMT1" s="165"/>
      <c r="RMU1" s="165"/>
      <c r="RMV1" s="165"/>
      <c r="RMW1" s="165"/>
      <c r="RMX1" s="165"/>
      <c r="RMY1" s="165"/>
      <c r="RMZ1" s="165"/>
      <c r="RNA1" s="165"/>
      <c r="RNB1" s="165"/>
      <c r="RNC1" s="165"/>
      <c r="RND1" s="165"/>
      <c r="RNE1" s="165"/>
      <c r="RNF1" s="165"/>
      <c r="RNG1" s="165"/>
      <c r="RNH1" s="165"/>
      <c r="RNI1" s="165"/>
      <c r="RNJ1" s="165"/>
      <c r="RNK1" s="165"/>
      <c r="RNL1" s="165"/>
      <c r="RNM1" s="165"/>
      <c r="RNN1" s="165"/>
      <c r="RNO1" s="165"/>
      <c r="RNP1" s="165"/>
      <c r="RNQ1" s="165"/>
      <c r="RNR1" s="165"/>
      <c r="RNS1" s="165"/>
      <c r="RNT1" s="165"/>
      <c r="RNU1" s="165"/>
      <c r="RNV1" s="165"/>
      <c r="RNW1" s="165"/>
      <c r="RNX1" s="165"/>
      <c r="RNY1" s="165"/>
      <c r="RNZ1" s="165"/>
      <c r="ROA1" s="165"/>
      <c r="ROB1" s="165"/>
      <c r="ROC1" s="165"/>
      <c r="ROD1" s="165"/>
      <c r="ROE1" s="165"/>
      <c r="ROF1" s="165"/>
      <c r="ROG1" s="165"/>
      <c r="ROH1" s="165"/>
      <c r="ROI1" s="165"/>
      <c r="ROJ1" s="165"/>
      <c r="ROK1" s="165"/>
      <c r="ROL1" s="165"/>
      <c r="ROM1" s="165"/>
      <c r="RON1" s="165"/>
      <c r="ROO1" s="165"/>
      <c r="ROP1" s="165"/>
      <c r="ROQ1" s="165"/>
      <c r="ROR1" s="165"/>
      <c r="ROS1" s="165"/>
      <c r="ROT1" s="165"/>
      <c r="ROU1" s="165"/>
      <c r="ROV1" s="165"/>
      <c r="ROW1" s="165"/>
      <c r="ROX1" s="165"/>
      <c r="ROY1" s="165"/>
      <c r="ROZ1" s="165"/>
      <c r="RPA1" s="165"/>
      <c r="RPB1" s="165"/>
      <c r="RPC1" s="165"/>
      <c r="RPD1" s="165"/>
      <c r="RPE1" s="165"/>
      <c r="RPF1" s="165"/>
      <c r="RPG1" s="165"/>
      <c r="RPH1" s="165"/>
      <c r="RPI1" s="165"/>
      <c r="RPJ1" s="165"/>
      <c r="RPK1" s="165"/>
      <c r="RPL1" s="165"/>
      <c r="RPM1" s="165"/>
      <c r="RPN1" s="165"/>
      <c r="RPO1" s="165"/>
      <c r="RPP1" s="165"/>
      <c r="RPQ1" s="165"/>
      <c r="RPR1" s="165"/>
      <c r="RPS1" s="165"/>
      <c r="RPT1" s="165"/>
      <c r="RPU1" s="165"/>
      <c r="RPV1" s="165"/>
      <c r="RPW1" s="165"/>
      <c r="RPX1" s="165"/>
      <c r="RPY1" s="165"/>
      <c r="RPZ1" s="165"/>
      <c r="RQA1" s="165"/>
      <c r="RQB1" s="165"/>
      <c r="RQC1" s="165"/>
      <c r="RQD1" s="165"/>
      <c r="RQE1" s="165"/>
      <c r="RQF1" s="165"/>
      <c r="RQG1" s="165"/>
      <c r="RQH1" s="165"/>
      <c r="RQI1" s="165"/>
      <c r="RQJ1" s="165"/>
      <c r="RQK1" s="165"/>
      <c r="RQL1" s="165"/>
      <c r="RQM1" s="165"/>
      <c r="RQN1" s="165"/>
      <c r="RQO1" s="165"/>
      <c r="RQP1" s="165"/>
      <c r="RQQ1" s="165"/>
      <c r="RQR1" s="165"/>
      <c r="RQS1" s="165"/>
      <c r="RQT1" s="165"/>
      <c r="RQU1" s="165"/>
      <c r="RQV1" s="165"/>
      <c r="RQW1" s="165"/>
      <c r="RQX1" s="165"/>
      <c r="RQY1" s="165"/>
      <c r="RQZ1" s="165"/>
      <c r="RRA1" s="165"/>
      <c r="RRB1" s="165"/>
      <c r="RRC1" s="165"/>
      <c r="RRD1" s="165"/>
      <c r="RRE1" s="165"/>
      <c r="RRF1" s="165"/>
      <c r="RRG1" s="165"/>
      <c r="RRH1" s="165"/>
      <c r="RRI1" s="165"/>
      <c r="RRJ1" s="165"/>
      <c r="RRK1" s="165"/>
      <c r="RRL1" s="165"/>
      <c r="RRM1" s="165"/>
      <c r="RRN1" s="165"/>
      <c r="RRO1" s="165"/>
      <c r="RRP1" s="165"/>
      <c r="RRQ1" s="165"/>
      <c r="RRR1" s="165"/>
      <c r="RRS1" s="165"/>
      <c r="RRT1" s="165"/>
      <c r="RRU1" s="165"/>
      <c r="RRV1" s="165"/>
      <c r="RRW1" s="165"/>
      <c r="RRX1" s="165"/>
      <c r="RRY1" s="165"/>
      <c r="RRZ1" s="165"/>
      <c r="RSA1" s="165"/>
      <c r="RSB1" s="165"/>
      <c r="RSC1" s="165"/>
      <c r="RSD1" s="165"/>
      <c r="RSE1" s="165"/>
      <c r="RSF1" s="165"/>
      <c r="RSG1" s="165"/>
      <c r="RSH1" s="165"/>
      <c r="RSI1" s="165"/>
      <c r="RSJ1" s="165"/>
      <c r="RSK1" s="165"/>
      <c r="RSL1" s="165"/>
      <c r="RSM1" s="165"/>
      <c r="RSN1" s="165"/>
      <c r="RSO1" s="165"/>
      <c r="RSP1" s="165"/>
      <c r="RSQ1" s="165"/>
      <c r="RSR1" s="165"/>
      <c r="RSS1" s="165"/>
      <c r="RST1" s="165"/>
      <c r="RSU1" s="165"/>
      <c r="RSV1" s="165"/>
      <c r="RSW1" s="165"/>
      <c r="RSX1" s="165"/>
      <c r="RSY1" s="165"/>
      <c r="RSZ1" s="165"/>
      <c r="RTA1" s="165"/>
      <c r="RTB1" s="165"/>
      <c r="RTC1" s="165"/>
      <c r="RTD1" s="165"/>
      <c r="RTE1" s="165"/>
      <c r="RTF1" s="165"/>
      <c r="RTG1" s="165"/>
      <c r="RTH1" s="165"/>
      <c r="RTI1" s="165"/>
      <c r="RTJ1" s="165"/>
      <c r="RTK1" s="165"/>
      <c r="RTL1" s="165"/>
      <c r="RTM1" s="165"/>
      <c r="RTN1" s="165"/>
      <c r="RTO1" s="165"/>
      <c r="RTP1" s="165"/>
      <c r="RTQ1" s="165"/>
      <c r="RTR1" s="165"/>
      <c r="RTS1" s="165"/>
      <c r="RTT1" s="165"/>
      <c r="RTU1" s="165"/>
      <c r="RTV1" s="165"/>
      <c r="RTW1" s="165"/>
      <c r="RTX1" s="165"/>
      <c r="RTY1" s="165"/>
      <c r="RTZ1" s="165"/>
      <c r="RUA1" s="165"/>
      <c r="RUB1" s="165"/>
      <c r="RUC1" s="165"/>
      <c r="RUD1" s="165"/>
      <c r="RUE1" s="165"/>
      <c r="RUF1" s="165"/>
      <c r="RUG1" s="165"/>
      <c r="RUH1" s="165"/>
      <c r="RUI1" s="165"/>
      <c r="RUJ1" s="165"/>
      <c r="RUK1" s="165"/>
      <c r="RUL1" s="165"/>
      <c r="RUM1" s="165"/>
      <c r="RUN1" s="165"/>
      <c r="RUO1" s="165"/>
      <c r="RUP1" s="165"/>
      <c r="RUQ1" s="165"/>
      <c r="RUR1" s="165"/>
      <c r="RUS1" s="165"/>
      <c r="RUT1" s="165"/>
      <c r="RUU1" s="165"/>
      <c r="RUV1" s="165"/>
      <c r="RUW1" s="165"/>
      <c r="RUX1" s="165"/>
      <c r="RUY1" s="165"/>
      <c r="RUZ1" s="165"/>
      <c r="RVA1" s="165"/>
      <c r="RVB1" s="165"/>
      <c r="RVC1" s="165"/>
      <c r="RVD1" s="165"/>
      <c r="RVE1" s="165"/>
      <c r="RVF1" s="165"/>
      <c r="RVG1" s="165"/>
      <c r="RVH1" s="165"/>
      <c r="RVI1" s="165"/>
      <c r="RVJ1" s="165"/>
      <c r="RVK1" s="165"/>
      <c r="RVL1" s="165"/>
      <c r="RVM1" s="165"/>
      <c r="RVN1" s="165"/>
      <c r="RVO1" s="165"/>
      <c r="RVP1" s="165"/>
      <c r="RVQ1" s="165"/>
      <c r="RVR1" s="165"/>
      <c r="RVS1" s="165"/>
      <c r="RVT1" s="165"/>
      <c r="RVU1" s="165"/>
      <c r="RVV1" s="165"/>
      <c r="RVW1" s="165"/>
      <c r="RVX1" s="165"/>
      <c r="RVY1" s="165"/>
      <c r="RVZ1" s="165"/>
      <c r="RWA1" s="165"/>
      <c r="RWB1" s="165"/>
      <c r="RWC1" s="165"/>
      <c r="RWD1" s="165"/>
      <c r="RWE1" s="165"/>
      <c r="RWF1" s="165"/>
      <c r="RWG1" s="165"/>
      <c r="RWH1" s="165"/>
      <c r="RWI1" s="165"/>
      <c r="RWJ1" s="165"/>
      <c r="RWK1" s="165"/>
      <c r="RWL1" s="165"/>
      <c r="RWM1" s="165"/>
      <c r="RWN1" s="165"/>
      <c r="RWO1" s="165"/>
      <c r="RWP1" s="165"/>
      <c r="RWQ1" s="165"/>
      <c r="RWR1" s="165"/>
      <c r="RWS1" s="165"/>
      <c r="RWT1" s="165"/>
      <c r="RWU1" s="165"/>
      <c r="RWV1" s="165"/>
      <c r="RWW1" s="165"/>
      <c r="RWX1" s="165"/>
      <c r="RWY1" s="165"/>
      <c r="RWZ1" s="165"/>
      <c r="RXA1" s="165"/>
      <c r="RXB1" s="165"/>
      <c r="RXC1" s="165"/>
      <c r="RXD1" s="165"/>
      <c r="RXE1" s="165"/>
      <c r="RXF1" s="165"/>
      <c r="RXG1" s="165"/>
      <c r="RXH1" s="165"/>
      <c r="RXI1" s="165"/>
      <c r="RXJ1" s="165"/>
      <c r="RXK1" s="165"/>
      <c r="RXL1" s="165"/>
      <c r="RXM1" s="165"/>
      <c r="RXN1" s="165"/>
      <c r="RXO1" s="165"/>
      <c r="RXP1" s="165"/>
      <c r="RXQ1" s="165"/>
      <c r="RXR1" s="165"/>
      <c r="RXS1" s="165"/>
      <c r="RXT1" s="165"/>
      <c r="RXU1" s="165"/>
      <c r="RXV1" s="165"/>
      <c r="RXW1" s="165"/>
      <c r="RXX1" s="165"/>
      <c r="RXY1" s="165"/>
      <c r="RXZ1" s="165"/>
      <c r="RYA1" s="165"/>
      <c r="RYB1" s="165"/>
      <c r="RYC1" s="165"/>
      <c r="RYD1" s="165"/>
      <c r="RYE1" s="165"/>
      <c r="RYF1" s="165"/>
      <c r="RYG1" s="165"/>
      <c r="RYH1" s="165"/>
      <c r="RYI1" s="165"/>
      <c r="RYJ1" s="165"/>
      <c r="RYK1" s="165"/>
      <c r="RYL1" s="165"/>
      <c r="RYM1" s="165"/>
      <c r="RYN1" s="165"/>
      <c r="RYO1" s="165"/>
      <c r="RYP1" s="165"/>
      <c r="RYQ1" s="165"/>
      <c r="RYR1" s="165"/>
      <c r="RYS1" s="165"/>
      <c r="RYT1" s="165"/>
      <c r="RYU1" s="165"/>
      <c r="RYV1" s="165"/>
      <c r="RYW1" s="165"/>
      <c r="RYX1" s="165"/>
      <c r="RYY1" s="165"/>
      <c r="RYZ1" s="165"/>
      <c r="RZA1" s="165"/>
      <c r="RZB1" s="165"/>
      <c r="RZC1" s="165"/>
      <c r="RZD1" s="165"/>
      <c r="RZE1" s="165"/>
      <c r="RZF1" s="165"/>
      <c r="RZG1" s="165"/>
      <c r="RZH1" s="165"/>
      <c r="RZI1" s="165"/>
      <c r="RZJ1" s="165"/>
      <c r="RZK1" s="165"/>
      <c r="RZL1" s="165"/>
      <c r="RZM1" s="165"/>
      <c r="RZN1" s="165"/>
      <c r="RZO1" s="165"/>
      <c r="RZP1" s="165"/>
      <c r="RZQ1" s="165"/>
      <c r="RZR1" s="165"/>
      <c r="RZS1" s="165"/>
      <c r="RZT1" s="165"/>
      <c r="RZU1" s="165"/>
      <c r="RZV1" s="165"/>
      <c r="RZW1" s="165"/>
      <c r="RZX1" s="165"/>
      <c r="RZY1" s="165"/>
      <c r="RZZ1" s="165"/>
      <c r="SAA1" s="165"/>
      <c r="SAB1" s="165"/>
      <c r="SAC1" s="165"/>
      <c r="SAD1" s="165"/>
      <c r="SAE1" s="165"/>
      <c r="SAF1" s="165"/>
      <c r="SAG1" s="165"/>
      <c r="SAH1" s="165"/>
      <c r="SAI1" s="165"/>
      <c r="SAJ1" s="165"/>
      <c r="SAK1" s="165"/>
      <c r="SAL1" s="165"/>
      <c r="SAM1" s="165"/>
      <c r="SAN1" s="165"/>
      <c r="SAO1" s="165"/>
      <c r="SAP1" s="165"/>
      <c r="SAQ1" s="165"/>
      <c r="SAR1" s="165"/>
      <c r="SAS1" s="165"/>
      <c r="SAT1" s="165"/>
      <c r="SAU1" s="165"/>
      <c r="SAV1" s="165"/>
      <c r="SAW1" s="165"/>
      <c r="SAX1" s="165"/>
      <c r="SAY1" s="165"/>
      <c r="SAZ1" s="165"/>
      <c r="SBA1" s="165"/>
      <c r="SBB1" s="165"/>
      <c r="SBC1" s="165"/>
      <c r="SBD1" s="165"/>
      <c r="SBE1" s="165"/>
      <c r="SBF1" s="165"/>
      <c r="SBG1" s="165"/>
      <c r="SBH1" s="165"/>
      <c r="SBI1" s="165"/>
      <c r="SBJ1" s="165"/>
      <c r="SBK1" s="165"/>
      <c r="SBL1" s="165"/>
      <c r="SBM1" s="165"/>
      <c r="SBN1" s="165"/>
      <c r="SBO1" s="165"/>
      <c r="SBP1" s="165"/>
      <c r="SBQ1" s="165"/>
      <c r="SBR1" s="165"/>
      <c r="SBS1" s="165"/>
      <c r="SBT1" s="165"/>
      <c r="SBU1" s="165"/>
      <c r="SBV1" s="165"/>
      <c r="SBW1" s="165"/>
      <c r="SBX1" s="165"/>
      <c r="SBY1" s="165"/>
      <c r="SBZ1" s="165"/>
      <c r="SCA1" s="165"/>
      <c r="SCB1" s="165"/>
      <c r="SCC1" s="165"/>
      <c r="SCD1" s="165"/>
      <c r="SCE1" s="165"/>
      <c r="SCF1" s="165"/>
      <c r="SCG1" s="165"/>
      <c r="SCH1" s="165"/>
      <c r="SCI1" s="165"/>
      <c r="SCJ1" s="165"/>
      <c r="SCK1" s="165"/>
      <c r="SCL1" s="165"/>
      <c r="SCM1" s="165"/>
      <c r="SCN1" s="165"/>
      <c r="SCO1" s="165"/>
      <c r="SCP1" s="165"/>
      <c r="SCQ1" s="165"/>
      <c r="SCR1" s="165"/>
      <c r="SCS1" s="165"/>
      <c r="SCT1" s="165"/>
      <c r="SCU1" s="165"/>
      <c r="SCV1" s="165"/>
      <c r="SCW1" s="165"/>
      <c r="SCX1" s="165"/>
      <c r="SCY1" s="165"/>
      <c r="SCZ1" s="165"/>
      <c r="SDA1" s="165"/>
      <c r="SDB1" s="165"/>
      <c r="SDC1" s="165"/>
      <c r="SDD1" s="165"/>
      <c r="SDE1" s="165"/>
      <c r="SDF1" s="165"/>
      <c r="SDG1" s="165"/>
      <c r="SDH1" s="165"/>
      <c r="SDI1" s="165"/>
      <c r="SDJ1" s="165"/>
      <c r="SDK1" s="165"/>
      <c r="SDL1" s="165"/>
      <c r="SDM1" s="165"/>
      <c r="SDN1" s="165"/>
      <c r="SDO1" s="165"/>
      <c r="SDP1" s="165"/>
      <c r="SDQ1" s="165"/>
      <c r="SDR1" s="165"/>
      <c r="SDS1" s="165"/>
      <c r="SDT1" s="165"/>
      <c r="SDU1" s="165"/>
      <c r="SDV1" s="165"/>
      <c r="SDW1" s="165"/>
      <c r="SDX1" s="165"/>
      <c r="SDY1" s="165"/>
      <c r="SDZ1" s="165"/>
      <c r="SEA1" s="165"/>
      <c r="SEB1" s="165"/>
      <c r="SEC1" s="165"/>
      <c r="SED1" s="165"/>
      <c r="SEE1" s="165"/>
      <c r="SEF1" s="165"/>
      <c r="SEG1" s="165"/>
      <c r="SEH1" s="165"/>
      <c r="SEI1" s="165"/>
      <c r="SEJ1" s="165"/>
      <c r="SEK1" s="165"/>
      <c r="SEL1" s="165"/>
      <c r="SEM1" s="165"/>
      <c r="SEN1" s="165"/>
      <c r="SEO1" s="165"/>
      <c r="SEP1" s="165"/>
      <c r="SEQ1" s="165"/>
      <c r="SER1" s="165"/>
      <c r="SES1" s="165"/>
      <c r="SET1" s="165"/>
      <c r="SEU1" s="165"/>
      <c r="SEV1" s="165"/>
      <c r="SEW1" s="165"/>
      <c r="SEX1" s="165"/>
      <c r="SEY1" s="165"/>
      <c r="SEZ1" s="165"/>
      <c r="SFA1" s="165"/>
      <c r="SFB1" s="165"/>
      <c r="SFC1" s="165"/>
      <c r="SFD1" s="165"/>
      <c r="SFE1" s="165"/>
      <c r="SFF1" s="165"/>
      <c r="SFG1" s="165"/>
      <c r="SFH1" s="165"/>
      <c r="SFI1" s="165"/>
      <c r="SFJ1" s="165"/>
      <c r="SFK1" s="165"/>
      <c r="SFL1" s="165"/>
      <c r="SFM1" s="165"/>
      <c r="SFN1" s="165"/>
      <c r="SFO1" s="165"/>
      <c r="SFP1" s="165"/>
      <c r="SFQ1" s="165"/>
      <c r="SFR1" s="165"/>
      <c r="SFS1" s="165"/>
      <c r="SFT1" s="165"/>
      <c r="SFU1" s="165"/>
      <c r="SFV1" s="165"/>
      <c r="SFW1" s="165"/>
      <c r="SFX1" s="165"/>
      <c r="SFY1" s="165"/>
      <c r="SFZ1" s="165"/>
      <c r="SGA1" s="165"/>
      <c r="SGB1" s="165"/>
      <c r="SGC1" s="165"/>
      <c r="SGD1" s="165"/>
      <c r="SGE1" s="165"/>
      <c r="SGF1" s="165"/>
      <c r="SGG1" s="165"/>
      <c r="SGH1" s="165"/>
      <c r="SGI1" s="165"/>
      <c r="SGJ1" s="165"/>
      <c r="SGK1" s="165"/>
      <c r="SGL1" s="165"/>
      <c r="SGM1" s="165"/>
      <c r="SGN1" s="165"/>
      <c r="SGO1" s="165"/>
      <c r="SGP1" s="165"/>
      <c r="SGQ1" s="165"/>
      <c r="SGR1" s="165"/>
      <c r="SGS1" s="165"/>
      <c r="SGT1" s="165"/>
      <c r="SGU1" s="165"/>
      <c r="SGV1" s="165"/>
      <c r="SGW1" s="165"/>
      <c r="SGX1" s="165"/>
      <c r="SGY1" s="165"/>
      <c r="SGZ1" s="165"/>
      <c r="SHA1" s="165"/>
      <c r="SHB1" s="165"/>
      <c r="SHC1" s="165"/>
      <c r="SHD1" s="165"/>
      <c r="SHE1" s="165"/>
      <c r="SHF1" s="165"/>
      <c r="SHG1" s="165"/>
      <c r="SHH1" s="165"/>
      <c r="SHI1" s="165"/>
      <c r="SHJ1" s="165"/>
      <c r="SHK1" s="165"/>
      <c r="SHL1" s="165"/>
      <c r="SHM1" s="165"/>
      <c r="SHN1" s="165"/>
      <c r="SHO1" s="165"/>
      <c r="SHP1" s="165"/>
      <c r="SHQ1" s="165"/>
      <c r="SHR1" s="165"/>
      <c r="SHS1" s="165"/>
      <c r="SHT1" s="165"/>
      <c r="SHU1" s="165"/>
      <c r="SHV1" s="165"/>
      <c r="SHW1" s="165"/>
      <c r="SHX1" s="165"/>
      <c r="SHY1" s="165"/>
      <c r="SHZ1" s="165"/>
      <c r="SIA1" s="165"/>
      <c r="SIB1" s="165"/>
      <c r="SIC1" s="165"/>
      <c r="SID1" s="165"/>
      <c r="SIE1" s="165"/>
      <c r="SIF1" s="165"/>
      <c r="SIG1" s="165"/>
      <c r="SIH1" s="165"/>
      <c r="SII1" s="165"/>
      <c r="SIJ1" s="165"/>
      <c r="SIK1" s="165"/>
      <c r="SIL1" s="165"/>
      <c r="SIM1" s="165"/>
      <c r="SIN1" s="165"/>
      <c r="SIO1" s="165"/>
      <c r="SIP1" s="165"/>
      <c r="SIQ1" s="165"/>
      <c r="SIR1" s="165"/>
      <c r="SIS1" s="165"/>
      <c r="SIT1" s="165"/>
      <c r="SIU1" s="165"/>
      <c r="SIV1" s="165"/>
      <c r="SIW1" s="165"/>
      <c r="SIX1" s="165"/>
      <c r="SIY1" s="165"/>
      <c r="SIZ1" s="165"/>
      <c r="SJA1" s="165"/>
      <c r="SJB1" s="165"/>
      <c r="SJC1" s="165"/>
      <c r="SJD1" s="165"/>
      <c r="SJE1" s="165"/>
      <c r="SJF1" s="165"/>
      <c r="SJG1" s="165"/>
      <c r="SJH1" s="165"/>
      <c r="SJI1" s="165"/>
      <c r="SJJ1" s="165"/>
      <c r="SJK1" s="165"/>
      <c r="SJL1" s="165"/>
      <c r="SJM1" s="165"/>
      <c r="SJN1" s="165"/>
      <c r="SJO1" s="165"/>
      <c r="SJP1" s="165"/>
      <c r="SJQ1" s="165"/>
      <c r="SJR1" s="165"/>
      <c r="SJS1" s="165"/>
      <c r="SJT1" s="165"/>
      <c r="SJU1" s="165"/>
      <c r="SJV1" s="165"/>
      <c r="SJW1" s="165"/>
      <c r="SJX1" s="165"/>
      <c r="SJY1" s="165"/>
      <c r="SJZ1" s="165"/>
      <c r="SKA1" s="165"/>
      <c r="SKB1" s="165"/>
      <c r="SKC1" s="165"/>
      <c r="SKD1" s="165"/>
      <c r="SKE1" s="165"/>
      <c r="SKF1" s="165"/>
      <c r="SKG1" s="165"/>
      <c r="SKH1" s="165"/>
      <c r="SKI1" s="165"/>
      <c r="SKJ1" s="165"/>
      <c r="SKK1" s="165"/>
      <c r="SKL1" s="165"/>
      <c r="SKM1" s="165"/>
      <c r="SKN1" s="165"/>
      <c r="SKO1" s="165"/>
      <c r="SKP1" s="165"/>
      <c r="SKQ1" s="165"/>
      <c r="SKR1" s="165"/>
      <c r="SKS1" s="165"/>
      <c r="SKT1" s="165"/>
      <c r="SKU1" s="165"/>
      <c r="SKV1" s="165"/>
      <c r="SKW1" s="165"/>
      <c r="SKX1" s="165"/>
      <c r="SKY1" s="165"/>
      <c r="SKZ1" s="165"/>
      <c r="SLA1" s="165"/>
      <c r="SLB1" s="165"/>
      <c r="SLC1" s="165"/>
      <c r="SLD1" s="165"/>
      <c r="SLE1" s="165"/>
      <c r="SLF1" s="165"/>
      <c r="SLG1" s="165"/>
      <c r="SLH1" s="165"/>
      <c r="SLI1" s="165"/>
      <c r="SLJ1" s="165"/>
      <c r="SLK1" s="165"/>
      <c r="SLL1" s="165"/>
      <c r="SLM1" s="165"/>
      <c r="SLN1" s="165"/>
      <c r="SLO1" s="165"/>
      <c r="SLP1" s="165"/>
      <c r="SLQ1" s="165"/>
      <c r="SLR1" s="165"/>
      <c r="SLS1" s="165"/>
      <c r="SLT1" s="165"/>
      <c r="SLU1" s="165"/>
      <c r="SLV1" s="165"/>
      <c r="SLW1" s="165"/>
      <c r="SLX1" s="165"/>
      <c r="SLY1" s="165"/>
      <c r="SLZ1" s="165"/>
      <c r="SMA1" s="165"/>
      <c r="SMB1" s="165"/>
      <c r="SMC1" s="165"/>
      <c r="SMD1" s="165"/>
      <c r="SME1" s="165"/>
      <c r="SMF1" s="165"/>
      <c r="SMG1" s="165"/>
      <c r="SMH1" s="165"/>
      <c r="SMI1" s="165"/>
      <c r="SMJ1" s="165"/>
      <c r="SMK1" s="165"/>
      <c r="SML1" s="165"/>
      <c r="SMM1" s="165"/>
      <c r="SMN1" s="165"/>
      <c r="SMO1" s="165"/>
      <c r="SMP1" s="165"/>
      <c r="SMQ1" s="165"/>
      <c r="SMR1" s="165"/>
      <c r="SMS1" s="165"/>
      <c r="SMT1" s="165"/>
      <c r="SMU1" s="165"/>
      <c r="SMV1" s="165"/>
      <c r="SMW1" s="165"/>
      <c r="SMX1" s="165"/>
      <c r="SMY1" s="165"/>
      <c r="SMZ1" s="165"/>
      <c r="SNA1" s="165"/>
      <c r="SNB1" s="165"/>
      <c r="SNC1" s="165"/>
      <c r="SND1" s="165"/>
      <c r="SNE1" s="165"/>
      <c r="SNF1" s="165"/>
      <c r="SNG1" s="165"/>
      <c r="SNH1" s="165"/>
      <c r="SNI1" s="165"/>
      <c r="SNJ1" s="165"/>
      <c r="SNK1" s="165"/>
      <c r="SNL1" s="165"/>
      <c r="SNM1" s="165"/>
      <c r="SNN1" s="165"/>
      <c r="SNO1" s="165"/>
      <c r="SNP1" s="165"/>
      <c r="SNQ1" s="165"/>
      <c r="SNR1" s="165"/>
      <c r="SNS1" s="165"/>
      <c r="SNT1" s="165"/>
      <c r="SNU1" s="165"/>
      <c r="SNV1" s="165"/>
      <c r="SNW1" s="165"/>
      <c r="SNX1" s="165"/>
      <c r="SNY1" s="165"/>
      <c r="SNZ1" s="165"/>
      <c r="SOA1" s="165"/>
      <c r="SOB1" s="165"/>
      <c r="SOC1" s="165"/>
      <c r="SOD1" s="165"/>
      <c r="SOE1" s="165"/>
      <c r="SOF1" s="165"/>
      <c r="SOG1" s="165"/>
      <c r="SOH1" s="165"/>
      <c r="SOI1" s="165"/>
      <c r="SOJ1" s="165"/>
      <c r="SOK1" s="165"/>
      <c r="SOL1" s="165"/>
      <c r="SOM1" s="165"/>
      <c r="SON1" s="165"/>
      <c r="SOO1" s="165"/>
      <c r="SOP1" s="165"/>
      <c r="SOQ1" s="165"/>
      <c r="SOR1" s="165"/>
      <c r="SOS1" s="165"/>
      <c r="SOT1" s="165"/>
      <c r="SOU1" s="165"/>
      <c r="SOV1" s="165"/>
      <c r="SOW1" s="165"/>
      <c r="SOX1" s="165"/>
      <c r="SOY1" s="165"/>
      <c r="SOZ1" s="165"/>
      <c r="SPA1" s="165"/>
      <c r="SPB1" s="165"/>
      <c r="SPC1" s="165"/>
      <c r="SPD1" s="165"/>
      <c r="SPE1" s="165"/>
      <c r="SPF1" s="165"/>
      <c r="SPG1" s="165"/>
      <c r="SPH1" s="165"/>
      <c r="SPI1" s="165"/>
      <c r="SPJ1" s="165"/>
      <c r="SPK1" s="165"/>
      <c r="SPL1" s="165"/>
      <c r="SPM1" s="165"/>
      <c r="SPN1" s="165"/>
      <c r="SPO1" s="165"/>
      <c r="SPP1" s="165"/>
      <c r="SPQ1" s="165"/>
      <c r="SPR1" s="165"/>
      <c r="SPS1" s="165"/>
      <c r="SPT1" s="165"/>
      <c r="SPU1" s="165"/>
      <c r="SPV1" s="165"/>
      <c r="SPW1" s="165"/>
      <c r="SPX1" s="165"/>
      <c r="SPY1" s="165"/>
      <c r="SPZ1" s="165"/>
      <c r="SQA1" s="165"/>
      <c r="SQB1" s="165"/>
      <c r="SQC1" s="165"/>
      <c r="SQD1" s="165"/>
      <c r="SQE1" s="165"/>
      <c r="SQF1" s="165"/>
      <c r="SQG1" s="165"/>
      <c r="SQH1" s="165"/>
      <c r="SQI1" s="165"/>
      <c r="SQJ1" s="165"/>
      <c r="SQK1" s="165"/>
      <c r="SQL1" s="165"/>
      <c r="SQM1" s="165"/>
      <c r="SQN1" s="165"/>
      <c r="SQO1" s="165"/>
      <c r="SQP1" s="165"/>
      <c r="SQQ1" s="165"/>
      <c r="SQR1" s="165"/>
      <c r="SQS1" s="165"/>
      <c r="SQT1" s="165"/>
      <c r="SQU1" s="165"/>
      <c r="SQV1" s="165"/>
      <c r="SQW1" s="165"/>
      <c r="SQX1" s="165"/>
      <c r="SQY1" s="165"/>
      <c r="SQZ1" s="165"/>
      <c r="SRA1" s="165"/>
      <c r="SRB1" s="165"/>
      <c r="SRC1" s="165"/>
      <c r="SRD1" s="165"/>
      <c r="SRE1" s="165"/>
      <c r="SRF1" s="165"/>
      <c r="SRG1" s="165"/>
      <c r="SRH1" s="165"/>
      <c r="SRI1" s="165"/>
      <c r="SRJ1" s="165"/>
      <c r="SRK1" s="165"/>
      <c r="SRL1" s="165"/>
      <c r="SRM1" s="165"/>
      <c r="SRN1" s="165"/>
      <c r="SRO1" s="165"/>
      <c r="SRP1" s="165"/>
      <c r="SRQ1" s="165"/>
      <c r="SRR1" s="165"/>
      <c r="SRS1" s="165"/>
      <c r="SRT1" s="165"/>
      <c r="SRU1" s="165"/>
      <c r="SRV1" s="165"/>
      <c r="SRW1" s="165"/>
      <c r="SRX1" s="165"/>
      <c r="SRY1" s="165"/>
      <c r="SRZ1" s="165"/>
      <c r="SSA1" s="165"/>
      <c r="SSB1" s="165"/>
      <c r="SSC1" s="165"/>
      <c r="SSD1" s="165"/>
      <c r="SSE1" s="165"/>
      <c r="SSF1" s="165"/>
      <c r="SSG1" s="165"/>
      <c r="SSH1" s="165"/>
      <c r="SSI1" s="165"/>
      <c r="SSJ1" s="165"/>
      <c r="SSK1" s="165"/>
      <c r="SSL1" s="165"/>
      <c r="SSM1" s="165"/>
      <c r="SSN1" s="165"/>
      <c r="SSO1" s="165"/>
      <c r="SSP1" s="165"/>
      <c r="SSQ1" s="165"/>
      <c r="SSR1" s="165"/>
      <c r="SSS1" s="165"/>
      <c r="SST1" s="165"/>
      <c r="SSU1" s="165"/>
      <c r="SSV1" s="165"/>
      <c r="SSW1" s="165"/>
      <c r="SSX1" s="165"/>
      <c r="SSY1" s="165"/>
      <c r="SSZ1" s="165"/>
      <c r="STA1" s="165"/>
      <c r="STB1" s="165"/>
      <c r="STC1" s="165"/>
      <c r="STD1" s="165"/>
      <c r="STE1" s="165"/>
      <c r="STF1" s="165"/>
      <c r="STG1" s="165"/>
      <c r="STH1" s="165"/>
      <c r="STI1" s="165"/>
      <c r="STJ1" s="165"/>
      <c r="STK1" s="165"/>
      <c r="STL1" s="165"/>
      <c r="STM1" s="165"/>
      <c r="STN1" s="165"/>
      <c r="STO1" s="165"/>
      <c r="STP1" s="165"/>
      <c r="STQ1" s="165"/>
      <c r="STR1" s="165"/>
      <c r="STS1" s="165"/>
      <c r="STT1" s="165"/>
      <c r="STU1" s="165"/>
      <c r="STV1" s="165"/>
      <c r="STW1" s="165"/>
      <c r="STX1" s="165"/>
      <c r="STY1" s="165"/>
      <c r="STZ1" s="165"/>
      <c r="SUA1" s="165"/>
      <c r="SUB1" s="165"/>
      <c r="SUC1" s="165"/>
      <c r="SUD1" s="165"/>
      <c r="SUE1" s="165"/>
      <c r="SUF1" s="165"/>
      <c r="SUG1" s="165"/>
      <c r="SUH1" s="165"/>
      <c r="SUI1" s="165"/>
      <c r="SUJ1" s="165"/>
      <c r="SUK1" s="165"/>
      <c r="SUL1" s="165"/>
      <c r="SUM1" s="165"/>
      <c r="SUN1" s="165"/>
      <c r="SUO1" s="165"/>
      <c r="SUP1" s="165"/>
      <c r="SUQ1" s="165"/>
      <c r="SUR1" s="165"/>
      <c r="SUS1" s="165"/>
      <c r="SUT1" s="165"/>
      <c r="SUU1" s="165"/>
      <c r="SUV1" s="165"/>
      <c r="SUW1" s="165"/>
      <c r="SUX1" s="165"/>
      <c r="SUY1" s="165"/>
      <c r="SUZ1" s="165"/>
      <c r="SVA1" s="165"/>
      <c r="SVB1" s="165"/>
      <c r="SVC1" s="165"/>
      <c r="SVD1" s="165"/>
      <c r="SVE1" s="165"/>
      <c r="SVF1" s="165"/>
      <c r="SVG1" s="165"/>
      <c r="SVH1" s="165"/>
      <c r="SVI1" s="165"/>
      <c r="SVJ1" s="165"/>
      <c r="SVK1" s="165"/>
      <c r="SVL1" s="165"/>
      <c r="SVM1" s="165"/>
      <c r="SVN1" s="165"/>
      <c r="SVO1" s="165"/>
      <c r="SVP1" s="165"/>
      <c r="SVQ1" s="165"/>
      <c r="SVR1" s="165"/>
      <c r="SVS1" s="165"/>
      <c r="SVT1" s="165"/>
      <c r="SVU1" s="165"/>
      <c r="SVV1" s="165"/>
      <c r="SVW1" s="165"/>
      <c r="SVX1" s="165"/>
      <c r="SVY1" s="165"/>
      <c r="SVZ1" s="165"/>
      <c r="SWA1" s="165"/>
      <c r="SWB1" s="165"/>
      <c r="SWC1" s="165"/>
      <c r="SWD1" s="165"/>
      <c r="SWE1" s="165"/>
      <c r="SWF1" s="165"/>
      <c r="SWG1" s="165"/>
      <c r="SWH1" s="165"/>
      <c r="SWI1" s="165"/>
      <c r="SWJ1" s="165"/>
      <c r="SWK1" s="165"/>
      <c r="SWL1" s="165"/>
      <c r="SWM1" s="165"/>
      <c r="SWN1" s="165"/>
      <c r="SWO1" s="165"/>
      <c r="SWP1" s="165"/>
      <c r="SWQ1" s="165"/>
      <c r="SWR1" s="165"/>
      <c r="SWS1" s="165"/>
      <c r="SWT1" s="165"/>
      <c r="SWU1" s="165"/>
      <c r="SWV1" s="165"/>
      <c r="SWW1" s="165"/>
      <c r="SWX1" s="165"/>
      <c r="SWY1" s="165"/>
      <c r="SWZ1" s="165"/>
      <c r="SXA1" s="165"/>
      <c r="SXB1" s="165"/>
      <c r="SXC1" s="165"/>
      <c r="SXD1" s="165"/>
      <c r="SXE1" s="165"/>
      <c r="SXF1" s="165"/>
      <c r="SXG1" s="165"/>
      <c r="SXH1" s="165"/>
      <c r="SXI1" s="165"/>
      <c r="SXJ1" s="165"/>
      <c r="SXK1" s="165"/>
      <c r="SXL1" s="165"/>
      <c r="SXM1" s="165"/>
      <c r="SXN1" s="165"/>
      <c r="SXO1" s="165"/>
      <c r="SXP1" s="165"/>
      <c r="SXQ1" s="165"/>
      <c r="SXR1" s="165"/>
      <c r="SXS1" s="165"/>
      <c r="SXT1" s="165"/>
      <c r="SXU1" s="165"/>
      <c r="SXV1" s="165"/>
      <c r="SXW1" s="165"/>
      <c r="SXX1" s="165"/>
      <c r="SXY1" s="165"/>
      <c r="SXZ1" s="165"/>
      <c r="SYA1" s="165"/>
      <c r="SYB1" s="165"/>
      <c r="SYC1" s="165"/>
      <c r="SYD1" s="165"/>
      <c r="SYE1" s="165"/>
      <c r="SYF1" s="165"/>
      <c r="SYG1" s="165"/>
      <c r="SYH1" s="165"/>
      <c r="SYI1" s="165"/>
      <c r="SYJ1" s="165"/>
      <c r="SYK1" s="165"/>
      <c r="SYL1" s="165"/>
      <c r="SYM1" s="165"/>
      <c r="SYN1" s="165"/>
      <c r="SYO1" s="165"/>
      <c r="SYP1" s="165"/>
      <c r="SYQ1" s="165"/>
      <c r="SYR1" s="165"/>
      <c r="SYS1" s="165"/>
      <c r="SYT1" s="165"/>
      <c r="SYU1" s="165"/>
      <c r="SYV1" s="165"/>
      <c r="SYW1" s="165"/>
      <c r="SYX1" s="165"/>
      <c r="SYY1" s="165"/>
      <c r="SYZ1" s="165"/>
      <c r="SZA1" s="165"/>
      <c r="SZB1" s="165"/>
      <c r="SZC1" s="165"/>
      <c r="SZD1" s="165"/>
      <c r="SZE1" s="165"/>
      <c r="SZF1" s="165"/>
      <c r="SZG1" s="165"/>
      <c r="SZH1" s="165"/>
      <c r="SZI1" s="165"/>
      <c r="SZJ1" s="165"/>
      <c r="SZK1" s="165"/>
      <c r="SZL1" s="165"/>
      <c r="SZM1" s="165"/>
      <c r="SZN1" s="165"/>
      <c r="SZO1" s="165"/>
      <c r="SZP1" s="165"/>
      <c r="SZQ1" s="165"/>
      <c r="SZR1" s="165"/>
      <c r="SZS1" s="165"/>
      <c r="SZT1" s="165"/>
      <c r="SZU1" s="165"/>
      <c r="SZV1" s="165"/>
      <c r="SZW1" s="165"/>
      <c r="SZX1" s="165"/>
      <c r="SZY1" s="165"/>
      <c r="SZZ1" s="165"/>
      <c r="TAA1" s="165"/>
      <c r="TAB1" s="165"/>
      <c r="TAC1" s="165"/>
      <c r="TAD1" s="165"/>
      <c r="TAE1" s="165"/>
      <c r="TAF1" s="165"/>
      <c r="TAG1" s="165"/>
      <c r="TAH1" s="165"/>
      <c r="TAI1" s="165"/>
      <c r="TAJ1" s="165"/>
      <c r="TAK1" s="165"/>
      <c r="TAL1" s="165"/>
      <c r="TAM1" s="165"/>
      <c r="TAN1" s="165"/>
      <c r="TAO1" s="165"/>
      <c r="TAP1" s="165"/>
      <c r="TAQ1" s="165"/>
      <c r="TAR1" s="165"/>
      <c r="TAS1" s="165"/>
      <c r="TAT1" s="165"/>
      <c r="TAU1" s="165"/>
      <c r="TAV1" s="165"/>
      <c r="TAW1" s="165"/>
      <c r="TAX1" s="165"/>
      <c r="TAY1" s="165"/>
      <c r="TAZ1" s="165"/>
      <c r="TBA1" s="165"/>
      <c r="TBB1" s="165"/>
      <c r="TBC1" s="165"/>
      <c r="TBD1" s="165"/>
      <c r="TBE1" s="165"/>
      <c r="TBF1" s="165"/>
      <c r="TBG1" s="165"/>
      <c r="TBH1" s="165"/>
      <c r="TBI1" s="165"/>
      <c r="TBJ1" s="165"/>
      <c r="TBK1" s="165"/>
      <c r="TBL1" s="165"/>
      <c r="TBM1" s="165"/>
      <c r="TBN1" s="165"/>
      <c r="TBO1" s="165"/>
      <c r="TBP1" s="165"/>
      <c r="TBQ1" s="165"/>
      <c r="TBR1" s="165"/>
      <c r="TBS1" s="165"/>
      <c r="TBT1" s="165"/>
      <c r="TBU1" s="165"/>
      <c r="TBV1" s="165"/>
      <c r="TBW1" s="165"/>
      <c r="TBX1" s="165"/>
      <c r="TBY1" s="165"/>
      <c r="TBZ1" s="165"/>
      <c r="TCA1" s="165"/>
      <c r="TCB1" s="165"/>
      <c r="TCC1" s="165"/>
      <c r="TCD1" s="165"/>
      <c r="TCE1" s="165"/>
      <c r="TCF1" s="165"/>
      <c r="TCG1" s="165"/>
      <c r="TCH1" s="165"/>
      <c r="TCI1" s="165"/>
      <c r="TCJ1" s="165"/>
      <c r="TCK1" s="165"/>
      <c r="TCL1" s="165"/>
      <c r="TCM1" s="165"/>
      <c r="TCN1" s="165"/>
      <c r="TCO1" s="165"/>
      <c r="TCP1" s="165"/>
      <c r="TCQ1" s="165"/>
      <c r="TCR1" s="165"/>
      <c r="TCS1" s="165"/>
      <c r="TCT1" s="165"/>
      <c r="TCU1" s="165"/>
      <c r="TCV1" s="165"/>
      <c r="TCW1" s="165"/>
      <c r="TCX1" s="165"/>
      <c r="TCY1" s="165"/>
      <c r="TCZ1" s="165"/>
      <c r="TDA1" s="165"/>
      <c r="TDB1" s="165"/>
      <c r="TDC1" s="165"/>
      <c r="TDD1" s="165"/>
      <c r="TDE1" s="165"/>
      <c r="TDF1" s="165"/>
      <c r="TDG1" s="165"/>
      <c r="TDH1" s="165"/>
      <c r="TDI1" s="165"/>
      <c r="TDJ1" s="165"/>
      <c r="TDK1" s="165"/>
      <c r="TDL1" s="165"/>
      <c r="TDM1" s="165"/>
      <c r="TDN1" s="165"/>
      <c r="TDO1" s="165"/>
      <c r="TDP1" s="165"/>
      <c r="TDQ1" s="165"/>
      <c r="TDR1" s="165"/>
      <c r="TDS1" s="165"/>
      <c r="TDT1" s="165"/>
      <c r="TDU1" s="165"/>
      <c r="TDV1" s="165"/>
      <c r="TDW1" s="165"/>
      <c r="TDX1" s="165"/>
      <c r="TDY1" s="165"/>
      <c r="TDZ1" s="165"/>
      <c r="TEA1" s="165"/>
      <c r="TEB1" s="165"/>
      <c r="TEC1" s="165"/>
      <c r="TED1" s="165"/>
      <c r="TEE1" s="165"/>
      <c r="TEF1" s="165"/>
      <c r="TEG1" s="165"/>
      <c r="TEH1" s="165"/>
      <c r="TEI1" s="165"/>
      <c r="TEJ1" s="165"/>
      <c r="TEK1" s="165"/>
      <c r="TEL1" s="165"/>
      <c r="TEM1" s="165"/>
      <c r="TEN1" s="165"/>
      <c r="TEO1" s="165"/>
      <c r="TEP1" s="165"/>
      <c r="TEQ1" s="165"/>
      <c r="TER1" s="165"/>
      <c r="TES1" s="165"/>
      <c r="TET1" s="165"/>
      <c r="TEU1" s="165"/>
      <c r="TEV1" s="165"/>
      <c r="TEW1" s="165"/>
      <c r="TEX1" s="165"/>
      <c r="TEY1" s="165"/>
      <c r="TEZ1" s="165"/>
      <c r="TFA1" s="165"/>
      <c r="TFB1" s="165"/>
      <c r="TFC1" s="165"/>
      <c r="TFD1" s="165"/>
      <c r="TFE1" s="165"/>
      <c r="TFF1" s="165"/>
      <c r="TFG1" s="165"/>
      <c r="TFH1" s="165"/>
      <c r="TFI1" s="165"/>
      <c r="TFJ1" s="165"/>
      <c r="TFK1" s="165"/>
      <c r="TFL1" s="165"/>
      <c r="TFM1" s="165"/>
      <c r="TFN1" s="165"/>
      <c r="TFO1" s="165"/>
      <c r="TFP1" s="165"/>
      <c r="TFQ1" s="165"/>
      <c r="TFR1" s="165"/>
      <c r="TFS1" s="165"/>
      <c r="TFT1" s="165"/>
      <c r="TFU1" s="165"/>
      <c r="TFV1" s="165"/>
      <c r="TFW1" s="165"/>
      <c r="TFX1" s="165"/>
      <c r="TFY1" s="165"/>
      <c r="TFZ1" s="165"/>
      <c r="TGA1" s="165"/>
      <c r="TGB1" s="165"/>
      <c r="TGC1" s="165"/>
      <c r="TGD1" s="165"/>
      <c r="TGE1" s="165"/>
      <c r="TGF1" s="165"/>
      <c r="TGG1" s="165"/>
      <c r="TGH1" s="165"/>
      <c r="TGI1" s="165"/>
      <c r="TGJ1" s="165"/>
      <c r="TGK1" s="165"/>
      <c r="TGL1" s="165"/>
      <c r="TGM1" s="165"/>
      <c r="TGN1" s="165"/>
      <c r="TGO1" s="165"/>
      <c r="TGP1" s="165"/>
      <c r="TGQ1" s="165"/>
      <c r="TGR1" s="165"/>
      <c r="TGS1" s="165"/>
      <c r="TGT1" s="165"/>
      <c r="TGU1" s="165"/>
      <c r="TGV1" s="165"/>
      <c r="TGW1" s="165"/>
      <c r="TGX1" s="165"/>
      <c r="TGY1" s="165"/>
      <c r="TGZ1" s="165"/>
      <c r="THA1" s="165"/>
      <c r="THB1" s="165"/>
      <c r="THC1" s="165"/>
      <c r="THD1" s="165"/>
      <c r="THE1" s="165"/>
      <c r="THF1" s="165"/>
      <c r="THG1" s="165"/>
      <c r="THH1" s="165"/>
      <c r="THI1" s="165"/>
      <c r="THJ1" s="165"/>
      <c r="THK1" s="165"/>
      <c r="THL1" s="165"/>
      <c r="THM1" s="165"/>
      <c r="THN1" s="165"/>
      <c r="THO1" s="165"/>
      <c r="THP1" s="165"/>
      <c r="THQ1" s="165"/>
      <c r="THR1" s="165"/>
      <c r="THS1" s="165"/>
      <c r="THT1" s="165"/>
      <c r="THU1" s="165"/>
      <c r="THV1" s="165"/>
      <c r="THW1" s="165"/>
      <c r="THX1" s="165"/>
      <c r="THY1" s="165"/>
      <c r="THZ1" s="165"/>
      <c r="TIA1" s="165"/>
      <c r="TIB1" s="165"/>
      <c r="TIC1" s="165"/>
      <c r="TID1" s="165"/>
      <c r="TIE1" s="165"/>
      <c r="TIF1" s="165"/>
      <c r="TIG1" s="165"/>
      <c r="TIH1" s="165"/>
      <c r="TII1" s="165"/>
      <c r="TIJ1" s="165"/>
      <c r="TIK1" s="165"/>
      <c r="TIL1" s="165"/>
      <c r="TIM1" s="165"/>
      <c r="TIN1" s="165"/>
      <c r="TIO1" s="165"/>
      <c r="TIP1" s="165"/>
      <c r="TIQ1" s="165"/>
      <c r="TIR1" s="165"/>
      <c r="TIS1" s="165"/>
      <c r="TIT1" s="165"/>
      <c r="TIU1" s="165"/>
      <c r="TIV1" s="165"/>
      <c r="TIW1" s="165"/>
      <c r="TIX1" s="165"/>
      <c r="TIY1" s="165"/>
      <c r="TIZ1" s="165"/>
      <c r="TJA1" s="165"/>
      <c r="TJB1" s="165"/>
      <c r="TJC1" s="165"/>
      <c r="TJD1" s="165"/>
      <c r="TJE1" s="165"/>
      <c r="TJF1" s="165"/>
      <c r="TJG1" s="165"/>
      <c r="TJH1" s="165"/>
      <c r="TJI1" s="165"/>
      <c r="TJJ1" s="165"/>
      <c r="TJK1" s="165"/>
      <c r="TJL1" s="165"/>
      <c r="TJM1" s="165"/>
      <c r="TJN1" s="165"/>
      <c r="TJO1" s="165"/>
      <c r="TJP1" s="165"/>
      <c r="TJQ1" s="165"/>
      <c r="TJR1" s="165"/>
      <c r="TJS1" s="165"/>
      <c r="TJT1" s="165"/>
      <c r="TJU1" s="165"/>
      <c r="TJV1" s="165"/>
      <c r="TJW1" s="165"/>
      <c r="TJX1" s="165"/>
      <c r="TJY1" s="165"/>
      <c r="TJZ1" s="165"/>
      <c r="TKA1" s="165"/>
      <c r="TKB1" s="165"/>
      <c r="TKC1" s="165"/>
      <c r="TKD1" s="165"/>
      <c r="TKE1" s="165"/>
      <c r="TKF1" s="165"/>
      <c r="TKG1" s="165"/>
      <c r="TKH1" s="165"/>
      <c r="TKI1" s="165"/>
      <c r="TKJ1" s="165"/>
      <c r="TKK1" s="165"/>
      <c r="TKL1" s="165"/>
      <c r="TKM1" s="165"/>
      <c r="TKN1" s="165"/>
      <c r="TKO1" s="165"/>
      <c r="TKP1" s="165"/>
      <c r="TKQ1" s="165"/>
      <c r="TKR1" s="165"/>
      <c r="TKS1" s="165"/>
      <c r="TKT1" s="165"/>
      <c r="TKU1" s="165"/>
      <c r="TKV1" s="165"/>
      <c r="TKW1" s="165"/>
      <c r="TKX1" s="165"/>
      <c r="TKY1" s="165"/>
      <c r="TKZ1" s="165"/>
      <c r="TLA1" s="165"/>
      <c r="TLB1" s="165"/>
      <c r="TLC1" s="165"/>
      <c r="TLD1" s="165"/>
      <c r="TLE1" s="165"/>
      <c r="TLF1" s="165"/>
      <c r="TLG1" s="165"/>
      <c r="TLH1" s="165"/>
      <c r="TLI1" s="165"/>
      <c r="TLJ1" s="165"/>
      <c r="TLK1" s="165"/>
      <c r="TLL1" s="165"/>
      <c r="TLM1" s="165"/>
      <c r="TLN1" s="165"/>
      <c r="TLO1" s="165"/>
      <c r="TLP1" s="165"/>
      <c r="TLQ1" s="165"/>
      <c r="TLR1" s="165"/>
      <c r="TLS1" s="165"/>
      <c r="TLT1" s="165"/>
      <c r="TLU1" s="165"/>
      <c r="TLV1" s="165"/>
      <c r="TLW1" s="165"/>
      <c r="TLX1" s="165"/>
      <c r="TLY1" s="165"/>
      <c r="TLZ1" s="165"/>
      <c r="TMA1" s="165"/>
      <c r="TMB1" s="165"/>
      <c r="TMC1" s="165"/>
      <c r="TMD1" s="165"/>
      <c r="TME1" s="165"/>
      <c r="TMF1" s="165"/>
      <c r="TMG1" s="165"/>
      <c r="TMH1" s="165"/>
      <c r="TMI1" s="165"/>
      <c r="TMJ1" s="165"/>
      <c r="TMK1" s="165"/>
      <c r="TML1" s="165"/>
      <c r="TMM1" s="165"/>
      <c r="TMN1" s="165"/>
      <c r="TMO1" s="165"/>
      <c r="TMP1" s="165"/>
      <c r="TMQ1" s="165"/>
      <c r="TMR1" s="165"/>
      <c r="TMS1" s="165"/>
      <c r="TMT1" s="165"/>
      <c r="TMU1" s="165"/>
      <c r="TMV1" s="165"/>
      <c r="TMW1" s="165"/>
      <c r="TMX1" s="165"/>
      <c r="TMY1" s="165"/>
      <c r="TMZ1" s="165"/>
      <c r="TNA1" s="165"/>
      <c r="TNB1" s="165"/>
      <c r="TNC1" s="165"/>
      <c r="TND1" s="165"/>
      <c r="TNE1" s="165"/>
      <c r="TNF1" s="165"/>
      <c r="TNG1" s="165"/>
      <c r="TNH1" s="165"/>
      <c r="TNI1" s="165"/>
      <c r="TNJ1" s="165"/>
      <c r="TNK1" s="165"/>
      <c r="TNL1" s="165"/>
      <c r="TNM1" s="165"/>
      <c r="TNN1" s="165"/>
      <c r="TNO1" s="165"/>
      <c r="TNP1" s="165"/>
      <c r="TNQ1" s="165"/>
      <c r="TNR1" s="165"/>
      <c r="TNS1" s="165"/>
      <c r="TNT1" s="165"/>
      <c r="TNU1" s="165"/>
      <c r="TNV1" s="165"/>
      <c r="TNW1" s="165"/>
      <c r="TNX1" s="165"/>
      <c r="TNY1" s="165"/>
      <c r="TNZ1" s="165"/>
      <c r="TOA1" s="165"/>
      <c r="TOB1" s="165"/>
      <c r="TOC1" s="165"/>
      <c r="TOD1" s="165"/>
      <c r="TOE1" s="165"/>
      <c r="TOF1" s="165"/>
      <c r="TOG1" s="165"/>
      <c r="TOH1" s="165"/>
      <c r="TOI1" s="165"/>
      <c r="TOJ1" s="165"/>
      <c r="TOK1" s="165"/>
      <c r="TOL1" s="165"/>
      <c r="TOM1" s="165"/>
      <c r="TON1" s="165"/>
      <c r="TOO1" s="165"/>
      <c r="TOP1" s="165"/>
      <c r="TOQ1" s="165"/>
      <c r="TOR1" s="165"/>
      <c r="TOS1" s="165"/>
      <c r="TOT1" s="165"/>
      <c r="TOU1" s="165"/>
      <c r="TOV1" s="165"/>
      <c r="TOW1" s="165"/>
      <c r="TOX1" s="165"/>
      <c r="TOY1" s="165"/>
      <c r="TOZ1" s="165"/>
      <c r="TPA1" s="165"/>
      <c r="TPB1" s="165"/>
      <c r="TPC1" s="165"/>
      <c r="TPD1" s="165"/>
      <c r="TPE1" s="165"/>
      <c r="TPF1" s="165"/>
      <c r="TPG1" s="165"/>
      <c r="TPH1" s="165"/>
      <c r="TPI1" s="165"/>
      <c r="TPJ1" s="165"/>
      <c r="TPK1" s="165"/>
      <c r="TPL1" s="165"/>
      <c r="TPM1" s="165"/>
      <c r="TPN1" s="165"/>
      <c r="TPO1" s="165"/>
      <c r="TPP1" s="165"/>
      <c r="TPQ1" s="165"/>
      <c r="TPR1" s="165"/>
      <c r="TPS1" s="165"/>
      <c r="TPT1" s="165"/>
      <c r="TPU1" s="165"/>
      <c r="TPV1" s="165"/>
      <c r="TPW1" s="165"/>
      <c r="TPX1" s="165"/>
      <c r="TPY1" s="165"/>
      <c r="TPZ1" s="165"/>
      <c r="TQA1" s="165"/>
      <c r="TQB1" s="165"/>
      <c r="TQC1" s="165"/>
      <c r="TQD1" s="165"/>
      <c r="TQE1" s="165"/>
      <c r="TQF1" s="165"/>
      <c r="TQG1" s="165"/>
      <c r="TQH1" s="165"/>
      <c r="TQI1" s="165"/>
      <c r="TQJ1" s="165"/>
      <c r="TQK1" s="165"/>
      <c r="TQL1" s="165"/>
      <c r="TQM1" s="165"/>
      <c r="TQN1" s="165"/>
      <c r="TQO1" s="165"/>
      <c r="TQP1" s="165"/>
      <c r="TQQ1" s="165"/>
      <c r="TQR1" s="165"/>
      <c r="TQS1" s="165"/>
      <c r="TQT1" s="165"/>
      <c r="TQU1" s="165"/>
      <c r="TQV1" s="165"/>
      <c r="TQW1" s="165"/>
      <c r="TQX1" s="165"/>
      <c r="TQY1" s="165"/>
      <c r="TQZ1" s="165"/>
      <c r="TRA1" s="165"/>
      <c r="TRB1" s="165"/>
      <c r="TRC1" s="165"/>
      <c r="TRD1" s="165"/>
      <c r="TRE1" s="165"/>
      <c r="TRF1" s="165"/>
      <c r="TRG1" s="165"/>
      <c r="TRH1" s="165"/>
      <c r="TRI1" s="165"/>
      <c r="TRJ1" s="165"/>
      <c r="TRK1" s="165"/>
      <c r="TRL1" s="165"/>
      <c r="TRM1" s="165"/>
      <c r="TRN1" s="165"/>
      <c r="TRO1" s="165"/>
      <c r="TRP1" s="165"/>
      <c r="TRQ1" s="165"/>
      <c r="TRR1" s="165"/>
      <c r="TRS1" s="165"/>
      <c r="TRT1" s="165"/>
      <c r="TRU1" s="165"/>
      <c r="TRV1" s="165"/>
      <c r="TRW1" s="165"/>
      <c r="TRX1" s="165"/>
      <c r="TRY1" s="165"/>
      <c r="TRZ1" s="165"/>
      <c r="TSA1" s="165"/>
      <c r="TSB1" s="165"/>
      <c r="TSC1" s="165"/>
      <c r="TSD1" s="165"/>
      <c r="TSE1" s="165"/>
      <c r="TSF1" s="165"/>
      <c r="TSG1" s="165"/>
      <c r="TSH1" s="165"/>
      <c r="TSI1" s="165"/>
      <c r="TSJ1" s="165"/>
      <c r="TSK1" s="165"/>
      <c r="TSL1" s="165"/>
      <c r="TSM1" s="165"/>
      <c r="TSN1" s="165"/>
      <c r="TSO1" s="165"/>
      <c r="TSP1" s="165"/>
      <c r="TSQ1" s="165"/>
      <c r="TSR1" s="165"/>
      <c r="TSS1" s="165"/>
      <c r="TST1" s="165"/>
      <c r="TSU1" s="165"/>
      <c r="TSV1" s="165"/>
      <c r="TSW1" s="165"/>
      <c r="TSX1" s="165"/>
      <c r="TSY1" s="165"/>
      <c r="TSZ1" s="165"/>
      <c r="TTA1" s="165"/>
      <c r="TTB1" s="165"/>
      <c r="TTC1" s="165"/>
      <c r="TTD1" s="165"/>
      <c r="TTE1" s="165"/>
      <c r="TTF1" s="165"/>
      <c r="TTG1" s="165"/>
      <c r="TTH1" s="165"/>
      <c r="TTI1" s="165"/>
      <c r="TTJ1" s="165"/>
      <c r="TTK1" s="165"/>
      <c r="TTL1" s="165"/>
      <c r="TTM1" s="165"/>
      <c r="TTN1" s="165"/>
      <c r="TTO1" s="165"/>
      <c r="TTP1" s="165"/>
      <c r="TTQ1" s="165"/>
      <c r="TTR1" s="165"/>
      <c r="TTS1" s="165"/>
      <c r="TTT1" s="165"/>
      <c r="TTU1" s="165"/>
      <c r="TTV1" s="165"/>
      <c r="TTW1" s="165"/>
      <c r="TTX1" s="165"/>
      <c r="TTY1" s="165"/>
      <c r="TTZ1" s="165"/>
      <c r="TUA1" s="165"/>
      <c r="TUB1" s="165"/>
      <c r="TUC1" s="165"/>
      <c r="TUD1" s="165"/>
      <c r="TUE1" s="165"/>
      <c r="TUF1" s="165"/>
      <c r="TUG1" s="165"/>
      <c r="TUH1" s="165"/>
      <c r="TUI1" s="165"/>
      <c r="TUJ1" s="165"/>
      <c r="TUK1" s="165"/>
      <c r="TUL1" s="165"/>
      <c r="TUM1" s="165"/>
      <c r="TUN1" s="165"/>
      <c r="TUO1" s="165"/>
      <c r="TUP1" s="165"/>
      <c r="TUQ1" s="165"/>
      <c r="TUR1" s="165"/>
      <c r="TUS1" s="165"/>
      <c r="TUT1" s="165"/>
      <c r="TUU1" s="165"/>
      <c r="TUV1" s="165"/>
      <c r="TUW1" s="165"/>
      <c r="TUX1" s="165"/>
      <c r="TUY1" s="165"/>
      <c r="TUZ1" s="165"/>
      <c r="TVA1" s="165"/>
      <c r="TVB1" s="165"/>
      <c r="TVC1" s="165"/>
      <c r="TVD1" s="165"/>
      <c r="TVE1" s="165"/>
      <c r="TVF1" s="165"/>
      <c r="TVG1" s="165"/>
      <c r="TVH1" s="165"/>
      <c r="TVI1" s="165"/>
      <c r="TVJ1" s="165"/>
      <c r="TVK1" s="165"/>
      <c r="TVL1" s="165"/>
      <c r="TVM1" s="165"/>
      <c r="TVN1" s="165"/>
      <c r="TVO1" s="165"/>
      <c r="TVP1" s="165"/>
      <c r="TVQ1" s="165"/>
      <c r="TVR1" s="165"/>
      <c r="TVS1" s="165"/>
      <c r="TVT1" s="165"/>
      <c r="TVU1" s="165"/>
      <c r="TVV1" s="165"/>
      <c r="TVW1" s="165"/>
      <c r="TVX1" s="165"/>
      <c r="TVY1" s="165"/>
      <c r="TVZ1" s="165"/>
      <c r="TWA1" s="165"/>
      <c r="TWB1" s="165"/>
      <c r="TWC1" s="165"/>
      <c r="TWD1" s="165"/>
      <c r="TWE1" s="165"/>
      <c r="TWF1" s="165"/>
      <c r="TWG1" s="165"/>
      <c r="TWH1" s="165"/>
      <c r="TWI1" s="165"/>
      <c r="TWJ1" s="165"/>
      <c r="TWK1" s="165"/>
      <c r="TWL1" s="165"/>
      <c r="TWM1" s="165"/>
      <c r="TWN1" s="165"/>
      <c r="TWO1" s="165"/>
      <c r="TWP1" s="165"/>
      <c r="TWQ1" s="165"/>
      <c r="TWR1" s="165"/>
      <c r="TWS1" s="165"/>
      <c r="TWT1" s="165"/>
      <c r="TWU1" s="165"/>
      <c r="TWV1" s="165"/>
      <c r="TWW1" s="165"/>
      <c r="TWX1" s="165"/>
      <c r="TWY1" s="165"/>
      <c r="TWZ1" s="165"/>
      <c r="TXA1" s="165"/>
      <c r="TXB1" s="165"/>
      <c r="TXC1" s="165"/>
      <c r="TXD1" s="165"/>
      <c r="TXE1" s="165"/>
      <c r="TXF1" s="165"/>
      <c r="TXG1" s="165"/>
      <c r="TXH1" s="165"/>
      <c r="TXI1" s="165"/>
      <c r="TXJ1" s="165"/>
      <c r="TXK1" s="165"/>
      <c r="TXL1" s="165"/>
      <c r="TXM1" s="165"/>
      <c r="TXN1" s="165"/>
      <c r="TXO1" s="165"/>
      <c r="TXP1" s="165"/>
      <c r="TXQ1" s="165"/>
      <c r="TXR1" s="165"/>
      <c r="TXS1" s="165"/>
      <c r="TXT1" s="165"/>
      <c r="TXU1" s="165"/>
      <c r="TXV1" s="165"/>
      <c r="TXW1" s="165"/>
      <c r="TXX1" s="165"/>
      <c r="TXY1" s="165"/>
      <c r="TXZ1" s="165"/>
      <c r="TYA1" s="165"/>
      <c r="TYB1" s="165"/>
      <c r="TYC1" s="165"/>
      <c r="TYD1" s="165"/>
      <c r="TYE1" s="165"/>
      <c r="TYF1" s="165"/>
      <c r="TYG1" s="165"/>
      <c r="TYH1" s="165"/>
      <c r="TYI1" s="165"/>
      <c r="TYJ1" s="165"/>
      <c r="TYK1" s="165"/>
      <c r="TYL1" s="165"/>
      <c r="TYM1" s="165"/>
      <c r="TYN1" s="165"/>
      <c r="TYO1" s="165"/>
      <c r="TYP1" s="165"/>
      <c r="TYQ1" s="165"/>
      <c r="TYR1" s="165"/>
      <c r="TYS1" s="165"/>
      <c r="TYT1" s="165"/>
      <c r="TYU1" s="165"/>
      <c r="TYV1" s="165"/>
      <c r="TYW1" s="165"/>
      <c r="TYX1" s="165"/>
      <c r="TYY1" s="165"/>
      <c r="TYZ1" s="165"/>
      <c r="TZA1" s="165"/>
      <c r="TZB1" s="165"/>
      <c r="TZC1" s="165"/>
      <c r="TZD1" s="165"/>
      <c r="TZE1" s="165"/>
      <c r="TZF1" s="165"/>
      <c r="TZG1" s="165"/>
      <c r="TZH1" s="165"/>
      <c r="TZI1" s="165"/>
      <c r="TZJ1" s="165"/>
      <c r="TZK1" s="165"/>
      <c r="TZL1" s="165"/>
      <c r="TZM1" s="165"/>
      <c r="TZN1" s="165"/>
      <c r="TZO1" s="165"/>
      <c r="TZP1" s="165"/>
      <c r="TZQ1" s="165"/>
      <c r="TZR1" s="165"/>
      <c r="TZS1" s="165"/>
      <c r="TZT1" s="165"/>
      <c r="TZU1" s="165"/>
      <c r="TZV1" s="165"/>
      <c r="TZW1" s="165"/>
      <c r="TZX1" s="165"/>
      <c r="TZY1" s="165"/>
      <c r="TZZ1" s="165"/>
      <c r="UAA1" s="165"/>
      <c r="UAB1" s="165"/>
      <c r="UAC1" s="165"/>
      <c r="UAD1" s="165"/>
      <c r="UAE1" s="165"/>
      <c r="UAF1" s="165"/>
      <c r="UAG1" s="165"/>
      <c r="UAH1" s="165"/>
      <c r="UAI1" s="165"/>
      <c r="UAJ1" s="165"/>
      <c r="UAK1" s="165"/>
      <c r="UAL1" s="165"/>
      <c r="UAM1" s="165"/>
      <c r="UAN1" s="165"/>
      <c r="UAO1" s="165"/>
      <c r="UAP1" s="165"/>
      <c r="UAQ1" s="165"/>
      <c r="UAR1" s="165"/>
      <c r="UAS1" s="165"/>
      <c r="UAT1" s="165"/>
      <c r="UAU1" s="165"/>
      <c r="UAV1" s="165"/>
      <c r="UAW1" s="165"/>
      <c r="UAX1" s="165"/>
      <c r="UAY1" s="165"/>
      <c r="UAZ1" s="165"/>
      <c r="UBA1" s="165"/>
      <c r="UBB1" s="165"/>
      <c r="UBC1" s="165"/>
      <c r="UBD1" s="165"/>
      <c r="UBE1" s="165"/>
      <c r="UBF1" s="165"/>
      <c r="UBG1" s="165"/>
      <c r="UBH1" s="165"/>
      <c r="UBI1" s="165"/>
      <c r="UBJ1" s="165"/>
      <c r="UBK1" s="165"/>
      <c r="UBL1" s="165"/>
      <c r="UBM1" s="165"/>
      <c r="UBN1" s="165"/>
      <c r="UBO1" s="165"/>
      <c r="UBP1" s="165"/>
      <c r="UBQ1" s="165"/>
      <c r="UBR1" s="165"/>
      <c r="UBS1" s="165"/>
      <c r="UBT1" s="165"/>
      <c r="UBU1" s="165"/>
      <c r="UBV1" s="165"/>
      <c r="UBW1" s="165"/>
      <c r="UBX1" s="165"/>
      <c r="UBY1" s="165"/>
      <c r="UBZ1" s="165"/>
      <c r="UCA1" s="165"/>
      <c r="UCB1" s="165"/>
      <c r="UCC1" s="165"/>
      <c r="UCD1" s="165"/>
      <c r="UCE1" s="165"/>
      <c r="UCF1" s="165"/>
      <c r="UCG1" s="165"/>
      <c r="UCH1" s="165"/>
      <c r="UCI1" s="165"/>
      <c r="UCJ1" s="165"/>
      <c r="UCK1" s="165"/>
      <c r="UCL1" s="165"/>
      <c r="UCM1" s="165"/>
      <c r="UCN1" s="165"/>
      <c r="UCO1" s="165"/>
      <c r="UCP1" s="165"/>
      <c r="UCQ1" s="165"/>
      <c r="UCR1" s="165"/>
      <c r="UCS1" s="165"/>
      <c r="UCT1" s="165"/>
      <c r="UCU1" s="165"/>
      <c r="UCV1" s="165"/>
      <c r="UCW1" s="165"/>
      <c r="UCX1" s="165"/>
      <c r="UCY1" s="165"/>
      <c r="UCZ1" s="165"/>
      <c r="UDA1" s="165"/>
      <c r="UDB1" s="165"/>
      <c r="UDC1" s="165"/>
      <c r="UDD1" s="165"/>
      <c r="UDE1" s="165"/>
      <c r="UDF1" s="165"/>
      <c r="UDG1" s="165"/>
      <c r="UDH1" s="165"/>
      <c r="UDI1" s="165"/>
      <c r="UDJ1" s="165"/>
      <c r="UDK1" s="165"/>
      <c r="UDL1" s="165"/>
      <c r="UDM1" s="165"/>
      <c r="UDN1" s="165"/>
      <c r="UDO1" s="165"/>
      <c r="UDP1" s="165"/>
      <c r="UDQ1" s="165"/>
      <c r="UDR1" s="165"/>
      <c r="UDS1" s="165"/>
      <c r="UDT1" s="165"/>
      <c r="UDU1" s="165"/>
      <c r="UDV1" s="165"/>
      <c r="UDW1" s="165"/>
      <c r="UDX1" s="165"/>
      <c r="UDY1" s="165"/>
      <c r="UDZ1" s="165"/>
      <c r="UEA1" s="165"/>
      <c r="UEB1" s="165"/>
      <c r="UEC1" s="165"/>
      <c r="UED1" s="165"/>
      <c r="UEE1" s="165"/>
      <c r="UEF1" s="165"/>
      <c r="UEG1" s="165"/>
      <c r="UEH1" s="165"/>
      <c r="UEI1" s="165"/>
      <c r="UEJ1" s="165"/>
      <c r="UEK1" s="165"/>
      <c r="UEL1" s="165"/>
      <c r="UEM1" s="165"/>
      <c r="UEN1" s="165"/>
      <c r="UEO1" s="165"/>
      <c r="UEP1" s="165"/>
      <c r="UEQ1" s="165"/>
      <c r="UER1" s="165"/>
      <c r="UES1" s="165"/>
      <c r="UET1" s="165"/>
      <c r="UEU1" s="165"/>
      <c r="UEV1" s="165"/>
      <c r="UEW1" s="165"/>
      <c r="UEX1" s="165"/>
      <c r="UEY1" s="165"/>
      <c r="UEZ1" s="165"/>
      <c r="UFA1" s="165"/>
      <c r="UFB1" s="165"/>
      <c r="UFC1" s="165"/>
      <c r="UFD1" s="165"/>
      <c r="UFE1" s="165"/>
      <c r="UFF1" s="165"/>
      <c r="UFG1" s="165"/>
      <c r="UFH1" s="165"/>
      <c r="UFI1" s="165"/>
      <c r="UFJ1" s="165"/>
      <c r="UFK1" s="165"/>
      <c r="UFL1" s="165"/>
      <c r="UFM1" s="165"/>
      <c r="UFN1" s="165"/>
      <c r="UFO1" s="165"/>
      <c r="UFP1" s="165"/>
      <c r="UFQ1" s="165"/>
      <c r="UFR1" s="165"/>
      <c r="UFS1" s="165"/>
      <c r="UFT1" s="165"/>
      <c r="UFU1" s="165"/>
      <c r="UFV1" s="165"/>
      <c r="UFW1" s="165"/>
      <c r="UFX1" s="165"/>
      <c r="UFY1" s="165"/>
      <c r="UFZ1" s="165"/>
      <c r="UGA1" s="165"/>
      <c r="UGB1" s="165"/>
      <c r="UGC1" s="165"/>
      <c r="UGD1" s="165"/>
      <c r="UGE1" s="165"/>
      <c r="UGF1" s="165"/>
      <c r="UGG1" s="165"/>
      <c r="UGH1" s="165"/>
      <c r="UGI1" s="165"/>
      <c r="UGJ1" s="165"/>
      <c r="UGK1" s="165"/>
      <c r="UGL1" s="165"/>
      <c r="UGM1" s="165"/>
      <c r="UGN1" s="165"/>
      <c r="UGO1" s="165"/>
      <c r="UGP1" s="165"/>
      <c r="UGQ1" s="165"/>
      <c r="UGR1" s="165"/>
      <c r="UGS1" s="165"/>
      <c r="UGT1" s="165"/>
      <c r="UGU1" s="165"/>
      <c r="UGV1" s="165"/>
      <c r="UGW1" s="165"/>
      <c r="UGX1" s="165"/>
      <c r="UGY1" s="165"/>
      <c r="UGZ1" s="165"/>
      <c r="UHA1" s="165"/>
      <c r="UHB1" s="165"/>
      <c r="UHC1" s="165"/>
      <c r="UHD1" s="165"/>
      <c r="UHE1" s="165"/>
      <c r="UHF1" s="165"/>
      <c r="UHG1" s="165"/>
      <c r="UHH1" s="165"/>
      <c r="UHI1" s="165"/>
      <c r="UHJ1" s="165"/>
      <c r="UHK1" s="165"/>
      <c r="UHL1" s="165"/>
      <c r="UHM1" s="165"/>
      <c r="UHN1" s="165"/>
      <c r="UHO1" s="165"/>
      <c r="UHP1" s="165"/>
      <c r="UHQ1" s="165"/>
      <c r="UHR1" s="165"/>
      <c r="UHS1" s="165"/>
      <c r="UHT1" s="165"/>
      <c r="UHU1" s="165"/>
      <c r="UHV1" s="165"/>
      <c r="UHW1" s="165"/>
      <c r="UHX1" s="165"/>
      <c r="UHY1" s="165"/>
      <c r="UHZ1" s="165"/>
      <c r="UIA1" s="165"/>
      <c r="UIB1" s="165"/>
      <c r="UIC1" s="165"/>
      <c r="UID1" s="165"/>
      <c r="UIE1" s="165"/>
      <c r="UIF1" s="165"/>
      <c r="UIG1" s="165"/>
      <c r="UIH1" s="165"/>
      <c r="UII1" s="165"/>
      <c r="UIJ1" s="165"/>
      <c r="UIK1" s="165"/>
      <c r="UIL1" s="165"/>
      <c r="UIM1" s="165"/>
      <c r="UIN1" s="165"/>
      <c r="UIO1" s="165"/>
      <c r="UIP1" s="165"/>
      <c r="UIQ1" s="165"/>
      <c r="UIR1" s="165"/>
      <c r="UIS1" s="165"/>
      <c r="UIT1" s="165"/>
      <c r="UIU1" s="165"/>
      <c r="UIV1" s="165"/>
      <c r="UIW1" s="165"/>
      <c r="UIX1" s="165"/>
      <c r="UIY1" s="165"/>
      <c r="UIZ1" s="165"/>
      <c r="UJA1" s="165"/>
      <c r="UJB1" s="165"/>
      <c r="UJC1" s="165"/>
      <c r="UJD1" s="165"/>
      <c r="UJE1" s="165"/>
      <c r="UJF1" s="165"/>
      <c r="UJG1" s="165"/>
      <c r="UJH1" s="165"/>
      <c r="UJI1" s="165"/>
      <c r="UJJ1" s="165"/>
      <c r="UJK1" s="165"/>
      <c r="UJL1" s="165"/>
      <c r="UJM1" s="165"/>
      <c r="UJN1" s="165"/>
      <c r="UJO1" s="165"/>
      <c r="UJP1" s="165"/>
      <c r="UJQ1" s="165"/>
      <c r="UJR1" s="165"/>
      <c r="UJS1" s="165"/>
      <c r="UJT1" s="165"/>
      <c r="UJU1" s="165"/>
      <c r="UJV1" s="165"/>
      <c r="UJW1" s="165"/>
      <c r="UJX1" s="165"/>
      <c r="UJY1" s="165"/>
      <c r="UJZ1" s="165"/>
      <c r="UKA1" s="165"/>
      <c r="UKB1" s="165"/>
      <c r="UKC1" s="165"/>
      <c r="UKD1" s="165"/>
      <c r="UKE1" s="165"/>
      <c r="UKF1" s="165"/>
      <c r="UKG1" s="165"/>
      <c r="UKH1" s="165"/>
      <c r="UKI1" s="165"/>
      <c r="UKJ1" s="165"/>
      <c r="UKK1" s="165"/>
      <c r="UKL1" s="165"/>
      <c r="UKM1" s="165"/>
      <c r="UKN1" s="165"/>
      <c r="UKO1" s="165"/>
      <c r="UKP1" s="165"/>
      <c r="UKQ1" s="165"/>
      <c r="UKR1" s="165"/>
      <c r="UKS1" s="165"/>
      <c r="UKT1" s="165"/>
      <c r="UKU1" s="165"/>
      <c r="UKV1" s="165"/>
      <c r="UKW1" s="165"/>
      <c r="UKX1" s="165"/>
      <c r="UKY1" s="165"/>
      <c r="UKZ1" s="165"/>
      <c r="ULA1" s="165"/>
      <c r="ULB1" s="165"/>
      <c r="ULC1" s="165"/>
      <c r="ULD1" s="165"/>
      <c r="ULE1" s="165"/>
      <c r="ULF1" s="165"/>
      <c r="ULG1" s="165"/>
      <c r="ULH1" s="165"/>
      <c r="ULI1" s="165"/>
      <c r="ULJ1" s="165"/>
      <c r="ULK1" s="165"/>
      <c r="ULL1" s="165"/>
      <c r="ULM1" s="165"/>
      <c r="ULN1" s="165"/>
      <c r="ULO1" s="165"/>
      <c r="ULP1" s="165"/>
      <c r="ULQ1" s="165"/>
      <c r="ULR1" s="165"/>
      <c r="ULS1" s="165"/>
      <c r="ULT1" s="165"/>
      <c r="ULU1" s="165"/>
      <c r="ULV1" s="165"/>
      <c r="ULW1" s="165"/>
      <c r="ULX1" s="165"/>
      <c r="ULY1" s="165"/>
      <c r="ULZ1" s="165"/>
      <c r="UMA1" s="165"/>
      <c r="UMB1" s="165"/>
      <c r="UMC1" s="165"/>
      <c r="UMD1" s="165"/>
      <c r="UME1" s="165"/>
      <c r="UMF1" s="165"/>
      <c r="UMG1" s="165"/>
      <c r="UMH1" s="165"/>
      <c r="UMI1" s="165"/>
      <c r="UMJ1" s="165"/>
      <c r="UMK1" s="165"/>
      <c r="UML1" s="165"/>
      <c r="UMM1" s="165"/>
      <c r="UMN1" s="165"/>
      <c r="UMO1" s="165"/>
      <c r="UMP1" s="165"/>
      <c r="UMQ1" s="165"/>
      <c r="UMR1" s="165"/>
      <c r="UMS1" s="165"/>
      <c r="UMT1" s="165"/>
      <c r="UMU1" s="165"/>
      <c r="UMV1" s="165"/>
      <c r="UMW1" s="165"/>
      <c r="UMX1" s="165"/>
      <c r="UMY1" s="165"/>
      <c r="UMZ1" s="165"/>
      <c r="UNA1" s="165"/>
      <c r="UNB1" s="165"/>
      <c r="UNC1" s="165"/>
      <c r="UND1" s="165"/>
      <c r="UNE1" s="165"/>
      <c r="UNF1" s="165"/>
      <c r="UNG1" s="165"/>
      <c r="UNH1" s="165"/>
      <c r="UNI1" s="165"/>
      <c r="UNJ1" s="165"/>
      <c r="UNK1" s="165"/>
      <c r="UNL1" s="165"/>
      <c r="UNM1" s="165"/>
      <c r="UNN1" s="165"/>
      <c r="UNO1" s="165"/>
      <c r="UNP1" s="165"/>
      <c r="UNQ1" s="165"/>
      <c r="UNR1" s="165"/>
      <c r="UNS1" s="165"/>
      <c r="UNT1" s="165"/>
      <c r="UNU1" s="165"/>
      <c r="UNV1" s="165"/>
      <c r="UNW1" s="165"/>
      <c r="UNX1" s="165"/>
      <c r="UNY1" s="165"/>
      <c r="UNZ1" s="165"/>
      <c r="UOA1" s="165"/>
      <c r="UOB1" s="165"/>
      <c r="UOC1" s="165"/>
      <c r="UOD1" s="165"/>
      <c r="UOE1" s="165"/>
      <c r="UOF1" s="165"/>
      <c r="UOG1" s="165"/>
      <c r="UOH1" s="165"/>
      <c r="UOI1" s="165"/>
      <c r="UOJ1" s="165"/>
      <c r="UOK1" s="165"/>
      <c r="UOL1" s="165"/>
      <c r="UOM1" s="165"/>
      <c r="UON1" s="165"/>
      <c r="UOO1" s="165"/>
      <c r="UOP1" s="165"/>
      <c r="UOQ1" s="165"/>
      <c r="UOR1" s="165"/>
      <c r="UOS1" s="165"/>
      <c r="UOT1" s="165"/>
      <c r="UOU1" s="165"/>
      <c r="UOV1" s="165"/>
      <c r="UOW1" s="165"/>
      <c r="UOX1" s="165"/>
      <c r="UOY1" s="165"/>
      <c r="UOZ1" s="165"/>
      <c r="UPA1" s="165"/>
      <c r="UPB1" s="165"/>
      <c r="UPC1" s="165"/>
      <c r="UPD1" s="165"/>
      <c r="UPE1" s="165"/>
      <c r="UPF1" s="165"/>
      <c r="UPG1" s="165"/>
      <c r="UPH1" s="165"/>
      <c r="UPI1" s="165"/>
      <c r="UPJ1" s="165"/>
      <c r="UPK1" s="165"/>
      <c r="UPL1" s="165"/>
      <c r="UPM1" s="165"/>
      <c r="UPN1" s="165"/>
      <c r="UPO1" s="165"/>
      <c r="UPP1" s="165"/>
      <c r="UPQ1" s="165"/>
      <c r="UPR1" s="165"/>
      <c r="UPS1" s="165"/>
      <c r="UPT1" s="165"/>
      <c r="UPU1" s="165"/>
      <c r="UPV1" s="165"/>
      <c r="UPW1" s="165"/>
      <c r="UPX1" s="165"/>
      <c r="UPY1" s="165"/>
      <c r="UPZ1" s="165"/>
      <c r="UQA1" s="165"/>
      <c r="UQB1" s="165"/>
      <c r="UQC1" s="165"/>
      <c r="UQD1" s="165"/>
      <c r="UQE1" s="165"/>
      <c r="UQF1" s="165"/>
      <c r="UQG1" s="165"/>
      <c r="UQH1" s="165"/>
      <c r="UQI1" s="165"/>
      <c r="UQJ1" s="165"/>
      <c r="UQK1" s="165"/>
      <c r="UQL1" s="165"/>
      <c r="UQM1" s="165"/>
      <c r="UQN1" s="165"/>
      <c r="UQO1" s="165"/>
      <c r="UQP1" s="165"/>
      <c r="UQQ1" s="165"/>
      <c r="UQR1" s="165"/>
      <c r="UQS1" s="165"/>
      <c r="UQT1" s="165"/>
      <c r="UQU1" s="165"/>
      <c r="UQV1" s="165"/>
      <c r="UQW1" s="165"/>
      <c r="UQX1" s="165"/>
      <c r="UQY1" s="165"/>
      <c r="UQZ1" s="165"/>
      <c r="URA1" s="165"/>
      <c r="URB1" s="165"/>
      <c r="URC1" s="165"/>
      <c r="URD1" s="165"/>
      <c r="URE1" s="165"/>
      <c r="URF1" s="165"/>
      <c r="URG1" s="165"/>
      <c r="URH1" s="165"/>
      <c r="URI1" s="165"/>
      <c r="URJ1" s="165"/>
      <c r="URK1" s="165"/>
      <c r="URL1" s="165"/>
      <c r="URM1" s="165"/>
      <c r="URN1" s="165"/>
      <c r="URO1" s="165"/>
      <c r="URP1" s="165"/>
      <c r="URQ1" s="165"/>
      <c r="URR1" s="165"/>
      <c r="URS1" s="165"/>
      <c r="URT1" s="165"/>
      <c r="URU1" s="165"/>
      <c r="URV1" s="165"/>
      <c r="URW1" s="165"/>
      <c r="URX1" s="165"/>
      <c r="URY1" s="165"/>
      <c r="URZ1" s="165"/>
      <c r="USA1" s="165"/>
      <c r="USB1" s="165"/>
      <c r="USC1" s="165"/>
      <c r="USD1" s="165"/>
      <c r="USE1" s="165"/>
      <c r="USF1" s="165"/>
      <c r="USG1" s="165"/>
      <c r="USH1" s="165"/>
      <c r="USI1" s="165"/>
      <c r="USJ1" s="165"/>
      <c r="USK1" s="165"/>
      <c r="USL1" s="165"/>
      <c r="USM1" s="165"/>
      <c r="USN1" s="165"/>
      <c r="USO1" s="165"/>
      <c r="USP1" s="165"/>
      <c r="USQ1" s="165"/>
      <c r="USR1" s="165"/>
      <c r="USS1" s="165"/>
      <c r="UST1" s="165"/>
      <c r="USU1" s="165"/>
      <c r="USV1" s="165"/>
      <c r="USW1" s="165"/>
      <c r="USX1" s="165"/>
      <c r="USY1" s="165"/>
      <c r="USZ1" s="165"/>
      <c r="UTA1" s="165"/>
      <c r="UTB1" s="165"/>
      <c r="UTC1" s="165"/>
      <c r="UTD1" s="165"/>
      <c r="UTE1" s="165"/>
      <c r="UTF1" s="165"/>
      <c r="UTG1" s="165"/>
      <c r="UTH1" s="165"/>
      <c r="UTI1" s="165"/>
      <c r="UTJ1" s="165"/>
      <c r="UTK1" s="165"/>
      <c r="UTL1" s="165"/>
      <c r="UTM1" s="165"/>
      <c r="UTN1" s="165"/>
      <c r="UTO1" s="165"/>
      <c r="UTP1" s="165"/>
      <c r="UTQ1" s="165"/>
      <c r="UTR1" s="165"/>
      <c r="UTS1" s="165"/>
      <c r="UTT1" s="165"/>
      <c r="UTU1" s="165"/>
      <c r="UTV1" s="165"/>
      <c r="UTW1" s="165"/>
      <c r="UTX1" s="165"/>
      <c r="UTY1" s="165"/>
      <c r="UTZ1" s="165"/>
      <c r="UUA1" s="165"/>
      <c r="UUB1" s="165"/>
      <c r="UUC1" s="165"/>
      <c r="UUD1" s="165"/>
      <c r="UUE1" s="165"/>
      <c r="UUF1" s="165"/>
      <c r="UUG1" s="165"/>
      <c r="UUH1" s="165"/>
      <c r="UUI1" s="165"/>
      <c r="UUJ1" s="165"/>
      <c r="UUK1" s="165"/>
      <c r="UUL1" s="165"/>
      <c r="UUM1" s="165"/>
      <c r="UUN1" s="165"/>
      <c r="UUO1" s="165"/>
      <c r="UUP1" s="165"/>
      <c r="UUQ1" s="165"/>
      <c r="UUR1" s="165"/>
      <c r="UUS1" s="165"/>
      <c r="UUT1" s="165"/>
      <c r="UUU1" s="165"/>
      <c r="UUV1" s="165"/>
      <c r="UUW1" s="165"/>
      <c r="UUX1" s="165"/>
      <c r="UUY1" s="165"/>
      <c r="UUZ1" s="165"/>
      <c r="UVA1" s="165"/>
      <c r="UVB1" s="165"/>
      <c r="UVC1" s="165"/>
      <c r="UVD1" s="165"/>
      <c r="UVE1" s="165"/>
      <c r="UVF1" s="165"/>
      <c r="UVG1" s="165"/>
      <c r="UVH1" s="165"/>
      <c r="UVI1" s="165"/>
      <c r="UVJ1" s="165"/>
      <c r="UVK1" s="165"/>
      <c r="UVL1" s="165"/>
      <c r="UVM1" s="165"/>
      <c r="UVN1" s="165"/>
      <c r="UVO1" s="165"/>
      <c r="UVP1" s="165"/>
      <c r="UVQ1" s="165"/>
      <c r="UVR1" s="165"/>
      <c r="UVS1" s="165"/>
      <c r="UVT1" s="165"/>
      <c r="UVU1" s="165"/>
      <c r="UVV1" s="165"/>
      <c r="UVW1" s="165"/>
      <c r="UVX1" s="165"/>
      <c r="UVY1" s="165"/>
      <c r="UVZ1" s="165"/>
      <c r="UWA1" s="165"/>
      <c r="UWB1" s="165"/>
      <c r="UWC1" s="165"/>
      <c r="UWD1" s="165"/>
      <c r="UWE1" s="165"/>
      <c r="UWF1" s="165"/>
      <c r="UWG1" s="165"/>
      <c r="UWH1" s="165"/>
      <c r="UWI1" s="165"/>
      <c r="UWJ1" s="165"/>
      <c r="UWK1" s="165"/>
      <c r="UWL1" s="165"/>
      <c r="UWM1" s="165"/>
      <c r="UWN1" s="165"/>
      <c r="UWO1" s="165"/>
      <c r="UWP1" s="165"/>
      <c r="UWQ1" s="165"/>
      <c r="UWR1" s="165"/>
      <c r="UWS1" s="165"/>
      <c r="UWT1" s="165"/>
      <c r="UWU1" s="165"/>
      <c r="UWV1" s="165"/>
      <c r="UWW1" s="165"/>
      <c r="UWX1" s="165"/>
      <c r="UWY1" s="165"/>
      <c r="UWZ1" s="165"/>
      <c r="UXA1" s="165"/>
      <c r="UXB1" s="165"/>
      <c r="UXC1" s="165"/>
      <c r="UXD1" s="165"/>
      <c r="UXE1" s="165"/>
      <c r="UXF1" s="165"/>
      <c r="UXG1" s="165"/>
      <c r="UXH1" s="165"/>
      <c r="UXI1" s="165"/>
      <c r="UXJ1" s="165"/>
      <c r="UXK1" s="165"/>
      <c r="UXL1" s="165"/>
      <c r="UXM1" s="165"/>
      <c r="UXN1" s="165"/>
      <c r="UXO1" s="165"/>
      <c r="UXP1" s="165"/>
      <c r="UXQ1" s="165"/>
      <c r="UXR1" s="165"/>
      <c r="UXS1" s="165"/>
      <c r="UXT1" s="165"/>
      <c r="UXU1" s="165"/>
      <c r="UXV1" s="165"/>
      <c r="UXW1" s="165"/>
      <c r="UXX1" s="165"/>
      <c r="UXY1" s="165"/>
      <c r="UXZ1" s="165"/>
      <c r="UYA1" s="165"/>
      <c r="UYB1" s="165"/>
      <c r="UYC1" s="165"/>
      <c r="UYD1" s="165"/>
      <c r="UYE1" s="165"/>
      <c r="UYF1" s="165"/>
      <c r="UYG1" s="165"/>
      <c r="UYH1" s="165"/>
      <c r="UYI1" s="165"/>
      <c r="UYJ1" s="165"/>
      <c r="UYK1" s="165"/>
      <c r="UYL1" s="165"/>
      <c r="UYM1" s="165"/>
      <c r="UYN1" s="165"/>
      <c r="UYO1" s="165"/>
      <c r="UYP1" s="165"/>
      <c r="UYQ1" s="165"/>
      <c r="UYR1" s="165"/>
      <c r="UYS1" s="165"/>
      <c r="UYT1" s="165"/>
      <c r="UYU1" s="165"/>
      <c r="UYV1" s="165"/>
      <c r="UYW1" s="165"/>
      <c r="UYX1" s="165"/>
      <c r="UYY1" s="165"/>
      <c r="UYZ1" s="165"/>
      <c r="UZA1" s="165"/>
      <c r="UZB1" s="165"/>
      <c r="UZC1" s="165"/>
      <c r="UZD1" s="165"/>
      <c r="UZE1" s="165"/>
      <c r="UZF1" s="165"/>
      <c r="UZG1" s="165"/>
      <c r="UZH1" s="165"/>
      <c r="UZI1" s="165"/>
      <c r="UZJ1" s="165"/>
      <c r="UZK1" s="165"/>
      <c r="UZL1" s="165"/>
      <c r="UZM1" s="165"/>
      <c r="UZN1" s="165"/>
      <c r="UZO1" s="165"/>
      <c r="UZP1" s="165"/>
      <c r="UZQ1" s="165"/>
      <c r="UZR1" s="165"/>
      <c r="UZS1" s="165"/>
      <c r="UZT1" s="165"/>
      <c r="UZU1" s="165"/>
      <c r="UZV1" s="165"/>
      <c r="UZW1" s="165"/>
      <c r="UZX1" s="165"/>
      <c r="UZY1" s="165"/>
      <c r="UZZ1" s="165"/>
      <c r="VAA1" s="165"/>
      <c r="VAB1" s="165"/>
      <c r="VAC1" s="165"/>
      <c r="VAD1" s="165"/>
      <c r="VAE1" s="165"/>
      <c r="VAF1" s="165"/>
      <c r="VAG1" s="165"/>
      <c r="VAH1" s="165"/>
      <c r="VAI1" s="165"/>
      <c r="VAJ1" s="165"/>
      <c r="VAK1" s="165"/>
      <c r="VAL1" s="165"/>
      <c r="VAM1" s="165"/>
      <c r="VAN1" s="165"/>
      <c r="VAO1" s="165"/>
      <c r="VAP1" s="165"/>
      <c r="VAQ1" s="165"/>
      <c r="VAR1" s="165"/>
      <c r="VAS1" s="165"/>
      <c r="VAT1" s="165"/>
      <c r="VAU1" s="165"/>
      <c r="VAV1" s="165"/>
      <c r="VAW1" s="165"/>
      <c r="VAX1" s="165"/>
      <c r="VAY1" s="165"/>
      <c r="VAZ1" s="165"/>
      <c r="VBA1" s="165"/>
      <c r="VBB1" s="165"/>
      <c r="VBC1" s="165"/>
      <c r="VBD1" s="165"/>
      <c r="VBE1" s="165"/>
      <c r="VBF1" s="165"/>
      <c r="VBG1" s="165"/>
      <c r="VBH1" s="165"/>
      <c r="VBI1" s="165"/>
      <c r="VBJ1" s="165"/>
      <c r="VBK1" s="165"/>
      <c r="VBL1" s="165"/>
      <c r="VBM1" s="165"/>
      <c r="VBN1" s="165"/>
      <c r="VBO1" s="165"/>
      <c r="VBP1" s="165"/>
      <c r="VBQ1" s="165"/>
      <c r="VBR1" s="165"/>
      <c r="VBS1" s="165"/>
      <c r="VBT1" s="165"/>
      <c r="VBU1" s="165"/>
      <c r="VBV1" s="165"/>
      <c r="VBW1" s="165"/>
      <c r="VBX1" s="165"/>
      <c r="VBY1" s="165"/>
      <c r="VBZ1" s="165"/>
      <c r="VCA1" s="165"/>
      <c r="VCB1" s="165"/>
      <c r="VCC1" s="165"/>
      <c r="VCD1" s="165"/>
      <c r="VCE1" s="165"/>
      <c r="VCF1" s="165"/>
      <c r="VCG1" s="165"/>
      <c r="VCH1" s="165"/>
      <c r="VCI1" s="165"/>
      <c r="VCJ1" s="165"/>
      <c r="VCK1" s="165"/>
      <c r="VCL1" s="165"/>
      <c r="VCM1" s="165"/>
      <c r="VCN1" s="165"/>
      <c r="VCO1" s="165"/>
      <c r="VCP1" s="165"/>
      <c r="VCQ1" s="165"/>
      <c r="VCR1" s="165"/>
      <c r="VCS1" s="165"/>
      <c r="VCT1" s="165"/>
      <c r="VCU1" s="165"/>
      <c r="VCV1" s="165"/>
      <c r="VCW1" s="165"/>
      <c r="VCX1" s="165"/>
      <c r="VCY1" s="165"/>
      <c r="VCZ1" s="165"/>
      <c r="VDA1" s="165"/>
      <c r="VDB1" s="165"/>
      <c r="VDC1" s="165"/>
      <c r="VDD1" s="165"/>
      <c r="VDE1" s="165"/>
      <c r="VDF1" s="165"/>
      <c r="VDG1" s="165"/>
      <c r="VDH1" s="165"/>
      <c r="VDI1" s="165"/>
      <c r="VDJ1" s="165"/>
      <c r="VDK1" s="165"/>
      <c r="VDL1" s="165"/>
      <c r="VDM1" s="165"/>
      <c r="VDN1" s="165"/>
      <c r="VDO1" s="165"/>
      <c r="VDP1" s="165"/>
      <c r="VDQ1" s="165"/>
      <c r="VDR1" s="165"/>
      <c r="VDS1" s="165"/>
      <c r="VDT1" s="165"/>
      <c r="VDU1" s="165"/>
      <c r="VDV1" s="165"/>
      <c r="VDW1" s="165"/>
      <c r="VDX1" s="165"/>
      <c r="VDY1" s="165"/>
      <c r="VDZ1" s="165"/>
      <c r="VEA1" s="165"/>
      <c r="VEB1" s="165"/>
      <c r="VEC1" s="165"/>
      <c r="VED1" s="165"/>
      <c r="VEE1" s="165"/>
      <c r="VEF1" s="165"/>
      <c r="VEG1" s="165"/>
      <c r="VEH1" s="165"/>
      <c r="VEI1" s="165"/>
      <c r="VEJ1" s="165"/>
      <c r="VEK1" s="165"/>
      <c r="VEL1" s="165"/>
      <c r="VEM1" s="165"/>
      <c r="VEN1" s="165"/>
      <c r="VEO1" s="165"/>
      <c r="VEP1" s="165"/>
      <c r="VEQ1" s="165"/>
      <c r="VER1" s="165"/>
      <c r="VES1" s="165"/>
      <c r="VET1" s="165"/>
      <c r="VEU1" s="165"/>
      <c r="VEV1" s="165"/>
      <c r="VEW1" s="165"/>
      <c r="VEX1" s="165"/>
      <c r="VEY1" s="165"/>
      <c r="VEZ1" s="165"/>
      <c r="VFA1" s="165"/>
      <c r="VFB1" s="165"/>
      <c r="VFC1" s="165"/>
      <c r="VFD1" s="165"/>
      <c r="VFE1" s="165"/>
      <c r="VFF1" s="165"/>
      <c r="VFG1" s="165"/>
      <c r="VFH1" s="165"/>
      <c r="VFI1" s="165"/>
      <c r="VFJ1" s="165"/>
      <c r="VFK1" s="165"/>
      <c r="VFL1" s="165"/>
      <c r="VFM1" s="165"/>
      <c r="VFN1" s="165"/>
      <c r="VFO1" s="165"/>
      <c r="VFP1" s="165"/>
      <c r="VFQ1" s="165"/>
      <c r="VFR1" s="165"/>
      <c r="VFS1" s="165"/>
      <c r="VFT1" s="165"/>
      <c r="VFU1" s="165"/>
      <c r="VFV1" s="165"/>
      <c r="VFW1" s="165"/>
      <c r="VFX1" s="165"/>
      <c r="VFY1" s="165"/>
      <c r="VFZ1" s="165"/>
      <c r="VGA1" s="165"/>
      <c r="VGB1" s="165"/>
      <c r="VGC1" s="165"/>
      <c r="VGD1" s="165"/>
      <c r="VGE1" s="165"/>
      <c r="VGF1" s="165"/>
      <c r="VGG1" s="165"/>
      <c r="VGH1" s="165"/>
      <c r="VGI1" s="165"/>
      <c r="VGJ1" s="165"/>
      <c r="VGK1" s="165"/>
      <c r="VGL1" s="165"/>
      <c r="VGM1" s="165"/>
      <c r="VGN1" s="165"/>
      <c r="VGO1" s="165"/>
      <c r="VGP1" s="165"/>
      <c r="VGQ1" s="165"/>
      <c r="VGR1" s="165"/>
      <c r="VGS1" s="165"/>
      <c r="VGT1" s="165"/>
      <c r="VGU1" s="165"/>
      <c r="VGV1" s="165"/>
      <c r="VGW1" s="165"/>
      <c r="VGX1" s="165"/>
      <c r="VGY1" s="165"/>
      <c r="VGZ1" s="165"/>
      <c r="VHA1" s="165"/>
      <c r="VHB1" s="165"/>
      <c r="VHC1" s="165"/>
      <c r="VHD1" s="165"/>
      <c r="VHE1" s="165"/>
      <c r="VHF1" s="165"/>
      <c r="VHG1" s="165"/>
      <c r="VHH1" s="165"/>
      <c r="VHI1" s="165"/>
      <c r="VHJ1" s="165"/>
      <c r="VHK1" s="165"/>
      <c r="VHL1" s="165"/>
      <c r="VHM1" s="165"/>
      <c r="VHN1" s="165"/>
      <c r="VHO1" s="165"/>
      <c r="VHP1" s="165"/>
      <c r="VHQ1" s="165"/>
      <c r="VHR1" s="165"/>
      <c r="VHS1" s="165"/>
      <c r="VHT1" s="165"/>
      <c r="VHU1" s="165"/>
      <c r="VHV1" s="165"/>
      <c r="VHW1" s="165"/>
      <c r="VHX1" s="165"/>
      <c r="VHY1" s="165"/>
      <c r="VHZ1" s="165"/>
      <c r="VIA1" s="165"/>
      <c r="VIB1" s="165"/>
      <c r="VIC1" s="165"/>
      <c r="VID1" s="165"/>
      <c r="VIE1" s="165"/>
      <c r="VIF1" s="165"/>
      <c r="VIG1" s="165"/>
      <c r="VIH1" s="165"/>
      <c r="VII1" s="165"/>
      <c r="VIJ1" s="165"/>
      <c r="VIK1" s="165"/>
      <c r="VIL1" s="165"/>
      <c r="VIM1" s="165"/>
      <c r="VIN1" s="165"/>
      <c r="VIO1" s="165"/>
      <c r="VIP1" s="165"/>
      <c r="VIQ1" s="165"/>
      <c r="VIR1" s="165"/>
      <c r="VIS1" s="165"/>
      <c r="VIT1" s="165"/>
      <c r="VIU1" s="165"/>
      <c r="VIV1" s="165"/>
      <c r="VIW1" s="165"/>
      <c r="VIX1" s="165"/>
      <c r="VIY1" s="165"/>
      <c r="VIZ1" s="165"/>
      <c r="VJA1" s="165"/>
      <c r="VJB1" s="165"/>
      <c r="VJC1" s="165"/>
      <c r="VJD1" s="165"/>
      <c r="VJE1" s="165"/>
      <c r="VJF1" s="165"/>
      <c r="VJG1" s="165"/>
      <c r="VJH1" s="165"/>
      <c r="VJI1" s="165"/>
      <c r="VJJ1" s="165"/>
      <c r="VJK1" s="165"/>
      <c r="VJL1" s="165"/>
      <c r="VJM1" s="165"/>
      <c r="VJN1" s="165"/>
      <c r="VJO1" s="165"/>
      <c r="VJP1" s="165"/>
      <c r="VJQ1" s="165"/>
      <c r="VJR1" s="165"/>
      <c r="VJS1" s="165"/>
      <c r="VJT1" s="165"/>
      <c r="VJU1" s="165"/>
      <c r="VJV1" s="165"/>
      <c r="VJW1" s="165"/>
      <c r="VJX1" s="165"/>
      <c r="VJY1" s="165"/>
      <c r="VJZ1" s="165"/>
      <c r="VKA1" s="165"/>
      <c r="VKB1" s="165"/>
      <c r="VKC1" s="165"/>
      <c r="VKD1" s="165"/>
      <c r="VKE1" s="165"/>
      <c r="VKF1" s="165"/>
      <c r="VKG1" s="165"/>
      <c r="VKH1" s="165"/>
      <c r="VKI1" s="165"/>
      <c r="VKJ1" s="165"/>
      <c r="VKK1" s="165"/>
      <c r="VKL1" s="165"/>
      <c r="VKM1" s="165"/>
      <c r="VKN1" s="165"/>
      <c r="VKO1" s="165"/>
      <c r="VKP1" s="165"/>
      <c r="VKQ1" s="165"/>
      <c r="VKR1" s="165"/>
      <c r="VKS1" s="165"/>
      <c r="VKT1" s="165"/>
      <c r="VKU1" s="165"/>
      <c r="VKV1" s="165"/>
      <c r="VKW1" s="165"/>
      <c r="VKX1" s="165"/>
      <c r="VKY1" s="165"/>
      <c r="VKZ1" s="165"/>
      <c r="VLA1" s="165"/>
      <c r="VLB1" s="165"/>
      <c r="VLC1" s="165"/>
      <c r="VLD1" s="165"/>
      <c r="VLE1" s="165"/>
      <c r="VLF1" s="165"/>
      <c r="VLG1" s="165"/>
      <c r="VLH1" s="165"/>
      <c r="VLI1" s="165"/>
      <c r="VLJ1" s="165"/>
      <c r="VLK1" s="165"/>
      <c r="VLL1" s="165"/>
      <c r="VLM1" s="165"/>
      <c r="VLN1" s="165"/>
      <c r="VLO1" s="165"/>
      <c r="VLP1" s="165"/>
      <c r="VLQ1" s="165"/>
      <c r="VLR1" s="165"/>
      <c r="VLS1" s="165"/>
      <c r="VLT1" s="165"/>
      <c r="VLU1" s="165"/>
      <c r="VLV1" s="165"/>
      <c r="VLW1" s="165"/>
      <c r="VLX1" s="165"/>
      <c r="VLY1" s="165"/>
      <c r="VLZ1" s="165"/>
      <c r="VMA1" s="165"/>
      <c r="VMB1" s="165"/>
      <c r="VMC1" s="165"/>
      <c r="VMD1" s="165"/>
      <c r="VME1" s="165"/>
      <c r="VMF1" s="165"/>
      <c r="VMG1" s="165"/>
      <c r="VMH1" s="165"/>
      <c r="VMI1" s="165"/>
      <c r="VMJ1" s="165"/>
      <c r="VMK1" s="165"/>
      <c r="VML1" s="165"/>
      <c r="VMM1" s="165"/>
      <c r="VMN1" s="165"/>
      <c r="VMO1" s="165"/>
      <c r="VMP1" s="165"/>
      <c r="VMQ1" s="165"/>
      <c r="VMR1" s="165"/>
      <c r="VMS1" s="165"/>
      <c r="VMT1" s="165"/>
      <c r="VMU1" s="165"/>
      <c r="VMV1" s="165"/>
      <c r="VMW1" s="165"/>
      <c r="VMX1" s="165"/>
      <c r="VMY1" s="165"/>
      <c r="VMZ1" s="165"/>
      <c r="VNA1" s="165"/>
      <c r="VNB1" s="165"/>
      <c r="VNC1" s="165"/>
      <c r="VND1" s="165"/>
      <c r="VNE1" s="165"/>
      <c r="VNF1" s="165"/>
      <c r="VNG1" s="165"/>
      <c r="VNH1" s="165"/>
      <c r="VNI1" s="165"/>
      <c r="VNJ1" s="165"/>
      <c r="VNK1" s="165"/>
      <c r="VNL1" s="165"/>
      <c r="VNM1" s="165"/>
      <c r="VNN1" s="165"/>
      <c r="VNO1" s="165"/>
      <c r="VNP1" s="165"/>
      <c r="VNQ1" s="165"/>
      <c r="VNR1" s="165"/>
      <c r="VNS1" s="165"/>
      <c r="VNT1" s="165"/>
      <c r="VNU1" s="165"/>
      <c r="VNV1" s="165"/>
      <c r="VNW1" s="165"/>
      <c r="VNX1" s="165"/>
      <c r="VNY1" s="165"/>
      <c r="VNZ1" s="165"/>
      <c r="VOA1" s="165"/>
      <c r="VOB1" s="165"/>
      <c r="VOC1" s="165"/>
      <c r="VOD1" s="165"/>
      <c r="VOE1" s="165"/>
      <c r="VOF1" s="165"/>
      <c r="VOG1" s="165"/>
      <c r="VOH1" s="165"/>
      <c r="VOI1" s="165"/>
      <c r="VOJ1" s="165"/>
      <c r="VOK1" s="165"/>
      <c r="VOL1" s="165"/>
      <c r="VOM1" s="165"/>
      <c r="VON1" s="165"/>
      <c r="VOO1" s="165"/>
      <c r="VOP1" s="165"/>
      <c r="VOQ1" s="165"/>
      <c r="VOR1" s="165"/>
      <c r="VOS1" s="165"/>
      <c r="VOT1" s="165"/>
      <c r="VOU1" s="165"/>
      <c r="VOV1" s="165"/>
      <c r="VOW1" s="165"/>
      <c r="VOX1" s="165"/>
      <c r="VOY1" s="165"/>
      <c r="VOZ1" s="165"/>
      <c r="VPA1" s="165"/>
      <c r="VPB1" s="165"/>
      <c r="VPC1" s="165"/>
      <c r="VPD1" s="165"/>
      <c r="VPE1" s="165"/>
      <c r="VPF1" s="165"/>
      <c r="VPG1" s="165"/>
      <c r="VPH1" s="165"/>
      <c r="VPI1" s="165"/>
      <c r="VPJ1" s="165"/>
      <c r="VPK1" s="165"/>
      <c r="VPL1" s="165"/>
      <c r="VPM1" s="165"/>
      <c r="VPN1" s="165"/>
      <c r="VPO1" s="165"/>
      <c r="VPP1" s="165"/>
      <c r="VPQ1" s="165"/>
      <c r="VPR1" s="165"/>
      <c r="VPS1" s="165"/>
      <c r="VPT1" s="165"/>
      <c r="VPU1" s="165"/>
      <c r="VPV1" s="165"/>
      <c r="VPW1" s="165"/>
      <c r="VPX1" s="165"/>
      <c r="VPY1" s="165"/>
      <c r="VPZ1" s="165"/>
      <c r="VQA1" s="165"/>
      <c r="VQB1" s="165"/>
      <c r="VQC1" s="165"/>
      <c r="VQD1" s="165"/>
      <c r="VQE1" s="165"/>
      <c r="VQF1" s="165"/>
      <c r="VQG1" s="165"/>
      <c r="VQH1" s="165"/>
      <c r="VQI1" s="165"/>
      <c r="VQJ1" s="165"/>
      <c r="VQK1" s="165"/>
      <c r="VQL1" s="165"/>
      <c r="VQM1" s="165"/>
      <c r="VQN1" s="165"/>
      <c r="VQO1" s="165"/>
      <c r="VQP1" s="165"/>
      <c r="VQQ1" s="165"/>
      <c r="VQR1" s="165"/>
      <c r="VQS1" s="165"/>
      <c r="VQT1" s="165"/>
      <c r="VQU1" s="165"/>
      <c r="VQV1" s="165"/>
      <c r="VQW1" s="165"/>
      <c r="VQX1" s="165"/>
      <c r="VQY1" s="165"/>
      <c r="VQZ1" s="165"/>
      <c r="VRA1" s="165"/>
      <c r="VRB1" s="165"/>
      <c r="VRC1" s="165"/>
      <c r="VRD1" s="165"/>
      <c r="VRE1" s="165"/>
      <c r="VRF1" s="165"/>
      <c r="VRG1" s="165"/>
      <c r="VRH1" s="165"/>
      <c r="VRI1" s="165"/>
      <c r="VRJ1" s="165"/>
      <c r="VRK1" s="165"/>
      <c r="VRL1" s="165"/>
      <c r="VRM1" s="165"/>
      <c r="VRN1" s="165"/>
      <c r="VRO1" s="165"/>
      <c r="VRP1" s="165"/>
      <c r="VRQ1" s="165"/>
      <c r="VRR1" s="165"/>
      <c r="VRS1" s="165"/>
      <c r="VRT1" s="165"/>
      <c r="VRU1" s="165"/>
      <c r="VRV1" s="165"/>
      <c r="VRW1" s="165"/>
      <c r="VRX1" s="165"/>
      <c r="VRY1" s="165"/>
      <c r="VRZ1" s="165"/>
      <c r="VSA1" s="165"/>
      <c r="VSB1" s="165"/>
      <c r="VSC1" s="165"/>
      <c r="VSD1" s="165"/>
      <c r="VSE1" s="165"/>
      <c r="VSF1" s="165"/>
      <c r="VSG1" s="165"/>
      <c r="VSH1" s="165"/>
      <c r="VSI1" s="165"/>
      <c r="VSJ1" s="165"/>
      <c r="VSK1" s="165"/>
      <c r="VSL1" s="165"/>
      <c r="VSM1" s="165"/>
      <c r="VSN1" s="165"/>
      <c r="VSO1" s="165"/>
      <c r="VSP1" s="165"/>
      <c r="VSQ1" s="165"/>
      <c r="VSR1" s="165"/>
      <c r="VSS1" s="165"/>
      <c r="VST1" s="165"/>
      <c r="VSU1" s="165"/>
      <c r="VSV1" s="165"/>
      <c r="VSW1" s="165"/>
      <c r="VSX1" s="165"/>
      <c r="VSY1" s="165"/>
      <c r="VSZ1" s="165"/>
      <c r="VTA1" s="165"/>
      <c r="VTB1" s="165"/>
      <c r="VTC1" s="165"/>
      <c r="VTD1" s="165"/>
      <c r="VTE1" s="165"/>
      <c r="VTF1" s="165"/>
      <c r="VTG1" s="165"/>
      <c r="VTH1" s="165"/>
      <c r="VTI1" s="165"/>
      <c r="VTJ1" s="165"/>
      <c r="VTK1" s="165"/>
      <c r="VTL1" s="165"/>
      <c r="VTM1" s="165"/>
      <c r="VTN1" s="165"/>
      <c r="VTO1" s="165"/>
      <c r="VTP1" s="165"/>
      <c r="VTQ1" s="165"/>
      <c r="VTR1" s="165"/>
      <c r="VTS1" s="165"/>
      <c r="VTT1" s="165"/>
      <c r="VTU1" s="165"/>
      <c r="VTV1" s="165"/>
      <c r="VTW1" s="165"/>
      <c r="VTX1" s="165"/>
      <c r="VTY1" s="165"/>
      <c r="VTZ1" s="165"/>
      <c r="VUA1" s="165"/>
      <c r="VUB1" s="165"/>
      <c r="VUC1" s="165"/>
      <c r="VUD1" s="165"/>
      <c r="VUE1" s="165"/>
      <c r="VUF1" s="165"/>
      <c r="VUG1" s="165"/>
      <c r="VUH1" s="165"/>
      <c r="VUI1" s="165"/>
      <c r="VUJ1" s="165"/>
      <c r="VUK1" s="165"/>
      <c r="VUL1" s="165"/>
      <c r="VUM1" s="165"/>
      <c r="VUN1" s="165"/>
      <c r="VUO1" s="165"/>
      <c r="VUP1" s="165"/>
      <c r="VUQ1" s="165"/>
      <c r="VUR1" s="165"/>
      <c r="VUS1" s="165"/>
      <c r="VUT1" s="165"/>
      <c r="VUU1" s="165"/>
      <c r="VUV1" s="165"/>
      <c r="VUW1" s="165"/>
      <c r="VUX1" s="165"/>
      <c r="VUY1" s="165"/>
      <c r="VUZ1" s="165"/>
      <c r="VVA1" s="165"/>
      <c r="VVB1" s="165"/>
      <c r="VVC1" s="165"/>
      <c r="VVD1" s="165"/>
      <c r="VVE1" s="165"/>
      <c r="VVF1" s="165"/>
      <c r="VVG1" s="165"/>
      <c r="VVH1" s="165"/>
      <c r="VVI1" s="165"/>
      <c r="VVJ1" s="165"/>
      <c r="VVK1" s="165"/>
      <c r="VVL1" s="165"/>
      <c r="VVM1" s="165"/>
      <c r="VVN1" s="165"/>
      <c r="VVO1" s="165"/>
      <c r="VVP1" s="165"/>
      <c r="VVQ1" s="165"/>
      <c r="VVR1" s="165"/>
      <c r="VVS1" s="165"/>
      <c r="VVT1" s="165"/>
      <c r="VVU1" s="165"/>
      <c r="VVV1" s="165"/>
      <c r="VVW1" s="165"/>
      <c r="VVX1" s="165"/>
      <c r="VVY1" s="165"/>
      <c r="VVZ1" s="165"/>
      <c r="VWA1" s="165"/>
      <c r="VWB1" s="165"/>
      <c r="VWC1" s="165"/>
      <c r="VWD1" s="165"/>
      <c r="VWE1" s="165"/>
      <c r="VWF1" s="165"/>
      <c r="VWG1" s="165"/>
      <c r="VWH1" s="165"/>
      <c r="VWI1" s="165"/>
      <c r="VWJ1" s="165"/>
      <c r="VWK1" s="165"/>
      <c r="VWL1" s="165"/>
      <c r="VWM1" s="165"/>
      <c r="VWN1" s="165"/>
      <c r="VWO1" s="165"/>
      <c r="VWP1" s="165"/>
      <c r="VWQ1" s="165"/>
      <c r="VWR1" s="165"/>
      <c r="VWS1" s="165"/>
      <c r="VWT1" s="165"/>
      <c r="VWU1" s="165"/>
      <c r="VWV1" s="165"/>
      <c r="VWW1" s="165"/>
      <c r="VWX1" s="165"/>
      <c r="VWY1" s="165"/>
      <c r="VWZ1" s="165"/>
      <c r="VXA1" s="165"/>
      <c r="VXB1" s="165"/>
      <c r="VXC1" s="165"/>
      <c r="VXD1" s="165"/>
      <c r="VXE1" s="165"/>
      <c r="VXF1" s="165"/>
      <c r="VXG1" s="165"/>
      <c r="VXH1" s="165"/>
      <c r="VXI1" s="165"/>
      <c r="VXJ1" s="165"/>
      <c r="VXK1" s="165"/>
      <c r="VXL1" s="165"/>
      <c r="VXM1" s="165"/>
      <c r="VXN1" s="165"/>
      <c r="VXO1" s="165"/>
      <c r="VXP1" s="165"/>
      <c r="VXQ1" s="165"/>
      <c r="VXR1" s="165"/>
      <c r="VXS1" s="165"/>
      <c r="VXT1" s="165"/>
      <c r="VXU1" s="165"/>
      <c r="VXV1" s="165"/>
      <c r="VXW1" s="165"/>
      <c r="VXX1" s="165"/>
      <c r="VXY1" s="165"/>
      <c r="VXZ1" s="165"/>
      <c r="VYA1" s="165"/>
      <c r="VYB1" s="165"/>
      <c r="VYC1" s="165"/>
      <c r="VYD1" s="165"/>
      <c r="VYE1" s="165"/>
      <c r="VYF1" s="165"/>
      <c r="VYG1" s="165"/>
      <c r="VYH1" s="165"/>
      <c r="VYI1" s="165"/>
      <c r="VYJ1" s="165"/>
      <c r="VYK1" s="165"/>
      <c r="VYL1" s="165"/>
      <c r="VYM1" s="165"/>
      <c r="VYN1" s="165"/>
      <c r="VYO1" s="165"/>
      <c r="VYP1" s="165"/>
      <c r="VYQ1" s="165"/>
      <c r="VYR1" s="165"/>
      <c r="VYS1" s="165"/>
      <c r="VYT1" s="165"/>
      <c r="VYU1" s="165"/>
      <c r="VYV1" s="165"/>
      <c r="VYW1" s="165"/>
      <c r="VYX1" s="165"/>
      <c r="VYY1" s="165"/>
      <c r="VYZ1" s="165"/>
      <c r="VZA1" s="165"/>
      <c r="VZB1" s="165"/>
      <c r="VZC1" s="165"/>
      <c r="VZD1" s="165"/>
      <c r="VZE1" s="165"/>
      <c r="VZF1" s="165"/>
      <c r="VZG1" s="165"/>
      <c r="VZH1" s="165"/>
      <c r="VZI1" s="165"/>
      <c r="VZJ1" s="165"/>
      <c r="VZK1" s="165"/>
      <c r="VZL1" s="165"/>
      <c r="VZM1" s="165"/>
      <c r="VZN1" s="165"/>
      <c r="VZO1" s="165"/>
      <c r="VZP1" s="165"/>
      <c r="VZQ1" s="165"/>
      <c r="VZR1" s="165"/>
      <c r="VZS1" s="165"/>
      <c r="VZT1" s="165"/>
      <c r="VZU1" s="165"/>
      <c r="VZV1" s="165"/>
      <c r="VZW1" s="165"/>
      <c r="VZX1" s="165"/>
      <c r="VZY1" s="165"/>
      <c r="VZZ1" s="165"/>
      <c r="WAA1" s="165"/>
      <c r="WAB1" s="165"/>
      <c r="WAC1" s="165"/>
      <c r="WAD1" s="165"/>
      <c r="WAE1" s="165"/>
      <c r="WAF1" s="165"/>
      <c r="WAG1" s="165"/>
      <c r="WAH1" s="165"/>
      <c r="WAI1" s="165"/>
      <c r="WAJ1" s="165"/>
      <c r="WAK1" s="165"/>
      <c r="WAL1" s="165"/>
      <c r="WAM1" s="165"/>
      <c r="WAN1" s="165"/>
      <c r="WAO1" s="165"/>
      <c r="WAP1" s="165"/>
      <c r="WAQ1" s="165"/>
      <c r="WAR1" s="165"/>
      <c r="WAS1" s="165"/>
      <c r="WAT1" s="165"/>
      <c r="WAU1" s="165"/>
      <c r="WAV1" s="165"/>
      <c r="WAW1" s="165"/>
      <c r="WAX1" s="165"/>
      <c r="WAY1" s="165"/>
      <c r="WAZ1" s="165"/>
      <c r="WBA1" s="165"/>
      <c r="WBB1" s="165"/>
      <c r="WBC1" s="165"/>
      <c r="WBD1" s="165"/>
      <c r="WBE1" s="165"/>
      <c r="WBF1" s="165"/>
      <c r="WBG1" s="165"/>
      <c r="WBH1" s="165"/>
      <c r="WBI1" s="165"/>
      <c r="WBJ1" s="165"/>
      <c r="WBK1" s="165"/>
      <c r="WBL1" s="165"/>
      <c r="WBM1" s="165"/>
      <c r="WBN1" s="165"/>
      <c r="WBO1" s="165"/>
      <c r="WBP1" s="165"/>
      <c r="WBQ1" s="165"/>
      <c r="WBR1" s="165"/>
      <c r="WBS1" s="165"/>
      <c r="WBT1" s="165"/>
      <c r="WBU1" s="165"/>
      <c r="WBV1" s="165"/>
      <c r="WBW1" s="165"/>
      <c r="WBX1" s="165"/>
      <c r="WBY1" s="165"/>
      <c r="WBZ1" s="165"/>
      <c r="WCA1" s="165"/>
      <c r="WCB1" s="165"/>
      <c r="WCC1" s="165"/>
      <c r="WCD1" s="165"/>
      <c r="WCE1" s="165"/>
      <c r="WCF1" s="165"/>
      <c r="WCG1" s="165"/>
      <c r="WCH1" s="165"/>
      <c r="WCI1" s="165"/>
      <c r="WCJ1" s="165"/>
      <c r="WCK1" s="165"/>
      <c r="WCL1" s="165"/>
      <c r="WCM1" s="165"/>
      <c r="WCN1" s="165"/>
      <c r="WCO1" s="165"/>
      <c r="WCP1" s="165"/>
      <c r="WCQ1" s="165"/>
      <c r="WCR1" s="165"/>
      <c r="WCS1" s="165"/>
      <c r="WCT1" s="165"/>
      <c r="WCU1" s="165"/>
      <c r="WCV1" s="165"/>
      <c r="WCW1" s="165"/>
      <c r="WCX1" s="165"/>
      <c r="WCY1" s="165"/>
      <c r="WCZ1" s="165"/>
      <c r="WDA1" s="165"/>
      <c r="WDB1" s="165"/>
      <c r="WDC1" s="165"/>
      <c r="WDD1" s="165"/>
      <c r="WDE1" s="165"/>
      <c r="WDF1" s="165"/>
      <c r="WDG1" s="165"/>
      <c r="WDH1" s="165"/>
      <c r="WDI1" s="165"/>
      <c r="WDJ1" s="165"/>
      <c r="WDK1" s="165"/>
      <c r="WDL1" s="165"/>
      <c r="WDM1" s="165"/>
      <c r="WDN1" s="165"/>
      <c r="WDO1" s="165"/>
      <c r="WDP1" s="165"/>
      <c r="WDQ1" s="165"/>
      <c r="WDR1" s="165"/>
      <c r="WDS1" s="165"/>
      <c r="WDT1" s="165"/>
      <c r="WDU1" s="165"/>
      <c r="WDV1" s="165"/>
      <c r="WDW1" s="165"/>
      <c r="WDX1" s="165"/>
      <c r="WDY1" s="165"/>
      <c r="WDZ1" s="165"/>
      <c r="WEA1" s="165"/>
      <c r="WEB1" s="165"/>
      <c r="WEC1" s="165"/>
      <c r="WED1" s="165"/>
      <c r="WEE1" s="165"/>
      <c r="WEF1" s="165"/>
      <c r="WEG1" s="165"/>
      <c r="WEH1" s="165"/>
      <c r="WEI1" s="165"/>
      <c r="WEJ1" s="165"/>
      <c r="WEK1" s="165"/>
      <c r="WEL1" s="165"/>
      <c r="WEM1" s="165"/>
      <c r="WEN1" s="165"/>
      <c r="WEO1" s="165"/>
      <c r="WEP1" s="165"/>
      <c r="WEQ1" s="165"/>
      <c r="WER1" s="165"/>
      <c r="WES1" s="165"/>
      <c r="WET1" s="165"/>
      <c r="WEU1" s="165"/>
      <c r="WEV1" s="165"/>
      <c r="WEW1" s="165"/>
      <c r="WEX1" s="165"/>
      <c r="WEY1" s="165"/>
      <c r="WEZ1" s="165"/>
      <c r="WFA1" s="165"/>
      <c r="WFB1" s="165"/>
      <c r="WFC1" s="165"/>
      <c r="WFD1" s="165"/>
      <c r="WFE1" s="165"/>
      <c r="WFF1" s="165"/>
      <c r="WFG1" s="165"/>
      <c r="WFH1" s="165"/>
      <c r="WFI1" s="165"/>
      <c r="WFJ1" s="165"/>
      <c r="WFK1" s="165"/>
      <c r="WFL1" s="165"/>
      <c r="WFM1" s="165"/>
      <c r="WFN1" s="165"/>
      <c r="WFO1" s="165"/>
      <c r="WFP1" s="165"/>
      <c r="WFQ1" s="165"/>
      <c r="WFR1" s="165"/>
      <c r="WFS1" s="165"/>
      <c r="WFT1" s="165"/>
      <c r="WFU1" s="165"/>
      <c r="WFV1" s="165"/>
      <c r="WFW1" s="165"/>
      <c r="WFX1" s="165"/>
      <c r="WFY1" s="165"/>
      <c r="WFZ1" s="165"/>
      <c r="WGA1" s="165"/>
      <c r="WGB1" s="165"/>
      <c r="WGC1" s="165"/>
      <c r="WGD1" s="165"/>
      <c r="WGE1" s="165"/>
      <c r="WGF1" s="165"/>
      <c r="WGG1" s="165"/>
      <c r="WGH1" s="165"/>
      <c r="WGI1" s="165"/>
      <c r="WGJ1" s="165"/>
      <c r="WGK1" s="165"/>
      <c r="WGL1" s="165"/>
      <c r="WGM1" s="165"/>
      <c r="WGN1" s="165"/>
      <c r="WGO1" s="165"/>
      <c r="WGP1" s="165"/>
      <c r="WGQ1" s="165"/>
      <c r="WGR1" s="165"/>
      <c r="WGS1" s="165"/>
      <c r="WGT1" s="165"/>
      <c r="WGU1" s="165"/>
      <c r="WGV1" s="165"/>
      <c r="WGW1" s="165"/>
      <c r="WGX1" s="165"/>
      <c r="WGY1" s="165"/>
      <c r="WGZ1" s="165"/>
      <c r="WHA1" s="165"/>
      <c r="WHB1" s="165"/>
      <c r="WHC1" s="165"/>
      <c r="WHD1" s="165"/>
      <c r="WHE1" s="165"/>
      <c r="WHF1" s="165"/>
      <c r="WHG1" s="165"/>
      <c r="WHH1" s="165"/>
      <c r="WHI1" s="165"/>
      <c r="WHJ1" s="165"/>
      <c r="WHK1" s="165"/>
      <c r="WHL1" s="165"/>
      <c r="WHM1" s="165"/>
      <c r="WHN1" s="165"/>
      <c r="WHO1" s="165"/>
      <c r="WHP1" s="165"/>
      <c r="WHQ1" s="165"/>
      <c r="WHR1" s="165"/>
      <c r="WHS1" s="165"/>
      <c r="WHT1" s="165"/>
      <c r="WHU1" s="165"/>
      <c r="WHV1" s="165"/>
      <c r="WHW1" s="165"/>
      <c r="WHX1" s="165"/>
      <c r="WHY1" s="165"/>
      <c r="WHZ1" s="165"/>
      <c r="WIA1" s="165"/>
      <c r="WIB1" s="165"/>
      <c r="WIC1" s="165"/>
      <c r="WID1" s="165"/>
      <c r="WIE1" s="165"/>
      <c r="WIF1" s="165"/>
      <c r="WIG1" s="165"/>
      <c r="WIH1" s="165"/>
      <c r="WII1" s="165"/>
      <c r="WIJ1" s="165"/>
      <c r="WIK1" s="165"/>
      <c r="WIL1" s="165"/>
      <c r="WIM1" s="165"/>
      <c r="WIN1" s="165"/>
      <c r="WIO1" s="165"/>
      <c r="WIP1" s="165"/>
      <c r="WIQ1" s="165"/>
      <c r="WIR1" s="165"/>
      <c r="WIS1" s="165"/>
      <c r="WIT1" s="165"/>
      <c r="WIU1" s="165"/>
      <c r="WIV1" s="165"/>
      <c r="WIW1" s="165"/>
      <c r="WIX1" s="165"/>
      <c r="WIY1" s="165"/>
      <c r="WIZ1" s="165"/>
      <c r="WJA1" s="165"/>
      <c r="WJB1" s="165"/>
      <c r="WJC1" s="165"/>
    </row>
    <row r="2" s="142" customFormat="1" ht="25" customHeight="1" spans="1:15811">
      <c r="A2" s="148" t="s">
        <v>1807</v>
      </c>
      <c r="B2" s="149"/>
      <c r="C2" s="149"/>
      <c r="D2" s="149"/>
      <c r="E2" s="149"/>
      <c r="F2" s="149"/>
      <c r="G2" s="150"/>
      <c r="H2" s="151" t="s">
        <v>1808</v>
      </c>
      <c r="I2" s="166"/>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165"/>
      <c r="GB2" s="165"/>
      <c r="GC2" s="165"/>
      <c r="GD2" s="165"/>
      <c r="GE2" s="165"/>
      <c r="GF2" s="165"/>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c r="IX2" s="165"/>
      <c r="IY2" s="165"/>
      <c r="IZ2" s="165"/>
      <c r="JA2" s="165"/>
      <c r="JB2" s="165"/>
      <c r="JC2" s="165"/>
      <c r="JD2" s="165"/>
      <c r="JE2" s="165"/>
      <c r="JF2" s="165"/>
      <c r="JG2" s="165"/>
      <c r="JH2" s="165"/>
      <c r="JI2" s="165"/>
      <c r="JJ2" s="165"/>
      <c r="JK2" s="165"/>
      <c r="JL2" s="165"/>
      <c r="JM2" s="165"/>
      <c r="JN2" s="165"/>
      <c r="JO2" s="165"/>
      <c r="JP2" s="165"/>
      <c r="JQ2" s="165"/>
      <c r="JR2" s="165"/>
      <c r="JS2" s="165"/>
      <c r="JT2" s="165"/>
      <c r="JU2" s="165"/>
      <c r="JV2" s="165"/>
      <c r="JW2" s="165"/>
      <c r="JX2" s="165"/>
      <c r="JY2" s="165"/>
      <c r="JZ2" s="165"/>
      <c r="KA2" s="165"/>
      <c r="KB2" s="165"/>
      <c r="KC2" s="165"/>
      <c r="KD2" s="165"/>
      <c r="KE2" s="165"/>
      <c r="KF2" s="165"/>
      <c r="KG2" s="165"/>
      <c r="KH2" s="165"/>
      <c r="KI2" s="165"/>
      <c r="KJ2" s="165"/>
      <c r="KK2" s="165"/>
      <c r="KL2" s="165"/>
      <c r="KM2" s="165"/>
      <c r="KN2" s="165"/>
      <c r="KO2" s="165"/>
      <c r="KP2" s="165"/>
      <c r="KQ2" s="165"/>
      <c r="KR2" s="165"/>
      <c r="KS2" s="165"/>
      <c r="KT2" s="165"/>
      <c r="KU2" s="165"/>
      <c r="KV2" s="165"/>
      <c r="KW2" s="165"/>
      <c r="KX2" s="165"/>
      <c r="KY2" s="165"/>
      <c r="KZ2" s="165"/>
      <c r="LA2" s="165"/>
      <c r="LB2" s="165"/>
      <c r="LC2" s="165"/>
      <c r="LD2" s="165"/>
      <c r="LE2" s="165"/>
      <c r="LF2" s="165"/>
      <c r="LG2" s="165"/>
      <c r="LH2" s="165"/>
      <c r="LI2" s="165"/>
      <c r="LJ2" s="165"/>
      <c r="LK2" s="165"/>
      <c r="LL2" s="165"/>
      <c r="LM2" s="165"/>
      <c r="LN2" s="165"/>
      <c r="LO2" s="165"/>
      <c r="LP2" s="165"/>
      <c r="LQ2" s="165"/>
      <c r="LR2" s="165"/>
      <c r="LS2" s="165"/>
      <c r="LT2" s="165"/>
      <c r="LU2" s="165"/>
      <c r="LV2" s="165"/>
      <c r="LW2" s="165"/>
      <c r="LX2" s="165"/>
      <c r="LY2" s="165"/>
      <c r="LZ2" s="165"/>
      <c r="MA2" s="165"/>
      <c r="MB2" s="165"/>
      <c r="MC2" s="165"/>
      <c r="MD2" s="165"/>
      <c r="ME2" s="165"/>
      <c r="MF2" s="165"/>
      <c r="MG2" s="165"/>
      <c r="MH2" s="165"/>
      <c r="MI2" s="165"/>
      <c r="MJ2" s="165"/>
      <c r="MK2" s="165"/>
      <c r="ML2" s="165"/>
      <c r="MM2" s="165"/>
      <c r="MN2" s="165"/>
      <c r="MO2" s="165"/>
      <c r="MP2" s="165"/>
      <c r="MQ2" s="165"/>
      <c r="MR2" s="165"/>
      <c r="MS2" s="165"/>
      <c r="MT2" s="165"/>
      <c r="MU2" s="165"/>
      <c r="MV2" s="165"/>
      <c r="MW2" s="165"/>
      <c r="MX2" s="165"/>
      <c r="MY2" s="165"/>
      <c r="MZ2" s="165"/>
      <c r="NA2" s="165"/>
      <c r="NB2" s="165"/>
      <c r="NC2" s="165"/>
      <c r="ND2" s="165"/>
      <c r="NE2" s="165"/>
      <c r="NF2" s="165"/>
      <c r="NG2" s="165"/>
      <c r="NH2" s="165"/>
      <c r="NI2" s="165"/>
      <c r="NJ2" s="165"/>
      <c r="NK2" s="165"/>
      <c r="NL2" s="165"/>
      <c r="NM2" s="165"/>
      <c r="NN2" s="165"/>
      <c r="NO2" s="165"/>
      <c r="NP2" s="165"/>
      <c r="NQ2" s="165"/>
      <c r="NR2" s="165"/>
      <c r="NS2" s="165"/>
      <c r="NT2" s="165"/>
      <c r="NU2" s="165"/>
      <c r="NV2" s="165"/>
      <c r="NW2" s="165"/>
      <c r="NX2" s="165"/>
      <c r="NY2" s="165"/>
      <c r="NZ2" s="165"/>
      <c r="OA2" s="165"/>
      <c r="OB2" s="165"/>
      <c r="OC2" s="165"/>
      <c r="OD2" s="165"/>
      <c r="OE2" s="165"/>
      <c r="OF2" s="165"/>
      <c r="OG2" s="165"/>
      <c r="OH2" s="165"/>
      <c r="OI2" s="165"/>
      <c r="OJ2" s="165"/>
      <c r="OK2" s="165"/>
      <c r="OL2" s="165"/>
      <c r="OM2" s="165"/>
      <c r="ON2" s="165"/>
      <c r="OO2" s="165"/>
      <c r="OP2" s="165"/>
      <c r="OQ2" s="165"/>
      <c r="OR2" s="165"/>
      <c r="OS2" s="165"/>
      <c r="OT2" s="165"/>
      <c r="OU2" s="165"/>
      <c r="OV2" s="165"/>
      <c r="OW2" s="165"/>
      <c r="OX2" s="165"/>
      <c r="OY2" s="165"/>
      <c r="OZ2" s="165"/>
      <c r="PA2" s="165"/>
      <c r="PB2" s="165"/>
      <c r="PC2" s="165"/>
      <c r="PD2" s="165"/>
      <c r="PE2" s="165"/>
      <c r="PF2" s="165"/>
      <c r="PG2" s="165"/>
      <c r="PH2" s="165"/>
      <c r="PI2" s="165"/>
      <c r="PJ2" s="165"/>
      <c r="PK2" s="165"/>
      <c r="PL2" s="165"/>
      <c r="PM2" s="165"/>
      <c r="PN2" s="165"/>
      <c r="PO2" s="165"/>
      <c r="PP2" s="165"/>
      <c r="PQ2" s="165"/>
      <c r="PR2" s="165"/>
      <c r="PS2" s="165"/>
      <c r="PT2" s="165"/>
      <c r="PU2" s="165"/>
      <c r="PV2" s="165"/>
      <c r="PW2" s="165"/>
      <c r="PX2" s="165"/>
      <c r="PY2" s="165"/>
      <c r="PZ2" s="165"/>
      <c r="QA2" s="165"/>
      <c r="QB2" s="165"/>
      <c r="QC2" s="165"/>
      <c r="QD2" s="165"/>
      <c r="QE2" s="165"/>
      <c r="QF2" s="165"/>
      <c r="QG2" s="165"/>
      <c r="QH2" s="165"/>
      <c r="QI2" s="165"/>
      <c r="QJ2" s="165"/>
      <c r="QK2" s="165"/>
      <c r="QL2" s="165"/>
      <c r="QM2" s="165"/>
      <c r="QN2" s="165"/>
      <c r="QO2" s="165"/>
      <c r="QP2" s="165"/>
      <c r="QQ2" s="165"/>
      <c r="QR2" s="165"/>
      <c r="QS2" s="165"/>
      <c r="QT2" s="165"/>
      <c r="QU2" s="165"/>
      <c r="QV2" s="165"/>
      <c r="QW2" s="165"/>
      <c r="QX2" s="165"/>
      <c r="QY2" s="165"/>
      <c r="QZ2" s="165"/>
      <c r="RA2" s="165"/>
      <c r="RB2" s="165"/>
      <c r="RC2" s="165"/>
      <c r="RD2" s="165"/>
      <c r="RE2" s="165"/>
      <c r="RF2" s="165"/>
      <c r="RG2" s="165"/>
      <c r="RH2" s="165"/>
      <c r="RI2" s="165"/>
      <c r="RJ2" s="165"/>
      <c r="RK2" s="165"/>
      <c r="RL2" s="165"/>
      <c r="RM2" s="165"/>
      <c r="RN2" s="165"/>
      <c r="RO2" s="165"/>
      <c r="RP2" s="165"/>
      <c r="RQ2" s="165"/>
      <c r="RR2" s="165"/>
      <c r="RS2" s="165"/>
      <c r="RT2" s="165"/>
      <c r="RU2" s="165"/>
      <c r="RV2" s="165"/>
      <c r="RW2" s="165"/>
      <c r="RX2" s="165"/>
      <c r="RY2" s="165"/>
      <c r="RZ2" s="165"/>
      <c r="SA2" s="165"/>
      <c r="SB2" s="165"/>
      <c r="SC2" s="165"/>
      <c r="SD2" s="165"/>
      <c r="SE2" s="165"/>
      <c r="SF2" s="165"/>
      <c r="SG2" s="165"/>
      <c r="SH2" s="165"/>
      <c r="SI2" s="165"/>
      <c r="SJ2" s="165"/>
      <c r="SK2" s="165"/>
      <c r="SL2" s="165"/>
      <c r="SM2" s="165"/>
      <c r="SN2" s="165"/>
      <c r="SO2" s="165"/>
      <c r="SP2" s="165"/>
      <c r="SQ2" s="165"/>
      <c r="SR2" s="165"/>
      <c r="SS2" s="165"/>
      <c r="ST2" s="165"/>
      <c r="SU2" s="165"/>
      <c r="SV2" s="165"/>
      <c r="SW2" s="165"/>
      <c r="SX2" s="165"/>
      <c r="SY2" s="165"/>
      <c r="SZ2" s="165"/>
      <c r="TA2" s="165"/>
      <c r="TB2" s="165"/>
      <c r="TC2" s="165"/>
      <c r="TD2" s="165"/>
      <c r="TE2" s="165"/>
      <c r="TF2" s="165"/>
      <c r="TG2" s="165"/>
      <c r="TH2" s="165"/>
      <c r="TI2" s="165"/>
      <c r="TJ2" s="165"/>
      <c r="TK2" s="165"/>
      <c r="TL2" s="165"/>
      <c r="TM2" s="165"/>
      <c r="TN2" s="165"/>
      <c r="TO2" s="165"/>
      <c r="TP2" s="165"/>
      <c r="TQ2" s="165"/>
      <c r="TR2" s="165"/>
      <c r="TS2" s="165"/>
      <c r="TT2" s="165"/>
      <c r="TU2" s="165"/>
      <c r="TV2" s="165"/>
      <c r="TW2" s="165"/>
      <c r="TX2" s="165"/>
      <c r="TY2" s="165"/>
      <c r="TZ2" s="165"/>
      <c r="UA2" s="165"/>
      <c r="UB2" s="165"/>
      <c r="UC2" s="165"/>
      <c r="UD2" s="165"/>
      <c r="UE2" s="165"/>
      <c r="UF2" s="165"/>
      <c r="UG2" s="165"/>
      <c r="UH2" s="165"/>
      <c r="UI2" s="165"/>
      <c r="UJ2" s="165"/>
      <c r="UK2" s="165"/>
      <c r="UL2" s="165"/>
      <c r="UM2" s="165"/>
      <c r="UN2" s="165"/>
      <c r="UO2" s="165"/>
      <c r="UP2" s="165"/>
      <c r="UQ2" s="165"/>
      <c r="UR2" s="165"/>
      <c r="US2" s="165"/>
      <c r="UT2" s="165"/>
      <c r="UU2" s="165"/>
      <c r="UV2" s="165"/>
      <c r="UW2" s="165"/>
      <c r="UX2" s="165"/>
      <c r="UY2" s="165"/>
      <c r="UZ2" s="165"/>
      <c r="VA2" s="165"/>
      <c r="VB2" s="165"/>
      <c r="VC2" s="165"/>
      <c r="VD2" s="165"/>
      <c r="VE2" s="165"/>
      <c r="VF2" s="165"/>
      <c r="VG2" s="165"/>
      <c r="VH2" s="165"/>
      <c r="VI2" s="165"/>
      <c r="VJ2" s="165"/>
      <c r="VK2" s="165"/>
      <c r="VL2" s="165"/>
      <c r="VM2" s="165"/>
      <c r="VN2" s="165"/>
      <c r="VO2" s="165"/>
      <c r="VP2" s="165"/>
      <c r="VQ2" s="165"/>
      <c r="VR2" s="165"/>
      <c r="VS2" s="165"/>
      <c r="VT2" s="165"/>
      <c r="VU2" s="165"/>
      <c r="VV2" s="165"/>
      <c r="VW2" s="165"/>
      <c r="VX2" s="165"/>
      <c r="VY2" s="165"/>
      <c r="VZ2" s="165"/>
      <c r="WA2" s="165"/>
      <c r="WB2" s="165"/>
      <c r="WC2" s="165"/>
      <c r="WD2" s="165"/>
      <c r="WE2" s="165"/>
      <c r="WF2" s="165"/>
      <c r="WG2" s="165"/>
      <c r="WH2" s="165"/>
      <c r="WI2" s="165"/>
      <c r="WJ2" s="165"/>
      <c r="WK2" s="165"/>
      <c r="WL2" s="165"/>
      <c r="WM2" s="165"/>
      <c r="WN2" s="165"/>
      <c r="WO2" s="165"/>
      <c r="WP2" s="165"/>
      <c r="WQ2" s="165"/>
      <c r="WR2" s="165"/>
      <c r="WS2" s="165"/>
      <c r="WT2" s="165"/>
      <c r="WU2" s="165"/>
      <c r="WV2" s="165"/>
      <c r="WW2" s="165"/>
      <c r="WX2" s="165"/>
      <c r="WY2" s="165"/>
      <c r="WZ2" s="165"/>
      <c r="XA2" s="165"/>
      <c r="XB2" s="165"/>
      <c r="XC2" s="165"/>
      <c r="XD2" s="165"/>
      <c r="XE2" s="165"/>
      <c r="XF2" s="165"/>
      <c r="XG2" s="165"/>
      <c r="XH2" s="165"/>
      <c r="XI2" s="165"/>
      <c r="XJ2" s="165"/>
      <c r="XK2" s="165"/>
      <c r="XL2" s="165"/>
      <c r="XM2" s="165"/>
      <c r="XN2" s="165"/>
      <c r="XO2" s="165"/>
      <c r="XP2" s="165"/>
      <c r="XQ2" s="165"/>
      <c r="XR2" s="165"/>
      <c r="XS2" s="165"/>
      <c r="XT2" s="165"/>
      <c r="XU2" s="165"/>
      <c r="XV2" s="165"/>
      <c r="XW2" s="165"/>
      <c r="XX2" s="165"/>
      <c r="XY2" s="165"/>
      <c r="XZ2" s="165"/>
      <c r="YA2" s="165"/>
      <c r="YB2" s="165"/>
      <c r="YC2" s="165"/>
      <c r="YD2" s="165"/>
      <c r="YE2" s="165"/>
      <c r="YF2" s="165"/>
      <c r="YG2" s="165"/>
      <c r="YH2" s="165"/>
      <c r="YI2" s="165"/>
      <c r="YJ2" s="165"/>
      <c r="YK2" s="165"/>
      <c r="YL2" s="165"/>
      <c r="YM2" s="165"/>
      <c r="YN2" s="165"/>
      <c r="YO2" s="165"/>
      <c r="YP2" s="165"/>
      <c r="YQ2" s="165"/>
      <c r="YR2" s="165"/>
      <c r="YS2" s="165"/>
      <c r="YT2" s="165"/>
      <c r="YU2" s="165"/>
      <c r="YV2" s="165"/>
      <c r="YW2" s="165"/>
      <c r="YX2" s="165"/>
      <c r="YY2" s="165"/>
      <c r="YZ2" s="165"/>
      <c r="ZA2" s="165"/>
      <c r="ZB2" s="165"/>
      <c r="ZC2" s="165"/>
      <c r="ZD2" s="165"/>
      <c r="ZE2" s="165"/>
      <c r="ZF2" s="165"/>
      <c r="ZG2" s="165"/>
      <c r="ZH2" s="165"/>
      <c r="ZI2" s="165"/>
      <c r="ZJ2" s="165"/>
      <c r="ZK2" s="165"/>
      <c r="ZL2" s="165"/>
      <c r="ZM2" s="165"/>
      <c r="ZN2" s="165"/>
      <c r="ZO2" s="165"/>
      <c r="ZP2" s="165"/>
      <c r="ZQ2" s="165"/>
      <c r="ZR2" s="165"/>
      <c r="ZS2" s="165"/>
      <c r="ZT2" s="165"/>
      <c r="ZU2" s="165"/>
      <c r="ZV2" s="165"/>
      <c r="ZW2" s="165"/>
      <c r="ZX2" s="165"/>
      <c r="ZY2" s="165"/>
      <c r="ZZ2" s="165"/>
      <c r="AAA2" s="165"/>
      <c r="AAB2" s="165"/>
      <c r="AAC2" s="165"/>
      <c r="AAD2" s="165"/>
      <c r="AAE2" s="165"/>
      <c r="AAF2" s="165"/>
      <c r="AAG2" s="165"/>
      <c r="AAH2" s="165"/>
      <c r="AAI2" s="165"/>
      <c r="AAJ2" s="165"/>
      <c r="AAK2" s="165"/>
      <c r="AAL2" s="165"/>
      <c r="AAM2" s="165"/>
      <c r="AAN2" s="165"/>
      <c r="AAO2" s="165"/>
      <c r="AAP2" s="165"/>
      <c r="AAQ2" s="165"/>
      <c r="AAR2" s="165"/>
      <c r="AAS2" s="165"/>
      <c r="AAT2" s="165"/>
      <c r="AAU2" s="165"/>
      <c r="AAV2" s="165"/>
      <c r="AAW2" s="165"/>
      <c r="AAX2" s="165"/>
      <c r="AAY2" s="165"/>
      <c r="AAZ2" s="165"/>
      <c r="ABA2" s="165"/>
      <c r="ABB2" s="165"/>
      <c r="ABC2" s="165"/>
      <c r="ABD2" s="165"/>
      <c r="ABE2" s="165"/>
      <c r="ABF2" s="165"/>
      <c r="ABG2" s="165"/>
      <c r="ABH2" s="165"/>
      <c r="ABI2" s="165"/>
      <c r="ABJ2" s="165"/>
      <c r="ABK2" s="165"/>
      <c r="ABL2" s="165"/>
      <c r="ABM2" s="165"/>
      <c r="ABN2" s="165"/>
      <c r="ABO2" s="165"/>
      <c r="ABP2" s="165"/>
      <c r="ABQ2" s="165"/>
      <c r="ABR2" s="165"/>
      <c r="ABS2" s="165"/>
      <c r="ABT2" s="165"/>
      <c r="ABU2" s="165"/>
      <c r="ABV2" s="165"/>
      <c r="ABW2" s="165"/>
      <c r="ABX2" s="165"/>
      <c r="ABY2" s="165"/>
      <c r="ABZ2" s="165"/>
      <c r="ACA2" s="165"/>
      <c r="ACB2" s="165"/>
      <c r="ACC2" s="165"/>
      <c r="ACD2" s="165"/>
      <c r="ACE2" s="165"/>
      <c r="ACF2" s="165"/>
      <c r="ACG2" s="165"/>
      <c r="ACH2" s="165"/>
      <c r="ACI2" s="165"/>
      <c r="ACJ2" s="165"/>
      <c r="ACK2" s="165"/>
      <c r="ACL2" s="165"/>
      <c r="ACM2" s="165"/>
      <c r="ACN2" s="165"/>
      <c r="ACO2" s="165"/>
      <c r="ACP2" s="165"/>
      <c r="ACQ2" s="165"/>
      <c r="ACR2" s="165"/>
      <c r="ACS2" s="165"/>
      <c r="ACT2" s="165"/>
      <c r="ACU2" s="165"/>
      <c r="ACV2" s="165"/>
      <c r="ACW2" s="165"/>
      <c r="ACX2" s="165"/>
      <c r="ACY2" s="165"/>
      <c r="ACZ2" s="165"/>
      <c r="ADA2" s="165"/>
      <c r="ADB2" s="165"/>
      <c r="ADC2" s="165"/>
      <c r="ADD2" s="165"/>
      <c r="ADE2" s="165"/>
      <c r="ADF2" s="165"/>
      <c r="ADG2" s="165"/>
      <c r="ADH2" s="165"/>
      <c r="ADI2" s="165"/>
      <c r="ADJ2" s="165"/>
      <c r="ADK2" s="165"/>
      <c r="ADL2" s="165"/>
      <c r="ADM2" s="165"/>
      <c r="ADN2" s="165"/>
      <c r="ADO2" s="165"/>
      <c r="ADP2" s="165"/>
      <c r="ADQ2" s="165"/>
      <c r="ADR2" s="165"/>
      <c r="ADS2" s="165"/>
      <c r="ADT2" s="165"/>
      <c r="ADU2" s="165"/>
      <c r="ADV2" s="165"/>
      <c r="ADW2" s="165"/>
      <c r="ADX2" s="165"/>
      <c r="ADY2" s="165"/>
      <c r="ADZ2" s="165"/>
      <c r="AEA2" s="165"/>
      <c r="AEB2" s="165"/>
      <c r="AEC2" s="165"/>
      <c r="AED2" s="165"/>
      <c r="AEE2" s="165"/>
      <c r="AEF2" s="165"/>
      <c r="AEG2" s="165"/>
      <c r="AEH2" s="165"/>
      <c r="AEI2" s="165"/>
      <c r="AEJ2" s="165"/>
      <c r="AEK2" s="165"/>
      <c r="AEL2" s="165"/>
      <c r="AEM2" s="165"/>
      <c r="AEN2" s="165"/>
      <c r="AEO2" s="165"/>
      <c r="AEP2" s="165"/>
      <c r="AEQ2" s="165"/>
      <c r="AER2" s="165"/>
      <c r="AES2" s="165"/>
      <c r="AET2" s="165"/>
      <c r="AEU2" s="165"/>
      <c r="AEV2" s="165"/>
      <c r="AEW2" s="165"/>
      <c r="AEX2" s="165"/>
      <c r="AEY2" s="165"/>
      <c r="AEZ2" s="165"/>
      <c r="AFA2" s="165"/>
      <c r="AFB2" s="165"/>
      <c r="AFC2" s="165"/>
      <c r="AFD2" s="165"/>
      <c r="AFE2" s="165"/>
      <c r="AFF2" s="165"/>
      <c r="AFG2" s="165"/>
      <c r="AFH2" s="165"/>
      <c r="AFI2" s="165"/>
      <c r="AFJ2" s="165"/>
      <c r="AFK2" s="165"/>
      <c r="AFL2" s="165"/>
      <c r="AFM2" s="165"/>
      <c r="AFN2" s="165"/>
      <c r="AFO2" s="165"/>
      <c r="AFP2" s="165"/>
      <c r="AFQ2" s="165"/>
      <c r="AFR2" s="165"/>
      <c r="AFS2" s="165"/>
      <c r="AFT2" s="165"/>
      <c r="AFU2" s="165"/>
      <c r="AFV2" s="165"/>
      <c r="AFW2" s="165"/>
      <c r="AFX2" s="165"/>
      <c r="AFY2" s="165"/>
      <c r="AFZ2" s="165"/>
      <c r="AGA2" s="165"/>
      <c r="AGB2" s="165"/>
      <c r="AGC2" s="165"/>
      <c r="AGD2" s="165"/>
      <c r="AGE2" s="165"/>
      <c r="AGF2" s="165"/>
      <c r="AGG2" s="165"/>
      <c r="AGH2" s="165"/>
      <c r="AGI2" s="165"/>
      <c r="AGJ2" s="165"/>
      <c r="AGK2" s="165"/>
      <c r="AGL2" s="165"/>
      <c r="AGM2" s="165"/>
      <c r="AGN2" s="165"/>
      <c r="AGO2" s="165"/>
      <c r="AGP2" s="165"/>
      <c r="AGQ2" s="165"/>
      <c r="AGR2" s="165"/>
      <c r="AGS2" s="165"/>
      <c r="AGT2" s="165"/>
      <c r="AGU2" s="165"/>
      <c r="AGV2" s="165"/>
      <c r="AGW2" s="165"/>
      <c r="AGX2" s="165"/>
      <c r="AGY2" s="165"/>
      <c r="AGZ2" s="165"/>
      <c r="AHA2" s="165"/>
      <c r="AHB2" s="165"/>
      <c r="AHC2" s="165"/>
      <c r="AHD2" s="165"/>
      <c r="AHE2" s="165"/>
      <c r="AHF2" s="165"/>
      <c r="AHG2" s="165"/>
      <c r="AHH2" s="165"/>
      <c r="AHI2" s="165"/>
      <c r="AHJ2" s="165"/>
      <c r="AHK2" s="165"/>
      <c r="AHL2" s="165"/>
      <c r="AHM2" s="165"/>
      <c r="AHN2" s="165"/>
      <c r="AHO2" s="165"/>
      <c r="AHP2" s="165"/>
      <c r="AHQ2" s="165"/>
      <c r="AHR2" s="165"/>
      <c r="AHS2" s="165"/>
      <c r="AHT2" s="165"/>
      <c r="AHU2" s="165"/>
      <c r="AHV2" s="165"/>
      <c r="AHW2" s="165"/>
      <c r="AHX2" s="165"/>
      <c r="AHY2" s="165"/>
      <c r="AHZ2" s="165"/>
      <c r="AIA2" s="165"/>
      <c r="AIB2" s="165"/>
      <c r="AIC2" s="165"/>
      <c r="AID2" s="165"/>
      <c r="AIE2" s="165"/>
      <c r="AIF2" s="165"/>
      <c r="AIG2" s="165"/>
      <c r="AIH2" s="165"/>
      <c r="AII2" s="165"/>
      <c r="AIJ2" s="165"/>
      <c r="AIK2" s="165"/>
      <c r="AIL2" s="165"/>
      <c r="AIM2" s="165"/>
      <c r="AIN2" s="165"/>
      <c r="AIO2" s="165"/>
      <c r="AIP2" s="165"/>
      <c r="AIQ2" s="165"/>
      <c r="AIR2" s="165"/>
      <c r="AIS2" s="165"/>
      <c r="AIT2" s="165"/>
      <c r="AIU2" s="165"/>
      <c r="AIV2" s="165"/>
      <c r="AIW2" s="165"/>
      <c r="AIX2" s="165"/>
      <c r="AIY2" s="165"/>
      <c r="AIZ2" s="165"/>
      <c r="AJA2" s="165"/>
      <c r="AJB2" s="165"/>
      <c r="AJC2" s="165"/>
      <c r="AJD2" s="165"/>
      <c r="AJE2" s="165"/>
      <c r="AJF2" s="165"/>
      <c r="AJG2" s="165"/>
      <c r="AJH2" s="165"/>
      <c r="AJI2" s="165"/>
      <c r="AJJ2" s="165"/>
      <c r="AJK2" s="165"/>
      <c r="AJL2" s="165"/>
      <c r="AJM2" s="165"/>
      <c r="AJN2" s="165"/>
      <c r="AJO2" s="165"/>
      <c r="AJP2" s="165"/>
      <c r="AJQ2" s="165"/>
      <c r="AJR2" s="165"/>
      <c r="AJS2" s="165"/>
      <c r="AJT2" s="165"/>
      <c r="AJU2" s="165"/>
      <c r="AJV2" s="165"/>
      <c r="AJW2" s="165"/>
      <c r="AJX2" s="165"/>
      <c r="AJY2" s="165"/>
      <c r="AJZ2" s="165"/>
      <c r="AKA2" s="165"/>
      <c r="AKB2" s="165"/>
      <c r="AKC2" s="165"/>
      <c r="AKD2" s="165"/>
      <c r="AKE2" s="165"/>
      <c r="AKF2" s="165"/>
      <c r="AKG2" s="165"/>
      <c r="AKH2" s="165"/>
      <c r="AKI2" s="165"/>
      <c r="AKJ2" s="165"/>
      <c r="AKK2" s="165"/>
      <c r="AKL2" s="165"/>
      <c r="AKM2" s="165"/>
      <c r="AKN2" s="165"/>
      <c r="AKO2" s="165"/>
      <c r="AKP2" s="165"/>
      <c r="AKQ2" s="165"/>
      <c r="AKR2" s="165"/>
      <c r="AKS2" s="165"/>
      <c r="AKT2" s="165"/>
      <c r="AKU2" s="165"/>
      <c r="AKV2" s="165"/>
      <c r="AKW2" s="165"/>
      <c r="AKX2" s="165"/>
      <c r="AKY2" s="165"/>
      <c r="AKZ2" s="165"/>
      <c r="ALA2" s="165"/>
      <c r="ALB2" s="165"/>
      <c r="ALC2" s="165"/>
      <c r="ALD2" s="165"/>
      <c r="ALE2" s="165"/>
      <c r="ALF2" s="165"/>
      <c r="ALG2" s="165"/>
      <c r="ALH2" s="165"/>
      <c r="ALI2" s="165"/>
      <c r="ALJ2" s="165"/>
      <c r="ALK2" s="165"/>
      <c r="ALL2" s="165"/>
      <c r="ALM2" s="165"/>
      <c r="ALN2" s="165"/>
      <c r="ALO2" s="165"/>
      <c r="ALP2" s="165"/>
      <c r="ALQ2" s="165"/>
      <c r="ALR2" s="165"/>
      <c r="ALS2" s="165"/>
      <c r="ALT2" s="165"/>
      <c r="ALU2" s="165"/>
      <c r="ALV2" s="165"/>
      <c r="ALW2" s="165"/>
      <c r="ALX2" s="165"/>
      <c r="ALY2" s="165"/>
      <c r="ALZ2" s="165"/>
      <c r="AMA2" s="165"/>
      <c r="AMB2" s="165"/>
      <c r="AMC2" s="165"/>
      <c r="AMD2" s="165"/>
      <c r="AME2" s="165"/>
      <c r="AMF2" s="165"/>
      <c r="AMG2" s="165"/>
      <c r="AMH2" s="165"/>
      <c r="AMI2" s="165"/>
      <c r="AMJ2" s="165"/>
      <c r="AMK2" s="165"/>
      <c r="AML2" s="165"/>
      <c r="AMM2" s="165"/>
      <c r="AMN2" s="165"/>
      <c r="AMO2" s="165"/>
      <c r="AMP2" s="165"/>
      <c r="AMQ2" s="165"/>
      <c r="AMR2" s="165"/>
      <c r="AMS2" s="165"/>
      <c r="AMT2" s="165"/>
      <c r="AMU2" s="165"/>
      <c r="AMV2" s="165"/>
      <c r="AMW2" s="165"/>
      <c r="AMX2" s="165"/>
      <c r="AMY2" s="165"/>
      <c r="AMZ2" s="165"/>
      <c r="ANA2" s="165"/>
      <c r="ANB2" s="165"/>
      <c r="ANC2" s="165"/>
      <c r="AND2" s="165"/>
      <c r="ANE2" s="165"/>
      <c r="ANF2" s="165"/>
      <c r="ANG2" s="165"/>
      <c r="ANH2" s="165"/>
      <c r="ANI2" s="165"/>
      <c r="ANJ2" s="165"/>
      <c r="ANK2" s="165"/>
      <c r="ANL2" s="165"/>
      <c r="ANM2" s="165"/>
      <c r="ANN2" s="165"/>
      <c r="ANO2" s="165"/>
      <c r="ANP2" s="165"/>
      <c r="ANQ2" s="165"/>
      <c r="ANR2" s="165"/>
      <c r="ANS2" s="165"/>
      <c r="ANT2" s="165"/>
      <c r="ANU2" s="165"/>
      <c r="ANV2" s="165"/>
      <c r="ANW2" s="165"/>
      <c r="ANX2" s="165"/>
      <c r="ANY2" s="165"/>
      <c r="ANZ2" s="165"/>
      <c r="AOA2" s="165"/>
      <c r="AOB2" s="165"/>
      <c r="AOC2" s="165"/>
      <c r="AOD2" s="165"/>
      <c r="AOE2" s="165"/>
      <c r="AOF2" s="165"/>
      <c r="AOG2" s="165"/>
      <c r="AOH2" s="165"/>
      <c r="AOI2" s="165"/>
      <c r="AOJ2" s="165"/>
      <c r="AOK2" s="165"/>
      <c r="AOL2" s="165"/>
      <c r="AOM2" s="165"/>
      <c r="AON2" s="165"/>
      <c r="AOO2" s="165"/>
      <c r="AOP2" s="165"/>
      <c r="AOQ2" s="165"/>
      <c r="AOR2" s="165"/>
      <c r="AOS2" s="165"/>
      <c r="AOT2" s="165"/>
      <c r="AOU2" s="165"/>
      <c r="AOV2" s="165"/>
      <c r="AOW2" s="165"/>
      <c r="AOX2" s="165"/>
      <c r="AOY2" s="165"/>
      <c r="AOZ2" s="165"/>
      <c r="APA2" s="165"/>
      <c r="APB2" s="165"/>
      <c r="APC2" s="165"/>
      <c r="APD2" s="165"/>
      <c r="APE2" s="165"/>
      <c r="APF2" s="165"/>
      <c r="APG2" s="165"/>
      <c r="APH2" s="165"/>
      <c r="API2" s="165"/>
      <c r="APJ2" s="165"/>
      <c r="APK2" s="165"/>
      <c r="APL2" s="165"/>
      <c r="APM2" s="165"/>
      <c r="APN2" s="165"/>
      <c r="APO2" s="165"/>
      <c r="APP2" s="165"/>
      <c r="APQ2" s="165"/>
      <c r="APR2" s="165"/>
      <c r="APS2" s="165"/>
      <c r="APT2" s="165"/>
      <c r="APU2" s="165"/>
      <c r="APV2" s="165"/>
      <c r="APW2" s="165"/>
      <c r="APX2" s="165"/>
      <c r="APY2" s="165"/>
      <c r="APZ2" s="165"/>
      <c r="AQA2" s="165"/>
      <c r="AQB2" s="165"/>
      <c r="AQC2" s="165"/>
      <c r="AQD2" s="165"/>
      <c r="AQE2" s="165"/>
      <c r="AQF2" s="165"/>
      <c r="AQG2" s="165"/>
      <c r="AQH2" s="165"/>
      <c r="AQI2" s="165"/>
      <c r="AQJ2" s="165"/>
      <c r="AQK2" s="165"/>
      <c r="AQL2" s="165"/>
      <c r="AQM2" s="165"/>
      <c r="AQN2" s="165"/>
      <c r="AQO2" s="165"/>
      <c r="AQP2" s="165"/>
      <c r="AQQ2" s="165"/>
      <c r="AQR2" s="165"/>
      <c r="AQS2" s="165"/>
      <c r="AQT2" s="165"/>
      <c r="AQU2" s="165"/>
      <c r="AQV2" s="165"/>
      <c r="AQW2" s="165"/>
      <c r="AQX2" s="165"/>
      <c r="AQY2" s="165"/>
      <c r="AQZ2" s="165"/>
      <c r="ARA2" s="165"/>
      <c r="ARB2" s="165"/>
      <c r="ARC2" s="165"/>
      <c r="ARD2" s="165"/>
      <c r="ARE2" s="165"/>
      <c r="ARF2" s="165"/>
      <c r="ARG2" s="165"/>
      <c r="ARH2" s="165"/>
      <c r="ARI2" s="165"/>
      <c r="ARJ2" s="165"/>
      <c r="ARK2" s="165"/>
      <c r="ARL2" s="165"/>
      <c r="ARM2" s="165"/>
      <c r="ARN2" s="165"/>
      <c r="ARO2" s="165"/>
      <c r="ARP2" s="165"/>
      <c r="ARQ2" s="165"/>
      <c r="ARR2" s="165"/>
      <c r="ARS2" s="165"/>
      <c r="ART2" s="165"/>
      <c r="ARU2" s="165"/>
      <c r="ARV2" s="165"/>
      <c r="ARW2" s="165"/>
      <c r="ARX2" s="165"/>
      <c r="ARY2" s="165"/>
      <c r="ARZ2" s="165"/>
      <c r="ASA2" s="165"/>
      <c r="ASB2" s="165"/>
      <c r="ASC2" s="165"/>
      <c r="ASD2" s="165"/>
      <c r="ASE2" s="165"/>
      <c r="ASF2" s="165"/>
      <c r="ASG2" s="165"/>
      <c r="ASH2" s="165"/>
      <c r="ASI2" s="165"/>
      <c r="ASJ2" s="165"/>
      <c r="ASK2" s="165"/>
      <c r="ASL2" s="165"/>
      <c r="ASM2" s="165"/>
      <c r="ASN2" s="165"/>
      <c r="ASO2" s="165"/>
      <c r="ASP2" s="165"/>
      <c r="ASQ2" s="165"/>
      <c r="ASR2" s="165"/>
      <c r="ASS2" s="165"/>
      <c r="AST2" s="165"/>
      <c r="ASU2" s="165"/>
      <c r="ASV2" s="165"/>
      <c r="ASW2" s="165"/>
      <c r="ASX2" s="165"/>
      <c r="ASY2" s="165"/>
      <c r="ASZ2" s="165"/>
      <c r="ATA2" s="165"/>
      <c r="ATB2" s="165"/>
      <c r="ATC2" s="165"/>
      <c r="ATD2" s="165"/>
      <c r="ATE2" s="165"/>
      <c r="ATF2" s="165"/>
      <c r="ATG2" s="165"/>
      <c r="ATH2" s="165"/>
      <c r="ATI2" s="165"/>
      <c r="ATJ2" s="165"/>
      <c r="ATK2" s="165"/>
      <c r="ATL2" s="165"/>
      <c r="ATM2" s="165"/>
      <c r="ATN2" s="165"/>
      <c r="ATO2" s="165"/>
      <c r="ATP2" s="165"/>
      <c r="ATQ2" s="165"/>
      <c r="ATR2" s="165"/>
      <c r="ATS2" s="165"/>
      <c r="ATT2" s="165"/>
      <c r="ATU2" s="165"/>
      <c r="ATV2" s="165"/>
      <c r="ATW2" s="165"/>
      <c r="ATX2" s="165"/>
      <c r="ATY2" s="165"/>
      <c r="ATZ2" s="165"/>
      <c r="AUA2" s="165"/>
      <c r="AUB2" s="165"/>
      <c r="AUC2" s="165"/>
      <c r="AUD2" s="165"/>
      <c r="AUE2" s="165"/>
      <c r="AUF2" s="165"/>
      <c r="AUG2" s="165"/>
      <c r="AUH2" s="165"/>
      <c r="AUI2" s="165"/>
      <c r="AUJ2" s="165"/>
      <c r="AUK2" s="165"/>
      <c r="AUL2" s="165"/>
      <c r="AUM2" s="165"/>
      <c r="AUN2" s="165"/>
      <c r="AUO2" s="165"/>
      <c r="AUP2" s="165"/>
      <c r="AUQ2" s="165"/>
      <c r="AUR2" s="165"/>
      <c r="AUS2" s="165"/>
      <c r="AUT2" s="165"/>
      <c r="AUU2" s="165"/>
      <c r="AUV2" s="165"/>
      <c r="AUW2" s="165"/>
      <c r="AUX2" s="165"/>
      <c r="AUY2" s="165"/>
      <c r="AUZ2" s="165"/>
      <c r="AVA2" s="165"/>
      <c r="AVB2" s="165"/>
      <c r="AVC2" s="165"/>
      <c r="AVD2" s="165"/>
      <c r="AVE2" s="165"/>
      <c r="AVF2" s="165"/>
      <c r="AVG2" s="165"/>
      <c r="AVH2" s="165"/>
      <c r="AVI2" s="165"/>
      <c r="AVJ2" s="165"/>
      <c r="AVK2" s="165"/>
      <c r="AVL2" s="165"/>
      <c r="AVM2" s="165"/>
      <c r="AVN2" s="165"/>
      <c r="AVO2" s="165"/>
      <c r="AVP2" s="165"/>
      <c r="AVQ2" s="165"/>
      <c r="AVR2" s="165"/>
      <c r="AVS2" s="165"/>
      <c r="AVT2" s="165"/>
      <c r="AVU2" s="165"/>
      <c r="AVV2" s="165"/>
      <c r="AVW2" s="165"/>
      <c r="AVX2" s="165"/>
      <c r="AVY2" s="165"/>
      <c r="AVZ2" s="165"/>
      <c r="AWA2" s="165"/>
      <c r="AWB2" s="165"/>
      <c r="AWC2" s="165"/>
      <c r="AWD2" s="165"/>
      <c r="AWE2" s="165"/>
      <c r="AWF2" s="165"/>
      <c r="AWG2" s="165"/>
      <c r="AWH2" s="165"/>
      <c r="AWI2" s="165"/>
      <c r="AWJ2" s="165"/>
      <c r="AWK2" s="165"/>
      <c r="AWL2" s="165"/>
      <c r="AWM2" s="165"/>
      <c r="AWN2" s="165"/>
      <c r="AWO2" s="165"/>
      <c r="AWP2" s="165"/>
      <c r="AWQ2" s="165"/>
      <c r="AWR2" s="165"/>
      <c r="AWS2" s="165"/>
      <c r="AWT2" s="165"/>
      <c r="AWU2" s="165"/>
      <c r="AWV2" s="165"/>
      <c r="AWW2" s="165"/>
      <c r="AWX2" s="165"/>
      <c r="AWY2" s="165"/>
      <c r="AWZ2" s="165"/>
      <c r="AXA2" s="165"/>
      <c r="AXB2" s="165"/>
      <c r="AXC2" s="165"/>
      <c r="AXD2" s="165"/>
      <c r="AXE2" s="165"/>
      <c r="AXF2" s="165"/>
      <c r="AXG2" s="165"/>
      <c r="AXH2" s="165"/>
      <c r="AXI2" s="165"/>
      <c r="AXJ2" s="165"/>
      <c r="AXK2" s="165"/>
      <c r="AXL2" s="165"/>
      <c r="AXM2" s="165"/>
      <c r="AXN2" s="165"/>
      <c r="AXO2" s="165"/>
      <c r="AXP2" s="165"/>
      <c r="AXQ2" s="165"/>
      <c r="AXR2" s="165"/>
      <c r="AXS2" s="165"/>
      <c r="AXT2" s="165"/>
      <c r="AXU2" s="165"/>
      <c r="AXV2" s="165"/>
      <c r="AXW2" s="165"/>
      <c r="AXX2" s="165"/>
      <c r="AXY2" s="165"/>
      <c r="AXZ2" s="165"/>
      <c r="AYA2" s="165"/>
      <c r="AYB2" s="165"/>
      <c r="AYC2" s="165"/>
      <c r="AYD2" s="165"/>
      <c r="AYE2" s="165"/>
      <c r="AYF2" s="165"/>
      <c r="AYG2" s="165"/>
      <c r="AYH2" s="165"/>
      <c r="AYI2" s="165"/>
      <c r="AYJ2" s="165"/>
      <c r="AYK2" s="165"/>
      <c r="AYL2" s="165"/>
      <c r="AYM2" s="165"/>
      <c r="AYN2" s="165"/>
      <c r="AYO2" s="165"/>
      <c r="AYP2" s="165"/>
      <c r="AYQ2" s="165"/>
      <c r="AYR2" s="165"/>
      <c r="AYS2" s="165"/>
      <c r="AYT2" s="165"/>
      <c r="AYU2" s="165"/>
      <c r="AYV2" s="165"/>
      <c r="AYW2" s="165"/>
      <c r="AYX2" s="165"/>
      <c r="AYY2" s="165"/>
      <c r="AYZ2" s="165"/>
      <c r="AZA2" s="165"/>
      <c r="AZB2" s="165"/>
      <c r="AZC2" s="165"/>
      <c r="AZD2" s="165"/>
      <c r="AZE2" s="165"/>
      <c r="AZF2" s="165"/>
      <c r="AZG2" s="165"/>
      <c r="AZH2" s="165"/>
      <c r="AZI2" s="165"/>
      <c r="AZJ2" s="165"/>
      <c r="AZK2" s="165"/>
      <c r="AZL2" s="165"/>
      <c r="AZM2" s="165"/>
      <c r="AZN2" s="165"/>
      <c r="AZO2" s="165"/>
      <c r="AZP2" s="165"/>
      <c r="AZQ2" s="165"/>
      <c r="AZR2" s="165"/>
      <c r="AZS2" s="165"/>
      <c r="AZT2" s="165"/>
      <c r="AZU2" s="165"/>
      <c r="AZV2" s="165"/>
      <c r="AZW2" s="165"/>
      <c r="AZX2" s="165"/>
      <c r="AZY2" s="165"/>
      <c r="AZZ2" s="165"/>
      <c r="BAA2" s="165"/>
      <c r="BAB2" s="165"/>
      <c r="BAC2" s="165"/>
      <c r="BAD2" s="165"/>
      <c r="BAE2" s="165"/>
      <c r="BAF2" s="165"/>
      <c r="BAG2" s="165"/>
      <c r="BAH2" s="165"/>
      <c r="BAI2" s="165"/>
      <c r="BAJ2" s="165"/>
      <c r="BAK2" s="165"/>
      <c r="BAL2" s="165"/>
      <c r="BAM2" s="165"/>
      <c r="BAN2" s="165"/>
      <c r="BAO2" s="165"/>
      <c r="BAP2" s="165"/>
      <c r="BAQ2" s="165"/>
      <c r="BAR2" s="165"/>
      <c r="BAS2" s="165"/>
      <c r="BAT2" s="165"/>
      <c r="BAU2" s="165"/>
      <c r="BAV2" s="165"/>
      <c r="BAW2" s="165"/>
      <c r="BAX2" s="165"/>
      <c r="BAY2" s="165"/>
      <c r="BAZ2" s="165"/>
      <c r="BBA2" s="165"/>
      <c r="BBB2" s="165"/>
      <c r="BBC2" s="165"/>
      <c r="BBD2" s="165"/>
      <c r="BBE2" s="165"/>
      <c r="BBF2" s="165"/>
      <c r="BBG2" s="165"/>
      <c r="BBH2" s="165"/>
      <c r="BBI2" s="165"/>
      <c r="BBJ2" s="165"/>
      <c r="BBK2" s="165"/>
      <c r="BBL2" s="165"/>
      <c r="BBM2" s="165"/>
      <c r="BBN2" s="165"/>
      <c r="BBO2" s="165"/>
      <c r="BBP2" s="165"/>
      <c r="BBQ2" s="165"/>
      <c r="BBR2" s="165"/>
      <c r="BBS2" s="165"/>
      <c r="BBT2" s="165"/>
      <c r="BBU2" s="165"/>
      <c r="BBV2" s="165"/>
      <c r="BBW2" s="165"/>
      <c r="BBX2" s="165"/>
      <c r="BBY2" s="165"/>
      <c r="BBZ2" s="165"/>
      <c r="BCA2" s="165"/>
      <c r="BCB2" s="165"/>
      <c r="BCC2" s="165"/>
      <c r="BCD2" s="165"/>
      <c r="BCE2" s="165"/>
      <c r="BCF2" s="165"/>
      <c r="BCG2" s="165"/>
      <c r="BCH2" s="165"/>
      <c r="BCI2" s="165"/>
      <c r="BCJ2" s="165"/>
      <c r="BCK2" s="165"/>
      <c r="BCL2" s="165"/>
      <c r="BCM2" s="165"/>
      <c r="BCN2" s="165"/>
      <c r="BCO2" s="165"/>
      <c r="BCP2" s="165"/>
      <c r="BCQ2" s="165"/>
      <c r="BCR2" s="165"/>
      <c r="BCS2" s="165"/>
      <c r="BCT2" s="165"/>
      <c r="BCU2" s="165"/>
      <c r="BCV2" s="165"/>
      <c r="BCW2" s="165"/>
      <c r="BCX2" s="165"/>
      <c r="BCY2" s="165"/>
      <c r="BCZ2" s="165"/>
      <c r="BDA2" s="165"/>
      <c r="BDB2" s="165"/>
      <c r="BDC2" s="165"/>
      <c r="BDD2" s="165"/>
      <c r="BDE2" s="165"/>
      <c r="BDF2" s="165"/>
      <c r="BDG2" s="165"/>
      <c r="BDH2" s="165"/>
      <c r="BDI2" s="165"/>
      <c r="BDJ2" s="165"/>
      <c r="BDK2" s="165"/>
      <c r="BDL2" s="165"/>
      <c r="BDM2" s="165"/>
      <c r="BDN2" s="165"/>
      <c r="BDO2" s="165"/>
      <c r="BDP2" s="165"/>
      <c r="BDQ2" s="165"/>
      <c r="BDR2" s="165"/>
      <c r="BDS2" s="165"/>
      <c r="BDT2" s="165"/>
      <c r="BDU2" s="165"/>
      <c r="BDV2" s="165"/>
      <c r="BDW2" s="165"/>
      <c r="BDX2" s="165"/>
      <c r="BDY2" s="165"/>
      <c r="BDZ2" s="165"/>
      <c r="BEA2" s="165"/>
      <c r="BEB2" s="165"/>
      <c r="BEC2" s="165"/>
      <c r="BED2" s="165"/>
      <c r="BEE2" s="165"/>
      <c r="BEF2" s="165"/>
      <c r="BEG2" s="165"/>
      <c r="BEH2" s="165"/>
      <c r="BEI2" s="165"/>
      <c r="BEJ2" s="165"/>
      <c r="BEK2" s="165"/>
      <c r="BEL2" s="165"/>
      <c r="BEM2" s="165"/>
      <c r="BEN2" s="165"/>
      <c r="BEO2" s="165"/>
      <c r="BEP2" s="165"/>
      <c r="BEQ2" s="165"/>
      <c r="BER2" s="165"/>
      <c r="BES2" s="165"/>
      <c r="BET2" s="165"/>
      <c r="BEU2" s="165"/>
      <c r="BEV2" s="165"/>
      <c r="BEW2" s="165"/>
      <c r="BEX2" s="165"/>
      <c r="BEY2" s="165"/>
      <c r="BEZ2" s="165"/>
      <c r="BFA2" s="165"/>
      <c r="BFB2" s="165"/>
      <c r="BFC2" s="165"/>
      <c r="BFD2" s="165"/>
      <c r="BFE2" s="165"/>
      <c r="BFF2" s="165"/>
      <c r="BFG2" s="165"/>
      <c r="BFH2" s="165"/>
      <c r="BFI2" s="165"/>
      <c r="BFJ2" s="165"/>
      <c r="BFK2" s="165"/>
      <c r="BFL2" s="165"/>
      <c r="BFM2" s="165"/>
      <c r="BFN2" s="165"/>
      <c r="BFO2" s="165"/>
      <c r="BFP2" s="165"/>
      <c r="BFQ2" s="165"/>
      <c r="BFR2" s="165"/>
      <c r="BFS2" s="165"/>
      <c r="BFT2" s="165"/>
      <c r="BFU2" s="165"/>
      <c r="BFV2" s="165"/>
      <c r="BFW2" s="165"/>
      <c r="BFX2" s="165"/>
      <c r="BFY2" s="165"/>
      <c r="BFZ2" s="165"/>
      <c r="BGA2" s="165"/>
      <c r="BGB2" s="165"/>
      <c r="BGC2" s="165"/>
      <c r="BGD2" s="165"/>
      <c r="BGE2" s="165"/>
      <c r="BGF2" s="165"/>
      <c r="BGG2" s="165"/>
      <c r="BGH2" s="165"/>
      <c r="BGI2" s="165"/>
      <c r="BGJ2" s="165"/>
      <c r="BGK2" s="165"/>
      <c r="BGL2" s="165"/>
      <c r="BGM2" s="165"/>
      <c r="BGN2" s="165"/>
      <c r="BGO2" s="165"/>
      <c r="BGP2" s="165"/>
      <c r="BGQ2" s="165"/>
      <c r="BGR2" s="165"/>
      <c r="BGS2" s="165"/>
      <c r="BGT2" s="165"/>
      <c r="BGU2" s="165"/>
      <c r="BGV2" s="165"/>
      <c r="BGW2" s="165"/>
      <c r="BGX2" s="165"/>
      <c r="BGY2" s="165"/>
      <c r="BGZ2" s="165"/>
      <c r="BHA2" s="165"/>
      <c r="BHB2" s="165"/>
      <c r="BHC2" s="165"/>
      <c r="BHD2" s="165"/>
      <c r="BHE2" s="165"/>
      <c r="BHF2" s="165"/>
      <c r="BHG2" s="165"/>
      <c r="BHH2" s="165"/>
      <c r="BHI2" s="165"/>
      <c r="BHJ2" s="165"/>
      <c r="BHK2" s="165"/>
      <c r="BHL2" s="165"/>
      <c r="BHM2" s="165"/>
      <c r="BHN2" s="165"/>
      <c r="BHO2" s="165"/>
      <c r="BHP2" s="165"/>
      <c r="BHQ2" s="165"/>
      <c r="BHR2" s="165"/>
      <c r="BHS2" s="165"/>
      <c r="BHT2" s="165"/>
      <c r="BHU2" s="165"/>
      <c r="BHV2" s="165"/>
      <c r="BHW2" s="165"/>
      <c r="BHX2" s="165"/>
      <c r="BHY2" s="165"/>
      <c r="BHZ2" s="165"/>
      <c r="BIA2" s="165"/>
      <c r="BIB2" s="165"/>
      <c r="BIC2" s="165"/>
      <c r="BID2" s="165"/>
      <c r="BIE2" s="165"/>
      <c r="BIF2" s="165"/>
      <c r="BIG2" s="165"/>
      <c r="BIH2" s="165"/>
      <c r="BII2" s="165"/>
      <c r="BIJ2" s="165"/>
      <c r="BIK2" s="165"/>
      <c r="BIL2" s="165"/>
      <c r="BIM2" s="165"/>
      <c r="BIN2" s="165"/>
      <c r="BIO2" s="165"/>
      <c r="BIP2" s="165"/>
      <c r="BIQ2" s="165"/>
      <c r="BIR2" s="165"/>
      <c r="BIS2" s="165"/>
      <c r="BIT2" s="165"/>
      <c r="BIU2" s="165"/>
      <c r="BIV2" s="165"/>
      <c r="BIW2" s="165"/>
      <c r="BIX2" s="165"/>
      <c r="BIY2" s="165"/>
      <c r="BIZ2" s="165"/>
      <c r="BJA2" s="165"/>
      <c r="BJB2" s="165"/>
      <c r="BJC2" s="165"/>
      <c r="BJD2" s="165"/>
      <c r="BJE2" s="165"/>
      <c r="BJF2" s="165"/>
      <c r="BJG2" s="165"/>
      <c r="BJH2" s="165"/>
      <c r="BJI2" s="165"/>
      <c r="BJJ2" s="165"/>
      <c r="BJK2" s="165"/>
      <c r="BJL2" s="165"/>
      <c r="BJM2" s="165"/>
      <c r="BJN2" s="165"/>
      <c r="BJO2" s="165"/>
      <c r="BJP2" s="165"/>
      <c r="BJQ2" s="165"/>
      <c r="BJR2" s="165"/>
      <c r="BJS2" s="165"/>
      <c r="BJT2" s="165"/>
      <c r="BJU2" s="165"/>
      <c r="BJV2" s="165"/>
      <c r="BJW2" s="165"/>
      <c r="BJX2" s="165"/>
      <c r="BJY2" s="165"/>
      <c r="BJZ2" s="165"/>
      <c r="BKA2" s="165"/>
      <c r="BKB2" s="165"/>
      <c r="BKC2" s="165"/>
      <c r="BKD2" s="165"/>
      <c r="BKE2" s="165"/>
      <c r="BKF2" s="165"/>
      <c r="BKG2" s="165"/>
      <c r="BKH2" s="165"/>
      <c r="BKI2" s="165"/>
      <c r="BKJ2" s="165"/>
      <c r="BKK2" s="165"/>
      <c r="BKL2" s="165"/>
      <c r="BKM2" s="165"/>
      <c r="BKN2" s="165"/>
      <c r="BKO2" s="165"/>
      <c r="BKP2" s="165"/>
      <c r="BKQ2" s="165"/>
      <c r="BKR2" s="165"/>
      <c r="BKS2" s="165"/>
      <c r="BKT2" s="165"/>
      <c r="BKU2" s="165"/>
      <c r="BKV2" s="165"/>
      <c r="BKW2" s="165"/>
      <c r="BKX2" s="165"/>
      <c r="BKY2" s="165"/>
      <c r="BKZ2" s="165"/>
      <c r="BLA2" s="165"/>
      <c r="BLB2" s="165"/>
      <c r="BLC2" s="165"/>
      <c r="BLD2" s="165"/>
      <c r="BLE2" s="165"/>
      <c r="BLF2" s="165"/>
      <c r="BLG2" s="165"/>
      <c r="BLH2" s="165"/>
      <c r="BLI2" s="165"/>
      <c r="BLJ2" s="165"/>
      <c r="BLK2" s="165"/>
      <c r="BLL2" s="165"/>
      <c r="BLM2" s="165"/>
      <c r="BLN2" s="165"/>
      <c r="BLO2" s="165"/>
      <c r="BLP2" s="165"/>
      <c r="BLQ2" s="165"/>
      <c r="BLR2" s="165"/>
      <c r="BLS2" s="165"/>
      <c r="BLT2" s="165"/>
      <c r="BLU2" s="165"/>
      <c r="BLV2" s="165"/>
      <c r="BLW2" s="165"/>
      <c r="BLX2" s="165"/>
      <c r="BLY2" s="165"/>
      <c r="BLZ2" s="165"/>
      <c r="BMA2" s="165"/>
      <c r="BMB2" s="165"/>
      <c r="BMC2" s="165"/>
      <c r="BMD2" s="165"/>
      <c r="BME2" s="165"/>
      <c r="BMF2" s="165"/>
      <c r="BMG2" s="165"/>
      <c r="BMH2" s="165"/>
      <c r="BMI2" s="165"/>
      <c r="BMJ2" s="165"/>
      <c r="BMK2" s="165"/>
      <c r="BML2" s="165"/>
      <c r="BMM2" s="165"/>
      <c r="BMN2" s="165"/>
      <c r="BMO2" s="165"/>
      <c r="BMP2" s="165"/>
      <c r="BMQ2" s="165"/>
      <c r="BMR2" s="165"/>
      <c r="BMS2" s="165"/>
      <c r="BMT2" s="165"/>
      <c r="BMU2" s="165"/>
      <c r="BMV2" s="165"/>
      <c r="BMW2" s="165"/>
      <c r="BMX2" s="165"/>
      <c r="BMY2" s="165"/>
      <c r="BMZ2" s="165"/>
      <c r="BNA2" s="165"/>
      <c r="BNB2" s="165"/>
      <c r="BNC2" s="165"/>
      <c r="BND2" s="165"/>
      <c r="BNE2" s="165"/>
      <c r="BNF2" s="165"/>
      <c r="BNG2" s="165"/>
      <c r="BNH2" s="165"/>
      <c r="BNI2" s="165"/>
      <c r="BNJ2" s="165"/>
      <c r="BNK2" s="165"/>
      <c r="BNL2" s="165"/>
      <c r="BNM2" s="165"/>
      <c r="BNN2" s="165"/>
      <c r="BNO2" s="165"/>
      <c r="BNP2" s="165"/>
      <c r="BNQ2" s="165"/>
      <c r="BNR2" s="165"/>
      <c r="BNS2" s="165"/>
      <c r="BNT2" s="165"/>
      <c r="BNU2" s="165"/>
      <c r="BNV2" s="165"/>
      <c r="BNW2" s="165"/>
      <c r="BNX2" s="165"/>
      <c r="BNY2" s="165"/>
      <c r="BNZ2" s="165"/>
      <c r="BOA2" s="165"/>
      <c r="BOB2" s="165"/>
      <c r="BOC2" s="165"/>
      <c r="BOD2" s="165"/>
      <c r="BOE2" s="165"/>
      <c r="BOF2" s="165"/>
      <c r="BOG2" s="165"/>
      <c r="BOH2" s="165"/>
      <c r="BOI2" s="165"/>
      <c r="BOJ2" s="165"/>
      <c r="BOK2" s="165"/>
      <c r="BOL2" s="165"/>
      <c r="BOM2" s="165"/>
      <c r="BON2" s="165"/>
      <c r="BOO2" s="165"/>
      <c r="BOP2" s="165"/>
      <c r="BOQ2" s="165"/>
      <c r="BOR2" s="165"/>
      <c r="BOS2" s="165"/>
      <c r="BOT2" s="165"/>
      <c r="BOU2" s="165"/>
      <c r="BOV2" s="165"/>
      <c r="BOW2" s="165"/>
      <c r="BOX2" s="165"/>
      <c r="BOY2" s="165"/>
      <c r="BOZ2" s="165"/>
      <c r="BPA2" s="165"/>
      <c r="BPB2" s="165"/>
      <c r="BPC2" s="165"/>
      <c r="BPD2" s="165"/>
      <c r="BPE2" s="165"/>
      <c r="BPF2" s="165"/>
      <c r="BPG2" s="165"/>
      <c r="BPH2" s="165"/>
      <c r="BPI2" s="165"/>
      <c r="BPJ2" s="165"/>
      <c r="BPK2" s="165"/>
      <c r="BPL2" s="165"/>
      <c r="BPM2" s="165"/>
      <c r="BPN2" s="165"/>
      <c r="BPO2" s="165"/>
      <c r="BPP2" s="165"/>
      <c r="BPQ2" s="165"/>
      <c r="BPR2" s="165"/>
      <c r="BPS2" s="165"/>
      <c r="BPT2" s="165"/>
      <c r="BPU2" s="165"/>
      <c r="BPV2" s="165"/>
      <c r="BPW2" s="165"/>
      <c r="BPX2" s="165"/>
      <c r="BPY2" s="165"/>
      <c r="BPZ2" s="165"/>
      <c r="BQA2" s="165"/>
      <c r="BQB2" s="165"/>
      <c r="BQC2" s="165"/>
      <c r="BQD2" s="165"/>
      <c r="BQE2" s="165"/>
      <c r="BQF2" s="165"/>
      <c r="BQG2" s="165"/>
      <c r="BQH2" s="165"/>
      <c r="BQI2" s="165"/>
      <c r="BQJ2" s="165"/>
      <c r="BQK2" s="165"/>
      <c r="BQL2" s="165"/>
      <c r="BQM2" s="165"/>
      <c r="BQN2" s="165"/>
      <c r="BQO2" s="165"/>
      <c r="BQP2" s="165"/>
      <c r="BQQ2" s="165"/>
      <c r="BQR2" s="165"/>
      <c r="BQS2" s="165"/>
      <c r="BQT2" s="165"/>
      <c r="BQU2" s="165"/>
      <c r="BQV2" s="165"/>
      <c r="BQW2" s="165"/>
      <c r="BQX2" s="165"/>
      <c r="BQY2" s="165"/>
      <c r="BQZ2" s="165"/>
      <c r="BRA2" s="165"/>
      <c r="BRB2" s="165"/>
      <c r="BRC2" s="165"/>
      <c r="BRD2" s="165"/>
      <c r="BRE2" s="165"/>
      <c r="BRF2" s="165"/>
      <c r="BRG2" s="165"/>
      <c r="BRH2" s="165"/>
      <c r="BRI2" s="165"/>
      <c r="BRJ2" s="165"/>
      <c r="BRK2" s="165"/>
      <c r="BRL2" s="165"/>
      <c r="BRM2" s="165"/>
      <c r="BRN2" s="165"/>
      <c r="BRO2" s="165"/>
      <c r="BRP2" s="165"/>
      <c r="BRQ2" s="165"/>
      <c r="BRR2" s="165"/>
      <c r="BRS2" s="165"/>
      <c r="BRT2" s="165"/>
      <c r="BRU2" s="165"/>
      <c r="BRV2" s="165"/>
      <c r="BRW2" s="165"/>
      <c r="BRX2" s="165"/>
      <c r="BRY2" s="165"/>
      <c r="BRZ2" s="165"/>
      <c r="BSA2" s="165"/>
      <c r="BSB2" s="165"/>
      <c r="BSC2" s="165"/>
      <c r="BSD2" s="165"/>
      <c r="BSE2" s="165"/>
      <c r="BSF2" s="165"/>
      <c r="BSG2" s="165"/>
      <c r="BSH2" s="165"/>
      <c r="BSI2" s="165"/>
      <c r="BSJ2" s="165"/>
      <c r="BSK2" s="165"/>
      <c r="BSL2" s="165"/>
      <c r="BSM2" s="165"/>
      <c r="BSN2" s="165"/>
      <c r="BSO2" s="165"/>
      <c r="BSP2" s="165"/>
      <c r="BSQ2" s="165"/>
      <c r="BSR2" s="165"/>
      <c r="BSS2" s="165"/>
      <c r="BST2" s="165"/>
      <c r="BSU2" s="165"/>
      <c r="BSV2" s="165"/>
      <c r="BSW2" s="165"/>
      <c r="BSX2" s="165"/>
      <c r="BSY2" s="165"/>
      <c r="BSZ2" s="165"/>
      <c r="BTA2" s="165"/>
      <c r="BTB2" s="165"/>
      <c r="BTC2" s="165"/>
      <c r="BTD2" s="165"/>
      <c r="BTE2" s="165"/>
      <c r="BTF2" s="165"/>
      <c r="BTG2" s="165"/>
      <c r="BTH2" s="165"/>
      <c r="BTI2" s="165"/>
      <c r="BTJ2" s="165"/>
      <c r="BTK2" s="165"/>
      <c r="BTL2" s="165"/>
      <c r="BTM2" s="165"/>
      <c r="BTN2" s="165"/>
      <c r="BTO2" s="165"/>
      <c r="BTP2" s="165"/>
      <c r="BTQ2" s="165"/>
      <c r="BTR2" s="165"/>
      <c r="BTS2" s="165"/>
      <c r="BTT2" s="165"/>
      <c r="BTU2" s="165"/>
      <c r="BTV2" s="165"/>
      <c r="BTW2" s="165"/>
      <c r="BTX2" s="165"/>
      <c r="BTY2" s="165"/>
      <c r="BTZ2" s="165"/>
      <c r="BUA2" s="165"/>
      <c r="BUB2" s="165"/>
      <c r="BUC2" s="165"/>
      <c r="BUD2" s="165"/>
      <c r="BUE2" s="165"/>
      <c r="BUF2" s="165"/>
      <c r="BUG2" s="165"/>
      <c r="BUH2" s="165"/>
      <c r="BUI2" s="165"/>
      <c r="BUJ2" s="165"/>
      <c r="BUK2" s="165"/>
      <c r="BUL2" s="165"/>
      <c r="BUM2" s="165"/>
      <c r="BUN2" s="165"/>
      <c r="BUO2" s="165"/>
      <c r="BUP2" s="165"/>
      <c r="BUQ2" s="165"/>
      <c r="BUR2" s="165"/>
      <c r="BUS2" s="165"/>
      <c r="BUT2" s="165"/>
      <c r="BUU2" s="165"/>
      <c r="BUV2" s="165"/>
      <c r="BUW2" s="165"/>
      <c r="BUX2" s="165"/>
      <c r="BUY2" s="165"/>
      <c r="BUZ2" s="165"/>
      <c r="BVA2" s="165"/>
      <c r="BVB2" s="165"/>
      <c r="BVC2" s="165"/>
      <c r="BVD2" s="165"/>
      <c r="BVE2" s="165"/>
      <c r="BVF2" s="165"/>
      <c r="BVG2" s="165"/>
      <c r="BVH2" s="165"/>
      <c r="BVI2" s="165"/>
      <c r="BVJ2" s="165"/>
      <c r="BVK2" s="165"/>
      <c r="BVL2" s="165"/>
      <c r="BVM2" s="165"/>
      <c r="BVN2" s="165"/>
      <c r="BVO2" s="165"/>
      <c r="BVP2" s="165"/>
      <c r="BVQ2" s="165"/>
      <c r="BVR2" s="165"/>
      <c r="BVS2" s="165"/>
      <c r="BVT2" s="165"/>
      <c r="BVU2" s="165"/>
      <c r="BVV2" s="165"/>
      <c r="BVW2" s="165"/>
      <c r="BVX2" s="165"/>
      <c r="BVY2" s="165"/>
      <c r="BVZ2" s="165"/>
      <c r="BWA2" s="165"/>
      <c r="BWB2" s="165"/>
      <c r="BWC2" s="165"/>
      <c r="BWD2" s="165"/>
      <c r="BWE2" s="165"/>
      <c r="BWF2" s="165"/>
      <c r="BWG2" s="165"/>
      <c r="BWH2" s="165"/>
      <c r="BWI2" s="165"/>
      <c r="BWJ2" s="165"/>
      <c r="BWK2" s="165"/>
      <c r="BWL2" s="165"/>
      <c r="BWM2" s="165"/>
      <c r="BWN2" s="165"/>
      <c r="BWO2" s="165"/>
      <c r="BWP2" s="165"/>
      <c r="BWQ2" s="165"/>
      <c r="BWR2" s="165"/>
      <c r="BWS2" s="165"/>
      <c r="BWT2" s="165"/>
      <c r="BWU2" s="165"/>
      <c r="BWV2" s="165"/>
      <c r="BWW2" s="165"/>
      <c r="BWX2" s="165"/>
      <c r="BWY2" s="165"/>
      <c r="BWZ2" s="165"/>
      <c r="BXA2" s="165"/>
      <c r="BXB2" s="165"/>
      <c r="BXC2" s="165"/>
      <c r="BXD2" s="165"/>
      <c r="BXE2" s="165"/>
      <c r="BXF2" s="165"/>
      <c r="BXG2" s="165"/>
      <c r="BXH2" s="165"/>
      <c r="BXI2" s="165"/>
      <c r="BXJ2" s="165"/>
      <c r="BXK2" s="165"/>
      <c r="BXL2" s="165"/>
      <c r="BXM2" s="165"/>
      <c r="BXN2" s="165"/>
      <c r="BXO2" s="165"/>
      <c r="BXP2" s="165"/>
      <c r="BXQ2" s="165"/>
      <c r="BXR2" s="165"/>
      <c r="BXS2" s="165"/>
      <c r="BXT2" s="165"/>
      <c r="BXU2" s="165"/>
      <c r="BXV2" s="165"/>
      <c r="BXW2" s="165"/>
      <c r="BXX2" s="165"/>
      <c r="BXY2" s="165"/>
      <c r="BXZ2" s="165"/>
      <c r="BYA2" s="165"/>
      <c r="BYB2" s="165"/>
      <c r="BYC2" s="165"/>
      <c r="BYD2" s="165"/>
      <c r="BYE2" s="165"/>
      <c r="BYF2" s="165"/>
      <c r="BYG2" s="165"/>
      <c r="BYH2" s="165"/>
      <c r="BYI2" s="165"/>
      <c r="BYJ2" s="165"/>
      <c r="BYK2" s="165"/>
      <c r="BYL2" s="165"/>
      <c r="BYM2" s="165"/>
      <c r="BYN2" s="165"/>
      <c r="BYO2" s="165"/>
      <c r="BYP2" s="165"/>
      <c r="BYQ2" s="165"/>
      <c r="BYR2" s="165"/>
      <c r="BYS2" s="165"/>
      <c r="BYT2" s="165"/>
      <c r="BYU2" s="165"/>
      <c r="BYV2" s="165"/>
      <c r="BYW2" s="165"/>
      <c r="BYX2" s="165"/>
      <c r="BYY2" s="165"/>
      <c r="BYZ2" s="165"/>
      <c r="BZA2" s="165"/>
      <c r="BZB2" s="165"/>
      <c r="BZC2" s="165"/>
      <c r="BZD2" s="165"/>
      <c r="BZE2" s="165"/>
      <c r="BZF2" s="165"/>
      <c r="BZG2" s="165"/>
      <c r="BZH2" s="165"/>
      <c r="BZI2" s="165"/>
      <c r="BZJ2" s="165"/>
      <c r="BZK2" s="165"/>
      <c r="BZL2" s="165"/>
      <c r="BZM2" s="165"/>
      <c r="BZN2" s="165"/>
      <c r="BZO2" s="165"/>
      <c r="BZP2" s="165"/>
      <c r="BZQ2" s="165"/>
      <c r="BZR2" s="165"/>
      <c r="BZS2" s="165"/>
      <c r="BZT2" s="165"/>
      <c r="BZU2" s="165"/>
      <c r="BZV2" s="165"/>
      <c r="BZW2" s="165"/>
      <c r="BZX2" s="165"/>
      <c r="BZY2" s="165"/>
      <c r="BZZ2" s="165"/>
      <c r="CAA2" s="165"/>
      <c r="CAB2" s="165"/>
      <c r="CAC2" s="165"/>
      <c r="CAD2" s="165"/>
      <c r="CAE2" s="165"/>
      <c r="CAF2" s="165"/>
      <c r="CAG2" s="165"/>
      <c r="CAH2" s="165"/>
      <c r="CAI2" s="165"/>
      <c r="CAJ2" s="165"/>
      <c r="CAK2" s="165"/>
      <c r="CAL2" s="165"/>
      <c r="CAM2" s="165"/>
      <c r="CAN2" s="165"/>
      <c r="CAO2" s="165"/>
      <c r="CAP2" s="165"/>
      <c r="CAQ2" s="165"/>
      <c r="CAR2" s="165"/>
      <c r="CAS2" s="165"/>
      <c r="CAT2" s="165"/>
      <c r="CAU2" s="165"/>
      <c r="CAV2" s="165"/>
      <c r="CAW2" s="165"/>
      <c r="CAX2" s="165"/>
      <c r="CAY2" s="165"/>
      <c r="CAZ2" s="165"/>
      <c r="CBA2" s="165"/>
      <c r="CBB2" s="165"/>
      <c r="CBC2" s="165"/>
      <c r="CBD2" s="165"/>
      <c r="CBE2" s="165"/>
      <c r="CBF2" s="165"/>
      <c r="CBG2" s="165"/>
      <c r="CBH2" s="165"/>
      <c r="CBI2" s="165"/>
      <c r="CBJ2" s="165"/>
      <c r="CBK2" s="165"/>
      <c r="CBL2" s="165"/>
      <c r="CBM2" s="165"/>
      <c r="CBN2" s="165"/>
      <c r="CBO2" s="165"/>
      <c r="CBP2" s="165"/>
      <c r="CBQ2" s="165"/>
      <c r="CBR2" s="165"/>
      <c r="CBS2" s="165"/>
      <c r="CBT2" s="165"/>
      <c r="CBU2" s="165"/>
      <c r="CBV2" s="165"/>
      <c r="CBW2" s="165"/>
      <c r="CBX2" s="165"/>
      <c r="CBY2" s="165"/>
      <c r="CBZ2" s="165"/>
      <c r="CCA2" s="165"/>
      <c r="CCB2" s="165"/>
      <c r="CCC2" s="165"/>
      <c r="CCD2" s="165"/>
      <c r="CCE2" s="165"/>
      <c r="CCF2" s="165"/>
      <c r="CCG2" s="165"/>
      <c r="CCH2" s="165"/>
      <c r="CCI2" s="165"/>
      <c r="CCJ2" s="165"/>
      <c r="CCK2" s="165"/>
      <c r="CCL2" s="165"/>
      <c r="CCM2" s="165"/>
      <c r="CCN2" s="165"/>
      <c r="CCO2" s="165"/>
      <c r="CCP2" s="165"/>
      <c r="CCQ2" s="165"/>
      <c r="CCR2" s="165"/>
      <c r="CCS2" s="165"/>
      <c r="CCT2" s="165"/>
      <c r="CCU2" s="165"/>
      <c r="CCV2" s="165"/>
      <c r="CCW2" s="165"/>
      <c r="CCX2" s="165"/>
      <c r="CCY2" s="165"/>
      <c r="CCZ2" s="165"/>
      <c r="CDA2" s="165"/>
      <c r="CDB2" s="165"/>
      <c r="CDC2" s="165"/>
      <c r="CDD2" s="165"/>
      <c r="CDE2" s="165"/>
      <c r="CDF2" s="165"/>
      <c r="CDG2" s="165"/>
      <c r="CDH2" s="165"/>
      <c r="CDI2" s="165"/>
      <c r="CDJ2" s="165"/>
      <c r="CDK2" s="165"/>
      <c r="CDL2" s="165"/>
      <c r="CDM2" s="165"/>
      <c r="CDN2" s="165"/>
      <c r="CDO2" s="165"/>
      <c r="CDP2" s="165"/>
      <c r="CDQ2" s="165"/>
      <c r="CDR2" s="165"/>
      <c r="CDS2" s="165"/>
      <c r="CDT2" s="165"/>
      <c r="CDU2" s="165"/>
      <c r="CDV2" s="165"/>
      <c r="CDW2" s="165"/>
      <c r="CDX2" s="165"/>
      <c r="CDY2" s="165"/>
      <c r="CDZ2" s="165"/>
      <c r="CEA2" s="165"/>
      <c r="CEB2" s="165"/>
      <c r="CEC2" s="165"/>
      <c r="CED2" s="165"/>
      <c r="CEE2" s="165"/>
      <c r="CEF2" s="165"/>
      <c r="CEG2" s="165"/>
      <c r="CEH2" s="165"/>
      <c r="CEI2" s="165"/>
      <c r="CEJ2" s="165"/>
      <c r="CEK2" s="165"/>
      <c r="CEL2" s="165"/>
      <c r="CEM2" s="165"/>
      <c r="CEN2" s="165"/>
      <c r="CEO2" s="165"/>
      <c r="CEP2" s="165"/>
      <c r="CEQ2" s="165"/>
      <c r="CER2" s="165"/>
      <c r="CES2" s="165"/>
      <c r="CET2" s="165"/>
      <c r="CEU2" s="165"/>
      <c r="CEV2" s="165"/>
      <c r="CEW2" s="165"/>
      <c r="CEX2" s="165"/>
      <c r="CEY2" s="165"/>
      <c r="CEZ2" s="165"/>
      <c r="CFA2" s="165"/>
      <c r="CFB2" s="165"/>
      <c r="CFC2" s="165"/>
      <c r="CFD2" s="165"/>
      <c r="CFE2" s="165"/>
      <c r="CFF2" s="165"/>
      <c r="CFG2" s="165"/>
      <c r="CFH2" s="165"/>
      <c r="CFI2" s="165"/>
      <c r="CFJ2" s="165"/>
      <c r="CFK2" s="165"/>
      <c r="CFL2" s="165"/>
      <c r="CFM2" s="165"/>
      <c r="CFN2" s="165"/>
      <c r="CFO2" s="165"/>
      <c r="CFP2" s="165"/>
      <c r="CFQ2" s="165"/>
      <c r="CFR2" s="165"/>
      <c r="CFS2" s="165"/>
      <c r="CFT2" s="165"/>
      <c r="CFU2" s="165"/>
      <c r="CFV2" s="165"/>
      <c r="CFW2" s="165"/>
      <c r="CFX2" s="165"/>
      <c r="CFY2" s="165"/>
      <c r="CFZ2" s="165"/>
      <c r="CGA2" s="165"/>
      <c r="CGB2" s="165"/>
      <c r="CGC2" s="165"/>
      <c r="CGD2" s="165"/>
      <c r="CGE2" s="165"/>
      <c r="CGF2" s="165"/>
      <c r="CGG2" s="165"/>
      <c r="CGH2" s="165"/>
      <c r="CGI2" s="165"/>
      <c r="CGJ2" s="165"/>
      <c r="CGK2" s="165"/>
      <c r="CGL2" s="165"/>
      <c r="CGM2" s="165"/>
      <c r="CGN2" s="165"/>
      <c r="CGO2" s="165"/>
      <c r="CGP2" s="165"/>
      <c r="CGQ2" s="165"/>
      <c r="CGR2" s="165"/>
      <c r="CGS2" s="165"/>
      <c r="CGT2" s="165"/>
      <c r="CGU2" s="165"/>
      <c r="CGV2" s="165"/>
      <c r="CGW2" s="165"/>
      <c r="CGX2" s="165"/>
      <c r="CGY2" s="165"/>
      <c r="CGZ2" s="165"/>
      <c r="CHA2" s="165"/>
      <c r="CHB2" s="165"/>
      <c r="CHC2" s="165"/>
      <c r="CHD2" s="165"/>
      <c r="CHE2" s="165"/>
      <c r="CHF2" s="165"/>
      <c r="CHG2" s="165"/>
      <c r="CHH2" s="165"/>
      <c r="CHI2" s="165"/>
      <c r="CHJ2" s="165"/>
      <c r="CHK2" s="165"/>
      <c r="CHL2" s="165"/>
      <c r="CHM2" s="165"/>
      <c r="CHN2" s="165"/>
      <c r="CHO2" s="165"/>
      <c r="CHP2" s="165"/>
      <c r="CHQ2" s="165"/>
      <c r="CHR2" s="165"/>
      <c r="CHS2" s="165"/>
      <c r="CHT2" s="165"/>
      <c r="CHU2" s="165"/>
      <c r="CHV2" s="165"/>
      <c r="CHW2" s="165"/>
      <c r="CHX2" s="165"/>
      <c r="CHY2" s="165"/>
      <c r="CHZ2" s="165"/>
      <c r="CIA2" s="165"/>
      <c r="CIB2" s="165"/>
      <c r="CIC2" s="165"/>
      <c r="CID2" s="165"/>
      <c r="CIE2" s="165"/>
      <c r="CIF2" s="165"/>
      <c r="CIG2" s="165"/>
      <c r="CIH2" s="165"/>
      <c r="CII2" s="165"/>
      <c r="CIJ2" s="165"/>
      <c r="CIK2" s="165"/>
      <c r="CIL2" s="165"/>
      <c r="CIM2" s="165"/>
      <c r="CIN2" s="165"/>
      <c r="CIO2" s="165"/>
      <c r="CIP2" s="165"/>
      <c r="CIQ2" s="165"/>
      <c r="CIR2" s="165"/>
      <c r="CIS2" s="165"/>
      <c r="CIT2" s="165"/>
      <c r="CIU2" s="165"/>
      <c r="CIV2" s="165"/>
      <c r="CIW2" s="165"/>
      <c r="CIX2" s="165"/>
      <c r="CIY2" s="165"/>
      <c r="CIZ2" s="165"/>
      <c r="CJA2" s="165"/>
      <c r="CJB2" s="165"/>
      <c r="CJC2" s="165"/>
      <c r="CJD2" s="165"/>
      <c r="CJE2" s="165"/>
      <c r="CJF2" s="165"/>
      <c r="CJG2" s="165"/>
      <c r="CJH2" s="165"/>
      <c r="CJI2" s="165"/>
      <c r="CJJ2" s="165"/>
      <c r="CJK2" s="165"/>
      <c r="CJL2" s="165"/>
      <c r="CJM2" s="165"/>
      <c r="CJN2" s="165"/>
      <c r="CJO2" s="165"/>
      <c r="CJP2" s="165"/>
      <c r="CJQ2" s="165"/>
      <c r="CJR2" s="165"/>
      <c r="CJS2" s="165"/>
      <c r="CJT2" s="165"/>
      <c r="CJU2" s="165"/>
      <c r="CJV2" s="165"/>
      <c r="CJW2" s="165"/>
      <c r="CJX2" s="165"/>
      <c r="CJY2" s="165"/>
      <c r="CJZ2" s="165"/>
      <c r="CKA2" s="165"/>
      <c r="CKB2" s="165"/>
      <c r="CKC2" s="165"/>
      <c r="CKD2" s="165"/>
      <c r="CKE2" s="165"/>
      <c r="CKF2" s="165"/>
      <c r="CKG2" s="165"/>
      <c r="CKH2" s="165"/>
      <c r="CKI2" s="165"/>
      <c r="CKJ2" s="165"/>
      <c r="CKK2" s="165"/>
      <c r="CKL2" s="165"/>
      <c r="CKM2" s="165"/>
      <c r="CKN2" s="165"/>
      <c r="CKO2" s="165"/>
      <c r="CKP2" s="165"/>
      <c r="CKQ2" s="165"/>
      <c r="CKR2" s="165"/>
      <c r="CKS2" s="165"/>
      <c r="CKT2" s="165"/>
      <c r="CKU2" s="165"/>
      <c r="CKV2" s="165"/>
      <c r="CKW2" s="165"/>
      <c r="CKX2" s="165"/>
      <c r="CKY2" s="165"/>
      <c r="CKZ2" s="165"/>
      <c r="CLA2" s="165"/>
      <c r="CLB2" s="165"/>
      <c r="CLC2" s="165"/>
      <c r="CLD2" s="165"/>
      <c r="CLE2" s="165"/>
      <c r="CLF2" s="165"/>
      <c r="CLG2" s="165"/>
      <c r="CLH2" s="165"/>
      <c r="CLI2" s="165"/>
      <c r="CLJ2" s="165"/>
      <c r="CLK2" s="165"/>
      <c r="CLL2" s="165"/>
      <c r="CLM2" s="165"/>
      <c r="CLN2" s="165"/>
      <c r="CLO2" s="165"/>
      <c r="CLP2" s="165"/>
      <c r="CLQ2" s="165"/>
      <c r="CLR2" s="165"/>
      <c r="CLS2" s="165"/>
      <c r="CLT2" s="165"/>
      <c r="CLU2" s="165"/>
      <c r="CLV2" s="165"/>
      <c r="CLW2" s="165"/>
      <c r="CLX2" s="165"/>
      <c r="CLY2" s="165"/>
      <c r="CLZ2" s="165"/>
      <c r="CMA2" s="165"/>
      <c r="CMB2" s="165"/>
      <c r="CMC2" s="165"/>
      <c r="CMD2" s="165"/>
      <c r="CME2" s="165"/>
      <c r="CMF2" s="165"/>
      <c r="CMG2" s="165"/>
      <c r="CMH2" s="165"/>
      <c r="CMI2" s="165"/>
      <c r="CMJ2" s="165"/>
      <c r="CMK2" s="165"/>
      <c r="CML2" s="165"/>
      <c r="CMM2" s="165"/>
      <c r="CMN2" s="165"/>
      <c r="CMO2" s="165"/>
      <c r="CMP2" s="165"/>
      <c r="CMQ2" s="165"/>
      <c r="CMR2" s="165"/>
      <c r="CMS2" s="165"/>
      <c r="CMT2" s="165"/>
      <c r="CMU2" s="165"/>
      <c r="CMV2" s="165"/>
      <c r="CMW2" s="165"/>
      <c r="CMX2" s="165"/>
      <c r="CMY2" s="165"/>
      <c r="CMZ2" s="165"/>
      <c r="CNA2" s="165"/>
      <c r="CNB2" s="165"/>
      <c r="CNC2" s="165"/>
      <c r="CND2" s="165"/>
      <c r="CNE2" s="165"/>
      <c r="CNF2" s="165"/>
      <c r="CNG2" s="165"/>
      <c r="CNH2" s="165"/>
      <c r="CNI2" s="165"/>
      <c r="CNJ2" s="165"/>
      <c r="CNK2" s="165"/>
      <c r="CNL2" s="165"/>
      <c r="CNM2" s="165"/>
      <c r="CNN2" s="165"/>
      <c r="CNO2" s="165"/>
      <c r="CNP2" s="165"/>
      <c r="CNQ2" s="165"/>
      <c r="CNR2" s="165"/>
      <c r="CNS2" s="165"/>
      <c r="CNT2" s="165"/>
      <c r="CNU2" s="165"/>
      <c r="CNV2" s="165"/>
      <c r="CNW2" s="165"/>
      <c r="CNX2" s="165"/>
      <c r="CNY2" s="165"/>
      <c r="CNZ2" s="165"/>
      <c r="COA2" s="165"/>
      <c r="COB2" s="165"/>
      <c r="COC2" s="165"/>
      <c r="COD2" s="165"/>
      <c r="COE2" s="165"/>
      <c r="COF2" s="165"/>
      <c r="COG2" s="165"/>
      <c r="COH2" s="165"/>
      <c r="COI2" s="165"/>
      <c r="COJ2" s="165"/>
      <c r="COK2" s="165"/>
      <c r="COL2" s="165"/>
      <c r="COM2" s="165"/>
      <c r="CON2" s="165"/>
      <c r="COO2" s="165"/>
      <c r="COP2" s="165"/>
      <c r="COQ2" s="165"/>
      <c r="COR2" s="165"/>
      <c r="COS2" s="165"/>
      <c r="COT2" s="165"/>
      <c r="COU2" s="165"/>
      <c r="COV2" s="165"/>
      <c r="COW2" s="165"/>
      <c r="COX2" s="165"/>
      <c r="COY2" s="165"/>
      <c r="COZ2" s="165"/>
      <c r="CPA2" s="165"/>
      <c r="CPB2" s="165"/>
      <c r="CPC2" s="165"/>
      <c r="CPD2" s="165"/>
      <c r="CPE2" s="165"/>
      <c r="CPF2" s="165"/>
      <c r="CPG2" s="165"/>
      <c r="CPH2" s="165"/>
      <c r="CPI2" s="165"/>
      <c r="CPJ2" s="165"/>
      <c r="CPK2" s="165"/>
      <c r="CPL2" s="165"/>
      <c r="CPM2" s="165"/>
      <c r="CPN2" s="165"/>
      <c r="CPO2" s="165"/>
      <c r="CPP2" s="165"/>
      <c r="CPQ2" s="165"/>
      <c r="CPR2" s="165"/>
      <c r="CPS2" s="165"/>
      <c r="CPT2" s="165"/>
      <c r="CPU2" s="165"/>
      <c r="CPV2" s="165"/>
      <c r="CPW2" s="165"/>
      <c r="CPX2" s="165"/>
      <c r="CPY2" s="165"/>
      <c r="CPZ2" s="165"/>
      <c r="CQA2" s="165"/>
      <c r="CQB2" s="165"/>
      <c r="CQC2" s="165"/>
      <c r="CQD2" s="165"/>
      <c r="CQE2" s="165"/>
      <c r="CQF2" s="165"/>
      <c r="CQG2" s="165"/>
      <c r="CQH2" s="165"/>
      <c r="CQI2" s="165"/>
      <c r="CQJ2" s="165"/>
      <c r="CQK2" s="165"/>
      <c r="CQL2" s="165"/>
      <c r="CQM2" s="165"/>
      <c r="CQN2" s="165"/>
      <c r="CQO2" s="165"/>
      <c r="CQP2" s="165"/>
      <c r="CQQ2" s="165"/>
      <c r="CQR2" s="165"/>
      <c r="CQS2" s="165"/>
      <c r="CQT2" s="165"/>
      <c r="CQU2" s="165"/>
      <c r="CQV2" s="165"/>
      <c r="CQW2" s="165"/>
      <c r="CQX2" s="165"/>
      <c r="CQY2" s="165"/>
      <c r="CQZ2" s="165"/>
      <c r="CRA2" s="165"/>
      <c r="CRB2" s="165"/>
      <c r="CRC2" s="165"/>
      <c r="CRD2" s="165"/>
      <c r="CRE2" s="165"/>
      <c r="CRF2" s="165"/>
      <c r="CRG2" s="165"/>
      <c r="CRH2" s="165"/>
      <c r="CRI2" s="165"/>
      <c r="CRJ2" s="165"/>
      <c r="CRK2" s="165"/>
      <c r="CRL2" s="165"/>
      <c r="CRM2" s="165"/>
      <c r="CRN2" s="165"/>
      <c r="CRO2" s="165"/>
      <c r="CRP2" s="165"/>
      <c r="CRQ2" s="165"/>
      <c r="CRR2" s="165"/>
      <c r="CRS2" s="165"/>
      <c r="CRT2" s="165"/>
      <c r="CRU2" s="165"/>
      <c r="CRV2" s="165"/>
      <c r="CRW2" s="165"/>
      <c r="CRX2" s="165"/>
      <c r="CRY2" s="165"/>
      <c r="CRZ2" s="165"/>
      <c r="CSA2" s="165"/>
      <c r="CSB2" s="165"/>
      <c r="CSC2" s="165"/>
      <c r="CSD2" s="165"/>
      <c r="CSE2" s="165"/>
      <c r="CSF2" s="165"/>
      <c r="CSG2" s="165"/>
      <c r="CSH2" s="165"/>
      <c r="CSI2" s="165"/>
      <c r="CSJ2" s="165"/>
      <c r="CSK2" s="165"/>
      <c r="CSL2" s="165"/>
      <c r="CSM2" s="165"/>
      <c r="CSN2" s="165"/>
      <c r="CSO2" s="165"/>
      <c r="CSP2" s="165"/>
      <c r="CSQ2" s="165"/>
      <c r="CSR2" s="165"/>
      <c r="CSS2" s="165"/>
      <c r="CST2" s="165"/>
      <c r="CSU2" s="165"/>
      <c r="CSV2" s="165"/>
      <c r="CSW2" s="165"/>
      <c r="CSX2" s="165"/>
      <c r="CSY2" s="165"/>
      <c r="CSZ2" s="165"/>
      <c r="CTA2" s="165"/>
      <c r="CTB2" s="165"/>
      <c r="CTC2" s="165"/>
      <c r="CTD2" s="165"/>
      <c r="CTE2" s="165"/>
      <c r="CTF2" s="165"/>
      <c r="CTG2" s="165"/>
      <c r="CTH2" s="165"/>
      <c r="CTI2" s="165"/>
      <c r="CTJ2" s="165"/>
      <c r="CTK2" s="165"/>
      <c r="CTL2" s="165"/>
      <c r="CTM2" s="165"/>
      <c r="CTN2" s="165"/>
      <c r="CTO2" s="165"/>
      <c r="CTP2" s="165"/>
      <c r="CTQ2" s="165"/>
      <c r="CTR2" s="165"/>
      <c r="CTS2" s="165"/>
      <c r="CTT2" s="165"/>
      <c r="CTU2" s="165"/>
      <c r="CTV2" s="165"/>
      <c r="CTW2" s="165"/>
      <c r="CTX2" s="165"/>
      <c r="CTY2" s="165"/>
      <c r="CTZ2" s="165"/>
      <c r="CUA2" s="165"/>
      <c r="CUB2" s="165"/>
      <c r="CUC2" s="165"/>
      <c r="CUD2" s="165"/>
      <c r="CUE2" s="165"/>
      <c r="CUF2" s="165"/>
      <c r="CUG2" s="165"/>
      <c r="CUH2" s="165"/>
      <c r="CUI2" s="165"/>
      <c r="CUJ2" s="165"/>
      <c r="CUK2" s="165"/>
      <c r="CUL2" s="165"/>
      <c r="CUM2" s="165"/>
      <c r="CUN2" s="165"/>
      <c r="CUO2" s="165"/>
      <c r="CUP2" s="165"/>
      <c r="CUQ2" s="165"/>
      <c r="CUR2" s="165"/>
      <c r="CUS2" s="165"/>
      <c r="CUT2" s="165"/>
      <c r="CUU2" s="165"/>
      <c r="CUV2" s="165"/>
      <c r="CUW2" s="165"/>
      <c r="CUX2" s="165"/>
      <c r="CUY2" s="165"/>
      <c r="CUZ2" s="165"/>
      <c r="CVA2" s="165"/>
      <c r="CVB2" s="165"/>
      <c r="CVC2" s="165"/>
      <c r="CVD2" s="165"/>
      <c r="CVE2" s="165"/>
      <c r="CVF2" s="165"/>
      <c r="CVG2" s="165"/>
      <c r="CVH2" s="165"/>
      <c r="CVI2" s="165"/>
      <c r="CVJ2" s="165"/>
      <c r="CVK2" s="165"/>
      <c r="CVL2" s="165"/>
      <c r="CVM2" s="165"/>
      <c r="CVN2" s="165"/>
      <c r="CVO2" s="165"/>
      <c r="CVP2" s="165"/>
      <c r="CVQ2" s="165"/>
      <c r="CVR2" s="165"/>
      <c r="CVS2" s="165"/>
      <c r="CVT2" s="165"/>
      <c r="CVU2" s="165"/>
      <c r="CVV2" s="165"/>
      <c r="CVW2" s="165"/>
      <c r="CVX2" s="165"/>
      <c r="CVY2" s="165"/>
      <c r="CVZ2" s="165"/>
      <c r="CWA2" s="165"/>
      <c r="CWB2" s="165"/>
      <c r="CWC2" s="165"/>
      <c r="CWD2" s="165"/>
      <c r="CWE2" s="165"/>
      <c r="CWF2" s="165"/>
      <c r="CWG2" s="165"/>
      <c r="CWH2" s="165"/>
      <c r="CWI2" s="165"/>
      <c r="CWJ2" s="165"/>
      <c r="CWK2" s="165"/>
      <c r="CWL2" s="165"/>
      <c r="CWM2" s="165"/>
      <c r="CWN2" s="165"/>
      <c r="CWO2" s="165"/>
      <c r="CWP2" s="165"/>
      <c r="CWQ2" s="165"/>
      <c r="CWR2" s="165"/>
      <c r="CWS2" s="165"/>
      <c r="CWT2" s="165"/>
      <c r="CWU2" s="165"/>
      <c r="CWV2" s="165"/>
      <c r="CWW2" s="165"/>
      <c r="CWX2" s="165"/>
      <c r="CWY2" s="165"/>
      <c r="CWZ2" s="165"/>
      <c r="CXA2" s="165"/>
      <c r="CXB2" s="165"/>
      <c r="CXC2" s="165"/>
      <c r="CXD2" s="165"/>
      <c r="CXE2" s="165"/>
      <c r="CXF2" s="165"/>
      <c r="CXG2" s="165"/>
      <c r="CXH2" s="165"/>
      <c r="CXI2" s="165"/>
      <c r="CXJ2" s="165"/>
      <c r="CXK2" s="165"/>
      <c r="CXL2" s="165"/>
      <c r="CXM2" s="165"/>
      <c r="CXN2" s="165"/>
      <c r="CXO2" s="165"/>
      <c r="CXP2" s="165"/>
      <c r="CXQ2" s="165"/>
      <c r="CXR2" s="165"/>
      <c r="CXS2" s="165"/>
      <c r="CXT2" s="165"/>
      <c r="CXU2" s="165"/>
      <c r="CXV2" s="165"/>
      <c r="CXW2" s="165"/>
      <c r="CXX2" s="165"/>
      <c r="CXY2" s="165"/>
      <c r="CXZ2" s="165"/>
      <c r="CYA2" s="165"/>
      <c r="CYB2" s="165"/>
      <c r="CYC2" s="165"/>
      <c r="CYD2" s="165"/>
      <c r="CYE2" s="165"/>
      <c r="CYF2" s="165"/>
      <c r="CYG2" s="165"/>
      <c r="CYH2" s="165"/>
      <c r="CYI2" s="165"/>
      <c r="CYJ2" s="165"/>
      <c r="CYK2" s="165"/>
      <c r="CYL2" s="165"/>
      <c r="CYM2" s="165"/>
      <c r="CYN2" s="165"/>
      <c r="CYO2" s="165"/>
      <c r="CYP2" s="165"/>
      <c r="CYQ2" s="165"/>
      <c r="CYR2" s="165"/>
      <c r="CYS2" s="165"/>
      <c r="CYT2" s="165"/>
      <c r="CYU2" s="165"/>
      <c r="CYV2" s="165"/>
      <c r="CYW2" s="165"/>
      <c r="CYX2" s="165"/>
      <c r="CYY2" s="165"/>
      <c r="CYZ2" s="165"/>
      <c r="CZA2" s="165"/>
      <c r="CZB2" s="165"/>
      <c r="CZC2" s="165"/>
      <c r="CZD2" s="165"/>
      <c r="CZE2" s="165"/>
      <c r="CZF2" s="165"/>
      <c r="CZG2" s="165"/>
      <c r="CZH2" s="165"/>
      <c r="CZI2" s="165"/>
      <c r="CZJ2" s="165"/>
      <c r="CZK2" s="165"/>
      <c r="CZL2" s="165"/>
      <c r="CZM2" s="165"/>
      <c r="CZN2" s="165"/>
      <c r="CZO2" s="165"/>
      <c r="CZP2" s="165"/>
      <c r="CZQ2" s="165"/>
      <c r="CZR2" s="165"/>
      <c r="CZS2" s="165"/>
      <c r="CZT2" s="165"/>
      <c r="CZU2" s="165"/>
      <c r="CZV2" s="165"/>
      <c r="CZW2" s="165"/>
      <c r="CZX2" s="165"/>
      <c r="CZY2" s="165"/>
      <c r="CZZ2" s="165"/>
      <c r="DAA2" s="165"/>
      <c r="DAB2" s="165"/>
      <c r="DAC2" s="165"/>
      <c r="DAD2" s="165"/>
      <c r="DAE2" s="165"/>
      <c r="DAF2" s="165"/>
      <c r="DAG2" s="165"/>
      <c r="DAH2" s="165"/>
      <c r="DAI2" s="165"/>
      <c r="DAJ2" s="165"/>
      <c r="DAK2" s="165"/>
      <c r="DAL2" s="165"/>
      <c r="DAM2" s="165"/>
      <c r="DAN2" s="165"/>
      <c r="DAO2" s="165"/>
      <c r="DAP2" s="165"/>
      <c r="DAQ2" s="165"/>
      <c r="DAR2" s="165"/>
      <c r="DAS2" s="165"/>
      <c r="DAT2" s="165"/>
      <c r="DAU2" s="165"/>
      <c r="DAV2" s="165"/>
      <c r="DAW2" s="165"/>
      <c r="DAX2" s="165"/>
      <c r="DAY2" s="165"/>
      <c r="DAZ2" s="165"/>
      <c r="DBA2" s="165"/>
      <c r="DBB2" s="165"/>
      <c r="DBC2" s="165"/>
      <c r="DBD2" s="165"/>
      <c r="DBE2" s="165"/>
      <c r="DBF2" s="165"/>
      <c r="DBG2" s="165"/>
      <c r="DBH2" s="165"/>
      <c r="DBI2" s="165"/>
      <c r="DBJ2" s="165"/>
      <c r="DBK2" s="165"/>
      <c r="DBL2" s="165"/>
      <c r="DBM2" s="165"/>
      <c r="DBN2" s="165"/>
      <c r="DBO2" s="165"/>
      <c r="DBP2" s="165"/>
      <c r="DBQ2" s="165"/>
      <c r="DBR2" s="165"/>
      <c r="DBS2" s="165"/>
      <c r="DBT2" s="165"/>
      <c r="DBU2" s="165"/>
      <c r="DBV2" s="165"/>
      <c r="DBW2" s="165"/>
      <c r="DBX2" s="165"/>
      <c r="DBY2" s="165"/>
      <c r="DBZ2" s="165"/>
      <c r="DCA2" s="165"/>
      <c r="DCB2" s="165"/>
      <c r="DCC2" s="165"/>
      <c r="DCD2" s="165"/>
      <c r="DCE2" s="165"/>
      <c r="DCF2" s="165"/>
      <c r="DCG2" s="165"/>
      <c r="DCH2" s="165"/>
      <c r="DCI2" s="165"/>
      <c r="DCJ2" s="165"/>
      <c r="DCK2" s="165"/>
      <c r="DCL2" s="165"/>
      <c r="DCM2" s="165"/>
      <c r="DCN2" s="165"/>
      <c r="DCO2" s="165"/>
      <c r="DCP2" s="165"/>
      <c r="DCQ2" s="165"/>
      <c r="DCR2" s="165"/>
      <c r="DCS2" s="165"/>
      <c r="DCT2" s="165"/>
      <c r="DCU2" s="165"/>
      <c r="DCV2" s="165"/>
      <c r="DCW2" s="165"/>
      <c r="DCX2" s="165"/>
      <c r="DCY2" s="165"/>
      <c r="DCZ2" s="165"/>
      <c r="DDA2" s="165"/>
      <c r="DDB2" s="165"/>
      <c r="DDC2" s="165"/>
      <c r="DDD2" s="165"/>
      <c r="DDE2" s="165"/>
      <c r="DDF2" s="165"/>
      <c r="DDG2" s="165"/>
      <c r="DDH2" s="165"/>
      <c r="DDI2" s="165"/>
      <c r="DDJ2" s="165"/>
      <c r="DDK2" s="165"/>
      <c r="DDL2" s="165"/>
      <c r="DDM2" s="165"/>
      <c r="DDN2" s="165"/>
      <c r="DDO2" s="165"/>
      <c r="DDP2" s="165"/>
      <c r="DDQ2" s="165"/>
      <c r="DDR2" s="165"/>
      <c r="DDS2" s="165"/>
      <c r="DDT2" s="165"/>
      <c r="DDU2" s="165"/>
      <c r="DDV2" s="165"/>
      <c r="DDW2" s="165"/>
      <c r="DDX2" s="165"/>
      <c r="DDY2" s="165"/>
      <c r="DDZ2" s="165"/>
      <c r="DEA2" s="165"/>
      <c r="DEB2" s="165"/>
      <c r="DEC2" s="165"/>
      <c r="DED2" s="165"/>
      <c r="DEE2" s="165"/>
      <c r="DEF2" s="165"/>
      <c r="DEG2" s="165"/>
      <c r="DEH2" s="165"/>
      <c r="DEI2" s="165"/>
      <c r="DEJ2" s="165"/>
      <c r="DEK2" s="165"/>
      <c r="DEL2" s="165"/>
      <c r="DEM2" s="165"/>
      <c r="DEN2" s="165"/>
      <c r="DEO2" s="165"/>
      <c r="DEP2" s="165"/>
      <c r="DEQ2" s="165"/>
      <c r="DER2" s="165"/>
      <c r="DES2" s="165"/>
      <c r="DET2" s="165"/>
      <c r="DEU2" s="165"/>
      <c r="DEV2" s="165"/>
      <c r="DEW2" s="165"/>
      <c r="DEX2" s="165"/>
      <c r="DEY2" s="165"/>
      <c r="DEZ2" s="165"/>
      <c r="DFA2" s="165"/>
      <c r="DFB2" s="165"/>
      <c r="DFC2" s="165"/>
      <c r="DFD2" s="165"/>
      <c r="DFE2" s="165"/>
      <c r="DFF2" s="165"/>
      <c r="DFG2" s="165"/>
      <c r="DFH2" s="165"/>
      <c r="DFI2" s="165"/>
      <c r="DFJ2" s="165"/>
      <c r="DFK2" s="165"/>
      <c r="DFL2" s="165"/>
      <c r="DFM2" s="165"/>
      <c r="DFN2" s="165"/>
      <c r="DFO2" s="165"/>
      <c r="DFP2" s="165"/>
      <c r="DFQ2" s="165"/>
      <c r="DFR2" s="165"/>
      <c r="DFS2" s="165"/>
      <c r="DFT2" s="165"/>
      <c r="DFU2" s="165"/>
      <c r="DFV2" s="165"/>
      <c r="DFW2" s="165"/>
      <c r="DFX2" s="165"/>
      <c r="DFY2" s="165"/>
      <c r="DFZ2" s="165"/>
      <c r="DGA2" s="165"/>
      <c r="DGB2" s="165"/>
      <c r="DGC2" s="165"/>
      <c r="DGD2" s="165"/>
      <c r="DGE2" s="165"/>
      <c r="DGF2" s="165"/>
      <c r="DGG2" s="165"/>
      <c r="DGH2" s="165"/>
      <c r="DGI2" s="165"/>
      <c r="DGJ2" s="165"/>
      <c r="DGK2" s="165"/>
      <c r="DGL2" s="165"/>
      <c r="DGM2" s="165"/>
      <c r="DGN2" s="165"/>
      <c r="DGO2" s="165"/>
      <c r="DGP2" s="165"/>
      <c r="DGQ2" s="165"/>
      <c r="DGR2" s="165"/>
      <c r="DGS2" s="165"/>
      <c r="DGT2" s="165"/>
      <c r="DGU2" s="165"/>
      <c r="DGV2" s="165"/>
      <c r="DGW2" s="165"/>
      <c r="DGX2" s="165"/>
      <c r="DGY2" s="165"/>
      <c r="DGZ2" s="165"/>
      <c r="DHA2" s="165"/>
      <c r="DHB2" s="165"/>
      <c r="DHC2" s="165"/>
      <c r="DHD2" s="165"/>
      <c r="DHE2" s="165"/>
      <c r="DHF2" s="165"/>
      <c r="DHG2" s="165"/>
      <c r="DHH2" s="165"/>
      <c r="DHI2" s="165"/>
      <c r="DHJ2" s="165"/>
      <c r="DHK2" s="165"/>
      <c r="DHL2" s="165"/>
      <c r="DHM2" s="165"/>
      <c r="DHN2" s="165"/>
      <c r="DHO2" s="165"/>
      <c r="DHP2" s="165"/>
      <c r="DHQ2" s="165"/>
      <c r="DHR2" s="165"/>
      <c r="DHS2" s="165"/>
      <c r="DHT2" s="165"/>
      <c r="DHU2" s="165"/>
      <c r="DHV2" s="165"/>
      <c r="DHW2" s="165"/>
      <c r="DHX2" s="165"/>
      <c r="DHY2" s="165"/>
      <c r="DHZ2" s="165"/>
      <c r="DIA2" s="165"/>
      <c r="DIB2" s="165"/>
      <c r="DIC2" s="165"/>
      <c r="DID2" s="165"/>
      <c r="DIE2" s="165"/>
      <c r="DIF2" s="165"/>
      <c r="DIG2" s="165"/>
      <c r="DIH2" s="165"/>
      <c r="DII2" s="165"/>
      <c r="DIJ2" s="165"/>
      <c r="DIK2" s="165"/>
      <c r="DIL2" s="165"/>
      <c r="DIM2" s="165"/>
      <c r="DIN2" s="165"/>
      <c r="DIO2" s="165"/>
      <c r="DIP2" s="165"/>
      <c r="DIQ2" s="165"/>
      <c r="DIR2" s="165"/>
      <c r="DIS2" s="165"/>
      <c r="DIT2" s="165"/>
      <c r="DIU2" s="165"/>
      <c r="DIV2" s="165"/>
      <c r="DIW2" s="165"/>
      <c r="DIX2" s="165"/>
      <c r="DIY2" s="165"/>
      <c r="DIZ2" s="165"/>
      <c r="DJA2" s="165"/>
      <c r="DJB2" s="165"/>
      <c r="DJC2" s="165"/>
      <c r="DJD2" s="165"/>
      <c r="DJE2" s="165"/>
      <c r="DJF2" s="165"/>
      <c r="DJG2" s="165"/>
      <c r="DJH2" s="165"/>
      <c r="DJI2" s="165"/>
      <c r="DJJ2" s="165"/>
      <c r="DJK2" s="165"/>
      <c r="DJL2" s="165"/>
      <c r="DJM2" s="165"/>
      <c r="DJN2" s="165"/>
      <c r="DJO2" s="165"/>
      <c r="DJP2" s="165"/>
      <c r="DJQ2" s="165"/>
      <c r="DJR2" s="165"/>
      <c r="DJS2" s="165"/>
      <c r="DJT2" s="165"/>
      <c r="DJU2" s="165"/>
      <c r="DJV2" s="165"/>
      <c r="DJW2" s="165"/>
      <c r="DJX2" s="165"/>
      <c r="DJY2" s="165"/>
      <c r="DJZ2" s="165"/>
      <c r="DKA2" s="165"/>
      <c r="DKB2" s="165"/>
      <c r="DKC2" s="165"/>
      <c r="DKD2" s="165"/>
      <c r="DKE2" s="165"/>
      <c r="DKF2" s="165"/>
      <c r="DKG2" s="165"/>
      <c r="DKH2" s="165"/>
      <c r="DKI2" s="165"/>
      <c r="DKJ2" s="165"/>
      <c r="DKK2" s="165"/>
      <c r="DKL2" s="165"/>
      <c r="DKM2" s="165"/>
      <c r="DKN2" s="165"/>
      <c r="DKO2" s="165"/>
      <c r="DKP2" s="165"/>
      <c r="DKQ2" s="165"/>
      <c r="DKR2" s="165"/>
      <c r="DKS2" s="165"/>
      <c r="DKT2" s="165"/>
      <c r="DKU2" s="165"/>
      <c r="DKV2" s="165"/>
      <c r="DKW2" s="165"/>
      <c r="DKX2" s="165"/>
      <c r="DKY2" s="165"/>
      <c r="DKZ2" s="165"/>
      <c r="DLA2" s="165"/>
      <c r="DLB2" s="165"/>
      <c r="DLC2" s="165"/>
      <c r="DLD2" s="165"/>
      <c r="DLE2" s="165"/>
      <c r="DLF2" s="165"/>
      <c r="DLG2" s="165"/>
      <c r="DLH2" s="165"/>
      <c r="DLI2" s="165"/>
      <c r="DLJ2" s="165"/>
      <c r="DLK2" s="165"/>
      <c r="DLL2" s="165"/>
      <c r="DLM2" s="165"/>
      <c r="DLN2" s="165"/>
      <c r="DLO2" s="165"/>
      <c r="DLP2" s="165"/>
      <c r="DLQ2" s="165"/>
      <c r="DLR2" s="165"/>
      <c r="DLS2" s="165"/>
      <c r="DLT2" s="165"/>
      <c r="DLU2" s="165"/>
      <c r="DLV2" s="165"/>
      <c r="DLW2" s="165"/>
      <c r="DLX2" s="165"/>
      <c r="DLY2" s="165"/>
      <c r="DLZ2" s="165"/>
      <c r="DMA2" s="165"/>
      <c r="DMB2" s="165"/>
      <c r="DMC2" s="165"/>
      <c r="DMD2" s="165"/>
      <c r="DME2" s="165"/>
      <c r="DMF2" s="165"/>
      <c r="DMG2" s="165"/>
      <c r="DMH2" s="165"/>
      <c r="DMI2" s="165"/>
      <c r="DMJ2" s="165"/>
      <c r="DMK2" s="165"/>
      <c r="DML2" s="165"/>
      <c r="DMM2" s="165"/>
      <c r="DMN2" s="165"/>
      <c r="DMO2" s="165"/>
      <c r="DMP2" s="165"/>
      <c r="DMQ2" s="165"/>
      <c r="DMR2" s="165"/>
      <c r="DMS2" s="165"/>
      <c r="DMT2" s="165"/>
      <c r="DMU2" s="165"/>
      <c r="DMV2" s="165"/>
      <c r="DMW2" s="165"/>
      <c r="DMX2" s="165"/>
      <c r="DMY2" s="165"/>
      <c r="DMZ2" s="165"/>
      <c r="DNA2" s="165"/>
      <c r="DNB2" s="165"/>
      <c r="DNC2" s="165"/>
      <c r="DND2" s="165"/>
      <c r="DNE2" s="165"/>
      <c r="DNF2" s="165"/>
      <c r="DNG2" s="165"/>
      <c r="DNH2" s="165"/>
      <c r="DNI2" s="165"/>
      <c r="DNJ2" s="165"/>
      <c r="DNK2" s="165"/>
      <c r="DNL2" s="165"/>
      <c r="DNM2" s="165"/>
      <c r="DNN2" s="165"/>
      <c r="DNO2" s="165"/>
      <c r="DNP2" s="165"/>
      <c r="DNQ2" s="165"/>
      <c r="DNR2" s="165"/>
      <c r="DNS2" s="165"/>
      <c r="DNT2" s="165"/>
      <c r="DNU2" s="165"/>
      <c r="DNV2" s="165"/>
      <c r="DNW2" s="165"/>
      <c r="DNX2" s="165"/>
      <c r="DNY2" s="165"/>
      <c r="DNZ2" s="165"/>
      <c r="DOA2" s="165"/>
      <c r="DOB2" s="165"/>
      <c r="DOC2" s="165"/>
      <c r="DOD2" s="165"/>
      <c r="DOE2" s="165"/>
      <c r="DOF2" s="165"/>
      <c r="DOG2" s="165"/>
      <c r="DOH2" s="165"/>
      <c r="DOI2" s="165"/>
      <c r="DOJ2" s="165"/>
      <c r="DOK2" s="165"/>
      <c r="DOL2" s="165"/>
      <c r="DOM2" s="165"/>
      <c r="DON2" s="165"/>
      <c r="DOO2" s="165"/>
      <c r="DOP2" s="165"/>
      <c r="DOQ2" s="165"/>
      <c r="DOR2" s="165"/>
      <c r="DOS2" s="165"/>
      <c r="DOT2" s="165"/>
      <c r="DOU2" s="165"/>
      <c r="DOV2" s="165"/>
      <c r="DOW2" s="165"/>
      <c r="DOX2" s="165"/>
      <c r="DOY2" s="165"/>
      <c r="DOZ2" s="165"/>
      <c r="DPA2" s="165"/>
      <c r="DPB2" s="165"/>
      <c r="DPC2" s="165"/>
      <c r="DPD2" s="165"/>
      <c r="DPE2" s="165"/>
      <c r="DPF2" s="165"/>
      <c r="DPG2" s="165"/>
      <c r="DPH2" s="165"/>
      <c r="DPI2" s="165"/>
      <c r="DPJ2" s="165"/>
      <c r="DPK2" s="165"/>
      <c r="DPL2" s="165"/>
      <c r="DPM2" s="165"/>
      <c r="DPN2" s="165"/>
      <c r="DPO2" s="165"/>
      <c r="DPP2" s="165"/>
      <c r="DPQ2" s="165"/>
      <c r="DPR2" s="165"/>
      <c r="DPS2" s="165"/>
      <c r="DPT2" s="165"/>
      <c r="DPU2" s="165"/>
      <c r="DPV2" s="165"/>
      <c r="DPW2" s="165"/>
      <c r="DPX2" s="165"/>
      <c r="DPY2" s="165"/>
      <c r="DPZ2" s="165"/>
      <c r="DQA2" s="165"/>
      <c r="DQB2" s="165"/>
      <c r="DQC2" s="165"/>
      <c r="DQD2" s="165"/>
      <c r="DQE2" s="165"/>
      <c r="DQF2" s="165"/>
      <c r="DQG2" s="165"/>
      <c r="DQH2" s="165"/>
      <c r="DQI2" s="165"/>
      <c r="DQJ2" s="165"/>
      <c r="DQK2" s="165"/>
      <c r="DQL2" s="165"/>
      <c r="DQM2" s="165"/>
      <c r="DQN2" s="165"/>
      <c r="DQO2" s="165"/>
      <c r="DQP2" s="165"/>
      <c r="DQQ2" s="165"/>
      <c r="DQR2" s="165"/>
      <c r="DQS2" s="165"/>
      <c r="DQT2" s="165"/>
      <c r="DQU2" s="165"/>
      <c r="DQV2" s="165"/>
      <c r="DQW2" s="165"/>
      <c r="DQX2" s="165"/>
      <c r="DQY2" s="165"/>
      <c r="DQZ2" s="165"/>
      <c r="DRA2" s="165"/>
      <c r="DRB2" s="165"/>
      <c r="DRC2" s="165"/>
      <c r="DRD2" s="165"/>
      <c r="DRE2" s="165"/>
      <c r="DRF2" s="165"/>
      <c r="DRG2" s="165"/>
      <c r="DRH2" s="165"/>
      <c r="DRI2" s="165"/>
      <c r="DRJ2" s="165"/>
      <c r="DRK2" s="165"/>
      <c r="DRL2" s="165"/>
      <c r="DRM2" s="165"/>
      <c r="DRN2" s="165"/>
      <c r="DRO2" s="165"/>
      <c r="DRP2" s="165"/>
      <c r="DRQ2" s="165"/>
      <c r="DRR2" s="165"/>
      <c r="DRS2" s="165"/>
      <c r="DRT2" s="165"/>
      <c r="DRU2" s="165"/>
      <c r="DRV2" s="165"/>
      <c r="DRW2" s="165"/>
      <c r="DRX2" s="165"/>
      <c r="DRY2" s="165"/>
      <c r="DRZ2" s="165"/>
      <c r="DSA2" s="165"/>
      <c r="DSB2" s="165"/>
      <c r="DSC2" s="165"/>
      <c r="DSD2" s="165"/>
      <c r="DSE2" s="165"/>
      <c r="DSF2" s="165"/>
      <c r="DSG2" s="165"/>
      <c r="DSH2" s="165"/>
      <c r="DSI2" s="165"/>
      <c r="DSJ2" s="165"/>
      <c r="DSK2" s="165"/>
      <c r="DSL2" s="165"/>
      <c r="DSM2" s="165"/>
      <c r="DSN2" s="165"/>
      <c r="DSO2" s="165"/>
      <c r="DSP2" s="165"/>
      <c r="DSQ2" s="165"/>
      <c r="DSR2" s="165"/>
      <c r="DSS2" s="165"/>
      <c r="DST2" s="165"/>
      <c r="DSU2" s="165"/>
      <c r="DSV2" s="165"/>
      <c r="DSW2" s="165"/>
      <c r="DSX2" s="165"/>
      <c r="DSY2" s="165"/>
      <c r="DSZ2" s="165"/>
      <c r="DTA2" s="165"/>
      <c r="DTB2" s="165"/>
      <c r="DTC2" s="165"/>
      <c r="DTD2" s="165"/>
      <c r="DTE2" s="165"/>
      <c r="DTF2" s="165"/>
      <c r="DTG2" s="165"/>
      <c r="DTH2" s="165"/>
      <c r="DTI2" s="165"/>
      <c r="DTJ2" s="165"/>
      <c r="DTK2" s="165"/>
      <c r="DTL2" s="165"/>
      <c r="DTM2" s="165"/>
      <c r="DTN2" s="165"/>
      <c r="DTO2" s="165"/>
      <c r="DTP2" s="165"/>
      <c r="DTQ2" s="165"/>
      <c r="DTR2" s="165"/>
      <c r="DTS2" s="165"/>
      <c r="DTT2" s="165"/>
      <c r="DTU2" s="165"/>
      <c r="DTV2" s="165"/>
      <c r="DTW2" s="165"/>
      <c r="DTX2" s="165"/>
      <c r="DTY2" s="165"/>
      <c r="DTZ2" s="165"/>
      <c r="DUA2" s="165"/>
      <c r="DUB2" s="165"/>
      <c r="DUC2" s="165"/>
      <c r="DUD2" s="165"/>
      <c r="DUE2" s="165"/>
      <c r="DUF2" s="165"/>
      <c r="DUG2" s="165"/>
      <c r="DUH2" s="165"/>
      <c r="DUI2" s="165"/>
      <c r="DUJ2" s="165"/>
      <c r="DUK2" s="165"/>
      <c r="DUL2" s="165"/>
      <c r="DUM2" s="165"/>
      <c r="DUN2" s="165"/>
      <c r="DUO2" s="165"/>
      <c r="DUP2" s="165"/>
      <c r="DUQ2" s="165"/>
      <c r="DUR2" s="165"/>
      <c r="DUS2" s="165"/>
      <c r="DUT2" s="165"/>
      <c r="DUU2" s="165"/>
      <c r="DUV2" s="165"/>
      <c r="DUW2" s="165"/>
      <c r="DUX2" s="165"/>
      <c r="DUY2" s="165"/>
      <c r="DUZ2" s="165"/>
      <c r="DVA2" s="165"/>
      <c r="DVB2" s="165"/>
      <c r="DVC2" s="165"/>
      <c r="DVD2" s="165"/>
      <c r="DVE2" s="165"/>
      <c r="DVF2" s="165"/>
      <c r="DVG2" s="165"/>
      <c r="DVH2" s="165"/>
      <c r="DVI2" s="165"/>
      <c r="DVJ2" s="165"/>
      <c r="DVK2" s="165"/>
      <c r="DVL2" s="165"/>
      <c r="DVM2" s="165"/>
      <c r="DVN2" s="165"/>
      <c r="DVO2" s="165"/>
      <c r="DVP2" s="165"/>
      <c r="DVQ2" s="165"/>
      <c r="DVR2" s="165"/>
      <c r="DVS2" s="165"/>
      <c r="DVT2" s="165"/>
      <c r="DVU2" s="165"/>
      <c r="DVV2" s="165"/>
      <c r="DVW2" s="165"/>
      <c r="DVX2" s="165"/>
      <c r="DVY2" s="165"/>
      <c r="DVZ2" s="165"/>
      <c r="DWA2" s="165"/>
      <c r="DWB2" s="165"/>
      <c r="DWC2" s="165"/>
      <c r="DWD2" s="165"/>
      <c r="DWE2" s="165"/>
      <c r="DWF2" s="165"/>
      <c r="DWG2" s="165"/>
      <c r="DWH2" s="165"/>
      <c r="DWI2" s="165"/>
      <c r="DWJ2" s="165"/>
      <c r="DWK2" s="165"/>
      <c r="DWL2" s="165"/>
      <c r="DWM2" s="165"/>
      <c r="DWN2" s="165"/>
      <c r="DWO2" s="165"/>
      <c r="DWP2" s="165"/>
      <c r="DWQ2" s="165"/>
      <c r="DWR2" s="165"/>
      <c r="DWS2" s="165"/>
      <c r="DWT2" s="165"/>
      <c r="DWU2" s="165"/>
      <c r="DWV2" s="165"/>
      <c r="DWW2" s="165"/>
      <c r="DWX2" s="165"/>
      <c r="DWY2" s="165"/>
      <c r="DWZ2" s="165"/>
      <c r="DXA2" s="165"/>
      <c r="DXB2" s="165"/>
      <c r="DXC2" s="165"/>
      <c r="DXD2" s="165"/>
      <c r="DXE2" s="165"/>
      <c r="DXF2" s="165"/>
      <c r="DXG2" s="165"/>
      <c r="DXH2" s="165"/>
      <c r="DXI2" s="165"/>
      <c r="DXJ2" s="165"/>
      <c r="DXK2" s="165"/>
      <c r="DXL2" s="165"/>
      <c r="DXM2" s="165"/>
      <c r="DXN2" s="165"/>
      <c r="DXO2" s="165"/>
      <c r="DXP2" s="165"/>
      <c r="DXQ2" s="165"/>
      <c r="DXR2" s="165"/>
      <c r="DXS2" s="165"/>
      <c r="DXT2" s="165"/>
      <c r="DXU2" s="165"/>
      <c r="DXV2" s="165"/>
      <c r="DXW2" s="165"/>
      <c r="DXX2" s="165"/>
      <c r="DXY2" s="165"/>
      <c r="DXZ2" s="165"/>
      <c r="DYA2" s="165"/>
      <c r="DYB2" s="165"/>
      <c r="DYC2" s="165"/>
      <c r="DYD2" s="165"/>
      <c r="DYE2" s="165"/>
      <c r="DYF2" s="165"/>
      <c r="DYG2" s="165"/>
      <c r="DYH2" s="165"/>
      <c r="DYI2" s="165"/>
      <c r="DYJ2" s="165"/>
      <c r="DYK2" s="165"/>
      <c r="DYL2" s="165"/>
      <c r="DYM2" s="165"/>
      <c r="DYN2" s="165"/>
      <c r="DYO2" s="165"/>
      <c r="DYP2" s="165"/>
      <c r="DYQ2" s="165"/>
      <c r="DYR2" s="165"/>
      <c r="DYS2" s="165"/>
      <c r="DYT2" s="165"/>
      <c r="DYU2" s="165"/>
      <c r="DYV2" s="165"/>
      <c r="DYW2" s="165"/>
      <c r="DYX2" s="165"/>
      <c r="DYY2" s="165"/>
      <c r="DYZ2" s="165"/>
      <c r="DZA2" s="165"/>
      <c r="DZB2" s="165"/>
      <c r="DZC2" s="165"/>
      <c r="DZD2" s="165"/>
      <c r="DZE2" s="165"/>
      <c r="DZF2" s="165"/>
      <c r="DZG2" s="165"/>
      <c r="DZH2" s="165"/>
      <c r="DZI2" s="165"/>
      <c r="DZJ2" s="165"/>
      <c r="DZK2" s="165"/>
      <c r="DZL2" s="165"/>
      <c r="DZM2" s="165"/>
      <c r="DZN2" s="165"/>
      <c r="DZO2" s="165"/>
      <c r="DZP2" s="165"/>
      <c r="DZQ2" s="165"/>
      <c r="DZR2" s="165"/>
      <c r="DZS2" s="165"/>
      <c r="DZT2" s="165"/>
      <c r="DZU2" s="165"/>
      <c r="DZV2" s="165"/>
      <c r="DZW2" s="165"/>
      <c r="DZX2" s="165"/>
      <c r="DZY2" s="165"/>
      <c r="DZZ2" s="165"/>
      <c r="EAA2" s="165"/>
      <c r="EAB2" s="165"/>
      <c r="EAC2" s="165"/>
      <c r="EAD2" s="165"/>
      <c r="EAE2" s="165"/>
      <c r="EAF2" s="165"/>
      <c r="EAG2" s="165"/>
      <c r="EAH2" s="165"/>
      <c r="EAI2" s="165"/>
      <c r="EAJ2" s="165"/>
      <c r="EAK2" s="165"/>
      <c r="EAL2" s="165"/>
      <c r="EAM2" s="165"/>
      <c r="EAN2" s="165"/>
      <c r="EAO2" s="165"/>
      <c r="EAP2" s="165"/>
      <c r="EAQ2" s="165"/>
      <c r="EAR2" s="165"/>
      <c r="EAS2" s="165"/>
      <c r="EAT2" s="165"/>
      <c r="EAU2" s="165"/>
      <c r="EAV2" s="165"/>
      <c r="EAW2" s="165"/>
      <c r="EAX2" s="165"/>
      <c r="EAY2" s="165"/>
      <c r="EAZ2" s="165"/>
      <c r="EBA2" s="165"/>
      <c r="EBB2" s="165"/>
      <c r="EBC2" s="165"/>
      <c r="EBD2" s="165"/>
      <c r="EBE2" s="165"/>
      <c r="EBF2" s="165"/>
      <c r="EBG2" s="165"/>
      <c r="EBH2" s="165"/>
      <c r="EBI2" s="165"/>
      <c r="EBJ2" s="165"/>
      <c r="EBK2" s="165"/>
      <c r="EBL2" s="165"/>
      <c r="EBM2" s="165"/>
      <c r="EBN2" s="165"/>
      <c r="EBO2" s="165"/>
      <c r="EBP2" s="165"/>
      <c r="EBQ2" s="165"/>
      <c r="EBR2" s="165"/>
      <c r="EBS2" s="165"/>
      <c r="EBT2" s="165"/>
      <c r="EBU2" s="165"/>
      <c r="EBV2" s="165"/>
      <c r="EBW2" s="165"/>
      <c r="EBX2" s="165"/>
      <c r="EBY2" s="165"/>
      <c r="EBZ2" s="165"/>
      <c r="ECA2" s="165"/>
      <c r="ECB2" s="165"/>
      <c r="ECC2" s="165"/>
      <c r="ECD2" s="165"/>
      <c r="ECE2" s="165"/>
      <c r="ECF2" s="165"/>
      <c r="ECG2" s="165"/>
      <c r="ECH2" s="165"/>
      <c r="ECI2" s="165"/>
      <c r="ECJ2" s="165"/>
      <c r="ECK2" s="165"/>
      <c r="ECL2" s="165"/>
      <c r="ECM2" s="165"/>
      <c r="ECN2" s="165"/>
      <c r="ECO2" s="165"/>
      <c r="ECP2" s="165"/>
      <c r="ECQ2" s="165"/>
      <c r="ECR2" s="165"/>
      <c r="ECS2" s="165"/>
      <c r="ECT2" s="165"/>
      <c r="ECU2" s="165"/>
      <c r="ECV2" s="165"/>
      <c r="ECW2" s="165"/>
      <c r="ECX2" s="165"/>
      <c r="ECY2" s="165"/>
      <c r="ECZ2" s="165"/>
      <c r="EDA2" s="165"/>
      <c r="EDB2" s="165"/>
      <c r="EDC2" s="165"/>
      <c r="EDD2" s="165"/>
      <c r="EDE2" s="165"/>
      <c r="EDF2" s="165"/>
      <c r="EDG2" s="165"/>
      <c r="EDH2" s="165"/>
      <c r="EDI2" s="165"/>
      <c r="EDJ2" s="165"/>
      <c r="EDK2" s="165"/>
      <c r="EDL2" s="165"/>
      <c r="EDM2" s="165"/>
      <c r="EDN2" s="165"/>
      <c r="EDO2" s="165"/>
      <c r="EDP2" s="165"/>
      <c r="EDQ2" s="165"/>
      <c r="EDR2" s="165"/>
      <c r="EDS2" s="165"/>
      <c r="EDT2" s="165"/>
      <c r="EDU2" s="165"/>
      <c r="EDV2" s="165"/>
      <c r="EDW2" s="165"/>
      <c r="EDX2" s="165"/>
      <c r="EDY2" s="165"/>
      <c r="EDZ2" s="165"/>
      <c r="EEA2" s="165"/>
      <c r="EEB2" s="165"/>
      <c r="EEC2" s="165"/>
      <c r="EED2" s="165"/>
      <c r="EEE2" s="165"/>
      <c r="EEF2" s="165"/>
      <c r="EEG2" s="165"/>
      <c r="EEH2" s="165"/>
      <c r="EEI2" s="165"/>
      <c r="EEJ2" s="165"/>
      <c r="EEK2" s="165"/>
      <c r="EEL2" s="165"/>
      <c r="EEM2" s="165"/>
      <c r="EEN2" s="165"/>
      <c r="EEO2" s="165"/>
      <c r="EEP2" s="165"/>
      <c r="EEQ2" s="165"/>
      <c r="EER2" s="165"/>
      <c r="EES2" s="165"/>
      <c r="EET2" s="165"/>
      <c r="EEU2" s="165"/>
      <c r="EEV2" s="165"/>
      <c r="EEW2" s="165"/>
      <c r="EEX2" s="165"/>
      <c r="EEY2" s="165"/>
      <c r="EEZ2" s="165"/>
      <c r="EFA2" s="165"/>
      <c r="EFB2" s="165"/>
      <c r="EFC2" s="165"/>
      <c r="EFD2" s="165"/>
      <c r="EFE2" s="165"/>
      <c r="EFF2" s="165"/>
      <c r="EFG2" s="165"/>
      <c r="EFH2" s="165"/>
      <c r="EFI2" s="165"/>
      <c r="EFJ2" s="165"/>
      <c r="EFK2" s="165"/>
      <c r="EFL2" s="165"/>
      <c r="EFM2" s="165"/>
      <c r="EFN2" s="165"/>
      <c r="EFO2" s="165"/>
      <c r="EFP2" s="165"/>
      <c r="EFQ2" s="165"/>
      <c r="EFR2" s="165"/>
      <c r="EFS2" s="165"/>
      <c r="EFT2" s="165"/>
      <c r="EFU2" s="165"/>
      <c r="EFV2" s="165"/>
      <c r="EFW2" s="165"/>
      <c r="EFX2" s="165"/>
      <c r="EFY2" s="165"/>
      <c r="EFZ2" s="165"/>
      <c r="EGA2" s="165"/>
      <c r="EGB2" s="165"/>
      <c r="EGC2" s="165"/>
      <c r="EGD2" s="165"/>
      <c r="EGE2" s="165"/>
      <c r="EGF2" s="165"/>
      <c r="EGG2" s="165"/>
      <c r="EGH2" s="165"/>
      <c r="EGI2" s="165"/>
      <c r="EGJ2" s="165"/>
      <c r="EGK2" s="165"/>
      <c r="EGL2" s="165"/>
      <c r="EGM2" s="165"/>
      <c r="EGN2" s="165"/>
      <c r="EGO2" s="165"/>
      <c r="EGP2" s="165"/>
      <c r="EGQ2" s="165"/>
      <c r="EGR2" s="165"/>
      <c r="EGS2" s="165"/>
      <c r="EGT2" s="165"/>
      <c r="EGU2" s="165"/>
      <c r="EGV2" s="165"/>
      <c r="EGW2" s="165"/>
      <c r="EGX2" s="165"/>
      <c r="EGY2" s="165"/>
      <c r="EGZ2" s="165"/>
      <c r="EHA2" s="165"/>
      <c r="EHB2" s="165"/>
      <c r="EHC2" s="165"/>
      <c r="EHD2" s="165"/>
      <c r="EHE2" s="165"/>
      <c r="EHF2" s="165"/>
      <c r="EHG2" s="165"/>
      <c r="EHH2" s="165"/>
      <c r="EHI2" s="165"/>
      <c r="EHJ2" s="165"/>
      <c r="EHK2" s="165"/>
      <c r="EHL2" s="165"/>
      <c r="EHM2" s="165"/>
      <c r="EHN2" s="165"/>
      <c r="EHO2" s="165"/>
      <c r="EHP2" s="165"/>
      <c r="EHQ2" s="165"/>
      <c r="EHR2" s="165"/>
      <c r="EHS2" s="165"/>
      <c r="EHT2" s="165"/>
      <c r="EHU2" s="165"/>
      <c r="EHV2" s="165"/>
      <c r="EHW2" s="165"/>
      <c r="EHX2" s="165"/>
      <c r="EHY2" s="165"/>
      <c r="EHZ2" s="165"/>
      <c r="EIA2" s="165"/>
      <c r="EIB2" s="165"/>
      <c r="EIC2" s="165"/>
      <c r="EID2" s="165"/>
      <c r="EIE2" s="165"/>
      <c r="EIF2" s="165"/>
      <c r="EIG2" s="165"/>
      <c r="EIH2" s="165"/>
      <c r="EII2" s="165"/>
      <c r="EIJ2" s="165"/>
      <c r="EIK2" s="165"/>
      <c r="EIL2" s="165"/>
      <c r="EIM2" s="165"/>
      <c r="EIN2" s="165"/>
      <c r="EIO2" s="165"/>
      <c r="EIP2" s="165"/>
      <c r="EIQ2" s="165"/>
      <c r="EIR2" s="165"/>
      <c r="EIS2" s="165"/>
      <c r="EIT2" s="165"/>
      <c r="EIU2" s="165"/>
      <c r="EIV2" s="165"/>
      <c r="EIW2" s="165"/>
      <c r="EIX2" s="165"/>
      <c r="EIY2" s="165"/>
      <c r="EIZ2" s="165"/>
      <c r="EJA2" s="165"/>
      <c r="EJB2" s="165"/>
      <c r="EJC2" s="165"/>
      <c r="EJD2" s="165"/>
      <c r="EJE2" s="165"/>
      <c r="EJF2" s="165"/>
      <c r="EJG2" s="165"/>
      <c r="EJH2" s="165"/>
      <c r="EJI2" s="165"/>
      <c r="EJJ2" s="165"/>
      <c r="EJK2" s="165"/>
      <c r="EJL2" s="165"/>
      <c r="EJM2" s="165"/>
      <c r="EJN2" s="165"/>
      <c r="EJO2" s="165"/>
      <c r="EJP2" s="165"/>
      <c r="EJQ2" s="165"/>
      <c r="EJR2" s="165"/>
      <c r="EJS2" s="165"/>
      <c r="EJT2" s="165"/>
      <c r="EJU2" s="165"/>
      <c r="EJV2" s="165"/>
      <c r="EJW2" s="165"/>
      <c r="EJX2" s="165"/>
      <c r="EJY2" s="165"/>
      <c r="EJZ2" s="165"/>
      <c r="EKA2" s="165"/>
      <c r="EKB2" s="165"/>
      <c r="EKC2" s="165"/>
      <c r="EKD2" s="165"/>
      <c r="EKE2" s="165"/>
      <c r="EKF2" s="165"/>
      <c r="EKG2" s="165"/>
      <c r="EKH2" s="165"/>
      <c r="EKI2" s="165"/>
      <c r="EKJ2" s="165"/>
      <c r="EKK2" s="165"/>
      <c r="EKL2" s="165"/>
      <c r="EKM2" s="165"/>
      <c r="EKN2" s="165"/>
      <c r="EKO2" s="165"/>
      <c r="EKP2" s="165"/>
      <c r="EKQ2" s="165"/>
      <c r="EKR2" s="165"/>
      <c r="EKS2" s="165"/>
      <c r="EKT2" s="165"/>
      <c r="EKU2" s="165"/>
      <c r="EKV2" s="165"/>
      <c r="EKW2" s="165"/>
      <c r="EKX2" s="165"/>
      <c r="EKY2" s="165"/>
      <c r="EKZ2" s="165"/>
      <c r="ELA2" s="165"/>
      <c r="ELB2" s="165"/>
      <c r="ELC2" s="165"/>
      <c r="ELD2" s="165"/>
      <c r="ELE2" s="165"/>
      <c r="ELF2" s="165"/>
      <c r="ELG2" s="165"/>
      <c r="ELH2" s="165"/>
      <c r="ELI2" s="165"/>
      <c r="ELJ2" s="165"/>
      <c r="ELK2" s="165"/>
      <c r="ELL2" s="165"/>
      <c r="ELM2" s="165"/>
      <c r="ELN2" s="165"/>
      <c r="ELO2" s="165"/>
      <c r="ELP2" s="165"/>
      <c r="ELQ2" s="165"/>
      <c r="ELR2" s="165"/>
      <c r="ELS2" s="165"/>
      <c r="ELT2" s="165"/>
      <c r="ELU2" s="165"/>
      <c r="ELV2" s="165"/>
      <c r="ELW2" s="165"/>
      <c r="ELX2" s="165"/>
      <c r="ELY2" s="165"/>
      <c r="ELZ2" s="165"/>
      <c r="EMA2" s="165"/>
      <c r="EMB2" s="165"/>
      <c r="EMC2" s="165"/>
      <c r="EMD2" s="165"/>
      <c r="EME2" s="165"/>
      <c r="EMF2" s="165"/>
      <c r="EMG2" s="165"/>
      <c r="EMH2" s="165"/>
      <c r="EMI2" s="165"/>
      <c r="EMJ2" s="165"/>
      <c r="EMK2" s="165"/>
      <c r="EML2" s="165"/>
      <c r="EMM2" s="165"/>
      <c r="EMN2" s="165"/>
      <c r="EMO2" s="165"/>
      <c r="EMP2" s="165"/>
      <c r="EMQ2" s="165"/>
      <c r="EMR2" s="165"/>
      <c r="EMS2" s="165"/>
      <c r="EMT2" s="165"/>
      <c r="EMU2" s="165"/>
      <c r="EMV2" s="165"/>
      <c r="EMW2" s="165"/>
      <c r="EMX2" s="165"/>
      <c r="EMY2" s="165"/>
      <c r="EMZ2" s="165"/>
      <c r="ENA2" s="165"/>
      <c r="ENB2" s="165"/>
      <c r="ENC2" s="165"/>
      <c r="END2" s="165"/>
      <c r="ENE2" s="165"/>
      <c r="ENF2" s="165"/>
      <c r="ENG2" s="165"/>
      <c r="ENH2" s="165"/>
      <c r="ENI2" s="165"/>
      <c r="ENJ2" s="165"/>
      <c r="ENK2" s="165"/>
      <c r="ENL2" s="165"/>
      <c r="ENM2" s="165"/>
      <c r="ENN2" s="165"/>
      <c r="ENO2" s="165"/>
      <c r="ENP2" s="165"/>
      <c r="ENQ2" s="165"/>
      <c r="ENR2" s="165"/>
      <c r="ENS2" s="165"/>
      <c r="ENT2" s="165"/>
      <c r="ENU2" s="165"/>
      <c r="ENV2" s="165"/>
      <c r="ENW2" s="165"/>
      <c r="ENX2" s="165"/>
      <c r="ENY2" s="165"/>
      <c r="ENZ2" s="165"/>
      <c r="EOA2" s="165"/>
      <c r="EOB2" s="165"/>
      <c r="EOC2" s="165"/>
      <c r="EOD2" s="165"/>
      <c r="EOE2" s="165"/>
      <c r="EOF2" s="165"/>
      <c r="EOG2" s="165"/>
      <c r="EOH2" s="165"/>
      <c r="EOI2" s="165"/>
      <c r="EOJ2" s="165"/>
      <c r="EOK2" s="165"/>
      <c r="EOL2" s="165"/>
      <c r="EOM2" s="165"/>
      <c r="EON2" s="165"/>
      <c r="EOO2" s="165"/>
      <c r="EOP2" s="165"/>
      <c r="EOQ2" s="165"/>
      <c r="EOR2" s="165"/>
      <c r="EOS2" s="165"/>
      <c r="EOT2" s="165"/>
      <c r="EOU2" s="165"/>
      <c r="EOV2" s="165"/>
      <c r="EOW2" s="165"/>
      <c r="EOX2" s="165"/>
      <c r="EOY2" s="165"/>
      <c r="EOZ2" s="165"/>
      <c r="EPA2" s="165"/>
      <c r="EPB2" s="165"/>
      <c r="EPC2" s="165"/>
      <c r="EPD2" s="165"/>
      <c r="EPE2" s="165"/>
      <c r="EPF2" s="165"/>
      <c r="EPG2" s="165"/>
      <c r="EPH2" s="165"/>
      <c r="EPI2" s="165"/>
      <c r="EPJ2" s="165"/>
      <c r="EPK2" s="165"/>
      <c r="EPL2" s="165"/>
      <c r="EPM2" s="165"/>
      <c r="EPN2" s="165"/>
      <c r="EPO2" s="165"/>
      <c r="EPP2" s="165"/>
      <c r="EPQ2" s="165"/>
      <c r="EPR2" s="165"/>
      <c r="EPS2" s="165"/>
      <c r="EPT2" s="165"/>
      <c r="EPU2" s="165"/>
      <c r="EPV2" s="165"/>
      <c r="EPW2" s="165"/>
      <c r="EPX2" s="165"/>
      <c r="EPY2" s="165"/>
      <c r="EPZ2" s="165"/>
      <c r="EQA2" s="165"/>
      <c r="EQB2" s="165"/>
      <c r="EQC2" s="165"/>
      <c r="EQD2" s="165"/>
      <c r="EQE2" s="165"/>
      <c r="EQF2" s="165"/>
      <c r="EQG2" s="165"/>
      <c r="EQH2" s="165"/>
      <c r="EQI2" s="165"/>
      <c r="EQJ2" s="165"/>
      <c r="EQK2" s="165"/>
      <c r="EQL2" s="165"/>
      <c r="EQM2" s="165"/>
      <c r="EQN2" s="165"/>
      <c r="EQO2" s="165"/>
      <c r="EQP2" s="165"/>
      <c r="EQQ2" s="165"/>
      <c r="EQR2" s="165"/>
      <c r="EQS2" s="165"/>
      <c r="EQT2" s="165"/>
      <c r="EQU2" s="165"/>
      <c r="EQV2" s="165"/>
      <c r="EQW2" s="165"/>
      <c r="EQX2" s="165"/>
      <c r="EQY2" s="165"/>
      <c r="EQZ2" s="165"/>
      <c r="ERA2" s="165"/>
      <c r="ERB2" s="165"/>
      <c r="ERC2" s="165"/>
      <c r="ERD2" s="165"/>
      <c r="ERE2" s="165"/>
      <c r="ERF2" s="165"/>
      <c r="ERG2" s="165"/>
      <c r="ERH2" s="165"/>
      <c r="ERI2" s="165"/>
      <c r="ERJ2" s="165"/>
      <c r="ERK2" s="165"/>
      <c r="ERL2" s="165"/>
      <c r="ERM2" s="165"/>
      <c r="ERN2" s="165"/>
      <c r="ERO2" s="165"/>
      <c r="ERP2" s="165"/>
      <c r="ERQ2" s="165"/>
      <c r="ERR2" s="165"/>
      <c r="ERS2" s="165"/>
      <c r="ERT2" s="165"/>
      <c r="ERU2" s="165"/>
      <c r="ERV2" s="165"/>
      <c r="ERW2" s="165"/>
      <c r="ERX2" s="165"/>
      <c r="ERY2" s="165"/>
      <c r="ERZ2" s="165"/>
      <c r="ESA2" s="165"/>
      <c r="ESB2" s="165"/>
      <c r="ESC2" s="165"/>
      <c r="ESD2" s="165"/>
      <c r="ESE2" s="165"/>
      <c r="ESF2" s="165"/>
      <c r="ESG2" s="165"/>
      <c r="ESH2" s="165"/>
      <c r="ESI2" s="165"/>
      <c r="ESJ2" s="165"/>
      <c r="ESK2" s="165"/>
      <c r="ESL2" s="165"/>
      <c r="ESM2" s="165"/>
      <c r="ESN2" s="165"/>
      <c r="ESO2" s="165"/>
      <c r="ESP2" s="165"/>
      <c r="ESQ2" s="165"/>
      <c r="ESR2" s="165"/>
      <c r="ESS2" s="165"/>
      <c r="EST2" s="165"/>
      <c r="ESU2" s="165"/>
      <c r="ESV2" s="165"/>
      <c r="ESW2" s="165"/>
      <c r="ESX2" s="165"/>
      <c r="ESY2" s="165"/>
      <c r="ESZ2" s="165"/>
      <c r="ETA2" s="165"/>
      <c r="ETB2" s="165"/>
      <c r="ETC2" s="165"/>
      <c r="ETD2" s="165"/>
      <c r="ETE2" s="165"/>
      <c r="ETF2" s="165"/>
      <c r="ETG2" s="165"/>
      <c r="ETH2" s="165"/>
      <c r="ETI2" s="165"/>
      <c r="ETJ2" s="165"/>
      <c r="ETK2" s="165"/>
      <c r="ETL2" s="165"/>
      <c r="ETM2" s="165"/>
      <c r="ETN2" s="165"/>
      <c r="ETO2" s="165"/>
      <c r="ETP2" s="165"/>
      <c r="ETQ2" s="165"/>
      <c r="ETR2" s="165"/>
      <c r="ETS2" s="165"/>
      <c r="ETT2" s="165"/>
      <c r="ETU2" s="165"/>
      <c r="ETV2" s="165"/>
      <c r="ETW2" s="165"/>
      <c r="ETX2" s="165"/>
      <c r="ETY2" s="165"/>
      <c r="ETZ2" s="165"/>
      <c r="EUA2" s="165"/>
      <c r="EUB2" s="165"/>
      <c r="EUC2" s="165"/>
      <c r="EUD2" s="165"/>
      <c r="EUE2" s="165"/>
      <c r="EUF2" s="165"/>
      <c r="EUG2" s="165"/>
      <c r="EUH2" s="165"/>
      <c r="EUI2" s="165"/>
      <c r="EUJ2" s="165"/>
      <c r="EUK2" s="165"/>
      <c r="EUL2" s="165"/>
      <c r="EUM2" s="165"/>
      <c r="EUN2" s="165"/>
      <c r="EUO2" s="165"/>
      <c r="EUP2" s="165"/>
      <c r="EUQ2" s="165"/>
      <c r="EUR2" s="165"/>
      <c r="EUS2" s="165"/>
      <c r="EUT2" s="165"/>
      <c r="EUU2" s="165"/>
      <c r="EUV2" s="165"/>
      <c r="EUW2" s="165"/>
      <c r="EUX2" s="165"/>
      <c r="EUY2" s="165"/>
      <c r="EUZ2" s="165"/>
      <c r="EVA2" s="165"/>
      <c r="EVB2" s="165"/>
      <c r="EVC2" s="165"/>
      <c r="EVD2" s="165"/>
      <c r="EVE2" s="165"/>
      <c r="EVF2" s="165"/>
      <c r="EVG2" s="165"/>
      <c r="EVH2" s="165"/>
      <c r="EVI2" s="165"/>
      <c r="EVJ2" s="165"/>
      <c r="EVK2" s="165"/>
      <c r="EVL2" s="165"/>
      <c r="EVM2" s="165"/>
      <c r="EVN2" s="165"/>
      <c r="EVO2" s="165"/>
      <c r="EVP2" s="165"/>
      <c r="EVQ2" s="165"/>
      <c r="EVR2" s="165"/>
      <c r="EVS2" s="165"/>
      <c r="EVT2" s="165"/>
      <c r="EVU2" s="165"/>
      <c r="EVV2" s="165"/>
      <c r="EVW2" s="165"/>
      <c r="EVX2" s="165"/>
      <c r="EVY2" s="165"/>
      <c r="EVZ2" s="165"/>
      <c r="EWA2" s="165"/>
      <c r="EWB2" s="165"/>
      <c r="EWC2" s="165"/>
      <c r="EWD2" s="165"/>
      <c r="EWE2" s="165"/>
      <c r="EWF2" s="165"/>
      <c r="EWG2" s="165"/>
      <c r="EWH2" s="165"/>
      <c r="EWI2" s="165"/>
      <c r="EWJ2" s="165"/>
      <c r="EWK2" s="165"/>
      <c r="EWL2" s="165"/>
      <c r="EWM2" s="165"/>
      <c r="EWN2" s="165"/>
      <c r="EWO2" s="165"/>
      <c r="EWP2" s="165"/>
      <c r="EWQ2" s="165"/>
      <c r="EWR2" s="165"/>
      <c r="EWS2" s="165"/>
      <c r="EWT2" s="165"/>
      <c r="EWU2" s="165"/>
      <c r="EWV2" s="165"/>
      <c r="EWW2" s="165"/>
      <c r="EWX2" s="165"/>
      <c r="EWY2" s="165"/>
      <c r="EWZ2" s="165"/>
      <c r="EXA2" s="165"/>
      <c r="EXB2" s="165"/>
      <c r="EXC2" s="165"/>
      <c r="EXD2" s="165"/>
      <c r="EXE2" s="165"/>
      <c r="EXF2" s="165"/>
      <c r="EXG2" s="165"/>
      <c r="EXH2" s="165"/>
      <c r="EXI2" s="165"/>
      <c r="EXJ2" s="165"/>
      <c r="EXK2" s="165"/>
      <c r="EXL2" s="165"/>
      <c r="EXM2" s="165"/>
      <c r="EXN2" s="165"/>
      <c r="EXO2" s="165"/>
      <c r="EXP2" s="165"/>
      <c r="EXQ2" s="165"/>
      <c r="EXR2" s="165"/>
      <c r="EXS2" s="165"/>
      <c r="EXT2" s="165"/>
      <c r="EXU2" s="165"/>
      <c r="EXV2" s="165"/>
      <c r="EXW2" s="165"/>
      <c r="EXX2" s="165"/>
      <c r="EXY2" s="165"/>
      <c r="EXZ2" s="165"/>
      <c r="EYA2" s="165"/>
      <c r="EYB2" s="165"/>
      <c r="EYC2" s="165"/>
      <c r="EYD2" s="165"/>
      <c r="EYE2" s="165"/>
      <c r="EYF2" s="165"/>
      <c r="EYG2" s="165"/>
      <c r="EYH2" s="165"/>
      <c r="EYI2" s="165"/>
      <c r="EYJ2" s="165"/>
      <c r="EYK2" s="165"/>
      <c r="EYL2" s="165"/>
      <c r="EYM2" s="165"/>
      <c r="EYN2" s="165"/>
      <c r="EYO2" s="165"/>
      <c r="EYP2" s="165"/>
      <c r="EYQ2" s="165"/>
      <c r="EYR2" s="165"/>
      <c r="EYS2" s="165"/>
      <c r="EYT2" s="165"/>
      <c r="EYU2" s="165"/>
      <c r="EYV2" s="165"/>
      <c r="EYW2" s="165"/>
      <c r="EYX2" s="165"/>
      <c r="EYY2" s="165"/>
      <c r="EYZ2" s="165"/>
      <c r="EZA2" s="165"/>
      <c r="EZB2" s="165"/>
      <c r="EZC2" s="165"/>
      <c r="EZD2" s="165"/>
      <c r="EZE2" s="165"/>
      <c r="EZF2" s="165"/>
      <c r="EZG2" s="165"/>
      <c r="EZH2" s="165"/>
      <c r="EZI2" s="165"/>
      <c r="EZJ2" s="165"/>
      <c r="EZK2" s="165"/>
      <c r="EZL2" s="165"/>
      <c r="EZM2" s="165"/>
      <c r="EZN2" s="165"/>
      <c r="EZO2" s="165"/>
      <c r="EZP2" s="165"/>
      <c r="EZQ2" s="165"/>
      <c r="EZR2" s="165"/>
      <c r="EZS2" s="165"/>
      <c r="EZT2" s="165"/>
      <c r="EZU2" s="165"/>
      <c r="EZV2" s="165"/>
      <c r="EZW2" s="165"/>
      <c r="EZX2" s="165"/>
      <c r="EZY2" s="165"/>
      <c r="EZZ2" s="165"/>
      <c r="FAA2" s="165"/>
      <c r="FAB2" s="165"/>
      <c r="FAC2" s="165"/>
      <c r="FAD2" s="165"/>
      <c r="FAE2" s="165"/>
      <c r="FAF2" s="165"/>
      <c r="FAG2" s="165"/>
      <c r="FAH2" s="165"/>
      <c r="FAI2" s="165"/>
      <c r="FAJ2" s="165"/>
      <c r="FAK2" s="165"/>
      <c r="FAL2" s="165"/>
      <c r="FAM2" s="165"/>
      <c r="FAN2" s="165"/>
      <c r="FAO2" s="165"/>
      <c r="FAP2" s="165"/>
      <c r="FAQ2" s="165"/>
      <c r="FAR2" s="165"/>
      <c r="FAS2" s="165"/>
      <c r="FAT2" s="165"/>
      <c r="FAU2" s="165"/>
      <c r="FAV2" s="165"/>
      <c r="FAW2" s="165"/>
      <c r="FAX2" s="165"/>
      <c r="FAY2" s="165"/>
      <c r="FAZ2" s="165"/>
      <c r="FBA2" s="165"/>
      <c r="FBB2" s="165"/>
      <c r="FBC2" s="165"/>
      <c r="FBD2" s="165"/>
      <c r="FBE2" s="165"/>
      <c r="FBF2" s="165"/>
      <c r="FBG2" s="165"/>
      <c r="FBH2" s="165"/>
      <c r="FBI2" s="165"/>
      <c r="FBJ2" s="165"/>
      <c r="FBK2" s="165"/>
      <c r="FBL2" s="165"/>
      <c r="FBM2" s="165"/>
      <c r="FBN2" s="165"/>
      <c r="FBO2" s="165"/>
      <c r="FBP2" s="165"/>
      <c r="FBQ2" s="165"/>
      <c r="FBR2" s="165"/>
      <c r="FBS2" s="165"/>
      <c r="FBT2" s="165"/>
      <c r="FBU2" s="165"/>
      <c r="FBV2" s="165"/>
      <c r="FBW2" s="165"/>
      <c r="FBX2" s="165"/>
      <c r="FBY2" s="165"/>
      <c r="FBZ2" s="165"/>
      <c r="FCA2" s="165"/>
      <c r="FCB2" s="165"/>
      <c r="FCC2" s="165"/>
      <c r="FCD2" s="165"/>
      <c r="FCE2" s="165"/>
      <c r="FCF2" s="165"/>
      <c r="FCG2" s="165"/>
      <c r="FCH2" s="165"/>
      <c r="FCI2" s="165"/>
      <c r="FCJ2" s="165"/>
      <c r="FCK2" s="165"/>
      <c r="FCL2" s="165"/>
      <c r="FCM2" s="165"/>
      <c r="FCN2" s="165"/>
      <c r="FCO2" s="165"/>
      <c r="FCP2" s="165"/>
      <c r="FCQ2" s="165"/>
      <c r="FCR2" s="165"/>
      <c r="FCS2" s="165"/>
      <c r="FCT2" s="165"/>
      <c r="FCU2" s="165"/>
      <c r="FCV2" s="165"/>
      <c r="FCW2" s="165"/>
      <c r="FCX2" s="165"/>
      <c r="FCY2" s="165"/>
      <c r="FCZ2" s="165"/>
      <c r="FDA2" s="165"/>
      <c r="FDB2" s="165"/>
      <c r="FDC2" s="165"/>
      <c r="FDD2" s="165"/>
      <c r="FDE2" s="165"/>
      <c r="FDF2" s="165"/>
      <c r="FDG2" s="165"/>
      <c r="FDH2" s="165"/>
      <c r="FDI2" s="165"/>
      <c r="FDJ2" s="165"/>
      <c r="FDK2" s="165"/>
      <c r="FDL2" s="165"/>
      <c r="FDM2" s="165"/>
      <c r="FDN2" s="165"/>
      <c r="FDO2" s="165"/>
      <c r="FDP2" s="165"/>
      <c r="FDQ2" s="165"/>
      <c r="FDR2" s="165"/>
      <c r="FDS2" s="165"/>
      <c r="FDT2" s="165"/>
      <c r="FDU2" s="165"/>
      <c r="FDV2" s="165"/>
      <c r="FDW2" s="165"/>
      <c r="FDX2" s="165"/>
      <c r="FDY2" s="165"/>
      <c r="FDZ2" s="165"/>
      <c r="FEA2" s="165"/>
      <c r="FEB2" s="165"/>
      <c r="FEC2" s="165"/>
      <c r="FED2" s="165"/>
      <c r="FEE2" s="165"/>
      <c r="FEF2" s="165"/>
      <c r="FEG2" s="165"/>
      <c r="FEH2" s="165"/>
      <c r="FEI2" s="165"/>
      <c r="FEJ2" s="165"/>
      <c r="FEK2" s="165"/>
      <c r="FEL2" s="165"/>
      <c r="FEM2" s="165"/>
      <c r="FEN2" s="165"/>
      <c r="FEO2" s="165"/>
      <c r="FEP2" s="165"/>
      <c r="FEQ2" s="165"/>
      <c r="FER2" s="165"/>
      <c r="FES2" s="165"/>
      <c r="FET2" s="165"/>
      <c r="FEU2" s="165"/>
      <c r="FEV2" s="165"/>
      <c r="FEW2" s="165"/>
      <c r="FEX2" s="165"/>
      <c r="FEY2" s="165"/>
      <c r="FEZ2" s="165"/>
      <c r="FFA2" s="165"/>
      <c r="FFB2" s="165"/>
      <c r="FFC2" s="165"/>
      <c r="FFD2" s="165"/>
      <c r="FFE2" s="165"/>
      <c r="FFF2" s="165"/>
      <c r="FFG2" s="165"/>
      <c r="FFH2" s="165"/>
      <c r="FFI2" s="165"/>
      <c r="FFJ2" s="165"/>
      <c r="FFK2" s="165"/>
      <c r="FFL2" s="165"/>
      <c r="FFM2" s="165"/>
      <c r="FFN2" s="165"/>
      <c r="FFO2" s="165"/>
      <c r="FFP2" s="165"/>
      <c r="FFQ2" s="165"/>
      <c r="FFR2" s="165"/>
      <c r="FFS2" s="165"/>
      <c r="FFT2" s="165"/>
      <c r="FFU2" s="165"/>
      <c r="FFV2" s="165"/>
      <c r="FFW2" s="165"/>
      <c r="FFX2" s="165"/>
      <c r="FFY2" s="165"/>
      <c r="FFZ2" s="165"/>
      <c r="FGA2" s="165"/>
      <c r="FGB2" s="165"/>
      <c r="FGC2" s="165"/>
      <c r="FGD2" s="165"/>
      <c r="FGE2" s="165"/>
      <c r="FGF2" s="165"/>
      <c r="FGG2" s="165"/>
      <c r="FGH2" s="165"/>
      <c r="FGI2" s="165"/>
      <c r="FGJ2" s="165"/>
      <c r="FGK2" s="165"/>
      <c r="FGL2" s="165"/>
      <c r="FGM2" s="165"/>
      <c r="FGN2" s="165"/>
      <c r="FGO2" s="165"/>
      <c r="FGP2" s="165"/>
      <c r="FGQ2" s="165"/>
      <c r="FGR2" s="165"/>
      <c r="FGS2" s="165"/>
      <c r="FGT2" s="165"/>
      <c r="FGU2" s="165"/>
      <c r="FGV2" s="165"/>
      <c r="FGW2" s="165"/>
      <c r="FGX2" s="165"/>
      <c r="FGY2" s="165"/>
      <c r="FGZ2" s="165"/>
      <c r="FHA2" s="165"/>
      <c r="FHB2" s="165"/>
      <c r="FHC2" s="165"/>
      <c r="FHD2" s="165"/>
      <c r="FHE2" s="165"/>
      <c r="FHF2" s="165"/>
      <c r="FHG2" s="165"/>
      <c r="FHH2" s="165"/>
      <c r="FHI2" s="165"/>
      <c r="FHJ2" s="165"/>
      <c r="FHK2" s="165"/>
      <c r="FHL2" s="165"/>
      <c r="FHM2" s="165"/>
      <c r="FHN2" s="165"/>
      <c r="FHO2" s="165"/>
      <c r="FHP2" s="165"/>
      <c r="FHQ2" s="165"/>
      <c r="FHR2" s="165"/>
      <c r="FHS2" s="165"/>
      <c r="FHT2" s="165"/>
      <c r="FHU2" s="165"/>
      <c r="FHV2" s="165"/>
      <c r="FHW2" s="165"/>
      <c r="FHX2" s="165"/>
      <c r="FHY2" s="165"/>
      <c r="FHZ2" s="165"/>
      <c r="FIA2" s="165"/>
      <c r="FIB2" s="165"/>
      <c r="FIC2" s="165"/>
      <c r="FID2" s="165"/>
      <c r="FIE2" s="165"/>
      <c r="FIF2" s="165"/>
      <c r="FIG2" s="165"/>
      <c r="FIH2" s="165"/>
      <c r="FII2" s="165"/>
      <c r="FIJ2" s="165"/>
      <c r="FIK2" s="165"/>
      <c r="FIL2" s="165"/>
      <c r="FIM2" s="165"/>
      <c r="FIN2" s="165"/>
      <c r="FIO2" s="165"/>
      <c r="FIP2" s="165"/>
      <c r="FIQ2" s="165"/>
      <c r="FIR2" s="165"/>
      <c r="FIS2" s="165"/>
      <c r="FIT2" s="165"/>
      <c r="FIU2" s="165"/>
      <c r="FIV2" s="165"/>
      <c r="FIW2" s="165"/>
      <c r="FIX2" s="165"/>
      <c r="FIY2" s="165"/>
      <c r="FIZ2" s="165"/>
      <c r="FJA2" s="165"/>
      <c r="FJB2" s="165"/>
      <c r="FJC2" s="165"/>
      <c r="FJD2" s="165"/>
      <c r="FJE2" s="165"/>
      <c r="FJF2" s="165"/>
      <c r="FJG2" s="165"/>
      <c r="FJH2" s="165"/>
      <c r="FJI2" s="165"/>
      <c r="FJJ2" s="165"/>
      <c r="FJK2" s="165"/>
      <c r="FJL2" s="165"/>
      <c r="FJM2" s="165"/>
      <c r="FJN2" s="165"/>
      <c r="FJO2" s="165"/>
      <c r="FJP2" s="165"/>
      <c r="FJQ2" s="165"/>
      <c r="FJR2" s="165"/>
      <c r="FJS2" s="165"/>
      <c r="FJT2" s="165"/>
      <c r="FJU2" s="165"/>
      <c r="FJV2" s="165"/>
      <c r="FJW2" s="165"/>
      <c r="FJX2" s="165"/>
      <c r="FJY2" s="165"/>
      <c r="FJZ2" s="165"/>
      <c r="FKA2" s="165"/>
      <c r="FKB2" s="165"/>
      <c r="FKC2" s="165"/>
      <c r="FKD2" s="165"/>
      <c r="FKE2" s="165"/>
      <c r="FKF2" s="165"/>
      <c r="FKG2" s="165"/>
      <c r="FKH2" s="165"/>
      <c r="FKI2" s="165"/>
      <c r="FKJ2" s="165"/>
      <c r="FKK2" s="165"/>
      <c r="FKL2" s="165"/>
      <c r="FKM2" s="165"/>
      <c r="FKN2" s="165"/>
      <c r="FKO2" s="165"/>
      <c r="FKP2" s="165"/>
      <c r="FKQ2" s="165"/>
      <c r="FKR2" s="165"/>
      <c r="FKS2" s="165"/>
      <c r="FKT2" s="165"/>
      <c r="FKU2" s="165"/>
      <c r="FKV2" s="165"/>
      <c r="FKW2" s="165"/>
      <c r="FKX2" s="165"/>
      <c r="FKY2" s="165"/>
      <c r="FKZ2" s="165"/>
      <c r="FLA2" s="165"/>
      <c r="FLB2" s="165"/>
      <c r="FLC2" s="165"/>
      <c r="FLD2" s="165"/>
      <c r="FLE2" s="165"/>
      <c r="FLF2" s="165"/>
      <c r="FLG2" s="165"/>
      <c r="FLH2" s="165"/>
      <c r="FLI2" s="165"/>
      <c r="FLJ2" s="165"/>
      <c r="FLK2" s="165"/>
      <c r="FLL2" s="165"/>
      <c r="FLM2" s="165"/>
      <c r="FLN2" s="165"/>
      <c r="FLO2" s="165"/>
      <c r="FLP2" s="165"/>
      <c r="FLQ2" s="165"/>
      <c r="FLR2" s="165"/>
      <c r="FLS2" s="165"/>
      <c r="FLT2" s="165"/>
      <c r="FLU2" s="165"/>
      <c r="FLV2" s="165"/>
      <c r="FLW2" s="165"/>
      <c r="FLX2" s="165"/>
      <c r="FLY2" s="165"/>
      <c r="FLZ2" s="165"/>
      <c r="FMA2" s="165"/>
      <c r="FMB2" s="165"/>
      <c r="FMC2" s="165"/>
      <c r="FMD2" s="165"/>
      <c r="FME2" s="165"/>
      <c r="FMF2" s="165"/>
      <c r="FMG2" s="165"/>
      <c r="FMH2" s="165"/>
      <c r="FMI2" s="165"/>
      <c r="FMJ2" s="165"/>
      <c r="FMK2" s="165"/>
      <c r="FML2" s="165"/>
      <c r="FMM2" s="165"/>
      <c r="FMN2" s="165"/>
      <c r="FMO2" s="165"/>
      <c r="FMP2" s="165"/>
      <c r="FMQ2" s="165"/>
      <c r="FMR2" s="165"/>
      <c r="FMS2" s="165"/>
      <c r="FMT2" s="165"/>
      <c r="FMU2" s="165"/>
      <c r="FMV2" s="165"/>
      <c r="FMW2" s="165"/>
      <c r="FMX2" s="165"/>
      <c r="FMY2" s="165"/>
      <c r="FMZ2" s="165"/>
      <c r="FNA2" s="165"/>
      <c r="FNB2" s="165"/>
      <c r="FNC2" s="165"/>
      <c r="FND2" s="165"/>
      <c r="FNE2" s="165"/>
      <c r="FNF2" s="165"/>
      <c r="FNG2" s="165"/>
      <c r="FNH2" s="165"/>
      <c r="FNI2" s="165"/>
      <c r="FNJ2" s="165"/>
      <c r="FNK2" s="165"/>
      <c r="FNL2" s="165"/>
      <c r="FNM2" s="165"/>
      <c r="FNN2" s="165"/>
      <c r="FNO2" s="165"/>
      <c r="FNP2" s="165"/>
      <c r="FNQ2" s="165"/>
      <c r="FNR2" s="165"/>
      <c r="FNS2" s="165"/>
      <c r="FNT2" s="165"/>
      <c r="FNU2" s="165"/>
      <c r="FNV2" s="165"/>
      <c r="FNW2" s="165"/>
      <c r="FNX2" s="165"/>
      <c r="FNY2" s="165"/>
      <c r="FNZ2" s="165"/>
      <c r="FOA2" s="165"/>
      <c r="FOB2" s="165"/>
      <c r="FOC2" s="165"/>
      <c r="FOD2" s="165"/>
      <c r="FOE2" s="165"/>
      <c r="FOF2" s="165"/>
      <c r="FOG2" s="165"/>
      <c r="FOH2" s="165"/>
      <c r="FOI2" s="165"/>
      <c r="FOJ2" s="165"/>
      <c r="FOK2" s="165"/>
      <c r="FOL2" s="165"/>
      <c r="FOM2" s="165"/>
      <c r="FON2" s="165"/>
      <c r="FOO2" s="165"/>
      <c r="FOP2" s="165"/>
      <c r="FOQ2" s="165"/>
      <c r="FOR2" s="165"/>
      <c r="FOS2" s="165"/>
      <c r="FOT2" s="165"/>
      <c r="FOU2" s="165"/>
      <c r="FOV2" s="165"/>
      <c r="FOW2" s="165"/>
      <c r="FOX2" s="165"/>
      <c r="FOY2" s="165"/>
      <c r="FOZ2" s="165"/>
      <c r="FPA2" s="165"/>
      <c r="FPB2" s="165"/>
      <c r="FPC2" s="165"/>
      <c r="FPD2" s="165"/>
      <c r="FPE2" s="165"/>
      <c r="FPF2" s="165"/>
      <c r="FPG2" s="165"/>
      <c r="FPH2" s="165"/>
      <c r="FPI2" s="165"/>
      <c r="FPJ2" s="165"/>
      <c r="FPK2" s="165"/>
      <c r="FPL2" s="165"/>
      <c r="FPM2" s="165"/>
      <c r="FPN2" s="165"/>
      <c r="FPO2" s="165"/>
      <c r="FPP2" s="165"/>
      <c r="FPQ2" s="165"/>
      <c r="FPR2" s="165"/>
      <c r="FPS2" s="165"/>
      <c r="FPT2" s="165"/>
      <c r="FPU2" s="165"/>
      <c r="FPV2" s="165"/>
      <c r="FPW2" s="165"/>
      <c r="FPX2" s="165"/>
      <c r="FPY2" s="165"/>
      <c r="FPZ2" s="165"/>
      <c r="FQA2" s="165"/>
      <c r="FQB2" s="165"/>
      <c r="FQC2" s="165"/>
      <c r="FQD2" s="165"/>
      <c r="FQE2" s="165"/>
      <c r="FQF2" s="165"/>
      <c r="FQG2" s="165"/>
      <c r="FQH2" s="165"/>
      <c r="FQI2" s="165"/>
      <c r="FQJ2" s="165"/>
      <c r="FQK2" s="165"/>
      <c r="FQL2" s="165"/>
      <c r="FQM2" s="165"/>
      <c r="FQN2" s="165"/>
      <c r="FQO2" s="165"/>
      <c r="FQP2" s="165"/>
      <c r="FQQ2" s="165"/>
      <c r="FQR2" s="165"/>
      <c r="FQS2" s="165"/>
      <c r="FQT2" s="165"/>
      <c r="FQU2" s="165"/>
      <c r="FQV2" s="165"/>
      <c r="FQW2" s="165"/>
      <c r="FQX2" s="165"/>
      <c r="FQY2" s="165"/>
      <c r="FQZ2" s="165"/>
      <c r="FRA2" s="165"/>
      <c r="FRB2" s="165"/>
      <c r="FRC2" s="165"/>
      <c r="FRD2" s="165"/>
      <c r="FRE2" s="165"/>
      <c r="FRF2" s="165"/>
      <c r="FRG2" s="165"/>
      <c r="FRH2" s="165"/>
      <c r="FRI2" s="165"/>
      <c r="FRJ2" s="165"/>
      <c r="FRK2" s="165"/>
      <c r="FRL2" s="165"/>
      <c r="FRM2" s="165"/>
      <c r="FRN2" s="165"/>
      <c r="FRO2" s="165"/>
      <c r="FRP2" s="165"/>
      <c r="FRQ2" s="165"/>
      <c r="FRR2" s="165"/>
      <c r="FRS2" s="165"/>
      <c r="FRT2" s="165"/>
      <c r="FRU2" s="165"/>
      <c r="FRV2" s="165"/>
      <c r="FRW2" s="165"/>
      <c r="FRX2" s="165"/>
      <c r="FRY2" s="165"/>
      <c r="FRZ2" s="165"/>
      <c r="FSA2" s="165"/>
      <c r="FSB2" s="165"/>
      <c r="FSC2" s="165"/>
      <c r="FSD2" s="165"/>
      <c r="FSE2" s="165"/>
      <c r="FSF2" s="165"/>
      <c r="FSG2" s="165"/>
      <c r="FSH2" s="165"/>
      <c r="FSI2" s="165"/>
      <c r="FSJ2" s="165"/>
      <c r="FSK2" s="165"/>
      <c r="FSL2" s="165"/>
      <c r="FSM2" s="165"/>
      <c r="FSN2" s="165"/>
      <c r="FSO2" s="165"/>
      <c r="FSP2" s="165"/>
      <c r="FSQ2" s="165"/>
      <c r="FSR2" s="165"/>
      <c r="FSS2" s="165"/>
      <c r="FST2" s="165"/>
      <c r="FSU2" s="165"/>
      <c r="FSV2" s="165"/>
      <c r="FSW2" s="165"/>
      <c r="FSX2" s="165"/>
      <c r="FSY2" s="165"/>
      <c r="FSZ2" s="165"/>
      <c r="FTA2" s="165"/>
      <c r="FTB2" s="165"/>
      <c r="FTC2" s="165"/>
      <c r="FTD2" s="165"/>
      <c r="FTE2" s="165"/>
      <c r="FTF2" s="165"/>
      <c r="FTG2" s="165"/>
      <c r="FTH2" s="165"/>
      <c r="FTI2" s="165"/>
      <c r="FTJ2" s="165"/>
      <c r="FTK2" s="165"/>
      <c r="FTL2" s="165"/>
      <c r="FTM2" s="165"/>
      <c r="FTN2" s="165"/>
      <c r="FTO2" s="165"/>
      <c r="FTP2" s="165"/>
      <c r="FTQ2" s="165"/>
      <c r="FTR2" s="165"/>
      <c r="FTS2" s="165"/>
      <c r="FTT2" s="165"/>
      <c r="FTU2" s="165"/>
      <c r="FTV2" s="165"/>
      <c r="FTW2" s="165"/>
      <c r="FTX2" s="165"/>
      <c r="FTY2" s="165"/>
      <c r="FTZ2" s="165"/>
      <c r="FUA2" s="165"/>
      <c r="FUB2" s="165"/>
      <c r="FUC2" s="165"/>
      <c r="FUD2" s="165"/>
      <c r="FUE2" s="165"/>
      <c r="FUF2" s="165"/>
      <c r="FUG2" s="165"/>
      <c r="FUH2" s="165"/>
      <c r="FUI2" s="165"/>
      <c r="FUJ2" s="165"/>
      <c r="FUK2" s="165"/>
      <c r="FUL2" s="165"/>
      <c r="FUM2" s="165"/>
      <c r="FUN2" s="165"/>
      <c r="FUO2" s="165"/>
      <c r="FUP2" s="165"/>
      <c r="FUQ2" s="165"/>
      <c r="FUR2" s="165"/>
      <c r="FUS2" s="165"/>
      <c r="FUT2" s="165"/>
      <c r="FUU2" s="165"/>
      <c r="FUV2" s="165"/>
      <c r="FUW2" s="165"/>
      <c r="FUX2" s="165"/>
      <c r="FUY2" s="165"/>
      <c r="FUZ2" s="165"/>
      <c r="FVA2" s="165"/>
      <c r="FVB2" s="165"/>
      <c r="FVC2" s="165"/>
      <c r="FVD2" s="165"/>
      <c r="FVE2" s="165"/>
      <c r="FVF2" s="165"/>
      <c r="FVG2" s="165"/>
      <c r="FVH2" s="165"/>
      <c r="FVI2" s="165"/>
      <c r="FVJ2" s="165"/>
      <c r="FVK2" s="165"/>
      <c r="FVL2" s="165"/>
      <c r="FVM2" s="165"/>
      <c r="FVN2" s="165"/>
      <c r="FVO2" s="165"/>
      <c r="FVP2" s="165"/>
      <c r="FVQ2" s="165"/>
      <c r="FVR2" s="165"/>
      <c r="FVS2" s="165"/>
      <c r="FVT2" s="165"/>
      <c r="FVU2" s="165"/>
      <c r="FVV2" s="165"/>
      <c r="FVW2" s="165"/>
      <c r="FVX2" s="165"/>
      <c r="FVY2" s="165"/>
      <c r="FVZ2" s="165"/>
      <c r="FWA2" s="165"/>
      <c r="FWB2" s="165"/>
      <c r="FWC2" s="165"/>
      <c r="FWD2" s="165"/>
      <c r="FWE2" s="165"/>
      <c r="FWF2" s="165"/>
      <c r="FWG2" s="165"/>
      <c r="FWH2" s="165"/>
      <c r="FWI2" s="165"/>
      <c r="FWJ2" s="165"/>
      <c r="FWK2" s="165"/>
      <c r="FWL2" s="165"/>
      <c r="FWM2" s="165"/>
      <c r="FWN2" s="165"/>
      <c r="FWO2" s="165"/>
      <c r="FWP2" s="165"/>
      <c r="FWQ2" s="165"/>
      <c r="FWR2" s="165"/>
      <c r="FWS2" s="165"/>
      <c r="FWT2" s="165"/>
      <c r="FWU2" s="165"/>
      <c r="FWV2" s="165"/>
      <c r="FWW2" s="165"/>
      <c r="FWX2" s="165"/>
      <c r="FWY2" s="165"/>
      <c r="FWZ2" s="165"/>
      <c r="FXA2" s="165"/>
      <c r="FXB2" s="165"/>
      <c r="FXC2" s="165"/>
      <c r="FXD2" s="165"/>
      <c r="FXE2" s="165"/>
      <c r="FXF2" s="165"/>
      <c r="FXG2" s="165"/>
      <c r="FXH2" s="165"/>
      <c r="FXI2" s="165"/>
      <c r="FXJ2" s="165"/>
      <c r="FXK2" s="165"/>
      <c r="FXL2" s="165"/>
      <c r="FXM2" s="165"/>
      <c r="FXN2" s="165"/>
      <c r="FXO2" s="165"/>
      <c r="FXP2" s="165"/>
      <c r="FXQ2" s="165"/>
      <c r="FXR2" s="165"/>
      <c r="FXS2" s="165"/>
      <c r="FXT2" s="165"/>
      <c r="FXU2" s="165"/>
      <c r="FXV2" s="165"/>
      <c r="FXW2" s="165"/>
      <c r="FXX2" s="165"/>
      <c r="FXY2" s="165"/>
      <c r="FXZ2" s="165"/>
      <c r="FYA2" s="165"/>
      <c r="FYB2" s="165"/>
      <c r="FYC2" s="165"/>
      <c r="FYD2" s="165"/>
      <c r="FYE2" s="165"/>
      <c r="FYF2" s="165"/>
      <c r="FYG2" s="165"/>
      <c r="FYH2" s="165"/>
      <c r="FYI2" s="165"/>
      <c r="FYJ2" s="165"/>
      <c r="FYK2" s="165"/>
      <c r="FYL2" s="165"/>
      <c r="FYM2" s="165"/>
      <c r="FYN2" s="165"/>
      <c r="FYO2" s="165"/>
      <c r="FYP2" s="165"/>
      <c r="FYQ2" s="165"/>
      <c r="FYR2" s="165"/>
      <c r="FYS2" s="165"/>
      <c r="FYT2" s="165"/>
      <c r="FYU2" s="165"/>
      <c r="FYV2" s="165"/>
      <c r="FYW2" s="165"/>
      <c r="FYX2" s="165"/>
      <c r="FYY2" s="165"/>
      <c r="FYZ2" s="165"/>
      <c r="FZA2" s="165"/>
      <c r="FZB2" s="165"/>
      <c r="FZC2" s="165"/>
      <c r="FZD2" s="165"/>
      <c r="FZE2" s="165"/>
      <c r="FZF2" s="165"/>
      <c r="FZG2" s="165"/>
      <c r="FZH2" s="165"/>
      <c r="FZI2" s="165"/>
      <c r="FZJ2" s="165"/>
      <c r="FZK2" s="165"/>
      <c r="FZL2" s="165"/>
      <c r="FZM2" s="165"/>
      <c r="FZN2" s="165"/>
      <c r="FZO2" s="165"/>
      <c r="FZP2" s="165"/>
      <c r="FZQ2" s="165"/>
      <c r="FZR2" s="165"/>
      <c r="FZS2" s="165"/>
      <c r="FZT2" s="165"/>
      <c r="FZU2" s="165"/>
      <c r="FZV2" s="165"/>
      <c r="FZW2" s="165"/>
      <c r="FZX2" s="165"/>
      <c r="FZY2" s="165"/>
      <c r="FZZ2" s="165"/>
      <c r="GAA2" s="165"/>
      <c r="GAB2" s="165"/>
      <c r="GAC2" s="165"/>
      <c r="GAD2" s="165"/>
      <c r="GAE2" s="165"/>
      <c r="GAF2" s="165"/>
      <c r="GAG2" s="165"/>
      <c r="GAH2" s="165"/>
      <c r="GAI2" s="165"/>
      <c r="GAJ2" s="165"/>
      <c r="GAK2" s="165"/>
      <c r="GAL2" s="165"/>
      <c r="GAM2" s="165"/>
      <c r="GAN2" s="165"/>
      <c r="GAO2" s="165"/>
      <c r="GAP2" s="165"/>
      <c r="GAQ2" s="165"/>
      <c r="GAR2" s="165"/>
      <c r="GAS2" s="165"/>
      <c r="GAT2" s="165"/>
      <c r="GAU2" s="165"/>
      <c r="GAV2" s="165"/>
      <c r="GAW2" s="165"/>
      <c r="GAX2" s="165"/>
      <c r="GAY2" s="165"/>
      <c r="GAZ2" s="165"/>
      <c r="GBA2" s="165"/>
      <c r="GBB2" s="165"/>
      <c r="GBC2" s="165"/>
      <c r="GBD2" s="165"/>
      <c r="GBE2" s="165"/>
      <c r="GBF2" s="165"/>
      <c r="GBG2" s="165"/>
      <c r="GBH2" s="165"/>
      <c r="GBI2" s="165"/>
      <c r="GBJ2" s="165"/>
      <c r="GBK2" s="165"/>
      <c r="GBL2" s="165"/>
      <c r="GBM2" s="165"/>
      <c r="GBN2" s="165"/>
      <c r="GBO2" s="165"/>
      <c r="GBP2" s="165"/>
      <c r="GBQ2" s="165"/>
      <c r="GBR2" s="165"/>
      <c r="GBS2" s="165"/>
      <c r="GBT2" s="165"/>
      <c r="GBU2" s="165"/>
      <c r="GBV2" s="165"/>
      <c r="GBW2" s="165"/>
      <c r="GBX2" s="165"/>
      <c r="GBY2" s="165"/>
      <c r="GBZ2" s="165"/>
      <c r="GCA2" s="165"/>
      <c r="GCB2" s="165"/>
      <c r="GCC2" s="165"/>
      <c r="GCD2" s="165"/>
      <c r="GCE2" s="165"/>
      <c r="GCF2" s="165"/>
      <c r="GCG2" s="165"/>
      <c r="GCH2" s="165"/>
      <c r="GCI2" s="165"/>
      <c r="GCJ2" s="165"/>
      <c r="GCK2" s="165"/>
      <c r="GCL2" s="165"/>
      <c r="GCM2" s="165"/>
      <c r="GCN2" s="165"/>
      <c r="GCO2" s="165"/>
      <c r="GCP2" s="165"/>
      <c r="GCQ2" s="165"/>
      <c r="GCR2" s="165"/>
      <c r="GCS2" s="165"/>
      <c r="GCT2" s="165"/>
      <c r="GCU2" s="165"/>
      <c r="GCV2" s="165"/>
      <c r="GCW2" s="165"/>
      <c r="GCX2" s="165"/>
      <c r="GCY2" s="165"/>
      <c r="GCZ2" s="165"/>
      <c r="GDA2" s="165"/>
      <c r="GDB2" s="165"/>
      <c r="GDC2" s="165"/>
      <c r="GDD2" s="165"/>
      <c r="GDE2" s="165"/>
      <c r="GDF2" s="165"/>
      <c r="GDG2" s="165"/>
      <c r="GDH2" s="165"/>
      <c r="GDI2" s="165"/>
      <c r="GDJ2" s="165"/>
      <c r="GDK2" s="165"/>
      <c r="GDL2" s="165"/>
      <c r="GDM2" s="165"/>
      <c r="GDN2" s="165"/>
      <c r="GDO2" s="165"/>
      <c r="GDP2" s="165"/>
      <c r="GDQ2" s="165"/>
      <c r="GDR2" s="165"/>
      <c r="GDS2" s="165"/>
      <c r="GDT2" s="165"/>
      <c r="GDU2" s="165"/>
      <c r="GDV2" s="165"/>
      <c r="GDW2" s="165"/>
      <c r="GDX2" s="165"/>
      <c r="GDY2" s="165"/>
      <c r="GDZ2" s="165"/>
      <c r="GEA2" s="165"/>
      <c r="GEB2" s="165"/>
      <c r="GEC2" s="165"/>
      <c r="GED2" s="165"/>
      <c r="GEE2" s="165"/>
      <c r="GEF2" s="165"/>
      <c r="GEG2" s="165"/>
      <c r="GEH2" s="165"/>
      <c r="GEI2" s="165"/>
      <c r="GEJ2" s="165"/>
      <c r="GEK2" s="165"/>
      <c r="GEL2" s="165"/>
      <c r="GEM2" s="165"/>
      <c r="GEN2" s="165"/>
      <c r="GEO2" s="165"/>
      <c r="GEP2" s="165"/>
      <c r="GEQ2" s="165"/>
      <c r="GER2" s="165"/>
      <c r="GES2" s="165"/>
      <c r="GET2" s="165"/>
      <c r="GEU2" s="165"/>
      <c r="GEV2" s="165"/>
      <c r="GEW2" s="165"/>
      <c r="GEX2" s="165"/>
      <c r="GEY2" s="165"/>
      <c r="GEZ2" s="165"/>
      <c r="GFA2" s="165"/>
      <c r="GFB2" s="165"/>
      <c r="GFC2" s="165"/>
      <c r="GFD2" s="165"/>
      <c r="GFE2" s="165"/>
      <c r="GFF2" s="165"/>
      <c r="GFG2" s="165"/>
      <c r="GFH2" s="165"/>
      <c r="GFI2" s="165"/>
      <c r="GFJ2" s="165"/>
      <c r="GFK2" s="165"/>
      <c r="GFL2" s="165"/>
      <c r="GFM2" s="165"/>
      <c r="GFN2" s="165"/>
      <c r="GFO2" s="165"/>
      <c r="GFP2" s="165"/>
      <c r="GFQ2" s="165"/>
      <c r="GFR2" s="165"/>
      <c r="GFS2" s="165"/>
      <c r="GFT2" s="165"/>
      <c r="GFU2" s="165"/>
      <c r="GFV2" s="165"/>
      <c r="GFW2" s="165"/>
      <c r="GFX2" s="165"/>
      <c r="GFY2" s="165"/>
      <c r="GFZ2" s="165"/>
      <c r="GGA2" s="165"/>
      <c r="GGB2" s="165"/>
      <c r="GGC2" s="165"/>
      <c r="GGD2" s="165"/>
      <c r="GGE2" s="165"/>
      <c r="GGF2" s="165"/>
      <c r="GGG2" s="165"/>
      <c r="GGH2" s="165"/>
      <c r="GGI2" s="165"/>
      <c r="GGJ2" s="165"/>
      <c r="GGK2" s="165"/>
      <c r="GGL2" s="165"/>
      <c r="GGM2" s="165"/>
      <c r="GGN2" s="165"/>
      <c r="GGO2" s="165"/>
      <c r="GGP2" s="165"/>
      <c r="GGQ2" s="165"/>
      <c r="GGR2" s="165"/>
      <c r="GGS2" s="165"/>
      <c r="GGT2" s="165"/>
      <c r="GGU2" s="165"/>
      <c r="GGV2" s="165"/>
      <c r="GGW2" s="165"/>
      <c r="GGX2" s="165"/>
      <c r="GGY2" s="165"/>
      <c r="GGZ2" s="165"/>
      <c r="GHA2" s="165"/>
      <c r="GHB2" s="165"/>
      <c r="GHC2" s="165"/>
      <c r="GHD2" s="165"/>
      <c r="GHE2" s="165"/>
      <c r="GHF2" s="165"/>
      <c r="GHG2" s="165"/>
      <c r="GHH2" s="165"/>
      <c r="GHI2" s="165"/>
      <c r="GHJ2" s="165"/>
      <c r="GHK2" s="165"/>
      <c r="GHL2" s="165"/>
      <c r="GHM2" s="165"/>
      <c r="GHN2" s="165"/>
      <c r="GHO2" s="165"/>
      <c r="GHP2" s="165"/>
      <c r="GHQ2" s="165"/>
      <c r="GHR2" s="165"/>
      <c r="GHS2" s="165"/>
      <c r="GHT2" s="165"/>
      <c r="GHU2" s="165"/>
      <c r="GHV2" s="165"/>
      <c r="GHW2" s="165"/>
      <c r="GHX2" s="165"/>
      <c r="GHY2" s="165"/>
      <c r="GHZ2" s="165"/>
      <c r="GIA2" s="165"/>
      <c r="GIB2" s="165"/>
      <c r="GIC2" s="165"/>
      <c r="GID2" s="165"/>
      <c r="GIE2" s="165"/>
      <c r="GIF2" s="165"/>
      <c r="GIG2" s="165"/>
      <c r="GIH2" s="165"/>
      <c r="GII2" s="165"/>
      <c r="GIJ2" s="165"/>
      <c r="GIK2" s="165"/>
      <c r="GIL2" s="165"/>
      <c r="GIM2" s="165"/>
      <c r="GIN2" s="165"/>
      <c r="GIO2" s="165"/>
      <c r="GIP2" s="165"/>
      <c r="GIQ2" s="165"/>
      <c r="GIR2" s="165"/>
      <c r="GIS2" s="165"/>
      <c r="GIT2" s="165"/>
      <c r="GIU2" s="165"/>
      <c r="GIV2" s="165"/>
      <c r="GIW2" s="165"/>
      <c r="GIX2" s="165"/>
      <c r="GIY2" s="165"/>
      <c r="GIZ2" s="165"/>
      <c r="GJA2" s="165"/>
      <c r="GJB2" s="165"/>
      <c r="GJC2" s="165"/>
      <c r="GJD2" s="165"/>
      <c r="GJE2" s="165"/>
      <c r="GJF2" s="165"/>
      <c r="GJG2" s="165"/>
      <c r="GJH2" s="165"/>
      <c r="GJI2" s="165"/>
      <c r="GJJ2" s="165"/>
      <c r="GJK2" s="165"/>
      <c r="GJL2" s="165"/>
      <c r="GJM2" s="165"/>
      <c r="GJN2" s="165"/>
      <c r="GJO2" s="165"/>
      <c r="GJP2" s="165"/>
      <c r="GJQ2" s="165"/>
      <c r="GJR2" s="165"/>
      <c r="GJS2" s="165"/>
      <c r="GJT2" s="165"/>
      <c r="GJU2" s="165"/>
      <c r="GJV2" s="165"/>
      <c r="GJW2" s="165"/>
      <c r="GJX2" s="165"/>
      <c r="GJY2" s="165"/>
      <c r="GJZ2" s="165"/>
      <c r="GKA2" s="165"/>
      <c r="GKB2" s="165"/>
      <c r="GKC2" s="165"/>
      <c r="GKD2" s="165"/>
      <c r="GKE2" s="165"/>
      <c r="GKF2" s="165"/>
      <c r="GKG2" s="165"/>
      <c r="GKH2" s="165"/>
      <c r="GKI2" s="165"/>
      <c r="GKJ2" s="165"/>
      <c r="GKK2" s="165"/>
      <c r="GKL2" s="165"/>
      <c r="GKM2" s="165"/>
      <c r="GKN2" s="165"/>
      <c r="GKO2" s="165"/>
      <c r="GKP2" s="165"/>
      <c r="GKQ2" s="165"/>
      <c r="GKR2" s="165"/>
      <c r="GKS2" s="165"/>
      <c r="GKT2" s="165"/>
      <c r="GKU2" s="165"/>
      <c r="GKV2" s="165"/>
      <c r="GKW2" s="165"/>
      <c r="GKX2" s="165"/>
      <c r="GKY2" s="165"/>
      <c r="GKZ2" s="165"/>
      <c r="GLA2" s="165"/>
      <c r="GLB2" s="165"/>
      <c r="GLC2" s="165"/>
      <c r="GLD2" s="165"/>
      <c r="GLE2" s="165"/>
      <c r="GLF2" s="165"/>
      <c r="GLG2" s="165"/>
      <c r="GLH2" s="165"/>
      <c r="GLI2" s="165"/>
      <c r="GLJ2" s="165"/>
      <c r="GLK2" s="165"/>
      <c r="GLL2" s="165"/>
      <c r="GLM2" s="165"/>
      <c r="GLN2" s="165"/>
      <c r="GLO2" s="165"/>
      <c r="GLP2" s="165"/>
      <c r="GLQ2" s="165"/>
      <c r="GLR2" s="165"/>
      <c r="GLS2" s="165"/>
      <c r="GLT2" s="165"/>
      <c r="GLU2" s="165"/>
      <c r="GLV2" s="165"/>
      <c r="GLW2" s="165"/>
      <c r="GLX2" s="165"/>
      <c r="GLY2" s="165"/>
      <c r="GLZ2" s="165"/>
      <c r="GMA2" s="165"/>
      <c r="GMB2" s="165"/>
      <c r="GMC2" s="165"/>
      <c r="GMD2" s="165"/>
      <c r="GME2" s="165"/>
      <c r="GMF2" s="165"/>
      <c r="GMG2" s="165"/>
      <c r="GMH2" s="165"/>
      <c r="GMI2" s="165"/>
      <c r="GMJ2" s="165"/>
      <c r="GMK2" s="165"/>
      <c r="GML2" s="165"/>
      <c r="GMM2" s="165"/>
      <c r="GMN2" s="165"/>
      <c r="GMO2" s="165"/>
      <c r="GMP2" s="165"/>
      <c r="GMQ2" s="165"/>
      <c r="GMR2" s="165"/>
      <c r="GMS2" s="165"/>
      <c r="GMT2" s="165"/>
      <c r="GMU2" s="165"/>
      <c r="GMV2" s="165"/>
      <c r="GMW2" s="165"/>
      <c r="GMX2" s="165"/>
      <c r="GMY2" s="165"/>
      <c r="GMZ2" s="165"/>
      <c r="GNA2" s="165"/>
      <c r="GNB2" s="165"/>
      <c r="GNC2" s="165"/>
      <c r="GND2" s="165"/>
      <c r="GNE2" s="165"/>
      <c r="GNF2" s="165"/>
      <c r="GNG2" s="165"/>
      <c r="GNH2" s="165"/>
      <c r="GNI2" s="165"/>
      <c r="GNJ2" s="165"/>
      <c r="GNK2" s="165"/>
      <c r="GNL2" s="165"/>
      <c r="GNM2" s="165"/>
      <c r="GNN2" s="165"/>
      <c r="GNO2" s="165"/>
      <c r="GNP2" s="165"/>
      <c r="GNQ2" s="165"/>
      <c r="GNR2" s="165"/>
      <c r="GNS2" s="165"/>
      <c r="GNT2" s="165"/>
      <c r="GNU2" s="165"/>
      <c r="GNV2" s="165"/>
      <c r="GNW2" s="165"/>
      <c r="GNX2" s="165"/>
      <c r="GNY2" s="165"/>
      <c r="GNZ2" s="165"/>
      <c r="GOA2" s="165"/>
      <c r="GOB2" s="165"/>
      <c r="GOC2" s="165"/>
      <c r="GOD2" s="165"/>
      <c r="GOE2" s="165"/>
      <c r="GOF2" s="165"/>
      <c r="GOG2" s="165"/>
      <c r="GOH2" s="165"/>
      <c r="GOI2" s="165"/>
      <c r="GOJ2" s="165"/>
      <c r="GOK2" s="165"/>
      <c r="GOL2" s="165"/>
      <c r="GOM2" s="165"/>
      <c r="GON2" s="165"/>
      <c r="GOO2" s="165"/>
      <c r="GOP2" s="165"/>
      <c r="GOQ2" s="165"/>
      <c r="GOR2" s="165"/>
      <c r="GOS2" s="165"/>
      <c r="GOT2" s="165"/>
      <c r="GOU2" s="165"/>
      <c r="GOV2" s="165"/>
      <c r="GOW2" s="165"/>
      <c r="GOX2" s="165"/>
      <c r="GOY2" s="165"/>
      <c r="GOZ2" s="165"/>
      <c r="GPA2" s="165"/>
      <c r="GPB2" s="165"/>
      <c r="GPC2" s="165"/>
      <c r="GPD2" s="165"/>
      <c r="GPE2" s="165"/>
      <c r="GPF2" s="165"/>
      <c r="GPG2" s="165"/>
      <c r="GPH2" s="165"/>
      <c r="GPI2" s="165"/>
      <c r="GPJ2" s="165"/>
      <c r="GPK2" s="165"/>
      <c r="GPL2" s="165"/>
      <c r="GPM2" s="165"/>
      <c r="GPN2" s="165"/>
      <c r="GPO2" s="165"/>
      <c r="GPP2" s="165"/>
      <c r="GPQ2" s="165"/>
      <c r="GPR2" s="165"/>
      <c r="GPS2" s="165"/>
      <c r="GPT2" s="165"/>
      <c r="GPU2" s="165"/>
      <c r="GPV2" s="165"/>
      <c r="GPW2" s="165"/>
      <c r="GPX2" s="165"/>
      <c r="GPY2" s="165"/>
      <c r="GPZ2" s="165"/>
      <c r="GQA2" s="165"/>
      <c r="GQB2" s="165"/>
      <c r="GQC2" s="165"/>
      <c r="GQD2" s="165"/>
      <c r="GQE2" s="165"/>
      <c r="GQF2" s="165"/>
      <c r="GQG2" s="165"/>
      <c r="GQH2" s="165"/>
      <c r="GQI2" s="165"/>
      <c r="GQJ2" s="165"/>
      <c r="GQK2" s="165"/>
      <c r="GQL2" s="165"/>
      <c r="GQM2" s="165"/>
      <c r="GQN2" s="165"/>
      <c r="GQO2" s="165"/>
      <c r="GQP2" s="165"/>
      <c r="GQQ2" s="165"/>
      <c r="GQR2" s="165"/>
      <c r="GQS2" s="165"/>
      <c r="GQT2" s="165"/>
      <c r="GQU2" s="165"/>
      <c r="GQV2" s="165"/>
      <c r="GQW2" s="165"/>
      <c r="GQX2" s="165"/>
      <c r="GQY2" s="165"/>
      <c r="GQZ2" s="165"/>
      <c r="GRA2" s="165"/>
      <c r="GRB2" s="165"/>
      <c r="GRC2" s="165"/>
      <c r="GRD2" s="165"/>
      <c r="GRE2" s="165"/>
      <c r="GRF2" s="165"/>
      <c r="GRG2" s="165"/>
      <c r="GRH2" s="165"/>
      <c r="GRI2" s="165"/>
      <c r="GRJ2" s="165"/>
      <c r="GRK2" s="165"/>
      <c r="GRL2" s="165"/>
      <c r="GRM2" s="165"/>
      <c r="GRN2" s="165"/>
      <c r="GRO2" s="165"/>
      <c r="GRP2" s="165"/>
      <c r="GRQ2" s="165"/>
      <c r="GRR2" s="165"/>
      <c r="GRS2" s="165"/>
      <c r="GRT2" s="165"/>
      <c r="GRU2" s="165"/>
      <c r="GRV2" s="165"/>
      <c r="GRW2" s="165"/>
      <c r="GRX2" s="165"/>
      <c r="GRY2" s="165"/>
      <c r="GRZ2" s="165"/>
      <c r="GSA2" s="165"/>
      <c r="GSB2" s="165"/>
      <c r="GSC2" s="165"/>
      <c r="GSD2" s="165"/>
      <c r="GSE2" s="165"/>
      <c r="GSF2" s="165"/>
      <c r="GSG2" s="165"/>
      <c r="GSH2" s="165"/>
      <c r="GSI2" s="165"/>
      <c r="GSJ2" s="165"/>
      <c r="GSK2" s="165"/>
      <c r="GSL2" s="165"/>
      <c r="GSM2" s="165"/>
      <c r="GSN2" s="165"/>
      <c r="GSO2" s="165"/>
      <c r="GSP2" s="165"/>
      <c r="GSQ2" s="165"/>
      <c r="GSR2" s="165"/>
      <c r="GSS2" s="165"/>
      <c r="GST2" s="165"/>
      <c r="GSU2" s="165"/>
      <c r="GSV2" s="165"/>
      <c r="GSW2" s="165"/>
      <c r="GSX2" s="165"/>
      <c r="GSY2" s="165"/>
      <c r="GSZ2" s="165"/>
      <c r="GTA2" s="165"/>
      <c r="GTB2" s="165"/>
      <c r="GTC2" s="165"/>
      <c r="GTD2" s="165"/>
      <c r="GTE2" s="165"/>
      <c r="GTF2" s="165"/>
      <c r="GTG2" s="165"/>
      <c r="GTH2" s="165"/>
      <c r="GTI2" s="165"/>
      <c r="GTJ2" s="165"/>
      <c r="GTK2" s="165"/>
      <c r="GTL2" s="165"/>
      <c r="GTM2" s="165"/>
      <c r="GTN2" s="165"/>
      <c r="GTO2" s="165"/>
      <c r="GTP2" s="165"/>
      <c r="GTQ2" s="165"/>
      <c r="GTR2" s="165"/>
      <c r="GTS2" s="165"/>
      <c r="GTT2" s="165"/>
      <c r="GTU2" s="165"/>
      <c r="GTV2" s="165"/>
      <c r="GTW2" s="165"/>
      <c r="GTX2" s="165"/>
      <c r="GTY2" s="165"/>
      <c r="GTZ2" s="165"/>
      <c r="GUA2" s="165"/>
      <c r="GUB2" s="165"/>
      <c r="GUC2" s="165"/>
      <c r="GUD2" s="165"/>
      <c r="GUE2" s="165"/>
      <c r="GUF2" s="165"/>
      <c r="GUG2" s="165"/>
      <c r="GUH2" s="165"/>
      <c r="GUI2" s="165"/>
      <c r="GUJ2" s="165"/>
      <c r="GUK2" s="165"/>
      <c r="GUL2" s="165"/>
      <c r="GUM2" s="165"/>
      <c r="GUN2" s="165"/>
      <c r="GUO2" s="165"/>
      <c r="GUP2" s="165"/>
      <c r="GUQ2" s="165"/>
      <c r="GUR2" s="165"/>
      <c r="GUS2" s="165"/>
      <c r="GUT2" s="165"/>
      <c r="GUU2" s="165"/>
      <c r="GUV2" s="165"/>
      <c r="GUW2" s="165"/>
      <c r="GUX2" s="165"/>
      <c r="GUY2" s="165"/>
      <c r="GUZ2" s="165"/>
      <c r="GVA2" s="165"/>
      <c r="GVB2" s="165"/>
      <c r="GVC2" s="165"/>
      <c r="GVD2" s="165"/>
      <c r="GVE2" s="165"/>
      <c r="GVF2" s="165"/>
      <c r="GVG2" s="165"/>
      <c r="GVH2" s="165"/>
      <c r="GVI2" s="165"/>
      <c r="GVJ2" s="165"/>
      <c r="GVK2" s="165"/>
      <c r="GVL2" s="165"/>
      <c r="GVM2" s="165"/>
      <c r="GVN2" s="165"/>
      <c r="GVO2" s="165"/>
      <c r="GVP2" s="165"/>
      <c r="GVQ2" s="165"/>
      <c r="GVR2" s="165"/>
      <c r="GVS2" s="165"/>
      <c r="GVT2" s="165"/>
      <c r="GVU2" s="165"/>
      <c r="GVV2" s="165"/>
      <c r="GVW2" s="165"/>
      <c r="GVX2" s="165"/>
      <c r="GVY2" s="165"/>
      <c r="GVZ2" s="165"/>
      <c r="GWA2" s="165"/>
      <c r="GWB2" s="165"/>
      <c r="GWC2" s="165"/>
      <c r="GWD2" s="165"/>
      <c r="GWE2" s="165"/>
      <c r="GWF2" s="165"/>
      <c r="GWG2" s="165"/>
      <c r="GWH2" s="165"/>
      <c r="GWI2" s="165"/>
      <c r="GWJ2" s="165"/>
      <c r="GWK2" s="165"/>
      <c r="GWL2" s="165"/>
      <c r="GWM2" s="165"/>
      <c r="GWN2" s="165"/>
      <c r="GWO2" s="165"/>
      <c r="GWP2" s="165"/>
      <c r="GWQ2" s="165"/>
      <c r="GWR2" s="165"/>
      <c r="GWS2" s="165"/>
      <c r="GWT2" s="165"/>
      <c r="GWU2" s="165"/>
      <c r="GWV2" s="165"/>
      <c r="GWW2" s="165"/>
      <c r="GWX2" s="165"/>
      <c r="GWY2" s="165"/>
      <c r="GWZ2" s="165"/>
      <c r="GXA2" s="165"/>
      <c r="GXB2" s="165"/>
      <c r="GXC2" s="165"/>
      <c r="GXD2" s="165"/>
      <c r="GXE2" s="165"/>
      <c r="GXF2" s="165"/>
      <c r="GXG2" s="165"/>
      <c r="GXH2" s="165"/>
      <c r="GXI2" s="165"/>
      <c r="GXJ2" s="165"/>
      <c r="GXK2" s="165"/>
      <c r="GXL2" s="165"/>
      <c r="GXM2" s="165"/>
      <c r="GXN2" s="165"/>
      <c r="GXO2" s="165"/>
      <c r="GXP2" s="165"/>
      <c r="GXQ2" s="165"/>
      <c r="GXR2" s="165"/>
      <c r="GXS2" s="165"/>
      <c r="GXT2" s="165"/>
      <c r="GXU2" s="165"/>
      <c r="GXV2" s="165"/>
      <c r="GXW2" s="165"/>
      <c r="GXX2" s="165"/>
      <c r="GXY2" s="165"/>
      <c r="GXZ2" s="165"/>
      <c r="GYA2" s="165"/>
      <c r="GYB2" s="165"/>
      <c r="GYC2" s="165"/>
      <c r="GYD2" s="165"/>
      <c r="GYE2" s="165"/>
      <c r="GYF2" s="165"/>
      <c r="GYG2" s="165"/>
      <c r="GYH2" s="165"/>
      <c r="GYI2" s="165"/>
      <c r="GYJ2" s="165"/>
      <c r="GYK2" s="165"/>
      <c r="GYL2" s="165"/>
      <c r="GYM2" s="165"/>
      <c r="GYN2" s="165"/>
      <c r="GYO2" s="165"/>
      <c r="GYP2" s="165"/>
      <c r="GYQ2" s="165"/>
      <c r="GYR2" s="165"/>
      <c r="GYS2" s="165"/>
      <c r="GYT2" s="165"/>
      <c r="GYU2" s="165"/>
      <c r="GYV2" s="165"/>
      <c r="GYW2" s="165"/>
      <c r="GYX2" s="165"/>
      <c r="GYY2" s="165"/>
      <c r="GYZ2" s="165"/>
      <c r="GZA2" s="165"/>
      <c r="GZB2" s="165"/>
      <c r="GZC2" s="165"/>
      <c r="GZD2" s="165"/>
      <c r="GZE2" s="165"/>
      <c r="GZF2" s="165"/>
      <c r="GZG2" s="165"/>
      <c r="GZH2" s="165"/>
      <c r="GZI2" s="165"/>
      <c r="GZJ2" s="165"/>
      <c r="GZK2" s="165"/>
      <c r="GZL2" s="165"/>
      <c r="GZM2" s="165"/>
      <c r="GZN2" s="165"/>
      <c r="GZO2" s="165"/>
      <c r="GZP2" s="165"/>
      <c r="GZQ2" s="165"/>
      <c r="GZR2" s="165"/>
      <c r="GZS2" s="165"/>
      <c r="GZT2" s="165"/>
      <c r="GZU2" s="165"/>
      <c r="GZV2" s="165"/>
      <c r="GZW2" s="165"/>
      <c r="GZX2" s="165"/>
      <c r="GZY2" s="165"/>
      <c r="GZZ2" s="165"/>
      <c r="HAA2" s="165"/>
      <c r="HAB2" s="165"/>
      <c r="HAC2" s="165"/>
      <c r="HAD2" s="165"/>
      <c r="HAE2" s="165"/>
      <c r="HAF2" s="165"/>
      <c r="HAG2" s="165"/>
      <c r="HAH2" s="165"/>
      <c r="HAI2" s="165"/>
      <c r="HAJ2" s="165"/>
      <c r="HAK2" s="165"/>
      <c r="HAL2" s="165"/>
      <c r="HAM2" s="165"/>
      <c r="HAN2" s="165"/>
      <c r="HAO2" s="165"/>
      <c r="HAP2" s="165"/>
      <c r="HAQ2" s="165"/>
      <c r="HAR2" s="165"/>
      <c r="HAS2" s="165"/>
      <c r="HAT2" s="165"/>
      <c r="HAU2" s="165"/>
      <c r="HAV2" s="165"/>
      <c r="HAW2" s="165"/>
      <c r="HAX2" s="165"/>
      <c r="HAY2" s="165"/>
      <c r="HAZ2" s="165"/>
      <c r="HBA2" s="165"/>
      <c r="HBB2" s="165"/>
      <c r="HBC2" s="165"/>
      <c r="HBD2" s="165"/>
      <c r="HBE2" s="165"/>
      <c r="HBF2" s="165"/>
      <c r="HBG2" s="165"/>
      <c r="HBH2" s="165"/>
      <c r="HBI2" s="165"/>
      <c r="HBJ2" s="165"/>
      <c r="HBK2" s="165"/>
      <c r="HBL2" s="165"/>
      <c r="HBM2" s="165"/>
      <c r="HBN2" s="165"/>
      <c r="HBO2" s="165"/>
      <c r="HBP2" s="165"/>
      <c r="HBQ2" s="165"/>
      <c r="HBR2" s="165"/>
      <c r="HBS2" s="165"/>
      <c r="HBT2" s="165"/>
      <c r="HBU2" s="165"/>
      <c r="HBV2" s="165"/>
      <c r="HBW2" s="165"/>
      <c r="HBX2" s="165"/>
      <c r="HBY2" s="165"/>
      <c r="HBZ2" s="165"/>
      <c r="HCA2" s="165"/>
      <c r="HCB2" s="165"/>
      <c r="HCC2" s="165"/>
      <c r="HCD2" s="165"/>
      <c r="HCE2" s="165"/>
      <c r="HCF2" s="165"/>
      <c r="HCG2" s="165"/>
      <c r="HCH2" s="165"/>
      <c r="HCI2" s="165"/>
      <c r="HCJ2" s="165"/>
      <c r="HCK2" s="165"/>
      <c r="HCL2" s="165"/>
      <c r="HCM2" s="165"/>
      <c r="HCN2" s="165"/>
      <c r="HCO2" s="165"/>
      <c r="HCP2" s="165"/>
      <c r="HCQ2" s="165"/>
      <c r="HCR2" s="165"/>
      <c r="HCS2" s="165"/>
      <c r="HCT2" s="165"/>
      <c r="HCU2" s="165"/>
      <c r="HCV2" s="165"/>
      <c r="HCW2" s="165"/>
      <c r="HCX2" s="165"/>
      <c r="HCY2" s="165"/>
      <c r="HCZ2" s="165"/>
      <c r="HDA2" s="165"/>
      <c r="HDB2" s="165"/>
      <c r="HDC2" s="165"/>
      <c r="HDD2" s="165"/>
      <c r="HDE2" s="165"/>
      <c r="HDF2" s="165"/>
      <c r="HDG2" s="165"/>
      <c r="HDH2" s="165"/>
      <c r="HDI2" s="165"/>
      <c r="HDJ2" s="165"/>
      <c r="HDK2" s="165"/>
      <c r="HDL2" s="165"/>
      <c r="HDM2" s="165"/>
      <c r="HDN2" s="165"/>
      <c r="HDO2" s="165"/>
      <c r="HDP2" s="165"/>
      <c r="HDQ2" s="165"/>
      <c r="HDR2" s="165"/>
      <c r="HDS2" s="165"/>
      <c r="HDT2" s="165"/>
      <c r="HDU2" s="165"/>
      <c r="HDV2" s="165"/>
      <c r="HDW2" s="165"/>
      <c r="HDX2" s="165"/>
      <c r="HDY2" s="165"/>
      <c r="HDZ2" s="165"/>
      <c r="HEA2" s="165"/>
      <c r="HEB2" s="165"/>
      <c r="HEC2" s="165"/>
      <c r="HED2" s="165"/>
      <c r="HEE2" s="165"/>
      <c r="HEF2" s="165"/>
      <c r="HEG2" s="165"/>
      <c r="HEH2" s="165"/>
      <c r="HEI2" s="165"/>
      <c r="HEJ2" s="165"/>
      <c r="HEK2" s="165"/>
      <c r="HEL2" s="165"/>
      <c r="HEM2" s="165"/>
      <c r="HEN2" s="165"/>
      <c r="HEO2" s="165"/>
      <c r="HEP2" s="165"/>
      <c r="HEQ2" s="165"/>
      <c r="HER2" s="165"/>
      <c r="HES2" s="165"/>
      <c r="HET2" s="165"/>
      <c r="HEU2" s="165"/>
      <c r="HEV2" s="165"/>
      <c r="HEW2" s="165"/>
      <c r="HEX2" s="165"/>
      <c r="HEY2" s="165"/>
      <c r="HEZ2" s="165"/>
      <c r="HFA2" s="165"/>
      <c r="HFB2" s="165"/>
      <c r="HFC2" s="165"/>
      <c r="HFD2" s="165"/>
      <c r="HFE2" s="165"/>
      <c r="HFF2" s="165"/>
      <c r="HFG2" s="165"/>
      <c r="HFH2" s="165"/>
      <c r="HFI2" s="165"/>
      <c r="HFJ2" s="165"/>
      <c r="HFK2" s="165"/>
      <c r="HFL2" s="165"/>
      <c r="HFM2" s="165"/>
      <c r="HFN2" s="165"/>
      <c r="HFO2" s="165"/>
      <c r="HFP2" s="165"/>
      <c r="HFQ2" s="165"/>
      <c r="HFR2" s="165"/>
      <c r="HFS2" s="165"/>
      <c r="HFT2" s="165"/>
      <c r="HFU2" s="165"/>
      <c r="HFV2" s="165"/>
      <c r="HFW2" s="165"/>
      <c r="HFX2" s="165"/>
      <c r="HFY2" s="165"/>
      <c r="HFZ2" s="165"/>
      <c r="HGA2" s="165"/>
      <c r="HGB2" s="165"/>
      <c r="HGC2" s="165"/>
      <c r="HGD2" s="165"/>
      <c r="HGE2" s="165"/>
      <c r="HGF2" s="165"/>
      <c r="HGG2" s="165"/>
      <c r="HGH2" s="165"/>
      <c r="HGI2" s="165"/>
      <c r="HGJ2" s="165"/>
      <c r="HGK2" s="165"/>
      <c r="HGL2" s="165"/>
      <c r="HGM2" s="165"/>
      <c r="HGN2" s="165"/>
      <c r="HGO2" s="165"/>
      <c r="HGP2" s="165"/>
      <c r="HGQ2" s="165"/>
      <c r="HGR2" s="165"/>
      <c r="HGS2" s="165"/>
      <c r="HGT2" s="165"/>
      <c r="HGU2" s="165"/>
      <c r="HGV2" s="165"/>
      <c r="HGW2" s="165"/>
      <c r="HGX2" s="165"/>
      <c r="HGY2" s="165"/>
      <c r="HGZ2" s="165"/>
      <c r="HHA2" s="165"/>
      <c r="HHB2" s="165"/>
      <c r="HHC2" s="165"/>
      <c r="HHD2" s="165"/>
      <c r="HHE2" s="165"/>
      <c r="HHF2" s="165"/>
      <c r="HHG2" s="165"/>
      <c r="HHH2" s="165"/>
      <c r="HHI2" s="165"/>
      <c r="HHJ2" s="165"/>
      <c r="HHK2" s="165"/>
      <c r="HHL2" s="165"/>
      <c r="HHM2" s="165"/>
      <c r="HHN2" s="165"/>
      <c r="HHO2" s="165"/>
      <c r="HHP2" s="165"/>
      <c r="HHQ2" s="165"/>
      <c r="HHR2" s="165"/>
      <c r="HHS2" s="165"/>
      <c r="HHT2" s="165"/>
      <c r="HHU2" s="165"/>
      <c r="HHV2" s="165"/>
      <c r="HHW2" s="165"/>
      <c r="HHX2" s="165"/>
      <c r="HHY2" s="165"/>
      <c r="HHZ2" s="165"/>
      <c r="HIA2" s="165"/>
      <c r="HIB2" s="165"/>
      <c r="HIC2" s="165"/>
      <c r="HID2" s="165"/>
      <c r="HIE2" s="165"/>
      <c r="HIF2" s="165"/>
      <c r="HIG2" s="165"/>
      <c r="HIH2" s="165"/>
      <c r="HII2" s="165"/>
      <c r="HIJ2" s="165"/>
      <c r="HIK2" s="165"/>
      <c r="HIL2" s="165"/>
      <c r="HIM2" s="165"/>
      <c r="HIN2" s="165"/>
      <c r="HIO2" s="165"/>
      <c r="HIP2" s="165"/>
      <c r="HIQ2" s="165"/>
      <c r="HIR2" s="165"/>
      <c r="HIS2" s="165"/>
      <c r="HIT2" s="165"/>
      <c r="HIU2" s="165"/>
      <c r="HIV2" s="165"/>
      <c r="HIW2" s="165"/>
      <c r="HIX2" s="165"/>
      <c r="HIY2" s="165"/>
      <c r="HIZ2" s="165"/>
      <c r="HJA2" s="165"/>
      <c r="HJB2" s="165"/>
      <c r="HJC2" s="165"/>
      <c r="HJD2" s="165"/>
      <c r="HJE2" s="165"/>
      <c r="HJF2" s="165"/>
      <c r="HJG2" s="165"/>
      <c r="HJH2" s="165"/>
      <c r="HJI2" s="165"/>
      <c r="HJJ2" s="165"/>
      <c r="HJK2" s="165"/>
      <c r="HJL2" s="165"/>
      <c r="HJM2" s="165"/>
      <c r="HJN2" s="165"/>
      <c r="HJO2" s="165"/>
      <c r="HJP2" s="165"/>
      <c r="HJQ2" s="165"/>
      <c r="HJR2" s="165"/>
      <c r="HJS2" s="165"/>
      <c r="HJT2" s="165"/>
      <c r="HJU2" s="165"/>
      <c r="HJV2" s="165"/>
      <c r="HJW2" s="165"/>
      <c r="HJX2" s="165"/>
      <c r="HJY2" s="165"/>
      <c r="HJZ2" s="165"/>
      <c r="HKA2" s="165"/>
      <c r="HKB2" s="165"/>
      <c r="HKC2" s="165"/>
      <c r="HKD2" s="165"/>
      <c r="HKE2" s="165"/>
      <c r="HKF2" s="165"/>
      <c r="HKG2" s="165"/>
      <c r="HKH2" s="165"/>
      <c r="HKI2" s="165"/>
      <c r="HKJ2" s="165"/>
      <c r="HKK2" s="165"/>
      <c r="HKL2" s="165"/>
      <c r="HKM2" s="165"/>
      <c r="HKN2" s="165"/>
      <c r="HKO2" s="165"/>
      <c r="HKP2" s="165"/>
      <c r="HKQ2" s="165"/>
      <c r="HKR2" s="165"/>
      <c r="HKS2" s="165"/>
      <c r="HKT2" s="165"/>
      <c r="HKU2" s="165"/>
      <c r="HKV2" s="165"/>
      <c r="HKW2" s="165"/>
      <c r="HKX2" s="165"/>
      <c r="HKY2" s="165"/>
      <c r="HKZ2" s="165"/>
      <c r="HLA2" s="165"/>
      <c r="HLB2" s="165"/>
      <c r="HLC2" s="165"/>
      <c r="HLD2" s="165"/>
      <c r="HLE2" s="165"/>
      <c r="HLF2" s="165"/>
      <c r="HLG2" s="165"/>
      <c r="HLH2" s="165"/>
      <c r="HLI2" s="165"/>
      <c r="HLJ2" s="165"/>
      <c r="HLK2" s="165"/>
      <c r="HLL2" s="165"/>
      <c r="HLM2" s="165"/>
      <c r="HLN2" s="165"/>
      <c r="HLO2" s="165"/>
      <c r="HLP2" s="165"/>
      <c r="HLQ2" s="165"/>
      <c r="HLR2" s="165"/>
      <c r="HLS2" s="165"/>
      <c r="HLT2" s="165"/>
      <c r="HLU2" s="165"/>
      <c r="HLV2" s="165"/>
      <c r="HLW2" s="165"/>
      <c r="HLX2" s="165"/>
      <c r="HLY2" s="165"/>
      <c r="HLZ2" s="165"/>
      <c r="HMA2" s="165"/>
      <c r="HMB2" s="165"/>
      <c r="HMC2" s="165"/>
      <c r="HMD2" s="165"/>
      <c r="HME2" s="165"/>
      <c r="HMF2" s="165"/>
      <c r="HMG2" s="165"/>
      <c r="HMH2" s="165"/>
      <c r="HMI2" s="165"/>
      <c r="HMJ2" s="165"/>
      <c r="HMK2" s="165"/>
      <c r="HML2" s="165"/>
      <c r="HMM2" s="165"/>
      <c r="HMN2" s="165"/>
      <c r="HMO2" s="165"/>
      <c r="HMP2" s="165"/>
      <c r="HMQ2" s="165"/>
      <c r="HMR2" s="165"/>
      <c r="HMS2" s="165"/>
      <c r="HMT2" s="165"/>
      <c r="HMU2" s="165"/>
      <c r="HMV2" s="165"/>
      <c r="HMW2" s="165"/>
      <c r="HMX2" s="165"/>
      <c r="HMY2" s="165"/>
      <c r="HMZ2" s="165"/>
      <c r="HNA2" s="165"/>
      <c r="HNB2" s="165"/>
      <c r="HNC2" s="165"/>
      <c r="HND2" s="165"/>
      <c r="HNE2" s="165"/>
      <c r="HNF2" s="165"/>
      <c r="HNG2" s="165"/>
      <c r="HNH2" s="165"/>
      <c r="HNI2" s="165"/>
      <c r="HNJ2" s="165"/>
      <c r="HNK2" s="165"/>
      <c r="HNL2" s="165"/>
      <c r="HNM2" s="165"/>
      <c r="HNN2" s="165"/>
      <c r="HNO2" s="165"/>
      <c r="HNP2" s="165"/>
      <c r="HNQ2" s="165"/>
      <c r="HNR2" s="165"/>
      <c r="HNS2" s="165"/>
      <c r="HNT2" s="165"/>
      <c r="HNU2" s="165"/>
      <c r="HNV2" s="165"/>
      <c r="HNW2" s="165"/>
      <c r="HNX2" s="165"/>
      <c r="HNY2" s="165"/>
      <c r="HNZ2" s="165"/>
      <c r="HOA2" s="165"/>
      <c r="HOB2" s="165"/>
      <c r="HOC2" s="165"/>
      <c r="HOD2" s="165"/>
      <c r="HOE2" s="165"/>
      <c r="HOF2" s="165"/>
      <c r="HOG2" s="165"/>
      <c r="HOH2" s="165"/>
      <c r="HOI2" s="165"/>
      <c r="HOJ2" s="165"/>
      <c r="HOK2" s="165"/>
      <c r="HOL2" s="165"/>
      <c r="HOM2" s="165"/>
      <c r="HON2" s="165"/>
      <c r="HOO2" s="165"/>
      <c r="HOP2" s="165"/>
      <c r="HOQ2" s="165"/>
      <c r="HOR2" s="165"/>
      <c r="HOS2" s="165"/>
      <c r="HOT2" s="165"/>
      <c r="HOU2" s="165"/>
      <c r="HOV2" s="165"/>
      <c r="HOW2" s="165"/>
      <c r="HOX2" s="165"/>
      <c r="HOY2" s="165"/>
      <c r="HOZ2" s="165"/>
      <c r="HPA2" s="165"/>
      <c r="HPB2" s="165"/>
      <c r="HPC2" s="165"/>
      <c r="HPD2" s="165"/>
      <c r="HPE2" s="165"/>
      <c r="HPF2" s="165"/>
      <c r="HPG2" s="165"/>
      <c r="HPH2" s="165"/>
      <c r="HPI2" s="165"/>
      <c r="HPJ2" s="165"/>
      <c r="HPK2" s="165"/>
      <c r="HPL2" s="165"/>
      <c r="HPM2" s="165"/>
      <c r="HPN2" s="165"/>
      <c r="HPO2" s="165"/>
      <c r="HPP2" s="165"/>
      <c r="HPQ2" s="165"/>
      <c r="HPR2" s="165"/>
      <c r="HPS2" s="165"/>
      <c r="HPT2" s="165"/>
      <c r="HPU2" s="165"/>
      <c r="HPV2" s="165"/>
      <c r="HPW2" s="165"/>
      <c r="HPX2" s="165"/>
      <c r="HPY2" s="165"/>
      <c r="HPZ2" s="165"/>
      <c r="HQA2" s="165"/>
      <c r="HQB2" s="165"/>
      <c r="HQC2" s="165"/>
      <c r="HQD2" s="165"/>
      <c r="HQE2" s="165"/>
      <c r="HQF2" s="165"/>
      <c r="HQG2" s="165"/>
      <c r="HQH2" s="165"/>
      <c r="HQI2" s="165"/>
      <c r="HQJ2" s="165"/>
      <c r="HQK2" s="165"/>
      <c r="HQL2" s="165"/>
      <c r="HQM2" s="165"/>
      <c r="HQN2" s="165"/>
      <c r="HQO2" s="165"/>
      <c r="HQP2" s="165"/>
      <c r="HQQ2" s="165"/>
      <c r="HQR2" s="165"/>
      <c r="HQS2" s="165"/>
      <c r="HQT2" s="165"/>
      <c r="HQU2" s="165"/>
      <c r="HQV2" s="165"/>
      <c r="HQW2" s="165"/>
      <c r="HQX2" s="165"/>
      <c r="HQY2" s="165"/>
      <c r="HQZ2" s="165"/>
      <c r="HRA2" s="165"/>
      <c r="HRB2" s="165"/>
      <c r="HRC2" s="165"/>
      <c r="HRD2" s="165"/>
      <c r="HRE2" s="165"/>
      <c r="HRF2" s="165"/>
      <c r="HRG2" s="165"/>
      <c r="HRH2" s="165"/>
      <c r="HRI2" s="165"/>
      <c r="HRJ2" s="165"/>
      <c r="HRK2" s="165"/>
      <c r="HRL2" s="165"/>
      <c r="HRM2" s="165"/>
      <c r="HRN2" s="165"/>
      <c r="HRO2" s="165"/>
      <c r="HRP2" s="165"/>
      <c r="HRQ2" s="165"/>
      <c r="HRR2" s="165"/>
      <c r="HRS2" s="165"/>
      <c r="HRT2" s="165"/>
      <c r="HRU2" s="165"/>
      <c r="HRV2" s="165"/>
      <c r="HRW2" s="165"/>
      <c r="HRX2" s="165"/>
      <c r="HRY2" s="165"/>
      <c r="HRZ2" s="165"/>
      <c r="HSA2" s="165"/>
      <c r="HSB2" s="165"/>
      <c r="HSC2" s="165"/>
      <c r="HSD2" s="165"/>
      <c r="HSE2" s="165"/>
      <c r="HSF2" s="165"/>
      <c r="HSG2" s="165"/>
      <c r="HSH2" s="165"/>
      <c r="HSI2" s="165"/>
      <c r="HSJ2" s="165"/>
      <c r="HSK2" s="165"/>
      <c r="HSL2" s="165"/>
      <c r="HSM2" s="165"/>
      <c r="HSN2" s="165"/>
      <c r="HSO2" s="165"/>
      <c r="HSP2" s="165"/>
      <c r="HSQ2" s="165"/>
      <c r="HSR2" s="165"/>
      <c r="HSS2" s="165"/>
      <c r="HST2" s="165"/>
      <c r="HSU2" s="165"/>
      <c r="HSV2" s="165"/>
      <c r="HSW2" s="165"/>
      <c r="HSX2" s="165"/>
      <c r="HSY2" s="165"/>
      <c r="HSZ2" s="165"/>
      <c r="HTA2" s="165"/>
      <c r="HTB2" s="165"/>
      <c r="HTC2" s="165"/>
      <c r="HTD2" s="165"/>
      <c r="HTE2" s="165"/>
      <c r="HTF2" s="165"/>
      <c r="HTG2" s="165"/>
      <c r="HTH2" s="165"/>
      <c r="HTI2" s="165"/>
      <c r="HTJ2" s="165"/>
      <c r="HTK2" s="165"/>
      <c r="HTL2" s="165"/>
      <c r="HTM2" s="165"/>
      <c r="HTN2" s="165"/>
      <c r="HTO2" s="165"/>
      <c r="HTP2" s="165"/>
      <c r="HTQ2" s="165"/>
      <c r="HTR2" s="165"/>
      <c r="HTS2" s="165"/>
      <c r="HTT2" s="165"/>
      <c r="HTU2" s="165"/>
      <c r="HTV2" s="165"/>
      <c r="HTW2" s="165"/>
      <c r="HTX2" s="165"/>
      <c r="HTY2" s="165"/>
      <c r="HTZ2" s="165"/>
      <c r="HUA2" s="165"/>
      <c r="HUB2" s="165"/>
      <c r="HUC2" s="165"/>
      <c r="HUD2" s="165"/>
      <c r="HUE2" s="165"/>
      <c r="HUF2" s="165"/>
      <c r="HUG2" s="165"/>
      <c r="HUH2" s="165"/>
      <c r="HUI2" s="165"/>
      <c r="HUJ2" s="165"/>
      <c r="HUK2" s="165"/>
      <c r="HUL2" s="165"/>
      <c r="HUM2" s="165"/>
      <c r="HUN2" s="165"/>
      <c r="HUO2" s="165"/>
      <c r="HUP2" s="165"/>
      <c r="HUQ2" s="165"/>
      <c r="HUR2" s="165"/>
      <c r="HUS2" s="165"/>
      <c r="HUT2" s="165"/>
      <c r="HUU2" s="165"/>
      <c r="HUV2" s="165"/>
      <c r="HUW2" s="165"/>
      <c r="HUX2" s="165"/>
      <c r="HUY2" s="165"/>
      <c r="HUZ2" s="165"/>
      <c r="HVA2" s="165"/>
      <c r="HVB2" s="165"/>
      <c r="HVC2" s="165"/>
      <c r="HVD2" s="165"/>
      <c r="HVE2" s="165"/>
      <c r="HVF2" s="165"/>
      <c r="HVG2" s="165"/>
      <c r="HVH2" s="165"/>
      <c r="HVI2" s="165"/>
      <c r="HVJ2" s="165"/>
      <c r="HVK2" s="165"/>
      <c r="HVL2" s="165"/>
      <c r="HVM2" s="165"/>
      <c r="HVN2" s="165"/>
      <c r="HVO2" s="165"/>
      <c r="HVP2" s="165"/>
      <c r="HVQ2" s="165"/>
      <c r="HVR2" s="165"/>
      <c r="HVS2" s="165"/>
      <c r="HVT2" s="165"/>
      <c r="HVU2" s="165"/>
      <c r="HVV2" s="165"/>
      <c r="HVW2" s="165"/>
      <c r="HVX2" s="165"/>
      <c r="HVY2" s="165"/>
      <c r="HVZ2" s="165"/>
      <c r="HWA2" s="165"/>
      <c r="HWB2" s="165"/>
      <c r="HWC2" s="165"/>
      <c r="HWD2" s="165"/>
      <c r="HWE2" s="165"/>
      <c r="HWF2" s="165"/>
      <c r="HWG2" s="165"/>
      <c r="HWH2" s="165"/>
      <c r="HWI2" s="165"/>
      <c r="HWJ2" s="165"/>
      <c r="HWK2" s="165"/>
      <c r="HWL2" s="165"/>
      <c r="HWM2" s="165"/>
      <c r="HWN2" s="165"/>
      <c r="HWO2" s="165"/>
      <c r="HWP2" s="165"/>
      <c r="HWQ2" s="165"/>
      <c r="HWR2" s="165"/>
      <c r="HWS2" s="165"/>
      <c r="HWT2" s="165"/>
      <c r="HWU2" s="165"/>
      <c r="HWV2" s="165"/>
      <c r="HWW2" s="165"/>
      <c r="HWX2" s="165"/>
      <c r="HWY2" s="165"/>
      <c r="HWZ2" s="165"/>
      <c r="HXA2" s="165"/>
      <c r="HXB2" s="165"/>
      <c r="HXC2" s="165"/>
      <c r="HXD2" s="165"/>
      <c r="HXE2" s="165"/>
      <c r="HXF2" s="165"/>
      <c r="HXG2" s="165"/>
      <c r="HXH2" s="165"/>
      <c r="HXI2" s="165"/>
      <c r="HXJ2" s="165"/>
      <c r="HXK2" s="165"/>
      <c r="HXL2" s="165"/>
      <c r="HXM2" s="165"/>
      <c r="HXN2" s="165"/>
      <c r="HXO2" s="165"/>
      <c r="HXP2" s="165"/>
      <c r="HXQ2" s="165"/>
      <c r="HXR2" s="165"/>
      <c r="HXS2" s="165"/>
      <c r="HXT2" s="165"/>
      <c r="HXU2" s="165"/>
      <c r="HXV2" s="165"/>
      <c r="HXW2" s="165"/>
      <c r="HXX2" s="165"/>
      <c r="HXY2" s="165"/>
      <c r="HXZ2" s="165"/>
      <c r="HYA2" s="165"/>
      <c r="HYB2" s="165"/>
      <c r="HYC2" s="165"/>
      <c r="HYD2" s="165"/>
      <c r="HYE2" s="165"/>
      <c r="HYF2" s="165"/>
      <c r="HYG2" s="165"/>
      <c r="HYH2" s="165"/>
      <c r="HYI2" s="165"/>
      <c r="HYJ2" s="165"/>
      <c r="HYK2" s="165"/>
      <c r="HYL2" s="165"/>
      <c r="HYM2" s="165"/>
      <c r="HYN2" s="165"/>
      <c r="HYO2" s="165"/>
      <c r="HYP2" s="165"/>
      <c r="HYQ2" s="165"/>
      <c r="HYR2" s="165"/>
      <c r="HYS2" s="165"/>
      <c r="HYT2" s="165"/>
      <c r="HYU2" s="165"/>
      <c r="HYV2" s="165"/>
      <c r="HYW2" s="165"/>
      <c r="HYX2" s="165"/>
      <c r="HYY2" s="165"/>
      <c r="HYZ2" s="165"/>
      <c r="HZA2" s="165"/>
      <c r="HZB2" s="165"/>
      <c r="HZC2" s="165"/>
      <c r="HZD2" s="165"/>
      <c r="HZE2" s="165"/>
      <c r="HZF2" s="165"/>
      <c r="HZG2" s="165"/>
      <c r="HZH2" s="165"/>
      <c r="HZI2" s="165"/>
      <c r="HZJ2" s="165"/>
      <c r="HZK2" s="165"/>
      <c r="HZL2" s="165"/>
      <c r="HZM2" s="165"/>
      <c r="HZN2" s="165"/>
      <c r="HZO2" s="165"/>
      <c r="HZP2" s="165"/>
      <c r="HZQ2" s="165"/>
      <c r="HZR2" s="165"/>
      <c r="HZS2" s="165"/>
      <c r="HZT2" s="165"/>
      <c r="HZU2" s="165"/>
      <c r="HZV2" s="165"/>
      <c r="HZW2" s="165"/>
      <c r="HZX2" s="165"/>
      <c r="HZY2" s="165"/>
      <c r="HZZ2" s="165"/>
      <c r="IAA2" s="165"/>
      <c r="IAB2" s="165"/>
      <c r="IAC2" s="165"/>
      <c r="IAD2" s="165"/>
      <c r="IAE2" s="165"/>
      <c r="IAF2" s="165"/>
      <c r="IAG2" s="165"/>
      <c r="IAH2" s="165"/>
      <c r="IAI2" s="165"/>
      <c r="IAJ2" s="165"/>
      <c r="IAK2" s="165"/>
      <c r="IAL2" s="165"/>
      <c r="IAM2" s="165"/>
      <c r="IAN2" s="165"/>
      <c r="IAO2" s="165"/>
      <c r="IAP2" s="165"/>
      <c r="IAQ2" s="165"/>
      <c r="IAR2" s="165"/>
      <c r="IAS2" s="165"/>
      <c r="IAT2" s="165"/>
      <c r="IAU2" s="165"/>
      <c r="IAV2" s="165"/>
      <c r="IAW2" s="165"/>
      <c r="IAX2" s="165"/>
      <c r="IAY2" s="165"/>
      <c r="IAZ2" s="165"/>
      <c r="IBA2" s="165"/>
      <c r="IBB2" s="165"/>
      <c r="IBC2" s="165"/>
      <c r="IBD2" s="165"/>
      <c r="IBE2" s="165"/>
      <c r="IBF2" s="165"/>
      <c r="IBG2" s="165"/>
      <c r="IBH2" s="165"/>
      <c r="IBI2" s="165"/>
      <c r="IBJ2" s="165"/>
      <c r="IBK2" s="165"/>
      <c r="IBL2" s="165"/>
      <c r="IBM2" s="165"/>
      <c r="IBN2" s="165"/>
      <c r="IBO2" s="165"/>
      <c r="IBP2" s="165"/>
      <c r="IBQ2" s="165"/>
      <c r="IBR2" s="165"/>
      <c r="IBS2" s="165"/>
      <c r="IBT2" s="165"/>
      <c r="IBU2" s="165"/>
      <c r="IBV2" s="165"/>
      <c r="IBW2" s="165"/>
      <c r="IBX2" s="165"/>
      <c r="IBY2" s="165"/>
      <c r="IBZ2" s="165"/>
      <c r="ICA2" s="165"/>
      <c r="ICB2" s="165"/>
      <c r="ICC2" s="165"/>
      <c r="ICD2" s="165"/>
      <c r="ICE2" s="165"/>
      <c r="ICF2" s="165"/>
      <c r="ICG2" s="165"/>
      <c r="ICH2" s="165"/>
      <c r="ICI2" s="165"/>
      <c r="ICJ2" s="165"/>
      <c r="ICK2" s="165"/>
      <c r="ICL2" s="165"/>
      <c r="ICM2" s="165"/>
      <c r="ICN2" s="165"/>
      <c r="ICO2" s="165"/>
      <c r="ICP2" s="165"/>
      <c r="ICQ2" s="165"/>
      <c r="ICR2" s="165"/>
      <c r="ICS2" s="165"/>
      <c r="ICT2" s="165"/>
      <c r="ICU2" s="165"/>
      <c r="ICV2" s="165"/>
      <c r="ICW2" s="165"/>
      <c r="ICX2" s="165"/>
      <c r="ICY2" s="165"/>
      <c r="ICZ2" s="165"/>
      <c r="IDA2" s="165"/>
      <c r="IDB2" s="165"/>
      <c r="IDC2" s="165"/>
      <c r="IDD2" s="165"/>
      <c r="IDE2" s="165"/>
      <c r="IDF2" s="165"/>
      <c r="IDG2" s="165"/>
      <c r="IDH2" s="165"/>
      <c r="IDI2" s="165"/>
      <c r="IDJ2" s="165"/>
      <c r="IDK2" s="165"/>
      <c r="IDL2" s="165"/>
      <c r="IDM2" s="165"/>
      <c r="IDN2" s="165"/>
      <c r="IDO2" s="165"/>
      <c r="IDP2" s="165"/>
      <c r="IDQ2" s="165"/>
      <c r="IDR2" s="165"/>
      <c r="IDS2" s="165"/>
      <c r="IDT2" s="165"/>
      <c r="IDU2" s="165"/>
      <c r="IDV2" s="165"/>
      <c r="IDW2" s="165"/>
      <c r="IDX2" s="165"/>
      <c r="IDY2" s="165"/>
      <c r="IDZ2" s="165"/>
      <c r="IEA2" s="165"/>
      <c r="IEB2" s="165"/>
      <c r="IEC2" s="165"/>
      <c r="IED2" s="165"/>
      <c r="IEE2" s="165"/>
      <c r="IEF2" s="165"/>
      <c r="IEG2" s="165"/>
      <c r="IEH2" s="165"/>
      <c r="IEI2" s="165"/>
      <c r="IEJ2" s="165"/>
      <c r="IEK2" s="165"/>
      <c r="IEL2" s="165"/>
      <c r="IEM2" s="165"/>
      <c r="IEN2" s="165"/>
      <c r="IEO2" s="165"/>
      <c r="IEP2" s="165"/>
      <c r="IEQ2" s="165"/>
      <c r="IER2" s="165"/>
      <c r="IES2" s="165"/>
      <c r="IET2" s="165"/>
      <c r="IEU2" s="165"/>
      <c r="IEV2" s="165"/>
      <c r="IEW2" s="165"/>
      <c r="IEX2" s="165"/>
      <c r="IEY2" s="165"/>
      <c r="IEZ2" s="165"/>
      <c r="IFA2" s="165"/>
      <c r="IFB2" s="165"/>
      <c r="IFC2" s="165"/>
      <c r="IFD2" s="165"/>
      <c r="IFE2" s="165"/>
      <c r="IFF2" s="165"/>
      <c r="IFG2" s="165"/>
      <c r="IFH2" s="165"/>
      <c r="IFI2" s="165"/>
      <c r="IFJ2" s="165"/>
      <c r="IFK2" s="165"/>
      <c r="IFL2" s="165"/>
      <c r="IFM2" s="165"/>
      <c r="IFN2" s="165"/>
      <c r="IFO2" s="165"/>
      <c r="IFP2" s="165"/>
      <c r="IFQ2" s="165"/>
      <c r="IFR2" s="165"/>
      <c r="IFS2" s="165"/>
      <c r="IFT2" s="165"/>
      <c r="IFU2" s="165"/>
      <c r="IFV2" s="165"/>
      <c r="IFW2" s="165"/>
      <c r="IFX2" s="165"/>
      <c r="IFY2" s="165"/>
      <c r="IFZ2" s="165"/>
      <c r="IGA2" s="165"/>
      <c r="IGB2" s="165"/>
      <c r="IGC2" s="165"/>
      <c r="IGD2" s="165"/>
      <c r="IGE2" s="165"/>
      <c r="IGF2" s="165"/>
      <c r="IGG2" s="165"/>
      <c r="IGH2" s="165"/>
      <c r="IGI2" s="165"/>
      <c r="IGJ2" s="165"/>
      <c r="IGK2" s="165"/>
      <c r="IGL2" s="165"/>
      <c r="IGM2" s="165"/>
      <c r="IGN2" s="165"/>
      <c r="IGO2" s="165"/>
      <c r="IGP2" s="165"/>
      <c r="IGQ2" s="165"/>
      <c r="IGR2" s="165"/>
      <c r="IGS2" s="165"/>
      <c r="IGT2" s="165"/>
      <c r="IGU2" s="165"/>
      <c r="IGV2" s="165"/>
      <c r="IGW2" s="165"/>
      <c r="IGX2" s="165"/>
      <c r="IGY2" s="165"/>
      <c r="IGZ2" s="165"/>
      <c r="IHA2" s="165"/>
      <c r="IHB2" s="165"/>
      <c r="IHC2" s="165"/>
      <c r="IHD2" s="165"/>
      <c r="IHE2" s="165"/>
      <c r="IHF2" s="165"/>
      <c r="IHG2" s="165"/>
      <c r="IHH2" s="165"/>
      <c r="IHI2" s="165"/>
      <c r="IHJ2" s="165"/>
      <c r="IHK2" s="165"/>
      <c r="IHL2" s="165"/>
      <c r="IHM2" s="165"/>
      <c r="IHN2" s="165"/>
      <c r="IHO2" s="165"/>
      <c r="IHP2" s="165"/>
      <c r="IHQ2" s="165"/>
      <c r="IHR2" s="165"/>
      <c r="IHS2" s="165"/>
      <c r="IHT2" s="165"/>
      <c r="IHU2" s="165"/>
      <c r="IHV2" s="165"/>
      <c r="IHW2" s="165"/>
      <c r="IHX2" s="165"/>
      <c r="IHY2" s="165"/>
      <c r="IHZ2" s="165"/>
      <c r="IIA2" s="165"/>
      <c r="IIB2" s="165"/>
      <c r="IIC2" s="165"/>
      <c r="IID2" s="165"/>
      <c r="IIE2" s="165"/>
      <c r="IIF2" s="165"/>
      <c r="IIG2" s="165"/>
      <c r="IIH2" s="165"/>
      <c r="III2" s="165"/>
      <c r="IIJ2" s="165"/>
      <c r="IIK2" s="165"/>
      <c r="IIL2" s="165"/>
      <c r="IIM2" s="165"/>
      <c r="IIN2" s="165"/>
      <c r="IIO2" s="165"/>
      <c r="IIP2" s="165"/>
      <c r="IIQ2" s="165"/>
      <c r="IIR2" s="165"/>
      <c r="IIS2" s="165"/>
      <c r="IIT2" s="165"/>
      <c r="IIU2" s="165"/>
      <c r="IIV2" s="165"/>
      <c r="IIW2" s="165"/>
      <c r="IIX2" s="165"/>
      <c r="IIY2" s="165"/>
      <c r="IIZ2" s="165"/>
      <c r="IJA2" s="165"/>
      <c r="IJB2" s="165"/>
      <c r="IJC2" s="165"/>
      <c r="IJD2" s="165"/>
      <c r="IJE2" s="165"/>
      <c r="IJF2" s="165"/>
      <c r="IJG2" s="165"/>
      <c r="IJH2" s="165"/>
      <c r="IJI2" s="165"/>
      <c r="IJJ2" s="165"/>
      <c r="IJK2" s="165"/>
      <c r="IJL2" s="165"/>
      <c r="IJM2" s="165"/>
      <c r="IJN2" s="165"/>
      <c r="IJO2" s="165"/>
      <c r="IJP2" s="165"/>
      <c r="IJQ2" s="165"/>
      <c r="IJR2" s="165"/>
      <c r="IJS2" s="165"/>
      <c r="IJT2" s="165"/>
      <c r="IJU2" s="165"/>
      <c r="IJV2" s="165"/>
      <c r="IJW2" s="165"/>
      <c r="IJX2" s="165"/>
      <c r="IJY2" s="165"/>
      <c r="IJZ2" s="165"/>
      <c r="IKA2" s="165"/>
      <c r="IKB2" s="165"/>
      <c r="IKC2" s="165"/>
      <c r="IKD2" s="165"/>
      <c r="IKE2" s="165"/>
      <c r="IKF2" s="165"/>
      <c r="IKG2" s="165"/>
      <c r="IKH2" s="165"/>
      <c r="IKI2" s="165"/>
      <c r="IKJ2" s="165"/>
      <c r="IKK2" s="165"/>
      <c r="IKL2" s="165"/>
      <c r="IKM2" s="165"/>
      <c r="IKN2" s="165"/>
      <c r="IKO2" s="165"/>
      <c r="IKP2" s="165"/>
      <c r="IKQ2" s="165"/>
      <c r="IKR2" s="165"/>
      <c r="IKS2" s="165"/>
      <c r="IKT2" s="165"/>
      <c r="IKU2" s="165"/>
      <c r="IKV2" s="165"/>
      <c r="IKW2" s="165"/>
      <c r="IKX2" s="165"/>
      <c r="IKY2" s="165"/>
      <c r="IKZ2" s="165"/>
      <c r="ILA2" s="165"/>
      <c r="ILB2" s="165"/>
      <c r="ILC2" s="165"/>
      <c r="ILD2" s="165"/>
      <c r="ILE2" s="165"/>
      <c r="ILF2" s="165"/>
      <c r="ILG2" s="165"/>
      <c r="ILH2" s="165"/>
      <c r="ILI2" s="165"/>
      <c r="ILJ2" s="165"/>
      <c r="ILK2" s="165"/>
      <c r="ILL2" s="165"/>
      <c r="ILM2" s="165"/>
      <c r="ILN2" s="165"/>
      <c r="ILO2" s="165"/>
      <c r="ILP2" s="165"/>
      <c r="ILQ2" s="165"/>
      <c r="ILR2" s="165"/>
      <c r="ILS2" s="165"/>
      <c r="ILT2" s="165"/>
      <c r="ILU2" s="165"/>
      <c r="ILV2" s="165"/>
      <c r="ILW2" s="165"/>
      <c r="ILX2" s="165"/>
      <c r="ILY2" s="165"/>
      <c r="ILZ2" s="165"/>
      <c r="IMA2" s="165"/>
      <c r="IMB2" s="165"/>
      <c r="IMC2" s="165"/>
      <c r="IMD2" s="165"/>
      <c r="IME2" s="165"/>
      <c r="IMF2" s="165"/>
      <c r="IMG2" s="165"/>
      <c r="IMH2" s="165"/>
      <c r="IMI2" s="165"/>
      <c r="IMJ2" s="165"/>
      <c r="IMK2" s="165"/>
      <c r="IML2" s="165"/>
      <c r="IMM2" s="165"/>
      <c r="IMN2" s="165"/>
      <c r="IMO2" s="165"/>
      <c r="IMP2" s="165"/>
      <c r="IMQ2" s="165"/>
      <c r="IMR2" s="165"/>
      <c r="IMS2" s="165"/>
      <c r="IMT2" s="165"/>
      <c r="IMU2" s="165"/>
      <c r="IMV2" s="165"/>
      <c r="IMW2" s="165"/>
      <c r="IMX2" s="165"/>
      <c r="IMY2" s="165"/>
      <c r="IMZ2" s="165"/>
      <c r="INA2" s="165"/>
      <c r="INB2" s="165"/>
      <c r="INC2" s="165"/>
      <c r="IND2" s="165"/>
      <c r="INE2" s="165"/>
      <c r="INF2" s="165"/>
      <c r="ING2" s="165"/>
      <c r="INH2" s="165"/>
      <c r="INI2" s="165"/>
      <c r="INJ2" s="165"/>
      <c r="INK2" s="165"/>
      <c r="INL2" s="165"/>
      <c r="INM2" s="165"/>
      <c r="INN2" s="165"/>
      <c r="INO2" s="165"/>
      <c r="INP2" s="165"/>
      <c r="INQ2" s="165"/>
      <c r="INR2" s="165"/>
      <c r="INS2" s="165"/>
      <c r="INT2" s="165"/>
      <c r="INU2" s="165"/>
      <c r="INV2" s="165"/>
      <c r="INW2" s="165"/>
      <c r="INX2" s="165"/>
      <c r="INY2" s="165"/>
      <c r="INZ2" s="165"/>
      <c r="IOA2" s="165"/>
      <c r="IOB2" s="165"/>
      <c r="IOC2" s="165"/>
      <c r="IOD2" s="165"/>
      <c r="IOE2" s="165"/>
      <c r="IOF2" s="165"/>
      <c r="IOG2" s="165"/>
      <c r="IOH2" s="165"/>
      <c r="IOI2" s="165"/>
      <c r="IOJ2" s="165"/>
      <c r="IOK2" s="165"/>
      <c r="IOL2" s="165"/>
      <c r="IOM2" s="165"/>
      <c r="ION2" s="165"/>
      <c r="IOO2" s="165"/>
      <c r="IOP2" s="165"/>
      <c r="IOQ2" s="165"/>
      <c r="IOR2" s="165"/>
      <c r="IOS2" s="165"/>
      <c r="IOT2" s="165"/>
      <c r="IOU2" s="165"/>
      <c r="IOV2" s="165"/>
      <c r="IOW2" s="165"/>
      <c r="IOX2" s="165"/>
      <c r="IOY2" s="165"/>
      <c r="IOZ2" s="165"/>
      <c r="IPA2" s="165"/>
      <c r="IPB2" s="165"/>
      <c r="IPC2" s="165"/>
      <c r="IPD2" s="165"/>
      <c r="IPE2" s="165"/>
      <c r="IPF2" s="165"/>
      <c r="IPG2" s="165"/>
      <c r="IPH2" s="165"/>
      <c r="IPI2" s="165"/>
      <c r="IPJ2" s="165"/>
      <c r="IPK2" s="165"/>
      <c r="IPL2" s="165"/>
      <c r="IPM2" s="165"/>
      <c r="IPN2" s="165"/>
      <c r="IPO2" s="165"/>
      <c r="IPP2" s="165"/>
      <c r="IPQ2" s="165"/>
      <c r="IPR2" s="165"/>
      <c r="IPS2" s="165"/>
      <c r="IPT2" s="165"/>
      <c r="IPU2" s="165"/>
      <c r="IPV2" s="165"/>
      <c r="IPW2" s="165"/>
      <c r="IPX2" s="165"/>
      <c r="IPY2" s="165"/>
      <c r="IPZ2" s="165"/>
      <c r="IQA2" s="165"/>
      <c r="IQB2" s="165"/>
      <c r="IQC2" s="165"/>
      <c r="IQD2" s="165"/>
      <c r="IQE2" s="165"/>
      <c r="IQF2" s="165"/>
      <c r="IQG2" s="165"/>
      <c r="IQH2" s="165"/>
      <c r="IQI2" s="165"/>
      <c r="IQJ2" s="165"/>
      <c r="IQK2" s="165"/>
      <c r="IQL2" s="165"/>
      <c r="IQM2" s="165"/>
      <c r="IQN2" s="165"/>
      <c r="IQO2" s="165"/>
      <c r="IQP2" s="165"/>
      <c r="IQQ2" s="165"/>
      <c r="IQR2" s="165"/>
      <c r="IQS2" s="165"/>
      <c r="IQT2" s="165"/>
      <c r="IQU2" s="165"/>
      <c r="IQV2" s="165"/>
      <c r="IQW2" s="165"/>
      <c r="IQX2" s="165"/>
      <c r="IQY2" s="165"/>
      <c r="IQZ2" s="165"/>
      <c r="IRA2" s="165"/>
      <c r="IRB2" s="165"/>
      <c r="IRC2" s="165"/>
      <c r="IRD2" s="165"/>
      <c r="IRE2" s="165"/>
      <c r="IRF2" s="165"/>
      <c r="IRG2" s="165"/>
      <c r="IRH2" s="165"/>
      <c r="IRI2" s="165"/>
      <c r="IRJ2" s="165"/>
      <c r="IRK2" s="165"/>
      <c r="IRL2" s="165"/>
      <c r="IRM2" s="165"/>
      <c r="IRN2" s="165"/>
      <c r="IRO2" s="165"/>
      <c r="IRP2" s="165"/>
      <c r="IRQ2" s="165"/>
      <c r="IRR2" s="165"/>
      <c r="IRS2" s="165"/>
      <c r="IRT2" s="165"/>
      <c r="IRU2" s="165"/>
      <c r="IRV2" s="165"/>
      <c r="IRW2" s="165"/>
      <c r="IRX2" s="165"/>
      <c r="IRY2" s="165"/>
      <c r="IRZ2" s="165"/>
      <c r="ISA2" s="165"/>
      <c r="ISB2" s="165"/>
      <c r="ISC2" s="165"/>
      <c r="ISD2" s="165"/>
      <c r="ISE2" s="165"/>
      <c r="ISF2" s="165"/>
      <c r="ISG2" s="165"/>
      <c r="ISH2" s="165"/>
      <c r="ISI2" s="165"/>
      <c r="ISJ2" s="165"/>
      <c r="ISK2" s="165"/>
      <c r="ISL2" s="165"/>
      <c r="ISM2" s="165"/>
      <c r="ISN2" s="165"/>
      <c r="ISO2" s="165"/>
      <c r="ISP2" s="165"/>
      <c r="ISQ2" s="165"/>
      <c r="ISR2" s="165"/>
      <c r="ISS2" s="165"/>
      <c r="IST2" s="165"/>
      <c r="ISU2" s="165"/>
      <c r="ISV2" s="165"/>
      <c r="ISW2" s="165"/>
      <c r="ISX2" s="165"/>
      <c r="ISY2" s="165"/>
      <c r="ISZ2" s="165"/>
      <c r="ITA2" s="165"/>
      <c r="ITB2" s="165"/>
      <c r="ITC2" s="165"/>
      <c r="ITD2" s="165"/>
      <c r="ITE2" s="165"/>
      <c r="ITF2" s="165"/>
      <c r="ITG2" s="165"/>
      <c r="ITH2" s="165"/>
      <c r="ITI2" s="165"/>
      <c r="ITJ2" s="165"/>
      <c r="ITK2" s="165"/>
      <c r="ITL2" s="165"/>
      <c r="ITM2" s="165"/>
      <c r="ITN2" s="165"/>
      <c r="ITO2" s="165"/>
      <c r="ITP2" s="165"/>
      <c r="ITQ2" s="165"/>
      <c r="ITR2" s="165"/>
      <c r="ITS2" s="165"/>
      <c r="ITT2" s="165"/>
      <c r="ITU2" s="165"/>
      <c r="ITV2" s="165"/>
      <c r="ITW2" s="165"/>
      <c r="ITX2" s="165"/>
      <c r="ITY2" s="165"/>
      <c r="ITZ2" s="165"/>
      <c r="IUA2" s="165"/>
      <c r="IUB2" s="165"/>
      <c r="IUC2" s="165"/>
      <c r="IUD2" s="165"/>
      <c r="IUE2" s="165"/>
      <c r="IUF2" s="165"/>
      <c r="IUG2" s="165"/>
      <c r="IUH2" s="165"/>
      <c r="IUI2" s="165"/>
      <c r="IUJ2" s="165"/>
      <c r="IUK2" s="165"/>
      <c r="IUL2" s="165"/>
      <c r="IUM2" s="165"/>
      <c r="IUN2" s="165"/>
      <c r="IUO2" s="165"/>
      <c r="IUP2" s="165"/>
      <c r="IUQ2" s="165"/>
      <c r="IUR2" s="165"/>
      <c r="IUS2" s="165"/>
      <c r="IUT2" s="165"/>
      <c r="IUU2" s="165"/>
      <c r="IUV2" s="165"/>
      <c r="IUW2" s="165"/>
      <c r="IUX2" s="165"/>
      <c r="IUY2" s="165"/>
      <c r="IUZ2" s="165"/>
      <c r="IVA2" s="165"/>
      <c r="IVB2" s="165"/>
      <c r="IVC2" s="165"/>
      <c r="IVD2" s="165"/>
      <c r="IVE2" s="165"/>
      <c r="IVF2" s="165"/>
      <c r="IVG2" s="165"/>
      <c r="IVH2" s="165"/>
      <c r="IVI2" s="165"/>
      <c r="IVJ2" s="165"/>
      <c r="IVK2" s="165"/>
      <c r="IVL2" s="165"/>
      <c r="IVM2" s="165"/>
      <c r="IVN2" s="165"/>
      <c r="IVO2" s="165"/>
      <c r="IVP2" s="165"/>
      <c r="IVQ2" s="165"/>
      <c r="IVR2" s="165"/>
      <c r="IVS2" s="165"/>
      <c r="IVT2" s="165"/>
      <c r="IVU2" s="165"/>
      <c r="IVV2" s="165"/>
      <c r="IVW2" s="165"/>
      <c r="IVX2" s="165"/>
      <c r="IVY2" s="165"/>
      <c r="IVZ2" s="165"/>
      <c r="IWA2" s="165"/>
      <c r="IWB2" s="165"/>
      <c r="IWC2" s="165"/>
      <c r="IWD2" s="165"/>
      <c r="IWE2" s="165"/>
      <c r="IWF2" s="165"/>
      <c r="IWG2" s="165"/>
      <c r="IWH2" s="165"/>
      <c r="IWI2" s="165"/>
      <c r="IWJ2" s="165"/>
      <c r="IWK2" s="165"/>
      <c r="IWL2" s="165"/>
      <c r="IWM2" s="165"/>
      <c r="IWN2" s="165"/>
      <c r="IWO2" s="165"/>
      <c r="IWP2" s="165"/>
      <c r="IWQ2" s="165"/>
      <c r="IWR2" s="165"/>
      <c r="IWS2" s="165"/>
      <c r="IWT2" s="165"/>
      <c r="IWU2" s="165"/>
      <c r="IWV2" s="165"/>
      <c r="IWW2" s="165"/>
      <c r="IWX2" s="165"/>
      <c r="IWY2" s="165"/>
      <c r="IWZ2" s="165"/>
      <c r="IXA2" s="165"/>
      <c r="IXB2" s="165"/>
      <c r="IXC2" s="165"/>
      <c r="IXD2" s="165"/>
      <c r="IXE2" s="165"/>
      <c r="IXF2" s="165"/>
      <c r="IXG2" s="165"/>
      <c r="IXH2" s="165"/>
      <c r="IXI2" s="165"/>
      <c r="IXJ2" s="165"/>
      <c r="IXK2" s="165"/>
      <c r="IXL2" s="165"/>
      <c r="IXM2" s="165"/>
      <c r="IXN2" s="165"/>
      <c r="IXO2" s="165"/>
      <c r="IXP2" s="165"/>
      <c r="IXQ2" s="165"/>
      <c r="IXR2" s="165"/>
      <c r="IXS2" s="165"/>
      <c r="IXT2" s="165"/>
      <c r="IXU2" s="165"/>
      <c r="IXV2" s="165"/>
      <c r="IXW2" s="165"/>
      <c r="IXX2" s="165"/>
      <c r="IXY2" s="165"/>
      <c r="IXZ2" s="165"/>
      <c r="IYA2" s="165"/>
      <c r="IYB2" s="165"/>
      <c r="IYC2" s="165"/>
      <c r="IYD2" s="165"/>
      <c r="IYE2" s="165"/>
      <c r="IYF2" s="165"/>
      <c r="IYG2" s="165"/>
      <c r="IYH2" s="165"/>
      <c r="IYI2" s="165"/>
      <c r="IYJ2" s="165"/>
      <c r="IYK2" s="165"/>
      <c r="IYL2" s="165"/>
      <c r="IYM2" s="165"/>
      <c r="IYN2" s="165"/>
      <c r="IYO2" s="165"/>
      <c r="IYP2" s="165"/>
      <c r="IYQ2" s="165"/>
      <c r="IYR2" s="165"/>
      <c r="IYS2" s="165"/>
      <c r="IYT2" s="165"/>
      <c r="IYU2" s="165"/>
      <c r="IYV2" s="165"/>
      <c r="IYW2" s="165"/>
      <c r="IYX2" s="165"/>
      <c r="IYY2" s="165"/>
      <c r="IYZ2" s="165"/>
      <c r="IZA2" s="165"/>
      <c r="IZB2" s="165"/>
      <c r="IZC2" s="165"/>
      <c r="IZD2" s="165"/>
      <c r="IZE2" s="165"/>
      <c r="IZF2" s="165"/>
      <c r="IZG2" s="165"/>
      <c r="IZH2" s="165"/>
      <c r="IZI2" s="165"/>
      <c r="IZJ2" s="165"/>
      <c r="IZK2" s="165"/>
      <c r="IZL2" s="165"/>
      <c r="IZM2" s="165"/>
      <c r="IZN2" s="165"/>
      <c r="IZO2" s="165"/>
      <c r="IZP2" s="165"/>
      <c r="IZQ2" s="165"/>
      <c r="IZR2" s="165"/>
      <c r="IZS2" s="165"/>
      <c r="IZT2" s="165"/>
      <c r="IZU2" s="165"/>
      <c r="IZV2" s="165"/>
      <c r="IZW2" s="165"/>
      <c r="IZX2" s="165"/>
      <c r="IZY2" s="165"/>
      <c r="IZZ2" s="165"/>
      <c r="JAA2" s="165"/>
      <c r="JAB2" s="165"/>
      <c r="JAC2" s="165"/>
      <c r="JAD2" s="165"/>
      <c r="JAE2" s="165"/>
      <c r="JAF2" s="165"/>
      <c r="JAG2" s="165"/>
      <c r="JAH2" s="165"/>
      <c r="JAI2" s="165"/>
      <c r="JAJ2" s="165"/>
      <c r="JAK2" s="165"/>
      <c r="JAL2" s="165"/>
      <c r="JAM2" s="165"/>
      <c r="JAN2" s="165"/>
      <c r="JAO2" s="165"/>
      <c r="JAP2" s="165"/>
      <c r="JAQ2" s="165"/>
      <c r="JAR2" s="165"/>
      <c r="JAS2" s="165"/>
      <c r="JAT2" s="165"/>
      <c r="JAU2" s="165"/>
      <c r="JAV2" s="165"/>
      <c r="JAW2" s="165"/>
      <c r="JAX2" s="165"/>
      <c r="JAY2" s="165"/>
      <c r="JAZ2" s="165"/>
      <c r="JBA2" s="165"/>
      <c r="JBB2" s="165"/>
      <c r="JBC2" s="165"/>
      <c r="JBD2" s="165"/>
      <c r="JBE2" s="165"/>
      <c r="JBF2" s="165"/>
      <c r="JBG2" s="165"/>
      <c r="JBH2" s="165"/>
      <c r="JBI2" s="165"/>
      <c r="JBJ2" s="165"/>
      <c r="JBK2" s="165"/>
      <c r="JBL2" s="165"/>
      <c r="JBM2" s="165"/>
      <c r="JBN2" s="165"/>
      <c r="JBO2" s="165"/>
      <c r="JBP2" s="165"/>
      <c r="JBQ2" s="165"/>
      <c r="JBR2" s="165"/>
      <c r="JBS2" s="165"/>
      <c r="JBT2" s="165"/>
      <c r="JBU2" s="165"/>
      <c r="JBV2" s="165"/>
      <c r="JBW2" s="165"/>
      <c r="JBX2" s="165"/>
      <c r="JBY2" s="165"/>
      <c r="JBZ2" s="165"/>
      <c r="JCA2" s="165"/>
      <c r="JCB2" s="165"/>
      <c r="JCC2" s="165"/>
      <c r="JCD2" s="165"/>
      <c r="JCE2" s="165"/>
      <c r="JCF2" s="165"/>
      <c r="JCG2" s="165"/>
      <c r="JCH2" s="165"/>
      <c r="JCI2" s="165"/>
      <c r="JCJ2" s="165"/>
      <c r="JCK2" s="165"/>
      <c r="JCL2" s="165"/>
      <c r="JCM2" s="165"/>
      <c r="JCN2" s="165"/>
      <c r="JCO2" s="165"/>
      <c r="JCP2" s="165"/>
      <c r="JCQ2" s="165"/>
      <c r="JCR2" s="165"/>
      <c r="JCS2" s="165"/>
      <c r="JCT2" s="165"/>
      <c r="JCU2" s="165"/>
      <c r="JCV2" s="165"/>
      <c r="JCW2" s="165"/>
      <c r="JCX2" s="165"/>
      <c r="JCY2" s="165"/>
      <c r="JCZ2" s="165"/>
      <c r="JDA2" s="165"/>
      <c r="JDB2" s="165"/>
      <c r="JDC2" s="165"/>
      <c r="JDD2" s="165"/>
      <c r="JDE2" s="165"/>
      <c r="JDF2" s="165"/>
      <c r="JDG2" s="165"/>
      <c r="JDH2" s="165"/>
      <c r="JDI2" s="165"/>
      <c r="JDJ2" s="165"/>
      <c r="JDK2" s="165"/>
      <c r="JDL2" s="165"/>
      <c r="JDM2" s="165"/>
      <c r="JDN2" s="165"/>
      <c r="JDO2" s="165"/>
      <c r="JDP2" s="165"/>
      <c r="JDQ2" s="165"/>
      <c r="JDR2" s="165"/>
      <c r="JDS2" s="165"/>
      <c r="JDT2" s="165"/>
      <c r="JDU2" s="165"/>
      <c r="JDV2" s="165"/>
      <c r="JDW2" s="165"/>
      <c r="JDX2" s="165"/>
      <c r="JDY2" s="165"/>
      <c r="JDZ2" s="165"/>
      <c r="JEA2" s="165"/>
      <c r="JEB2" s="165"/>
      <c r="JEC2" s="165"/>
      <c r="JED2" s="165"/>
      <c r="JEE2" s="165"/>
      <c r="JEF2" s="165"/>
      <c r="JEG2" s="165"/>
      <c r="JEH2" s="165"/>
      <c r="JEI2" s="165"/>
      <c r="JEJ2" s="165"/>
      <c r="JEK2" s="165"/>
      <c r="JEL2" s="165"/>
      <c r="JEM2" s="165"/>
      <c r="JEN2" s="165"/>
      <c r="JEO2" s="165"/>
      <c r="JEP2" s="165"/>
      <c r="JEQ2" s="165"/>
      <c r="JER2" s="165"/>
      <c r="JES2" s="165"/>
      <c r="JET2" s="165"/>
      <c r="JEU2" s="165"/>
      <c r="JEV2" s="165"/>
      <c r="JEW2" s="165"/>
      <c r="JEX2" s="165"/>
      <c r="JEY2" s="165"/>
      <c r="JEZ2" s="165"/>
      <c r="JFA2" s="165"/>
      <c r="JFB2" s="165"/>
      <c r="JFC2" s="165"/>
      <c r="JFD2" s="165"/>
      <c r="JFE2" s="165"/>
      <c r="JFF2" s="165"/>
      <c r="JFG2" s="165"/>
      <c r="JFH2" s="165"/>
      <c r="JFI2" s="165"/>
      <c r="JFJ2" s="165"/>
      <c r="JFK2" s="165"/>
      <c r="JFL2" s="165"/>
      <c r="JFM2" s="165"/>
      <c r="JFN2" s="165"/>
      <c r="JFO2" s="165"/>
      <c r="JFP2" s="165"/>
      <c r="JFQ2" s="165"/>
      <c r="JFR2" s="165"/>
      <c r="JFS2" s="165"/>
      <c r="JFT2" s="165"/>
      <c r="JFU2" s="165"/>
      <c r="JFV2" s="165"/>
      <c r="JFW2" s="165"/>
      <c r="JFX2" s="165"/>
      <c r="JFY2" s="165"/>
      <c r="JFZ2" s="165"/>
      <c r="JGA2" s="165"/>
      <c r="JGB2" s="165"/>
      <c r="JGC2" s="165"/>
      <c r="JGD2" s="165"/>
      <c r="JGE2" s="165"/>
      <c r="JGF2" s="165"/>
      <c r="JGG2" s="165"/>
      <c r="JGH2" s="165"/>
      <c r="JGI2" s="165"/>
      <c r="JGJ2" s="165"/>
      <c r="JGK2" s="165"/>
      <c r="JGL2" s="165"/>
      <c r="JGM2" s="165"/>
      <c r="JGN2" s="165"/>
      <c r="JGO2" s="165"/>
      <c r="JGP2" s="165"/>
      <c r="JGQ2" s="165"/>
      <c r="JGR2" s="165"/>
      <c r="JGS2" s="165"/>
      <c r="JGT2" s="165"/>
      <c r="JGU2" s="165"/>
      <c r="JGV2" s="165"/>
      <c r="JGW2" s="165"/>
      <c r="JGX2" s="165"/>
      <c r="JGY2" s="165"/>
      <c r="JGZ2" s="165"/>
      <c r="JHA2" s="165"/>
      <c r="JHB2" s="165"/>
      <c r="JHC2" s="165"/>
      <c r="JHD2" s="165"/>
      <c r="JHE2" s="165"/>
      <c r="JHF2" s="165"/>
      <c r="JHG2" s="165"/>
      <c r="JHH2" s="165"/>
      <c r="JHI2" s="165"/>
      <c r="JHJ2" s="165"/>
      <c r="JHK2" s="165"/>
      <c r="JHL2" s="165"/>
      <c r="JHM2" s="165"/>
      <c r="JHN2" s="165"/>
      <c r="JHO2" s="165"/>
      <c r="JHP2" s="165"/>
      <c r="JHQ2" s="165"/>
      <c r="JHR2" s="165"/>
      <c r="JHS2" s="165"/>
      <c r="JHT2" s="165"/>
      <c r="JHU2" s="165"/>
      <c r="JHV2" s="165"/>
      <c r="JHW2" s="165"/>
      <c r="JHX2" s="165"/>
      <c r="JHY2" s="165"/>
      <c r="JHZ2" s="165"/>
      <c r="JIA2" s="165"/>
      <c r="JIB2" s="165"/>
      <c r="JIC2" s="165"/>
      <c r="JID2" s="165"/>
      <c r="JIE2" s="165"/>
      <c r="JIF2" s="165"/>
      <c r="JIG2" s="165"/>
      <c r="JIH2" s="165"/>
      <c r="JII2" s="165"/>
      <c r="JIJ2" s="165"/>
      <c r="JIK2" s="165"/>
      <c r="JIL2" s="165"/>
      <c r="JIM2" s="165"/>
      <c r="JIN2" s="165"/>
      <c r="JIO2" s="165"/>
      <c r="JIP2" s="165"/>
      <c r="JIQ2" s="165"/>
      <c r="JIR2" s="165"/>
      <c r="JIS2" s="165"/>
      <c r="JIT2" s="165"/>
      <c r="JIU2" s="165"/>
      <c r="JIV2" s="165"/>
      <c r="JIW2" s="165"/>
      <c r="JIX2" s="165"/>
      <c r="JIY2" s="165"/>
      <c r="JIZ2" s="165"/>
      <c r="JJA2" s="165"/>
      <c r="JJB2" s="165"/>
      <c r="JJC2" s="165"/>
      <c r="JJD2" s="165"/>
      <c r="JJE2" s="165"/>
      <c r="JJF2" s="165"/>
      <c r="JJG2" s="165"/>
      <c r="JJH2" s="165"/>
      <c r="JJI2" s="165"/>
      <c r="JJJ2" s="165"/>
      <c r="JJK2" s="165"/>
      <c r="JJL2" s="165"/>
      <c r="JJM2" s="165"/>
      <c r="JJN2" s="165"/>
      <c r="JJO2" s="165"/>
      <c r="JJP2" s="165"/>
      <c r="JJQ2" s="165"/>
      <c r="JJR2" s="165"/>
      <c r="JJS2" s="165"/>
      <c r="JJT2" s="165"/>
      <c r="JJU2" s="165"/>
      <c r="JJV2" s="165"/>
      <c r="JJW2" s="165"/>
      <c r="JJX2" s="165"/>
      <c r="JJY2" s="165"/>
      <c r="JJZ2" s="165"/>
      <c r="JKA2" s="165"/>
      <c r="JKB2" s="165"/>
      <c r="JKC2" s="165"/>
      <c r="JKD2" s="165"/>
      <c r="JKE2" s="165"/>
      <c r="JKF2" s="165"/>
      <c r="JKG2" s="165"/>
      <c r="JKH2" s="165"/>
      <c r="JKI2" s="165"/>
      <c r="JKJ2" s="165"/>
      <c r="JKK2" s="165"/>
      <c r="JKL2" s="165"/>
      <c r="JKM2" s="165"/>
      <c r="JKN2" s="165"/>
      <c r="JKO2" s="165"/>
      <c r="JKP2" s="165"/>
      <c r="JKQ2" s="165"/>
      <c r="JKR2" s="165"/>
      <c r="JKS2" s="165"/>
      <c r="JKT2" s="165"/>
      <c r="JKU2" s="165"/>
      <c r="JKV2" s="165"/>
      <c r="JKW2" s="165"/>
      <c r="JKX2" s="165"/>
      <c r="JKY2" s="165"/>
      <c r="JKZ2" s="165"/>
      <c r="JLA2" s="165"/>
      <c r="JLB2" s="165"/>
      <c r="JLC2" s="165"/>
      <c r="JLD2" s="165"/>
      <c r="JLE2" s="165"/>
      <c r="JLF2" s="165"/>
      <c r="JLG2" s="165"/>
      <c r="JLH2" s="165"/>
      <c r="JLI2" s="165"/>
      <c r="JLJ2" s="165"/>
      <c r="JLK2" s="165"/>
      <c r="JLL2" s="165"/>
      <c r="JLM2" s="165"/>
      <c r="JLN2" s="165"/>
      <c r="JLO2" s="165"/>
      <c r="JLP2" s="165"/>
      <c r="JLQ2" s="165"/>
      <c r="JLR2" s="165"/>
      <c r="JLS2" s="165"/>
      <c r="JLT2" s="165"/>
      <c r="JLU2" s="165"/>
      <c r="JLV2" s="165"/>
      <c r="JLW2" s="165"/>
      <c r="JLX2" s="165"/>
      <c r="JLY2" s="165"/>
      <c r="JLZ2" s="165"/>
      <c r="JMA2" s="165"/>
      <c r="JMB2" s="165"/>
      <c r="JMC2" s="165"/>
      <c r="JMD2" s="165"/>
      <c r="JME2" s="165"/>
      <c r="JMF2" s="165"/>
      <c r="JMG2" s="165"/>
      <c r="JMH2" s="165"/>
      <c r="JMI2" s="165"/>
      <c r="JMJ2" s="165"/>
      <c r="JMK2" s="165"/>
      <c r="JML2" s="165"/>
      <c r="JMM2" s="165"/>
      <c r="JMN2" s="165"/>
      <c r="JMO2" s="165"/>
      <c r="JMP2" s="165"/>
      <c r="JMQ2" s="165"/>
      <c r="JMR2" s="165"/>
      <c r="JMS2" s="165"/>
      <c r="JMT2" s="165"/>
      <c r="JMU2" s="165"/>
      <c r="JMV2" s="165"/>
      <c r="JMW2" s="165"/>
      <c r="JMX2" s="165"/>
      <c r="JMY2" s="165"/>
      <c r="JMZ2" s="165"/>
      <c r="JNA2" s="165"/>
      <c r="JNB2" s="165"/>
      <c r="JNC2" s="165"/>
      <c r="JND2" s="165"/>
      <c r="JNE2" s="165"/>
      <c r="JNF2" s="165"/>
      <c r="JNG2" s="165"/>
      <c r="JNH2" s="165"/>
      <c r="JNI2" s="165"/>
      <c r="JNJ2" s="165"/>
      <c r="JNK2" s="165"/>
      <c r="JNL2" s="165"/>
      <c r="JNM2" s="165"/>
      <c r="JNN2" s="165"/>
      <c r="JNO2" s="165"/>
      <c r="JNP2" s="165"/>
      <c r="JNQ2" s="165"/>
      <c r="JNR2" s="165"/>
      <c r="JNS2" s="165"/>
      <c r="JNT2" s="165"/>
      <c r="JNU2" s="165"/>
      <c r="JNV2" s="165"/>
      <c r="JNW2" s="165"/>
      <c r="JNX2" s="165"/>
      <c r="JNY2" s="165"/>
      <c r="JNZ2" s="165"/>
      <c r="JOA2" s="165"/>
      <c r="JOB2" s="165"/>
      <c r="JOC2" s="165"/>
      <c r="JOD2" s="165"/>
      <c r="JOE2" s="165"/>
      <c r="JOF2" s="165"/>
      <c r="JOG2" s="165"/>
      <c r="JOH2" s="165"/>
      <c r="JOI2" s="165"/>
      <c r="JOJ2" s="165"/>
      <c r="JOK2" s="165"/>
      <c r="JOL2" s="165"/>
      <c r="JOM2" s="165"/>
      <c r="JON2" s="165"/>
      <c r="JOO2" s="165"/>
      <c r="JOP2" s="165"/>
      <c r="JOQ2" s="165"/>
      <c r="JOR2" s="165"/>
      <c r="JOS2" s="165"/>
      <c r="JOT2" s="165"/>
      <c r="JOU2" s="165"/>
      <c r="JOV2" s="165"/>
      <c r="JOW2" s="165"/>
      <c r="JOX2" s="165"/>
      <c r="JOY2" s="165"/>
      <c r="JOZ2" s="165"/>
      <c r="JPA2" s="165"/>
      <c r="JPB2" s="165"/>
      <c r="JPC2" s="165"/>
      <c r="JPD2" s="165"/>
      <c r="JPE2" s="165"/>
      <c r="JPF2" s="165"/>
      <c r="JPG2" s="165"/>
      <c r="JPH2" s="165"/>
      <c r="JPI2" s="165"/>
      <c r="JPJ2" s="165"/>
      <c r="JPK2" s="165"/>
      <c r="JPL2" s="165"/>
      <c r="JPM2" s="165"/>
      <c r="JPN2" s="165"/>
      <c r="JPO2" s="165"/>
      <c r="JPP2" s="165"/>
      <c r="JPQ2" s="165"/>
      <c r="JPR2" s="165"/>
      <c r="JPS2" s="165"/>
      <c r="JPT2" s="165"/>
      <c r="JPU2" s="165"/>
      <c r="JPV2" s="165"/>
      <c r="JPW2" s="165"/>
      <c r="JPX2" s="165"/>
      <c r="JPY2" s="165"/>
      <c r="JPZ2" s="165"/>
      <c r="JQA2" s="165"/>
      <c r="JQB2" s="165"/>
      <c r="JQC2" s="165"/>
      <c r="JQD2" s="165"/>
      <c r="JQE2" s="165"/>
      <c r="JQF2" s="165"/>
      <c r="JQG2" s="165"/>
      <c r="JQH2" s="165"/>
      <c r="JQI2" s="165"/>
      <c r="JQJ2" s="165"/>
      <c r="JQK2" s="165"/>
      <c r="JQL2" s="165"/>
      <c r="JQM2" s="165"/>
      <c r="JQN2" s="165"/>
      <c r="JQO2" s="165"/>
      <c r="JQP2" s="165"/>
      <c r="JQQ2" s="165"/>
      <c r="JQR2" s="165"/>
      <c r="JQS2" s="165"/>
      <c r="JQT2" s="165"/>
      <c r="JQU2" s="165"/>
      <c r="JQV2" s="165"/>
      <c r="JQW2" s="165"/>
      <c r="JQX2" s="165"/>
      <c r="JQY2" s="165"/>
      <c r="JQZ2" s="165"/>
      <c r="JRA2" s="165"/>
      <c r="JRB2" s="165"/>
      <c r="JRC2" s="165"/>
      <c r="JRD2" s="165"/>
      <c r="JRE2" s="165"/>
      <c r="JRF2" s="165"/>
      <c r="JRG2" s="165"/>
      <c r="JRH2" s="165"/>
      <c r="JRI2" s="165"/>
      <c r="JRJ2" s="165"/>
      <c r="JRK2" s="165"/>
      <c r="JRL2" s="165"/>
      <c r="JRM2" s="165"/>
      <c r="JRN2" s="165"/>
      <c r="JRO2" s="165"/>
      <c r="JRP2" s="165"/>
      <c r="JRQ2" s="165"/>
      <c r="JRR2" s="165"/>
      <c r="JRS2" s="165"/>
      <c r="JRT2" s="165"/>
      <c r="JRU2" s="165"/>
      <c r="JRV2" s="165"/>
      <c r="JRW2" s="165"/>
      <c r="JRX2" s="165"/>
      <c r="JRY2" s="165"/>
      <c r="JRZ2" s="165"/>
      <c r="JSA2" s="165"/>
      <c r="JSB2" s="165"/>
      <c r="JSC2" s="165"/>
      <c r="JSD2" s="165"/>
      <c r="JSE2" s="165"/>
      <c r="JSF2" s="165"/>
      <c r="JSG2" s="165"/>
      <c r="JSH2" s="165"/>
      <c r="JSI2" s="165"/>
      <c r="JSJ2" s="165"/>
      <c r="JSK2" s="165"/>
      <c r="JSL2" s="165"/>
      <c r="JSM2" s="165"/>
      <c r="JSN2" s="165"/>
      <c r="JSO2" s="165"/>
      <c r="JSP2" s="165"/>
      <c r="JSQ2" s="165"/>
      <c r="JSR2" s="165"/>
      <c r="JSS2" s="165"/>
      <c r="JST2" s="165"/>
      <c r="JSU2" s="165"/>
      <c r="JSV2" s="165"/>
      <c r="JSW2" s="165"/>
      <c r="JSX2" s="165"/>
      <c r="JSY2" s="165"/>
      <c r="JSZ2" s="165"/>
      <c r="JTA2" s="165"/>
      <c r="JTB2" s="165"/>
      <c r="JTC2" s="165"/>
      <c r="JTD2" s="165"/>
      <c r="JTE2" s="165"/>
      <c r="JTF2" s="165"/>
      <c r="JTG2" s="165"/>
      <c r="JTH2" s="165"/>
      <c r="JTI2" s="165"/>
      <c r="JTJ2" s="165"/>
      <c r="JTK2" s="165"/>
      <c r="JTL2" s="165"/>
      <c r="JTM2" s="165"/>
      <c r="JTN2" s="165"/>
      <c r="JTO2" s="165"/>
      <c r="JTP2" s="165"/>
      <c r="JTQ2" s="165"/>
      <c r="JTR2" s="165"/>
      <c r="JTS2" s="165"/>
      <c r="JTT2" s="165"/>
      <c r="JTU2" s="165"/>
      <c r="JTV2" s="165"/>
      <c r="JTW2" s="165"/>
      <c r="JTX2" s="165"/>
      <c r="JTY2" s="165"/>
      <c r="JTZ2" s="165"/>
      <c r="JUA2" s="165"/>
      <c r="JUB2" s="165"/>
      <c r="JUC2" s="165"/>
      <c r="JUD2" s="165"/>
      <c r="JUE2" s="165"/>
      <c r="JUF2" s="165"/>
      <c r="JUG2" s="165"/>
      <c r="JUH2" s="165"/>
      <c r="JUI2" s="165"/>
      <c r="JUJ2" s="165"/>
      <c r="JUK2" s="165"/>
      <c r="JUL2" s="165"/>
      <c r="JUM2" s="165"/>
      <c r="JUN2" s="165"/>
      <c r="JUO2" s="165"/>
      <c r="JUP2" s="165"/>
      <c r="JUQ2" s="165"/>
      <c r="JUR2" s="165"/>
      <c r="JUS2" s="165"/>
      <c r="JUT2" s="165"/>
      <c r="JUU2" s="165"/>
      <c r="JUV2" s="165"/>
      <c r="JUW2" s="165"/>
      <c r="JUX2" s="165"/>
      <c r="JUY2" s="165"/>
      <c r="JUZ2" s="165"/>
      <c r="JVA2" s="165"/>
      <c r="JVB2" s="165"/>
      <c r="JVC2" s="165"/>
      <c r="JVD2" s="165"/>
      <c r="JVE2" s="165"/>
      <c r="JVF2" s="165"/>
      <c r="JVG2" s="165"/>
      <c r="JVH2" s="165"/>
      <c r="JVI2" s="165"/>
      <c r="JVJ2" s="165"/>
      <c r="JVK2" s="165"/>
      <c r="JVL2" s="165"/>
      <c r="JVM2" s="165"/>
      <c r="JVN2" s="165"/>
      <c r="JVO2" s="165"/>
      <c r="JVP2" s="165"/>
      <c r="JVQ2" s="165"/>
      <c r="JVR2" s="165"/>
      <c r="JVS2" s="165"/>
      <c r="JVT2" s="165"/>
      <c r="JVU2" s="165"/>
      <c r="JVV2" s="165"/>
      <c r="JVW2" s="165"/>
      <c r="JVX2" s="165"/>
      <c r="JVY2" s="165"/>
      <c r="JVZ2" s="165"/>
      <c r="JWA2" s="165"/>
      <c r="JWB2" s="165"/>
      <c r="JWC2" s="165"/>
      <c r="JWD2" s="165"/>
      <c r="JWE2" s="165"/>
      <c r="JWF2" s="165"/>
      <c r="JWG2" s="165"/>
      <c r="JWH2" s="165"/>
      <c r="JWI2" s="165"/>
      <c r="JWJ2" s="165"/>
      <c r="JWK2" s="165"/>
      <c r="JWL2" s="165"/>
      <c r="JWM2" s="165"/>
      <c r="JWN2" s="165"/>
      <c r="JWO2" s="165"/>
      <c r="JWP2" s="165"/>
      <c r="JWQ2" s="165"/>
      <c r="JWR2" s="165"/>
      <c r="JWS2" s="165"/>
      <c r="JWT2" s="165"/>
      <c r="JWU2" s="165"/>
      <c r="JWV2" s="165"/>
      <c r="JWW2" s="165"/>
      <c r="JWX2" s="165"/>
      <c r="JWY2" s="165"/>
      <c r="JWZ2" s="165"/>
      <c r="JXA2" s="165"/>
      <c r="JXB2" s="165"/>
      <c r="JXC2" s="165"/>
      <c r="JXD2" s="165"/>
      <c r="JXE2" s="165"/>
      <c r="JXF2" s="165"/>
      <c r="JXG2" s="165"/>
      <c r="JXH2" s="165"/>
      <c r="JXI2" s="165"/>
      <c r="JXJ2" s="165"/>
      <c r="JXK2" s="165"/>
      <c r="JXL2" s="165"/>
      <c r="JXM2" s="165"/>
      <c r="JXN2" s="165"/>
      <c r="JXO2" s="165"/>
      <c r="JXP2" s="165"/>
      <c r="JXQ2" s="165"/>
      <c r="JXR2" s="165"/>
      <c r="JXS2" s="165"/>
      <c r="JXT2" s="165"/>
      <c r="JXU2" s="165"/>
      <c r="JXV2" s="165"/>
      <c r="JXW2" s="165"/>
      <c r="JXX2" s="165"/>
      <c r="JXY2" s="165"/>
      <c r="JXZ2" s="165"/>
      <c r="JYA2" s="165"/>
      <c r="JYB2" s="165"/>
      <c r="JYC2" s="165"/>
      <c r="JYD2" s="165"/>
      <c r="JYE2" s="165"/>
      <c r="JYF2" s="165"/>
      <c r="JYG2" s="165"/>
      <c r="JYH2" s="165"/>
      <c r="JYI2" s="165"/>
      <c r="JYJ2" s="165"/>
      <c r="JYK2" s="165"/>
      <c r="JYL2" s="165"/>
      <c r="JYM2" s="165"/>
      <c r="JYN2" s="165"/>
      <c r="JYO2" s="165"/>
      <c r="JYP2" s="165"/>
      <c r="JYQ2" s="165"/>
      <c r="JYR2" s="165"/>
      <c r="JYS2" s="165"/>
      <c r="JYT2" s="165"/>
      <c r="JYU2" s="165"/>
      <c r="JYV2" s="165"/>
      <c r="JYW2" s="165"/>
      <c r="JYX2" s="165"/>
      <c r="JYY2" s="165"/>
      <c r="JYZ2" s="165"/>
      <c r="JZA2" s="165"/>
      <c r="JZB2" s="165"/>
      <c r="JZC2" s="165"/>
      <c r="JZD2" s="165"/>
      <c r="JZE2" s="165"/>
      <c r="JZF2" s="165"/>
      <c r="JZG2" s="165"/>
      <c r="JZH2" s="165"/>
      <c r="JZI2" s="165"/>
      <c r="JZJ2" s="165"/>
      <c r="JZK2" s="165"/>
      <c r="JZL2" s="165"/>
      <c r="JZM2" s="165"/>
      <c r="JZN2" s="165"/>
      <c r="JZO2" s="165"/>
      <c r="JZP2" s="165"/>
      <c r="JZQ2" s="165"/>
      <c r="JZR2" s="165"/>
      <c r="JZS2" s="165"/>
      <c r="JZT2" s="165"/>
      <c r="JZU2" s="165"/>
      <c r="JZV2" s="165"/>
      <c r="JZW2" s="165"/>
      <c r="JZX2" s="165"/>
      <c r="JZY2" s="165"/>
      <c r="JZZ2" s="165"/>
      <c r="KAA2" s="165"/>
      <c r="KAB2" s="165"/>
      <c r="KAC2" s="165"/>
      <c r="KAD2" s="165"/>
      <c r="KAE2" s="165"/>
      <c r="KAF2" s="165"/>
      <c r="KAG2" s="165"/>
      <c r="KAH2" s="165"/>
      <c r="KAI2" s="165"/>
      <c r="KAJ2" s="165"/>
      <c r="KAK2" s="165"/>
      <c r="KAL2" s="165"/>
      <c r="KAM2" s="165"/>
      <c r="KAN2" s="165"/>
      <c r="KAO2" s="165"/>
      <c r="KAP2" s="165"/>
      <c r="KAQ2" s="165"/>
      <c r="KAR2" s="165"/>
      <c r="KAS2" s="165"/>
      <c r="KAT2" s="165"/>
      <c r="KAU2" s="165"/>
      <c r="KAV2" s="165"/>
      <c r="KAW2" s="165"/>
      <c r="KAX2" s="165"/>
      <c r="KAY2" s="165"/>
      <c r="KAZ2" s="165"/>
      <c r="KBA2" s="165"/>
      <c r="KBB2" s="165"/>
      <c r="KBC2" s="165"/>
      <c r="KBD2" s="165"/>
      <c r="KBE2" s="165"/>
      <c r="KBF2" s="165"/>
      <c r="KBG2" s="165"/>
      <c r="KBH2" s="165"/>
      <c r="KBI2" s="165"/>
      <c r="KBJ2" s="165"/>
      <c r="KBK2" s="165"/>
      <c r="KBL2" s="165"/>
      <c r="KBM2" s="165"/>
      <c r="KBN2" s="165"/>
      <c r="KBO2" s="165"/>
      <c r="KBP2" s="165"/>
      <c r="KBQ2" s="165"/>
      <c r="KBR2" s="165"/>
      <c r="KBS2" s="165"/>
      <c r="KBT2" s="165"/>
      <c r="KBU2" s="165"/>
      <c r="KBV2" s="165"/>
      <c r="KBW2" s="165"/>
      <c r="KBX2" s="165"/>
      <c r="KBY2" s="165"/>
      <c r="KBZ2" s="165"/>
      <c r="KCA2" s="165"/>
      <c r="KCB2" s="165"/>
      <c r="KCC2" s="165"/>
      <c r="KCD2" s="165"/>
      <c r="KCE2" s="165"/>
      <c r="KCF2" s="165"/>
      <c r="KCG2" s="165"/>
      <c r="KCH2" s="165"/>
      <c r="KCI2" s="165"/>
      <c r="KCJ2" s="165"/>
      <c r="KCK2" s="165"/>
      <c r="KCL2" s="165"/>
      <c r="KCM2" s="165"/>
      <c r="KCN2" s="165"/>
      <c r="KCO2" s="165"/>
      <c r="KCP2" s="165"/>
      <c r="KCQ2" s="165"/>
      <c r="KCR2" s="165"/>
      <c r="KCS2" s="165"/>
      <c r="KCT2" s="165"/>
      <c r="KCU2" s="165"/>
      <c r="KCV2" s="165"/>
      <c r="KCW2" s="165"/>
      <c r="KCX2" s="165"/>
      <c r="KCY2" s="165"/>
      <c r="KCZ2" s="165"/>
      <c r="KDA2" s="165"/>
      <c r="KDB2" s="165"/>
      <c r="KDC2" s="165"/>
      <c r="KDD2" s="165"/>
      <c r="KDE2" s="165"/>
      <c r="KDF2" s="165"/>
      <c r="KDG2" s="165"/>
      <c r="KDH2" s="165"/>
      <c r="KDI2" s="165"/>
      <c r="KDJ2" s="165"/>
      <c r="KDK2" s="165"/>
      <c r="KDL2" s="165"/>
      <c r="KDM2" s="165"/>
      <c r="KDN2" s="165"/>
      <c r="KDO2" s="165"/>
      <c r="KDP2" s="165"/>
      <c r="KDQ2" s="165"/>
      <c r="KDR2" s="165"/>
      <c r="KDS2" s="165"/>
      <c r="KDT2" s="165"/>
      <c r="KDU2" s="165"/>
      <c r="KDV2" s="165"/>
      <c r="KDW2" s="165"/>
      <c r="KDX2" s="165"/>
      <c r="KDY2" s="165"/>
      <c r="KDZ2" s="165"/>
      <c r="KEA2" s="165"/>
      <c r="KEB2" s="165"/>
      <c r="KEC2" s="165"/>
      <c r="KED2" s="165"/>
      <c r="KEE2" s="165"/>
      <c r="KEF2" s="165"/>
      <c r="KEG2" s="165"/>
      <c r="KEH2" s="165"/>
      <c r="KEI2" s="165"/>
      <c r="KEJ2" s="165"/>
      <c r="KEK2" s="165"/>
      <c r="KEL2" s="165"/>
      <c r="KEM2" s="165"/>
      <c r="KEN2" s="165"/>
      <c r="KEO2" s="165"/>
      <c r="KEP2" s="165"/>
      <c r="KEQ2" s="165"/>
      <c r="KER2" s="165"/>
      <c r="KES2" s="165"/>
      <c r="KET2" s="165"/>
      <c r="KEU2" s="165"/>
      <c r="KEV2" s="165"/>
      <c r="KEW2" s="165"/>
      <c r="KEX2" s="165"/>
      <c r="KEY2" s="165"/>
      <c r="KEZ2" s="165"/>
      <c r="KFA2" s="165"/>
      <c r="KFB2" s="165"/>
      <c r="KFC2" s="165"/>
      <c r="KFD2" s="165"/>
      <c r="KFE2" s="165"/>
      <c r="KFF2" s="165"/>
      <c r="KFG2" s="165"/>
      <c r="KFH2" s="165"/>
      <c r="KFI2" s="165"/>
      <c r="KFJ2" s="165"/>
      <c r="KFK2" s="165"/>
      <c r="KFL2" s="165"/>
      <c r="KFM2" s="165"/>
      <c r="KFN2" s="165"/>
      <c r="KFO2" s="165"/>
      <c r="KFP2" s="165"/>
      <c r="KFQ2" s="165"/>
      <c r="KFR2" s="165"/>
      <c r="KFS2" s="165"/>
      <c r="KFT2" s="165"/>
      <c r="KFU2" s="165"/>
      <c r="KFV2" s="165"/>
      <c r="KFW2" s="165"/>
      <c r="KFX2" s="165"/>
      <c r="KFY2" s="165"/>
      <c r="KFZ2" s="165"/>
      <c r="KGA2" s="165"/>
      <c r="KGB2" s="165"/>
      <c r="KGC2" s="165"/>
      <c r="KGD2" s="165"/>
      <c r="KGE2" s="165"/>
      <c r="KGF2" s="165"/>
      <c r="KGG2" s="165"/>
      <c r="KGH2" s="165"/>
      <c r="KGI2" s="165"/>
      <c r="KGJ2" s="165"/>
      <c r="KGK2" s="165"/>
      <c r="KGL2" s="165"/>
      <c r="KGM2" s="165"/>
      <c r="KGN2" s="165"/>
      <c r="KGO2" s="165"/>
      <c r="KGP2" s="165"/>
      <c r="KGQ2" s="165"/>
      <c r="KGR2" s="165"/>
      <c r="KGS2" s="165"/>
      <c r="KGT2" s="165"/>
      <c r="KGU2" s="165"/>
      <c r="KGV2" s="165"/>
      <c r="KGW2" s="165"/>
      <c r="KGX2" s="165"/>
      <c r="KGY2" s="165"/>
      <c r="KGZ2" s="165"/>
      <c r="KHA2" s="165"/>
      <c r="KHB2" s="165"/>
      <c r="KHC2" s="165"/>
      <c r="KHD2" s="165"/>
      <c r="KHE2" s="165"/>
      <c r="KHF2" s="165"/>
      <c r="KHG2" s="165"/>
      <c r="KHH2" s="165"/>
      <c r="KHI2" s="165"/>
      <c r="KHJ2" s="165"/>
      <c r="KHK2" s="165"/>
      <c r="KHL2" s="165"/>
      <c r="KHM2" s="165"/>
      <c r="KHN2" s="165"/>
      <c r="KHO2" s="165"/>
      <c r="KHP2" s="165"/>
      <c r="KHQ2" s="165"/>
      <c r="KHR2" s="165"/>
      <c r="KHS2" s="165"/>
      <c r="KHT2" s="165"/>
      <c r="KHU2" s="165"/>
      <c r="KHV2" s="165"/>
      <c r="KHW2" s="165"/>
      <c r="KHX2" s="165"/>
      <c r="KHY2" s="165"/>
      <c r="KHZ2" s="165"/>
      <c r="KIA2" s="165"/>
      <c r="KIB2" s="165"/>
      <c r="KIC2" s="165"/>
      <c r="KID2" s="165"/>
      <c r="KIE2" s="165"/>
      <c r="KIF2" s="165"/>
      <c r="KIG2" s="165"/>
      <c r="KIH2" s="165"/>
      <c r="KII2" s="165"/>
      <c r="KIJ2" s="165"/>
      <c r="KIK2" s="165"/>
      <c r="KIL2" s="165"/>
      <c r="KIM2" s="165"/>
      <c r="KIN2" s="165"/>
      <c r="KIO2" s="165"/>
      <c r="KIP2" s="165"/>
      <c r="KIQ2" s="165"/>
      <c r="KIR2" s="165"/>
      <c r="KIS2" s="165"/>
      <c r="KIT2" s="165"/>
      <c r="KIU2" s="165"/>
      <c r="KIV2" s="165"/>
      <c r="KIW2" s="165"/>
      <c r="KIX2" s="165"/>
      <c r="KIY2" s="165"/>
      <c r="KIZ2" s="165"/>
      <c r="KJA2" s="165"/>
      <c r="KJB2" s="165"/>
      <c r="KJC2" s="165"/>
      <c r="KJD2" s="165"/>
      <c r="KJE2" s="165"/>
      <c r="KJF2" s="165"/>
      <c r="KJG2" s="165"/>
      <c r="KJH2" s="165"/>
      <c r="KJI2" s="165"/>
      <c r="KJJ2" s="165"/>
      <c r="KJK2" s="165"/>
      <c r="KJL2" s="165"/>
      <c r="KJM2" s="165"/>
      <c r="KJN2" s="165"/>
      <c r="KJO2" s="165"/>
      <c r="KJP2" s="165"/>
      <c r="KJQ2" s="165"/>
      <c r="KJR2" s="165"/>
      <c r="KJS2" s="165"/>
      <c r="KJT2" s="165"/>
      <c r="KJU2" s="165"/>
      <c r="KJV2" s="165"/>
      <c r="KJW2" s="165"/>
      <c r="KJX2" s="165"/>
      <c r="KJY2" s="165"/>
      <c r="KJZ2" s="165"/>
      <c r="KKA2" s="165"/>
      <c r="KKB2" s="165"/>
      <c r="KKC2" s="165"/>
      <c r="KKD2" s="165"/>
      <c r="KKE2" s="165"/>
      <c r="KKF2" s="165"/>
      <c r="KKG2" s="165"/>
      <c r="KKH2" s="165"/>
      <c r="KKI2" s="165"/>
      <c r="KKJ2" s="165"/>
      <c r="KKK2" s="165"/>
      <c r="KKL2" s="165"/>
      <c r="KKM2" s="165"/>
      <c r="KKN2" s="165"/>
      <c r="KKO2" s="165"/>
      <c r="KKP2" s="165"/>
      <c r="KKQ2" s="165"/>
      <c r="KKR2" s="165"/>
      <c r="KKS2" s="165"/>
      <c r="KKT2" s="165"/>
      <c r="KKU2" s="165"/>
      <c r="KKV2" s="165"/>
      <c r="KKW2" s="165"/>
      <c r="KKX2" s="165"/>
      <c r="KKY2" s="165"/>
      <c r="KKZ2" s="165"/>
      <c r="KLA2" s="165"/>
      <c r="KLB2" s="165"/>
      <c r="KLC2" s="165"/>
      <c r="KLD2" s="165"/>
      <c r="KLE2" s="165"/>
      <c r="KLF2" s="165"/>
      <c r="KLG2" s="165"/>
      <c r="KLH2" s="165"/>
      <c r="KLI2" s="165"/>
      <c r="KLJ2" s="165"/>
      <c r="KLK2" s="165"/>
      <c r="KLL2" s="165"/>
      <c r="KLM2" s="165"/>
      <c r="KLN2" s="165"/>
      <c r="KLO2" s="165"/>
      <c r="KLP2" s="165"/>
      <c r="KLQ2" s="165"/>
      <c r="KLR2" s="165"/>
      <c r="KLS2" s="165"/>
      <c r="KLT2" s="165"/>
      <c r="KLU2" s="165"/>
      <c r="KLV2" s="165"/>
      <c r="KLW2" s="165"/>
      <c r="KLX2" s="165"/>
      <c r="KLY2" s="165"/>
      <c r="KLZ2" s="165"/>
      <c r="KMA2" s="165"/>
      <c r="KMB2" s="165"/>
      <c r="KMC2" s="165"/>
      <c r="KMD2" s="165"/>
      <c r="KME2" s="165"/>
      <c r="KMF2" s="165"/>
      <c r="KMG2" s="165"/>
      <c r="KMH2" s="165"/>
      <c r="KMI2" s="165"/>
      <c r="KMJ2" s="165"/>
      <c r="KMK2" s="165"/>
      <c r="KML2" s="165"/>
      <c r="KMM2" s="165"/>
      <c r="KMN2" s="165"/>
      <c r="KMO2" s="165"/>
      <c r="KMP2" s="165"/>
      <c r="KMQ2" s="165"/>
      <c r="KMR2" s="165"/>
      <c r="KMS2" s="165"/>
      <c r="KMT2" s="165"/>
      <c r="KMU2" s="165"/>
      <c r="KMV2" s="165"/>
      <c r="KMW2" s="165"/>
      <c r="KMX2" s="165"/>
      <c r="KMY2" s="165"/>
      <c r="KMZ2" s="165"/>
      <c r="KNA2" s="165"/>
      <c r="KNB2" s="165"/>
      <c r="KNC2" s="165"/>
      <c r="KND2" s="165"/>
      <c r="KNE2" s="165"/>
      <c r="KNF2" s="165"/>
      <c r="KNG2" s="165"/>
      <c r="KNH2" s="165"/>
      <c r="KNI2" s="165"/>
      <c r="KNJ2" s="165"/>
      <c r="KNK2" s="165"/>
      <c r="KNL2" s="165"/>
      <c r="KNM2" s="165"/>
      <c r="KNN2" s="165"/>
      <c r="KNO2" s="165"/>
      <c r="KNP2" s="165"/>
      <c r="KNQ2" s="165"/>
      <c r="KNR2" s="165"/>
      <c r="KNS2" s="165"/>
      <c r="KNT2" s="165"/>
      <c r="KNU2" s="165"/>
      <c r="KNV2" s="165"/>
      <c r="KNW2" s="165"/>
      <c r="KNX2" s="165"/>
      <c r="KNY2" s="165"/>
      <c r="KNZ2" s="165"/>
      <c r="KOA2" s="165"/>
      <c r="KOB2" s="165"/>
      <c r="KOC2" s="165"/>
      <c r="KOD2" s="165"/>
      <c r="KOE2" s="165"/>
      <c r="KOF2" s="165"/>
      <c r="KOG2" s="165"/>
      <c r="KOH2" s="165"/>
      <c r="KOI2" s="165"/>
      <c r="KOJ2" s="165"/>
      <c r="KOK2" s="165"/>
      <c r="KOL2" s="165"/>
      <c r="KOM2" s="165"/>
      <c r="KON2" s="165"/>
      <c r="KOO2" s="165"/>
      <c r="KOP2" s="165"/>
      <c r="KOQ2" s="165"/>
      <c r="KOR2" s="165"/>
      <c r="KOS2" s="165"/>
      <c r="KOT2" s="165"/>
      <c r="KOU2" s="165"/>
      <c r="KOV2" s="165"/>
      <c r="KOW2" s="165"/>
      <c r="KOX2" s="165"/>
      <c r="KOY2" s="165"/>
      <c r="KOZ2" s="165"/>
      <c r="KPA2" s="165"/>
      <c r="KPB2" s="165"/>
      <c r="KPC2" s="165"/>
      <c r="KPD2" s="165"/>
      <c r="KPE2" s="165"/>
      <c r="KPF2" s="165"/>
      <c r="KPG2" s="165"/>
      <c r="KPH2" s="165"/>
      <c r="KPI2" s="165"/>
      <c r="KPJ2" s="165"/>
      <c r="KPK2" s="165"/>
      <c r="KPL2" s="165"/>
      <c r="KPM2" s="165"/>
      <c r="KPN2" s="165"/>
      <c r="KPO2" s="165"/>
      <c r="KPP2" s="165"/>
      <c r="KPQ2" s="165"/>
      <c r="KPR2" s="165"/>
      <c r="KPS2" s="165"/>
      <c r="KPT2" s="165"/>
      <c r="KPU2" s="165"/>
      <c r="KPV2" s="165"/>
      <c r="KPW2" s="165"/>
      <c r="KPX2" s="165"/>
      <c r="KPY2" s="165"/>
      <c r="KPZ2" s="165"/>
      <c r="KQA2" s="165"/>
      <c r="KQB2" s="165"/>
      <c r="KQC2" s="165"/>
      <c r="KQD2" s="165"/>
      <c r="KQE2" s="165"/>
      <c r="KQF2" s="165"/>
      <c r="KQG2" s="165"/>
      <c r="KQH2" s="165"/>
      <c r="KQI2" s="165"/>
      <c r="KQJ2" s="165"/>
      <c r="KQK2" s="165"/>
      <c r="KQL2" s="165"/>
      <c r="KQM2" s="165"/>
      <c r="KQN2" s="165"/>
      <c r="KQO2" s="165"/>
      <c r="KQP2" s="165"/>
      <c r="KQQ2" s="165"/>
      <c r="KQR2" s="165"/>
      <c r="KQS2" s="165"/>
      <c r="KQT2" s="165"/>
      <c r="KQU2" s="165"/>
      <c r="KQV2" s="165"/>
      <c r="KQW2" s="165"/>
      <c r="KQX2" s="165"/>
      <c r="KQY2" s="165"/>
      <c r="KQZ2" s="165"/>
      <c r="KRA2" s="165"/>
      <c r="KRB2" s="165"/>
      <c r="KRC2" s="165"/>
      <c r="KRD2" s="165"/>
      <c r="KRE2" s="165"/>
      <c r="KRF2" s="165"/>
      <c r="KRG2" s="165"/>
      <c r="KRH2" s="165"/>
      <c r="KRI2" s="165"/>
      <c r="KRJ2" s="165"/>
      <c r="KRK2" s="165"/>
      <c r="KRL2" s="165"/>
      <c r="KRM2" s="165"/>
      <c r="KRN2" s="165"/>
      <c r="KRO2" s="165"/>
      <c r="KRP2" s="165"/>
      <c r="KRQ2" s="165"/>
      <c r="KRR2" s="165"/>
      <c r="KRS2" s="165"/>
      <c r="KRT2" s="165"/>
      <c r="KRU2" s="165"/>
      <c r="KRV2" s="165"/>
      <c r="KRW2" s="165"/>
      <c r="KRX2" s="165"/>
      <c r="KRY2" s="165"/>
      <c r="KRZ2" s="165"/>
      <c r="KSA2" s="165"/>
      <c r="KSB2" s="165"/>
      <c r="KSC2" s="165"/>
      <c r="KSD2" s="165"/>
      <c r="KSE2" s="165"/>
      <c r="KSF2" s="165"/>
      <c r="KSG2" s="165"/>
      <c r="KSH2" s="165"/>
      <c r="KSI2" s="165"/>
      <c r="KSJ2" s="165"/>
      <c r="KSK2" s="165"/>
      <c r="KSL2" s="165"/>
      <c r="KSM2" s="165"/>
      <c r="KSN2" s="165"/>
      <c r="KSO2" s="165"/>
      <c r="KSP2" s="165"/>
      <c r="KSQ2" s="165"/>
      <c r="KSR2" s="165"/>
      <c r="KSS2" s="165"/>
      <c r="KST2" s="165"/>
      <c r="KSU2" s="165"/>
      <c r="KSV2" s="165"/>
      <c r="KSW2" s="165"/>
      <c r="KSX2" s="165"/>
      <c r="KSY2" s="165"/>
      <c r="KSZ2" s="165"/>
      <c r="KTA2" s="165"/>
      <c r="KTB2" s="165"/>
      <c r="KTC2" s="165"/>
      <c r="KTD2" s="165"/>
      <c r="KTE2" s="165"/>
      <c r="KTF2" s="165"/>
      <c r="KTG2" s="165"/>
      <c r="KTH2" s="165"/>
      <c r="KTI2" s="165"/>
      <c r="KTJ2" s="165"/>
      <c r="KTK2" s="165"/>
      <c r="KTL2" s="165"/>
      <c r="KTM2" s="165"/>
      <c r="KTN2" s="165"/>
      <c r="KTO2" s="165"/>
      <c r="KTP2" s="165"/>
      <c r="KTQ2" s="165"/>
      <c r="KTR2" s="165"/>
      <c r="KTS2" s="165"/>
      <c r="KTT2" s="165"/>
      <c r="KTU2" s="165"/>
      <c r="KTV2" s="165"/>
      <c r="KTW2" s="165"/>
      <c r="KTX2" s="165"/>
      <c r="KTY2" s="165"/>
      <c r="KTZ2" s="165"/>
      <c r="KUA2" s="165"/>
      <c r="KUB2" s="165"/>
      <c r="KUC2" s="165"/>
      <c r="KUD2" s="165"/>
      <c r="KUE2" s="165"/>
      <c r="KUF2" s="165"/>
      <c r="KUG2" s="165"/>
      <c r="KUH2" s="165"/>
      <c r="KUI2" s="165"/>
      <c r="KUJ2" s="165"/>
      <c r="KUK2" s="165"/>
      <c r="KUL2" s="165"/>
      <c r="KUM2" s="165"/>
      <c r="KUN2" s="165"/>
      <c r="KUO2" s="165"/>
      <c r="KUP2" s="165"/>
      <c r="KUQ2" s="165"/>
      <c r="KUR2" s="165"/>
      <c r="KUS2" s="165"/>
      <c r="KUT2" s="165"/>
      <c r="KUU2" s="165"/>
      <c r="KUV2" s="165"/>
      <c r="KUW2" s="165"/>
      <c r="KUX2" s="165"/>
      <c r="KUY2" s="165"/>
      <c r="KUZ2" s="165"/>
      <c r="KVA2" s="165"/>
      <c r="KVB2" s="165"/>
      <c r="KVC2" s="165"/>
      <c r="KVD2" s="165"/>
      <c r="KVE2" s="165"/>
      <c r="KVF2" s="165"/>
      <c r="KVG2" s="165"/>
      <c r="KVH2" s="165"/>
      <c r="KVI2" s="165"/>
      <c r="KVJ2" s="165"/>
      <c r="KVK2" s="165"/>
      <c r="KVL2" s="165"/>
      <c r="KVM2" s="165"/>
      <c r="KVN2" s="165"/>
      <c r="KVO2" s="165"/>
      <c r="KVP2" s="165"/>
      <c r="KVQ2" s="165"/>
      <c r="KVR2" s="165"/>
      <c r="KVS2" s="165"/>
      <c r="KVT2" s="165"/>
      <c r="KVU2" s="165"/>
      <c r="KVV2" s="165"/>
      <c r="KVW2" s="165"/>
      <c r="KVX2" s="165"/>
      <c r="KVY2" s="165"/>
      <c r="KVZ2" s="165"/>
      <c r="KWA2" s="165"/>
      <c r="KWB2" s="165"/>
      <c r="KWC2" s="165"/>
      <c r="KWD2" s="165"/>
      <c r="KWE2" s="165"/>
      <c r="KWF2" s="165"/>
      <c r="KWG2" s="165"/>
      <c r="KWH2" s="165"/>
      <c r="KWI2" s="165"/>
      <c r="KWJ2" s="165"/>
      <c r="KWK2" s="165"/>
      <c r="KWL2" s="165"/>
      <c r="KWM2" s="165"/>
      <c r="KWN2" s="165"/>
      <c r="KWO2" s="165"/>
      <c r="KWP2" s="165"/>
      <c r="KWQ2" s="165"/>
      <c r="KWR2" s="165"/>
      <c r="KWS2" s="165"/>
      <c r="KWT2" s="165"/>
      <c r="KWU2" s="165"/>
      <c r="KWV2" s="165"/>
      <c r="KWW2" s="165"/>
      <c r="KWX2" s="165"/>
      <c r="KWY2" s="165"/>
      <c r="KWZ2" s="165"/>
      <c r="KXA2" s="165"/>
      <c r="KXB2" s="165"/>
      <c r="KXC2" s="165"/>
      <c r="KXD2" s="165"/>
      <c r="KXE2" s="165"/>
      <c r="KXF2" s="165"/>
      <c r="KXG2" s="165"/>
      <c r="KXH2" s="165"/>
      <c r="KXI2" s="165"/>
      <c r="KXJ2" s="165"/>
      <c r="KXK2" s="165"/>
      <c r="KXL2" s="165"/>
      <c r="KXM2" s="165"/>
      <c r="KXN2" s="165"/>
      <c r="KXO2" s="165"/>
      <c r="KXP2" s="165"/>
      <c r="KXQ2" s="165"/>
      <c r="KXR2" s="165"/>
      <c r="KXS2" s="165"/>
      <c r="KXT2" s="165"/>
      <c r="KXU2" s="165"/>
      <c r="KXV2" s="165"/>
      <c r="KXW2" s="165"/>
      <c r="KXX2" s="165"/>
      <c r="KXY2" s="165"/>
      <c r="KXZ2" s="165"/>
      <c r="KYA2" s="165"/>
      <c r="KYB2" s="165"/>
      <c r="KYC2" s="165"/>
      <c r="KYD2" s="165"/>
      <c r="KYE2" s="165"/>
      <c r="KYF2" s="165"/>
      <c r="KYG2" s="165"/>
      <c r="KYH2" s="165"/>
      <c r="KYI2" s="165"/>
      <c r="KYJ2" s="165"/>
      <c r="KYK2" s="165"/>
      <c r="KYL2" s="165"/>
      <c r="KYM2" s="165"/>
      <c r="KYN2" s="165"/>
      <c r="KYO2" s="165"/>
      <c r="KYP2" s="165"/>
      <c r="KYQ2" s="165"/>
      <c r="KYR2" s="165"/>
      <c r="KYS2" s="165"/>
      <c r="KYT2" s="165"/>
      <c r="KYU2" s="165"/>
      <c r="KYV2" s="165"/>
      <c r="KYW2" s="165"/>
      <c r="KYX2" s="165"/>
      <c r="KYY2" s="165"/>
      <c r="KYZ2" s="165"/>
      <c r="KZA2" s="165"/>
      <c r="KZB2" s="165"/>
      <c r="KZC2" s="165"/>
      <c r="KZD2" s="165"/>
      <c r="KZE2" s="165"/>
      <c r="KZF2" s="165"/>
      <c r="KZG2" s="165"/>
      <c r="KZH2" s="165"/>
      <c r="KZI2" s="165"/>
      <c r="KZJ2" s="165"/>
      <c r="KZK2" s="165"/>
      <c r="KZL2" s="165"/>
      <c r="KZM2" s="165"/>
      <c r="KZN2" s="165"/>
      <c r="KZO2" s="165"/>
      <c r="KZP2" s="165"/>
      <c r="KZQ2" s="165"/>
      <c r="KZR2" s="165"/>
      <c r="KZS2" s="165"/>
      <c r="KZT2" s="165"/>
      <c r="KZU2" s="165"/>
      <c r="KZV2" s="165"/>
      <c r="KZW2" s="165"/>
      <c r="KZX2" s="165"/>
      <c r="KZY2" s="165"/>
      <c r="KZZ2" s="165"/>
      <c r="LAA2" s="165"/>
      <c r="LAB2" s="165"/>
      <c r="LAC2" s="165"/>
      <c r="LAD2" s="165"/>
      <c r="LAE2" s="165"/>
      <c r="LAF2" s="165"/>
      <c r="LAG2" s="165"/>
      <c r="LAH2" s="165"/>
      <c r="LAI2" s="165"/>
      <c r="LAJ2" s="165"/>
      <c r="LAK2" s="165"/>
      <c r="LAL2" s="165"/>
      <c r="LAM2" s="165"/>
      <c r="LAN2" s="165"/>
      <c r="LAO2" s="165"/>
      <c r="LAP2" s="165"/>
      <c r="LAQ2" s="165"/>
      <c r="LAR2" s="165"/>
      <c r="LAS2" s="165"/>
      <c r="LAT2" s="165"/>
      <c r="LAU2" s="165"/>
      <c r="LAV2" s="165"/>
      <c r="LAW2" s="165"/>
      <c r="LAX2" s="165"/>
      <c r="LAY2" s="165"/>
      <c r="LAZ2" s="165"/>
      <c r="LBA2" s="165"/>
      <c r="LBB2" s="165"/>
      <c r="LBC2" s="165"/>
      <c r="LBD2" s="165"/>
      <c r="LBE2" s="165"/>
      <c r="LBF2" s="165"/>
      <c r="LBG2" s="165"/>
      <c r="LBH2" s="165"/>
      <c r="LBI2" s="165"/>
      <c r="LBJ2" s="165"/>
      <c r="LBK2" s="165"/>
      <c r="LBL2" s="165"/>
      <c r="LBM2" s="165"/>
      <c r="LBN2" s="165"/>
      <c r="LBO2" s="165"/>
      <c r="LBP2" s="165"/>
      <c r="LBQ2" s="165"/>
      <c r="LBR2" s="165"/>
      <c r="LBS2" s="165"/>
      <c r="LBT2" s="165"/>
      <c r="LBU2" s="165"/>
      <c r="LBV2" s="165"/>
      <c r="LBW2" s="165"/>
      <c r="LBX2" s="165"/>
      <c r="LBY2" s="165"/>
      <c r="LBZ2" s="165"/>
      <c r="LCA2" s="165"/>
      <c r="LCB2" s="165"/>
      <c r="LCC2" s="165"/>
      <c r="LCD2" s="165"/>
      <c r="LCE2" s="165"/>
      <c r="LCF2" s="165"/>
      <c r="LCG2" s="165"/>
      <c r="LCH2" s="165"/>
      <c r="LCI2" s="165"/>
      <c r="LCJ2" s="165"/>
      <c r="LCK2" s="165"/>
      <c r="LCL2" s="165"/>
      <c r="LCM2" s="165"/>
      <c r="LCN2" s="165"/>
      <c r="LCO2" s="165"/>
      <c r="LCP2" s="165"/>
      <c r="LCQ2" s="165"/>
      <c r="LCR2" s="165"/>
      <c r="LCS2" s="165"/>
      <c r="LCT2" s="165"/>
      <c r="LCU2" s="165"/>
      <c r="LCV2" s="165"/>
      <c r="LCW2" s="165"/>
      <c r="LCX2" s="165"/>
      <c r="LCY2" s="165"/>
      <c r="LCZ2" s="165"/>
      <c r="LDA2" s="165"/>
      <c r="LDB2" s="165"/>
      <c r="LDC2" s="165"/>
      <c r="LDD2" s="165"/>
      <c r="LDE2" s="165"/>
      <c r="LDF2" s="165"/>
      <c r="LDG2" s="165"/>
      <c r="LDH2" s="165"/>
      <c r="LDI2" s="165"/>
      <c r="LDJ2" s="165"/>
      <c r="LDK2" s="165"/>
      <c r="LDL2" s="165"/>
      <c r="LDM2" s="165"/>
      <c r="LDN2" s="165"/>
      <c r="LDO2" s="165"/>
      <c r="LDP2" s="165"/>
      <c r="LDQ2" s="165"/>
      <c r="LDR2" s="165"/>
      <c r="LDS2" s="165"/>
      <c r="LDT2" s="165"/>
      <c r="LDU2" s="165"/>
      <c r="LDV2" s="165"/>
      <c r="LDW2" s="165"/>
      <c r="LDX2" s="165"/>
      <c r="LDY2" s="165"/>
      <c r="LDZ2" s="165"/>
      <c r="LEA2" s="165"/>
      <c r="LEB2" s="165"/>
      <c r="LEC2" s="165"/>
      <c r="LED2" s="165"/>
      <c r="LEE2" s="165"/>
      <c r="LEF2" s="165"/>
      <c r="LEG2" s="165"/>
      <c r="LEH2" s="165"/>
      <c r="LEI2" s="165"/>
      <c r="LEJ2" s="165"/>
      <c r="LEK2" s="165"/>
      <c r="LEL2" s="165"/>
      <c r="LEM2" s="165"/>
      <c r="LEN2" s="165"/>
      <c r="LEO2" s="165"/>
      <c r="LEP2" s="165"/>
      <c r="LEQ2" s="165"/>
      <c r="LER2" s="165"/>
      <c r="LES2" s="165"/>
      <c r="LET2" s="165"/>
      <c r="LEU2" s="165"/>
      <c r="LEV2" s="165"/>
      <c r="LEW2" s="165"/>
      <c r="LEX2" s="165"/>
      <c r="LEY2" s="165"/>
      <c r="LEZ2" s="165"/>
      <c r="LFA2" s="165"/>
      <c r="LFB2" s="165"/>
      <c r="LFC2" s="165"/>
      <c r="LFD2" s="165"/>
      <c r="LFE2" s="165"/>
      <c r="LFF2" s="165"/>
      <c r="LFG2" s="165"/>
      <c r="LFH2" s="165"/>
      <c r="LFI2" s="165"/>
      <c r="LFJ2" s="165"/>
      <c r="LFK2" s="165"/>
      <c r="LFL2" s="165"/>
      <c r="LFM2" s="165"/>
      <c r="LFN2" s="165"/>
      <c r="LFO2" s="165"/>
      <c r="LFP2" s="165"/>
      <c r="LFQ2" s="165"/>
      <c r="LFR2" s="165"/>
      <c r="LFS2" s="165"/>
      <c r="LFT2" s="165"/>
      <c r="LFU2" s="165"/>
      <c r="LFV2" s="165"/>
      <c r="LFW2" s="165"/>
      <c r="LFX2" s="165"/>
      <c r="LFY2" s="165"/>
      <c r="LFZ2" s="165"/>
      <c r="LGA2" s="165"/>
      <c r="LGB2" s="165"/>
      <c r="LGC2" s="165"/>
      <c r="LGD2" s="165"/>
      <c r="LGE2" s="165"/>
      <c r="LGF2" s="165"/>
      <c r="LGG2" s="165"/>
      <c r="LGH2" s="165"/>
      <c r="LGI2" s="165"/>
      <c r="LGJ2" s="165"/>
      <c r="LGK2" s="165"/>
      <c r="LGL2" s="165"/>
      <c r="LGM2" s="165"/>
      <c r="LGN2" s="165"/>
      <c r="LGO2" s="165"/>
      <c r="LGP2" s="165"/>
      <c r="LGQ2" s="165"/>
      <c r="LGR2" s="165"/>
      <c r="LGS2" s="165"/>
      <c r="LGT2" s="165"/>
      <c r="LGU2" s="165"/>
      <c r="LGV2" s="165"/>
      <c r="LGW2" s="165"/>
      <c r="LGX2" s="165"/>
      <c r="LGY2" s="165"/>
      <c r="LGZ2" s="165"/>
      <c r="LHA2" s="165"/>
      <c r="LHB2" s="165"/>
      <c r="LHC2" s="165"/>
      <c r="LHD2" s="165"/>
      <c r="LHE2" s="165"/>
      <c r="LHF2" s="165"/>
      <c r="LHG2" s="165"/>
      <c r="LHH2" s="165"/>
      <c r="LHI2" s="165"/>
      <c r="LHJ2" s="165"/>
      <c r="LHK2" s="165"/>
      <c r="LHL2" s="165"/>
      <c r="LHM2" s="165"/>
      <c r="LHN2" s="165"/>
      <c r="LHO2" s="165"/>
      <c r="LHP2" s="165"/>
      <c r="LHQ2" s="165"/>
      <c r="LHR2" s="165"/>
      <c r="LHS2" s="165"/>
      <c r="LHT2" s="165"/>
      <c r="LHU2" s="165"/>
      <c r="LHV2" s="165"/>
      <c r="LHW2" s="165"/>
      <c r="LHX2" s="165"/>
      <c r="LHY2" s="165"/>
      <c r="LHZ2" s="165"/>
      <c r="LIA2" s="165"/>
      <c r="LIB2" s="165"/>
      <c r="LIC2" s="165"/>
      <c r="LID2" s="165"/>
      <c r="LIE2" s="165"/>
      <c r="LIF2" s="165"/>
      <c r="LIG2" s="165"/>
      <c r="LIH2" s="165"/>
      <c r="LII2" s="165"/>
      <c r="LIJ2" s="165"/>
      <c r="LIK2" s="165"/>
      <c r="LIL2" s="165"/>
      <c r="LIM2" s="165"/>
      <c r="LIN2" s="165"/>
      <c r="LIO2" s="165"/>
      <c r="LIP2" s="165"/>
      <c r="LIQ2" s="165"/>
      <c r="LIR2" s="165"/>
      <c r="LIS2" s="165"/>
      <c r="LIT2" s="165"/>
      <c r="LIU2" s="165"/>
      <c r="LIV2" s="165"/>
      <c r="LIW2" s="165"/>
      <c r="LIX2" s="165"/>
      <c r="LIY2" s="165"/>
      <c r="LIZ2" s="165"/>
      <c r="LJA2" s="165"/>
      <c r="LJB2" s="165"/>
      <c r="LJC2" s="165"/>
      <c r="LJD2" s="165"/>
      <c r="LJE2" s="165"/>
      <c r="LJF2" s="165"/>
      <c r="LJG2" s="165"/>
      <c r="LJH2" s="165"/>
      <c r="LJI2" s="165"/>
      <c r="LJJ2" s="165"/>
      <c r="LJK2" s="165"/>
      <c r="LJL2" s="165"/>
      <c r="LJM2" s="165"/>
      <c r="LJN2" s="165"/>
      <c r="LJO2" s="165"/>
      <c r="LJP2" s="165"/>
      <c r="LJQ2" s="165"/>
      <c r="LJR2" s="165"/>
      <c r="LJS2" s="165"/>
      <c r="LJT2" s="165"/>
      <c r="LJU2" s="165"/>
      <c r="LJV2" s="165"/>
      <c r="LJW2" s="165"/>
      <c r="LJX2" s="165"/>
      <c r="LJY2" s="165"/>
      <c r="LJZ2" s="165"/>
      <c r="LKA2" s="165"/>
      <c r="LKB2" s="165"/>
      <c r="LKC2" s="165"/>
      <c r="LKD2" s="165"/>
      <c r="LKE2" s="165"/>
      <c r="LKF2" s="165"/>
      <c r="LKG2" s="165"/>
      <c r="LKH2" s="165"/>
      <c r="LKI2" s="165"/>
      <c r="LKJ2" s="165"/>
      <c r="LKK2" s="165"/>
      <c r="LKL2" s="165"/>
      <c r="LKM2" s="165"/>
      <c r="LKN2" s="165"/>
      <c r="LKO2" s="165"/>
      <c r="LKP2" s="165"/>
      <c r="LKQ2" s="165"/>
      <c r="LKR2" s="165"/>
      <c r="LKS2" s="165"/>
      <c r="LKT2" s="165"/>
      <c r="LKU2" s="165"/>
      <c r="LKV2" s="165"/>
      <c r="LKW2" s="165"/>
      <c r="LKX2" s="165"/>
      <c r="LKY2" s="165"/>
      <c r="LKZ2" s="165"/>
      <c r="LLA2" s="165"/>
      <c r="LLB2" s="165"/>
      <c r="LLC2" s="165"/>
      <c r="LLD2" s="165"/>
      <c r="LLE2" s="165"/>
      <c r="LLF2" s="165"/>
      <c r="LLG2" s="165"/>
      <c r="LLH2" s="165"/>
      <c r="LLI2" s="165"/>
      <c r="LLJ2" s="165"/>
      <c r="LLK2" s="165"/>
      <c r="LLL2" s="165"/>
      <c r="LLM2" s="165"/>
      <c r="LLN2" s="165"/>
      <c r="LLO2" s="165"/>
      <c r="LLP2" s="165"/>
      <c r="LLQ2" s="165"/>
      <c r="LLR2" s="165"/>
      <c r="LLS2" s="165"/>
      <c r="LLT2" s="165"/>
      <c r="LLU2" s="165"/>
      <c r="LLV2" s="165"/>
      <c r="LLW2" s="165"/>
      <c r="LLX2" s="165"/>
      <c r="LLY2" s="165"/>
      <c r="LLZ2" s="165"/>
      <c r="LMA2" s="165"/>
      <c r="LMB2" s="165"/>
      <c r="LMC2" s="165"/>
      <c r="LMD2" s="165"/>
      <c r="LME2" s="165"/>
      <c r="LMF2" s="165"/>
      <c r="LMG2" s="165"/>
      <c r="LMH2" s="165"/>
      <c r="LMI2" s="165"/>
      <c r="LMJ2" s="165"/>
      <c r="LMK2" s="165"/>
      <c r="LML2" s="165"/>
      <c r="LMM2" s="165"/>
      <c r="LMN2" s="165"/>
      <c r="LMO2" s="165"/>
      <c r="LMP2" s="165"/>
      <c r="LMQ2" s="165"/>
      <c r="LMR2" s="165"/>
      <c r="LMS2" s="165"/>
      <c r="LMT2" s="165"/>
      <c r="LMU2" s="165"/>
      <c r="LMV2" s="165"/>
      <c r="LMW2" s="165"/>
      <c r="LMX2" s="165"/>
      <c r="LMY2" s="165"/>
      <c r="LMZ2" s="165"/>
      <c r="LNA2" s="165"/>
      <c r="LNB2" s="165"/>
      <c r="LNC2" s="165"/>
      <c r="LND2" s="165"/>
      <c r="LNE2" s="165"/>
      <c r="LNF2" s="165"/>
      <c r="LNG2" s="165"/>
      <c r="LNH2" s="165"/>
      <c r="LNI2" s="165"/>
      <c r="LNJ2" s="165"/>
      <c r="LNK2" s="165"/>
      <c r="LNL2" s="165"/>
      <c r="LNM2" s="165"/>
      <c r="LNN2" s="165"/>
      <c r="LNO2" s="165"/>
      <c r="LNP2" s="165"/>
      <c r="LNQ2" s="165"/>
      <c r="LNR2" s="165"/>
      <c r="LNS2" s="165"/>
      <c r="LNT2" s="165"/>
      <c r="LNU2" s="165"/>
      <c r="LNV2" s="165"/>
      <c r="LNW2" s="165"/>
      <c r="LNX2" s="165"/>
      <c r="LNY2" s="165"/>
      <c r="LNZ2" s="165"/>
      <c r="LOA2" s="165"/>
      <c r="LOB2" s="165"/>
      <c r="LOC2" s="165"/>
      <c r="LOD2" s="165"/>
      <c r="LOE2" s="165"/>
      <c r="LOF2" s="165"/>
      <c r="LOG2" s="165"/>
      <c r="LOH2" s="165"/>
      <c r="LOI2" s="165"/>
      <c r="LOJ2" s="165"/>
      <c r="LOK2" s="165"/>
      <c r="LOL2" s="165"/>
      <c r="LOM2" s="165"/>
      <c r="LON2" s="165"/>
      <c r="LOO2" s="165"/>
      <c r="LOP2" s="165"/>
      <c r="LOQ2" s="165"/>
      <c r="LOR2" s="165"/>
      <c r="LOS2" s="165"/>
      <c r="LOT2" s="165"/>
      <c r="LOU2" s="165"/>
      <c r="LOV2" s="165"/>
      <c r="LOW2" s="165"/>
      <c r="LOX2" s="165"/>
      <c r="LOY2" s="165"/>
      <c r="LOZ2" s="165"/>
      <c r="LPA2" s="165"/>
      <c r="LPB2" s="165"/>
      <c r="LPC2" s="165"/>
      <c r="LPD2" s="165"/>
      <c r="LPE2" s="165"/>
      <c r="LPF2" s="165"/>
      <c r="LPG2" s="165"/>
      <c r="LPH2" s="165"/>
      <c r="LPI2" s="165"/>
      <c r="LPJ2" s="165"/>
      <c r="LPK2" s="165"/>
      <c r="LPL2" s="165"/>
      <c r="LPM2" s="165"/>
      <c r="LPN2" s="165"/>
      <c r="LPO2" s="165"/>
      <c r="LPP2" s="165"/>
      <c r="LPQ2" s="165"/>
      <c r="LPR2" s="165"/>
      <c r="LPS2" s="165"/>
      <c r="LPT2" s="165"/>
      <c r="LPU2" s="165"/>
      <c r="LPV2" s="165"/>
      <c r="LPW2" s="165"/>
      <c r="LPX2" s="165"/>
      <c r="LPY2" s="165"/>
      <c r="LPZ2" s="165"/>
      <c r="LQA2" s="165"/>
      <c r="LQB2" s="165"/>
      <c r="LQC2" s="165"/>
      <c r="LQD2" s="165"/>
      <c r="LQE2" s="165"/>
      <c r="LQF2" s="165"/>
      <c r="LQG2" s="165"/>
      <c r="LQH2" s="165"/>
      <c r="LQI2" s="165"/>
      <c r="LQJ2" s="165"/>
      <c r="LQK2" s="165"/>
      <c r="LQL2" s="165"/>
      <c r="LQM2" s="165"/>
      <c r="LQN2" s="165"/>
      <c r="LQO2" s="165"/>
      <c r="LQP2" s="165"/>
      <c r="LQQ2" s="165"/>
      <c r="LQR2" s="165"/>
      <c r="LQS2" s="165"/>
      <c r="LQT2" s="165"/>
      <c r="LQU2" s="165"/>
      <c r="LQV2" s="165"/>
      <c r="LQW2" s="165"/>
      <c r="LQX2" s="165"/>
      <c r="LQY2" s="165"/>
      <c r="LQZ2" s="165"/>
      <c r="LRA2" s="165"/>
      <c r="LRB2" s="165"/>
      <c r="LRC2" s="165"/>
      <c r="LRD2" s="165"/>
      <c r="LRE2" s="165"/>
      <c r="LRF2" s="165"/>
      <c r="LRG2" s="165"/>
      <c r="LRH2" s="165"/>
      <c r="LRI2" s="165"/>
      <c r="LRJ2" s="165"/>
      <c r="LRK2" s="165"/>
      <c r="LRL2" s="165"/>
      <c r="LRM2" s="165"/>
      <c r="LRN2" s="165"/>
      <c r="LRO2" s="165"/>
      <c r="LRP2" s="165"/>
      <c r="LRQ2" s="165"/>
      <c r="LRR2" s="165"/>
      <c r="LRS2" s="165"/>
      <c r="LRT2" s="165"/>
      <c r="LRU2" s="165"/>
      <c r="LRV2" s="165"/>
      <c r="LRW2" s="165"/>
      <c r="LRX2" s="165"/>
      <c r="LRY2" s="165"/>
      <c r="LRZ2" s="165"/>
      <c r="LSA2" s="165"/>
      <c r="LSB2" s="165"/>
      <c r="LSC2" s="165"/>
      <c r="LSD2" s="165"/>
      <c r="LSE2" s="165"/>
      <c r="LSF2" s="165"/>
      <c r="LSG2" s="165"/>
      <c r="LSH2" s="165"/>
      <c r="LSI2" s="165"/>
      <c r="LSJ2" s="165"/>
      <c r="LSK2" s="165"/>
      <c r="LSL2" s="165"/>
      <c r="LSM2" s="165"/>
      <c r="LSN2" s="165"/>
      <c r="LSO2" s="165"/>
      <c r="LSP2" s="165"/>
      <c r="LSQ2" s="165"/>
      <c r="LSR2" s="165"/>
      <c r="LSS2" s="165"/>
      <c r="LST2" s="165"/>
      <c r="LSU2" s="165"/>
      <c r="LSV2" s="165"/>
      <c r="LSW2" s="165"/>
      <c r="LSX2" s="165"/>
      <c r="LSY2" s="165"/>
      <c r="LSZ2" s="165"/>
      <c r="LTA2" s="165"/>
      <c r="LTB2" s="165"/>
      <c r="LTC2" s="165"/>
      <c r="LTD2" s="165"/>
      <c r="LTE2" s="165"/>
      <c r="LTF2" s="165"/>
      <c r="LTG2" s="165"/>
      <c r="LTH2" s="165"/>
      <c r="LTI2" s="165"/>
      <c r="LTJ2" s="165"/>
      <c r="LTK2" s="165"/>
      <c r="LTL2" s="165"/>
      <c r="LTM2" s="165"/>
      <c r="LTN2" s="165"/>
      <c r="LTO2" s="165"/>
      <c r="LTP2" s="165"/>
      <c r="LTQ2" s="165"/>
      <c r="LTR2" s="165"/>
      <c r="LTS2" s="165"/>
      <c r="LTT2" s="165"/>
      <c r="LTU2" s="165"/>
      <c r="LTV2" s="165"/>
      <c r="LTW2" s="165"/>
      <c r="LTX2" s="165"/>
      <c r="LTY2" s="165"/>
      <c r="LTZ2" s="165"/>
      <c r="LUA2" s="165"/>
      <c r="LUB2" s="165"/>
      <c r="LUC2" s="165"/>
      <c r="LUD2" s="165"/>
      <c r="LUE2" s="165"/>
      <c r="LUF2" s="165"/>
      <c r="LUG2" s="165"/>
      <c r="LUH2" s="165"/>
      <c r="LUI2" s="165"/>
      <c r="LUJ2" s="165"/>
      <c r="LUK2" s="165"/>
      <c r="LUL2" s="165"/>
      <c r="LUM2" s="165"/>
      <c r="LUN2" s="165"/>
      <c r="LUO2" s="165"/>
      <c r="LUP2" s="165"/>
      <c r="LUQ2" s="165"/>
      <c r="LUR2" s="165"/>
      <c r="LUS2" s="165"/>
      <c r="LUT2" s="165"/>
      <c r="LUU2" s="165"/>
      <c r="LUV2" s="165"/>
      <c r="LUW2" s="165"/>
      <c r="LUX2" s="165"/>
      <c r="LUY2" s="165"/>
      <c r="LUZ2" s="165"/>
      <c r="LVA2" s="165"/>
      <c r="LVB2" s="165"/>
      <c r="LVC2" s="165"/>
      <c r="LVD2" s="165"/>
      <c r="LVE2" s="165"/>
      <c r="LVF2" s="165"/>
      <c r="LVG2" s="165"/>
      <c r="LVH2" s="165"/>
      <c r="LVI2" s="165"/>
      <c r="LVJ2" s="165"/>
      <c r="LVK2" s="165"/>
      <c r="LVL2" s="165"/>
      <c r="LVM2" s="165"/>
      <c r="LVN2" s="165"/>
      <c r="LVO2" s="165"/>
      <c r="LVP2" s="165"/>
      <c r="LVQ2" s="165"/>
      <c r="LVR2" s="165"/>
      <c r="LVS2" s="165"/>
      <c r="LVT2" s="165"/>
      <c r="LVU2" s="165"/>
      <c r="LVV2" s="165"/>
      <c r="LVW2" s="165"/>
      <c r="LVX2" s="165"/>
      <c r="LVY2" s="165"/>
      <c r="LVZ2" s="165"/>
      <c r="LWA2" s="165"/>
      <c r="LWB2" s="165"/>
      <c r="LWC2" s="165"/>
      <c r="LWD2" s="165"/>
      <c r="LWE2" s="165"/>
      <c r="LWF2" s="165"/>
      <c r="LWG2" s="165"/>
      <c r="LWH2" s="165"/>
      <c r="LWI2" s="165"/>
      <c r="LWJ2" s="165"/>
      <c r="LWK2" s="165"/>
      <c r="LWL2" s="165"/>
      <c r="LWM2" s="165"/>
      <c r="LWN2" s="165"/>
      <c r="LWO2" s="165"/>
      <c r="LWP2" s="165"/>
      <c r="LWQ2" s="165"/>
      <c r="LWR2" s="165"/>
      <c r="LWS2" s="165"/>
      <c r="LWT2" s="165"/>
      <c r="LWU2" s="165"/>
      <c r="LWV2" s="165"/>
      <c r="LWW2" s="165"/>
      <c r="LWX2" s="165"/>
      <c r="LWY2" s="165"/>
      <c r="LWZ2" s="165"/>
      <c r="LXA2" s="165"/>
      <c r="LXB2" s="165"/>
      <c r="LXC2" s="165"/>
      <c r="LXD2" s="165"/>
      <c r="LXE2" s="165"/>
      <c r="LXF2" s="165"/>
      <c r="LXG2" s="165"/>
      <c r="LXH2" s="165"/>
      <c r="LXI2" s="165"/>
      <c r="LXJ2" s="165"/>
      <c r="LXK2" s="165"/>
      <c r="LXL2" s="165"/>
      <c r="LXM2" s="165"/>
      <c r="LXN2" s="165"/>
      <c r="LXO2" s="165"/>
      <c r="LXP2" s="165"/>
      <c r="LXQ2" s="165"/>
      <c r="LXR2" s="165"/>
      <c r="LXS2" s="165"/>
      <c r="LXT2" s="165"/>
      <c r="LXU2" s="165"/>
      <c r="LXV2" s="165"/>
      <c r="LXW2" s="165"/>
      <c r="LXX2" s="165"/>
      <c r="LXY2" s="165"/>
      <c r="LXZ2" s="165"/>
      <c r="LYA2" s="165"/>
      <c r="LYB2" s="165"/>
      <c r="LYC2" s="165"/>
      <c r="LYD2" s="165"/>
      <c r="LYE2" s="165"/>
      <c r="LYF2" s="165"/>
      <c r="LYG2" s="165"/>
      <c r="LYH2" s="165"/>
      <c r="LYI2" s="165"/>
      <c r="LYJ2" s="165"/>
      <c r="LYK2" s="165"/>
      <c r="LYL2" s="165"/>
      <c r="LYM2" s="165"/>
      <c r="LYN2" s="165"/>
      <c r="LYO2" s="165"/>
      <c r="LYP2" s="165"/>
      <c r="LYQ2" s="165"/>
      <c r="LYR2" s="165"/>
      <c r="LYS2" s="165"/>
      <c r="LYT2" s="165"/>
      <c r="LYU2" s="165"/>
      <c r="LYV2" s="165"/>
      <c r="LYW2" s="165"/>
      <c r="LYX2" s="165"/>
      <c r="LYY2" s="165"/>
      <c r="LYZ2" s="165"/>
      <c r="LZA2" s="165"/>
      <c r="LZB2" s="165"/>
      <c r="LZC2" s="165"/>
      <c r="LZD2" s="165"/>
      <c r="LZE2" s="165"/>
      <c r="LZF2" s="165"/>
      <c r="LZG2" s="165"/>
      <c r="LZH2" s="165"/>
      <c r="LZI2" s="165"/>
      <c r="LZJ2" s="165"/>
      <c r="LZK2" s="165"/>
      <c r="LZL2" s="165"/>
      <c r="LZM2" s="165"/>
      <c r="LZN2" s="165"/>
      <c r="LZO2" s="165"/>
      <c r="LZP2" s="165"/>
      <c r="LZQ2" s="165"/>
      <c r="LZR2" s="165"/>
      <c r="LZS2" s="165"/>
      <c r="LZT2" s="165"/>
      <c r="LZU2" s="165"/>
      <c r="LZV2" s="165"/>
      <c r="LZW2" s="165"/>
      <c r="LZX2" s="165"/>
      <c r="LZY2" s="165"/>
      <c r="LZZ2" s="165"/>
      <c r="MAA2" s="165"/>
      <c r="MAB2" s="165"/>
      <c r="MAC2" s="165"/>
      <c r="MAD2" s="165"/>
      <c r="MAE2" s="165"/>
      <c r="MAF2" s="165"/>
      <c r="MAG2" s="165"/>
      <c r="MAH2" s="165"/>
      <c r="MAI2" s="165"/>
      <c r="MAJ2" s="165"/>
      <c r="MAK2" s="165"/>
      <c r="MAL2" s="165"/>
      <c r="MAM2" s="165"/>
      <c r="MAN2" s="165"/>
      <c r="MAO2" s="165"/>
      <c r="MAP2" s="165"/>
      <c r="MAQ2" s="165"/>
      <c r="MAR2" s="165"/>
      <c r="MAS2" s="165"/>
      <c r="MAT2" s="165"/>
      <c r="MAU2" s="165"/>
      <c r="MAV2" s="165"/>
      <c r="MAW2" s="165"/>
      <c r="MAX2" s="165"/>
      <c r="MAY2" s="165"/>
      <c r="MAZ2" s="165"/>
      <c r="MBA2" s="165"/>
      <c r="MBB2" s="165"/>
      <c r="MBC2" s="165"/>
      <c r="MBD2" s="165"/>
      <c r="MBE2" s="165"/>
      <c r="MBF2" s="165"/>
      <c r="MBG2" s="165"/>
      <c r="MBH2" s="165"/>
      <c r="MBI2" s="165"/>
      <c r="MBJ2" s="165"/>
      <c r="MBK2" s="165"/>
      <c r="MBL2" s="165"/>
      <c r="MBM2" s="165"/>
      <c r="MBN2" s="165"/>
      <c r="MBO2" s="165"/>
      <c r="MBP2" s="165"/>
      <c r="MBQ2" s="165"/>
      <c r="MBR2" s="165"/>
      <c r="MBS2" s="165"/>
      <c r="MBT2" s="165"/>
      <c r="MBU2" s="165"/>
      <c r="MBV2" s="165"/>
      <c r="MBW2" s="165"/>
      <c r="MBX2" s="165"/>
      <c r="MBY2" s="165"/>
      <c r="MBZ2" s="165"/>
      <c r="MCA2" s="165"/>
      <c r="MCB2" s="165"/>
      <c r="MCC2" s="165"/>
      <c r="MCD2" s="165"/>
      <c r="MCE2" s="165"/>
      <c r="MCF2" s="165"/>
      <c r="MCG2" s="165"/>
      <c r="MCH2" s="165"/>
      <c r="MCI2" s="165"/>
      <c r="MCJ2" s="165"/>
      <c r="MCK2" s="165"/>
      <c r="MCL2" s="165"/>
      <c r="MCM2" s="165"/>
      <c r="MCN2" s="165"/>
      <c r="MCO2" s="165"/>
      <c r="MCP2" s="165"/>
      <c r="MCQ2" s="165"/>
      <c r="MCR2" s="165"/>
      <c r="MCS2" s="165"/>
      <c r="MCT2" s="165"/>
      <c r="MCU2" s="165"/>
      <c r="MCV2" s="165"/>
      <c r="MCW2" s="165"/>
      <c r="MCX2" s="165"/>
      <c r="MCY2" s="165"/>
      <c r="MCZ2" s="165"/>
      <c r="MDA2" s="165"/>
      <c r="MDB2" s="165"/>
      <c r="MDC2" s="165"/>
      <c r="MDD2" s="165"/>
      <c r="MDE2" s="165"/>
      <c r="MDF2" s="165"/>
      <c r="MDG2" s="165"/>
      <c r="MDH2" s="165"/>
      <c r="MDI2" s="165"/>
      <c r="MDJ2" s="165"/>
      <c r="MDK2" s="165"/>
      <c r="MDL2" s="165"/>
      <c r="MDM2" s="165"/>
      <c r="MDN2" s="165"/>
      <c r="MDO2" s="165"/>
      <c r="MDP2" s="165"/>
      <c r="MDQ2" s="165"/>
      <c r="MDR2" s="165"/>
      <c r="MDS2" s="165"/>
      <c r="MDT2" s="165"/>
      <c r="MDU2" s="165"/>
      <c r="MDV2" s="165"/>
      <c r="MDW2" s="165"/>
      <c r="MDX2" s="165"/>
      <c r="MDY2" s="165"/>
      <c r="MDZ2" s="165"/>
      <c r="MEA2" s="165"/>
      <c r="MEB2" s="165"/>
      <c r="MEC2" s="165"/>
      <c r="MED2" s="165"/>
      <c r="MEE2" s="165"/>
      <c r="MEF2" s="165"/>
      <c r="MEG2" s="165"/>
      <c r="MEH2" s="165"/>
      <c r="MEI2" s="165"/>
      <c r="MEJ2" s="165"/>
      <c r="MEK2" s="165"/>
      <c r="MEL2" s="165"/>
      <c r="MEM2" s="165"/>
      <c r="MEN2" s="165"/>
      <c r="MEO2" s="165"/>
      <c r="MEP2" s="165"/>
      <c r="MEQ2" s="165"/>
      <c r="MER2" s="165"/>
      <c r="MES2" s="165"/>
      <c r="MET2" s="165"/>
      <c r="MEU2" s="165"/>
      <c r="MEV2" s="165"/>
      <c r="MEW2" s="165"/>
      <c r="MEX2" s="165"/>
      <c r="MEY2" s="165"/>
      <c r="MEZ2" s="165"/>
      <c r="MFA2" s="165"/>
      <c r="MFB2" s="165"/>
      <c r="MFC2" s="165"/>
      <c r="MFD2" s="165"/>
      <c r="MFE2" s="165"/>
      <c r="MFF2" s="165"/>
      <c r="MFG2" s="165"/>
      <c r="MFH2" s="165"/>
      <c r="MFI2" s="165"/>
      <c r="MFJ2" s="165"/>
      <c r="MFK2" s="165"/>
      <c r="MFL2" s="165"/>
      <c r="MFM2" s="165"/>
      <c r="MFN2" s="165"/>
      <c r="MFO2" s="165"/>
      <c r="MFP2" s="165"/>
      <c r="MFQ2" s="165"/>
      <c r="MFR2" s="165"/>
      <c r="MFS2" s="165"/>
      <c r="MFT2" s="165"/>
      <c r="MFU2" s="165"/>
      <c r="MFV2" s="165"/>
      <c r="MFW2" s="165"/>
      <c r="MFX2" s="165"/>
      <c r="MFY2" s="165"/>
      <c r="MFZ2" s="165"/>
      <c r="MGA2" s="165"/>
      <c r="MGB2" s="165"/>
      <c r="MGC2" s="165"/>
      <c r="MGD2" s="165"/>
      <c r="MGE2" s="165"/>
      <c r="MGF2" s="165"/>
      <c r="MGG2" s="165"/>
      <c r="MGH2" s="165"/>
      <c r="MGI2" s="165"/>
      <c r="MGJ2" s="165"/>
      <c r="MGK2" s="165"/>
      <c r="MGL2" s="165"/>
      <c r="MGM2" s="165"/>
      <c r="MGN2" s="165"/>
      <c r="MGO2" s="165"/>
      <c r="MGP2" s="165"/>
      <c r="MGQ2" s="165"/>
      <c r="MGR2" s="165"/>
      <c r="MGS2" s="165"/>
      <c r="MGT2" s="165"/>
      <c r="MGU2" s="165"/>
      <c r="MGV2" s="165"/>
      <c r="MGW2" s="165"/>
      <c r="MGX2" s="165"/>
      <c r="MGY2" s="165"/>
      <c r="MGZ2" s="165"/>
      <c r="MHA2" s="165"/>
      <c r="MHB2" s="165"/>
      <c r="MHC2" s="165"/>
      <c r="MHD2" s="165"/>
      <c r="MHE2" s="165"/>
      <c r="MHF2" s="165"/>
      <c r="MHG2" s="165"/>
      <c r="MHH2" s="165"/>
      <c r="MHI2" s="165"/>
      <c r="MHJ2" s="165"/>
      <c r="MHK2" s="165"/>
      <c r="MHL2" s="165"/>
      <c r="MHM2" s="165"/>
      <c r="MHN2" s="165"/>
      <c r="MHO2" s="165"/>
      <c r="MHP2" s="165"/>
      <c r="MHQ2" s="165"/>
      <c r="MHR2" s="165"/>
      <c r="MHS2" s="165"/>
      <c r="MHT2" s="165"/>
      <c r="MHU2" s="165"/>
      <c r="MHV2" s="165"/>
      <c r="MHW2" s="165"/>
      <c r="MHX2" s="165"/>
      <c r="MHY2" s="165"/>
      <c r="MHZ2" s="165"/>
      <c r="MIA2" s="165"/>
      <c r="MIB2" s="165"/>
      <c r="MIC2" s="165"/>
      <c r="MID2" s="165"/>
      <c r="MIE2" s="165"/>
      <c r="MIF2" s="165"/>
      <c r="MIG2" s="165"/>
      <c r="MIH2" s="165"/>
      <c r="MII2" s="165"/>
      <c r="MIJ2" s="165"/>
      <c r="MIK2" s="165"/>
      <c r="MIL2" s="165"/>
      <c r="MIM2" s="165"/>
      <c r="MIN2" s="165"/>
      <c r="MIO2" s="165"/>
      <c r="MIP2" s="165"/>
      <c r="MIQ2" s="165"/>
      <c r="MIR2" s="165"/>
      <c r="MIS2" s="165"/>
      <c r="MIT2" s="165"/>
      <c r="MIU2" s="165"/>
      <c r="MIV2" s="165"/>
      <c r="MIW2" s="165"/>
      <c r="MIX2" s="165"/>
      <c r="MIY2" s="165"/>
      <c r="MIZ2" s="165"/>
      <c r="MJA2" s="165"/>
      <c r="MJB2" s="165"/>
      <c r="MJC2" s="165"/>
      <c r="MJD2" s="165"/>
      <c r="MJE2" s="165"/>
      <c r="MJF2" s="165"/>
      <c r="MJG2" s="165"/>
      <c r="MJH2" s="165"/>
      <c r="MJI2" s="165"/>
      <c r="MJJ2" s="165"/>
      <c r="MJK2" s="165"/>
      <c r="MJL2" s="165"/>
      <c r="MJM2" s="165"/>
      <c r="MJN2" s="165"/>
      <c r="MJO2" s="165"/>
      <c r="MJP2" s="165"/>
      <c r="MJQ2" s="165"/>
      <c r="MJR2" s="165"/>
      <c r="MJS2" s="165"/>
      <c r="MJT2" s="165"/>
      <c r="MJU2" s="165"/>
      <c r="MJV2" s="165"/>
      <c r="MJW2" s="165"/>
      <c r="MJX2" s="165"/>
      <c r="MJY2" s="165"/>
      <c r="MJZ2" s="165"/>
      <c r="MKA2" s="165"/>
      <c r="MKB2" s="165"/>
      <c r="MKC2" s="165"/>
      <c r="MKD2" s="165"/>
      <c r="MKE2" s="165"/>
      <c r="MKF2" s="165"/>
      <c r="MKG2" s="165"/>
      <c r="MKH2" s="165"/>
      <c r="MKI2" s="165"/>
      <c r="MKJ2" s="165"/>
      <c r="MKK2" s="165"/>
      <c r="MKL2" s="165"/>
      <c r="MKM2" s="165"/>
      <c r="MKN2" s="165"/>
      <c r="MKO2" s="165"/>
      <c r="MKP2" s="165"/>
      <c r="MKQ2" s="165"/>
      <c r="MKR2" s="165"/>
      <c r="MKS2" s="165"/>
      <c r="MKT2" s="165"/>
      <c r="MKU2" s="165"/>
      <c r="MKV2" s="165"/>
      <c r="MKW2" s="165"/>
      <c r="MKX2" s="165"/>
      <c r="MKY2" s="165"/>
      <c r="MKZ2" s="165"/>
      <c r="MLA2" s="165"/>
      <c r="MLB2" s="165"/>
      <c r="MLC2" s="165"/>
      <c r="MLD2" s="165"/>
      <c r="MLE2" s="165"/>
      <c r="MLF2" s="165"/>
      <c r="MLG2" s="165"/>
      <c r="MLH2" s="165"/>
      <c r="MLI2" s="165"/>
      <c r="MLJ2" s="165"/>
      <c r="MLK2" s="165"/>
      <c r="MLL2" s="165"/>
      <c r="MLM2" s="165"/>
      <c r="MLN2" s="165"/>
      <c r="MLO2" s="165"/>
      <c r="MLP2" s="165"/>
      <c r="MLQ2" s="165"/>
      <c r="MLR2" s="165"/>
      <c r="MLS2" s="165"/>
      <c r="MLT2" s="165"/>
      <c r="MLU2" s="165"/>
      <c r="MLV2" s="165"/>
      <c r="MLW2" s="165"/>
      <c r="MLX2" s="165"/>
      <c r="MLY2" s="165"/>
      <c r="MLZ2" s="165"/>
      <c r="MMA2" s="165"/>
      <c r="MMB2" s="165"/>
      <c r="MMC2" s="165"/>
      <c r="MMD2" s="165"/>
      <c r="MME2" s="165"/>
      <c r="MMF2" s="165"/>
      <c r="MMG2" s="165"/>
      <c r="MMH2" s="165"/>
      <c r="MMI2" s="165"/>
      <c r="MMJ2" s="165"/>
      <c r="MMK2" s="165"/>
      <c r="MML2" s="165"/>
      <c r="MMM2" s="165"/>
      <c r="MMN2" s="165"/>
      <c r="MMO2" s="165"/>
      <c r="MMP2" s="165"/>
      <c r="MMQ2" s="165"/>
      <c r="MMR2" s="165"/>
      <c r="MMS2" s="165"/>
      <c r="MMT2" s="165"/>
      <c r="MMU2" s="165"/>
      <c r="MMV2" s="165"/>
      <c r="MMW2" s="165"/>
      <c r="MMX2" s="165"/>
      <c r="MMY2" s="165"/>
      <c r="MMZ2" s="165"/>
      <c r="MNA2" s="165"/>
      <c r="MNB2" s="165"/>
      <c r="MNC2" s="165"/>
      <c r="MND2" s="165"/>
      <c r="MNE2" s="165"/>
      <c r="MNF2" s="165"/>
      <c r="MNG2" s="165"/>
      <c r="MNH2" s="165"/>
      <c r="MNI2" s="165"/>
      <c r="MNJ2" s="165"/>
      <c r="MNK2" s="165"/>
      <c r="MNL2" s="165"/>
      <c r="MNM2" s="165"/>
      <c r="MNN2" s="165"/>
      <c r="MNO2" s="165"/>
      <c r="MNP2" s="165"/>
      <c r="MNQ2" s="165"/>
      <c r="MNR2" s="165"/>
      <c r="MNS2" s="165"/>
      <c r="MNT2" s="165"/>
      <c r="MNU2" s="165"/>
      <c r="MNV2" s="165"/>
      <c r="MNW2" s="165"/>
      <c r="MNX2" s="165"/>
      <c r="MNY2" s="165"/>
      <c r="MNZ2" s="165"/>
      <c r="MOA2" s="165"/>
      <c r="MOB2" s="165"/>
      <c r="MOC2" s="165"/>
      <c r="MOD2" s="165"/>
      <c r="MOE2" s="165"/>
      <c r="MOF2" s="165"/>
      <c r="MOG2" s="165"/>
      <c r="MOH2" s="165"/>
      <c r="MOI2" s="165"/>
      <c r="MOJ2" s="165"/>
      <c r="MOK2" s="165"/>
      <c r="MOL2" s="165"/>
      <c r="MOM2" s="165"/>
      <c r="MON2" s="165"/>
      <c r="MOO2" s="165"/>
      <c r="MOP2" s="165"/>
      <c r="MOQ2" s="165"/>
      <c r="MOR2" s="165"/>
      <c r="MOS2" s="165"/>
      <c r="MOT2" s="165"/>
      <c r="MOU2" s="165"/>
      <c r="MOV2" s="165"/>
      <c r="MOW2" s="165"/>
      <c r="MOX2" s="165"/>
      <c r="MOY2" s="165"/>
      <c r="MOZ2" s="165"/>
      <c r="MPA2" s="165"/>
      <c r="MPB2" s="165"/>
      <c r="MPC2" s="165"/>
      <c r="MPD2" s="165"/>
      <c r="MPE2" s="165"/>
      <c r="MPF2" s="165"/>
      <c r="MPG2" s="165"/>
      <c r="MPH2" s="165"/>
      <c r="MPI2" s="165"/>
      <c r="MPJ2" s="165"/>
      <c r="MPK2" s="165"/>
      <c r="MPL2" s="165"/>
      <c r="MPM2" s="165"/>
      <c r="MPN2" s="165"/>
      <c r="MPO2" s="165"/>
      <c r="MPP2" s="165"/>
      <c r="MPQ2" s="165"/>
      <c r="MPR2" s="165"/>
      <c r="MPS2" s="165"/>
      <c r="MPT2" s="165"/>
      <c r="MPU2" s="165"/>
      <c r="MPV2" s="165"/>
      <c r="MPW2" s="165"/>
      <c r="MPX2" s="165"/>
      <c r="MPY2" s="165"/>
      <c r="MPZ2" s="165"/>
      <c r="MQA2" s="165"/>
      <c r="MQB2" s="165"/>
      <c r="MQC2" s="165"/>
      <c r="MQD2" s="165"/>
      <c r="MQE2" s="165"/>
      <c r="MQF2" s="165"/>
      <c r="MQG2" s="165"/>
      <c r="MQH2" s="165"/>
      <c r="MQI2" s="165"/>
      <c r="MQJ2" s="165"/>
      <c r="MQK2" s="165"/>
      <c r="MQL2" s="165"/>
      <c r="MQM2" s="165"/>
      <c r="MQN2" s="165"/>
      <c r="MQO2" s="165"/>
      <c r="MQP2" s="165"/>
      <c r="MQQ2" s="165"/>
      <c r="MQR2" s="165"/>
      <c r="MQS2" s="165"/>
      <c r="MQT2" s="165"/>
      <c r="MQU2" s="165"/>
      <c r="MQV2" s="165"/>
      <c r="MQW2" s="165"/>
      <c r="MQX2" s="165"/>
      <c r="MQY2" s="165"/>
      <c r="MQZ2" s="165"/>
      <c r="MRA2" s="165"/>
      <c r="MRB2" s="165"/>
      <c r="MRC2" s="165"/>
      <c r="MRD2" s="165"/>
      <c r="MRE2" s="165"/>
      <c r="MRF2" s="165"/>
      <c r="MRG2" s="165"/>
      <c r="MRH2" s="165"/>
      <c r="MRI2" s="165"/>
      <c r="MRJ2" s="165"/>
      <c r="MRK2" s="165"/>
      <c r="MRL2" s="165"/>
      <c r="MRM2" s="165"/>
      <c r="MRN2" s="165"/>
      <c r="MRO2" s="165"/>
      <c r="MRP2" s="165"/>
      <c r="MRQ2" s="165"/>
      <c r="MRR2" s="165"/>
      <c r="MRS2" s="165"/>
      <c r="MRT2" s="165"/>
      <c r="MRU2" s="165"/>
      <c r="MRV2" s="165"/>
      <c r="MRW2" s="165"/>
      <c r="MRX2" s="165"/>
      <c r="MRY2" s="165"/>
      <c r="MRZ2" s="165"/>
      <c r="MSA2" s="165"/>
      <c r="MSB2" s="165"/>
      <c r="MSC2" s="165"/>
      <c r="MSD2" s="165"/>
      <c r="MSE2" s="165"/>
      <c r="MSF2" s="165"/>
      <c r="MSG2" s="165"/>
      <c r="MSH2" s="165"/>
      <c r="MSI2" s="165"/>
      <c r="MSJ2" s="165"/>
      <c r="MSK2" s="165"/>
      <c r="MSL2" s="165"/>
      <c r="MSM2" s="165"/>
      <c r="MSN2" s="165"/>
      <c r="MSO2" s="165"/>
      <c r="MSP2" s="165"/>
      <c r="MSQ2" s="165"/>
      <c r="MSR2" s="165"/>
      <c r="MSS2" s="165"/>
      <c r="MST2" s="165"/>
      <c r="MSU2" s="165"/>
      <c r="MSV2" s="165"/>
      <c r="MSW2" s="165"/>
      <c r="MSX2" s="165"/>
      <c r="MSY2" s="165"/>
      <c r="MSZ2" s="165"/>
      <c r="MTA2" s="165"/>
      <c r="MTB2" s="165"/>
      <c r="MTC2" s="165"/>
      <c r="MTD2" s="165"/>
      <c r="MTE2" s="165"/>
      <c r="MTF2" s="165"/>
      <c r="MTG2" s="165"/>
      <c r="MTH2" s="165"/>
      <c r="MTI2" s="165"/>
      <c r="MTJ2" s="165"/>
      <c r="MTK2" s="165"/>
      <c r="MTL2" s="165"/>
      <c r="MTM2" s="165"/>
      <c r="MTN2" s="165"/>
      <c r="MTO2" s="165"/>
      <c r="MTP2" s="165"/>
      <c r="MTQ2" s="165"/>
      <c r="MTR2" s="165"/>
      <c r="MTS2" s="165"/>
      <c r="MTT2" s="165"/>
      <c r="MTU2" s="165"/>
      <c r="MTV2" s="165"/>
      <c r="MTW2" s="165"/>
      <c r="MTX2" s="165"/>
      <c r="MTY2" s="165"/>
      <c r="MTZ2" s="165"/>
      <c r="MUA2" s="165"/>
      <c r="MUB2" s="165"/>
      <c r="MUC2" s="165"/>
      <c r="MUD2" s="165"/>
      <c r="MUE2" s="165"/>
      <c r="MUF2" s="165"/>
      <c r="MUG2" s="165"/>
      <c r="MUH2" s="165"/>
      <c r="MUI2" s="165"/>
      <c r="MUJ2" s="165"/>
      <c r="MUK2" s="165"/>
      <c r="MUL2" s="165"/>
      <c r="MUM2" s="165"/>
      <c r="MUN2" s="165"/>
      <c r="MUO2" s="165"/>
      <c r="MUP2" s="165"/>
      <c r="MUQ2" s="165"/>
      <c r="MUR2" s="165"/>
      <c r="MUS2" s="165"/>
      <c r="MUT2" s="165"/>
      <c r="MUU2" s="165"/>
      <c r="MUV2" s="165"/>
      <c r="MUW2" s="165"/>
      <c r="MUX2" s="165"/>
      <c r="MUY2" s="165"/>
      <c r="MUZ2" s="165"/>
      <c r="MVA2" s="165"/>
      <c r="MVB2" s="165"/>
      <c r="MVC2" s="165"/>
      <c r="MVD2" s="165"/>
      <c r="MVE2" s="165"/>
      <c r="MVF2" s="165"/>
      <c r="MVG2" s="165"/>
      <c r="MVH2" s="165"/>
      <c r="MVI2" s="165"/>
      <c r="MVJ2" s="165"/>
      <c r="MVK2" s="165"/>
      <c r="MVL2" s="165"/>
      <c r="MVM2" s="165"/>
      <c r="MVN2" s="165"/>
      <c r="MVO2" s="165"/>
      <c r="MVP2" s="165"/>
      <c r="MVQ2" s="165"/>
      <c r="MVR2" s="165"/>
      <c r="MVS2" s="165"/>
      <c r="MVT2" s="165"/>
      <c r="MVU2" s="165"/>
      <c r="MVV2" s="165"/>
      <c r="MVW2" s="165"/>
      <c r="MVX2" s="165"/>
      <c r="MVY2" s="165"/>
      <c r="MVZ2" s="165"/>
      <c r="MWA2" s="165"/>
      <c r="MWB2" s="165"/>
      <c r="MWC2" s="165"/>
      <c r="MWD2" s="165"/>
      <c r="MWE2" s="165"/>
      <c r="MWF2" s="165"/>
      <c r="MWG2" s="165"/>
      <c r="MWH2" s="165"/>
      <c r="MWI2" s="165"/>
      <c r="MWJ2" s="165"/>
      <c r="MWK2" s="165"/>
      <c r="MWL2" s="165"/>
      <c r="MWM2" s="165"/>
      <c r="MWN2" s="165"/>
      <c r="MWO2" s="165"/>
      <c r="MWP2" s="165"/>
      <c r="MWQ2" s="165"/>
      <c r="MWR2" s="165"/>
      <c r="MWS2" s="165"/>
      <c r="MWT2" s="165"/>
      <c r="MWU2" s="165"/>
      <c r="MWV2" s="165"/>
      <c r="MWW2" s="165"/>
      <c r="MWX2" s="165"/>
      <c r="MWY2" s="165"/>
      <c r="MWZ2" s="165"/>
      <c r="MXA2" s="165"/>
      <c r="MXB2" s="165"/>
      <c r="MXC2" s="165"/>
      <c r="MXD2" s="165"/>
      <c r="MXE2" s="165"/>
      <c r="MXF2" s="165"/>
      <c r="MXG2" s="165"/>
      <c r="MXH2" s="165"/>
      <c r="MXI2" s="165"/>
      <c r="MXJ2" s="165"/>
      <c r="MXK2" s="165"/>
      <c r="MXL2" s="165"/>
      <c r="MXM2" s="165"/>
      <c r="MXN2" s="165"/>
      <c r="MXO2" s="165"/>
      <c r="MXP2" s="165"/>
      <c r="MXQ2" s="165"/>
      <c r="MXR2" s="165"/>
      <c r="MXS2" s="165"/>
      <c r="MXT2" s="165"/>
      <c r="MXU2" s="165"/>
      <c r="MXV2" s="165"/>
      <c r="MXW2" s="165"/>
      <c r="MXX2" s="165"/>
      <c r="MXY2" s="165"/>
      <c r="MXZ2" s="165"/>
      <c r="MYA2" s="165"/>
      <c r="MYB2" s="165"/>
      <c r="MYC2" s="165"/>
      <c r="MYD2" s="165"/>
      <c r="MYE2" s="165"/>
      <c r="MYF2" s="165"/>
      <c r="MYG2" s="165"/>
      <c r="MYH2" s="165"/>
      <c r="MYI2" s="165"/>
      <c r="MYJ2" s="165"/>
      <c r="MYK2" s="165"/>
      <c r="MYL2" s="165"/>
      <c r="MYM2" s="165"/>
      <c r="MYN2" s="165"/>
      <c r="MYO2" s="165"/>
      <c r="MYP2" s="165"/>
      <c r="MYQ2" s="165"/>
      <c r="MYR2" s="165"/>
      <c r="MYS2" s="165"/>
      <c r="MYT2" s="165"/>
      <c r="MYU2" s="165"/>
      <c r="MYV2" s="165"/>
      <c r="MYW2" s="165"/>
      <c r="MYX2" s="165"/>
      <c r="MYY2" s="165"/>
      <c r="MYZ2" s="165"/>
      <c r="MZA2" s="165"/>
      <c r="MZB2" s="165"/>
      <c r="MZC2" s="165"/>
      <c r="MZD2" s="165"/>
      <c r="MZE2" s="165"/>
      <c r="MZF2" s="165"/>
      <c r="MZG2" s="165"/>
      <c r="MZH2" s="165"/>
      <c r="MZI2" s="165"/>
      <c r="MZJ2" s="165"/>
      <c r="MZK2" s="165"/>
      <c r="MZL2" s="165"/>
      <c r="MZM2" s="165"/>
      <c r="MZN2" s="165"/>
      <c r="MZO2" s="165"/>
      <c r="MZP2" s="165"/>
      <c r="MZQ2" s="165"/>
      <c r="MZR2" s="165"/>
      <c r="MZS2" s="165"/>
      <c r="MZT2" s="165"/>
      <c r="MZU2" s="165"/>
      <c r="MZV2" s="165"/>
      <c r="MZW2" s="165"/>
      <c r="MZX2" s="165"/>
      <c r="MZY2" s="165"/>
      <c r="MZZ2" s="165"/>
      <c r="NAA2" s="165"/>
      <c r="NAB2" s="165"/>
      <c r="NAC2" s="165"/>
      <c r="NAD2" s="165"/>
      <c r="NAE2" s="165"/>
      <c r="NAF2" s="165"/>
      <c r="NAG2" s="165"/>
      <c r="NAH2" s="165"/>
      <c r="NAI2" s="165"/>
      <c r="NAJ2" s="165"/>
      <c r="NAK2" s="165"/>
      <c r="NAL2" s="165"/>
      <c r="NAM2" s="165"/>
      <c r="NAN2" s="165"/>
      <c r="NAO2" s="165"/>
      <c r="NAP2" s="165"/>
      <c r="NAQ2" s="165"/>
      <c r="NAR2" s="165"/>
      <c r="NAS2" s="165"/>
      <c r="NAT2" s="165"/>
      <c r="NAU2" s="165"/>
      <c r="NAV2" s="165"/>
      <c r="NAW2" s="165"/>
      <c r="NAX2" s="165"/>
      <c r="NAY2" s="165"/>
      <c r="NAZ2" s="165"/>
      <c r="NBA2" s="165"/>
      <c r="NBB2" s="165"/>
      <c r="NBC2" s="165"/>
      <c r="NBD2" s="165"/>
      <c r="NBE2" s="165"/>
      <c r="NBF2" s="165"/>
      <c r="NBG2" s="165"/>
      <c r="NBH2" s="165"/>
      <c r="NBI2" s="165"/>
      <c r="NBJ2" s="165"/>
      <c r="NBK2" s="165"/>
      <c r="NBL2" s="165"/>
      <c r="NBM2" s="165"/>
      <c r="NBN2" s="165"/>
      <c r="NBO2" s="165"/>
      <c r="NBP2" s="165"/>
      <c r="NBQ2" s="165"/>
      <c r="NBR2" s="165"/>
      <c r="NBS2" s="165"/>
      <c r="NBT2" s="165"/>
      <c r="NBU2" s="165"/>
      <c r="NBV2" s="165"/>
      <c r="NBW2" s="165"/>
      <c r="NBX2" s="165"/>
      <c r="NBY2" s="165"/>
      <c r="NBZ2" s="165"/>
      <c r="NCA2" s="165"/>
      <c r="NCB2" s="165"/>
      <c r="NCC2" s="165"/>
      <c r="NCD2" s="165"/>
      <c r="NCE2" s="165"/>
      <c r="NCF2" s="165"/>
      <c r="NCG2" s="165"/>
      <c r="NCH2" s="165"/>
      <c r="NCI2" s="165"/>
      <c r="NCJ2" s="165"/>
      <c r="NCK2" s="165"/>
      <c r="NCL2" s="165"/>
      <c r="NCM2" s="165"/>
      <c r="NCN2" s="165"/>
      <c r="NCO2" s="165"/>
      <c r="NCP2" s="165"/>
      <c r="NCQ2" s="165"/>
      <c r="NCR2" s="165"/>
      <c r="NCS2" s="165"/>
      <c r="NCT2" s="165"/>
      <c r="NCU2" s="165"/>
      <c r="NCV2" s="165"/>
      <c r="NCW2" s="165"/>
      <c r="NCX2" s="165"/>
      <c r="NCY2" s="165"/>
      <c r="NCZ2" s="165"/>
      <c r="NDA2" s="165"/>
      <c r="NDB2" s="165"/>
      <c r="NDC2" s="165"/>
      <c r="NDD2" s="165"/>
      <c r="NDE2" s="165"/>
      <c r="NDF2" s="165"/>
      <c r="NDG2" s="165"/>
      <c r="NDH2" s="165"/>
      <c r="NDI2" s="165"/>
      <c r="NDJ2" s="165"/>
      <c r="NDK2" s="165"/>
      <c r="NDL2" s="165"/>
      <c r="NDM2" s="165"/>
      <c r="NDN2" s="165"/>
      <c r="NDO2" s="165"/>
      <c r="NDP2" s="165"/>
      <c r="NDQ2" s="165"/>
      <c r="NDR2" s="165"/>
      <c r="NDS2" s="165"/>
      <c r="NDT2" s="165"/>
      <c r="NDU2" s="165"/>
      <c r="NDV2" s="165"/>
      <c r="NDW2" s="165"/>
      <c r="NDX2" s="165"/>
      <c r="NDY2" s="165"/>
      <c r="NDZ2" s="165"/>
      <c r="NEA2" s="165"/>
      <c r="NEB2" s="165"/>
      <c r="NEC2" s="165"/>
      <c r="NED2" s="165"/>
      <c r="NEE2" s="165"/>
      <c r="NEF2" s="165"/>
      <c r="NEG2" s="165"/>
      <c r="NEH2" s="165"/>
      <c r="NEI2" s="165"/>
      <c r="NEJ2" s="165"/>
      <c r="NEK2" s="165"/>
      <c r="NEL2" s="165"/>
      <c r="NEM2" s="165"/>
      <c r="NEN2" s="165"/>
      <c r="NEO2" s="165"/>
      <c r="NEP2" s="165"/>
      <c r="NEQ2" s="165"/>
      <c r="NER2" s="165"/>
      <c r="NES2" s="165"/>
      <c r="NET2" s="165"/>
      <c r="NEU2" s="165"/>
      <c r="NEV2" s="165"/>
      <c r="NEW2" s="165"/>
      <c r="NEX2" s="165"/>
      <c r="NEY2" s="165"/>
      <c r="NEZ2" s="165"/>
      <c r="NFA2" s="165"/>
      <c r="NFB2" s="165"/>
      <c r="NFC2" s="165"/>
      <c r="NFD2" s="165"/>
      <c r="NFE2" s="165"/>
      <c r="NFF2" s="165"/>
      <c r="NFG2" s="165"/>
      <c r="NFH2" s="165"/>
      <c r="NFI2" s="165"/>
      <c r="NFJ2" s="165"/>
      <c r="NFK2" s="165"/>
      <c r="NFL2" s="165"/>
      <c r="NFM2" s="165"/>
      <c r="NFN2" s="165"/>
      <c r="NFO2" s="165"/>
      <c r="NFP2" s="165"/>
      <c r="NFQ2" s="165"/>
      <c r="NFR2" s="165"/>
      <c r="NFS2" s="165"/>
      <c r="NFT2" s="165"/>
      <c r="NFU2" s="165"/>
      <c r="NFV2" s="165"/>
      <c r="NFW2" s="165"/>
      <c r="NFX2" s="165"/>
      <c r="NFY2" s="165"/>
      <c r="NFZ2" s="165"/>
      <c r="NGA2" s="165"/>
      <c r="NGB2" s="165"/>
      <c r="NGC2" s="165"/>
      <c r="NGD2" s="165"/>
      <c r="NGE2" s="165"/>
      <c r="NGF2" s="165"/>
      <c r="NGG2" s="165"/>
      <c r="NGH2" s="165"/>
      <c r="NGI2" s="165"/>
      <c r="NGJ2" s="165"/>
      <c r="NGK2" s="165"/>
      <c r="NGL2" s="165"/>
      <c r="NGM2" s="165"/>
      <c r="NGN2" s="165"/>
      <c r="NGO2" s="165"/>
      <c r="NGP2" s="165"/>
      <c r="NGQ2" s="165"/>
      <c r="NGR2" s="165"/>
      <c r="NGS2" s="165"/>
      <c r="NGT2" s="165"/>
      <c r="NGU2" s="165"/>
      <c r="NGV2" s="165"/>
      <c r="NGW2" s="165"/>
      <c r="NGX2" s="165"/>
      <c r="NGY2" s="165"/>
      <c r="NGZ2" s="165"/>
      <c r="NHA2" s="165"/>
      <c r="NHB2" s="165"/>
      <c r="NHC2" s="165"/>
      <c r="NHD2" s="165"/>
      <c r="NHE2" s="165"/>
      <c r="NHF2" s="165"/>
      <c r="NHG2" s="165"/>
      <c r="NHH2" s="165"/>
      <c r="NHI2" s="165"/>
      <c r="NHJ2" s="165"/>
      <c r="NHK2" s="165"/>
      <c r="NHL2" s="165"/>
      <c r="NHM2" s="165"/>
      <c r="NHN2" s="165"/>
      <c r="NHO2" s="165"/>
      <c r="NHP2" s="165"/>
      <c r="NHQ2" s="165"/>
      <c r="NHR2" s="165"/>
      <c r="NHS2" s="165"/>
      <c r="NHT2" s="165"/>
      <c r="NHU2" s="165"/>
      <c r="NHV2" s="165"/>
      <c r="NHW2" s="165"/>
      <c r="NHX2" s="165"/>
      <c r="NHY2" s="165"/>
      <c r="NHZ2" s="165"/>
      <c r="NIA2" s="165"/>
      <c r="NIB2" s="165"/>
      <c r="NIC2" s="165"/>
      <c r="NID2" s="165"/>
      <c r="NIE2" s="165"/>
      <c r="NIF2" s="165"/>
      <c r="NIG2" s="165"/>
      <c r="NIH2" s="165"/>
      <c r="NII2" s="165"/>
      <c r="NIJ2" s="165"/>
      <c r="NIK2" s="165"/>
      <c r="NIL2" s="165"/>
      <c r="NIM2" s="165"/>
      <c r="NIN2" s="165"/>
      <c r="NIO2" s="165"/>
      <c r="NIP2" s="165"/>
      <c r="NIQ2" s="165"/>
      <c r="NIR2" s="165"/>
      <c r="NIS2" s="165"/>
      <c r="NIT2" s="165"/>
      <c r="NIU2" s="165"/>
      <c r="NIV2" s="165"/>
      <c r="NIW2" s="165"/>
      <c r="NIX2" s="165"/>
      <c r="NIY2" s="165"/>
      <c r="NIZ2" s="165"/>
      <c r="NJA2" s="165"/>
      <c r="NJB2" s="165"/>
      <c r="NJC2" s="165"/>
      <c r="NJD2" s="165"/>
      <c r="NJE2" s="165"/>
      <c r="NJF2" s="165"/>
      <c r="NJG2" s="165"/>
      <c r="NJH2" s="165"/>
      <c r="NJI2" s="165"/>
      <c r="NJJ2" s="165"/>
      <c r="NJK2" s="165"/>
      <c r="NJL2" s="165"/>
      <c r="NJM2" s="165"/>
      <c r="NJN2" s="165"/>
      <c r="NJO2" s="165"/>
      <c r="NJP2" s="165"/>
      <c r="NJQ2" s="165"/>
      <c r="NJR2" s="165"/>
      <c r="NJS2" s="165"/>
      <c r="NJT2" s="165"/>
      <c r="NJU2" s="165"/>
      <c r="NJV2" s="165"/>
      <c r="NJW2" s="165"/>
      <c r="NJX2" s="165"/>
      <c r="NJY2" s="165"/>
      <c r="NJZ2" s="165"/>
      <c r="NKA2" s="165"/>
      <c r="NKB2" s="165"/>
      <c r="NKC2" s="165"/>
      <c r="NKD2" s="165"/>
      <c r="NKE2" s="165"/>
      <c r="NKF2" s="165"/>
      <c r="NKG2" s="165"/>
      <c r="NKH2" s="165"/>
      <c r="NKI2" s="165"/>
      <c r="NKJ2" s="165"/>
      <c r="NKK2" s="165"/>
      <c r="NKL2" s="165"/>
      <c r="NKM2" s="165"/>
      <c r="NKN2" s="165"/>
      <c r="NKO2" s="165"/>
      <c r="NKP2" s="165"/>
      <c r="NKQ2" s="165"/>
      <c r="NKR2" s="165"/>
      <c r="NKS2" s="165"/>
      <c r="NKT2" s="165"/>
      <c r="NKU2" s="165"/>
      <c r="NKV2" s="165"/>
      <c r="NKW2" s="165"/>
      <c r="NKX2" s="165"/>
      <c r="NKY2" s="165"/>
      <c r="NKZ2" s="165"/>
      <c r="NLA2" s="165"/>
      <c r="NLB2" s="165"/>
      <c r="NLC2" s="165"/>
      <c r="NLD2" s="165"/>
      <c r="NLE2" s="165"/>
      <c r="NLF2" s="165"/>
      <c r="NLG2" s="165"/>
      <c r="NLH2" s="165"/>
      <c r="NLI2" s="165"/>
      <c r="NLJ2" s="165"/>
      <c r="NLK2" s="165"/>
      <c r="NLL2" s="165"/>
      <c r="NLM2" s="165"/>
      <c r="NLN2" s="165"/>
      <c r="NLO2" s="165"/>
      <c r="NLP2" s="165"/>
      <c r="NLQ2" s="165"/>
      <c r="NLR2" s="165"/>
      <c r="NLS2" s="165"/>
      <c r="NLT2" s="165"/>
      <c r="NLU2" s="165"/>
      <c r="NLV2" s="165"/>
      <c r="NLW2" s="165"/>
      <c r="NLX2" s="165"/>
      <c r="NLY2" s="165"/>
      <c r="NLZ2" s="165"/>
      <c r="NMA2" s="165"/>
      <c r="NMB2" s="165"/>
      <c r="NMC2" s="165"/>
      <c r="NMD2" s="165"/>
      <c r="NME2" s="165"/>
      <c r="NMF2" s="165"/>
      <c r="NMG2" s="165"/>
      <c r="NMH2" s="165"/>
      <c r="NMI2" s="165"/>
      <c r="NMJ2" s="165"/>
      <c r="NMK2" s="165"/>
      <c r="NML2" s="165"/>
      <c r="NMM2" s="165"/>
      <c r="NMN2" s="165"/>
      <c r="NMO2" s="165"/>
      <c r="NMP2" s="165"/>
      <c r="NMQ2" s="165"/>
      <c r="NMR2" s="165"/>
      <c r="NMS2" s="165"/>
      <c r="NMT2" s="165"/>
      <c r="NMU2" s="165"/>
      <c r="NMV2" s="165"/>
      <c r="NMW2" s="165"/>
      <c r="NMX2" s="165"/>
      <c r="NMY2" s="165"/>
      <c r="NMZ2" s="165"/>
      <c r="NNA2" s="165"/>
      <c r="NNB2" s="165"/>
      <c r="NNC2" s="165"/>
      <c r="NND2" s="165"/>
      <c r="NNE2" s="165"/>
      <c r="NNF2" s="165"/>
      <c r="NNG2" s="165"/>
      <c r="NNH2" s="165"/>
      <c r="NNI2" s="165"/>
      <c r="NNJ2" s="165"/>
      <c r="NNK2" s="165"/>
      <c r="NNL2" s="165"/>
      <c r="NNM2" s="165"/>
      <c r="NNN2" s="165"/>
      <c r="NNO2" s="165"/>
      <c r="NNP2" s="165"/>
      <c r="NNQ2" s="165"/>
      <c r="NNR2" s="165"/>
      <c r="NNS2" s="165"/>
      <c r="NNT2" s="165"/>
      <c r="NNU2" s="165"/>
      <c r="NNV2" s="165"/>
      <c r="NNW2" s="165"/>
      <c r="NNX2" s="165"/>
      <c r="NNY2" s="165"/>
      <c r="NNZ2" s="165"/>
      <c r="NOA2" s="165"/>
      <c r="NOB2" s="165"/>
      <c r="NOC2" s="165"/>
      <c r="NOD2" s="165"/>
      <c r="NOE2" s="165"/>
      <c r="NOF2" s="165"/>
      <c r="NOG2" s="165"/>
      <c r="NOH2" s="165"/>
      <c r="NOI2" s="165"/>
      <c r="NOJ2" s="165"/>
      <c r="NOK2" s="165"/>
      <c r="NOL2" s="165"/>
      <c r="NOM2" s="165"/>
      <c r="NON2" s="165"/>
      <c r="NOO2" s="165"/>
      <c r="NOP2" s="165"/>
      <c r="NOQ2" s="165"/>
      <c r="NOR2" s="165"/>
      <c r="NOS2" s="165"/>
      <c r="NOT2" s="165"/>
      <c r="NOU2" s="165"/>
      <c r="NOV2" s="165"/>
      <c r="NOW2" s="165"/>
      <c r="NOX2" s="165"/>
      <c r="NOY2" s="165"/>
      <c r="NOZ2" s="165"/>
      <c r="NPA2" s="165"/>
      <c r="NPB2" s="165"/>
      <c r="NPC2" s="165"/>
      <c r="NPD2" s="165"/>
      <c r="NPE2" s="165"/>
      <c r="NPF2" s="165"/>
      <c r="NPG2" s="165"/>
      <c r="NPH2" s="165"/>
      <c r="NPI2" s="165"/>
      <c r="NPJ2" s="165"/>
      <c r="NPK2" s="165"/>
      <c r="NPL2" s="165"/>
      <c r="NPM2" s="165"/>
      <c r="NPN2" s="165"/>
      <c r="NPO2" s="165"/>
      <c r="NPP2" s="165"/>
      <c r="NPQ2" s="165"/>
      <c r="NPR2" s="165"/>
      <c r="NPS2" s="165"/>
      <c r="NPT2" s="165"/>
      <c r="NPU2" s="165"/>
      <c r="NPV2" s="165"/>
      <c r="NPW2" s="165"/>
      <c r="NPX2" s="165"/>
      <c r="NPY2" s="165"/>
      <c r="NPZ2" s="165"/>
      <c r="NQA2" s="165"/>
      <c r="NQB2" s="165"/>
      <c r="NQC2" s="165"/>
      <c r="NQD2" s="165"/>
      <c r="NQE2" s="165"/>
      <c r="NQF2" s="165"/>
      <c r="NQG2" s="165"/>
      <c r="NQH2" s="165"/>
      <c r="NQI2" s="165"/>
      <c r="NQJ2" s="165"/>
      <c r="NQK2" s="165"/>
      <c r="NQL2" s="165"/>
      <c r="NQM2" s="165"/>
      <c r="NQN2" s="165"/>
      <c r="NQO2" s="165"/>
      <c r="NQP2" s="165"/>
      <c r="NQQ2" s="165"/>
      <c r="NQR2" s="165"/>
      <c r="NQS2" s="165"/>
      <c r="NQT2" s="165"/>
      <c r="NQU2" s="165"/>
      <c r="NQV2" s="165"/>
      <c r="NQW2" s="165"/>
      <c r="NQX2" s="165"/>
      <c r="NQY2" s="165"/>
      <c r="NQZ2" s="165"/>
      <c r="NRA2" s="165"/>
      <c r="NRB2" s="165"/>
      <c r="NRC2" s="165"/>
      <c r="NRD2" s="165"/>
      <c r="NRE2" s="165"/>
      <c r="NRF2" s="165"/>
      <c r="NRG2" s="165"/>
      <c r="NRH2" s="165"/>
      <c r="NRI2" s="165"/>
      <c r="NRJ2" s="165"/>
      <c r="NRK2" s="165"/>
      <c r="NRL2" s="165"/>
      <c r="NRM2" s="165"/>
      <c r="NRN2" s="165"/>
      <c r="NRO2" s="165"/>
      <c r="NRP2" s="165"/>
      <c r="NRQ2" s="165"/>
      <c r="NRR2" s="165"/>
      <c r="NRS2" s="165"/>
      <c r="NRT2" s="165"/>
      <c r="NRU2" s="165"/>
      <c r="NRV2" s="165"/>
      <c r="NRW2" s="165"/>
      <c r="NRX2" s="165"/>
      <c r="NRY2" s="165"/>
      <c r="NRZ2" s="165"/>
      <c r="NSA2" s="165"/>
      <c r="NSB2" s="165"/>
      <c r="NSC2" s="165"/>
      <c r="NSD2" s="165"/>
      <c r="NSE2" s="165"/>
      <c r="NSF2" s="165"/>
      <c r="NSG2" s="165"/>
      <c r="NSH2" s="165"/>
      <c r="NSI2" s="165"/>
      <c r="NSJ2" s="165"/>
      <c r="NSK2" s="165"/>
      <c r="NSL2" s="165"/>
      <c r="NSM2" s="165"/>
      <c r="NSN2" s="165"/>
      <c r="NSO2" s="165"/>
      <c r="NSP2" s="165"/>
      <c r="NSQ2" s="165"/>
      <c r="NSR2" s="165"/>
      <c r="NSS2" s="165"/>
      <c r="NST2" s="165"/>
      <c r="NSU2" s="165"/>
      <c r="NSV2" s="165"/>
      <c r="NSW2" s="165"/>
      <c r="NSX2" s="165"/>
      <c r="NSY2" s="165"/>
      <c r="NSZ2" s="165"/>
      <c r="NTA2" s="165"/>
      <c r="NTB2" s="165"/>
      <c r="NTC2" s="165"/>
      <c r="NTD2" s="165"/>
      <c r="NTE2" s="165"/>
      <c r="NTF2" s="165"/>
      <c r="NTG2" s="165"/>
      <c r="NTH2" s="165"/>
      <c r="NTI2" s="165"/>
      <c r="NTJ2" s="165"/>
      <c r="NTK2" s="165"/>
      <c r="NTL2" s="165"/>
      <c r="NTM2" s="165"/>
      <c r="NTN2" s="165"/>
      <c r="NTO2" s="165"/>
      <c r="NTP2" s="165"/>
      <c r="NTQ2" s="165"/>
      <c r="NTR2" s="165"/>
      <c r="NTS2" s="165"/>
      <c r="NTT2" s="165"/>
      <c r="NTU2" s="165"/>
      <c r="NTV2" s="165"/>
      <c r="NTW2" s="165"/>
      <c r="NTX2" s="165"/>
      <c r="NTY2" s="165"/>
      <c r="NTZ2" s="165"/>
      <c r="NUA2" s="165"/>
      <c r="NUB2" s="165"/>
      <c r="NUC2" s="165"/>
      <c r="NUD2" s="165"/>
      <c r="NUE2" s="165"/>
      <c r="NUF2" s="165"/>
      <c r="NUG2" s="165"/>
      <c r="NUH2" s="165"/>
      <c r="NUI2" s="165"/>
      <c r="NUJ2" s="165"/>
      <c r="NUK2" s="165"/>
      <c r="NUL2" s="165"/>
      <c r="NUM2" s="165"/>
      <c r="NUN2" s="165"/>
      <c r="NUO2" s="165"/>
      <c r="NUP2" s="165"/>
      <c r="NUQ2" s="165"/>
      <c r="NUR2" s="165"/>
      <c r="NUS2" s="165"/>
      <c r="NUT2" s="165"/>
      <c r="NUU2" s="165"/>
      <c r="NUV2" s="165"/>
      <c r="NUW2" s="165"/>
      <c r="NUX2" s="165"/>
      <c r="NUY2" s="165"/>
      <c r="NUZ2" s="165"/>
      <c r="NVA2" s="165"/>
      <c r="NVB2" s="165"/>
      <c r="NVC2" s="165"/>
      <c r="NVD2" s="165"/>
      <c r="NVE2" s="165"/>
      <c r="NVF2" s="165"/>
      <c r="NVG2" s="165"/>
      <c r="NVH2" s="165"/>
      <c r="NVI2" s="165"/>
      <c r="NVJ2" s="165"/>
      <c r="NVK2" s="165"/>
      <c r="NVL2" s="165"/>
      <c r="NVM2" s="165"/>
      <c r="NVN2" s="165"/>
      <c r="NVO2" s="165"/>
      <c r="NVP2" s="165"/>
      <c r="NVQ2" s="165"/>
      <c r="NVR2" s="165"/>
      <c r="NVS2" s="165"/>
      <c r="NVT2" s="165"/>
      <c r="NVU2" s="165"/>
      <c r="NVV2" s="165"/>
      <c r="NVW2" s="165"/>
      <c r="NVX2" s="165"/>
      <c r="NVY2" s="165"/>
      <c r="NVZ2" s="165"/>
      <c r="NWA2" s="165"/>
      <c r="NWB2" s="165"/>
      <c r="NWC2" s="165"/>
      <c r="NWD2" s="165"/>
      <c r="NWE2" s="165"/>
      <c r="NWF2" s="165"/>
      <c r="NWG2" s="165"/>
      <c r="NWH2" s="165"/>
      <c r="NWI2" s="165"/>
      <c r="NWJ2" s="165"/>
      <c r="NWK2" s="165"/>
      <c r="NWL2" s="165"/>
      <c r="NWM2" s="165"/>
      <c r="NWN2" s="165"/>
      <c r="NWO2" s="165"/>
      <c r="NWP2" s="165"/>
      <c r="NWQ2" s="165"/>
      <c r="NWR2" s="165"/>
      <c r="NWS2" s="165"/>
      <c r="NWT2" s="165"/>
      <c r="NWU2" s="165"/>
      <c r="NWV2" s="165"/>
      <c r="NWW2" s="165"/>
      <c r="NWX2" s="165"/>
      <c r="NWY2" s="165"/>
      <c r="NWZ2" s="165"/>
      <c r="NXA2" s="165"/>
      <c r="NXB2" s="165"/>
      <c r="NXC2" s="165"/>
      <c r="NXD2" s="165"/>
      <c r="NXE2" s="165"/>
      <c r="NXF2" s="165"/>
      <c r="NXG2" s="165"/>
      <c r="NXH2" s="165"/>
      <c r="NXI2" s="165"/>
      <c r="NXJ2" s="165"/>
      <c r="NXK2" s="165"/>
      <c r="NXL2" s="165"/>
      <c r="NXM2" s="165"/>
      <c r="NXN2" s="165"/>
      <c r="NXO2" s="165"/>
      <c r="NXP2" s="165"/>
      <c r="NXQ2" s="165"/>
      <c r="NXR2" s="165"/>
      <c r="NXS2" s="165"/>
      <c r="NXT2" s="165"/>
      <c r="NXU2" s="165"/>
      <c r="NXV2" s="165"/>
      <c r="NXW2" s="165"/>
      <c r="NXX2" s="165"/>
      <c r="NXY2" s="165"/>
      <c r="NXZ2" s="165"/>
      <c r="NYA2" s="165"/>
      <c r="NYB2" s="165"/>
      <c r="NYC2" s="165"/>
      <c r="NYD2" s="165"/>
      <c r="NYE2" s="165"/>
      <c r="NYF2" s="165"/>
      <c r="NYG2" s="165"/>
      <c r="NYH2" s="165"/>
      <c r="NYI2" s="165"/>
      <c r="NYJ2" s="165"/>
      <c r="NYK2" s="165"/>
      <c r="NYL2" s="165"/>
      <c r="NYM2" s="165"/>
      <c r="NYN2" s="165"/>
      <c r="NYO2" s="165"/>
      <c r="NYP2" s="165"/>
      <c r="NYQ2" s="165"/>
      <c r="NYR2" s="165"/>
      <c r="NYS2" s="165"/>
      <c r="NYT2" s="165"/>
      <c r="NYU2" s="165"/>
      <c r="NYV2" s="165"/>
      <c r="NYW2" s="165"/>
      <c r="NYX2" s="165"/>
      <c r="NYY2" s="165"/>
      <c r="NYZ2" s="165"/>
      <c r="NZA2" s="165"/>
      <c r="NZB2" s="165"/>
      <c r="NZC2" s="165"/>
      <c r="NZD2" s="165"/>
      <c r="NZE2" s="165"/>
      <c r="NZF2" s="165"/>
      <c r="NZG2" s="165"/>
      <c r="NZH2" s="165"/>
      <c r="NZI2" s="165"/>
      <c r="NZJ2" s="165"/>
      <c r="NZK2" s="165"/>
      <c r="NZL2" s="165"/>
      <c r="NZM2" s="165"/>
      <c r="NZN2" s="165"/>
      <c r="NZO2" s="165"/>
      <c r="NZP2" s="165"/>
      <c r="NZQ2" s="165"/>
      <c r="NZR2" s="165"/>
      <c r="NZS2" s="165"/>
      <c r="NZT2" s="165"/>
      <c r="NZU2" s="165"/>
      <c r="NZV2" s="165"/>
      <c r="NZW2" s="165"/>
      <c r="NZX2" s="165"/>
      <c r="NZY2" s="165"/>
      <c r="NZZ2" s="165"/>
      <c r="OAA2" s="165"/>
      <c r="OAB2" s="165"/>
      <c r="OAC2" s="165"/>
      <c r="OAD2" s="165"/>
      <c r="OAE2" s="165"/>
      <c r="OAF2" s="165"/>
      <c r="OAG2" s="165"/>
      <c r="OAH2" s="165"/>
      <c r="OAI2" s="165"/>
      <c r="OAJ2" s="165"/>
      <c r="OAK2" s="165"/>
      <c r="OAL2" s="165"/>
      <c r="OAM2" s="165"/>
      <c r="OAN2" s="165"/>
      <c r="OAO2" s="165"/>
      <c r="OAP2" s="165"/>
      <c r="OAQ2" s="165"/>
      <c r="OAR2" s="165"/>
      <c r="OAS2" s="165"/>
      <c r="OAT2" s="165"/>
      <c r="OAU2" s="165"/>
      <c r="OAV2" s="165"/>
      <c r="OAW2" s="165"/>
      <c r="OAX2" s="165"/>
      <c r="OAY2" s="165"/>
      <c r="OAZ2" s="165"/>
      <c r="OBA2" s="165"/>
      <c r="OBB2" s="165"/>
      <c r="OBC2" s="165"/>
      <c r="OBD2" s="165"/>
      <c r="OBE2" s="165"/>
      <c r="OBF2" s="165"/>
      <c r="OBG2" s="165"/>
      <c r="OBH2" s="165"/>
      <c r="OBI2" s="165"/>
      <c r="OBJ2" s="165"/>
      <c r="OBK2" s="165"/>
      <c r="OBL2" s="165"/>
      <c r="OBM2" s="165"/>
      <c r="OBN2" s="165"/>
      <c r="OBO2" s="165"/>
      <c r="OBP2" s="165"/>
      <c r="OBQ2" s="165"/>
      <c r="OBR2" s="165"/>
      <c r="OBS2" s="165"/>
      <c r="OBT2" s="165"/>
      <c r="OBU2" s="165"/>
      <c r="OBV2" s="165"/>
      <c r="OBW2" s="165"/>
      <c r="OBX2" s="165"/>
      <c r="OBY2" s="165"/>
      <c r="OBZ2" s="165"/>
      <c r="OCA2" s="165"/>
      <c r="OCB2" s="165"/>
      <c r="OCC2" s="165"/>
      <c r="OCD2" s="165"/>
      <c r="OCE2" s="165"/>
      <c r="OCF2" s="165"/>
      <c r="OCG2" s="165"/>
      <c r="OCH2" s="165"/>
      <c r="OCI2" s="165"/>
      <c r="OCJ2" s="165"/>
      <c r="OCK2" s="165"/>
      <c r="OCL2" s="165"/>
      <c r="OCM2" s="165"/>
      <c r="OCN2" s="165"/>
      <c r="OCO2" s="165"/>
      <c r="OCP2" s="165"/>
      <c r="OCQ2" s="165"/>
      <c r="OCR2" s="165"/>
      <c r="OCS2" s="165"/>
      <c r="OCT2" s="165"/>
      <c r="OCU2" s="165"/>
      <c r="OCV2" s="165"/>
      <c r="OCW2" s="165"/>
      <c r="OCX2" s="165"/>
      <c r="OCY2" s="165"/>
      <c r="OCZ2" s="165"/>
      <c r="ODA2" s="165"/>
      <c r="ODB2" s="165"/>
      <c r="ODC2" s="165"/>
      <c r="ODD2" s="165"/>
      <c r="ODE2" s="165"/>
      <c r="ODF2" s="165"/>
      <c r="ODG2" s="165"/>
      <c r="ODH2" s="165"/>
      <c r="ODI2" s="165"/>
      <c r="ODJ2" s="165"/>
      <c r="ODK2" s="165"/>
      <c r="ODL2" s="165"/>
      <c r="ODM2" s="165"/>
      <c r="ODN2" s="165"/>
      <c r="ODO2" s="165"/>
      <c r="ODP2" s="165"/>
      <c r="ODQ2" s="165"/>
      <c r="ODR2" s="165"/>
      <c r="ODS2" s="165"/>
      <c r="ODT2" s="165"/>
      <c r="ODU2" s="165"/>
      <c r="ODV2" s="165"/>
      <c r="ODW2" s="165"/>
      <c r="ODX2" s="165"/>
      <c r="ODY2" s="165"/>
      <c r="ODZ2" s="165"/>
      <c r="OEA2" s="165"/>
      <c r="OEB2" s="165"/>
      <c r="OEC2" s="165"/>
      <c r="OED2" s="165"/>
      <c r="OEE2" s="165"/>
      <c r="OEF2" s="165"/>
      <c r="OEG2" s="165"/>
      <c r="OEH2" s="165"/>
      <c r="OEI2" s="165"/>
      <c r="OEJ2" s="165"/>
      <c r="OEK2" s="165"/>
      <c r="OEL2" s="165"/>
      <c r="OEM2" s="165"/>
      <c r="OEN2" s="165"/>
      <c r="OEO2" s="165"/>
      <c r="OEP2" s="165"/>
      <c r="OEQ2" s="165"/>
      <c r="OER2" s="165"/>
      <c r="OES2" s="165"/>
      <c r="OET2" s="165"/>
      <c r="OEU2" s="165"/>
      <c r="OEV2" s="165"/>
      <c r="OEW2" s="165"/>
      <c r="OEX2" s="165"/>
      <c r="OEY2" s="165"/>
      <c r="OEZ2" s="165"/>
      <c r="OFA2" s="165"/>
      <c r="OFB2" s="165"/>
      <c r="OFC2" s="165"/>
      <c r="OFD2" s="165"/>
      <c r="OFE2" s="165"/>
      <c r="OFF2" s="165"/>
      <c r="OFG2" s="165"/>
      <c r="OFH2" s="165"/>
      <c r="OFI2" s="165"/>
      <c r="OFJ2" s="165"/>
      <c r="OFK2" s="165"/>
      <c r="OFL2" s="165"/>
      <c r="OFM2" s="165"/>
      <c r="OFN2" s="165"/>
      <c r="OFO2" s="165"/>
      <c r="OFP2" s="165"/>
      <c r="OFQ2" s="165"/>
      <c r="OFR2" s="165"/>
      <c r="OFS2" s="165"/>
      <c r="OFT2" s="165"/>
      <c r="OFU2" s="165"/>
      <c r="OFV2" s="165"/>
      <c r="OFW2" s="165"/>
      <c r="OFX2" s="165"/>
      <c r="OFY2" s="165"/>
      <c r="OFZ2" s="165"/>
      <c r="OGA2" s="165"/>
      <c r="OGB2" s="165"/>
      <c r="OGC2" s="165"/>
      <c r="OGD2" s="165"/>
      <c r="OGE2" s="165"/>
      <c r="OGF2" s="165"/>
      <c r="OGG2" s="165"/>
      <c r="OGH2" s="165"/>
      <c r="OGI2" s="165"/>
      <c r="OGJ2" s="165"/>
      <c r="OGK2" s="165"/>
      <c r="OGL2" s="165"/>
      <c r="OGM2" s="165"/>
      <c r="OGN2" s="165"/>
      <c r="OGO2" s="165"/>
      <c r="OGP2" s="165"/>
      <c r="OGQ2" s="165"/>
      <c r="OGR2" s="165"/>
      <c r="OGS2" s="165"/>
      <c r="OGT2" s="165"/>
      <c r="OGU2" s="165"/>
      <c r="OGV2" s="165"/>
      <c r="OGW2" s="165"/>
      <c r="OGX2" s="165"/>
      <c r="OGY2" s="165"/>
      <c r="OGZ2" s="165"/>
      <c r="OHA2" s="165"/>
      <c r="OHB2" s="165"/>
      <c r="OHC2" s="165"/>
      <c r="OHD2" s="165"/>
      <c r="OHE2" s="165"/>
      <c r="OHF2" s="165"/>
      <c r="OHG2" s="165"/>
      <c r="OHH2" s="165"/>
      <c r="OHI2" s="165"/>
      <c r="OHJ2" s="165"/>
      <c r="OHK2" s="165"/>
      <c r="OHL2" s="165"/>
      <c r="OHM2" s="165"/>
      <c r="OHN2" s="165"/>
      <c r="OHO2" s="165"/>
      <c r="OHP2" s="165"/>
      <c r="OHQ2" s="165"/>
      <c r="OHR2" s="165"/>
      <c r="OHS2" s="165"/>
      <c r="OHT2" s="165"/>
      <c r="OHU2" s="165"/>
      <c r="OHV2" s="165"/>
      <c r="OHW2" s="165"/>
      <c r="OHX2" s="165"/>
      <c r="OHY2" s="165"/>
      <c r="OHZ2" s="165"/>
      <c r="OIA2" s="165"/>
      <c r="OIB2" s="165"/>
      <c r="OIC2" s="165"/>
      <c r="OID2" s="165"/>
      <c r="OIE2" s="165"/>
      <c r="OIF2" s="165"/>
      <c r="OIG2" s="165"/>
      <c r="OIH2" s="165"/>
      <c r="OII2" s="165"/>
      <c r="OIJ2" s="165"/>
      <c r="OIK2" s="165"/>
      <c r="OIL2" s="165"/>
      <c r="OIM2" s="165"/>
      <c r="OIN2" s="165"/>
      <c r="OIO2" s="165"/>
      <c r="OIP2" s="165"/>
      <c r="OIQ2" s="165"/>
      <c r="OIR2" s="165"/>
      <c r="OIS2" s="165"/>
      <c r="OIT2" s="165"/>
      <c r="OIU2" s="165"/>
      <c r="OIV2" s="165"/>
      <c r="OIW2" s="165"/>
      <c r="OIX2" s="165"/>
      <c r="OIY2" s="165"/>
      <c r="OIZ2" s="165"/>
      <c r="OJA2" s="165"/>
      <c r="OJB2" s="165"/>
      <c r="OJC2" s="165"/>
      <c r="OJD2" s="165"/>
      <c r="OJE2" s="165"/>
      <c r="OJF2" s="165"/>
      <c r="OJG2" s="165"/>
      <c r="OJH2" s="165"/>
      <c r="OJI2" s="165"/>
      <c r="OJJ2" s="165"/>
      <c r="OJK2" s="165"/>
      <c r="OJL2" s="165"/>
      <c r="OJM2" s="165"/>
      <c r="OJN2" s="165"/>
      <c r="OJO2" s="165"/>
      <c r="OJP2" s="165"/>
      <c r="OJQ2" s="165"/>
      <c r="OJR2" s="165"/>
      <c r="OJS2" s="165"/>
      <c r="OJT2" s="165"/>
      <c r="OJU2" s="165"/>
      <c r="OJV2" s="165"/>
      <c r="OJW2" s="165"/>
      <c r="OJX2" s="165"/>
      <c r="OJY2" s="165"/>
      <c r="OJZ2" s="165"/>
      <c r="OKA2" s="165"/>
      <c r="OKB2" s="165"/>
      <c r="OKC2" s="165"/>
      <c r="OKD2" s="165"/>
      <c r="OKE2" s="165"/>
      <c r="OKF2" s="165"/>
      <c r="OKG2" s="165"/>
      <c r="OKH2" s="165"/>
      <c r="OKI2" s="165"/>
      <c r="OKJ2" s="165"/>
      <c r="OKK2" s="165"/>
      <c r="OKL2" s="165"/>
      <c r="OKM2" s="165"/>
      <c r="OKN2" s="165"/>
      <c r="OKO2" s="165"/>
      <c r="OKP2" s="165"/>
      <c r="OKQ2" s="165"/>
      <c r="OKR2" s="165"/>
      <c r="OKS2" s="165"/>
      <c r="OKT2" s="165"/>
      <c r="OKU2" s="165"/>
      <c r="OKV2" s="165"/>
      <c r="OKW2" s="165"/>
      <c r="OKX2" s="165"/>
      <c r="OKY2" s="165"/>
      <c r="OKZ2" s="165"/>
      <c r="OLA2" s="165"/>
      <c r="OLB2" s="165"/>
      <c r="OLC2" s="165"/>
      <c r="OLD2" s="165"/>
      <c r="OLE2" s="165"/>
      <c r="OLF2" s="165"/>
      <c r="OLG2" s="165"/>
      <c r="OLH2" s="165"/>
      <c r="OLI2" s="165"/>
      <c r="OLJ2" s="165"/>
      <c r="OLK2" s="165"/>
      <c r="OLL2" s="165"/>
      <c r="OLM2" s="165"/>
      <c r="OLN2" s="165"/>
      <c r="OLO2" s="165"/>
      <c r="OLP2" s="165"/>
      <c r="OLQ2" s="165"/>
      <c r="OLR2" s="165"/>
      <c r="OLS2" s="165"/>
      <c r="OLT2" s="165"/>
      <c r="OLU2" s="165"/>
      <c r="OLV2" s="165"/>
      <c r="OLW2" s="165"/>
      <c r="OLX2" s="165"/>
      <c r="OLY2" s="165"/>
      <c r="OLZ2" s="165"/>
      <c r="OMA2" s="165"/>
      <c r="OMB2" s="165"/>
      <c r="OMC2" s="165"/>
      <c r="OMD2" s="165"/>
      <c r="OME2" s="165"/>
      <c r="OMF2" s="165"/>
      <c r="OMG2" s="165"/>
      <c r="OMH2" s="165"/>
      <c r="OMI2" s="165"/>
      <c r="OMJ2" s="165"/>
      <c r="OMK2" s="165"/>
      <c r="OML2" s="165"/>
      <c r="OMM2" s="165"/>
      <c r="OMN2" s="165"/>
      <c r="OMO2" s="165"/>
      <c r="OMP2" s="165"/>
      <c r="OMQ2" s="165"/>
      <c r="OMR2" s="165"/>
      <c r="OMS2" s="165"/>
      <c r="OMT2" s="165"/>
      <c r="OMU2" s="165"/>
      <c r="OMV2" s="165"/>
      <c r="OMW2" s="165"/>
      <c r="OMX2" s="165"/>
      <c r="OMY2" s="165"/>
      <c r="OMZ2" s="165"/>
      <c r="ONA2" s="165"/>
      <c r="ONB2" s="165"/>
      <c r="ONC2" s="165"/>
      <c r="OND2" s="165"/>
      <c r="ONE2" s="165"/>
      <c r="ONF2" s="165"/>
      <c r="ONG2" s="165"/>
      <c r="ONH2" s="165"/>
      <c r="ONI2" s="165"/>
      <c r="ONJ2" s="165"/>
      <c r="ONK2" s="165"/>
      <c r="ONL2" s="165"/>
      <c r="ONM2" s="165"/>
      <c r="ONN2" s="165"/>
      <c r="ONO2" s="165"/>
      <c r="ONP2" s="165"/>
      <c r="ONQ2" s="165"/>
      <c r="ONR2" s="165"/>
      <c r="ONS2" s="165"/>
      <c r="ONT2" s="165"/>
      <c r="ONU2" s="165"/>
      <c r="ONV2" s="165"/>
      <c r="ONW2" s="165"/>
      <c r="ONX2" s="165"/>
      <c r="ONY2" s="165"/>
      <c r="ONZ2" s="165"/>
      <c r="OOA2" s="165"/>
      <c r="OOB2" s="165"/>
      <c r="OOC2" s="165"/>
      <c r="OOD2" s="165"/>
      <c r="OOE2" s="165"/>
      <c r="OOF2" s="165"/>
      <c r="OOG2" s="165"/>
      <c r="OOH2" s="165"/>
      <c r="OOI2" s="165"/>
      <c r="OOJ2" s="165"/>
      <c r="OOK2" s="165"/>
      <c r="OOL2" s="165"/>
      <c r="OOM2" s="165"/>
      <c r="OON2" s="165"/>
      <c r="OOO2" s="165"/>
      <c r="OOP2" s="165"/>
      <c r="OOQ2" s="165"/>
      <c r="OOR2" s="165"/>
      <c r="OOS2" s="165"/>
      <c r="OOT2" s="165"/>
      <c r="OOU2" s="165"/>
      <c r="OOV2" s="165"/>
      <c r="OOW2" s="165"/>
      <c r="OOX2" s="165"/>
      <c r="OOY2" s="165"/>
      <c r="OOZ2" s="165"/>
      <c r="OPA2" s="165"/>
      <c r="OPB2" s="165"/>
      <c r="OPC2" s="165"/>
      <c r="OPD2" s="165"/>
      <c r="OPE2" s="165"/>
      <c r="OPF2" s="165"/>
      <c r="OPG2" s="165"/>
      <c r="OPH2" s="165"/>
      <c r="OPI2" s="165"/>
      <c r="OPJ2" s="165"/>
      <c r="OPK2" s="165"/>
      <c r="OPL2" s="165"/>
      <c r="OPM2" s="165"/>
      <c r="OPN2" s="165"/>
      <c r="OPO2" s="165"/>
      <c r="OPP2" s="165"/>
      <c r="OPQ2" s="165"/>
      <c r="OPR2" s="165"/>
      <c r="OPS2" s="165"/>
      <c r="OPT2" s="165"/>
      <c r="OPU2" s="165"/>
      <c r="OPV2" s="165"/>
      <c r="OPW2" s="165"/>
      <c r="OPX2" s="165"/>
      <c r="OPY2" s="165"/>
      <c r="OPZ2" s="165"/>
      <c r="OQA2" s="165"/>
      <c r="OQB2" s="165"/>
      <c r="OQC2" s="165"/>
      <c r="OQD2" s="165"/>
      <c r="OQE2" s="165"/>
      <c r="OQF2" s="165"/>
      <c r="OQG2" s="165"/>
      <c r="OQH2" s="165"/>
      <c r="OQI2" s="165"/>
      <c r="OQJ2" s="165"/>
      <c r="OQK2" s="165"/>
      <c r="OQL2" s="165"/>
      <c r="OQM2" s="165"/>
      <c r="OQN2" s="165"/>
      <c r="OQO2" s="165"/>
      <c r="OQP2" s="165"/>
      <c r="OQQ2" s="165"/>
      <c r="OQR2" s="165"/>
      <c r="OQS2" s="165"/>
      <c r="OQT2" s="165"/>
      <c r="OQU2" s="165"/>
      <c r="OQV2" s="165"/>
      <c r="OQW2" s="165"/>
      <c r="OQX2" s="165"/>
      <c r="OQY2" s="165"/>
      <c r="OQZ2" s="165"/>
      <c r="ORA2" s="165"/>
      <c r="ORB2" s="165"/>
      <c r="ORC2" s="165"/>
      <c r="ORD2" s="165"/>
      <c r="ORE2" s="165"/>
      <c r="ORF2" s="165"/>
      <c r="ORG2" s="165"/>
      <c r="ORH2" s="165"/>
      <c r="ORI2" s="165"/>
      <c r="ORJ2" s="165"/>
      <c r="ORK2" s="165"/>
      <c r="ORL2" s="165"/>
      <c r="ORM2" s="165"/>
      <c r="ORN2" s="165"/>
      <c r="ORO2" s="165"/>
      <c r="ORP2" s="165"/>
      <c r="ORQ2" s="165"/>
      <c r="ORR2" s="165"/>
      <c r="ORS2" s="165"/>
      <c r="ORT2" s="165"/>
      <c r="ORU2" s="165"/>
      <c r="ORV2" s="165"/>
      <c r="ORW2" s="165"/>
      <c r="ORX2" s="165"/>
      <c r="ORY2" s="165"/>
      <c r="ORZ2" s="165"/>
      <c r="OSA2" s="165"/>
      <c r="OSB2" s="165"/>
      <c r="OSC2" s="165"/>
      <c r="OSD2" s="165"/>
      <c r="OSE2" s="165"/>
      <c r="OSF2" s="165"/>
      <c r="OSG2" s="165"/>
      <c r="OSH2" s="165"/>
      <c r="OSI2" s="165"/>
      <c r="OSJ2" s="165"/>
      <c r="OSK2" s="165"/>
      <c r="OSL2" s="165"/>
      <c r="OSM2" s="165"/>
      <c r="OSN2" s="165"/>
      <c r="OSO2" s="165"/>
      <c r="OSP2" s="165"/>
      <c r="OSQ2" s="165"/>
      <c r="OSR2" s="165"/>
      <c r="OSS2" s="165"/>
      <c r="OST2" s="165"/>
      <c r="OSU2" s="165"/>
      <c r="OSV2" s="165"/>
      <c r="OSW2" s="165"/>
      <c r="OSX2" s="165"/>
      <c r="OSY2" s="165"/>
      <c r="OSZ2" s="165"/>
      <c r="OTA2" s="165"/>
      <c r="OTB2" s="165"/>
      <c r="OTC2" s="165"/>
      <c r="OTD2" s="165"/>
      <c r="OTE2" s="165"/>
      <c r="OTF2" s="165"/>
      <c r="OTG2" s="165"/>
      <c r="OTH2" s="165"/>
      <c r="OTI2" s="165"/>
      <c r="OTJ2" s="165"/>
      <c r="OTK2" s="165"/>
      <c r="OTL2" s="165"/>
      <c r="OTM2" s="165"/>
      <c r="OTN2" s="165"/>
      <c r="OTO2" s="165"/>
      <c r="OTP2" s="165"/>
      <c r="OTQ2" s="165"/>
      <c r="OTR2" s="165"/>
      <c r="OTS2" s="165"/>
      <c r="OTT2" s="165"/>
      <c r="OTU2" s="165"/>
      <c r="OTV2" s="165"/>
      <c r="OTW2" s="165"/>
      <c r="OTX2" s="165"/>
      <c r="OTY2" s="165"/>
      <c r="OTZ2" s="165"/>
      <c r="OUA2" s="165"/>
      <c r="OUB2" s="165"/>
      <c r="OUC2" s="165"/>
      <c r="OUD2" s="165"/>
      <c r="OUE2" s="165"/>
      <c r="OUF2" s="165"/>
      <c r="OUG2" s="165"/>
      <c r="OUH2" s="165"/>
      <c r="OUI2" s="165"/>
      <c r="OUJ2" s="165"/>
      <c r="OUK2" s="165"/>
      <c r="OUL2" s="165"/>
      <c r="OUM2" s="165"/>
      <c r="OUN2" s="165"/>
      <c r="OUO2" s="165"/>
      <c r="OUP2" s="165"/>
      <c r="OUQ2" s="165"/>
      <c r="OUR2" s="165"/>
      <c r="OUS2" s="165"/>
      <c r="OUT2" s="165"/>
      <c r="OUU2" s="165"/>
      <c r="OUV2" s="165"/>
      <c r="OUW2" s="165"/>
      <c r="OUX2" s="165"/>
      <c r="OUY2" s="165"/>
      <c r="OUZ2" s="165"/>
      <c r="OVA2" s="165"/>
      <c r="OVB2" s="165"/>
      <c r="OVC2" s="165"/>
      <c r="OVD2" s="165"/>
      <c r="OVE2" s="165"/>
      <c r="OVF2" s="165"/>
      <c r="OVG2" s="165"/>
      <c r="OVH2" s="165"/>
      <c r="OVI2" s="165"/>
      <c r="OVJ2" s="165"/>
      <c r="OVK2" s="165"/>
      <c r="OVL2" s="165"/>
      <c r="OVM2" s="165"/>
      <c r="OVN2" s="165"/>
      <c r="OVO2" s="165"/>
      <c r="OVP2" s="165"/>
      <c r="OVQ2" s="165"/>
      <c r="OVR2" s="165"/>
      <c r="OVS2" s="165"/>
      <c r="OVT2" s="165"/>
      <c r="OVU2" s="165"/>
      <c r="OVV2" s="165"/>
      <c r="OVW2" s="165"/>
      <c r="OVX2" s="165"/>
      <c r="OVY2" s="165"/>
      <c r="OVZ2" s="165"/>
      <c r="OWA2" s="165"/>
      <c r="OWB2" s="165"/>
      <c r="OWC2" s="165"/>
      <c r="OWD2" s="165"/>
      <c r="OWE2" s="165"/>
      <c r="OWF2" s="165"/>
      <c r="OWG2" s="165"/>
      <c r="OWH2" s="165"/>
      <c r="OWI2" s="165"/>
      <c r="OWJ2" s="165"/>
      <c r="OWK2" s="165"/>
      <c r="OWL2" s="165"/>
      <c r="OWM2" s="165"/>
      <c r="OWN2" s="165"/>
      <c r="OWO2" s="165"/>
      <c r="OWP2" s="165"/>
      <c r="OWQ2" s="165"/>
      <c r="OWR2" s="165"/>
      <c r="OWS2" s="165"/>
      <c r="OWT2" s="165"/>
      <c r="OWU2" s="165"/>
      <c r="OWV2" s="165"/>
      <c r="OWW2" s="165"/>
      <c r="OWX2" s="165"/>
      <c r="OWY2" s="165"/>
      <c r="OWZ2" s="165"/>
      <c r="OXA2" s="165"/>
      <c r="OXB2" s="165"/>
      <c r="OXC2" s="165"/>
      <c r="OXD2" s="165"/>
      <c r="OXE2" s="165"/>
      <c r="OXF2" s="165"/>
      <c r="OXG2" s="165"/>
      <c r="OXH2" s="165"/>
      <c r="OXI2" s="165"/>
      <c r="OXJ2" s="165"/>
      <c r="OXK2" s="165"/>
      <c r="OXL2" s="165"/>
      <c r="OXM2" s="165"/>
      <c r="OXN2" s="165"/>
      <c r="OXO2" s="165"/>
      <c r="OXP2" s="165"/>
      <c r="OXQ2" s="165"/>
      <c r="OXR2" s="165"/>
      <c r="OXS2" s="165"/>
      <c r="OXT2" s="165"/>
      <c r="OXU2" s="165"/>
      <c r="OXV2" s="165"/>
      <c r="OXW2" s="165"/>
      <c r="OXX2" s="165"/>
      <c r="OXY2" s="165"/>
      <c r="OXZ2" s="165"/>
      <c r="OYA2" s="165"/>
      <c r="OYB2" s="165"/>
      <c r="OYC2" s="165"/>
      <c r="OYD2" s="165"/>
      <c r="OYE2" s="165"/>
      <c r="OYF2" s="165"/>
      <c r="OYG2" s="165"/>
      <c r="OYH2" s="165"/>
      <c r="OYI2" s="165"/>
      <c r="OYJ2" s="165"/>
      <c r="OYK2" s="165"/>
      <c r="OYL2" s="165"/>
      <c r="OYM2" s="165"/>
      <c r="OYN2" s="165"/>
      <c r="OYO2" s="165"/>
      <c r="OYP2" s="165"/>
      <c r="OYQ2" s="165"/>
      <c r="OYR2" s="165"/>
      <c r="OYS2" s="165"/>
      <c r="OYT2" s="165"/>
      <c r="OYU2" s="165"/>
      <c r="OYV2" s="165"/>
      <c r="OYW2" s="165"/>
      <c r="OYX2" s="165"/>
      <c r="OYY2" s="165"/>
      <c r="OYZ2" s="165"/>
      <c r="OZA2" s="165"/>
      <c r="OZB2" s="165"/>
      <c r="OZC2" s="165"/>
      <c r="OZD2" s="165"/>
      <c r="OZE2" s="165"/>
      <c r="OZF2" s="165"/>
      <c r="OZG2" s="165"/>
      <c r="OZH2" s="165"/>
      <c r="OZI2" s="165"/>
      <c r="OZJ2" s="165"/>
      <c r="OZK2" s="165"/>
      <c r="OZL2" s="165"/>
      <c r="OZM2" s="165"/>
      <c r="OZN2" s="165"/>
      <c r="OZO2" s="165"/>
      <c r="OZP2" s="165"/>
      <c r="OZQ2" s="165"/>
      <c r="OZR2" s="165"/>
      <c r="OZS2" s="165"/>
      <c r="OZT2" s="165"/>
      <c r="OZU2" s="165"/>
      <c r="OZV2" s="165"/>
      <c r="OZW2" s="165"/>
      <c r="OZX2" s="165"/>
      <c r="OZY2" s="165"/>
      <c r="OZZ2" s="165"/>
      <c r="PAA2" s="165"/>
      <c r="PAB2" s="165"/>
      <c r="PAC2" s="165"/>
      <c r="PAD2" s="165"/>
      <c r="PAE2" s="165"/>
      <c r="PAF2" s="165"/>
      <c r="PAG2" s="165"/>
      <c r="PAH2" s="165"/>
      <c r="PAI2" s="165"/>
      <c r="PAJ2" s="165"/>
      <c r="PAK2" s="165"/>
      <c r="PAL2" s="165"/>
      <c r="PAM2" s="165"/>
      <c r="PAN2" s="165"/>
      <c r="PAO2" s="165"/>
      <c r="PAP2" s="165"/>
      <c r="PAQ2" s="165"/>
      <c r="PAR2" s="165"/>
      <c r="PAS2" s="165"/>
      <c r="PAT2" s="165"/>
      <c r="PAU2" s="165"/>
      <c r="PAV2" s="165"/>
      <c r="PAW2" s="165"/>
      <c r="PAX2" s="165"/>
      <c r="PAY2" s="165"/>
      <c r="PAZ2" s="165"/>
      <c r="PBA2" s="165"/>
      <c r="PBB2" s="165"/>
      <c r="PBC2" s="165"/>
      <c r="PBD2" s="165"/>
      <c r="PBE2" s="165"/>
      <c r="PBF2" s="165"/>
      <c r="PBG2" s="165"/>
      <c r="PBH2" s="165"/>
      <c r="PBI2" s="165"/>
      <c r="PBJ2" s="165"/>
      <c r="PBK2" s="165"/>
      <c r="PBL2" s="165"/>
      <c r="PBM2" s="165"/>
      <c r="PBN2" s="165"/>
      <c r="PBO2" s="165"/>
      <c r="PBP2" s="165"/>
      <c r="PBQ2" s="165"/>
      <c r="PBR2" s="165"/>
      <c r="PBS2" s="165"/>
      <c r="PBT2" s="165"/>
      <c r="PBU2" s="165"/>
      <c r="PBV2" s="165"/>
      <c r="PBW2" s="165"/>
      <c r="PBX2" s="165"/>
      <c r="PBY2" s="165"/>
      <c r="PBZ2" s="165"/>
      <c r="PCA2" s="165"/>
      <c r="PCB2" s="165"/>
      <c r="PCC2" s="165"/>
      <c r="PCD2" s="165"/>
      <c r="PCE2" s="165"/>
      <c r="PCF2" s="165"/>
      <c r="PCG2" s="165"/>
      <c r="PCH2" s="165"/>
      <c r="PCI2" s="165"/>
      <c r="PCJ2" s="165"/>
      <c r="PCK2" s="165"/>
      <c r="PCL2" s="165"/>
      <c r="PCM2" s="165"/>
      <c r="PCN2" s="165"/>
      <c r="PCO2" s="165"/>
      <c r="PCP2" s="165"/>
      <c r="PCQ2" s="165"/>
      <c r="PCR2" s="165"/>
      <c r="PCS2" s="165"/>
      <c r="PCT2" s="165"/>
      <c r="PCU2" s="165"/>
      <c r="PCV2" s="165"/>
      <c r="PCW2" s="165"/>
      <c r="PCX2" s="165"/>
      <c r="PCY2" s="165"/>
      <c r="PCZ2" s="165"/>
      <c r="PDA2" s="165"/>
      <c r="PDB2" s="165"/>
      <c r="PDC2" s="165"/>
      <c r="PDD2" s="165"/>
      <c r="PDE2" s="165"/>
      <c r="PDF2" s="165"/>
      <c r="PDG2" s="165"/>
      <c r="PDH2" s="165"/>
      <c r="PDI2" s="165"/>
      <c r="PDJ2" s="165"/>
      <c r="PDK2" s="165"/>
      <c r="PDL2" s="165"/>
      <c r="PDM2" s="165"/>
      <c r="PDN2" s="165"/>
      <c r="PDO2" s="165"/>
      <c r="PDP2" s="165"/>
      <c r="PDQ2" s="165"/>
      <c r="PDR2" s="165"/>
      <c r="PDS2" s="165"/>
      <c r="PDT2" s="165"/>
      <c r="PDU2" s="165"/>
      <c r="PDV2" s="165"/>
      <c r="PDW2" s="165"/>
      <c r="PDX2" s="165"/>
      <c r="PDY2" s="165"/>
      <c r="PDZ2" s="165"/>
      <c r="PEA2" s="165"/>
      <c r="PEB2" s="165"/>
      <c r="PEC2" s="165"/>
      <c r="PED2" s="165"/>
      <c r="PEE2" s="165"/>
      <c r="PEF2" s="165"/>
      <c r="PEG2" s="165"/>
      <c r="PEH2" s="165"/>
      <c r="PEI2" s="165"/>
      <c r="PEJ2" s="165"/>
      <c r="PEK2" s="165"/>
      <c r="PEL2" s="165"/>
      <c r="PEM2" s="165"/>
      <c r="PEN2" s="165"/>
      <c r="PEO2" s="165"/>
      <c r="PEP2" s="165"/>
      <c r="PEQ2" s="165"/>
      <c r="PER2" s="165"/>
      <c r="PES2" s="165"/>
      <c r="PET2" s="165"/>
      <c r="PEU2" s="165"/>
      <c r="PEV2" s="165"/>
      <c r="PEW2" s="165"/>
      <c r="PEX2" s="165"/>
      <c r="PEY2" s="165"/>
      <c r="PEZ2" s="165"/>
      <c r="PFA2" s="165"/>
      <c r="PFB2" s="165"/>
      <c r="PFC2" s="165"/>
      <c r="PFD2" s="165"/>
      <c r="PFE2" s="165"/>
      <c r="PFF2" s="165"/>
      <c r="PFG2" s="165"/>
      <c r="PFH2" s="165"/>
      <c r="PFI2" s="165"/>
      <c r="PFJ2" s="165"/>
      <c r="PFK2" s="165"/>
      <c r="PFL2" s="165"/>
      <c r="PFM2" s="165"/>
      <c r="PFN2" s="165"/>
      <c r="PFO2" s="165"/>
      <c r="PFP2" s="165"/>
      <c r="PFQ2" s="165"/>
      <c r="PFR2" s="165"/>
      <c r="PFS2" s="165"/>
      <c r="PFT2" s="165"/>
      <c r="PFU2" s="165"/>
      <c r="PFV2" s="165"/>
      <c r="PFW2" s="165"/>
      <c r="PFX2" s="165"/>
      <c r="PFY2" s="165"/>
      <c r="PFZ2" s="165"/>
      <c r="PGA2" s="165"/>
      <c r="PGB2" s="165"/>
      <c r="PGC2" s="165"/>
      <c r="PGD2" s="165"/>
      <c r="PGE2" s="165"/>
      <c r="PGF2" s="165"/>
      <c r="PGG2" s="165"/>
      <c r="PGH2" s="165"/>
      <c r="PGI2" s="165"/>
      <c r="PGJ2" s="165"/>
      <c r="PGK2" s="165"/>
      <c r="PGL2" s="165"/>
      <c r="PGM2" s="165"/>
      <c r="PGN2" s="165"/>
      <c r="PGO2" s="165"/>
      <c r="PGP2" s="165"/>
      <c r="PGQ2" s="165"/>
      <c r="PGR2" s="165"/>
      <c r="PGS2" s="165"/>
      <c r="PGT2" s="165"/>
      <c r="PGU2" s="165"/>
      <c r="PGV2" s="165"/>
      <c r="PGW2" s="165"/>
      <c r="PGX2" s="165"/>
      <c r="PGY2" s="165"/>
      <c r="PGZ2" s="165"/>
      <c r="PHA2" s="165"/>
      <c r="PHB2" s="165"/>
      <c r="PHC2" s="165"/>
      <c r="PHD2" s="165"/>
      <c r="PHE2" s="165"/>
      <c r="PHF2" s="165"/>
      <c r="PHG2" s="165"/>
      <c r="PHH2" s="165"/>
      <c r="PHI2" s="165"/>
      <c r="PHJ2" s="165"/>
      <c r="PHK2" s="165"/>
      <c r="PHL2" s="165"/>
      <c r="PHM2" s="165"/>
      <c r="PHN2" s="165"/>
      <c r="PHO2" s="165"/>
      <c r="PHP2" s="165"/>
      <c r="PHQ2" s="165"/>
      <c r="PHR2" s="165"/>
      <c r="PHS2" s="165"/>
      <c r="PHT2" s="165"/>
      <c r="PHU2" s="165"/>
      <c r="PHV2" s="165"/>
      <c r="PHW2" s="165"/>
      <c r="PHX2" s="165"/>
      <c r="PHY2" s="165"/>
      <c r="PHZ2" s="165"/>
      <c r="PIA2" s="165"/>
      <c r="PIB2" s="165"/>
      <c r="PIC2" s="165"/>
      <c r="PID2" s="165"/>
      <c r="PIE2" s="165"/>
      <c r="PIF2" s="165"/>
      <c r="PIG2" s="165"/>
      <c r="PIH2" s="165"/>
      <c r="PII2" s="165"/>
      <c r="PIJ2" s="165"/>
      <c r="PIK2" s="165"/>
      <c r="PIL2" s="165"/>
      <c r="PIM2" s="165"/>
      <c r="PIN2" s="165"/>
      <c r="PIO2" s="165"/>
      <c r="PIP2" s="165"/>
      <c r="PIQ2" s="165"/>
      <c r="PIR2" s="165"/>
      <c r="PIS2" s="165"/>
      <c r="PIT2" s="165"/>
      <c r="PIU2" s="165"/>
      <c r="PIV2" s="165"/>
      <c r="PIW2" s="165"/>
      <c r="PIX2" s="165"/>
      <c r="PIY2" s="165"/>
      <c r="PIZ2" s="165"/>
      <c r="PJA2" s="165"/>
      <c r="PJB2" s="165"/>
      <c r="PJC2" s="165"/>
      <c r="PJD2" s="165"/>
      <c r="PJE2" s="165"/>
      <c r="PJF2" s="165"/>
      <c r="PJG2" s="165"/>
      <c r="PJH2" s="165"/>
      <c r="PJI2" s="165"/>
      <c r="PJJ2" s="165"/>
      <c r="PJK2" s="165"/>
      <c r="PJL2" s="165"/>
      <c r="PJM2" s="165"/>
      <c r="PJN2" s="165"/>
      <c r="PJO2" s="165"/>
      <c r="PJP2" s="165"/>
      <c r="PJQ2" s="165"/>
      <c r="PJR2" s="165"/>
      <c r="PJS2" s="165"/>
      <c r="PJT2" s="165"/>
      <c r="PJU2" s="165"/>
      <c r="PJV2" s="165"/>
      <c r="PJW2" s="165"/>
      <c r="PJX2" s="165"/>
      <c r="PJY2" s="165"/>
      <c r="PJZ2" s="165"/>
      <c r="PKA2" s="165"/>
      <c r="PKB2" s="165"/>
      <c r="PKC2" s="165"/>
      <c r="PKD2" s="165"/>
      <c r="PKE2" s="165"/>
      <c r="PKF2" s="165"/>
      <c r="PKG2" s="165"/>
      <c r="PKH2" s="165"/>
      <c r="PKI2" s="165"/>
      <c r="PKJ2" s="165"/>
      <c r="PKK2" s="165"/>
      <c r="PKL2" s="165"/>
      <c r="PKM2" s="165"/>
      <c r="PKN2" s="165"/>
      <c r="PKO2" s="165"/>
      <c r="PKP2" s="165"/>
      <c r="PKQ2" s="165"/>
      <c r="PKR2" s="165"/>
      <c r="PKS2" s="165"/>
      <c r="PKT2" s="165"/>
      <c r="PKU2" s="165"/>
      <c r="PKV2" s="165"/>
      <c r="PKW2" s="165"/>
      <c r="PKX2" s="165"/>
      <c r="PKY2" s="165"/>
      <c r="PKZ2" s="165"/>
      <c r="PLA2" s="165"/>
      <c r="PLB2" s="165"/>
      <c r="PLC2" s="165"/>
      <c r="PLD2" s="165"/>
      <c r="PLE2" s="165"/>
      <c r="PLF2" s="165"/>
      <c r="PLG2" s="165"/>
      <c r="PLH2" s="165"/>
      <c r="PLI2" s="165"/>
      <c r="PLJ2" s="165"/>
      <c r="PLK2" s="165"/>
      <c r="PLL2" s="165"/>
      <c r="PLM2" s="165"/>
      <c r="PLN2" s="165"/>
      <c r="PLO2" s="165"/>
      <c r="PLP2" s="165"/>
      <c r="PLQ2" s="165"/>
      <c r="PLR2" s="165"/>
      <c r="PLS2" s="165"/>
      <c r="PLT2" s="165"/>
      <c r="PLU2" s="165"/>
      <c r="PLV2" s="165"/>
      <c r="PLW2" s="165"/>
      <c r="PLX2" s="165"/>
      <c r="PLY2" s="165"/>
      <c r="PLZ2" s="165"/>
      <c r="PMA2" s="165"/>
      <c r="PMB2" s="165"/>
      <c r="PMC2" s="165"/>
      <c r="PMD2" s="165"/>
      <c r="PME2" s="165"/>
      <c r="PMF2" s="165"/>
      <c r="PMG2" s="165"/>
      <c r="PMH2" s="165"/>
      <c r="PMI2" s="165"/>
      <c r="PMJ2" s="165"/>
      <c r="PMK2" s="165"/>
      <c r="PML2" s="165"/>
      <c r="PMM2" s="165"/>
      <c r="PMN2" s="165"/>
      <c r="PMO2" s="165"/>
      <c r="PMP2" s="165"/>
      <c r="PMQ2" s="165"/>
      <c r="PMR2" s="165"/>
      <c r="PMS2" s="165"/>
      <c r="PMT2" s="165"/>
      <c r="PMU2" s="165"/>
      <c r="PMV2" s="165"/>
      <c r="PMW2" s="165"/>
      <c r="PMX2" s="165"/>
      <c r="PMY2" s="165"/>
      <c r="PMZ2" s="165"/>
      <c r="PNA2" s="165"/>
      <c r="PNB2" s="165"/>
      <c r="PNC2" s="165"/>
      <c r="PND2" s="165"/>
      <c r="PNE2" s="165"/>
      <c r="PNF2" s="165"/>
      <c r="PNG2" s="165"/>
      <c r="PNH2" s="165"/>
      <c r="PNI2" s="165"/>
      <c r="PNJ2" s="165"/>
      <c r="PNK2" s="165"/>
      <c r="PNL2" s="165"/>
      <c r="PNM2" s="165"/>
      <c r="PNN2" s="165"/>
      <c r="PNO2" s="165"/>
      <c r="PNP2" s="165"/>
      <c r="PNQ2" s="165"/>
      <c r="PNR2" s="165"/>
      <c r="PNS2" s="165"/>
      <c r="PNT2" s="165"/>
      <c r="PNU2" s="165"/>
      <c r="PNV2" s="165"/>
      <c r="PNW2" s="165"/>
      <c r="PNX2" s="165"/>
      <c r="PNY2" s="165"/>
      <c r="PNZ2" s="165"/>
      <c r="POA2" s="165"/>
      <c r="POB2" s="165"/>
      <c r="POC2" s="165"/>
      <c r="POD2" s="165"/>
      <c r="POE2" s="165"/>
      <c r="POF2" s="165"/>
      <c r="POG2" s="165"/>
      <c r="POH2" s="165"/>
      <c r="POI2" s="165"/>
      <c r="POJ2" s="165"/>
      <c r="POK2" s="165"/>
      <c r="POL2" s="165"/>
      <c r="POM2" s="165"/>
      <c r="PON2" s="165"/>
      <c r="POO2" s="165"/>
      <c r="POP2" s="165"/>
      <c r="POQ2" s="165"/>
      <c r="POR2" s="165"/>
      <c r="POS2" s="165"/>
      <c r="POT2" s="165"/>
      <c r="POU2" s="165"/>
      <c r="POV2" s="165"/>
      <c r="POW2" s="165"/>
      <c r="POX2" s="165"/>
      <c r="POY2" s="165"/>
      <c r="POZ2" s="165"/>
      <c r="PPA2" s="165"/>
      <c r="PPB2" s="165"/>
      <c r="PPC2" s="165"/>
      <c r="PPD2" s="165"/>
      <c r="PPE2" s="165"/>
      <c r="PPF2" s="165"/>
      <c r="PPG2" s="165"/>
      <c r="PPH2" s="165"/>
      <c r="PPI2" s="165"/>
      <c r="PPJ2" s="165"/>
      <c r="PPK2" s="165"/>
      <c r="PPL2" s="165"/>
      <c r="PPM2" s="165"/>
      <c r="PPN2" s="165"/>
      <c r="PPO2" s="165"/>
      <c r="PPP2" s="165"/>
      <c r="PPQ2" s="165"/>
      <c r="PPR2" s="165"/>
      <c r="PPS2" s="165"/>
      <c r="PPT2" s="165"/>
      <c r="PPU2" s="165"/>
      <c r="PPV2" s="165"/>
      <c r="PPW2" s="165"/>
      <c r="PPX2" s="165"/>
      <c r="PPY2" s="165"/>
      <c r="PPZ2" s="165"/>
      <c r="PQA2" s="165"/>
      <c r="PQB2" s="165"/>
      <c r="PQC2" s="165"/>
      <c r="PQD2" s="165"/>
      <c r="PQE2" s="165"/>
      <c r="PQF2" s="165"/>
      <c r="PQG2" s="165"/>
      <c r="PQH2" s="165"/>
      <c r="PQI2" s="165"/>
      <c r="PQJ2" s="165"/>
      <c r="PQK2" s="165"/>
      <c r="PQL2" s="165"/>
      <c r="PQM2" s="165"/>
      <c r="PQN2" s="165"/>
      <c r="PQO2" s="165"/>
      <c r="PQP2" s="165"/>
      <c r="PQQ2" s="165"/>
      <c r="PQR2" s="165"/>
      <c r="PQS2" s="165"/>
      <c r="PQT2" s="165"/>
      <c r="PQU2" s="165"/>
      <c r="PQV2" s="165"/>
      <c r="PQW2" s="165"/>
      <c r="PQX2" s="165"/>
      <c r="PQY2" s="165"/>
      <c r="PQZ2" s="165"/>
      <c r="PRA2" s="165"/>
      <c r="PRB2" s="165"/>
      <c r="PRC2" s="165"/>
      <c r="PRD2" s="165"/>
      <c r="PRE2" s="165"/>
      <c r="PRF2" s="165"/>
      <c r="PRG2" s="165"/>
      <c r="PRH2" s="165"/>
      <c r="PRI2" s="165"/>
      <c r="PRJ2" s="165"/>
      <c r="PRK2" s="165"/>
      <c r="PRL2" s="165"/>
      <c r="PRM2" s="165"/>
      <c r="PRN2" s="165"/>
      <c r="PRO2" s="165"/>
      <c r="PRP2" s="165"/>
      <c r="PRQ2" s="165"/>
      <c r="PRR2" s="165"/>
      <c r="PRS2" s="165"/>
      <c r="PRT2" s="165"/>
      <c r="PRU2" s="165"/>
      <c r="PRV2" s="165"/>
      <c r="PRW2" s="165"/>
      <c r="PRX2" s="165"/>
      <c r="PRY2" s="165"/>
      <c r="PRZ2" s="165"/>
      <c r="PSA2" s="165"/>
      <c r="PSB2" s="165"/>
      <c r="PSC2" s="165"/>
      <c r="PSD2" s="165"/>
      <c r="PSE2" s="165"/>
      <c r="PSF2" s="165"/>
      <c r="PSG2" s="165"/>
      <c r="PSH2" s="165"/>
      <c r="PSI2" s="165"/>
      <c r="PSJ2" s="165"/>
      <c r="PSK2" s="165"/>
      <c r="PSL2" s="165"/>
      <c r="PSM2" s="165"/>
      <c r="PSN2" s="165"/>
      <c r="PSO2" s="165"/>
      <c r="PSP2" s="165"/>
      <c r="PSQ2" s="165"/>
      <c r="PSR2" s="165"/>
      <c r="PSS2" s="165"/>
      <c r="PST2" s="165"/>
      <c r="PSU2" s="165"/>
      <c r="PSV2" s="165"/>
      <c r="PSW2" s="165"/>
      <c r="PSX2" s="165"/>
      <c r="PSY2" s="165"/>
      <c r="PSZ2" s="165"/>
      <c r="PTA2" s="165"/>
      <c r="PTB2" s="165"/>
      <c r="PTC2" s="165"/>
      <c r="PTD2" s="165"/>
      <c r="PTE2" s="165"/>
      <c r="PTF2" s="165"/>
      <c r="PTG2" s="165"/>
      <c r="PTH2" s="165"/>
      <c r="PTI2" s="165"/>
      <c r="PTJ2" s="165"/>
      <c r="PTK2" s="165"/>
      <c r="PTL2" s="165"/>
      <c r="PTM2" s="165"/>
      <c r="PTN2" s="165"/>
      <c r="PTO2" s="165"/>
      <c r="PTP2" s="165"/>
      <c r="PTQ2" s="165"/>
      <c r="PTR2" s="165"/>
      <c r="PTS2" s="165"/>
      <c r="PTT2" s="165"/>
      <c r="PTU2" s="165"/>
      <c r="PTV2" s="165"/>
      <c r="PTW2" s="165"/>
      <c r="PTX2" s="165"/>
      <c r="PTY2" s="165"/>
      <c r="PTZ2" s="165"/>
      <c r="PUA2" s="165"/>
      <c r="PUB2" s="165"/>
      <c r="PUC2" s="165"/>
      <c r="PUD2" s="165"/>
      <c r="PUE2" s="165"/>
      <c r="PUF2" s="165"/>
      <c r="PUG2" s="165"/>
      <c r="PUH2" s="165"/>
      <c r="PUI2" s="165"/>
      <c r="PUJ2" s="165"/>
      <c r="PUK2" s="165"/>
      <c r="PUL2" s="165"/>
      <c r="PUM2" s="165"/>
      <c r="PUN2" s="165"/>
      <c r="PUO2" s="165"/>
      <c r="PUP2" s="165"/>
      <c r="PUQ2" s="165"/>
      <c r="PUR2" s="165"/>
      <c r="PUS2" s="165"/>
      <c r="PUT2" s="165"/>
      <c r="PUU2" s="165"/>
      <c r="PUV2" s="165"/>
      <c r="PUW2" s="165"/>
      <c r="PUX2" s="165"/>
      <c r="PUY2" s="165"/>
      <c r="PUZ2" s="165"/>
      <c r="PVA2" s="165"/>
      <c r="PVB2" s="165"/>
      <c r="PVC2" s="165"/>
      <c r="PVD2" s="165"/>
      <c r="PVE2" s="165"/>
      <c r="PVF2" s="165"/>
      <c r="PVG2" s="165"/>
      <c r="PVH2" s="165"/>
      <c r="PVI2" s="165"/>
      <c r="PVJ2" s="165"/>
      <c r="PVK2" s="165"/>
      <c r="PVL2" s="165"/>
      <c r="PVM2" s="165"/>
      <c r="PVN2" s="165"/>
      <c r="PVO2" s="165"/>
      <c r="PVP2" s="165"/>
      <c r="PVQ2" s="165"/>
      <c r="PVR2" s="165"/>
      <c r="PVS2" s="165"/>
      <c r="PVT2" s="165"/>
      <c r="PVU2" s="165"/>
      <c r="PVV2" s="165"/>
      <c r="PVW2" s="165"/>
      <c r="PVX2" s="165"/>
      <c r="PVY2" s="165"/>
      <c r="PVZ2" s="165"/>
      <c r="PWA2" s="165"/>
      <c r="PWB2" s="165"/>
      <c r="PWC2" s="165"/>
      <c r="PWD2" s="165"/>
      <c r="PWE2" s="165"/>
      <c r="PWF2" s="165"/>
      <c r="PWG2" s="165"/>
      <c r="PWH2" s="165"/>
      <c r="PWI2" s="165"/>
      <c r="PWJ2" s="165"/>
      <c r="PWK2" s="165"/>
      <c r="PWL2" s="165"/>
      <c r="PWM2" s="165"/>
      <c r="PWN2" s="165"/>
      <c r="PWO2" s="165"/>
      <c r="PWP2" s="165"/>
      <c r="PWQ2" s="165"/>
      <c r="PWR2" s="165"/>
      <c r="PWS2" s="165"/>
      <c r="PWT2" s="165"/>
      <c r="PWU2" s="165"/>
      <c r="PWV2" s="165"/>
      <c r="PWW2" s="165"/>
      <c r="PWX2" s="165"/>
      <c r="PWY2" s="165"/>
      <c r="PWZ2" s="165"/>
      <c r="PXA2" s="165"/>
      <c r="PXB2" s="165"/>
      <c r="PXC2" s="165"/>
      <c r="PXD2" s="165"/>
      <c r="PXE2" s="165"/>
      <c r="PXF2" s="165"/>
      <c r="PXG2" s="165"/>
      <c r="PXH2" s="165"/>
      <c r="PXI2" s="165"/>
      <c r="PXJ2" s="165"/>
      <c r="PXK2" s="165"/>
      <c r="PXL2" s="165"/>
      <c r="PXM2" s="165"/>
      <c r="PXN2" s="165"/>
      <c r="PXO2" s="165"/>
      <c r="PXP2" s="165"/>
      <c r="PXQ2" s="165"/>
      <c r="PXR2" s="165"/>
      <c r="PXS2" s="165"/>
      <c r="PXT2" s="165"/>
      <c r="PXU2" s="165"/>
      <c r="PXV2" s="165"/>
      <c r="PXW2" s="165"/>
      <c r="PXX2" s="165"/>
      <c r="PXY2" s="165"/>
      <c r="PXZ2" s="165"/>
      <c r="PYA2" s="165"/>
      <c r="PYB2" s="165"/>
      <c r="PYC2" s="165"/>
      <c r="PYD2" s="165"/>
      <c r="PYE2" s="165"/>
      <c r="PYF2" s="165"/>
      <c r="PYG2" s="165"/>
      <c r="PYH2" s="165"/>
      <c r="PYI2" s="165"/>
      <c r="PYJ2" s="165"/>
      <c r="PYK2" s="165"/>
      <c r="PYL2" s="165"/>
      <c r="PYM2" s="165"/>
      <c r="PYN2" s="165"/>
      <c r="PYO2" s="165"/>
      <c r="PYP2" s="165"/>
      <c r="PYQ2" s="165"/>
      <c r="PYR2" s="165"/>
      <c r="PYS2" s="165"/>
      <c r="PYT2" s="165"/>
      <c r="PYU2" s="165"/>
      <c r="PYV2" s="165"/>
      <c r="PYW2" s="165"/>
      <c r="PYX2" s="165"/>
      <c r="PYY2" s="165"/>
      <c r="PYZ2" s="165"/>
      <c r="PZA2" s="165"/>
      <c r="PZB2" s="165"/>
      <c r="PZC2" s="165"/>
      <c r="PZD2" s="165"/>
      <c r="PZE2" s="165"/>
      <c r="PZF2" s="165"/>
      <c r="PZG2" s="165"/>
      <c r="PZH2" s="165"/>
      <c r="PZI2" s="165"/>
      <c r="PZJ2" s="165"/>
      <c r="PZK2" s="165"/>
      <c r="PZL2" s="165"/>
      <c r="PZM2" s="165"/>
      <c r="PZN2" s="165"/>
      <c r="PZO2" s="165"/>
      <c r="PZP2" s="165"/>
      <c r="PZQ2" s="165"/>
      <c r="PZR2" s="165"/>
      <c r="PZS2" s="165"/>
      <c r="PZT2" s="165"/>
      <c r="PZU2" s="165"/>
      <c r="PZV2" s="165"/>
      <c r="PZW2" s="165"/>
      <c r="PZX2" s="165"/>
      <c r="PZY2" s="165"/>
      <c r="PZZ2" s="165"/>
      <c r="QAA2" s="165"/>
      <c r="QAB2" s="165"/>
      <c r="QAC2" s="165"/>
      <c r="QAD2" s="165"/>
      <c r="QAE2" s="165"/>
      <c r="QAF2" s="165"/>
      <c r="QAG2" s="165"/>
      <c r="QAH2" s="165"/>
      <c r="QAI2" s="165"/>
      <c r="QAJ2" s="165"/>
      <c r="QAK2" s="165"/>
      <c r="QAL2" s="165"/>
      <c r="QAM2" s="165"/>
      <c r="QAN2" s="165"/>
      <c r="QAO2" s="165"/>
      <c r="QAP2" s="165"/>
      <c r="QAQ2" s="165"/>
      <c r="QAR2" s="165"/>
      <c r="QAS2" s="165"/>
      <c r="QAT2" s="165"/>
      <c r="QAU2" s="165"/>
      <c r="QAV2" s="165"/>
      <c r="QAW2" s="165"/>
      <c r="QAX2" s="165"/>
      <c r="QAY2" s="165"/>
      <c r="QAZ2" s="165"/>
      <c r="QBA2" s="165"/>
      <c r="QBB2" s="165"/>
      <c r="QBC2" s="165"/>
      <c r="QBD2" s="165"/>
      <c r="QBE2" s="165"/>
      <c r="QBF2" s="165"/>
      <c r="QBG2" s="165"/>
      <c r="QBH2" s="165"/>
      <c r="QBI2" s="165"/>
      <c r="QBJ2" s="165"/>
      <c r="QBK2" s="165"/>
      <c r="QBL2" s="165"/>
      <c r="QBM2" s="165"/>
      <c r="QBN2" s="165"/>
      <c r="QBO2" s="165"/>
      <c r="QBP2" s="165"/>
      <c r="QBQ2" s="165"/>
      <c r="QBR2" s="165"/>
      <c r="QBS2" s="165"/>
      <c r="QBT2" s="165"/>
      <c r="QBU2" s="165"/>
      <c r="QBV2" s="165"/>
      <c r="QBW2" s="165"/>
      <c r="QBX2" s="165"/>
      <c r="QBY2" s="165"/>
      <c r="QBZ2" s="165"/>
      <c r="QCA2" s="165"/>
      <c r="QCB2" s="165"/>
      <c r="QCC2" s="165"/>
      <c r="QCD2" s="165"/>
      <c r="QCE2" s="165"/>
      <c r="QCF2" s="165"/>
      <c r="QCG2" s="165"/>
      <c r="QCH2" s="165"/>
      <c r="QCI2" s="165"/>
      <c r="QCJ2" s="165"/>
      <c r="QCK2" s="165"/>
      <c r="QCL2" s="165"/>
      <c r="QCM2" s="165"/>
      <c r="QCN2" s="165"/>
      <c r="QCO2" s="165"/>
      <c r="QCP2" s="165"/>
      <c r="QCQ2" s="165"/>
      <c r="QCR2" s="165"/>
      <c r="QCS2" s="165"/>
      <c r="QCT2" s="165"/>
      <c r="QCU2" s="165"/>
      <c r="QCV2" s="165"/>
      <c r="QCW2" s="165"/>
      <c r="QCX2" s="165"/>
      <c r="QCY2" s="165"/>
      <c r="QCZ2" s="165"/>
      <c r="QDA2" s="165"/>
      <c r="QDB2" s="165"/>
      <c r="QDC2" s="165"/>
      <c r="QDD2" s="165"/>
      <c r="QDE2" s="165"/>
      <c r="QDF2" s="165"/>
      <c r="QDG2" s="165"/>
      <c r="QDH2" s="165"/>
      <c r="QDI2" s="165"/>
      <c r="QDJ2" s="165"/>
      <c r="QDK2" s="165"/>
      <c r="QDL2" s="165"/>
      <c r="QDM2" s="165"/>
      <c r="QDN2" s="165"/>
      <c r="QDO2" s="165"/>
      <c r="QDP2" s="165"/>
      <c r="QDQ2" s="165"/>
      <c r="QDR2" s="165"/>
      <c r="QDS2" s="165"/>
      <c r="QDT2" s="165"/>
      <c r="QDU2" s="165"/>
      <c r="QDV2" s="165"/>
      <c r="QDW2" s="165"/>
      <c r="QDX2" s="165"/>
      <c r="QDY2" s="165"/>
      <c r="QDZ2" s="165"/>
      <c r="QEA2" s="165"/>
      <c r="QEB2" s="165"/>
      <c r="QEC2" s="165"/>
      <c r="QED2" s="165"/>
      <c r="QEE2" s="165"/>
      <c r="QEF2" s="165"/>
      <c r="QEG2" s="165"/>
      <c r="QEH2" s="165"/>
      <c r="QEI2" s="165"/>
      <c r="QEJ2" s="165"/>
      <c r="QEK2" s="165"/>
      <c r="QEL2" s="165"/>
      <c r="QEM2" s="165"/>
      <c r="QEN2" s="165"/>
      <c r="QEO2" s="165"/>
      <c r="QEP2" s="165"/>
      <c r="QEQ2" s="165"/>
      <c r="QER2" s="165"/>
      <c r="QES2" s="165"/>
      <c r="QET2" s="165"/>
      <c r="QEU2" s="165"/>
      <c r="QEV2" s="165"/>
      <c r="QEW2" s="165"/>
      <c r="QEX2" s="165"/>
      <c r="QEY2" s="165"/>
      <c r="QEZ2" s="165"/>
      <c r="QFA2" s="165"/>
      <c r="QFB2" s="165"/>
      <c r="QFC2" s="165"/>
      <c r="QFD2" s="165"/>
      <c r="QFE2" s="165"/>
      <c r="QFF2" s="165"/>
      <c r="QFG2" s="165"/>
      <c r="QFH2" s="165"/>
      <c r="QFI2" s="165"/>
      <c r="QFJ2" s="165"/>
      <c r="QFK2" s="165"/>
      <c r="QFL2" s="165"/>
      <c r="QFM2" s="165"/>
      <c r="QFN2" s="165"/>
      <c r="QFO2" s="165"/>
      <c r="QFP2" s="165"/>
      <c r="QFQ2" s="165"/>
      <c r="QFR2" s="165"/>
      <c r="QFS2" s="165"/>
      <c r="QFT2" s="165"/>
      <c r="QFU2" s="165"/>
      <c r="QFV2" s="165"/>
      <c r="QFW2" s="165"/>
      <c r="QFX2" s="165"/>
      <c r="QFY2" s="165"/>
      <c r="QFZ2" s="165"/>
      <c r="QGA2" s="165"/>
      <c r="QGB2" s="165"/>
      <c r="QGC2" s="165"/>
      <c r="QGD2" s="165"/>
      <c r="QGE2" s="165"/>
      <c r="QGF2" s="165"/>
      <c r="QGG2" s="165"/>
      <c r="QGH2" s="165"/>
      <c r="QGI2" s="165"/>
      <c r="QGJ2" s="165"/>
      <c r="QGK2" s="165"/>
      <c r="QGL2" s="165"/>
      <c r="QGM2" s="165"/>
      <c r="QGN2" s="165"/>
      <c r="QGO2" s="165"/>
      <c r="QGP2" s="165"/>
      <c r="QGQ2" s="165"/>
      <c r="QGR2" s="165"/>
      <c r="QGS2" s="165"/>
      <c r="QGT2" s="165"/>
      <c r="QGU2" s="165"/>
      <c r="QGV2" s="165"/>
      <c r="QGW2" s="165"/>
      <c r="QGX2" s="165"/>
      <c r="QGY2" s="165"/>
      <c r="QGZ2" s="165"/>
      <c r="QHA2" s="165"/>
      <c r="QHB2" s="165"/>
      <c r="QHC2" s="165"/>
      <c r="QHD2" s="165"/>
      <c r="QHE2" s="165"/>
      <c r="QHF2" s="165"/>
      <c r="QHG2" s="165"/>
      <c r="QHH2" s="165"/>
      <c r="QHI2" s="165"/>
      <c r="QHJ2" s="165"/>
      <c r="QHK2" s="165"/>
      <c r="QHL2" s="165"/>
      <c r="QHM2" s="165"/>
      <c r="QHN2" s="165"/>
      <c r="QHO2" s="165"/>
      <c r="QHP2" s="165"/>
      <c r="QHQ2" s="165"/>
      <c r="QHR2" s="165"/>
      <c r="QHS2" s="165"/>
      <c r="QHT2" s="165"/>
      <c r="QHU2" s="165"/>
      <c r="QHV2" s="165"/>
      <c r="QHW2" s="165"/>
      <c r="QHX2" s="165"/>
      <c r="QHY2" s="165"/>
      <c r="QHZ2" s="165"/>
      <c r="QIA2" s="165"/>
      <c r="QIB2" s="165"/>
      <c r="QIC2" s="165"/>
      <c r="QID2" s="165"/>
      <c r="QIE2" s="165"/>
      <c r="QIF2" s="165"/>
      <c r="QIG2" s="165"/>
      <c r="QIH2" s="165"/>
      <c r="QII2" s="165"/>
      <c r="QIJ2" s="165"/>
      <c r="QIK2" s="165"/>
      <c r="QIL2" s="165"/>
      <c r="QIM2" s="165"/>
      <c r="QIN2" s="165"/>
      <c r="QIO2" s="165"/>
      <c r="QIP2" s="165"/>
      <c r="QIQ2" s="165"/>
      <c r="QIR2" s="165"/>
      <c r="QIS2" s="165"/>
      <c r="QIT2" s="165"/>
      <c r="QIU2" s="165"/>
      <c r="QIV2" s="165"/>
      <c r="QIW2" s="165"/>
      <c r="QIX2" s="165"/>
      <c r="QIY2" s="165"/>
      <c r="QIZ2" s="165"/>
      <c r="QJA2" s="165"/>
      <c r="QJB2" s="165"/>
      <c r="QJC2" s="165"/>
      <c r="QJD2" s="165"/>
      <c r="QJE2" s="165"/>
      <c r="QJF2" s="165"/>
      <c r="QJG2" s="165"/>
      <c r="QJH2" s="165"/>
      <c r="QJI2" s="165"/>
      <c r="QJJ2" s="165"/>
      <c r="QJK2" s="165"/>
      <c r="QJL2" s="165"/>
      <c r="QJM2" s="165"/>
      <c r="QJN2" s="165"/>
      <c r="QJO2" s="165"/>
      <c r="QJP2" s="165"/>
      <c r="QJQ2" s="165"/>
      <c r="QJR2" s="165"/>
      <c r="QJS2" s="165"/>
      <c r="QJT2" s="165"/>
      <c r="QJU2" s="165"/>
      <c r="QJV2" s="165"/>
      <c r="QJW2" s="165"/>
      <c r="QJX2" s="165"/>
      <c r="QJY2" s="165"/>
      <c r="QJZ2" s="165"/>
      <c r="QKA2" s="165"/>
      <c r="QKB2" s="165"/>
      <c r="QKC2" s="165"/>
      <c r="QKD2" s="165"/>
      <c r="QKE2" s="165"/>
      <c r="QKF2" s="165"/>
      <c r="QKG2" s="165"/>
      <c r="QKH2" s="165"/>
      <c r="QKI2" s="165"/>
      <c r="QKJ2" s="165"/>
      <c r="QKK2" s="165"/>
      <c r="QKL2" s="165"/>
      <c r="QKM2" s="165"/>
      <c r="QKN2" s="165"/>
      <c r="QKO2" s="165"/>
      <c r="QKP2" s="165"/>
      <c r="QKQ2" s="165"/>
      <c r="QKR2" s="165"/>
      <c r="QKS2" s="165"/>
      <c r="QKT2" s="165"/>
      <c r="QKU2" s="165"/>
      <c r="QKV2" s="165"/>
      <c r="QKW2" s="165"/>
      <c r="QKX2" s="165"/>
      <c r="QKY2" s="165"/>
      <c r="QKZ2" s="165"/>
      <c r="QLA2" s="165"/>
      <c r="QLB2" s="165"/>
      <c r="QLC2" s="165"/>
      <c r="QLD2" s="165"/>
      <c r="QLE2" s="165"/>
      <c r="QLF2" s="165"/>
      <c r="QLG2" s="165"/>
      <c r="QLH2" s="165"/>
      <c r="QLI2" s="165"/>
      <c r="QLJ2" s="165"/>
      <c r="QLK2" s="165"/>
      <c r="QLL2" s="165"/>
      <c r="QLM2" s="165"/>
      <c r="QLN2" s="165"/>
      <c r="QLO2" s="165"/>
      <c r="QLP2" s="165"/>
      <c r="QLQ2" s="165"/>
      <c r="QLR2" s="165"/>
      <c r="QLS2" s="165"/>
      <c r="QLT2" s="165"/>
      <c r="QLU2" s="165"/>
      <c r="QLV2" s="165"/>
      <c r="QLW2" s="165"/>
      <c r="QLX2" s="165"/>
      <c r="QLY2" s="165"/>
      <c r="QLZ2" s="165"/>
      <c r="QMA2" s="165"/>
      <c r="QMB2" s="165"/>
      <c r="QMC2" s="165"/>
      <c r="QMD2" s="165"/>
      <c r="QME2" s="165"/>
      <c r="QMF2" s="165"/>
      <c r="QMG2" s="165"/>
      <c r="QMH2" s="165"/>
      <c r="QMI2" s="165"/>
      <c r="QMJ2" s="165"/>
      <c r="QMK2" s="165"/>
      <c r="QML2" s="165"/>
      <c r="QMM2" s="165"/>
      <c r="QMN2" s="165"/>
      <c r="QMO2" s="165"/>
      <c r="QMP2" s="165"/>
      <c r="QMQ2" s="165"/>
      <c r="QMR2" s="165"/>
      <c r="QMS2" s="165"/>
      <c r="QMT2" s="165"/>
      <c r="QMU2" s="165"/>
      <c r="QMV2" s="165"/>
      <c r="QMW2" s="165"/>
      <c r="QMX2" s="165"/>
      <c r="QMY2" s="165"/>
      <c r="QMZ2" s="165"/>
      <c r="QNA2" s="165"/>
      <c r="QNB2" s="165"/>
      <c r="QNC2" s="165"/>
      <c r="QND2" s="165"/>
      <c r="QNE2" s="165"/>
      <c r="QNF2" s="165"/>
      <c r="QNG2" s="165"/>
      <c r="QNH2" s="165"/>
      <c r="QNI2" s="165"/>
      <c r="QNJ2" s="165"/>
      <c r="QNK2" s="165"/>
      <c r="QNL2" s="165"/>
      <c r="QNM2" s="165"/>
      <c r="QNN2" s="165"/>
      <c r="QNO2" s="165"/>
      <c r="QNP2" s="165"/>
      <c r="QNQ2" s="165"/>
      <c r="QNR2" s="165"/>
      <c r="QNS2" s="165"/>
      <c r="QNT2" s="165"/>
      <c r="QNU2" s="165"/>
      <c r="QNV2" s="165"/>
      <c r="QNW2" s="165"/>
      <c r="QNX2" s="165"/>
      <c r="QNY2" s="165"/>
      <c r="QNZ2" s="165"/>
      <c r="QOA2" s="165"/>
      <c r="QOB2" s="165"/>
      <c r="QOC2" s="165"/>
      <c r="QOD2" s="165"/>
      <c r="QOE2" s="165"/>
      <c r="QOF2" s="165"/>
      <c r="QOG2" s="165"/>
      <c r="QOH2" s="165"/>
      <c r="QOI2" s="165"/>
      <c r="QOJ2" s="165"/>
      <c r="QOK2" s="165"/>
      <c r="QOL2" s="165"/>
      <c r="QOM2" s="165"/>
      <c r="QON2" s="165"/>
      <c r="QOO2" s="165"/>
      <c r="QOP2" s="165"/>
      <c r="QOQ2" s="165"/>
      <c r="QOR2" s="165"/>
      <c r="QOS2" s="165"/>
      <c r="QOT2" s="165"/>
      <c r="QOU2" s="165"/>
      <c r="QOV2" s="165"/>
      <c r="QOW2" s="165"/>
      <c r="QOX2" s="165"/>
      <c r="QOY2" s="165"/>
      <c r="QOZ2" s="165"/>
      <c r="QPA2" s="165"/>
      <c r="QPB2" s="165"/>
      <c r="QPC2" s="165"/>
      <c r="QPD2" s="165"/>
      <c r="QPE2" s="165"/>
      <c r="QPF2" s="165"/>
      <c r="QPG2" s="165"/>
      <c r="QPH2" s="165"/>
      <c r="QPI2" s="165"/>
      <c r="QPJ2" s="165"/>
      <c r="QPK2" s="165"/>
      <c r="QPL2" s="165"/>
      <c r="QPM2" s="165"/>
      <c r="QPN2" s="165"/>
      <c r="QPO2" s="165"/>
      <c r="QPP2" s="165"/>
      <c r="QPQ2" s="165"/>
      <c r="QPR2" s="165"/>
      <c r="QPS2" s="165"/>
      <c r="QPT2" s="165"/>
      <c r="QPU2" s="165"/>
      <c r="QPV2" s="165"/>
      <c r="QPW2" s="165"/>
      <c r="QPX2" s="165"/>
      <c r="QPY2" s="165"/>
      <c r="QPZ2" s="165"/>
      <c r="QQA2" s="165"/>
      <c r="QQB2" s="165"/>
      <c r="QQC2" s="165"/>
      <c r="QQD2" s="165"/>
      <c r="QQE2" s="165"/>
      <c r="QQF2" s="165"/>
      <c r="QQG2" s="165"/>
      <c r="QQH2" s="165"/>
      <c r="QQI2" s="165"/>
      <c r="QQJ2" s="165"/>
      <c r="QQK2" s="165"/>
      <c r="QQL2" s="165"/>
      <c r="QQM2" s="165"/>
      <c r="QQN2" s="165"/>
      <c r="QQO2" s="165"/>
      <c r="QQP2" s="165"/>
      <c r="QQQ2" s="165"/>
      <c r="QQR2" s="165"/>
      <c r="QQS2" s="165"/>
      <c r="QQT2" s="165"/>
      <c r="QQU2" s="165"/>
      <c r="QQV2" s="165"/>
      <c r="QQW2" s="165"/>
      <c r="QQX2" s="165"/>
      <c r="QQY2" s="165"/>
      <c r="QQZ2" s="165"/>
      <c r="QRA2" s="165"/>
      <c r="QRB2" s="165"/>
      <c r="QRC2" s="165"/>
      <c r="QRD2" s="165"/>
      <c r="QRE2" s="165"/>
      <c r="QRF2" s="165"/>
      <c r="QRG2" s="165"/>
      <c r="QRH2" s="165"/>
      <c r="QRI2" s="165"/>
      <c r="QRJ2" s="165"/>
      <c r="QRK2" s="165"/>
      <c r="QRL2" s="165"/>
      <c r="QRM2" s="165"/>
      <c r="QRN2" s="165"/>
      <c r="QRO2" s="165"/>
      <c r="QRP2" s="165"/>
      <c r="QRQ2" s="165"/>
      <c r="QRR2" s="165"/>
      <c r="QRS2" s="165"/>
      <c r="QRT2" s="165"/>
      <c r="QRU2" s="165"/>
      <c r="QRV2" s="165"/>
      <c r="QRW2" s="165"/>
      <c r="QRX2" s="165"/>
      <c r="QRY2" s="165"/>
      <c r="QRZ2" s="165"/>
      <c r="QSA2" s="165"/>
      <c r="QSB2" s="165"/>
      <c r="QSC2" s="165"/>
      <c r="QSD2" s="165"/>
      <c r="QSE2" s="165"/>
      <c r="QSF2" s="165"/>
      <c r="QSG2" s="165"/>
      <c r="QSH2" s="165"/>
      <c r="QSI2" s="165"/>
      <c r="QSJ2" s="165"/>
      <c r="QSK2" s="165"/>
      <c r="QSL2" s="165"/>
      <c r="QSM2" s="165"/>
      <c r="QSN2" s="165"/>
      <c r="QSO2" s="165"/>
      <c r="QSP2" s="165"/>
      <c r="QSQ2" s="165"/>
      <c r="QSR2" s="165"/>
      <c r="QSS2" s="165"/>
      <c r="QST2" s="165"/>
      <c r="QSU2" s="165"/>
      <c r="QSV2" s="165"/>
      <c r="QSW2" s="165"/>
      <c r="QSX2" s="165"/>
      <c r="QSY2" s="165"/>
      <c r="QSZ2" s="165"/>
      <c r="QTA2" s="165"/>
      <c r="QTB2" s="165"/>
      <c r="QTC2" s="165"/>
      <c r="QTD2" s="165"/>
      <c r="QTE2" s="165"/>
      <c r="QTF2" s="165"/>
      <c r="QTG2" s="165"/>
      <c r="QTH2" s="165"/>
      <c r="QTI2" s="165"/>
      <c r="QTJ2" s="165"/>
      <c r="QTK2" s="165"/>
      <c r="QTL2" s="165"/>
      <c r="QTM2" s="165"/>
      <c r="QTN2" s="165"/>
      <c r="QTO2" s="165"/>
      <c r="QTP2" s="165"/>
      <c r="QTQ2" s="165"/>
      <c r="QTR2" s="165"/>
      <c r="QTS2" s="165"/>
      <c r="QTT2" s="165"/>
      <c r="QTU2" s="165"/>
      <c r="QTV2" s="165"/>
      <c r="QTW2" s="165"/>
      <c r="QTX2" s="165"/>
      <c r="QTY2" s="165"/>
      <c r="QTZ2" s="165"/>
      <c r="QUA2" s="165"/>
      <c r="QUB2" s="165"/>
      <c r="QUC2" s="165"/>
      <c r="QUD2" s="165"/>
      <c r="QUE2" s="165"/>
      <c r="QUF2" s="165"/>
      <c r="QUG2" s="165"/>
      <c r="QUH2" s="165"/>
      <c r="QUI2" s="165"/>
      <c r="QUJ2" s="165"/>
      <c r="QUK2" s="165"/>
      <c r="QUL2" s="165"/>
      <c r="QUM2" s="165"/>
      <c r="QUN2" s="165"/>
      <c r="QUO2" s="165"/>
      <c r="QUP2" s="165"/>
      <c r="QUQ2" s="165"/>
      <c r="QUR2" s="165"/>
      <c r="QUS2" s="165"/>
      <c r="QUT2" s="165"/>
      <c r="QUU2" s="165"/>
      <c r="QUV2" s="165"/>
      <c r="QUW2" s="165"/>
      <c r="QUX2" s="165"/>
      <c r="QUY2" s="165"/>
      <c r="QUZ2" s="165"/>
      <c r="QVA2" s="165"/>
      <c r="QVB2" s="165"/>
      <c r="QVC2" s="165"/>
      <c r="QVD2" s="165"/>
      <c r="QVE2" s="165"/>
      <c r="QVF2" s="165"/>
      <c r="QVG2" s="165"/>
      <c r="QVH2" s="165"/>
      <c r="QVI2" s="165"/>
      <c r="QVJ2" s="165"/>
      <c r="QVK2" s="165"/>
      <c r="QVL2" s="165"/>
      <c r="QVM2" s="165"/>
      <c r="QVN2" s="165"/>
      <c r="QVO2" s="165"/>
      <c r="QVP2" s="165"/>
      <c r="QVQ2" s="165"/>
      <c r="QVR2" s="165"/>
      <c r="QVS2" s="165"/>
      <c r="QVT2" s="165"/>
      <c r="QVU2" s="165"/>
      <c r="QVV2" s="165"/>
      <c r="QVW2" s="165"/>
      <c r="QVX2" s="165"/>
      <c r="QVY2" s="165"/>
      <c r="QVZ2" s="165"/>
      <c r="QWA2" s="165"/>
      <c r="QWB2" s="165"/>
      <c r="QWC2" s="165"/>
      <c r="QWD2" s="165"/>
      <c r="QWE2" s="165"/>
      <c r="QWF2" s="165"/>
      <c r="QWG2" s="165"/>
      <c r="QWH2" s="165"/>
      <c r="QWI2" s="165"/>
      <c r="QWJ2" s="165"/>
      <c r="QWK2" s="165"/>
      <c r="QWL2" s="165"/>
      <c r="QWM2" s="165"/>
      <c r="QWN2" s="165"/>
      <c r="QWO2" s="165"/>
      <c r="QWP2" s="165"/>
      <c r="QWQ2" s="165"/>
      <c r="QWR2" s="165"/>
      <c r="QWS2" s="165"/>
      <c r="QWT2" s="165"/>
      <c r="QWU2" s="165"/>
      <c r="QWV2" s="165"/>
      <c r="QWW2" s="165"/>
      <c r="QWX2" s="165"/>
      <c r="QWY2" s="165"/>
      <c r="QWZ2" s="165"/>
      <c r="QXA2" s="165"/>
      <c r="QXB2" s="165"/>
      <c r="QXC2" s="165"/>
      <c r="QXD2" s="165"/>
      <c r="QXE2" s="165"/>
      <c r="QXF2" s="165"/>
      <c r="QXG2" s="165"/>
      <c r="QXH2" s="165"/>
      <c r="QXI2" s="165"/>
      <c r="QXJ2" s="165"/>
      <c r="QXK2" s="165"/>
      <c r="QXL2" s="165"/>
      <c r="QXM2" s="165"/>
      <c r="QXN2" s="165"/>
      <c r="QXO2" s="165"/>
      <c r="QXP2" s="165"/>
      <c r="QXQ2" s="165"/>
      <c r="QXR2" s="165"/>
      <c r="QXS2" s="165"/>
      <c r="QXT2" s="165"/>
      <c r="QXU2" s="165"/>
      <c r="QXV2" s="165"/>
      <c r="QXW2" s="165"/>
      <c r="QXX2" s="165"/>
      <c r="QXY2" s="165"/>
      <c r="QXZ2" s="165"/>
      <c r="QYA2" s="165"/>
      <c r="QYB2" s="165"/>
      <c r="QYC2" s="165"/>
      <c r="QYD2" s="165"/>
      <c r="QYE2" s="165"/>
      <c r="QYF2" s="165"/>
      <c r="QYG2" s="165"/>
      <c r="QYH2" s="165"/>
      <c r="QYI2" s="165"/>
      <c r="QYJ2" s="165"/>
      <c r="QYK2" s="165"/>
      <c r="QYL2" s="165"/>
      <c r="QYM2" s="165"/>
      <c r="QYN2" s="165"/>
      <c r="QYO2" s="165"/>
      <c r="QYP2" s="165"/>
      <c r="QYQ2" s="165"/>
      <c r="QYR2" s="165"/>
      <c r="QYS2" s="165"/>
      <c r="QYT2" s="165"/>
      <c r="QYU2" s="165"/>
      <c r="QYV2" s="165"/>
      <c r="QYW2" s="165"/>
      <c r="QYX2" s="165"/>
      <c r="QYY2" s="165"/>
      <c r="QYZ2" s="165"/>
      <c r="QZA2" s="165"/>
      <c r="QZB2" s="165"/>
      <c r="QZC2" s="165"/>
      <c r="QZD2" s="165"/>
      <c r="QZE2" s="165"/>
      <c r="QZF2" s="165"/>
      <c r="QZG2" s="165"/>
      <c r="QZH2" s="165"/>
      <c r="QZI2" s="165"/>
      <c r="QZJ2" s="165"/>
      <c r="QZK2" s="165"/>
      <c r="QZL2" s="165"/>
      <c r="QZM2" s="165"/>
      <c r="QZN2" s="165"/>
      <c r="QZO2" s="165"/>
      <c r="QZP2" s="165"/>
      <c r="QZQ2" s="165"/>
      <c r="QZR2" s="165"/>
      <c r="QZS2" s="165"/>
      <c r="QZT2" s="165"/>
      <c r="QZU2" s="165"/>
      <c r="QZV2" s="165"/>
      <c r="QZW2" s="165"/>
      <c r="QZX2" s="165"/>
      <c r="QZY2" s="165"/>
      <c r="QZZ2" s="165"/>
      <c r="RAA2" s="165"/>
      <c r="RAB2" s="165"/>
      <c r="RAC2" s="165"/>
      <c r="RAD2" s="165"/>
      <c r="RAE2" s="165"/>
      <c r="RAF2" s="165"/>
      <c r="RAG2" s="165"/>
      <c r="RAH2" s="165"/>
      <c r="RAI2" s="165"/>
      <c r="RAJ2" s="165"/>
      <c r="RAK2" s="165"/>
      <c r="RAL2" s="165"/>
      <c r="RAM2" s="165"/>
      <c r="RAN2" s="165"/>
      <c r="RAO2" s="165"/>
      <c r="RAP2" s="165"/>
      <c r="RAQ2" s="165"/>
      <c r="RAR2" s="165"/>
      <c r="RAS2" s="165"/>
      <c r="RAT2" s="165"/>
      <c r="RAU2" s="165"/>
      <c r="RAV2" s="165"/>
      <c r="RAW2" s="165"/>
      <c r="RAX2" s="165"/>
      <c r="RAY2" s="165"/>
      <c r="RAZ2" s="165"/>
      <c r="RBA2" s="165"/>
      <c r="RBB2" s="165"/>
      <c r="RBC2" s="165"/>
      <c r="RBD2" s="165"/>
      <c r="RBE2" s="165"/>
      <c r="RBF2" s="165"/>
      <c r="RBG2" s="165"/>
      <c r="RBH2" s="165"/>
      <c r="RBI2" s="165"/>
      <c r="RBJ2" s="165"/>
      <c r="RBK2" s="165"/>
      <c r="RBL2" s="165"/>
      <c r="RBM2" s="165"/>
      <c r="RBN2" s="165"/>
      <c r="RBO2" s="165"/>
      <c r="RBP2" s="165"/>
      <c r="RBQ2" s="165"/>
      <c r="RBR2" s="165"/>
      <c r="RBS2" s="165"/>
      <c r="RBT2" s="165"/>
      <c r="RBU2" s="165"/>
      <c r="RBV2" s="165"/>
      <c r="RBW2" s="165"/>
      <c r="RBX2" s="165"/>
      <c r="RBY2" s="165"/>
      <c r="RBZ2" s="165"/>
      <c r="RCA2" s="165"/>
      <c r="RCB2" s="165"/>
      <c r="RCC2" s="165"/>
      <c r="RCD2" s="165"/>
      <c r="RCE2" s="165"/>
      <c r="RCF2" s="165"/>
      <c r="RCG2" s="165"/>
      <c r="RCH2" s="165"/>
      <c r="RCI2" s="165"/>
      <c r="RCJ2" s="165"/>
      <c r="RCK2" s="165"/>
      <c r="RCL2" s="165"/>
      <c r="RCM2" s="165"/>
      <c r="RCN2" s="165"/>
      <c r="RCO2" s="165"/>
      <c r="RCP2" s="165"/>
      <c r="RCQ2" s="165"/>
      <c r="RCR2" s="165"/>
      <c r="RCS2" s="165"/>
      <c r="RCT2" s="165"/>
      <c r="RCU2" s="165"/>
      <c r="RCV2" s="165"/>
      <c r="RCW2" s="165"/>
      <c r="RCX2" s="165"/>
      <c r="RCY2" s="165"/>
      <c r="RCZ2" s="165"/>
      <c r="RDA2" s="165"/>
      <c r="RDB2" s="165"/>
      <c r="RDC2" s="165"/>
      <c r="RDD2" s="165"/>
      <c r="RDE2" s="165"/>
      <c r="RDF2" s="165"/>
      <c r="RDG2" s="165"/>
      <c r="RDH2" s="165"/>
      <c r="RDI2" s="165"/>
      <c r="RDJ2" s="165"/>
      <c r="RDK2" s="165"/>
      <c r="RDL2" s="165"/>
      <c r="RDM2" s="165"/>
      <c r="RDN2" s="165"/>
      <c r="RDO2" s="165"/>
      <c r="RDP2" s="165"/>
      <c r="RDQ2" s="165"/>
      <c r="RDR2" s="165"/>
      <c r="RDS2" s="165"/>
      <c r="RDT2" s="165"/>
      <c r="RDU2" s="165"/>
      <c r="RDV2" s="165"/>
      <c r="RDW2" s="165"/>
      <c r="RDX2" s="165"/>
      <c r="RDY2" s="165"/>
      <c r="RDZ2" s="165"/>
      <c r="REA2" s="165"/>
      <c r="REB2" s="165"/>
      <c r="REC2" s="165"/>
      <c r="RED2" s="165"/>
      <c r="REE2" s="165"/>
      <c r="REF2" s="165"/>
      <c r="REG2" s="165"/>
      <c r="REH2" s="165"/>
      <c r="REI2" s="165"/>
      <c r="REJ2" s="165"/>
      <c r="REK2" s="165"/>
      <c r="REL2" s="165"/>
      <c r="REM2" s="165"/>
      <c r="REN2" s="165"/>
      <c r="REO2" s="165"/>
      <c r="REP2" s="165"/>
      <c r="REQ2" s="165"/>
      <c r="RER2" s="165"/>
      <c r="RES2" s="165"/>
      <c r="RET2" s="165"/>
      <c r="REU2" s="165"/>
      <c r="REV2" s="165"/>
      <c r="REW2" s="165"/>
      <c r="REX2" s="165"/>
      <c r="REY2" s="165"/>
      <c r="REZ2" s="165"/>
      <c r="RFA2" s="165"/>
      <c r="RFB2" s="165"/>
      <c r="RFC2" s="165"/>
      <c r="RFD2" s="165"/>
      <c r="RFE2" s="165"/>
      <c r="RFF2" s="165"/>
      <c r="RFG2" s="165"/>
      <c r="RFH2" s="165"/>
      <c r="RFI2" s="165"/>
      <c r="RFJ2" s="165"/>
      <c r="RFK2" s="165"/>
      <c r="RFL2" s="165"/>
      <c r="RFM2" s="165"/>
      <c r="RFN2" s="165"/>
      <c r="RFO2" s="165"/>
      <c r="RFP2" s="165"/>
      <c r="RFQ2" s="165"/>
      <c r="RFR2" s="165"/>
      <c r="RFS2" s="165"/>
      <c r="RFT2" s="165"/>
      <c r="RFU2" s="165"/>
      <c r="RFV2" s="165"/>
      <c r="RFW2" s="165"/>
      <c r="RFX2" s="165"/>
      <c r="RFY2" s="165"/>
      <c r="RFZ2" s="165"/>
      <c r="RGA2" s="165"/>
      <c r="RGB2" s="165"/>
      <c r="RGC2" s="165"/>
      <c r="RGD2" s="165"/>
      <c r="RGE2" s="165"/>
      <c r="RGF2" s="165"/>
      <c r="RGG2" s="165"/>
      <c r="RGH2" s="165"/>
      <c r="RGI2" s="165"/>
      <c r="RGJ2" s="165"/>
      <c r="RGK2" s="165"/>
      <c r="RGL2" s="165"/>
      <c r="RGM2" s="165"/>
      <c r="RGN2" s="165"/>
      <c r="RGO2" s="165"/>
      <c r="RGP2" s="165"/>
      <c r="RGQ2" s="165"/>
      <c r="RGR2" s="165"/>
      <c r="RGS2" s="165"/>
      <c r="RGT2" s="165"/>
      <c r="RGU2" s="165"/>
      <c r="RGV2" s="165"/>
      <c r="RGW2" s="165"/>
      <c r="RGX2" s="165"/>
      <c r="RGY2" s="165"/>
      <c r="RGZ2" s="165"/>
      <c r="RHA2" s="165"/>
      <c r="RHB2" s="165"/>
      <c r="RHC2" s="165"/>
      <c r="RHD2" s="165"/>
      <c r="RHE2" s="165"/>
      <c r="RHF2" s="165"/>
      <c r="RHG2" s="165"/>
      <c r="RHH2" s="165"/>
      <c r="RHI2" s="165"/>
      <c r="RHJ2" s="165"/>
      <c r="RHK2" s="165"/>
      <c r="RHL2" s="165"/>
      <c r="RHM2" s="165"/>
      <c r="RHN2" s="165"/>
      <c r="RHO2" s="165"/>
      <c r="RHP2" s="165"/>
      <c r="RHQ2" s="165"/>
      <c r="RHR2" s="165"/>
      <c r="RHS2" s="165"/>
      <c r="RHT2" s="165"/>
      <c r="RHU2" s="165"/>
      <c r="RHV2" s="165"/>
      <c r="RHW2" s="165"/>
      <c r="RHX2" s="165"/>
      <c r="RHY2" s="165"/>
      <c r="RHZ2" s="165"/>
      <c r="RIA2" s="165"/>
      <c r="RIB2" s="165"/>
      <c r="RIC2" s="165"/>
      <c r="RID2" s="165"/>
      <c r="RIE2" s="165"/>
      <c r="RIF2" s="165"/>
      <c r="RIG2" s="165"/>
      <c r="RIH2" s="165"/>
      <c r="RII2" s="165"/>
      <c r="RIJ2" s="165"/>
      <c r="RIK2" s="165"/>
      <c r="RIL2" s="165"/>
      <c r="RIM2" s="165"/>
      <c r="RIN2" s="165"/>
      <c r="RIO2" s="165"/>
      <c r="RIP2" s="165"/>
      <c r="RIQ2" s="165"/>
      <c r="RIR2" s="165"/>
      <c r="RIS2" s="165"/>
      <c r="RIT2" s="165"/>
      <c r="RIU2" s="165"/>
      <c r="RIV2" s="165"/>
      <c r="RIW2" s="165"/>
      <c r="RIX2" s="165"/>
      <c r="RIY2" s="165"/>
      <c r="RIZ2" s="165"/>
      <c r="RJA2" s="165"/>
      <c r="RJB2" s="165"/>
      <c r="RJC2" s="165"/>
      <c r="RJD2" s="165"/>
      <c r="RJE2" s="165"/>
      <c r="RJF2" s="165"/>
      <c r="RJG2" s="165"/>
      <c r="RJH2" s="165"/>
      <c r="RJI2" s="165"/>
      <c r="RJJ2" s="165"/>
      <c r="RJK2" s="165"/>
      <c r="RJL2" s="165"/>
      <c r="RJM2" s="165"/>
      <c r="RJN2" s="165"/>
      <c r="RJO2" s="165"/>
      <c r="RJP2" s="165"/>
      <c r="RJQ2" s="165"/>
      <c r="RJR2" s="165"/>
      <c r="RJS2" s="165"/>
      <c r="RJT2" s="165"/>
      <c r="RJU2" s="165"/>
      <c r="RJV2" s="165"/>
      <c r="RJW2" s="165"/>
      <c r="RJX2" s="165"/>
      <c r="RJY2" s="165"/>
      <c r="RJZ2" s="165"/>
      <c r="RKA2" s="165"/>
      <c r="RKB2" s="165"/>
      <c r="RKC2" s="165"/>
      <c r="RKD2" s="165"/>
      <c r="RKE2" s="165"/>
      <c r="RKF2" s="165"/>
      <c r="RKG2" s="165"/>
      <c r="RKH2" s="165"/>
      <c r="RKI2" s="165"/>
      <c r="RKJ2" s="165"/>
      <c r="RKK2" s="165"/>
      <c r="RKL2" s="165"/>
      <c r="RKM2" s="165"/>
      <c r="RKN2" s="165"/>
      <c r="RKO2" s="165"/>
      <c r="RKP2" s="165"/>
      <c r="RKQ2" s="165"/>
      <c r="RKR2" s="165"/>
      <c r="RKS2" s="165"/>
      <c r="RKT2" s="165"/>
      <c r="RKU2" s="165"/>
      <c r="RKV2" s="165"/>
      <c r="RKW2" s="165"/>
      <c r="RKX2" s="165"/>
      <c r="RKY2" s="165"/>
      <c r="RKZ2" s="165"/>
      <c r="RLA2" s="165"/>
      <c r="RLB2" s="165"/>
      <c r="RLC2" s="165"/>
      <c r="RLD2" s="165"/>
      <c r="RLE2" s="165"/>
      <c r="RLF2" s="165"/>
      <c r="RLG2" s="165"/>
      <c r="RLH2" s="165"/>
      <c r="RLI2" s="165"/>
      <c r="RLJ2" s="165"/>
      <c r="RLK2" s="165"/>
      <c r="RLL2" s="165"/>
      <c r="RLM2" s="165"/>
      <c r="RLN2" s="165"/>
      <c r="RLO2" s="165"/>
      <c r="RLP2" s="165"/>
      <c r="RLQ2" s="165"/>
      <c r="RLR2" s="165"/>
      <c r="RLS2" s="165"/>
      <c r="RLT2" s="165"/>
      <c r="RLU2" s="165"/>
      <c r="RLV2" s="165"/>
      <c r="RLW2" s="165"/>
      <c r="RLX2" s="165"/>
      <c r="RLY2" s="165"/>
      <c r="RLZ2" s="165"/>
      <c r="RMA2" s="165"/>
      <c r="RMB2" s="165"/>
      <c r="RMC2" s="165"/>
      <c r="RMD2" s="165"/>
      <c r="RME2" s="165"/>
      <c r="RMF2" s="165"/>
      <c r="RMG2" s="165"/>
      <c r="RMH2" s="165"/>
      <c r="RMI2" s="165"/>
      <c r="RMJ2" s="165"/>
      <c r="RMK2" s="165"/>
      <c r="RML2" s="165"/>
      <c r="RMM2" s="165"/>
      <c r="RMN2" s="165"/>
      <c r="RMO2" s="165"/>
      <c r="RMP2" s="165"/>
      <c r="RMQ2" s="165"/>
      <c r="RMR2" s="165"/>
      <c r="RMS2" s="165"/>
      <c r="RMT2" s="165"/>
      <c r="RMU2" s="165"/>
      <c r="RMV2" s="165"/>
      <c r="RMW2" s="165"/>
      <c r="RMX2" s="165"/>
      <c r="RMY2" s="165"/>
      <c r="RMZ2" s="165"/>
      <c r="RNA2" s="165"/>
      <c r="RNB2" s="165"/>
      <c r="RNC2" s="165"/>
      <c r="RND2" s="165"/>
      <c r="RNE2" s="165"/>
      <c r="RNF2" s="165"/>
      <c r="RNG2" s="165"/>
      <c r="RNH2" s="165"/>
      <c r="RNI2" s="165"/>
      <c r="RNJ2" s="165"/>
      <c r="RNK2" s="165"/>
      <c r="RNL2" s="165"/>
      <c r="RNM2" s="165"/>
      <c r="RNN2" s="165"/>
      <c r="RNO2" s="165"/>
      <c r="RNP2" s="165"/>
      <c r="RNQ2" s="165"/>
      <c r="RNR2" s="165"/>
      <c r="RNS2" s="165"/>
      <c r="RNT2" s="165"/>
      <c r="RNU2" s="165"/>
      <c r="RNV2" s="165"/>
      <c r="RNW2" s="165"/>
      <c r="RNX2" s="165"/>
      <c r="RNY2" s="165"/>
      <c r="RNZ2" s="165"/>
      <c r="ROA2" s="165"/>
      <c r="ROB2" s="165"/>
      <c r="ROC2" s="165"/>
      <c r="ROD2" s="165"/>
      <c r="ROE2" s="165"/>
      <c r="ROF2" s="165"/>
      <c r="ROG2" s="165"/>
      <c r="ROH2" s="165"/>
      <c r="ROI2" s="165"/>
      <c r="ROJ2" s="165"/>
      <c r="ROK2" s="165"/>
      <c r="ROL2" s="165"/>
      <c r="ROM2" s="165"/>
      <c r="RON2" s="165"/>
      <c r="ROO2" s="165"/>
      <c r="ROP2" s="165"/>
      <c r="ROQ2" s="165"/>
      <c r="ROR2" s="165"/>
      <c r="ROS2" s="165"/>
      <c r="ROT2" s="165"/>
      <c r="ROU2" s="165"/>
      <c r="ROV2" s="165"/>
      <c r="ROW2" s="165"/>
      <c r="ROX2" s="165"/>
      <c r="ROY2" s="165"/>
      <c r="ROZ2" s="165"/>
      <c r="RPA2" s="165"/>
      <c r="RPB2" s="165"/>
      <c r="RPC2" s="165"/>
      <c r="RPD2" s="165"/>
      <c r="RPE2" s="165"/>
      <c r="RPF2" s="165"/>
      <c r="RPG2" s="165"/>
      <c r="RPH2" s="165"/>
      <c r="RPI2" s="165"/>
      <c r="RPJ2" s="165"/>
      <c r="RPK2" s="165"/>
      <c r="RPL2" s="165"/>
      <c r="RPM2" s="165"/>
      <c r="RPN2" s="165"/>
      <c r="RPO2" s="165"/>
      <c r="RPP2" s="165"/>
      <c r="RPQ2" s="165"/>
      <c r="RPR2" s="165"/>
      <c r="RPS2" s="165"/>
      <c r="RPT2" s="165"/>
      <c r="RPU2" s="165"/>
      <c r="RPV2" s="165"/>
      <c r="RPW2" s="165"/>
      <c r="RPX2" s="165"/>
      <c r="RPY2" s="165"/>
      <c r="RPZ2" s="165"/>
      <c r="RQA2" s="165"/>
      <c r="RQB2" s="165"/>
      <c r="RQC2" s="165"/>
      <c r="RQD2" s="165"/>
      <c r="RQE2" s="165"/>
      <c r="RQF2" s="165"/>
      <c r="RQG2" s="165"/>
      <c r="RQH2" s="165"/>
      <c r="RQI2" s="165"/>
      <c r="RQJ2" s="165"/>
      <c r="RQK2" s="165"/>
      <c r="RQL2" s="165"/>
      <c r="RQM2" s="165"/>
      <c r="RQN2" s="165"/>
      <c r="RQO2" s="165"/>
      <c r="RQP2" s="165"/>
      <c r="RQQ2" s="165"/>
      <c r="RQR2" s="165"/>
      <c r="RQS2" s="165"/>
      <c r="RQT2" s="165"/>
      <c r="RQU2" s="165"/>
      <c r="RQV2" s="165"/>
      <c r="RQW2" s="165"/>
      <c r="RQX2" s="165"/>
      <c r="RQY2" s="165"/>
      <c r="RQZ2" s="165"/>
      <c r="RRA2" s="165"/>
      <c r="RRB2" s="165"/>
      <c r="RRC2" s="165"/>
      <c r="RRD2" s="165"/>
      <c r="RRE2" s="165"/>
      <c r="RRF2" s="165"/>
      <c r="RRG2" s="165"/>
      <c r="RRH2" s="165"/>
      <c r="RRI2" s="165"/>
      <c r="RRJ2" s="165"/>
      <c r="RRK2" s="165"/>
      <c r="RRL2" s="165"/>
      <c r="RRM2" s="165"/>
      <c r="RRN2" s="165"/>
      <c r="RRO2" s="165"/>
      <c r="RRP2" s="165"/>
      <c r="RRQ2" s="165"/>
      <c r="RRR2" s="165"/>
      <c r="RRS2" s="165"/>
      <c r="RRT2" s="165"/>
      <c r="RRU2" s="165"/>
      <c r="RRV2" s="165"/>
      <c r="RRW2" s="165"/>
      <c r="RRX2" s="165"/>
      <c r="RRY2" s="165"/>
      <c r="RRZ2" s="165"/>
      <c r="RSA2" s="165"/>
      <c r="RSB2" s="165"/>
      <c r="RSC2" s="165"/>
      <c r="RSD2" s="165"/>
      <c r="RSE2" s="165"/>
      <c r="RSF2" s="165"/>
      <c r="RSG2" s="165"/>
      <c r="RSH2" s="165"/>
      <c r="RSI2" s="165"/>
      <c r="RSJ2" s="165"/>
      <c r="RSK2" s="165"/>
      <c r="RSL2" s="165"/>
      <c r="RSM2" s="165"/>
      <c r="RSN2" s="165"/>
      <c r="RSO2" s="165"/>
      <c r="RSP2" s="165"/>
      <c r="RSQ2" s="165"/>
      <c r="RSR2" s="165"/>
      <c r="RSS2" s="165"/>
      <c r="RST2" s="165"/>
      <c r="RSU2" s="165"/>
      <c r="RSV2" s="165"/>
      <c r="RSW2" s="165"/>
      <c r="RSX2" s="165"/>
      <c r="RSY2" s="165"/>
      <c r="RSZ2" s="165"/>
      <c r="RTA2" s="165"/>
      <c r="RTB2" s="165"/>
      <c r="RTC2" s="165"/>
      <c r="RTD2" s="165"/>
      <c r="RTE2" s="165"/>
      <c r="RTF2" s="165"/>
      <c r="RTG2" s="165"/>
      <c r="RTH2" s="165"/>
      <c r="RTI2" s="165"/>
      <c r="RTJ2" s="165"/>
      <c r="RTK2" s="165"/>
      <c r="RTL2" s="165"/>
      <c r="RTM2" s="165"/>
      <c r="RTN2" s="165"/>
      <c r="RTO2" s="165"/>
      <c r="RTP2" s="165"/>
      <c r="RTQ2" s="165"/>
      <c r="RTR2" s="165"/>
      <c r="RTS2" s="165"/>
      <c r="RTT2" s="165"/>
      <c r="RTU2" s="165"/>
      <c r="RTV2" s="165"/>
      <c r="RTW2" s="165"/>
      <c r="RTX2" s="165"/>
      <c r="RTY2" s="165"/>
      <c r="RTZ2" s="165"/>
      <c r="RUA2" s="165"/>
      <c r="RUB2" s="165"/>
      <c r="RUC2" s="165"/>
      <c r="RUD2" s="165"/>
      <c r="RUE2" s="165"/>
      <c r="RUF2" s="165"/>
      <c r="RUG2" s="165"/>
      <c r="RUH2" s="165"/>
      <c r="RUI2" s="165"/>
      <c r="RUJ2" s="165"/>
      <c r="RUK2" s="165"/>
      <c r="RUL2" s="165"/>
      <c r="RUM2" s="165"/>
      <c r="RUN2" s="165"/>
      <c r="RUO2" s="165"/>
      <c r="RUP2" s="165"/>
      <c r="RUQ2" s="165"/>
      <c r="RUR2" s="165"/>
      <c r="RUS2" s="165"/>
      <c r="RUT2" s="165"/>
      <c r="RUU2" s="165"/>
      <c r="RUV2" s="165"/>
      <c r="RUW2" s="165"/>
      <c r="RUX2" s="165"/>
      <c r="RUY2" s="165"/>
      <c r="RUZ2" s="165"/>
      <c r="RVA2" s="165"/>
      <c r="RVB2" s="165"/>
      <c r="RVC2" s="165"/>
      <c r="RVD2" s="165"/>
      <c r="RVE2" s="165"/>
      <c r="RVF2" s="165"/>
      <c r="RVG2" s="165"/>
      <c r="RVH2" s="165"/>
      <c r="RVI2" s="165"/>
      <c r="RVJ2" s="165"/>
      <c r="RVK2" s="165"/>
      <c r="RVL2" s="165"/>
      <c r="RVM2" s="165"/>
      <c r="RVN2" s="165"/>
      <c r="RVO2" s="165"/>
      <c r="RVP2" s="165"/>
      <c r="RVQ2" s="165"/>
      <c r="RVR2" s="165"/>
      <c r="RVS2" s="165"/>
      <c r="RVT2" s="165"/>
      <c r="RVU2" s="165"/>
      <c r="RVV2" s="165"/>
      <c r="RVW2" s="165"/>
      <c r="RVX2" s="165"/>
      <c r="RVY2" s="165"/>
      <c r="RVZ2" s="165"/>
      <c r="RWA2" s="165"/>
      <c r="RWB2" s="165"/>
      <c r="RWC2" s="165"/>
      <c r="RWD2" s="165"/>
      <c r="RWE2" s="165"/>
      <c r="RWF2" s="165"/>
      <c r="RWG2" s="165"/>
      <c r="RWH2" s="165"/>
      <c r="RWI2" s="165"/>
      <c r="RWJ2" s="165"/>
      <c r="RWK2" s="165"/>
      <c r="RWL2" s="165"/>
      <c r="RWM2" s="165"/>
      <c r="RWN2" s="165"/>
      <c r="RWO2" s="165"/>
      <c r="RWP2" s="165"/>
      <c r="RWQ2" s="165"/>
      <c r="RWR2" s="165"/>
      <c r="RWS2" s="165"/>
      <c r="RWT2" s="165"/>
      <c r="RWU2" s="165"/>
      <c r="RWV2" s="165"/>
      <c r="RWW2" s="165"/>
      <c r="RWX2" s="165"/>
      <c r="RWY2" s="165"/>
      <c r="RWZ2" s="165"/>
      <c r="RXA2" s="165"/>
      <c r="RXB2" s="165"/>
      <c r="RXC2" s="165"/>
      <c r="RXD2" s="165"/>
      <c r="RXE2" s="165"/>
      <c r="RXF2" s="165"/>
      <c r="RXG2" s="165"/>
      <c r="RXH2" s="165"/>
      <c r="RXI2" s="165"/>
      <c r="RXJ2" s="165"/>
      <c r="RXK2" s="165"/>
      <c r="RXL2" s="165"/>
      <c r="RXM2" s="165"/>
      <c r="RXN2" s="165"/>
      <c r="RXO2" s="165"/>
      <c r="RXP2" s="165"/>
      <c r="RXQ2" s="165"/>
      <c r="RXR2" s="165"/>
      <c r="RXS2" s="165"/>
      <c r="RXT2" s="165"/>
      <c r="RXU2" s="165"/>
      <c r="RXV2" s="165"/>
      <c r="RXW2" s="165"/>
      <c r="RXX2" s="165"/>
      <c r="RXY2" s="165"/>
      <c r="RXZ2" s="165"/>
      <c r="RYA2" s="165"/>
      <c r="RYB2" s="165"/>
      <c r="RYC2" s="165"/>
      <c r="RYD2" s="165"/>
      <c r="RYE2" s="165"/>
      <c r="RYF2" s="165"/>
      <c r="RYG2" s="165"/>
      <c r="RYH2" s="165"/>
      <c r="RYI2" s="165"/>
      <c r="RYJ2" s="165"/>
      <c r="RYK2" s="165"/>
      <c r="RYL2" s="165"/>
      <c r="RYM2" s="165"/>
      <c r="RYN2" s="165"/>
      <c r="RYO2" s="165"/>
      <c r="RYP2" s="165"/>
      <c r="RYQ2" s="165"/>
      <c r="RYR2" s="165"/>
      <c r="RYS2" s="165"/>
      <c r="RYT2" s="165"/>
      <c r="RYU2" s="165"/>
      <c r="RYV2" s="165"/>
      <c r="RYW2" s="165"/>
      <c r="RYX2" s="165"/>
      <c r="RYY2" s="165"/>
      <c r="RYZ2" s="165"/>
      <c r="RZA2" s="165"/>
      <c r="RZB2" s="165"/>
      <c r="RZC2" s="165"/>
      <c r="RZD2" s="165"/>
      <c r="RZE2" s="165"/>
      <c r="RZF2" s="165"/>
      <c r="RZG2" s="165"/>
      <c r="RZH2" s="165"/>
      <c r="RZI2" s="165"/>
      <c r="RZJ2" s="165"/>
      <c r="RZK2" s="165"/>
      <c r="RZL2" s="165"/>
      <c r="RZM2" s="165"/>
      <c r="RZN2" s="165"/>
      <c r="RZO2" s="165"/>
      <c r="RZP2" s="165"/>
      <c r="RZQ2" s="165"/>
      <c r="RZR2" s="165"/>
      <c r="RZS2" s="165"/>
      <c r="RZT2" s="165"/>
      <c r="RZU2" s="165"/>
      <c r="RZV2" s="165"/>
      <c r="RZW2" s="165"/>
      <c r="RZX2" s="165"/>
      <c r="RZY2" s="165"/>
      <c r="RZZ2" s="165"/>
      <c r="SAA2" s="165"/>
      <c r="SAB2" s="165"/>
      <c r="SAC2" s="165"/>
      <c r="SAD2" s="165"/>
      <c r="SAE2" s="165"/>
      <c r="SAF2" s="165"/>
      <c r="SAG2" s="165"/>
      <c r="SAH2" s="165"/>
      <c r="SAI2" s="165"/>
      <c r="SAJ2" s="165"/>
      <c r="SAK2" s="165"/>
      <c r="SAL2" s="165"/>
      <c r="SAM2" s="165"/>
      <c r="SAN2" s="165"/>
      <c r="SAO2" s="165"/>
      <c r="SAP2" s="165"/>
      <c r="SAQ2" s="165"/>
      <c r="SAR2" s="165"/>
      <c r="SAS2" s="165"/>
      <c r="SAT2" s="165"/>
      <c r="SAU2" s="165"/>
      <c r="SAV2" s="165"/>
      <c r="SAW2" s="165"/>
      <c r="SAX2" s="165"/>
      <c r="SAY2" s="165"/>
      <c r="SAZ2" s="165"/>
      <c r="SBA2" s="165"/>
      <c r="SBB2" s="165"/>
      <c r="SBC2" s="165"/>
      <c r="SBD2" s="165"/>
      <c r="SBE2" s="165"/>
      <c r="SBF2" s="165"/>
      <c r="SBG2" s="165"/>
      <c r="SBH2" s="165"/>
      <c r="SBI2" s="165"/>
      <c r="SBJ2" s="165"/>
      <c r="SBK2" s="165"/>
      <c r="SBL2" s="165"/>
      <c r="SBM2" s="165"/>
      <c r="SBN2" s="165"/>
      <c r="SBO2" s="165"/>
      <c r="SBP2" s="165"/>
      <c r="SBQ2" s="165"/>
      <c r="SBR2" s="165"/>
      <c r="SBS2" s="165"/>
      <c r="SBT2" s="165"/>
      <c r="SBU2" s="165"/>
      <c r="SBV2" s="165"/>
      <c r="SBW2" s="165"/>
      <c r="SBX2" s="165"/>
      <c r="SBY2" s="165"/>
      <c r="SBZ2" s="165"/>
      <c r="SCA2" s="165"/>
      <c r="SCB2" s="165"/>
      <c r="SCC2" s="165"/>
      <c r="SCD2" s="165"/>
      <c r="SCE2" s="165"/>
      <c r="SCF2" s="165"/>
      <c r="SCG2" s="165"/>
      <c r="SCH2" s="165"/>
      <c r="SCI2" s="165"/>
      <c r="SCJ2" s="165"/>
      <c r="SCK2" s="165"/>
      <c r="SCL2" s="165"/>
      <c r="SCM2" s="165"/>
      <c r="SCN2" s="165"/>
      <c r="SCO2" s="165"/>
      <c r="SCP2" s="165"/>
      <c r="SCQ2" s="165"/>
      <c r="SCR2" s="165"/>
      <c r="SCS2" s="165"/>
      <c r="SCT2" s="165"/>
      <c r="SCU2" s="165"/>
      <c r="SCV2" s="165"/>
      <c r="SCW2" s="165"/>
      <c r="SCX2" s="165"/>
      <c r="SCY2" s="165"/>
      <c r="SCZ2" s="165"/>
      <c r="SDA2" s="165"/>
      <c r="SDB2" s="165"/>
      <c r="SDC2" s="165"/>
      <c r="SDD2" s="165"/>
      <c r="SDE2" s="165"/>
      <c r="SDF2" s="165"/>
      <c r="SDG2" s="165"/>
      <c r="SDH2" s="165"/>
      <c r="SDI2" s="165"/>
      <c r="SDJ2" s="165"/>
      <c r="SDK2" s="165"/>
      <c r="SDL2" s="165"/>
      <c r="SDM2" s="165"/>
      <c r="SDN2" s="165"/>
      <c r="SDO2" s="165"/>
      <c r="SDP2" s="165"/>
      <c r="SDQ2" s="165"/>
      <c r="SDR2" s="165"/>
      <c r="SDS2" s="165"/>
      <c r="SDT2" s="165"/>
      <c r="SDU2" s="165"/>
      <c r="SDV2" s="165"/>
      <c r="SDW2" s="165"/>
      <c r="SDX2" s="165"/>
      <c r="SDY2" s="165"/>
      <c r="SDZ2" s="165"/>
      <c r="SEA2" s="165"/>
      <c r="SEB2" s="165"/>
      <c r="SEC2" s="165"/>
      <c r="SED2" s="165"/>
      <c r="SEE2" s="165"/>
      <c r="SEF2" s="165"/>
      <c r="SEG2" s="165"/>
      <c r="SEH2" s="165"/>
      <c r="SEI2" s="165"/>
      <c r="SEJ2" s="165"/>
      <c r="SEK2" s="165"/>
      <c r="SEL2" s="165"/>
      <c r="SEM2" s="165"/>
      <c r="SEN2" s="165"/>
      <c r="SEO2" s="165"/>
      <c r="SEP2" s="165"/>
      <c r="SEQ2" s="165"/>
      <c r="SER2" s="165"/>
      <c r="SES2" s="165"/>
      <c r="SET2" s="165"/>
      <c r="SEU2" s="165"/>
      <c r="SEV2" s="165"/>
      <c r="SEW2" s="165"/>
      <c r="SEX2" s="165"/>
      <c r="SEY2" s="165"/>
      <c r="SEZ2" s="165"/>
      <c r="SFA2" s="165"/>
      <c r="SFB2" s="165"/>
      <c r="SFC2" s="165"/>
      <c r="SFD2" s="165"/>
      <c r="SFE2" s="165"/>
      <c r="SFF2" s="165"/>
      <c r="SFG2" s="165"/>
      <c r="SFH2" s="165"/>
      <c r="SFI2" s="165"/>
      <c r="SFJ2" s="165"/>
      <c r="SFK2" s="165"/>
      <c r="SFL2" s="165"/>
      <c r="SFM2" s="165"/>
      <c r="SFN2" s="165"/>
      <c r="SFO2" s="165"/>
      <c r="SFP2" s="165"/>
      <c r="SFQ2" s="165"/>
      <c r="SFR2" s="165"/>
      <c r="SFS2" s="165"/>
      <c r="SFT2" s="165"/>
      <c r="SFU2" s="165"/>
      <c r="SFV2" s="165"/>
      <c r="SFW2" s="165"/>
      <c r="SFX2" s="165"/>
      <c r="SFY2" s="165"/>
      <c r="SFZ2" s="165"/>
      <c r="SGA2" s="165"/>
      <c r="SGB2" s="165"/>
      <c r="SGC2" s="165"/>
      <c r="SGD2" s="165"/>
      <c r="SGE2" s="165"/>
      <c r="SGF2" s="165"/>
      <c r="SGG2" s="165"/>
      <c r="SGH2" s="165"/>
      <c r="SGI2" s="165"/>
      <c r="SGJ2" s="165"/>
      <c r="SGK2" s="165"/>
      <c r="SGL2" s="165"/>
      <c r="SGM2" s="165"/>
      <c r="SGN2" s="165"/>
      <c r="SGO2" s="165"/>
      <c r="SGP2" s="165"/>
      <c r="SGQ2" s="165"/>
      <c r="SGR2" s="165"/>
      <c r="SGS2" s="165"/>
      <c r="SGT2" s="165"/>
      <c r="SGU2" s="165"/>
      <c r="SGV2" s="165"/>
      <c r="SGW2" s="165"/>
      <c r="SGX2" s="165"/>
      <c r="SGY2" s="165"/>
      <c r="SGZ2" s="165"/>
      <c r="SHA2" s="165"/>
      <c r="SHB2" s="165"/>
      <c r="SHC2" s="165"/>
      <c r="SHD2" s="165"/>
      <c r="SHE2" s="165"/>
      <c r="SHF2" s="165"/>
      <c r="SHG2" s="165"/>
      <c r="SHH2" s="165"/>
      <c r="SHI2" s="165"/>
      <c r="SHJ2" s="165"/>
      <c r="SHK2" s="165"/>
      <c r="SHL2" s="165"/>
      <c r="SHM2" s="165"/>
      <c r="SHN2" s="165"/>
      <c r="SHO2" s="165"/>
      <c r="SHP2" s="165"/>
      <c r="SHQ2" s="165"/>
      <c r="SHR2" s="165"/>
      <c r="SHS2" s="165"/>
      <c r="SHT2" s="165"/>
      <c r="SHU2" s="165"/>
      <c r="SHV2" s="165"/>
      <c r="SHW2" s="165"/>
      <c r="SHX2" s="165"/>
      <c r="SHY2" s="165"/>
      <c r="SHZ2" s="165"/>
      <c r="SIA2" s="165"/>
      <c r="SIB2" s="165"/>
      <c r="SIC2" s="165"/>
      <c r="SID2" s="165"/>
      <c r="SIE2" s="165"/>
      <c r="SIF2" s="165"/>
      <c r="SIG2" s="165"/>
      <c r="SIH2" s="165"/>
      <c r="SII2" s="165"/>
      <c r="SIJ2" s="165"/>
      <c r="SIK2" s="165"/>
      <c r="SIL2" s="165"/>
      <c r="SIM2" s="165"/>
      <c r="SIN2" s="165"/>
      <c r="SIO2" s="165"/>
      <c r="SIP2" s="165"/>
      <c r="SIQ2" s="165"/>
      <c r="SIR2" s="165"/>
      <c r="SIS2" s="165"/>
      <c r="SIT2" s="165"/>
      <c r="SIU2" s="165"/>
      <c r="SIV2" s="165"/>
      <c r="SIW2" s="165"/>
      <c r="SIX2" s="165"/>
      <c r="SIY2" s="165"/>
      <c r="SIZ2" s="165"/>
      <c r="SJA2" s="165"/>
      <c r="SJB2" s="165"/>
      <c r="SJC2" s="165"/>
      <c r="SJD2" s="165"/>
      <c r="SJE2" s="165"/>
      <c r="SJF2" s="165"/>
      <c r="SJG2" s="165"/>
      <c r="SJH2" s="165"/>
      <c r="SJI2" s="165"/>
      <c r="SJJ2" s="165"/>
      <c r="SJK2" s="165"/>
      <c r="SJL2" s="165"/>
      <c r="SJM2" s="165"/>
      <c r="SJN2" s="165"/>
      <c r="SJO2" s="165"/>
      <c r="SJP2" s="165"/>
      <c r="SJQ2" s="165"/>
      <c r="SJR2" s="165"/>
      <c r="SJS2" s="165"/>
      <c r="SJT2" s="165"/>
      <c r="SJU2" s="165"/>
      <c r="SJV2" s="165"/>
      <c r="SJW2" s="165"/>
      <c r="SJX2" s="165"/>
      <c r="SJY2" s="165"/>
      <c r="SJZ2" s="165"/>
      <c r="SKA2" s="165"/>
      <c r="SKB2" s="165"/>
      <c r="SKC2" s="165"/>
      <c r="SKD2" s="165"/>
      <c r="SKE2" s="165"/>
      <c r="SKF2" s="165"/>
      <c r="SKG2" s="165"/>
      <c r="SKH2" s="165"/>
      <c r="SKI2" s="165"/>
      <c r="SKJ2" s="165"/>
      <c r="SKK2" s="165"/>
      <c r="SKL2" s="165"/>
      <c r="SKM2" s="165"/>
      <c r="SKN2" s="165"/>
      <c r="SKO2" s="165"/>
      <c r="SKP2" s="165"/>
      <c r="SKQ2" s="165"/>
      <c r="SKR2" s="165"/>
      <c r="SKS2" s="165"/>
      <c r="SKT2" s="165"/>
      <c r="SKU2" s="165"/>
      <c r="SKV2" s="165"/>
      <c r="SKW2" s="165"/>
      <c r="SKX2" s="165"/>
      <c r="SKY2" s="165"/>
      <c r="SKZ2" s="165"/>
      <c r="SLA2" s="165"/>
      <c r="SLB2" s="165"/>
      <c r="SLC2" s="165"/>
      <c r="SLD2" s="165"/>
      <c r="SLE2" s="165"/>
      <c r="SLF2" s="165"/>
      <c r="SLG2" s="165"/>
      <c r="SLH2" s="165"/>
      <c r="SLI2" s="165"/>
      <c r="SLJ2" s="165"/>
      <c r="SLK2" s="165"/>
      <c r="SLL2" s="165"/>
      <c r="SLM2" s="165"/>
      <c r="SLN2" s="165"/>
      <c r="SLO2" s="165"/>
      <c r="SLP2" s="165"/>
      <c r="SLQ2" s="165"/>
      <c r="SLR2" s="165"/>
      <c r="SLS2" s="165"/>
      <c r="SLT2" s="165"/>
      <c r="SLU2" s="165"/>
      <c r="SLV2" s="165"/>
      <c r="SLW2" s="165"/>
      <c r="SLX2" s="165"/>
      <c r="SLY2" s="165"/>
      <c r="SLZ2" s="165"/>
      <c r="SMA2" s="165"/>
      <c r="SMB2" s="165"/>
      <c r="SMC2" s="165"/>
      <c r="SMD2" s="165"/>
      <c r="SME2" s="165"/>
      <c r="SMF2" s="165"/>
      <c r="SMG2" s="165"/>
      <c r="SMH2" s="165"/>
      <c r="SMI2" s="165"/>
      <c r="SMJ2" s="165"/>
      <c r="SMK2" s="165"/>
      <c r="SML2" s="165"/>
      <c r="SMM2" s="165"/>
      <c r="SMN2" s="165"/>
      <c r="SMO2" s="165"/>
      <c r="SMP2" s="165"/>
      <c r="SMQ2" s="165"/>
      <c r="SMR2" s="165"/>
      <c r="SMS2" s="165"/>
      <c r="SMT2" s="165"/>
      <c r="SMU2" s="165"/>
      <c r="SMV2" s="165"/>
      <c r="SMW2" s="165"/>
      <c r="SMX2" s="165"/>
      <c r="SMY2" s="165"/>
      <c r="SMZ2" s="165"/>
      <c r="SNA2" s="165"/>
      <c r="SNB2" s="165"/>
      <c r="SNC2" s="165"/>
      <c r="SND2" s="165"/>
      <c r="SNE2" s="165"/>
      <c r="SNF2" s="165"/>
      <c r="SNG2" s="165"/>
      <c r="SNH2" s="165"/>
      <c r="SNI2" s="165"/>
      <c r="SNJ2" s="165"/>
      <c r="SNK2" s="165"/>
      <c r="SNL2" s="165"/>
      <c r="SNM2" s="165"/>
      <c r="SNN2" s="165"/>
      <c r="SNO2" s="165"/>
      <c r="SNP2" s="165"/>
      <c r="SNQ2" s="165"/>
      <c r="SNR2" s="165"/>
      <c r="SNS2" s="165"/>
      <c r="SNT2" s="165"/>
      <c r="SNU2" s="165"/>
      <c r="SNV2" s="165"/>
      <c r="SNW2" s="165"/>
      <c r="SNX2" s="165"/>
      <c r="SNY2" s="165"/>
      <c r="SNZ2" s="165"/>
      <c r="SOA2" s="165"/>
      <c r="SOB2" s="165"/>
      <c r="SOC2" s="165"/>
      <c r="SOD2" s="165"/>
      <c r="SOE2" s="165"/>
      <c r="SOF2" s="165"/>
      <c r="SOG2" s="165"/>
      <c r="SOH2" s="165"/>
      <c r="SOI2" s="165"/>
      <c r="SOJ2" s="165"/>
      <c r="SOK2" s="165"/>
      <c r="SOL2" s="165"/>
      <c r="SOM2" s="165"/>
      <c r="SON2" s="165"/>
      <c r="SOO2" s="165"/>
      <c r="SOP2" s="165"/>
      <c r="SOQ2" s="165"/>
      <c r="SOR2" s="165"/>
      <c r="SOS2" s="165"/>
      <c r="SOT2" s="165"/>
      <c r="SOU2" s="165"/>
      <c r="SOV2" s="165"/>
      <c r="SOW2" s="165"/>
      <c r="SOX2" s="165"/>
      <c r="SOY2" s="165"/>
      <c r="SOZ2" s="165"/>
      <c r="SPA2" s="165"/>
      <c r="SPB2" s="165"/>
      <c r="SPC2" s="165"/>
      <c r="SPD2" s="165"/>
      <c r="SPE2" s="165"/>
      <c r="SPF2" s="165"/>
      <c r="SPG2" s="165"/>
      <c r="SPH2" s="165"/>
      <c r="SPI2" s="165"/>
      <c r="SPJ2" s="165"/>
      <c r="SPK2" s="165"/>
      <c r="SPL2" s="165"/>
      <c r="SPM2" s="165"/>
      <c r="SPN2" s="165"/>
      <c r="SPO2" s="165"/>
      <c r="SPP2" s="165"/>
      <c r="SPQ2" s="165"/>
      <c r="SPR2" s="165"/>
      <c r="SPS2" s="165"/>
      <c r="SPT2" s="165"/>
      <c r="SPU2" s="165"/>
      <c r="SPV2" s="165"/>
      <c r="SPW2" s="165"/>
      <c r="SPX2" s="165"/>
      <c r="SPY2" s="165"/>
      <c r="SPZ2" s="165"/>
      <c r="SQA2" s="165"/>
      <c r="SQB2" s="165"/>
      <c r="SQC2" s="165"/>
      <c r="SQD2" s="165"/>
      <c r="SQE2" s="165"/>
      <c r="SQF2" s="165"/>
      <c r="SQG2" s="165"/>
      <c r="SQH2" s="165"/>
      <c r="SQI2" s="165"/>
      <c r="SQJ2" s="165"/>
      <c r="SQK2" s="165"/>
      <c r="SQL2" s="165"/>
      <c r="SQM2" s="165"/>
      <c r="SQN2" s="165"/>
      <c r="SQO2" s="165"/>
      <c r="SQP2" s="165"/>
      <c r="SQQ2" s="165"/>
      <c r="SQR2" s="165"/>
      <c r="SQS2" s="165"/>
      <c r="SQT2" s="165"/>
      <c r="SQU2" s="165"/>
      <c r="SQV2" s="165"/>
      <c r="SQW2" s="165"/>
      <c r="SQX2" s="165"/>
      <c r="SQY2" s="165"/>
      <c r="SQZ2" s="165"/>
      <c r="SRA2" s="165"/>
      <c r="SRB2" s="165"/>
      <c r="SRC2" s="165"/>
      <c r="SRD2" s="165"/>
      <c r="SRE2" s="165"/>
      <c r="SRF2" s="165"/>
      <c r="SRG2" s="165"/>
      <c r="SRH2" s="165"/>
      <c r="SRI2" s="165"/>
      <c r="SRJ2" s="165"/>
      <c r="SRK2" s="165"/>
      <c r="SRL2" s="165"/>
      <c r="SRM2" s="165"/>
      <c r="SRN2" s="165"/>
      <c r="SRO2" s="165"/>
      <c r="SRP2" s="165"/>
      <c r="SRQ2" s="165"/>
      <c r="SRR2" s="165"/>
      <c r="SRS2" s="165"/>
      <c r="SRT2" s="165"/>
      <c r="SRU2" s="165"/>
      <c r="SRV2" s="165"/>
      <c r="SRW2" s="165"/>
      <c r="SRX2" s="165"/>
      <c r="SRY2" s="165"/>
      <c r="SRZ2" s="165"/>
      <c r="SSA2" s="165"/>
      <c r="SSB2" s="165"/>
      <c r="SSC2" s="165"/>
      <c r="SSD2" s="165"/>
      <c r="SSE2" s="165"/>
      <c r="SSF2" s="165"/>
      <c r="SSG2" s="165"/>
      <c r="SSH2" s="165"/>
      <c r="SSI2" s="165"/>
      <c r="SSJ2" s="165"/>
      <c r="SSK2" s="165"/>
      <c r="SSL2" s="165"/>
      <c r="SSM2" s="165"/>
      <c r="SSN2" s="165"/>
      <c r="SSO2" s="165"/>
      <c r="SSP2" s="165"/>
      <c r="SSQ2" s="165"/>
      <c r="SSR2" s="165"/>
      <c r="SSS2" s="165"/>
      <c r="SST2" s="165"/>
      <c r="SSU2" s="165"/>
      <c r="SSV2" s="165"/>
      <c r="SSW2" s="165"/>
      <c r="SSX2" s="165"/>
      <c r="SSY2" s="165"/>
      <c r="SSZ2" s="165"/>
      <c r="STA2" s="165"/>
      <c r="STB2" s="165"/>
      <c r="STC2" s="165"/>
      <c r="STD2" s="165"/>
      <c r="STE2" s="165"/>
      <c r="STF2" s="165"/>
      <c r="STG2" s="165"/>
      <c r="STH2" s="165"/>
      <c r="STI2" s="165"/>
      <c r="STJ2" s="165"/>
      <c r="STK2" s="165"/>
      <c r="STL2" s="165"/>
      <c r="STM2" s="165"/>
      <c r="STN2" s="165"/>
      <c r="STO2" s="165"/>
      <c r="STP2" s="165"/>
      <c r="STQ2" s="165"/>
      <c r="STR2" s="165"/>
      <c r="STS2" s="165"/>
      <c r="STT2" s="165"/>
      <c r="STU2" s="165"/>
      <c r="STV2" s="165"/>
      <c r="STW2" s="165"/>
      <c r="STX2" s="165"/>
      <c r="STY2" s="165"/>
      <c r="STZ2" s="165"/>
      <c r="SUA2" s="165"/>
      <c r="SUB2" s="165"/>
      <c r="SUC2" s="165"/>
      <c r="SUD2" s="165"/>
      <c r="SUE2" s="165"/>
      <c r="SUF2" s="165"/>
      <c r="SUG2" s="165"/>
      <c r="SUH2" s="165"/>
      <c r="SUI2" s="165"/>
      <c r="SUJ2" s="165"/>
      <c r="SUK2" s="165"/>
      <c r="SUL2" s="165"/>
      <c r="SUM2" s="165"/>
      <c r="SUN2" s="165"/>
      <c r="SUO2" s="165"/>
      <c r="SUP2" s="165"/>
      <c r="SUQ2" s="165"/>
      <c r="SUR2" s="165"/>
      <c r="SUS2" s="165"/>
      <c r="SUT2" s="165"/>
      <c r="SUU2" s="165"/>
      <c r="SUV2" s="165"/>
      <c r="SUW2" s="165"/>
      <c r="SUX2" s="165"/>
      <c r="SUY2" s="165"/>
      <c r="SUZ2" s="165"/>
      <c r="SVA2" s="165"/>
      <c r="SVB2" s="165"/>
      <c r="SVC2" s="165"/>
      <c r="SVD2" s="165"/>
      <c r="SVE2" s="165"/>
      <c r="SVF2" s="165"/>
      <c r="SVG2" s="165"/>
      <c r="SVH2" s="165"/>
      <c r="SVI2" s="165"/>
      <c r="SVJ2" s="165"/>
      <c r="SVK2" s="165"/>
      <c r="SVL2" s="165"/>
      <c r="SVM2" s="165"/>
      <c r="SVN2" s="165"/>
      <c r="SVO2" s="165"/>
      <c r="SVP2" s="165"/>
      <c r="SVQ2" s="165"/>
      <c r="SVR2" s="165"/>
      <c r="SVS2" s="165"/>
      <c r="SVT2" s="165"/>
      <c r="SVU2" s="165"/>
      <c r="SVV2" s="165"/>
      <c r="SVW2" s="165"/>
      <c r="SVX2" s="165"/>
      <c r="SVY2" s="165"/>
      <c r="SVZ2" s="165"/>
      <c r="SWA2" s="165"/>
      <c r="SWB2" s="165"/>
      <c r="SWC2" s="165"/>
      <c r="SWD2" s="165"/>
      <c r="SWE2" s="165"/>
      <c r="SWF2" s="165"/>
      <c r="SWG2" s="165"/>
      <c r="SWH2" s="165"/>
      <c r="SWI2" s="165"/>
      <c r="SWJ2" s="165"/>
      <c r="SWK2" s="165"/>
      <c r="SWL2" s="165"/>
      <c r="SWM2" s="165"/>
      <c r="SWN2" s="165"/>
      <c r="SWO2" s="165"/>
      <c r="SWP2" s="165"/>
      <c r="SWQ2" s="165"/>
      <c r="SWR2" s="165"/>
      <c r="SWS2" s="165"/>
      <c r="SWT2" s="165"/>
      <c r="SWU2" s="165"/>
      <c r="SWV2" s="165"/>
      <c r="SWW2" s="165"/>
      <c r="SWX2" s="165"/>
      <c r="SWY2" s="165"/>
      <c r="SWZ2" s="165"/>
      <c r="SXA2" s="165"/>
      <c r="SXB2" s="165"/>
      <c r="SXC2" s="165"/>
      <c r="SXD2" s="165"/>
      <c r="SXE2" s="165"/>
      <c r="SXF2" s="165"/>
      <c r="SXG2" s="165"/>
      <c r="SXH2" s="165"/>
      <c r="SXI2" s="165"/>
      <c r="SXJ2" s="165"/>
      <c r="SXK2" s="165"/>
      <c r="SXL2" s="165"/>
      <c r="SXM2" s="165"/>
      <c r="SXN2" s="165"/>
      <c r="SXO2" s="165"/>
      <c r="SXP2" s="165"/>
      <c r="SXQ2" s="165"/>
      <c r="SXR2" s="165"/>
      <c r="SXS2" s="165"/>
      <c r="SXT2" s="165"/>
      <c r="SXU2" s="165"/>
      <c r="SXV2" s="165"/>
      <c r="SXW2" s="165"/>
      <c r="SXX2" s="165"/>
      <c r="SXY2" s="165"/>
      <c r="SXZ2" s="165"/>
      <c r="SYA2" s="165"/>
      <c r="SYB2" s="165"/>
      <c r="SYC2" s="165"/>
      <c r="SYD2" s="165"/>
      <c r="SYE2" s="165"/>
      <c r="SYF2" s="165"/>
      <c r="SYG2" s="165"/>
      <c r="SYH2" s="165"/>
      <c r="SYI2" s="165"/>
      <c r="SYJ2" s="165"/>
      <c r="SYK2" s="165"/>
      <c r="SYL2" s="165"/>
      <c r="SYM2" s="165"/>
      <c r="SYN2" s="165"/>
      <c r="SYO2" s="165"/>
      <c r="SYP2" s="165"/>
      <c r="SYQ2" s="165"/>
      <c r="SYR2" s="165"/>
      <c r="SYS2" s="165"/>
      <c r="SYT2" s="165"/>
      <c r="SYU2" s="165"/>
      <c r="SYV2" s="165"/>
      <c r="SYW2" s="165"/>
      <c r="SYX2" s="165"/>
      <c r="SYY2" s="165"/>
      <c r="SYZ2" s="165"/>
      <c r="SZA2" s="165"/>
      <c r="SZB2" s="165"/>
      <c r="SZC2" s="165"/>
      <c r="SZD2" s="165"/>
      <c r="SZE2" s="165"/>
      <c r="SZF2" s="165"/>
      <c r="SZG2" s="165"/>
      <c r="SZH2" s="165"/>
      <c r="SZI2" s="165"/>
      <c r="SZJ2" s="165"/>
      <c r="SZK2" s="165"/>
      <c r="SZL2" s="165"/>
      <c r="SZM2" s="165"/>
      <c r="SZN2" s="165"/>
      <c r="SZO2" s="165"/>
      <c r="SZP2" s="165"/>
      <c r="SZQ2" s="165"/>
      <c r="SZR2" s="165"/>
      <c r="SZS2" s="165"/>
      <c r="SZT2" s="165"/>
      <c r="SZU2" s="165"/>
      <c r="SZV2" s="165"/>
      <c r="SZW2" s="165"/>
      <c r="SZX2" s="165"/>
      <c r="SZY2" s="165"/>
      <c r="SZZ2" s="165"/>
      <c r="TAA2" s="165"/>
      <c r="TAB2" s="165"/>
      <c r="TAC2" s="165"/>
      <c r="TAD2" s="165"/>
      <c r="TAE2" s="165"/>
      <c r="TAF2" s="165"/>
      <c r="TAG2" s="165"/>
      <c r="TAH2" s="165"/>
      <c r="TAI2" s="165"/>
      <c r="TAJ2" s="165"/>
      <c r="TAK2" s="165"/>
      <c r="TAL2" s="165"/>
      <c r="TAM2" s="165"/>
      <c r="TAN2" s="165"/>
      <c r="TAO2" s="165"/>
      <c r="TAP2" s="165"/>
      <c r="TAQ2" s="165"/>
      <c r="TAR2" s="165"/>
      <c r="TAS2" s="165"/>
      <c r="TAT2" s="165"/>
      <c r="TAU2" s="165"/>
      <c r="TAV2" s="165"/>
      <c r="TAW2" s="165"/>
      <c r="TAX2" s="165"/>
      <c r="TAY2" s="165"/>
      <c r="TAZ2" s="165"/>
      <c r="TBA2" s="165"/>
      <c r="TBB2" s="165"/>
      <c r="TBC2" s="165"/>
      <c r="TBD2" s="165"/>
      <c r="TBE2" s="165"/>
      <c r="TBF2" s="165"/>
      <c r="TBG2" s="165"/>
      <c r="TBH2" s="165"/>
      <c r="TBI2" s="165"/>
      <c r="TBJ2" s="165"/>
      <c r="TBK2" s="165"/>
      <c r="TBL2" s="165"/>
      <c r="TBM2" s="165"/>
      <c r="TBN2" s="165"/>
      <c r="TBO2" s="165"/>
      <c r="TBP2" s="165"/>
      <c r="TBQ2" s="165"/>
      <c r="TBR2" s="165"/>
      <c r="TBS2" s="165"/>
      <c r="TBT2" s="165"/>
      <c r="TBU2" s="165"/>
      <c r="TBV2" s="165"/>
      <c r="TBW2" s="165"/>
      <c r="TBX2" s="165"/>
      <c r="TBY2" s="165"/>
      <c r="TBZ2" s="165"/>
      <c r="TCA2" s="165"/>
      <c r="TCB2" s="165"/>
      <c r="TCC2" s="165"/>
      <c r="TCD2" s="165"/>
      <c r="TCE2" s="165"/>
      <c r="TCF2" s="165"/>
      <c r="TCG2" s="165"/>
      <c r="TCH2" s="165"/>
      <c r="TCI2" s="165"/>
      <c r="TCJ2" s="165"/>
      <c r="TCK2" s="165"/>
      <c r="TCL2" s="165"/>
      <c r="TCM2" s="165"/>
      <c r="TCN2" s="165"/>
      <c r="TCO2" s="165"/>
      <c r="TCP2" s="165"/>
      <c r="TCQ2" s="165"/>
      <c r="TCR2" s="165"/>
      <c r="TCS2" s="165"/>
      <c r="TCT2" s="165"/>
      <c r="TCU2" s="165"/>
      <c r="TCV2" s="165"/>
      <c r="TCW2" s="165"/>
      <c r="TCX2" s="165"/>
      <c r="TCY2" s="165"/>
      <c r="TCZ2" s="165"/>
      <c r="TDA2" s="165"/>
      <c r="TDB2" s="165"/>
      <c r="TDC2" s="165"/>
      <c r="TDD2" s="165"/>
      <c r="TDE2" s="165"/>
      <c r="TDF2" s="165"/>
      <c r="TDG2" s="165"/>
      <c r="TDH2" s="165"/>
      <c r="TDI2" s="165"/>
      <c r="TDJ2" s="165"/>
      <c r="TDK2" s="165"/>
      <c r="TDL2" s="165"/>
      <c r="TDM2" s="165"/>
      <c r="TDN2" s="165"/>
      <c r="TDO2" s="165"/>
      <c r="TDP2" s="165"/>
      <c r="TDQ2" s="165"/>
      <c r="TDR2" s="165"/>
      <c r="TDS2" s="165"/>
      <c r="TDT2" s="165"/>
      <c r="TDU2" s="165"/>
      <c r="TDV2" s="165"/>
      <c r="TDW2" s="165"/>
      <c r="TDX2" s="165"/>
      <c r="TDY2" s="165"/>
      <c r="TDZ2" s="165"/>
      <c r="TEA2" s="165"/>
      <c r="TEB2" s="165"/>
      <c r="TEC2" s="165"/>
      <c r="TED2" s="165"/>
      <c r="TEE2" s="165"/>
      <c r="TEF2" s="165"/>
      <c r="TEG2" s="165"/>
      <c r="TEH2" s="165"/>
      <c r="TEI2" s="165"/>
      <c r="TEJ2" s="165"/>
      <c r="TEK2" s="165"/>
      <c r="TEL2" s="165"/>
      <c r="TEM2" s="165"/>
      <c r="TEN2" s="165"/>
      <c r="TEO2" s="165"/>
      <c r="TEP2" s="165"/>
      <c r="TEQ2" s="165"/>
      <c r="TER2" s="165"/>
      <c r="TES2" s="165"/>
      <c r="TET2" s="165"/>
      <c r="TEU2" s="165"/>
      <c r="TEV2" s="165"/>
      <c r="TEW2" s="165"/>
      <c r="TEX2" s="165"/>
      <c r="TEY2" s="165"/>
      <c r="TEZ2" s="165"/>
      <c r="TFA2" s="165"/>
      <c r="TFB2" s="165"/>
      <c r="TFC2" s="165"/>
      <c r="TFD2" s="165"/>
      <c r="TFE2" s="165"/>
      <c r="TFF2" s="165"/>
      <c r="TFG2" s="165"/>
      <c r="TFH2" s="165"/>
      <c r="TFI2" s="165"/>
      <c r="TFJ2" s="165"/>
      <c r="TFK2" s="165"/>
      <c r="TFL2" s="165"/>
      <c r="TFM2" s="165"/>
      <c r="TFN2" s="165"/>
      <c r="TFO2" s="165"/>
      <c r="TFP2" s="165"/>
      <c r="TFQ2" s="165"/>
      <c r="TFR2" s="165"/>
      <c r="TFS2" s="165"/>
      <c r="TFT2" s="165"/>
      <c r="TFU2" s="165"/>
      <c r="TFV2" s="165"/>
      <c r="TFW2" s="165"/>
      <c r="TFX2" s="165"/>
      <c r="TFY2" s="165"/>
      <c r="TFZ2" s="165"/>
      <c r="TGA2" s="165"/>
      <c r="TGB2" s="165"/>
      <c r="TGC2" s="165"/>
      <c r="TGD2" s="165"/>
      <c r="TGE2" s="165"/>
      <c r="TGF2" s="165"/>
      <c r="TGG2" s="165"/>
      <c r="TGH2" s="165"/>
      <c r="TGI2" s="165"/>
      <c r="TGJ2" s="165"/>
      <c r="TGK2" s="165"/>
      <c r="TGL2" s="165"/>
      <c r="TGM2" s="165"/>
      <c r="TGN2" s="165"/>
      <c r="TGO2" s="165"/>
      <c r="TGP2" s="165"/>
      <c r="TGQ2" s="165"/>
      <c r="TGR2" s="165"/>
      <c r="TGS2" s="165"/>
      <c r="TGT2" s="165"/>
      <c r="TGU2" s="165"/>
      <c r="TGV2" s="165"/>
      <c r="TGW2" s="165"/>
      <c r="TGX2" s="165"/>
      <c r="TGY2" s="165"/>
      <c r="TGZ2" s="165"/>
      <c r="THA2" s="165"/>
      <c r="THB2" s="165"/>
      <c r="THC2" s="165"/>
      <c r="THD2" s="165"/>
      <c r="THE2" s="165"/>
      <c r="THF2" s="165"/>
      <c r="THG2" s="165"/>
      <c r="THH2" s="165"/>
      <c r="THI2" s="165"/>
      <c r="THJ2" s="165"/>
      <c r="THK2" s="165"/>
      <c r="THL2" s="165"/>
      <c r="THM2" s="165"/>
      <c r="THN2" s="165"/>
      <c r="THO2" s="165"/>
      <c r="THP2" s="165"/>
      <c r="THQ2" s="165"/>
      <c r="THR2" s="165"/>
      <c r="THS2" s="165"/>
      <c r="THT2" s="165"/>
      <c r="THU2" s="165"/>
      <c r="THV2" s="165"/>
      <c r="THW2" s="165"/>
      <c r="THX2" s="165"/>
      <c r="THY2" s="165"/>
      <c r="THZ2" s="165"/>
      <c r="TIA2" s="165"/>
      <c r="TIB2" s="165"/>
      <c r="TIC2" s="165"/>
      <c r="TID2" s="165"/>
      <c r="TIE2" s="165"/>
      <c r="TIF2" s="165"/>
      <c r="TIG2" s="165"/>
      <c r="TIH2" s="165"/>
      <c r="TII2" s="165"/>
      <c r="TIJ2" s="165"/>
      <c r="TIK2" s="165"/>
      <c r="TIL2" s="165"/>
      <c r="TIM2" s="165"/>
      <c r="TIN2" s="165"/>
      <c r="TIO2" s="165"/>
      <c r="TIP2" s="165"/>
      <c r="TIQ2" s="165"/>
      <c r="TIR2" s="165"/>
      <c r="TIS2" s="165"/>
      <c r="TIT2" s="165"/>
      <c r="TIU2" s="165"/>
      <c r="TIV2" s="165"/>
      <c r="TIW2" s="165"/>
      <c r="TIX2" s="165"/>
      <c r="TIY2" s="165"/>
      <c r="TIZ2" s="165"/>
      <c r="TJA2" s="165"/>
      <c r="TJB2" s="165"/>
      <c r="TJC2" s="165"/>
      <c r="TJD2" s="165"/>
      <c r="TJE2" s="165"/>
      <c r="TJF2" s="165"/>
      <c r="TJG2" s="165"/>
      <c r="TJH2" s="165"/>
      <c r="TJI2" s="165"/>
      <c r="TJJ2" s="165"/>
      <c r="TJK2" s="165"/>
      <c r="TJL2" s="165"/>
      <c r="TJM2" s="165"/>
      <c r="TJN2" s="165"/>
      <c r="TJO2" s="165"/>
      <c r="TJP2" s="165"/>
      <c r="TJQ2" s="165"/>
      <c r="TJR2" s="165"/>
      <c r="TJS2" s="165"/>
      <c r="TJT2" s="165"/>
      <c r="TJU2" s="165"/>
      <c r="TJV2" s="165"/>
      <c r="TJW2" s="165"/>
      <c r="TJX2" s="165"/>
      <c r="TJY2" s="165"/>
      <c r="TJZ2" s="165"/>
      <c r="TKA2" s="165"/>
      <c r="TKB2" s="165"/>
      <c r="TKC2" s="165"/>
      <c r="TKD2" s="165"/>
      <c r="TKE2" s="165"/>
      <c r="TKF2" s="165"/>
      <c r="TKG2" s="165"/>
      <c r="TKH2" s="165"/>
      <c r="TKI2" s="165"/>
      <c r="TKJ2" s="165"/>
      <c r="TKK2" s="165"/>
      <c r="TKL2" s="165"/>
      <c r="TKM2" s="165"/>
      <c r="TKN2" s="165"/>
      <c r="TKO2" s="165"/>
      <c r="TKP2" s="165"/>
      <c r="TKQ2" s="165"/>
      <c r="TKR2" s="165"/>
      <c r="TKS2" s="165"/>
      <c r="TKT2" s="165"/>
      <c r="TKU2" s="165"/>
      <c r="TKV2" s="165"/>
      <c r="TKW2" s="165"/>
      <c r="TKX2" s="165"/>
      <c r="TKY2" s="165"/>
      <c r="TKZ2" s="165"/>
      <c r="TLA2" s="165"/>
      <c r="TLB2" s="165"/>
      <c r="TLC2" s="165"/>
      <c r="TLD2" s="165"/>
      <c r="TLE2" s="165"/>
      <c r="TLF2" s="165"/>
      <c r="TLG2" s="165"/>
      <c r="TLH2" s="165"/>
      <c r="TLI2" s="165"/>
      <c r="TLJ2" s="165"/>
      <c r="TLK2" s="165"/>
      <c r="TLL2" s="165"/>
      <c r="TLM2" s="165"/>
      <c r="TLN2" s="165"/>
      <c r="TLO2" s="165"/>
      <c r="TLP2" s="165"/>
      <c r="TLQ2" s="165"/>
      <c r="TLR2" s="165"/>
      <c r="TLS2" s="165"/>
      <c r="TLT2" s="165"/>
      <c r="TLU2" s="165"/>
      <c r="TLV2" s="165"/>
      <c r="TLW2" s="165"/>
      <c r="TLX2" s="165"/>
      <c r="TLY2" s="165"/>
      <c r="TLZ2" s="165"/>
      <c r="TMA2" s="165"/>
      <c r="TMB2" s="165"/>
      <c r="TMC2" s="165"/>
      <c r="TMD2" s="165"/>
      <c r="TME2" s="165"/>
      <c r="TMF2" s="165"/>
      <c r="TMG2" s="165"/>
      <c r="TMH2" s="165"/>
      <c r="TMI2" s="165"/>
      <c r="TMJ2" s="165"/>
      <c r="TMK2" s="165"/>
      <c r="TML2" s="165"/>
      <c r="TMM2" s="165"/>
      <c r="TMN2" s="165"/>
      <c r="TMO2" s="165"/>
      <c r="TMP2" s="165"/>
      <c r="TMQ2" s="165"/>
      <c r="TMR2" s="165"/>
      <c r="TMS2" s="165"/>
      <c r="TMT2" s="165"/>
      <c r="TMU2" s="165"/>
      <c r="TMV2" s="165"/>
      <c r="TMW2" s="165"/>
      <c r="TMX2" s="165"/>
      <c r="TMY2" s="165"/>
      <c r="TMZ2" s="165"/>
      <c r="TNA2" s="165"/>
      <c r="TNB2" s="165"/>
      <c r="TNC2" s="165"/>
      <c r="TND2" s="165"/>
      <c r="TNE2" s="165"/>
      <c r="TNF2" s="165"/>
      <c r="TNG2" s="165"/>
      <c r="TNH2" s="165"/>
      <c r="TNI2" s="165"/>
      <c r="TNJ2" s="165"/>
      <c r="TNK2" s="165"/>
      <c r="TNL2" s="165"/>
      <c r="TNM2" s="165"/>
      <c r="TNN2" s="165"/>
      <c r="TNO2" s="165"/>
      <c r="TNP2" s="165"/>
      <c r="TNQ2" s="165"/>
      <c r="TNR2" s="165"/>
      <c r="TNS2" s="165"/>
      <c r="TNT2" s="165"/>
      <c r="TNU2" s="165"/>
      <c r="TNV2" s="165"/>
      <c r="TNW2" s="165"/>
      <c r="TNX2" s="165"/>
      <c r="TNY2" s="165"/>
      <c r="TNZ2" s="165"/>
      <c r="TOA2" s="165"/>
      <c r="TOB2" s="165"/>
      <c r="TOC2" s="165"/>
      <c r="TOD2" s="165"/>
      <c r="TOE2" s="165"/>
      <c r="TOF2" s="165"/>
      <c r="TOG2" s="165"/>
      <c r="TOH2" s="165"/>
      <c r="TOI2" s="165"/>
      <c r="TOJ2" s="165"/>
      <c r="TOK2" s="165"/>
      <c r="TOL2" s="165"/>
      <c r="TOM2" s="165"/>
      <c r="TON2" s="165"/>
      <c r="TOO2" s="165"/>
      <c r="TOP2" s="165"/>
      <c r="TOQ2" s="165"/>
      <c r="TOR2" s="165"/>
      <c r="TOS2" s="165"/>
      <c r="TOT2" s="165"/>
      <c r="TOU2" s="165"/>
      <c r="TOV2" s="165"/>
      <c r="TOW2" s="165"/>
      <c r="TOX2" s="165"/>
      <c r="TOY2" s="165"/>
      <c r="TOZ2" s="165"/>
      <c r="TPA2" s="165"/>
      <c r="TPB2" s="165"/>
      <c r="TPC2" s="165"/>
      <c r="TPD2" s="165"/>
      <c r="TPE2" s="165"/>
      <c r="TPF2" s="165"/>
      <c r="TPG2" s="165"/>
      <c r="TPH2" s="165"/>
      <c r="TPI2" s="165"/>
      <c r="TPJ2" s="165"/>
      <c r="TPK2" s="165"/>
      <c r="TPL2" s="165"/>
      <c r="TPM2" s="165"/>
      <c r="TPN2" s="165"/>
      <c r="TPO2" s="165"/>
      <c r="TPP2" s="165"/>
      <c r="TPQ2" s="165"/>
      <c r="TPR2" s="165"/>
      <c r="TPS2" s="165"/>
      <c r="TPT2" s="165"/>
      <c r="TPU2" s="165"/>
      <c r="TPV2" s="165"/>
      <c r="TPW2" s="165"/>
      <c r="TPX2" s="165"/>
      <c r="TPY2" s="165"/>
      <c r="TPZ2" s="165"/>
      <c r="TQA2" s="165"/>
      <c r="TQB2" s="165"/>
      <c r="TQC2" s="165"/>
      <c r="TQD2" s="165"/>
      <c r="TQE2" s="165"/>
      <c r="TQF2" s="165"/>
      <c r="TQG2" s="165"/>
      <c r="TQH2" s="165"/>
      <c r="TQI2" s="165"/>
      <c r="TQJ2" s="165"/>
      <c r="TQK2" s="165"/>
      <c r="TQL2" s="165"/>
      <c r="TQM2" s="165"/>
      <c r="TQN2" s="165"/>
      <c r="TQO2" s="165"/>
      <c r="TQP2" s="165"/>
      <c r="TQQ2" s="165"/>
      <c r="TQR2" s="165"/>
      <c r="TQS2" s="165"/>
      <c r="TQT2" s="165"/>
      <c r="TQU2" s="165"/>
      <c r="TQV2" s="165"/>
      <c r="TQW2" s="165"/>
      <c r="TQX2" s="165"/>
      <c r="TQY2" s="165"/>
      <c r="TQZ2" s="165"/>
      <c r="TRA2" s="165"/>
      <c r="TRB2" s="165"/>
      <c r="TRC2" s="165"/>
      <c r="TRD2" s="165"/>
      <c r="TRE2" s="165"/>
      <c r="TRF2" s="165"/>
      <c r="TRG2" s="165"/>
      <c r="TRH2" s="165"/>
      <c r="TRI2" s="165"/>
      <c r="TRJ2" s="165"/>
      <c r="TRK2" s="165"/>
      <c r="TRL2" s="165"/>
      <c r="TRM2" s="165"/>
      <c r="TRN2" s="165"/>
      <c r="TRO2" s="165"/>
      <c r="TRP2" s="165"/>
      <c r="TRQ2" s="165"/>
      <c r="TRR2" s="165"/>
      <c r="TRS2" s="165"/>
      <c r="TRT2" s="165"/>
      <c r="TRU2" s="165"/>
      <c r="TRV2" s="165"/>
      <c r="TRW2" s="165"/>
      <c r="TRX2" s="165"/>
      <c r="TRY2" s="165"/>
      <c r="TRZ2" s="165"/>
      <c r="TSA2" s="165"/>
      <c r="TSB2" s="165"/>
      <c r="TSC2" s="165"/>
      <c r="TSD2" s="165"/>
      <c r="TSE2" s="165"/>
      <c r="TSF2" s="165"/>
      <c r="TSG2" s="165"/>
      <c r="TSH2" s="165"/>
      <c r="TSI2" s="165"/>
      <c r="TSJ2" s="165"/>
      <c r="TSK2" s="165"/>
      <c r="TSL2" s="165"/>
      <c r="TSM2" s="165"/>
      <c r="TSN2" s="165"/>
      <c r="TSO2" s="165"/>
      <c r="TSP2" s="165"/>
      <c r="TSQ2" s="165"/>
      <c r="TSR2" s="165"/>
      <c r="TSS2" s="165"/>
      <c r="TST2" s="165"/>
      <c r="TSU2" s="165"/>
      <c r="TSV2" s="165"/>
      <c r="TSW2" s="165"/>
      <c r="TSX2" s="165"/>
      <c r="TSY2" s="165"/>
      <c r="TSZ2" s="165"/>
      <c r="TTA2" s="165"/>
      <c r="TTB2" s="165"/>
      <c r="TTC2" s="165"/>
      <c r="TTD2" s="165"/>
      <c r="TTE2" s="165"/>
      <c r="TTF2" s="165"/>
      <c r="TTG2" s="165"/>
      <c r="TTH2" s="165"/>
      <c r="TTI2" s="165"/>
      <c r="TTJ2" s="165"/>
      <c r="TTK2" s="165"/>
      <c r="TTL2" s="165"/>
      <c r="TTM2" s="165"/>
      <c r="TTN2" s="165"/>
      <c r="TTO2" s="165"/>
      <c r="TTP2" s="165"/>
      <c r="TTQ2" s="165"/>
      <c r="TTR2" s="165"/>
      <c r="TTS2" s="165"/>
      <c r="TTT2" s="165"/>
      <c r="TTU2" s="165"/>
      <c r="TTV2" s="165"/>
      <c r="TTW2" s="165"/>
      <c r="TTX2" s="165"/>
      <c r="TTY2" s="165"/>
      <c r="TTZ2" s="165"/>
      <c r="TUA2" s="165"/>
      <c r="TUB2" s="165"/>
      <c r="TUC2" s="165"/>
      <c r="TUD2" s="165"/>
      <c r="TUE2" s="165"/>
      <c r="TUF2" s="165"/>
      <c r="TUG2" s="165"/>
      <c r="TUH2" s="165"/>
      <c r="TUI2" s="165"/>
      <c r="TUJ2" s="165"/>
      <c r="TUK2" s="165"/>
      <c r="TUL2" s="165"/>
      <c r="TUM2" s="165"/>
      <c r="TUN2" s="165"/>
      <c r="TUO2" s="165"/>
      <c r="TUP2" s="165"/>
      <c r="TUQ2" s="165"/>
      <c r="TUR2" s="165"/>
      <c r="TUS2" s="165"/>
      <c r="TUT2" s="165"/>
      <c r="TUU2" s="165"/>
      <c r="TUV2" s="165"/>
      <c r="TUW2" s="165"/>
      <c r="TUX2" s="165"/>
      <c r="TUY2" s="165"/>
      <c r="TUZ2" s="165"/>
      <c r="TVA2" s="165"/>
      <c r="TVB2" s="165"/>
      <c r="TVC2" s="165"/>
      <c r="TVD2" s="165"/>
      <c r="TVE2" s="165"/>
      <c r="TVF2" s="165"/>
      <c r="TVG2" s="165"/>
      <c r="TVH2" s="165"/>
      <c r="TVI2" s="165"/>
      <c r="TVJ2" s="165"/>
      <c r="TVK2" s="165"/>
      <c r="TVL2" s="165"/>
      <c r="TVM2" s="165"/>
      <c r="TVN2" s="165"/>
      <c r="TVO2" s="165"/>
      <c r="TVP2" s="165"/>
      <c r="TVQ2" s="165"/>
      <c r="TVR2" s="165"/>
      <c r="TVS2" s="165"/>
      <c r="TVT2" s="165"/>
      <c r="TVU2" s="165"/>
      <c r="TVV2" s="165"/>
      <c r="TVW2" s="165"/>
      <c r="TVX2" s="165"/>
      <c r="TVY2" s="165"/>
      <c r="TVZ2" s="165"/>
      <c r="TWA2" s="165"/>
      <c r="TWB2" s="165"/>
      <c r="TWC2" s="165"/>
      <c r="TWD2" s="165"/>
      <c r="TWE2" s="165"/>
      <c r="TWF2" s="165"/>
      <c r="TWG2" s="165"/>
      <c r="TWH2" s="165"/>
      <c r="TWI2" s="165"/>
      <c r="TWJ2" s="165"/>
      <c r="TWK2" s="165"/>
      <c r="TWL2" s="165"/>
      <c r="TWM2" s="165"/>
      <c r="TWN2" s="165"/>
      <c r="TWO2" s="165"/>
      <c r="TWP2" s="165"/>
      <c r="TWQ2" s="165"/>
      <c r="TWR2" s="165"/>
      <c r="TWS2" s="165"/>
      <c r="TWT2" s="165"/>
      <c r="TWU2" s="165"/>
      <c r="TWV2" s="165"/>
      <c r="TWW2" s="165"/>
      <c r="TWX2" s="165"/>
      <c r="TWY2" s="165"/>
      <c r="TWZ2" s="165"/>
      <c r="TXA2" s="165"/>
      <c r="TXB2" s="165"/>
      <c r="TXC2" s="165"/>
      <c r="TXD2" s="165"/>
      <c r="TXE2" s="165"/>
      <c r="TXF2" s="165"/>
      <c r="TXG2" s="165"/>
      <c r="TXH2" s="165"/>
      <c r="TXI2" s="165"/>
      <c r="TXJ2" s="165"/>
      <c r="TXK2" s="165"/>
      <c r="TXL2" s="165"/>
      <c r="TXM2" s="165"/>
      <c r="TXN2" s="165"/>
      <c r="TXO2" s="165"/>
      <c r="TXP2" s="165"/>
      <c r="TXQ2" s="165"/>
      <c r="TXR2" s="165"/>
      <c r="TXS2" s="165"/>
      <c r="TXT2" s="165"/>
      <c r="TXU2" s="165"/>
      <c r="TXV2" s="165"/>
      <c r="TXW2" s="165"/>
      <c r="TXX2" s="165"/>
      <c r="TXY2" s="165"/>
      <c r="TXZ2" s="165"/>
      <c r="TYA2" s="165"/>
      <c r="TYB2" s="165"/>
      <c r="TYC2" s="165"/>
      <c r="TYD2" s="165"/>
      <c r="TYE2" s="165"/>
      <c r="TYF2" s="165"/>
      <c r="TYG2" s="165"/>
      <c r="TYH2" s="165"/>
      <c r="TYI2" s="165"/>
      <c r="TYJ2" s="165"/>
      <c r="TYK2" s="165"/>
      <c r="TYL2" s="165"/>
      <c r="TYM2" s="165"/>
      <c r="TYN2" s="165"/>
      <c r="TYO2" s="165"/>
      <c r="TYP2" s="165"/>
      <c r="TYQ2" s="165"/>
      <c r="TYR2" s="165"/>
      <c r="TYS2" s="165"/>
      <c r="TYT2" s="165"/>
      <c r="TYU2" s="165"/>
      <c r="TYV2" s="165"/>
      <c r="TYW2" s="165"/>
      <c r="TYX2" s="165"/>
      <c r="TYY2" s="165"/>
      <c r="TYZ2" s="165"/>
      <c r="TZA2" s="165"/>
      <c r="TZB2" s="165"/>
      <c r="TZC2" s="165"/>
      <c r="TZD2" s="165"/>
      <c r="TZE2" s="165"/>
      <c r="TZF2" s="165"/>
      <c r="TZG2" s="165"/>
      <c r="TZH2" s="165"/>
      <c r="TZI2" s="165"/>
      <c r="TZJ2" s="165"/>
      <c r="TZK2" s="165"/>
      <c r="TZL2" s="165"/>
      <c r="TZM2" s="165"/>
      <c r="TZN2" s="165"/>
      <c r="TZO2" s="165"/>
      <c r="TZP2" s="165"/>
      <c r="TZQ2" s="165"/>
      <c r="TZR2" s="165"/>
      <c r="TZS2" s="165"/>
      <c r="TZT2" s="165"/>
      <c r="TZU2" s="165"/>
      <c r="TZV2" s="165"/>
      <c r="TZW2" s="165"/>
      <c r="TZX2" s="165"/>
      <c r="TZY2" s="165"/>
      <c r="TZZ2" s="165"/>
      <c r="UAA2" s="165"/>
      <c r="UAB2" s="165"/>
      <c r="UAC2" s="165"/>
      <c r="UAD2" s="165"/>
      <c r="UAE2" s="165"/>
      <c r="UAF2" s="165"/>
      <c r="UAG2" s="165"/>
      <c r="UAH2" s="165"/>
      <c r="UAI2" s="165"/>
      <c r="UAJ2" s="165"/>
      <c r="UAK2" s="165"/>
      <c r="UAL2" s="165"/>
      <c r="UAM2" s="165"/>
      <c r="UAN2" s="165"/>
      <c r="UAO2" s="165"/>
      <c r="UAP2" s="165"/>
      <c r="UAQ2" s="165"/>
      <c r="UAR2" s="165"/>
      <c r="UAS2" s="165"/>
      <c r="UAT2" s="165"/>
      <c r="UAU2" s="165"/>
      <c r="UAV2" s="165"/>
      <c r="UAW2" s="165"/>
      <c r="UAX2" s="165"/>
      <c r="UAY2" s="165"/>
      <c r="UAZ2" s="165"/>
      <c r="UBA2" s="165"/>
      <c r="UBB2" s="165"/>
      <c r="UBC2" s="165"/>
      <c r="UBD2" s="165"/>
      <c r="UBE2" s="165"/>
      <c r="UBF2" s="165"/>
      <c r="UBG2" s="165"/>
      <c r="UBH2" s="165"/>
      <c r="UBI2" s="165"/>
      <c r="UBJ2" s="165"/>
      <c r="UBK2" s="165"/>
      <c r="UBL2" s="165"/>
      <c r="UBM2" s="165"/>
      <c r="UBN2" s="165"/>
      <c r="UBO2" s="165"/>
      <c r="UBP2" s="165"/>
      <c r="UBQ2" s="165"/>
      <c r="UBR2" s="165"/>
      <c r="UBS2" s="165"/>
      <c r="UBT2" s="165"/>
      <c r="UBU2" s="165"/>
      <c r="UBV2" s="165"/>
      <c r="UBW2" s="165"/>
      <c r="UBX2" s="165"/>
      <c r="UBY2" s="165"/>
      <c r="UBZ2" s="165"/>
      <c r="UCA2" s="165"/>
      <c r="UCB2" s="165"/>
      <c r="UCC2" s="165"/>
      <c r="UCD2" s="165"/>
      <c r="UCE2" s="165"/>
      <c r="UCF2" s="165"/>
      <c r="UCG2" s="165"/>
      <c r="UCH2" s="165"/>
      <c r="UCI2" s="165"/>
      <c r="UCJ2" s="165"/>
      <c r="UCK2" s="165"/>
      <c r="UCL2" s="165"/>
      <c r="UCM2" s="165"/>
      <c r="UCN2" s="165"/>
      <c r="UCO2" s="165"/>
      <c r="UCP2" s="165"/>
      <c r="UCQ2" s="165"/>
      <c r="UCR2" s="165"/>
      <c r="UCS2" s="165"/>
      <c r="UCT2" s="165"/>
      <c r="UCU2" s="165"/>
      <c r="UCV2" s="165"/>
      <c r="UCW2" s="165"/>
      <c r="UCX2" s="165"/>
      <c r="UCY2" s="165"/>
      <c r="UCZ2" s="165"/>
      <c r="UDA2" s="165"/>
      <c r="UDB2" s="165"/>
      <c r="UDC2" s="165"/>
      <c r="UDD2" s="165"/>
      <c r="UDE2" s="165"/>
      <c r="UDF2" s="165"/>
      <c r="UDG2" s="165"/>
      <c r="UDH2" s="165"/>
      <c r="UDI2" s="165"/>
      <c r="UDJ2" s="165"/>
      <c r="UDK2" s="165"/>
      <c r="UDL2" s="165"/>
      <c r="UDM2" s="165"/>
      <c r="UDN2" s="165"/>
      <c r="UDO2" s="165"/>
      <c r="UDP2" s="165"/>
      <c r="UDQ2" s="165"/>
      <c r="UDR2" s="165"/>
      <c r="UDS2" s="165"/>
      <c r="UDT2" s="165"/>
      <c r="UDU2" s="165"/>
      <c r="UDV2" s="165"/>
      <c r="UDW2" s="165"/>
      <c r="UDX2" s="165"/>
      <c r="UDY2" s="165"/>
      <c r="UDZ2" s="165"/>
      <c r="UEA2" s="165"/>
      <c r="UEB2" s="165"/>
      <c r="UEC2" s="165"/>
      <c r="UED2" s="165"/>
      <c r="UEE2" s="165"/>
      <c r="UEF2" s="165"/>
      <c r="UEG2" s="165"/>
      <c r="UEH2" s="165"/>
      <c r="UEI2" s="165"/>
      <c r="UEJ2" s="165"/>
      <c r="UEK2" s="165"/>
      <c r="UEL2" s="165"/>
      <c r="UEM2" s="165"/>
      <c r="UEN2" s="165"/>
      <c r="UEO2" s="165"/>
      <c r="UEP2" s="165"/>
      <c r="UEQ2" s="165"/>
      <c r="UER2" s="165"/>
      <c r="UES2" s="165"/>
      <c r="UET2" s="165"/>
      <c r="UEU2" s="165"/>
      <c r="UEV2" s="165"/>
      <c r="UEW2" s="165"/>
      <c r="UEX2" s="165"/>
      <c r="UEY2" s="165"/>
      <c r="UEZ2" s="165"/>
      <c r="UFA2" s="165"/>
      <c r="UFB2" s="165"/>
      <c r="UFC2" s="165"/>
      <c r="UFD2" s="165"/>
      <c r="UFE2" s="165"/>
      <c r="UFF2" s="165"/>
      <c r="UFG2" s="165"/>
      <c r="UFH2" s="165"/>
      <c r="UFI2" s="165"/>
      <c r="UFJ2" s="165"/>
      <c r="UFK2" s="165"/>
      <c r="UFL2" s="165"/>
      <c r="UFM2" s="165"/>
      <c r="UFN2" s="165"/>
      <c r="UFO2" s="165"/>
      <c r="UFP2" s="165"/>
      <c r="UFQ2" s="165"/>
      <c r="UFR2" s="165"/>
      <c r="UFS2" s="165"/>
      <c r="UFT2" s="165"/>
      <c r="UFU2" s="165"/>
      <c r="UFV2" s="165"/>
      <c r="UFW2" s="165"/>
      <c r="UFX2" s="165"/>
      <c r="UFY2" s="165"/>
      <c r="UFZ2" s="165"/>
      <c r="UGA2" s="165"/>
      <c r="UGB2" s="165"/>
      <c r="UGC2" s="165"/>
      <c r="UGD2" s="165"/>
      <c r="UGE2" s="165"/>
      <c r="UGF2" s="165"/>
      <c r="UGG2" s="165"/>
      <c r="UGH2" s="165"/>
      <c r="UGI2" s="165"/>
      <c r="UGJ2" s="165"/>
      <c r="UGK2" s="165"/>
      <c r="UGL2" s="165"/>
      <c r="UGM2" s="165"/>
      <c r="UGN2" s="165"/>
      <c r="UGO2" s="165"/>
      <c r="UGP2" s="165"/>
      <c r="UGQ2" s="165"/>
      <c r="UGR2" s="165"/>
      <c r="UGS2" s="165"/>
      <c r="UGT2" s="165"/>
      <c r="UGU2" s="165"/>
      <c r="UGV2" s="165"/>
      <c r="UGW2" s="165"/>
      <c r="UGX2" s="165"/>
      <c r="UGY2" s="165"/>
      <c r="UGZ2" s="165"/>
      <c r="UHA2" s="165"/>
      <c r="UHB2" s="165"/>
      <c r="UHC2" s="165"/>
      <c r="UHD2" s="165"/>
      <c r="UHE2" s="165"/>
      <c r="UHF2" s="165"/>
      <c r="UHG2" s="165"/>
      <c r="UHH2" s="165"/>
      <c r="UHI2" s="165"/>
      <c r="UHJ2" s="165"/>
      <c r="UHK2" s="165"/>
      <c r="UHL2" s="165"/>
      <c r="UHM2" s="165"/>
      <c r="UHN2" s="165"/>
      <c r="UHO2" s="165"/>
      <c r="UHP2" s="165"/>
      <c r="UHQ2" s="165"/>
      <c r="UHR2" s="165"/>
      <c r="UHS2" s="165"/>
      <c r="UHT2" s="165"/>
      <c r="UHU2" s="165"/>
      <c r="UHV2" s="165"/>
      <c r="UHW2" s="165"/>
      <c r="UHX2" s="165"/>
      <c r="UHY2" s="165"/>
      <c r="UHZ2" s="165"/>
      <c r="UIA2" s="165"/>
      <c r="UIB2" s="165"/>
      <c r="UIC2" s="165"/>
      <c r="UID2" s="165"/>
      <c r="UIE2" s="165"/>
      <c r="UIF2" s="165"/>
      <c r="UIG2" s="165"/>
      <c r="UIH2" s="165"/>
      <c r="UII2" s="165"/>
      <c r="UIJ2" s="165"/>
      <c r="UIK2" s="165"/>
      <c r="UIL2" s="165"/>
      <c r="UIM2" s="165"/>
      <c r="UIN2" s="165"/>
      <c r="UIO2" s="165"/>
      <c r="UIP2" s="165"/>
      <c r="UIQ2" s="165"/>
      <c r="UIR2" s="165"/>
      <c r="UIS2" s="165"/>
      <c r="UIT2" s="165"/>
      <c r="UIU2" s="165"/>
      <c r="UIV2" s="165"/>
      <c r="UIW2" s="165"/>
      <c r="UIX2" s="165"/>
      <c r="UIY2" s="165"/>
      <c r="UIZ2" s="165"/>
      <c r="UJA2" s="165"/>
      <c r="UJB2" s="165"/>
      <c r="UJC2" s="165"/>
      <c r="UJD2" s="165"/>
      <c r="UJE2" s="165"/>
      <c r="UJF2" s="165"/>
      <c r="UJG2" s="165"/>
      <c r="UJH2" s="165"/>
      <c r="UJI2" s="165"/>
      <c r="UJJ2" s="165"/>
      <c r="UJK2" s="165"/>
      <c r="UJL2" s="165"/>
      <c r="UJM2" s="165"/>
      <c r="UJN2" s="165"/>
      <c r="UJO2" s="165"/>
      <c r="UJP2" s="165"/>
      <c r="UJQ2" s="165"/>
      <c r="UJR2" s="165"/>
      <c r="UJS2" s="165"/>
      <c r="UJT2" s="165"/>
      <c r="UJU2" s="165"/>
      <c r="UJV2" s="165"/>
      <c r="UJW2" s="165"/>
      <c r="UJX2" s="165"/>
      <c r="UJY2" s="165"/>
      <c r="UJZ2" s="165"/>
      <c r="UKA2" s="165"/>
      <c r="UKB2" s="165"/>
      <c r="UKC2" s="165"/>
      <c r="UKD2" s="165"/>
      <c r="UKE2" s="165"/>
      <c r="UKF2" s="165"/>
      <c r="UKG2" s="165"/>
      <c r="UKH2" s="165"/>
      <c r="UKI2" s="165"/>
      <c r="UKJ2" s="165"/>
      <c r="UKK2" s="165"/>
      <c r="UKL2" s="165"/>
      <c r="UKM2" s="165"/>
      <c r="UKN2" s="165"/>
      <c r="UKO2" s="165"/>
      <c r="UKP2" s="165"/>
      <c r="UKQ2" s="165"/>
      <c r="UKR2" s="165"/>
      <c r="UKS2" s="165"/>
      <c r="UKT2" s="165"/>
      <c r="UKU2" s="165"/>
      <c r="UKV2" s="165"/>
      <c r="UKW2" s="165"/>
      <c r="UKX2" s="165"/>
      <c r="UKY2" s="165"/>
      <c r="UKZ2" s="165"/>
      <c r="ULA2" s="165"/>
      <c r="ULB2" s="165"/>
      <c r="ULC2" s="165"/>
      <c r="ULD2" s="165"/>
      <c r="ULE2" s="165"/>
      <c r="ULF2" s="165"/>
      <c r="ULG2" s="165"/>
      <c r="ULH2" s="165"/>
      <c r="ULI2" s="165"/>
      <c r="ULJ2" s="165"/>
      <c r="ULK2" s="165"/>
      <c r="ULL2" s="165"/>
      <c r="ULM2" s="165"/>
      <c r="ULN2" s="165"/>
      <c r="ULO2" s="165"/>
      <c r="ULP2" s="165"/>
      <c r="ULQ2" s="165"/>
      <c r="ULR2" s="165"/>
      <c r="ULS2" s="165"/>
      <c r="ULT2" s="165"/>
      <c r="ULU2" s="165"/>
      <c r="ULV2" s="165"/>
      <c r="ULW2" s="165"/>
      <c r="ULX2" s="165"/>
      <c r="ULY2" s="165"/>
      <c r="ULZ2" s="165"/>
      <c r="UMA2" s="165"/>
      <c r="UMB2" s="165"/>
      <c r="UMC2" s="165"/>
      <c r="UMD2" s="165"/>
      <c r="UME2" s="165"/>
      <c r="UMF2" s="165"/>
      <c r="UMG2" s="165"/>
      <c r="UMH2" s="165"/>
      <c r="UMI2" s="165"/>
      <c r="UMJ2" s="165"/>
      <c r="UMK2" s="165"/>
      <c r="UML2" s="165"/>
      <c r="UMM2" s="165"/>
      <c r="UMN2" s="165"/>
      <c r="UMO2" s="165"/>
      <c r="UMP2" s="165"/>
      <c r="UMQ2" s="165"/>
      <c r="UMR2" s="165"/>
      <c r="UMS2" s="165"/>
      <c r="UMT2" s="165"/>
      <c r="UMU2" s="165"/>
      <c r="UMV2" s="165"/>
      <c r="UMW2" s="165"/>
      <c r="UMX2" s="165"/>
      <c r="UMY2" s="165"/>
      <c r="UMZ2" s="165"/>
      <c r="UNA2" s="165"/>
      <c r="UNB2" s="165"/>
      <c r="UNC2" s="165"/>
      <c r="UND2" s="165"/>
      <c r="UNE2" s="165"/>
      <c r="UNF2" s="165"/>
      <c r="UNG2" s="165"/>
      <c r="UNH2" s="165"/>
      <c r="UNI2" s="165"/>
      <c r="UNJ2" s="165"/>
      <c r="UNK2" s="165"/>
      <c r="UNL2" s="165"/>
      <c r="UNM2" s="165"/>
      <c r="UNN2" s="165"/>
      <c r="UNO2" s="165"/>
      <c r="UNP2" s="165"/>
      <c r="UNQ2" s="165"/>
      <c r="UNR2" s="165"/>
      <c r="UNS2" s="165"/>
      <c r="UNT2" s="165"/>
      <c r="UNU2" s="165"/>
      <c r="UNV2" s="165"/>
      <c r="UNW2" s="165"/>
      <c r="UNX2" s="165"/>
      <c r="UNY2" s="165"/>
      <c r="UNZ2" s="165"/>
      <c r="UOA2" s="165"/>
      <c r="UOB2" s="165"/>
      <c r="UOC2" s="165"/>
      <c r="UOD2" s="165"/>
      <c r="UOE2" s="165"/>
      <c r="UOF2" s="165"/>
      <c r="UOG2" s="165"/>
      <c r="UOH2" s="165"/>
      <c r="UOI2" s="165"/>
      <c r="UOJ2" s="165"/>
      <c r="UOK2" s="165"/>
      <c r="UOL2" s="165"/>
      <c r="UOM2" s="165"/>
      <c r="UON2" s="165"/>
      <c r="UOO2" s="165"/>
      <c r="UOP2" s="165"/>
      <c r="UOQ2" s="165"/>
      <c r="UOR2" s="165"/>
      <c r="UOS2" s="165"/>
      <c r="UOT2" s="165"/>
      <c r="UOU2" s="165"/>
      <c r="UOV2" s="165"/>
      <c r="UOW2" s="165"/>
      <c r="UOX2" s="165"/>
      <c r="UOY2" s="165"/>
      <c r="UOZ2" s="165"/>
      <c r="UPA2" s="165"/>
      <c r="UPB2" s="165"/>
      <c r="UPC2" s="165"/>
      <c r="UPD2" s="165"/>
      <c r="UPE2" s="165"/>
      <c r="UPF2" s="165"/>
      <c r="UPG2" s="165"/>
      <c r="UPH2" s="165"/>
      <c r="UPI2" s="165"/>
      <c r="UPJ2" s="165"/>
      <c r="UPK2" s="165"/>
      <c r="UPL2" s="165"/>
      <c r="UPM2" s="165"/>
      <c r="UPN2" s="165"/>
      <c r="UPO2" s="165"/>
      <c r="UPP2" s="165"/>
      <c r="UPQ2" s="165"/>
      <c r="UPR2" s="165"/>
      <c r="UPS2" s="165"/>
      <c r="UPT2" s="165"/>
      <c r="UPU2" s="165"/>
      <c r="UPV2" s="165"/>
      <c r="UPW2" s="165"/>
      <c r="UPX2" s="165"/>
      <c r="UPY2" s="165"/>
      <c r="UPZ2" s="165"/>
      <c r="UQA2" s="165"/>
      <c r="UQB2" s="165"/>
      <c r="UQC2" s="165"/>
      <c r="UQD2" s="165"/>
      <c r="UQE2" s="165"/>
      <c r="UQF2" s="165"/>
      <c r="UQG2" s="165"/>
      <c r="UQH2" s="165"/>
      <c r="UQI2" s="165"/>
      <c r="UQJ2" s="165"/>
      <c r="UQK2" s="165"/>
      <c r="UQL2" s="165"/>
      <c r="UQM2" s="165"/>
      <c r="UQN2" s="165"/>
      <c r="UQO2" s="165"/>
      <c r="UQP2" s="165"/>
      <c r="UQQ2" s="165"/>
      <c r="UQR2" s="165"/>
      <c r="UQS2" s="165"/>
      <c r="UQT2" s="165"/>
      <c r="UQU2" s="165"/>
      <c r="UQV2" s="165"/>
      <c r="UQW2" s="165"/>
      <c r="UQX2" s="165"/>
      <c r="UQY2" s="165"/>
      <c r="UQZ2" s="165"/>
      <c r="URA2" s="165"/>
      <c r="URB2" s="165"/>
      <c r="URC2" s="165"/>
      <c r="URD2" s="165"/>
      <c r="URE2" s="165"/>
      <c r="URF2" s="165"/>
      <c r="URG2" s="165"/>
      <c r="URH2" s="165"/>
      <c r="URI2" s="165"/>
      <c r="URJ2" s="165"/>
      <c r="URK2" s="165"/>
      <c r="URL2" s="165"/>
      <c r="URM2" s="165"/>
      <c r="URN2" s="165"/>
      <c r="URO2" s="165"/>
      <c r="URP2" s="165"/>
      <c r="URQ2" s="165"/>
      <c r="URR2" s="165"/>
      <c r="URS2" s="165"/>
      <c r="URT2" s="165"/>
      <c r="URU2" s="165"/>
      <c r="URV2" s="165"/>
      <c r="URW2" s="165"/>
      <c r="URX2" s="165"/>
      <c r="URY2" s="165"/>
      <c r="URZ2" s="165"/>
      <c r="USA2" s="165"/>
      <c r="USB2" s="165"/>
      <c r="USC2" s="165"/>
      <c r="USD2" s="165"/>
      <c r="USE2" s="165"/>
      <c r="USF2" s="165"/>
      <c r="USG2" s="165"/>
      <c r="USH2" s="165"/>
      <c r="USI2" s="165"/>
      <c r="USJ2" s="165"/>
      <c r="USK2" s="165"/>
      <c r="USL2" s="165"/>
      <c r="USM2" s="165"/>
      <c r="USN2" s="165"/>
      <c r="USO2" s="165"/>
      <c r="USP2" s="165"/>
      <c r="USQ2" s="165"/>
      <c r="USR2" s="165"/>
      <c r="USS2" s="165"/>
      <c r="UST2" s="165"/>
      <c r="USU2" s="165"/>
      <c r="USV2" s="165"/>
      <c r="USW2" s="165"/>
      <c r="USX2" s="165"/>
      <c r="USY2" s="165"/>
      <c r="USZ2" s="165"/>
      <c r="UTA2" s="165"/>
      <c r="UTB2" s="165"/>
      <c r="UTC2" s="165"/>
      <c r="UTD2" s="165"/>
      <c r="UTE2" s="165"/>
      <c r="UTF2" s="165"/>
      <c r="UTG2" s="165"/>
      <c r="UTH2" s="165"/>
      <c r="UTI2" s="165"/>
      <c r="UTJ2" s="165"/>
      <c r="UTK2" s="165"/>
      <c r="UTL2" s="165"/>
      <c r="UTM2" s="165"/>
      <c r="UTN2" s="165"/>
      <c r="UTO2" s="165"/>
      <c r="UTP2" s="165"/>
      <c r="UTQ2" s="165"/>
      <c r="UTR2" s="165"/>
      <c r="UTS2" s="165"/>
      <c r="UTT2" s="165"/>
      <c r="UTU2" s="165"/>
      <c r="UTV2" s="165"/>
      <c r="UTW2" s="165"/>
      <c r="UTX2" s="165"/>
      <c r="UTY2" s="165"/>
      <c r="UTZ2" s="165"/>
      <c r="UUA2" s="165"/>
      <c r="UUB2" s="165"/>
      <c r="UUC2" s="165"/>
      <c r="UUD2" s="165"/>
      <c r="UUE2" s="165"/>
      <c r="UUF2" s="165"/>
      <c r="UUG2" s="165"/>
      <c r="UUH2" s="165"/>
      <c r="UUI2" s="165"/>
      <c r="UUJ2" s="165"/>
      <c r="UUK2" s="165"/>
      <c r="UUL2" s="165"/>
      <c r="UUM2" s="165"/>
      <c r="UUN2" s="165"/>
      <c r="UUO2" s="165"/>
      <c r="UUP2" s="165"/>
      <c r="UUQ2" s="165"/>
      <c r="UUR2" s="165"/>
      <c r="UUS2" s="165"/>
      <c r="UUT2" s="165"/>
      <c r="UUU2" s="165"/>
      <c r="UUV2" s="165"/>
      <c r="UUW2" s="165"/>
      <c r="UUX2" s="165"/>
      <c r="UUY2" s="165"/>
      <c r="UUZ2" s="165"/>
      <c r="UVA2" s="165"/>
      <c r="UVB2" s="165"/>
      <c r="UVC2" s="165"/>
      <c r="UVD2" s="165"/>
      <c r="UVE2" s="165"/>
      <c r="UVF2" s="165"/>
      <c r="UVG2" s="165"/>
      <c r="UVH2" s="165"/>
      <c r="UVI2" s="165"/>
      <c r="UVJ2" s="165"/>
      <c r="UVK2" s="165"/>
      <c r="UVL2" s="165"/>
      <c r="UVM2" s="165"/>
      <c r="UVN2" s="165"/>
      <c r="UVO2" s="165"/>
      <c r="UVP2" s="165"/>
      <c r="UVQ2" s="165"/>
      <c r="UVR2" s="165"/>
      <c r="UVS2" s="165"/>
      <c r="UVT2" s="165"/>
      <c r="UVU2" s="165"/>
      <c r="UVV2" s="165"/>
      <c r="UVW2" s="165"/>
      <c r="UVX2" s="165"/>
      <c r="UVY2" s="165"/>
      <c r="UVZ2" s="165"/>
      <c r="UWA2" s="165"/>
      <c r="UWB2" s="165"/>
      <c r="UWC2" s="165"/>
      <c r="UWD2" s="165"/>
      <c r="UWE2" s="165"/>
      <c r="UWF2" s="165"/>
      <c r="UWG2" s="165"/>
      <c r="UWH2" s="165"/>
      <c r="UWI2" s="165"/>
      <c r="UWJ2" s="165"/>
      <c r="UWK2" s="165"/>
      <c r="UWL2" s="165"/>
      <c r="UWM2" s="165"/>
      <c r="UWN2" s="165"/>
      <c r="UWO2" s="165"/>
      <c r="UWP2" s="165"/>
      <c r="UWQ2" s="165"/>
      <c r="UWR2" s="165"/>
      <c r="UWS2" s="165"/>
      <c r="UWT2" s="165"/>
      <c r="UWU2" s="165"/>
      <c r="UWV2" s="165"/>
      <c r="UWW2" s="165"/>
      <c r="UWX2" s="165"/>
      <c r="UWY2" s="165"/>
      <c r="UWZ2" s="165"/>
      <c r="UXA2" s="165"/>
      <c r="UXB2" s="165"/>
      <c r="UXC2" s="165"/>
      <c r="UXD2" s="165"/>
      <c r="UXE2" s="165"/>
      <c r="UXF2" s="165"/>
      <c r="UXG2" s="165"/>
      <c r="UXH2" s="165"/>
      <c r="UXI2" s="165"/>
      <c r="UXJ2" s="165"/>
      <c r="UXK2" s="165"/>
      <c r="UXL2" s="165"/>
      <c r="UXM2" s="165"/>
      <c r="UXN2" s="165"/>
      <c r="UXO2" s="165"/>
      <c r="UXP2" s="165"/>
      <c r="UXQ2" s="165"/>
      <c r="UXR2" s="165"/>
      <c r="UXS2" s="165"/>
      <c r="UXT2" s="165"/>
      <c r="UXU2" s="165"/>
      <c r="UXV2" s="165"/>
      <c r="UXW2" s="165"/>
      <c r="UXX2" s="165"/>
      <c r="UXY2" s="165"/>
      <c r="UXZ2" s="165"/>
      <c r="UYA2" s="165"/>
      <c r="UYB2" s="165"/>
      <c r="UYC2" s="165"/>
      <c r="UYD2" s="165"/>
      <c r="UYE2" s="165"/>
      <c r="UYF2" s="165"/>
      <c r="UYG2" s="165"/>
      <c r="UYH2" s="165"/>
      <c r="UYI2" s="165"/>
      <c r="UYJ2" s="165"/>
      <c r="UYK2" s="165"/>
      <c r="UYL2" s="165"/>
      <c r="UYM2" s="165"/>
      <c r="UYN2" s="165"/>
      <c r="UYO2" s="165"/>
      <c r="UYP2" s="165"/>
      <c r="UYQ2" s="165"/>
      <c r="UYR2" s="165"/>
      <c r="UYS2" s="165"/>
      <c r="UYT2" s="165"/>
      <c r="UYU2" s="165"/>
      <c r="UYV2" s="165"/>
      <c r="UYW2" s="165"/>
      <c r="UYX2" s="165"/>
      <c r="UYY2" s="165"/>
      <c r="UYZ2" s="165"/>
      <c r="UZA2" s="165"/>
      <c r="UZB2" s="165"/>
      <c r="UZC2" s="165"/>
      <c r="UZD2" s="165"/>
      <c r="UZE2" s="165"/>
      <c r="UZF2" s="165"/>
      <c r="UZG2" s="165"/>
      <c r="UZH2" s="165"/>
      <c r="UZI2" s="165"/>
      <c r="UZJ2" s="165"/>
      <c r="UZK2" s="165"/>
      <c r="UZL2" s="165"/>
      <c r="UZM2" s="165"/>
      <c r="UZN2" s="165"/>
      <c r="UZO2" s="165"/>
      <c r="UZP2" s="165"/>
      <c r="UZQ2" s="165"/>
      <c r="UZR2" s="165"/>
      <c r="UZS2" s="165"/>
      <c r="UZT2" s="165"/>
      <c r="UZU2" s="165"/>
      <c r="UZV2" s="165"/>
      <c r="UZW2" s="165"/>
      <c r="UZX2" s="165"/>
      <c r="UZY2" s="165"/>
      <c r="UZZ2" s="165"/>
      <c r="VAA2" s="165"/>
      <c r="VAB2" s="165"/>
      <c r="VAC2" s="165"/>
      <c r="VAD2" s="165"/>
      <c r="VAE2" s="165"/>
      <c r="VAF2" s="165"/>
      <c r="VAG2" s="165"/>
      <c r="VAH2" s="165"/>
      <c r="VAI2" s="165"/>
      <c r="VAJ2" s="165"/>
      <c r="VAK2" s="165"/>
      <c r="VAL2" s="165"/>
      <c r="VAM2" s="165"/>
      <c r="VAN2" s="165"/>
      <c r="VAO2" s="165"/>
      <c r="VAP2" s="165"/>
      <c r="VAQ2" s="165"/>
      <c r="VAR2" s="165"/>
      <c r="VAS2" s="165"/>
      <c r="VAT2" s="165"/>
      <c r="VAU2" s="165"/>
      <c r="VAV2" s="165"/>
      <c r="VAW2" s="165"/>
      <c r="VAX2" s="165"/>
      <c r="VAY2" s="165"/>
      <c r="VAZ2" s="165"/>
      <c r="VBA2" s="165"/>
      <c r="VBB2" s="165"/>
      <c r="VBC2" s="165"/>
      <c r="VBD2" s="165"/>
      <c r="VBE2" s="165"/>
      <c r="VBF2" s="165"/>
      <c r="VBG2" s="165"/>
      <c r="VBH2" s="165"/>
      <c r="VBI2" s="165"/>
      <c r="VBJ2" s="165"/>
      <c r="VBK2" s="165"/>
      <c r="VBL2" s="165"/>
      <c r="VBM2" s="165"/>
      <c r="VBN2" s="165"/>
      <c r="VBO2" s="165"/>
      <c r="VBP2" s="165"/>
      <c r="VBQ2" s="165"/>
      <c r="VBR2" s="165"/>
      <c r="VBS2" s="165"/>
      <c r="VBT2" s="165"/>
      <c r="VBU2" s="165"/>
      <c r="VBV2" s="165"/>
      <c r="VBW2" s="165"/>
      <c r="VBX2" s="165"/>
      <c r="VBY2" s="165"/>
      <c r="VBZ2" s="165"/>
      <c r="VCA2" s="165"/>
      <c r="VCB2" s="165"/>
      <c r="VCC2" s="165"/>
      <c r="VCD2" s="165"/>
      <c r="VCE2" s="165"/>
      <c r="VCF2" s="165"/>
      <c r="VCG2" s="165"/>
      <c r="VCH2" s="165"/>
      <c r="VCI2" s="165"/>
      <c r="VCJ2" s="165"/>
      <c r="VCK2" s="165"/>
      <c r="VCL2" s="165"/>
      <c r="VCM2" s="165"/>
      <c r="VCN2" s="165"/>
      <c r="VCO2" s="165"/>
      <c r="VCP2" s="165"/>
      <c r="VCQ2" s="165"/>
      <c r="VCR2" s="165"/>
      <c r="VCS2" s="165"/>
      <c r="VCT2" s="165"/>
      <c r="VCU2" s="165"/>
      <c r="VCV2" s="165"/>
      <c r="VCW2" s="165"/>
      <c r="VCX2" s="165"/>
      <c r="VCY2" s="165"/>
      <c r="VCZ2" s="165"/>
      <c r="VDA2" s="165"/>
      <c r="VDB2" s="165"/>
      <c r="VDC2" s="165"/>
      <c r="VDD2" s="165"/>
      <c r="VDE2" s="165"/>
      <c r="VDF2" s="165"/>
      <c r="VDG2" s="165"/>
      <c r="VDH2" s="165"/>
      <c r="VDI2" s="165"/>
      <c r="VDJ2" s="165"/>
      <c r="VDK2" s="165"/>
      <c r="VDL2" s="165"/>
      <c r="VDM2" s="165"/>
      <c r="VDN2" s="165"/>
      <c r="VDO2" s="165"/>
      <c r="VDP2" s="165"/>
      <c r="VDQ2" s="165"/>
      <c r="VDR2" s="165"/>
      <c r="VDS2" s="165"/>
      <c r="VDT2" s="165"/>
      <c r="VDU2" s="165"/>
      <c r="VDV2" s="165"/>
      <c r="VDW2" s="165"/>
      <c r="VDX2" s="165"/>
      <c r="VDY2" s="165"/>
      <c r="VDZ2" s="165"/>
      <c r="VEA2" s="165"/>
      <c r="VEB2" s="165"/>
      <c r="VEC2" s="165"/>
      <c r="VED2" s="165"/>
      <c r="VEE2" s="165"/>
      <c r="VEF2" s="165"/>
      <c r="VEG2" s="165"/>
      <c r="VEH2" s="165"/>
      <c r="VEI2" s="165"/>
      <c r="VEJ2" s="165"/>
      <c r="VEK2" s="165"/>
      <c r="VEL2" s="165"/>
      <c r="VEM2" s="165"/>
      <c r="VEN2" s="165"/>
      <c r="VEO2" s="165"/>
      <c r="VEP2" s="165"/>
      <c r="VEQ2" s="165"/>
      <c r="VER2" s="165"/>
      <c r="VES2" s="165"/>
      <c r="VET2" s="165"/>
      <c r="VEU2" s="165"/>
      <c r="VEV2" s="165"/>
      <c r="VEW2" s="165"/>
      <c r="VEX2" s="165"/>
      <c r="VEY2" s="165"/>
      <c r="VEZ2" s="165"/>
      <c r="VFA2" s="165"/>
      <c r="VFB2" s="165"/>
      <c r="VFC2" s="165"/>
      <c r="VFD2" s="165"/>
      <c r="VFE2" s="165"/>
      <c r="VFF2" s="165"/>
      <c r="VFG2" s="165"/>
      <c r="VFH2" s="165"/>
      <c r="VFI2" s="165"/>
      <c r="VFJ2" s="165"/>
      <c r="VFK2" s="165"/>
      <c r="VFL2" s="165"/>
      <c r="VFM2" s="165"/>
      <c r="VFN2" s="165"/>
      <c r="VFO2" s="165"/>
      <c r="VFP2" s="165"/>
      <c r="VFQ2" s="165"/>
      <c r="VFR2" s="165"/>
      <c r="VFS2" s="165"/>
      <c r="VFT2" s="165"/>
      <c r="VFU2" s="165"/>
      <c r="VFV2" s="165"/>
      <c r="VFW2" s="165"/>
      <c r="VFX2" s="165"/>
      <c r="VFY2" s="165"/>
      <c r="VFZ2" s="165"/>
      <c r="VGA2" s="165"/>
      <c r="VGB2" s="165"/>
      <c r="VGC2" s="165"/>
      <c r="VGD2" s="165"/>
      <c r="VGE2" s="165"/>
      <c r="VGF2" s="165"/>
      <c r="VGG2" s="165"/>
      <c r="VGH2" s="165"/>
      <c r="VGI2" s="165"/>
      <c r="VGJ2" s="165"/>
      <c r="VGK2" s="165"/>
      <c r="VGL2" s="165"/>
      <c r="VGM2" s="165"/>
      <c r="VGN2" s="165"/>
      <c r="VGO2" s="165"/>
      <c r="VGP2" s="165"/>
      <c r="VGQ2" s="165"/>
      <c r="VGR2" s="165"/>
      <c r="VGS2" s="165"/>
      <c r="VGT2" s="165"/>
      <c r="VGU2" s="165"/>
      <c r="VGV2" s="165"/>
      <c r="VGW2" s="165"/>
      <c r="VGX2" s="165"/>
      <c r="VGY2" s="165"/>
      <c r="VGZ2" s="165"/>
      <c r="VHA2" s="165"/>
      <c r="VHB2" s="165"/>
      <c r="VHC2" s="165"/>
      <c r="VHD2" s="165"/>
      <c r="VHE2" s="165"/>
      <c r="VHF2" s="165"/>
      <c r="VHG2" s="165"/>
      <c r="VHH2" s="165"/>
      <c r="VHI2" s="165"/>
      <c r="VHJ2" s="165"/>
      <c r="VHK2" s="165"/>
      <c r="VHL2" s="165"/>
      <c r="VHM2" s="165"/>
      <c r="VHN2" s="165"/>
      <c r="VHO2" s="165"/>
      <c r="VHP2" s="165"/>
      <c r="VHQ2" s="165"/>
      <c r="VHR2" s="165"/>
      <c r="VHS2" s="165"/>
      <c r="VHT2" s="165"/>
      <c r="VHU2" s="165"/>
      <c r="VHV2" s="165"/>
      <c r="VHW2" s="165"/>
      <c r="VHX2" s="165"/>
      <c r="VHY2" s="165"/>
      <c r="VHZ2" s="165"/>
      <c r="VIA2" s="165"/>
      <c r="VIB2" s="165"/>
      <c r="VIC2" s="165"/>
      <c r="VID2" s="165"/>
      <c r="VIE2" s="165"/>
      <c r="VIF2" s="165"/>
      <c r="VIG2" s="165"/>
      <c r="VIH2" s="165"/>
      <c r="VII2" s="165"/>
      <c r="VIJ2" s="165"/>
      <c r="VIK2" s="165"/>
      <c r="VIL2" s="165"/>
      <c r="VIM2" s="165"/>
      <c r="VIN2" s="165"/>
      <c r="VIO2" s="165"/>
      <c r="VIP2" s="165"/>
      <c r="VIQ2" s="165"/>
      <c r="VIR2" s="165"/>
      <c r="VIS2" s="165"/>
      <c r="VIT2" s="165"/>
      <c r="VIU2" s="165"/>
      <c r="VIV2" s="165"/>
      <c r="VIW2" s="165"/>
      <c r="VIX2" s="165"/>
      <c r="VIY2" s="165"/>
      <c r="VIZ2" s="165"/>
      <c r="VJA2" s="165"/>
      <c r="VJB2" s="165"/>
      <c r="VJC2" s="165"/>
      <c r="VJD2" s="165"/>
      <c r="VJE2" s="165"/>
      <c r="VJF2" s="165"/>
      <c r="VJG2" s="165"/>
      <c r="VJH2" s="165"/>
      <c r="VJI2" s="165"/>
      <c r="VJJ2" s="165"/>
      <c r="VJK2" s="165"/>
      <c r="VJL2" s="165"/>
      <c r="VJM2" s="165"/>
      <c r="VJN2" s="165"/>
      <c r="VJO2" s="165"/>
      <c r="VJP2" s="165"/>
      <c r="VJQ2" s="165"/>
      <c r="VJR2" s="165"/>
      <c r="VJS2" s="165"/>
      <c r="VJT2" s="165"/>
      <c r="VJU2" s="165"/>
      <c r="VJV2" s="165"/>
      <c r="VJW2" s="165"/>
      <c r="VJX2" s="165"/>
      <c r="VJY2" s="165"/>
      <c r="VJZ2" s="165"/>
      <c r="VKA2" s="165"/>
      <c r="VKB2" s="165"/>
      <c r="VKC2" s="165"/>
      <c r="VKD2" s="165"/>
      <c r="VKE2" s="165"/>
      <c r="VKF2" s="165"/>
      <c r="VKG2" s="165"/>
      <c r="VKH2" s="165"/>
      <c r="VKI2" s="165"/>
      <c r="VKJ2" s="165"/>
      <c r="VKK2" s="165"/>
      <c r="VKL2" s="165"/>
      <c r="VKM2" s="165"/>
      <c r="VKN2" s="165"/>
      <c r="VKO2" s="165"/>
      <c r="VKP2" s="165"/>
      <c r="VKQ2" s="165"/>
      <c r="VKR2" s="165"/>
      <c r="VKS2" s="165"/>
      <c r="VKT2" s="165"/>
      <c r="VKU2" s="165"/>
      <c r="VKV2" s="165"/>
      <c r="VKW2" s="165"/>
      <c r="VKX2" s="165"/>
      <c r="VKY2" s="165"/>
      <c r="VKZ2" s="165"/>
      <c r="VLA2" s="165"/>
      <c r="VLB2" s="165"/>
      <c r="VLC2" s="165"/>
      <c r="VLD2" s="165"/>
      <c r="VLE2" s="165"/>
      <c r="VLF2" s="165"/>
      <c r="VLG2" s="165"/>
      <c r="VLH2" s="165"/>
      <c r="VLI2" s="165"/>
      <c r="VLJ2" s="165"/>
      <c r="VLK2" s="165"/>
      <c r="VLL2" s="165"/>
      <c r="VLM2" s="165"/>
      <c r="VLN2" s="165"/>
      <c r="VLO2" s="165"/>
      <c r="VLP2" s="165"/>
      <c r="VLQ2" s="165"/>
      <c r="VLR2" s="165"/>
      <c r="VLS2" s="165"/>
      <c r="VLT2" s="165"/>
      <c r="VLU2" s="165"/>
      <c r="VLV2" s="165"/>
      <c r="VLW2" s="165"/>
      <c r="VLX2" s="165"/>
      <c r="VLY2" s="165"/>
      <c r="VLZ2" s="165"/>
      <c r="VMA2" s="165"/>
      <c r="VMB2" s="165"/>
      <c r="VMC2" s="165"/>
      <c r="VMD2" s="165"/>
      <c r="VME2" s="165"/>
      <c r="VMF2" s="165"/>
      <c r="VMG2" s="165"/>
      <c r="VMH2" s="165"/>
      <c r="VMI2" s="165"/>
      <c r="VMJ2" s="165"/>
      <c r="VMK2" s="165"/>
      <c r="VML2" s="165"/>
      <c r="VMM2" s="165"/>
      <c r="VMN2" s="165"/>
      <c r="VMO2" s="165"/>
      <c r="VMP2" s="165"/>
      <c r="VMQ2" s="165"/>
      <c r="VMR2" s="165"/>
      <c r="VMS2" s="165"/>
      <c r="VMT2" s="165"/>
      <c r="VMU2" s="165"/>
      <c r="VMV2" s="165"/>
      <c r="VMW2" s="165"/>
      <c r="VMX2" s="165"/>
      <c r="VMY2" s="165"/>
      <c r="VMZ2" s="165"/>
      <c r="VNA2" s="165"/>
      <c r="VNB2" s="165"/>
      <c r="VNC2" s="165"/>
      <c r="VND2" s="165"/>
      <c r="VNE2" s="165"/>
      <c r="VNF2" s="165"/>
      <c r="VNG2" s="165"/>
      <c r="VNH2" s="165"/>
      <c r="VNI2" s="165"/>
      <c r="VNJ2" s="165"/>
      <c r="VNK2" s="165"/>
      <c r="VNL2" s="165"/>
      <c r="VNM2" s="165"/>
      <c r="VNN2" s="165"/>
      <c r="VNO2" s="165"/>
      <c r="VNP2" s="165"/>
      <c r="VNQ2" s="165"/>
      <c r="VNR2" s="165"/>
      <c r="VNS2" s="165"/>
      <c r="VNT2" s="165"/>
      <c r="VNU2" s="165"/>
      <c r="VNV2" s="165"/>
      <c r="VNW2" s="165"/>
      <c r="VNX2" s="165"/>
      <c r="VNY2" s="165"/>
      <c r="VNZ2" s="165"/>
      <c r="VOA2" s="165"/>
      <c r="VOB2" s="165"/>
      <c r="VOC2" s="165"/>
      <c r="VOD2" s="165"/>
      <c r="VOE2" s="165"/>
      <c r="VOF2" s="165"/>
      <c r="VOG2" s="165"/>
      <c r="VOH2" s="165"/>
      <c r="VOI2" s="165"/>
      <c r="VOJ2" s="165"/>
      <c r="VOK2" s="165"/>
      <c r="VOL2" s="165"/>
      <c r="VOM2" s="165"/>
      <c r="VON2" s="165"/>
      <c r="VOO2" s="165"/>
      <c r="VOP2" s="165"/>
      <c r="VOQ2" s="165"/>
      <c r="VOR2" s="165"/>
      <c r="VOS2" s="165"/>
      <c r="VOT2" s="165"/>
      <c r="VOU2" s="165"/>
      <c r="VOV2" s="165"/>
      <c r="VOW2" s="165"/>
      <c r="VOX2" s="165"/>
      <c r="VOY2" s="165"/>
      <c r="VOZ2" s="165"/>
      <c r="VPA2" s="165"/>
      <c r="VPB2" s="165"/>
      <c r="VPC2" s="165"/>
      <c r="VPD2" s="165"/>
      <c r="VPE2" s="165"/>
      <c r="VPF2" s="165"/>
      <c r="VPG2" s="165"/>
      <c r="VPH2" s="165"/>
      <c r="VPI2" s="165"/>
      <c r="VPJ2" s="165"/>
      <c r="VPK2" s="165"/>
      <c r="VPL2" s="165"/>
      <c r="VPM2" s="165"/>
      <c r="VPN2" s="165"/>
      <c r="VPO2" s="165"/>
      <c r="VPP2" s="165"/>
      <c r="VPQ2" s="165"/>
      <c r="VPR2" s="165"/>
      <c r="VPS2" s="165"/>
      <c r="VPT2" s="165"/>
      <c r="VPU2" s="165"/>
      <c r="VPV2" s="165"/>
      <c r="VPW2" s="165"/>
      <c r="VPX2" s="165"/>
      <c r="VPY2" s="165"/>
      <c r="VPZ2" s="165"/>
      <c r="VQA2" s="165"/>
      <c r="VQB2" s="165"/>
      <c r="VQC2" s="165"/>
      <c r="VQD2" s="165"/>
      <c r="VQE2" s="165"/>
      <c r="VQF2" s="165"/>
      <c r="VQG2" s="165"/>
      <c r="VQH2" s="165"/>
      <c r="VQI2" s="165"/>
      <c r="VQJ2" s="165"/>
      <c r="VQK2" s="165"/>
      <c r="VQL2" s="165"/>
      <c r="VQM2" s="165"/>
      <c r="VQN2" s="165"/>
      <c r="VQO2" s="165"/>
      <c r="VQP2" s="165"/>
      <c r="VQQ2" s="165"/>
      <c r="VQR2" s="165"/>
      <c r="VQS2" s="165"/>
      <c r="VQT2" s="165"/>
      <c r="VQU2" s="165"/>
      <c r="VQV2" s="165"/>
      <c r="VQW2" s="165"/>
      <c r="VQX2" s="165"/>
      <c r="VQY2" s="165"/>
      <c r="VQZ2" s="165"/>
      <c r="VRA2" s="165"/>
      <c r="VRB2" s="165"/>
      <c r="VRC2" s="165"/>
      <c r="VRD2" s="165"/>
      <c r="VRE2" s="165"/>
      <c r="VRF2" s="165"/>
      <c r="VRG2" s="165"/>
      <c r="VRH2" s="165"/>
      <c r="VRI2" s="165"/>
      <c r="VRJ2" s="165"/>
      <c r="VRK2" s="165"/>
      <c r="VRL2" s="165"/>
      <c r="VRM2" s="165"/>
      <c r="VRN2" s="165"/>
      <c r="VRO2" s="165"/>
      <c r="VRP2" s="165"/>
      <c r="VRQ2" s="165"/>
      <c r="VRR2" s="165"/>
      <c r="VRS2" s="165"/>
      <c r="VRT2" s="165"/>
      <c r="VRU2" s="165"/>
      <c r="VRV2" s="165"/>
      <c r="VRW2" s="165"/>
      <c r="VRX2" s="165"/>
      <c r="VRY2" s="165"/>
      <c r="VRZ2" s="165"/>
      <c r="VSA2" s="165"/>
      <c r="VSB2" s="165"/>
      <c r="VSC2" s="165"/>
      <c r="VSD2" s="165"/>
      <c r="VSE2" s="165"/>
      <c r="VSF2" s="165"/>
      <c r="VSG2" s="165"/>
      <c r="VSH2" s="165"/>
      <c r="VSI2" s="165"/>
      <c r="VSJ2" s="165"/>
      <c r="VSK2" s="165"/>
      <c r="VSL2" s="165"/>
      <c r="VSM2" s="165"/>
      <c r="VSN2" s="165"/>
      <c r="VSO2" s="165"/>
      <c r="VSP2" s="165"/>
      <c r="VSQ2" s="165"/>
      <c r="VSR2" s="165"/>
      <c r="VSS2" s="165"/>
      <c r="VST2" s="165"/>
      <c r="VSU2" s="165"/>
      <c r="VSV2" s="165"/>
      <c r="VSW2" s="165"/>
      <c r="VSX2" s="165"/>
      <c r="VSY2" s="165"/>
      <c r="VSZ2" s="165"/>
      <c r="VTA2" s="165"/>
      <c r="VTB2" s="165"/>
      <c r="VTC2" s="165"/>
      <c r="VTD2" s="165"/>
      <c r="VTE2" s="165"/>
      <c r="VTF2" s="165"/>
      <c r="VTG2" s="165"/>
      <c r="VTH2" s="165"/>
      <c r="VTI2" s="165"/>
      <c r="VTJ2" s="165"/>
      <c r="VTK2" s="165"/>
      <c r="VTL2" s="165"/>
      <c r="VTM2" s="165"/>
      <c r="VTN2" s="165"/>
      <c r="VTO2" s="165"/>
      <c r="VTP2" s="165"/>
      <c r="VTQ2" s="165"/>
      <c r="VTR2" s="165"/>
      <c r="VTS2" s="165"/>
      <c r="VTT2" s="165"/>
      <c r="VTU2" s="165"/>
      <c r="VTV2" s="165"/>
      <c r="VTW2" s="165"/>
      <c r="VTX2" s="165"/>
      <c r="VTY2" s="165"/>
      <c r="VTZ2" s="165"/>
      <c r="VUA2" s="165"/>
      <c r="VUB2" s="165"/>
      <c r="VUC2" s="165"/>
      <c r="VUD2" s="165"/>
      <c r="VUE2" s="165"/>
      <c r="VUF2" s="165"/>
      <c r="VUG2" s="165"/>
      <c r="VUH2" s="165"/>
      <c r="VUI2" s="165"/>
      <c r="VUJ2" s="165"/>
      <c r="VUK2" s="165"/>
      <c r="VUL2" s="165"/>
      <c r="VUM2" s="165"/>
      <c r="VUN2" s="165"/>
      <c r="VUO2" s="165"/>
      <c r="VUP2" s="165"/>
      <c r="VUQ2" s="165"/>
      <c r="VUR2" s="165"/>
      <c r="VUS2" s="165"/>
      <c r="VUT2" s="165"/>
      <c r="VUU2" s="165"/>
      <c r="VUV2" s="165"/>
      <c r="VUW2" s="165"/>
      <c r="VUX2" s="165"/>
      <c r="VUY2" s="165"/>
      <c r="VUZ2" s="165"/>
      <c r="VVA2" s="165"/>
      <c r="VVB2" s="165"/>
      <c r="VVC2" s="165"/>
      <c r="VVD2" s="165"/>
      <c r="VVE2" s="165"/>
      <c r="VVF2" s="165"/>
      <c r="VVG2" s="165"/>
      <c r="VVH2" s="165"/>
      <c r="VVI2" s="165"/>
      <c r="VVJ2" s="165"/>
      <c r="VVK2" s="165"/>
      <c r="VVL2" s="165"/>
      <c r="VVM2" s="165"/>
      <c r="VVN2" s="165"/>
      <c r="VVO2" s="165"/>
      <c r="VVP2" s="165"/>
      <c r="VVQ2" s="165"/>
      <c r="VVR2" s="165"/>
      <c r="VVS2" s="165"/>
      <c r="VVT2" s="165"/>
      <c r="VVU2" s="165"/>
      <c r="VVV2" s="165"/>
      <c r="VVW2" s="165"/>
      <c r="VVX2" s="165"/>
      <c r="VVY2" s="165"/>
      <c r="VVZ2" s="165"/>
      <c r="VWA2" s="165"/>
      <c r="VWB2" s="165"/>
      <c r="VWC2" s="165"/>
      <c r="VWD2" s="165"/>
      <c r="VWE2" s="165"/>
      <c r="VWF2" s="165"/>
      <c r="VWG2" s="165"/>
      <c r="VWH2" s="165"/>
      <c r="VWI2" s="165"/>
      <c r="VWJ2" s="165"/>
      <c r="VWK2" s="165"/>
      <c r="VWL2" s="165"/>
      <c r="VWM2" s="165"/>
      <c r="VWN2" s="165"/>
      <c r="VWO2" s="165"/>
      <c r="VWP2" s="165"/>
      <c r="VWQ2" s="165"/>
      <c r="VWR2" s="165"/>
      <c r="VWS2" s="165"/>
      <c r="VWT2" s="165"/>
      <c r="VWU2" s="165"/>
      <c r="VWV2" s="165"/>
      <c r="VWW2" s="165"/>
      <c r="VWX2" s="165"/>
      <c r="VWY2" s="165"/>
      <c r="VWZ2" s="165"/>
      <c r="VXA2" s="165"/>
      <c r="VXB2" s="165"/>
      <c r="VXC2" s="165"/>
      <c r="VXD2" s="165"/>
      <c r="VXE2" s="165"/>
      <c r="VXF2" s="165"/>
      <c r="VXG2" s="165"/>
      <c r="VXH2" s="165"/>
      <c r="VXI2" s="165"/>
      <c r="VXJ2" s="165"/>
      <c r="VXK2" s="165"/>
      <c r="VXL2" s="165"/>
      <c r="VXM2" s="165"/>
      <c r="VXN2" s="165"/>
      <c r="VXO2" s="165"/>
      <c r="VXP2" s="165"/>
      <c r="VXQ2" s="165"/>
      <c r="VXR2" s="165"/>
      <c r="VXS2" s="165"/>
      <c r="VXT2" s="165"/>
      <c r="VXU2" s="165"/>
      <c r="VXV2" s="165"/>
      <c r="VXW2" s="165"/>
      <c r="VXX2" s="165"/>
      <c r="VXY2" s="165"/>
      <c r="VXZ2" s="165"/>
      <c r="VYA2" s="165"/>
      <c r="VYB2" s="165"/>
      <c r="VYC2" s="165"/>
      <c r="VYD2" s="165"/>
      <c r="VYE2" s="165"/>
      <c r="VYF2" s="165"/>
      <c r="VYG2" s="165"/>
      <c r="VYH2" s="165"/>
      <c r="VYI2" s="165"/>
      <c r="VYJ2" s="165"/>
      <c r="VYK2" s="165"/>
      <c r="VYL2" s="165"/>
      <c r="VYM2" s="165"/>
      <c r="VYN2" s="165"/>
      <c r="VYO2" s="165"/>
      <c r="VYP2" s="165"/>
      <c r="VYQ2" s="165"/>
      <c r="VYR2" s="165"/>
      <c r="VYS2" s="165"/>
      <c r="VYT2" s="165"/>
      <c r="VYU2" s="165"/>
      <c r="VYV2" s="165"/>
      <c r="VYW2" s="165"/>
      <c r="VYX2" s="165"/>
      <c r="VYY2" s="165"/>
      <c r="VYZ2" s="165"/>
      <c r="VZA2" s="165"/>
      <c r="VZB2" s="165"/>
      <c r="VZC2" s="165"/>
      <c r="VZD2" s="165"/>
      <c r="VZE2" s="165"/>
      <c r="VZF2" s="165"/>
      <c r="VZG2" s="165"/>
      <c r="VZH2" s="165"/>
      <c r="VZI2" s="165"/>
      <c r="VZJ2" s="165"/>
      <c r="VZK2" s="165"/>
      <c r="VZL2" s="165"/>
      <c r="VZM2" s="165"/>
      <c r="VZN2" s="165"/>
      <c r="VZO2" s="165"/>
      <c r="VZP2" s="165"/>
      <c r="VZQ2" s="165"/>
      <c r="VZR2" s="165"/>
      <c r="VZS2" s="165"/>
      <c r="VZT2" s="165"/>
      <c r="VZU2" s="165"/>
      <c r="VZV2" s="165"/>
      <c r="VZW2" s="165"/>
      <c r="VZX2" s="165"/>
      <c r="VZY2" s="165"/>
      <c r="VZZ2" s="165"/>
      <c r="WAA2" s="165"/>
      <c r="WAB2" s="165"/>
      <c r="WAC2" s="165"/>
      <c r="WAD2" s="165"/>
      <c r="WAE2" s="165"/>
      <c r="WAF2" s="165"/>
      <c r="WAG2" s="165"/>
      <c r="WAH2" s="165"/>
      <c r="WAI2" s="165"/>
      <c r="WAJ2" s="165"/>
      <c r="WAK2" s="165"/>
      <c r="WAL2" s="165"/>
      <c r="WAM2" s="165"/>
      <c r="WAN2" s="165"/>
      <c r="WAO2" s="165"/>
      <c r="WAP2" s="165"/>
      <c r="WAQ2" s="165"/>
      <c r="WAR2" s="165"/>
      <c r="WAS2" s="165"/>
      <c r="WAT2" s="165"/>
      <c r="WAU2" s="165"/>
      <c r="WAV2" s="165"/>
      <c r="WAW2" s="165"/>
      <c r="WAX2" s="165"/>
      <c r="WAY2" s="165"/>
      <c r="WAZ2" s="165"/>
      <c r="WBA2" s="165"/>
      <c r="WBB2" s="165"/>
      <c r="WBC2" s="165"/>
      <c r="WBD2" s="165"/>
      <c r="WBE2" s="165"/>
      <c r="WBF2" s="165"/>
      <c r="WBG2" s="165"/>
      <c r="WBH2" s="165"/>
      <c r="WBI2" s="165"/>
      <c r="WBJ2" s="165"/>
      <c r="WBK2" s="165"/>
      <c r="WBL2" s="165"/>
      <c r="WBM2" s="165"/>
      <c r="WBN2" s="165"/>
      <c r="WBO2" s="165"/>
      <c r="WBP2" s="165"/>
      <c r="WBQ2" s="165"/>
      <c r="WBR2" s="165"/>
      <c r="WBS2" s="165"/>
      <c r="WBT2" s="165"/>
      <c r="WBU2" s="165"/>
      <c r="WBV2" s="165"/>
      <c r="WBW2" s="165"/>
      <c r="WBX2" s="165"/>
      <c r="WBY2" s="165"/>
      <c r="WBZ2" s="165"/>
      <c r="WCA2" s="165"/>
      <c r="WCB2" s="165"/>
      <c r="WCC2" s="165"/>
      <c r="WCD2" s="165"/>
      <c r="WCE2" s="165"/>
      <c r="WCF2" s="165"/>
      <c r="WCG2" s="165"/>
      <c r="WCH2" s="165"/>
      <c r="WCI2" s="165"/>
      <c r="WCJ2" s="165"/>
      <c r="WCK2" s="165"/>
      <c r="WCL2" s="165"/>
      <c r="WCM2" s="165"/>
      <c r="WCN2" s="165"/>
      <c r="WCO2" s="165"/>
      <c r="WCP2" s="165"/>
      <c r="WCQ2" s="165"/>
      <c r="WCR2" s="165"/>
      <c r="WCS2" s="165"/>
      <c r="WCT2" s="165"/>
      <c r="WCU2" s="165"/>
      <c r="WCV2" s="165"/>
      <c r="WCW2" s="165"/>
      <c r="WCX2" s="165"/>
      <c r="WCY2" s="165"/>
      <c r="WCZ2" s="165"/>
      <c r="WDA2" s="165"/>
      <c r="WDB2" s="165"/>
      <c r="WDC2" s="165"/>
      <c r="WDD2" s="165"/>
      <c r="WDE2" s="165"/>
      <c r="WDF2" s="165"/>
      <c r="WDG2" s="165"/>
      <c r="WDH2" s="165"/>
      <c r="WDI2" s="165"/>
      <c r="WDJ2" s="165"/>
      <c r="WDK2" s="165"/>
      <c r="WDL2" s="165"/>
      <c r="WDM2" s="165"/>
      <c r="WDN2" s="165"/>
      <c r="WDO2" s="165"/>
      <c r="WDP2" s="165"/>
      <c r="WDQ2" s="165"/>
      <c r="WDR2" s="165"/>
      <c r="WDS2" s="165"/>
      <c r="WDT2" s="165"/>
      <c r="WDU2" s="165"/>
      <c r="WDV2" s="165"/>
      <c r="WDW2" s="165"/>
      <c r="WDX2" s="165"/>
      <c r="WDY2" s="165"/>
      <c r="WDZ2" s="165"/>
      <c r="WEA2" s="165"/>
      <c r="WEB2" s="165"/>
      <c r="WEC2" s="165"/>
      <c r="WED2" s="165"/>
      <c r="WEE2" s="165"/>
      <c r="WEF2" s="165"/>
      <c r="WEG2" s="165"/>
      <c r="WEH2" s="165"/>
      <c r="WEI2" s="165"/>
      <c r="WEJ2" s="165"/>
      <c r="WEK2" s="165"/>
      <c r="WEL2" s="165"/>
      <c r="WEM2" s="165"/>
      <c r="WEN2" s="165"/>
      <c r="WEO2" s="165"/>
      <c r="WEP2" s="165"/>
      <c r="WEQ2" s="165"/>
      <c r="WER2" s="165"/>
      <c r="WES2" s="165"/>
      <c r="WET2" s="165"/>
      <c r="WEU2" s="165"/>
      <c r="WEV2" s="165"/>
      <c r="WEW2" s="165"/>
      <c r="WEX2" s="165"/>
      <c r="WEY2" s="165"/>
      <c r="WEZ2" s="165"/>
      <c r="WFA2" s="165"/>
      <c r="WFB2" s="165"/>
      <c r="WFC2" s="165"/>
      <c r="WFD2" s="165"/>
      <c r="WFE2" s="165"/>
      <c r="WFF2" s="165"/>
      <c r="WFG2" s="165"/>
      <c r="WFH2" s="165"/>
      <c r="WFI2" s="165"/>
      <c r="WFJ2" s="165"/>
      <c r="WFK2" s="165"/>
      <c r="WFL2" s="165"/>
      <c r="WFM2" s="165"/>
      <c r="WFN2" s="165"/>
      <c r="WFO2" s="165"/>
      <c r="WFP2" s="165"/>
      <c r="WFQ2" s="165"/>
      <c r="WFR2" s="165"/>
      <c r="WFS2" s="165"/>
      <c r="WFT2" s="165"/>
      <c r="WFU2" s="165"/>
      <c r="WFV2" s="165"/>
      <c r="WFW2" s="165"/>
      <c r="WFX2" s="165"/>
      <c r="WFY2" s="165"/>
      <c r="WFZ2" s="165"/>
      <c r="WGA2" s="165"/>
      <c r="WGB2" s="165"/>
      <c r="WGC2" s="165"/>
      <c r="WGD2" s="165"/>
      <c r="WGE2" s="165"/>
      <c r="WGF2" s="165"/>
      <c r="WGG2" s="165"/>
      <c r="WGH2" s="165"/>
      <c r="WGI2" s="165"/>
      <c r="WGJ2" s="165"/>
      <c r="WGK2" s="165"/>
      <c r="WGL2" s="165"/>
      <c r="WGM2" s="165"/>
      <c r="WGN2" s="165"/>
      <c r="WGO2" s="165"/>
      <c r="WGP2" s="165"/>
      <c r="WGQ2" s="165"/>
      <c r="WGR2" s="165"/>
      <c r="WGS2" s="165"/>
      <c r="WGT2" s="165"/>
      <c r="WGU2" s="165"/>
      <c r="WGV2" s="165"/>
      <c r="WGW2" s="165"/>
      <c r="WGX2" s="165"/>
      <c r="WGY2" s="165"/>
      <c r="WGZ2" s="165"/>
      <c r="WHA2" s="165"/>
      <c r="WHB2" s="165"/>
      <c r="WHC2" s="165"/>
      <c r="WHD2" s="165"/>
      <c r="WHE2" s="165"/>
      <c r="WHF2" s="165"/>
      <c r="WHG2" s="165"/>
      <c r="WHH2" s="165"/>
      <c r="WHI2" s="165"/>
      <c r="WHJ2" s="165"/>
      <c r="WHK2" s="165"/>
      <c r="WHL2" s="165"/>
      <c r="WHM2" s="165"/>
      <c r="WHN2" s="165"/>
      <c r="WHO2" s="165"/>
      <c r="WHP2" s="165"/>
      <c r="WHQ2" s="165"/>
      <c r="WHR2" s="165"/>
      <c r="WHS2" s="165"/>
      <c r="WHT2" s="165"/>
      <c r="WHU2" s="165"/>
      <c r="WHV2" s="165"/>
      <c r="WHW2" s="165"/>
      <c r="WHX2" s="165"/>
      <c r="WHY2" s="165"/>
      <c r="WHZ2" s="165"/>
      <c r="WIA2" s="165"/>
      <c r="WIB2" s="165"/>
      <c r="WIC2" s="165"/>
      <c r="WID2" s="165"/>
      <c r="WIE2" s="165"/>
      <c r="WIF2" s="165"/>
      <c r="WIG2" s="165"/>
      <c r="WIH2" s="165"/>
      <c r="WII2" s="165"/>
      <c r="WIJ2" s="165"/>
      <c r="WIK2" s="165"/>
      <c r="WIL2" s="165"/>
      <c r="WIM2" s="165"/>
      <c r="WIN2" s="165"/>
      <c r="WIO2" s="165"/>
      <c r="WIP2" s="165"/>
      <c r="WIQ2" s="165"/>
      <c r="WIR2" s="165"/>
      <c r="WIS2" s="165"/>
      <c r="WIT2" s="165"/>
      <c r="WIU2" s="165"/>
      <c r="WIV2" s="165"/>
      <c r="WIW2" s="165"/>
      <c r="WIX2" s="165"/>
      <c r="WIY2" s="165"/>
      <c r="WIZ2" s="165"/>
      <c r="WJA2" s="165"/>
      <c r="WJB2" s="165"/>
      <c r="WJC2" s="165"/>
    </row>
    <row r="3" s="142" customFormat="1" ht="21.6" spans="1:15811">
      <c r="A3" s="152" t="s">
        <v>183</v>
      </c>
      <c r="B3" s="152" t="s">
        <v>1369</v>
      </c>
      <c r="C3" s="152" t="s">
        <v>1809</v>
      </c>
      <c r="D3" s="152" t="s">
        <v>521</v>
      </c>
      <c r="E3" s="152" t="s">
        <v>1810</v>
      </c>
      <c r="F3" s="152" t="s">
        <v>1811</v>
      </c>
      <c r="G3" s="153"/>
      <c r="H3" s="152" t="s">
        <v>1812</v>
      </c>
      <c r="I3" s="152" t="s">
        <v>1813</v>
      </c>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c r="JC3" s="165"/>
      <c r="JD3" s="165"/>
      <c r="JE3" s="165"/>
      <c r="JF3" s="165"/>
      <c r="JG3" s="165"/>
      <c r="JH3" s="165"/>
      <c r="JI3" s="165"/>
      <c r="JJ3" s="165"/>
      <c r="JK3" s="165"/>
      <c r="JL3" s="165"/>
      <c r="JM3" s="165"/>
      <c r="JN3" s="165"/>
      <c r="JO3" s="165"/>
      <c r="JP3" s="165"/>
      <c r="JQ3" s="165"/>
      <c r="JR3" s="165"/>
      <c r="JS3" s="165"/>
      <c r="JT3" s="165"/>
      <c r="JU3" s="165"/>
      <c r="JV3" s="165"/>
      <c r="JW3" s="165"/>
      <c r="JX3" s="165"/>
      <c r="JY3" s="165"/>
      <c r="JZ3" s="165"/>
      <c r="KA3" s="165"/>
      <c r="KB3" s="165"/>
      <c r="KC3" s="165"/>
      <c r="KD3" s="165"/>
      <c r="KE3" s="165"/>
      <c r="KF3" s="165"/>
      <c r="KG3" s="165"/>
      <c r="KH3" s="165"/>
      <c r="KI3" s="165"/>
      <c r="KJ3" s="165"/>
      <c r="KK3" s="165"/>
      <c r="KL3" s="165"/>
      <c r="KM3" s="165"/>
      <c r="KN3" s="165"/>
      <c r="KO3" s="165"/>
      <c r="KP3" s="165"/>
      <c r="KQ3" s="165"/>
      <c r="KR3" s="165"/>
      <c r="KS3" s="165"/>
      <c r="KT3" s="165"/>
      <c r="KU3" s="165"/>
      <c r="KV3" s="165"/>
      <c r="KW3" s="165"/>
      <c r="KX3" s="165"/>
      <c r="KY3" s="165"/>
      <c r="KZ3" s="165"/>
      <c r="LA3" s="165"/>
      <c r="LB3" s="165"/>
      <c r="LC3" s="165"/>
      <c r="LD3" s="165"/>
      <c r="LE3" s="165"/>
      <c r="LF3" s="165"/>
      <c r="LG3" s="165"/>
      <c r="LH3" s="165"/>
      <c r="LI3" s="165"/>
      <c r="LJ3" s="165"/>
      <c r="LK3" s="165"/>
      <c r="LL3" s="165"/>
      <c r="LM3" s="165"/>
      <c r="LN3" s="165"/>
      <c r="LO3" s="165"/>
      <c r="LP3" s="165"/>
      <c r="LQ3" s="165"/>
      <c r="LR3" s="165"/>
      <c r="LS3" s="165"/>
      <c r="LT3" s="165"/>
      <c r="LU3" s="165"/>
      <c r="LV3" s="165"/>
      <c r="LW3" s="165"/>
      <c r="LX3" s="165"/>
      <c r="LY3" s="165"/>
      <c r="LZ3" s="165"/>
      <c r="MA3" s="165"/>
      <c r="MB3" s="165"/>
      <c r="MC3" s="165"/>
      <c r="MD3" s="165"/>
      <c r="ME3" s="165"/>
      <c r="MF3" s="165"/>
      <c r="MG3" s="165"/>
      <c r="MH3" s="165"/>
      <c r="MI3" s="165"/>
      <c r="MJ3" s="165"/>
      <c r="MK3" s="165"/>
      <c r="ML3" s="165"/>
      <c r="MM3" s="165"/>
      <c r="MN3" s="165"/>
      <c r="MO3" s="165"/>
      <c r="MP3" s="165"/>
      <c r="MQ3" s="165"/>
      <c r="MR3" s="165"/>
      <c r="MS3" s="165"/>
      <c r="MT3" s="165"/>
      <c r="MU3" s="165"/>
      <c r="MV3" s="165"/>
      <c r="MW3" s="165"/>
      <c r="MX3" s="165"/>
      <c r="MY3" s="165"/>
      <c r="MZ3" s="165"/>
      <c r="NA3" s="165"/>
      <c r="NB3" s="165"/>
      <c r="NC3" s="165"/>
      <c r="ND3" s="165"/>
      <c r="NE3" s="165"/>
      <c r="NF3" s="165"/>
      <c r="NG3" s="165"/>
      <c r="NH3" s="165"/>
      <c r="NI3" s="165"/>
      <c r="NJ3" s="165"/>
      <c r="NK3" s="165"/>
      <c r="NL3" s="165"/>
      <c r="NM3" s="165"/>
      <c r="NN3" s="165"/>
      <c r="NO3" s="165"/>
      <c r="NP3" s="165"/>
      <c r="NQ3" s="165"/>
      <c r="NR3" s="165"/>
      <c r="NS3" s="165"/>
      <c r="NT3" s="165"/>
      <c r="NU3" s="165"/>
      <c r="NV3" s="165"/>
      <c r="NW3" s="165"/>
      <c r="NX3" s="165"/>
      <c r="NY3" s="165"/>
      <c r="NZ3" s="165"/>
      <c r="OA3" s="165"/>
      <c r="OB3" s="165"/>
      <c r="OC3" s="165"/>
      <c r="OD3" s="165"/>
      <c r="OE3" s="165"/>
      <c r="OF3" s="165"/>
      <c r="OG3" s="165"/>
      <c r="OH3" s="165"/>
      <c r="OI3" s="165"/>
      <c r="OJ3" s="165"/>
      <c r="OK3" s="165"/>
      <c r="OL3" s="165"/>
      <c r="OM3" s="165"/>
      <c r="ON3" s="165"/>
      <c r="OO3" s="165"/>
      <c r="OP3" s="165"/>
      <c r="OQ3" s="165"/>
      <c r="OR3" s="165"/>
      <c r="OS3" s="165"/>
      <c r="OT3" s="165"/>
      <c r="OU3" s="165"/>
      <c r="OV3" s="165"/>
      <c r="OW3" s="165"/>
      <c r="OX3" s="165"/>
      <c r="OY3" s="165"/>
      <c r="OZ3" s="165"/>
      <c r="PA3" s="165"/>
      <c r="PB3" s="165"/>
      <c r="PC3" s="165"/>
      <c r="PD3" s="165"/>
      <c r="PE3" s="165"/>
      <c r="PF3" s="165"/>
      <c r="PG3" s="165"/>
      <c r="PH3" s="165"/>
      <c r="PI3" s="165"/>
      <c r="PJ3" s="165"/>
      <c r="PK3" s="165"/>
      <c r="PL3" s="165"/>
      <c r="PM3" s="165"/>
      <c r="PN3" s="165"/>
      <c r="PO3" s="165"/>
      <c r="PP3" s="165"/>
      <c r="PQ3" s="165"/>
      <c r="PR3" s="165"/>
      <c r="PS3" s="165"/>
      <c r="PT3" s="165"/>
      <c r="PU3" s="165"/>
      <c r="PV3" s="165"/>
      <c r="PW3" s="165"/>
      <c r="PX3" s="165"/>
      <c r="PY3" s="165"/>
      <c r="PZ3" s="165"/>
      <c r="QA3" s="165"/>
      <c r="QB3" s="165"/>
      <c r="QC3" s="165"/>
      <c r="QD3" s="165"/>
      <c r="QE3" s="165"/>
      <c r="QF3" s="165"/>
      <c r="QG3" s="165"/>
      <c r="QH3" s="165"/>
      <c r="QI3" s="165"/>
      <c r="QJ3" s="165"/>
      <c r="QK3" s="165"/>
      <c r="QL3" s="165"/>
      <c r="QM3" s="165"/>
      <c r="QN3" s="165"/>
      <c r="QO3" s="165"/>
      <c r="QP3" s="165"/>
      <c r="QQ3" s="165"/>
      <c r="QR3" s="165"/>
      <c r="QS3" s="165"/>
      <c r="QT3" s="165"/>
      <c r="QU3" s="165"/>
      <c r="QV3" s="165"/>
      <c r="QW3" s="165"/>
      <c r="QX3" s="165"/>
      <c r="QY3" s="165"/>
      <c r="QZ3" s="165"/>
      <c r="RA3" s="165"/>
      <c r="RB3" s="165"/>
      <c r="RC3" s="165"/>
      <c r="RD3" s="165"/>
      <c r="RE3" s="165"/>
      <c r="RF3" s="165"/>
      <c r="RG3" s="165"/>
      <c r="RH3" s="165"/>
      <c r="RI3" s="165"/>
      <c r="RJ3" s="165"/>
      <c r="RK3" s="165"/>
      <c r="RL3" s="165"/>
      <c r="RM3" s="165"/>
      <c r="RN3" s="165"/>
      <c r="RO3" s="165"/>
      <c r="RP3" s="165"/>
      <c r="RQ3" s="165"/>
      <c r="RR3" s="165"/>
      <c r="RS3" s="165"/>
      <c r="RT3" s="165"/>
      <c r="RU3" s="165"/>
      <c r="RV3" s="165"/>
      <c r="RW3" s="165"/>
      <c r="RX3" s="165"/>
      <c r="RY3" s="165"/>
      <c r="RZ3" s="165"/>
      <c r="SA3" s="165"/>
      <c r="SB3" s="165"/>
      <c r="SC3" s="165"/>
      <c r="SD3" s="165"/>
      <c r="SE3" s="165"/>
      <c r="SF3" s="165"/>
      <c r="SG3" s="165"/>
      <c r="SH3" s="165"/>
      <c r="SI3" s="165"/>
      <c r="SJ3" s="165"/>
      <c r="SK3" s="165"/>
      <c r="SL3" s="165"/>
      <c r="SM3" s="165"/>
      <c r="SN3" s="165"/>
      <c r="SO3" s="165"/>
      <c r="SP3" s="165"/>
      <c r="SQ3" s="165"/>
      <c r="SR3" s="165"/>
      <c r="SS3" s="165"/>
      <c r="ST3" s="165"/>
      <c r="SU3" s="165"/>
      <c r="SV3" s="165"/>
      <c r="SW3" s="165"/>
      <c r="SX3" s="165"/>
      <c r="SY3" s="165"/>
      <c r="SZ3" s="165"/>
      <c r="TA3" s="165"/>
      <c r="TB3" s="165"/>
      <c r="TC3" s="165"/>
      <c r="TD3" s="165"/>
      <c r="TE3" s="165"/>
      <c r="TF3" s="165"/>
      <c r="TG3" s="165"/>
      <c r="TH3" s="165"/>
      <c r="TI3" s="165"/>
      <c r="TJ3" s="165"/>
      <c r="TK3" s="165"/>
      <c r="TL3" s="165"/>
      <c r="TM3" s="165"/>
      <c r="TN3" s="165"/>
      <c r="TO3" s="165"/>
      <c r="TP3" s="165"/>
      <c r="TQ3" s="165"/>
      <c r="TR3" s="165"/>
      <c r="TS3" s="165"/>
      <c r="TT3" s="165"/>
      <c r="TU3" s="165"/>
      <c r="TV3" s="165"/>
      <c r="TW3" s="165"/>
      <c r="TX3" s="165"/>
      <c r="TY3" s="165"/>
      <c r="TZ3" s="165"/>
      <c r="UA3" s="165"/>
      <c r="UB3" s="165"/>
      <c r="UC3" s="165"/>
      <c r="UD3" s="165"/>
      <c r="UE3" s="165"/>
      <c r="UF3" s="165"/>
      <c r="UG3" s="165"/>
      <c r="UH3" s="165"/>
      <c r="UI3" s="165"/>
      <c r="UJ3" s="165"/>
      <c r="UK3" s="165"/>
      <c r="UL3" s="165"/>
      <c r="UM3" s="165"/>
      <c r="UN3" s="165"/>
      <c r="UO3" s="165"/>
      <c r="UP3" s="165"/>
      <c r="UQ3" s="165"/>
      <c r="UR3" s="165"/>
      <c r="US3" s="165"/>
      <c r="UT3" s="165"/>
      <c r="UU3" s="165"/>
      <c r="UV3" s="165"/>
      <c r="UW3" s="165"/>
      <c r="UX3" s="165"/>
      <c r="UY3" s="165"/>
      <c r="UZ3" s="165"/>
      <c r="VA3" s="165"/>
      <c r="VB3" s="165"/>
      <c r="VC3" s="165"/>
      <c r="VD3" s="165"/>
      <c r="VE3" s="165"/>
      <c r="VF3" s="165"/>
      <c r="VG3" s="165"/>
      <c r="VH3" s="165"/>
      <c r="VI3" s="165"/>
      <c r="VJ3" s="165"/>
      <c r="VK3" s="165"/>
      <c r="VL3" s="165"/>
      <c r="VM3" s="165"/>
      <c r="VN3" s="165"/>
      <c r="VO3" s="165"/>
      <c r="VP3" s="165"/>
      <c r="VQ3" s="165"/>
      <c r="VR3" s="165"/>
      <c r="VS3" s="165"/>
      <c r="VT3" s="165"/>
      <c r="VU3" s="165"/>
      <c r="VV3" s="165"/>
      <c r="VW3" s="165"/>
      <c r="VX3" s="165"/>
      <c r="VY3" s="165"/>
      <c r="VZ3" s="165"/>
      <c r="WA3" s="165"/>
      <c r="WB3" s="165"/>
      <c r="WC3" s="165"/>
      <c r="WD3" s="165"/>
      <c r="WE3" s="165"/>
      <c r="WF3" s="165"/>
      <c r="WG3" s="165"/>
      <c r="WH3" s="165"/>
      <c r="WI3" s="165"/>
      <c r="WJ3" s="165"/>
      <c r="WK3" s="165"/>
      <c r="WL3" s="165"/>
      <c r="WM3" s="165"/>
      <c r="WN3" s="165"/>
      <c r="WO3" s="165"/>
      <c r="WP3" s="165"/>
      <c r="WQ3" s="165"/>
      <c r="WR3" s="165"/>
      <c r="WS3" s="165"/>
      <c r="WT3" s="165"/>
      <c r="WU3" s="165"/>
      <c r="WV3" s="165"/>
      <c r="WW3" s="165"/>
      <c r="WX3" s="165"/>
      <c r="WY3" s="165"/>
      <c r="WZ3" s="165"/>
      <c r="XA3" s="165"/>
      <c r="XB3" s="165"/>
      <c r="XC3" s="165"/>
      <c r="XD3" s="165"/>
      <c r="XE3" s="165"/>
      <c r="XF3" s="165"/>
      <c r="XG3" s="165"/>
      <c r="XH3" s="165"/>
      <c r="XI3" s="165"/>
      <c r="XJ3" s="165"/>
      <c r="XK3" s="165"/>
      <c r="XL3" s="165"/>
      <c r="XM3" s="165"/>
      <c r="XN3" s="165"/>
      <c r="XO3" s="165"/>
      <c r="XP3" s="165"/>
      <c r="XQ3" s="165"/>
      <c r="XR3" s="165"/>
      <c r="XS3" s="165"/>
      <c r="XT3" s="165"/>
      <c r="XU3" s="165"/>
      <c r="XV3" s="165"/>
      <c r="XW3" s="165"/>
      <c r="XX3" s="165"/>
      <c r="XY3" s="165"/>
      <c r="XZ3" s="165"/>
      <c r="YA3" s="165"/>
      <c r="YB3" s="165"/>
      <c r="YC3" s="165"/>
      <c r="YD3" s="165"/>
      <c r="YE3" s="165"/>
      <c r="YF3" s="165"/>
      <c r="YG3" s="165"/>
      <c r="YH3" s="165"/>
      <c r="YI3" s="165"/>
      <c r="YJ3" s="165"/>
      <c r="YK3" s="165"/>
      <c r="YL3" s="165"/>
      <c r="YM3" s="165"/>
      <c r="YN3" s="165"/>
      <c r="YO3" s="165"/>
      <c r="YP3" s="165"/>
      <c r="YQ3" s="165"/>
      <c r="YR3" s="165"/>
      <c r="YS3" s="165"/>
      <c r="YT3" s="165"/>
      <c r="YU3" s="165"/>
      <c r="YV3" s="165"/>
      <c r="YW3" s="165"/>
      <c r="YX3" s="165"/>
      <c r="YY3" s="165"/>
      <c r="YZ3" s="165"/>
      <c r="ZA3" s="165"/>
      <c r="ZB3" s="165"/>
      <c r="ZC3" s="165"/>
      <c r="ZD3" s="165"/>
      <c r="ZE3" s="165"/>
      <c r="ZF3" s="165"/>
      <c r="ZG3" s="165"/>
      <c r="ZH3" s="165"/>
      <c r="ZI3" s="165"/>
      <c r="ZJ3" s="165"/>
      <c r="ZK3" s="165"/>
      <c r="ZL3" s="165"/>
      <c r="ZM3" s="165"/>
      <c r="ZN3" s="165"/>
      <c r="ZO3" s="165"/>
      <c r="ZP3" s="165"/>
      <c r="ZQ3" s="165"/>
      <c r="ZR3" s="165"/>
      <c r="ZS3" s="165"/>
      <c r="ZT3" s="165"/>
      <c r="ZU3" s="165"/>
      <c r="ZV3" s="165"/>
      <c r="ZW3" s="165"/>
      <c r="ZX3" s="165"/>
      <c r="ZY3" s="165"/>
      <c r="ZZ3" s="165"/>
      <c r="AAA3" s="165"/>
      <c r="AAB3" s="165"/>
      <c r="AAC3" s="165"/>
      <c r="AAD3" s="165"/>
      <c r="AAE3" s="165"/>
      <c r="AAF3" s="165"/>
      <c r="AAG3" s="165"/>
      <c r="AAH3" s="165"/>
      <c r="AAI3" s="165"/>
      <c r="AAJ3" s="165"/>
      <c r="AAK3" s="165"/>
      <c r="AAL3" s="165"/>
      <c r="AAM3" s="165"/>
      <c r="AAN3" s="165"/>
      <c r="AAO3" s="165"/>
      <c r="AAP3" s="165"/>
      <c r="AAQ3" s="165"/>
      <c r="AAR3" s="165"/>
      <c r="AAS3" s="165"/>
      <c r="AAT3" s="165"/>
      <c r="AAU3" s="165"/>
      <c r="AAV3" s="165"/>
      <c r="AAW3" s="165"/>
      <c r="AAX3" s="165"/>
      <c r="AAY3" s="165"/>
      <c r="AAZ3" s="165"/>
      <c r="ABA3" s="165"/>
      <c r="ABB3" s="165"/>
      <c r="ABC3" s="165"/>
      <c r="ABD3" s="165"/>
      <c r="ABE3" s="165"/>
      <c r="ABF3" s="165"/>
      <c r="ABG3" s="165"/>
      <c r="ABH3" s="165"/>
      <c r="ABI3" s="165"/>
      <c r="ABJ3" s="165"/>
      <c r="ABK3" s="165"/>
      <c r="ABL3" s="165"/>
      <c r="ABM3" s="165"/>
      <c r="ABN3" s="165"/>
      <c r="ABO3" s="165"/>
      <c r="ABP3" s="165"/>
      <c r="ABQ3" s="165"/>
      <c r="ABR3" s="165"/>
      <c r="ABS3" s="165"/>
      <c r="ABT3" s="165"/>
      <c r="ABU3" s="165"/>
      <c r="ABV3" s="165"/>
      <c r="ABW3" s="165"/>
      <c r="ABX3" s="165"/>
      <c r="ABY3" s="165"/>
      <c r="ABZ3" s="165"/>
      <c r="ACA3" s="165"/>
      <c r="ACB3" s="165"/>
      <c r="ACC3" s="165"/>
      <c r="ACD3" s="165"/>
      <c r="ACE3" s="165"/>
      <c r="ACF3" s="165"/>
      <c r="ACG3" s="165"/>
      <c r="ACH3" s="165"/>
      <c r="ACI3" s="165"/>
      <c r="ACJ3" s="165"/>
      <c r="ACK3" s="165"/>
      <c r="ACL3" s="165"/>
      <c r="ACM3" s="165"/>
      <c r="ACN3" s="165"/>
      <c r="ACO3" s="165"/>
      <c r="ACP3" s="165"/>
      <c r="ACQ3" s="165"/>
      <c r="ACR3" s="165"/>
      <c r="ACS3" s="165"/>
      <c r="ACT3" s="165"/>
      <c r="ACU3" s="165"/>
      <c r="ACV3" s="165"/>
      <c r="ACW3" s="165"/>
      <c r="ACX3" s="165"/>
      <c r="ACY3" s="165"/>
      <c r="ACZ3" s="165"/>
      <c r="ADA3" s="165"/>
      <c r="ADB3" s="165"/>
      <c r="ADC3" s="165"/>
      <c r="ADD3" s="165"/>
      <c r="ADE3" s="165"/>
      <c r="ADF3" s="165"/>
      <c r="ADG3" s="165"/>
      <c r="ADH3" s="165"/>
      <c r="ADI3" s="165"/>
      <c r="ADJ3" s="165"/>
      <c r="ADK3" s="165"/>
      <c r="ADL3" s="165"/>
      <c r="ADM3" s="165"/>
      <c r="ADN3" s="165"/>
      <c r="ADO3" s="165"/>
      <c r="ADP3" s="165"/>
      <c r="ADQ3" s="165"/>
      <c r="ADR3" s="165"/>
      <c r="ADS3" s="165"/>
      <c r="ADT3" s="165"/>
      <c r="ADU3" s="165"/>
      <c r="ADV3" s="165"/>
      <c r="ADW3" s="165"/>
      <c r="ADX3" s="165"/>
      <c r="ADY3" s="165"/>
      <c r="ADZ3" s="165"/>
      <c r="AEA3" s="165"/>
      <c r="AEB3" s="165"/>
      <c r="AEC3" s="165"/>
      <c r="AED3" s="165"/>
      <c r="AEE3" s="165"/>
      <c r="AEF3" s="165"/>
      <c r="AEG3" s="165"/>
      <c r="AEH3" s="165"/>
      <c r="AEI3" s="165"/>
      <c r="AEJ3" s="165"/>
      <c r="AEK3" s="165"/>
      <c r="AEL3" s="165"/>
      <c r="AEM3" s="165"/>
      <c r="AEN3" s="165"/>
      <c r="AEO3" s="165"/>
      <c r="AEP3" s="165"/>
      <c r="AEQ3" s="165"/>
      <c r="AER3" s="165"/>
      <c r="AES3" s="165"/>
      <c r="AET3" s="165"/>
      <c r="AEU3" s="165"/>
      <c r="AEV3" s="165"/>
      <c r="AEW3" s="165"/>
      <c r="AEX3" s="165"/>
      <c r="AEY3" s="165"/>
      <c r="AEZ3" s="165"/>
      <c r="AFA3" s="165"/>
      <c r="AFB3" s="165"/>
      <c r="AFC3" s="165"/>
      <c r="AFD3" s="165"/>
      <c r="AFE3" s="165"/>
      <c r="AFF3" s="165"/>
      <c r="AFG3" s="165"/>
      <c r="AFH3" s="165"/>
      <c r="AFI3" s="165"/>
      <c r="AFJ3" s="165"/>
      <c r="AFK3" s="165"/>
      <c r="AFL3" s="165"/>
      <c r="AFM3" s="165"/>
      <c r="AFN3" s="165"/>
      <c r="AFO3" s="165"/>
      <c r="AFP3" s="165"/>
      <c r="AFQ3" s="165"/>
      <c r="AFR3" s="165"/>
      <c r="AFS3" s="165"/>
      <c r="AFT3" s="165"/>
      <c r="AFU3" s="165"/>
      <c r="AFV3" s="165"/>
      <c r="AFW3" s="165"/>
      <c r="AFX3" s="165"/>
      <c r="AFY3" s="165"/>
      <c r="AFZ3" s="165"/>
      <c r="AGA3" s="165"/>
      <c r="AGB3" s="165"/>
      <c r="AGC3" s="165"/>
      <c r="AGD3" s="165"/>
      <c r="AGE3" s="165"/>
      <c r="AGF3" s="165"/>
      <c r="AGG3" s="165"/>
      <c r="AGH3" s="165"/>
      <c r="AGI3" s="165"/>
      <c r="AGJ3" s="165"/>
      <c r="AGK3" s="165"/>
      <c r="AGL3" s="165"/>
      <c r="AGM3" s="165"/>
      <c r="AGN3" s="165"/>
      <c r="AGO3" s="165"/>
      <c r="AGP3" s="165"/>
      <c r="AGQ3" s="165"/>
      <c r="AGR3" s="165"/>
      <c r="AGS3" s="165"/>
      <c r="AGT3" s="165"/>
      <c r="AGU3" s="165"/>
      <c r="AGV3" s="165"/>
      <c r="AGW3" s="165"/>
      <c r="AGX3" s="165"/>
      <c r="AGY3" s="165"/>
      <c r="AGZ3" s="165"/>
      <c r="AHA3" s="165"/>
      <c r="AHB3" s="165"/>
      <c r="AHC3" s="165"/>
      <c r="AHD3" s="165"/>
      <c r="AHE3" s="165"/>
      <c r="AHF3" s="165"/>
      <c r="AHG3" s="165"/>
      <c r="AHH3" s="165"/>
      <c r="AHI3" s="165"/>
      <c r="AHJ3" s="165"/>
      <c r="AHK3" s="165"/>
      <c r="AHL3" s="165"/>
      <c r="AHM3" s="165"/>
      <c r="AHN3" s="165"/>
      <c r="AHO3" s="165"/>
      <c r="AHP3" s="165"/>
      <c r="AHQ3" s="165"/>
      <c r="AHR3" s="165"/>
      <c r="AHS3" s="165"/>
      <c r="AHT3" s="165"/>
      <c r="AHU3" s="165"/>
      <c r="AHV3" s="165"/>
      <c r="AHW3" s="165"/>
      <c r="AHX3" s="165"/>
      <c r="AHY3" s="165"/>
      <c r="AHZ3" s="165"/>
      <c r="AIA3" s="165"/>
      <c r="AIB3" s="165"/>
      <c r="AIC3" s="165"/>
      <c r="AID3" s="165"/>
      <c r="AIE3" s="165"/>
      <c r="AIF3" s="165"/>
      <c r="AIG3" s="165"/>
      <c r="AIH3" s="165"/>
      <c r="AII3" s="165"/>
      <c r="AIJ3" s="165"/>
      <c r="AIK3" s="165"/>
      <c r="AIL3" s="165"/>
      <c r="AIM3" s="165"/>
      <c r="AIN3" s="165"/>
      <c r="AIO3" s="165"/>
      <c r="AIP3" s="165"/>
      <c r="AIQ3" s="165"/>
      <c r="AIR3" s="165"/>
      <c r="AIS3" s="165"/>
      <c r="AIT3" s="165"/>
      <c r="AIU3" s="165"/>
      <c r="AIV3" s="165"/>
      <c r="AIW3" s="165"/>
      <c r="AIX3" s="165"/>
      <c r="AIY3" s="165"/>
      <c r="AIZ3" s="165"/>
      <c r="AJA3" s="165"/>
      <c r="AJB3" s="165"/>
      <c r="AJC3" s="165"/>
      <c r="AJD3" s="165"/>
      <c r="AJE3" s="165"/>
      <c r="AJF3" s="165"/>
      <c r="AJG3" s="165"/>
      <c r="AJH3" s="165"/>
      <c r="AJI3" s="165"/>
      <c r="AJJ3" s="165"/>
      <c r="AJK3" s="165"/>
      <c r="AJL3" s="165"/>
      <c r="AJM3" s="165"/>
      <c r="AJN3" s="165"/>
      <c r="AJO3" s="165"/>
      <c r="AJP3" s="165"/>
      <c r="AJQ3" s="165"/>
      <c r="AJR3" s="165"/>
      <c r="AJS3" s="165"/>
      <c r="AJT3" s="165"/>
      <c r="AJU3" s="165"/>
      <c r="AJV3" s="165"/>
      <c r="AJW3" s="165"/>
      <c r="AJX3" s="165"/>
      <c r="AJY3" s="165"/>
      <c r="AJZ3" s="165"/>
      <c r="AKA3" s="165"/>
      <c r="AKB3" s="165"/>
      <c r="AKC3" s="165"/>
      <c r="AKD3" s="165"/>
      <c r="AKE3" s="165"/>
      <c r="AKF3" s="165"/>
      <c r="AKG3" s="165"/>
      <c r="AKH3" s="165"/>
      <c r="AKI3" s="165"/>
      <c r="AKJ3" s="165"/>
      <c r="AKK3" s="165"/>
      <c r="AKL3" s="165"/>
      <c r="AKM3" s="165"/>
      <c r="AKN3" s="165"/>
      <c r="AKO3" s="165"/>
      <c r="AKP3" s="165"/>
      <c r="AKQ3" s="165"/>
      <c r="AKR3" s="165"/>
      <c r="AKS3" s="165"/>
      <c r="AKT3" s="165"/>
      <c r="AKU3" s="165"/>
      <c r="AKV3" s="165"/>
      <c r="AKW3" s="165"/>
      <c r="AKX3" s="165"/>
      <c r="AKY3" s="165"/>
      <c r="AKZ3" s="165"/>
      <c r="ALA3" s="165"/>
      <c r="ALB3" s="165"/>
      <c r="ALC3" s="165"/>
      <c r="ALD3" s="165"/>
      <c r="ALE3" s="165"/>
      <c r="ALF3" s="165"/>
      <c r="ALG3" s="165"/>
      <c r="ALH3" s="165"/>
      <c r="ALI3" s="165"/>
      <c r="ALJ3" s="165"/>
      <c r="ALK3" s="165"/>
      <c r="ALL3" s="165"/>
      <c r="ALM3" s="165"/>
      <c r="ALN3" s="165"/>
      <c r="ALO3" s="165"/>
      <c r="ALP3" s="165"/>
      <c r="ALQ3" s="165"/>
      <c r="ALR3" s="165"/>
      <c r="ALS3" s="165"/>
      <c r="ALT3" s="165"/>
      <c r="ALU3" s="165"/>
      <c r="ALV3" s="165"/>
      <c r="ALW3" s="165"/>
      <c r="ALX3" s="165"/>
      <c r="ALY3" s="165"/>
      <c r="ALZ3" s="165"/>
      <c r="AMA3" s="165"/>
      <c r="AMB3" s="165"/>
      <c r="AMC3" s="165"/>
      <c r="AMD3" s="165"/>
      <c r="AME3" s="165"/>
      <c r="AMF3" s="165"/>
      <c r="AMG3" s="165"/>
      <c r="AMH3" s="165"/>
      <c r="AMI3" s="165"/>
      <c r="AMJ3" s="165"/>
      <c r="AMK3" s="165"/>
      <c r="AML3" s="165"/>
      <c r="AMM3" s="165"/>
      <c r="AMN3" s="165"/>
      <c r="AMO3" s="165"/>
      <c r="AMP3" s="165"/>
      <c r="AMQ3" s="165"/>
      <c r="AMR3" s="165"/>
      <c r="AMS3" s="165"/>
      <c r="AMT3" s="165"/>
      <c r="AMU3" s="165"/>
      <c r="AMV3" s="165"/>
      <c r="AMW3" s="165"/>
      <c r="AMX3" s="165"/>
      <c r="AMY3" s="165"/>
      <c r="AMZ3" s="165"/>
      <c r="ANA3" s="165"/>
      <c r="ANB3" s="165"/>
      <c r="ANC3" s="165"/>
      <c r="AND3" s="165"/>
      <c r="ANE3" s="165"/>
      <c r="ANF3" s="165"/>
      <c r="ANG3" s="165"/>
      <c r="ANH3" s="165"/>
      <c r="ANI3" s="165"/>
      <c r="ANJ3" s="165"/>
      <c r="ANK3" s="165"/>
      <c r="ANL3" s="165"/>
      <c r="ANM3" s="165"/>
      <c r="ANN3" s="165"/>
      <c r="ANO3" s="165"/>
      <c r="ANP3" s="165"/>
      <c r="ANQ3" s="165"/>
      <c r="ANR3" s="165"/>
      <c r="ANS3" s="165"/>
      <c r="ANT3" s="165"/>
      <c r="ANU3" s="165"/>
      <c r="ANV3" s="165"/>
      <c r="ANW3" s="165"/>
      <c r="ANX3" s="165"/>
      <c r="ANY3" s="165"/>
      <c r="ANZ3" s="165"/>
      <c r="AOA3" s="165"/>
      <c r="AOB3" s="165"/>
      <c r="AOC3" s="165"/>
      <c r="AOD3" s="165"/>
      <c r="AOE3" s="165"/>
      <c r="AOF3" s="165"/>
      <c r="AOG3" s="165"/>
      <c r="AOH3" s="165"/>
      <c r="AOI3" s="165"/>
      <c r="AOJ3" s="165"/>
      <c r="AOK3" s="165"/>
      <c r="AOL3" s="165"/>
      <c r="AOM3" s="165"/>
      <c r="AON3" s="165"/>
      <c r="AOO3" s="165"/>
      <c r="AOP3" s="165"/>
      <c r="AOQ3" s="165"/>
      <c r="AOR3" s="165"/>
      <c r="AOS3" s="165"/>
      <c r="AOT3" s="165"/>
      <c r="AOU3" s="165"/>
      <c r="AOV3" s="165"/>
      <c r="AOW3" s="165"/>
      <c r="AOX3" s="165"/>
      <c r="AOY3" s="165"/>
      <c r="AOZ3" s="165"/>
      <c r="APA3" s="165"/>
      <c r="APB3" s="165"/>
      <c r="APC3" s="165"/>
      <c r="APD3" s="165"/>
      <c r="APE3" s="165"/>
      <c r="APF3" s="165"/>
      <c r="APG3" s="165"/>
      <c r="APH3" s="165"/>
      <c r="API3" s="165"/>
      <c r="APJ3" s="165"/>
      <c r="APK3" s="165"/>
      <c r="APL3" s="165"/>
      <c r="APM3" s="165"/>
      <c r="APN3" s="165"/>
      <c r="APO3" s="165"/>
      <c r="APP3" s="165"/>
      <c r="APQ3" s="165"/>
      <c r="APR3" s="165"/>
      <c r="APS3" s="165"/>
      <c r="APT3" s="165"/>
      <c r="APU3" s="165"/>
      <c r="APV3" s="165"/>
      <c r="APW3" s="165"/>
      <c r="APX3" s="165"/>
      <c r="APY3" s="165"/>
      <c r="APZ3" s="165"/>
      <c r="AQA3" s="165"/>
      <c r="AQB3" s="165"/>
      <c r="AQC3" s="165"/>
      <c r="AQD3" s="165"/>
      <c r="AQE3" s="165"/>
      <c r="AQF3" s="165"/>
      <c r="AQG3" s="165"/>
      <c r="AQH3" s="165"/>
      <c r="AQI3" s="165"/>
      <c r="AQJ3" s="165"/>
      <c r="AQK3" s="165"/>
      <c r="AQL3" s="165"/>
      <c r="AQM3" s="165"/>
      <c r="AQN3" s="165"/>
      <c r="AQO3" s="165"/>
      <c r="AQP3" s="165"/>
      <c r="AQQ3" s="165"/>
      <c r="AQR3" s="165"/>
      <c r="AQS3" s="165"/>
      <c r="AQT3" s="165"/>
      <c r="AQU3" s="165"/>
      <c r="AQV3" s="165"/>
      <c r="AQW3" s="165"/>
      <c r="AQX3" s="165"/>
      <c r="AQY3" s="165"/>
      <c r="AQZ3" s="165"/>
      <c r="ARA3" s="165"/>
      <c r="ARB3" s="165"/>
      <c r="ARC3" s="165"/>
      <c r="ARD3" s="165"/>
      <c r="ARE3" s="165"/>
      <c r="ARF3" s="165"/>
      <c r="ARG3" s="165"/>
      <c r="ARH3" s="165"/>
      <c r="ARI3" s="165"/>
      <c r="ARJ3" s="165"/>
      <c r="ARK3" s="165"/>
      <c r="ARL3" s="165"/>
      <c r="ARM3" s="165"/>
      <c r="ARN3" s="165"/>
      <c r="ARO3" s="165"/>
      <c r="ARP3" s="165"/>
      <c r="ARQ3" s="165"/>
      <c r="ARR3" s="165"/>
      <c r="ARS3" s="165"/>
      <c r="ART3" s="165"/>
      <c r="ARU3" s="165"/>
      <c r="ARV3" s="165"/>
      <c r="ARW3" s="165"/>
      <c r="ARX3" s="165"/>
      <c r="ARY3" s="165"/>
      <c r="ARZ3" s="165"/>
      <c r="ASA3" s="165"/>
      <c r="ASB3" s="165"/>
      <c r="ASC3" s="165"/>
      <c r="ASD3" s="165"/>
      <c r="ASE3" s="165"/>
      <c r="ASF3" s="165"/>
      <c r="ASG3" s="165"/>
      <c r="ASH3" s="165"/>
      <c r="ASI3" s="165"/>
      <c r="ASJ3" s="165"/>
      <c r="ASK3" s="165"/>
      <c r="ASL3" s="165"/>
      <c r="ASM3" s="165"/>
      <c r="ASN3" s="165"/>
      <c r="ASO3" s="165"/>
      <c r="ASP3" s="165"/>
      <c r="ASQ3" s="165"/>
      <c r="ASR3" s="165"/>
      <c r="ASS3" s="165"/>
      <c r="AST3" s="165"/>
      <c r="ASU3" s="165"/>
      <c r="ASV3" s="165"/>
      <c r="ASW3" s="165"/>
      <c r="ASX3" s="165"/>
      <c r="ASY3" s="165"/>
      <c r="ASZ3" s="165"/>
      <c r="ATA3" s="165"/>
      <c r="ATB3" s="165"/>
      <c r="ATC3" s="165"/>
      <c r="ATD3" s="165"/>
      <c r="ATE3" s="165"/>
      <c r="ATF3" s="165"/>
      <c r="ATG3" s="165"/>
      <c r="ATH3" s="165"/>
      <c r="ATI3" s="165"/>
      <c r="ATJ3" s="165"/>
      <c r="ATK3" s="165"/>
      <c r="ATL3" s="165"/>
      <c r="ATM3" s="165"/>
      <c r="ATN3" s="165"/>
      <c r="ATO3" s="165"/>
      <c r="ATP3" s="165"/>
      <c r="ATQ3" s="165"/>
      <c r="ATR3" s="165"/>
      <c r="ATS3" s="165"/>
      <c r="ATT3" s="165"/>
      <c r="ATU3" s="165"/>
      <c r="ATV3" s="165"/>
      <c r="ATW3" s="165"/>
      <c r="ATX3" s="165"/>
      <c r="ATY3" s="165"/>
      <c r="ATZ3" s="165"/>
      <c r="AUA3" s="165"/>
      <c r="AUB3" s="165"/>
      <c r="AUC3" s="165"/>
      <c r="AUD3" s="165"/>
      <c r="AUE3" s="165"/>
      <c r="AUF3" s="165"/>
      <c r="AUG3" s="165"/>
      <c r="AUH3" s="165"/>
      <c r="AUI3" s="165"/>
      <c r="AUJ3" s="165"/>
      <c r="AUK3" s="165"/>
      <c r="AUL3" s="165"/>
      <c r="AUM3" s="165"/>
      <c r="AUN3" s="165"/>
      <c r="AUO3" s="165"/>
      <c r="AUP3" s="165"/>
      <c r="AUQ3" s="165"/>
      <c r="AUR3" s="165"/>
      <c r="AUS3" s="165"/>
      <c r="AUT3" s="165"/>
      <c r="AUU3" s="165"/>
      <c r="AUV3" s="165"/>
      <c r="AUW3" s="165"/>
      <c r="AUX3" s="165"/>
      <c r="AUY3" s="165"/>
      <c r="AUZ3" s="165"/>
      <c r="AVA3" s="165"/>
      <c r="AVB3" s="165"/>
      <c r="AVC3" s="165"/>
      <c r="AVD3" s="165"/>
      <c r="AVE3" s="165"/>
      <c r="AVF3" s="165"/>
      <c r="AVG3" s="165"/>
      <c r="AVH3" s="165"/>
      <c r="AVI3" s="165"/>
      <c r="AVJ3" s="165"/>
      <c r="AVK3" s="165"/>
      <c r="AVL3" s="165"/>
      <c r="AVM3" s="165"/>
      <c r="AVN3" s="165"/>
      <c r="AVO3" s="165"/>
      <c r="AVP3" s="165"/>
      <c r="AVQ3" s="165"/>
      <c r="AVR3" s="165"/>
      <c r="AVS3" s="165"/>
      <c r="AVT3" s="165"/>
      <c r="AVU3" s="165"/>
      <c r="AVV3" s="165"/>
      <c r="AVW3" s="165"/>
      <c r="AVX3" s="165"/>
      <c r="AVY3" s="165"/>
      <c r="AVZ3" s="165"/>
      <c r="AWA3" s="165"/>
      <c r="AWB3" s="165"/>
      <c r="AWC3" s="165"/>
      <c r="AWD3" s="165"/>
      <c r="AWE3" s="165"/>
      <c r="AWF3" s="165"/>
      <c r="AWG3" s="165"/>
      <c r="AWH3" s="165"/>
      <c r="AWI3" s="165"/>
      <c r="AWJ3" s="165"/>
      <c r="AWK3" s="165"/>
      <c r="AWL3" s="165"/>
      <c r="AWM3" s="165"/>
      <c r="AWN3" s="165"/>
      <c r="AWO3" s="165"/>
      <c r="AWP3" s="165"/>
      <c r="AWQ3" s="165"/>
      <c r="AWR3" s="165"/>
      <c r="AWS3" s="165"/>
      <c r="AWT3" s="165"/>
      <c r="AWU3" s="165"/>
      <c r="AWV3" s="165"/>
      <c r="AWW3" s="165"/>
      <c r="AWX3" s="165"/>
      <c r="AWY3" s="165"/>
      <c r="AWZ3" s="165"/>
      <c r="AXA3" s="165"/>
      <c r="AXB3" s="165"/>
      <c r="AXC3" s="165"/>
      <c r="AXD3" s="165"/>
      <c r="AXE3" s="165"/>
      <c r="AXF3" s="165"/>
      <c r="AXG3" s="165"/>
      <c r="AXH3" s="165"/>
      <c r="AXI3" s="165"/>
      <c r="AXJ3" s="165"/>
      <c r="AXK3" s="165"/>
      <c r="AXL3" s="165"/>
      <c r="AXM3" s="165"/>
      <c r="AXN3" s="165"/>
      <c r="AXO3" s="165"/>
      <c r="AXP3" s="165"/>
      <c r="AXQ3" s="165"/>
      <c r="AXR3" s="165"/>
      <c r="AXS3" s="165"/>
      <c r="AXT3" s="165"/>
      <c r="AXU3" s="165"/>
      <c r="AXV3" s="165"/>
      <c r="AXW3" s="165"/>
      <c r="AXX3" s="165"/>
      <c r="AXY3" s="165"/>
      <c r="AXZ3" s="165"/>
      <c r="AYA3" s="165"/>
      <c r="AYB3" s="165"/>
      <c r="AYC3" s="165"/>
      <c r="AYD3" s="165"/>
      <c r="AYE3" s="165"/>
      <c r="AYF3" s="165"/>
      <c r="AYG3" s="165"/>
      <c r="AYH3" s="165"/>
      <c r="AYI3" s="165"/>
      <c r="AYJ3" s="165"/>
      <c r="AYK3" s="165"/>
      <c r="AYL3" s="165"/>
      <c r="AYM3" s="165"/>
      <c r="AYN3" s="165"/>
      <c r="AYO3" s="165"/>
      <c r="AYP3" s="165"/>
      <c r="AYQ3" s="165"/>
      <c r="AYR3" s="165"/>
      <c r="AYS3" s="165"/>
      <c r="AYT3" s="165"/>
      <c r="AYU3" s="165"/>
      <c r="AYV3" s="165"/>
      <c r="AYW3" s="165"/>
      <c r="AYX3" s="165"/>
      <c r="AYY3" s="165"/>
      <c r="AYZ3" s="165"/>
      <c r="AZA3" s="165"/>
      <c r="AZB3" s="165"/>
      <c r="AZC3" s="165"/>
      <c r="AZD3" s="165"/>
      <c r="AZE3" s="165"/>
      <c r="AZF3" s="165"/>
      <c r="AZG3" s="165"/>
      <c r="AZH3" s="165"/>
      <c r="AZI3" s="165"/>
      <c r="AZJ3" s="165"/>
      <c r="AZK3" s="165"/>
      <c r="AZL3" s="165"/>
      <c r="AZM3" s="165"/>
      <c r="AZN3" s="165"/>
      <c r="AZO3" s="165"/>
      <c r="AZP3" s="165"/>
      <c r="AZQ3" s="165"/>
      <c r="AZR3" s="165"/>
      <c r="AZS3" s="165"/>
      <c r="AZT3" s="165"/>
      <c r="AZU3" s="165"/>
      <c r="AZV3" s="165"/>
      <c r="AZW3" s="165"/>
      <c r="AZX3" s="165"/>
      <c r="AZY3" s="165"/>
      <c r="AZZ3" s="165"/>
      <c r="BAA3" s="165"/>
      <c r="BAB3" s="165"/>
      <c r="BAC3" s="165"/>
      <c r="BAD3" s="165"/>
      <c r="BAE3" s="165"/>
      <c r="BAF3" s="165"/>
      <c r="BAG3" s="165"/>
      <c r="BAH3" s="165"/>
      <c r="BAI3" s="165"/>
      <c r="BAJ3" s="165"/>
      <c r="BAK3" s="165"/>
      <c r="BAL3" s="165"/>
      <c r="BAM3" s="165"/>
      <c r="BAN3" s="165"/>
      <c r="BAO3" s="165"/>
      <c r="BAP3" s="165"/>
      <c r="BAQ3" s="165"/>
      <c r="BAR3" s="165"/>
      <c r="BAS3" s="165"/>
      <c r="BAT3" s="165"/>
      <c r="BAU3" s="165"/>
      <c r="BAV3" s="165"/>
      <c r="BAW3" s="165"/>
      <c r="BAX3" s="165"/>
      <c r="BAY3" s="165"/>
      <c r="BAZ3" s="165"/>
      <c r="BBA3" s="165"/>
      <c r="BBB3" s="165"/>
      <c r="BBC3" s="165"/>
      <c r="BBD3" s="165"/>
      <c r="BBE3" s="165"/>
      <c r="BBF3" s="165"/>
      <c r="BBG3" s="165"/>
      <c r="BBH3" s="165"/>
      <c r="BBI3" s="165"/>
      <c r="BBJ3" s="165"/>
      <c r="BBK3" s="165"/>
      <c r="BBL3" s="165"/>
      <c r="BBM3" s="165"/>
      <c r="BBN3" s="165"/>
      <c r="BBO3" s="165"/>
      <c r="BBP3" s="165"/>
      <c r="BBQ3" s="165"/>
      <c r="BBR3" s="165"/>
      <c r="BBS3" s="165"/>
      <c r="BBT3" s="165"/>
      <c r="BBU3" s="165"/>
      <c r="BBV3" s="165"/>
      <c r="BBW3" s="165"/>
      <c r="BBX3" s="165"/>
      <c r="BBY3" s="165"/>
      <c r="BBZ3" s="165"/>
      <c r="BCA3" s="165"/>
      <c r="BCB3" s="165"/>
      <c r="BCC3" s="165"/>
      <c r="BCD3" s="165"/>
      <c r="BCE3" s="165"/>
      <c r="BCF3" s="165"/>
      <c r="BCG3" s="165"/>
      <c r="BCH3" s="165"/>
      <c r="BCI3" s="165"/>
      <c r="BCJ3" s="165"/>
      <c r="BCK3" s="165"/>
      <c r="BCL3" s="165"/>
      <c r="BCM3" s="165"/>
      <c r="BCN3" s="165"/>
      <c r="BCO3" s="165"/>
      <c r="BCP3" s="165"/>
      <c r="BCQ3" s="165"/>
      <c r="BCR3" s="165"/>
      <c r="BCS3" s="165"/>
      <c r="BCT3" s="165"/>
      <c r="BCU3" s="165"/>
      <c r="BCV3" s="165"/>
      <c r="BCW3" s="165"/>
      <c r="BCX3" s="165"/>
      <c r="BCY3" s="165"/>
      <c r="BCZ3" s="165"/>
      <c r="BDA3" s="165"/>
      <c r="BDB3" s="165"/>
      <c r="BDC3" s="165"/>
      <c r="BDD3" s="165"/>
      <c r="BDE3" s="165"/>
      <c r="BDF3" s="165"/>
      <c r="BDG3" s="165"/>
      <c r="BDH3" s="165"/>
      <c r="BDI3" s="165"/>
      <c r="BDJ3" s="165"/>
      <c r="BDK3" s="165"/>
      <c r="BDL3" s="165"/>
      <c r="BDM3" s="165"/>
      <c r="BDN3" s="165"/>
      <c r="BDO3" s="165"/>
      <c r="BDP3" s="165"/>
      <c r="BDQ3" s="165"/>
      <c r="BDR3" s="165"/>
      <c r="BDS3" s="165"/>
      <c r="BDT3" s="165"/>
      <c r="BDU3" s="165"/>
      <c r="BDV3" s="165"/>
      <c r="BDW3" s="165"/>
      <c r="BDX3" s="165"/>
      <c r="BDY3" s="165"/>
      <c r="BDZ3" s="165"/>
      <c r="BEA3" s="165"/>
      <c r="BEB3" s="165"/>
      <c r="BEC3" s="165"/>
      <c r="BED3" s="165"/>
      <c r="BEE3" s="165"/>
      <c r="BEF3" s="165"/>
      <c r="BEG3" s="165"/>
      <c r="BEH3" s="165"/>
      <c r="BEI3" s="165"/>
      <c r="BEJ3" s="165"/>
      <c r="BEK3" s="165"/>
      <c r="BEL3" s="165"/>
      <c r="BEM3" s="165"/>
      <c r="BEN3" s="165"/>
      <c r="BEO3" s="165"/>
      <c r="BEP3" s="165"/>
      <c r="BEQ3" s="165"/>
      <c r="BER3" s="165"/>
      <c r="BES3" s="165"/>
      <c r="BET3" s="165"/>
      <c r="BEU3" s="165"/>
      <c r="BEV3" s="165"/>
      <c r="BEW3" s="165"/>
      <c r="BEX3" s="165"/>
      <c r="BEY3" s="165"/>
      <c r="BEZ3" s="165"/>
      <c r="BFA3" s="165"/>
      <c r="BFB3" s="165"/>
      <c r="BFC3" s="165"/>
      <c r="BFD3" s="165"/>
      <c r="BFE3" s="165"/>
      <c r="BFF3" s="165"/>
      <c r="BFG3" s="165"/>
      <c r="BFH3" s="165"/>
      <c r="BFI3" s="165"/>
      <c r="BFJ3" s="165"/>
      <c r="BFK3" s="165"/>
      <c r="BFL3" s="165"/>
      <c r="BFM3" s="165"/>
      <c r="BFN3" s="165"/>
      <c r="BFO3" s="165"/>
      <c r="BFP3" s="165"/>
      <c r="BFQ3" s="165"/>
      <c r="BFR3" s="165"/>
      <c r="BFS3" s="165"/>
      <c r="BFT3" s="165"/>
      <c r="BFU3" s="165"/>
      <c r="BFV3" s="165"/>
      <c r="BFW3" s="165"/>
      <c r="BFX3" s="165"/>
      <c r="BFY3" s="165"/>
      <c r="BFZ3" s="165"/>
      <c r="BGA3" s="165"/>
      <c r="BGB3" s="165"/>
      <c r="BGC3" s="165"/>
      <c r="BGD3" s="165"/>
      <c r="BGE3" s="165"/>
      <c r="BGF3" s="165"/>
      <c r="BGG3" s="165"/>
      <c r="BGH3" s="165"/>
      <c r="BGI3" s="165"/>
      <c r="BGJ3" s="165"/>
      <c r="BGK3" s="165"/>
      <c r="BGL3" s="165"/>
      <c r="BGM3" s="165"/>
      <c r="BGN3" s="165"/>
      <c r="BGO3" s="165"/>
      <c r="BGP3" s="165"/>
      <c r="BGQ3" s="165"/>
      <c r="BGR3" s="165"/>
      <c r="BGS3" s="165"/>
      <c r="BGT3" s="165"/>
      <c r="BGU3" s="165"/>
      <c r="BGV3" s="165"/>
      <c r="BGW3" s="165"/>
      <c r="BGX3" s="165"/>
      <c r="BGY3" s="165"/>
      <c r="BGZ3" s="165"/>
      <c r="BHA3" s="165"/>
      <c r="BHB3" s="165"/>
      <c r="BHC3" s="165"/>
      <c r="BHD3" s="165"/>
      <c r="BHE3" s="165"/>
      <c r="BHF3" s="165"/>
      <c r="BHG3" s="165"/>
      <c r="BHH3" s="165"/>
      <c r="BHI3" s="165"/>
      <c r="BHJ3" s="165"/>
      <c r="BHK3" s="165"/>
      <c r="BHL3" s="165"/>
      <c r="BHM3" s="165"/>
      <c r="BHN3" s="165"/>
      <c r="BHO3" s="165"/>
      <c r="BHP3" s="165"/>
      <c r="BHQ3" s="165"/>
      <c r="BHR3" s="165"/>
      <c r="BHS3" s="165"/>
      <c r="BHT3" s="165"/>
      <c r="BHU3" s="165"/>
      <c r="BHV3" s="165"/>
      <c r="BHW3" s="165"/>
      <c r="BHX3" s="165"/>
      <c r="BHY3" s="165"/>
      <c r="BHZ3" s="165"/>
      <c r="BIA3" s="165"/>
      <c r="BIB3" s="165"/>
      <c r="BIC3" s="165"/>
      <c r="BID3" s="165"/>
      <c r="BIE3" s="165"/>
      <c r="BIF3" s="165"/>
      <c r="BIG3" s="165"/>
      <c r="BIH3" s="165"/>
      <c r="BII3" s="165"/>
      <c r="BIJ3" s="165"/>
      <c r="BIK3" s="165"/>
      <c r="BIL3" s="165"/>
      <c r="BIM3" s="165"/>
      <c r="BIN3" s="165"/>
      <c r="BIO3" s="165"/>
      <c r="BIP3" s="165"/>
      <c r="BIQ3" s="165"/>
      <c r="BIR3" s="165"/>
      <c r="BIS3" s="165"/>
      <c r="BIT3" s="165"/>
      <c r="BIU3" s="165"/>
      <c r="BIV3" s="165"/>
      <c r="BIW3" s="165"/>
      <c r="BIX3" s="165"/>
      <c r="BIY3" s="165"/>
      <c r="BIZ3" s="165"/>
      <c r="BJA3" s="165"/>
      <c r="BJB3" s="165"/>
      <c r="BJC3" s="165"/>
      <c r="BJD3" s="165"/>
      <c r="BJE3" s="165"/>
      <c r="BJF3" s="165"/>
      <c r="BJG3" s="165"/>
      <c r="BJH3" s="165"/>
      <c r="BJI3" s="165"/>
      <c r="BJJ3" s="165"/>
      <c r="BJK3" s="165"/>
      <c r="BJL3" s="165"/>
      <c r="BJM3" s="165"/>
      <c r="BJN3" s="165"/>
      <c r="BJO3" s="165"/>
      <c r="BJP3" s="165"/>
      <c r="BJQ3" s="165"/>
      <c r="BJR3" s="165"/>
      <c r="BJS3" s="165"/>
      <c r="BJT3" s="165"/>
      <c r="BJU3" s="165"/>
      <c r="BJV3" s="165"/>
      <c r="BJW3" s="165"/>
      <c r="BJX3" s="165"/>
      <c r="BJY3" s="165"/>
      <c r="BJZ3" s="165"/>
      <c r="BKA3" s="165"/>
      <c r="BKB3" s="165"/>
      <c r="BKC3" s="165"/>
      <c r="BKD3" s="165"/>
      <c r="BKE3" s="165"/>
      <c r="BKF3" s="165"/>
      <c r="BKG3" s="165"/>
      <c r="BKH3" s="165"/>
      <c r="BKI3" s="165"/>
      <c r="BKJ3" s="165"/>
      <c r="BKK3" s="165"/>
      <c r="BKL3" s="165"/>
      <c r="BKM3" s="165"/>
      <c r="BKN3" s="165"/>
      <c r="BKO3" s="165"/>
      <c r="BKP3" s="165"/>
      <c r="BKQ3" s="165"/>
      <c r="BKR3" s="165"/>
      <c r="BKS3" s="165"/>
      <c r="BKT3" s="165"/>
      <c r="BKU3" s="165"/>
      <c r="BKV3" s="165"/>
      <c r="BKW3" s="165"/>
      <c r="BKX3" s="165"/>
      <c r="BKY3" s="165"/>
      <c r="BKZ3" s="165"/>
      <c r="BLA3" s="165"/>
      <c r="BLB3" s="165"/>
      <c r="BLC3" s="165"/>
      <c r="BLD3" s="165"/>
      <c r="BLE3" s="165"/>
      <c r="BLF3" s="165"/>
      <c r="BLG3" s="165"/>
      <c r="BLH3" s="165"/>
      <c r="BLI3" s="165"/>
      <c r="BLJ3" s="165"/>
      <c r="BLK3" s="165"/>
      <c r="BLL3" s="165"/>
      <c r="BLM3" s="165"/>
      <c r="BLN3" s="165"/>
      <c r="BLO3" s="165"/>
      <c r="BLP3" s="165"/>
      <c r="BLQ3" s="165"/>
      <c r="BLR3" s="165"/>
      <c r="BLS3" s="165"/>
      <c r="BLT3" s="165"/>
      <c r="BLU3" s="165"/>
      <c r="BLV3" s="165"/>
      <c r="BLW3" s="165"/>
      <c r="BLX3" s="165"/>
      <c r="BLY3" s="165"/>
      <c r="BLZ3" s="165"/>
      <c r="BMA3" s="165"/>
      <c r="BMB3" s="165"/>
      <c r="BMC3" s="165"/>
      <c r="BMD3" s="165"/>
      <c r="BME3" s="165"/>
      <c r="BMF3" s="165"/>
      <c r="BMG3" s="165"/>
      <c r="BMH3" s="165"/>
      <c r="BMI3" s="165"/>
      <c r="BMJ3" s="165"/>
      <c r="BMK3" s="165"/>
      <c r="BML3" s="165"/>
      <c r="BMM3" s="165"/>
      <c r="BMN3" s="165"/>
      <c r="BMO3" s="165"/>
      <c r="BMP3" s="165"/>
      <c r="BMQ3" s="165"/>
      <c r="BMR3" s="165"/>
      <c r="BMS3" s="165"/>
      <c r="BMT3" s="165"/>
      <c r="BMU3" s="165"/>
      <c r="BMV3" s="165"/>
      <c r="BMW3" s="165"/>
      <c r="BMX3" s="165"/>
      <c r="BMY3" s="165"/>
      <c r="BMZ3" s="165"/>
      <c r="BNA3" s="165"/>
      <c r="BNB3" s="165"/>
      <c r="BNC3" s="165"/>
      <c r="BND3" s="165"/>
      <c r="BNE3" s="165"/>
      <c r="BNF3" s="165"/>
      <c r="BNG3" s="165"/>
      <c r="BNH3" s="165"/>
      <c r="BNI3" s="165"/>
      <c r="BNJ3" s="165"/>
      <c r="BNK3" s="165"/>
      <c r="BNL3" s="165"/>
      <c r="BNM3" s="165"/>
      <c r="BNN3" s="165"/>
      <c r="BNO3" s="165"/>
      <c r="BNP3" s="165"/>
      <c r="BNQ3" s="165"/>
      <c r="BNR3" s="165"/>
      <c r="BNS3" s="165"/>
      <c r="BNT3" s="165"/>
      <c r="BNU3" s="165"/>
      <c r="BNV3" s="165"/>
      <c r="BNW3" s="165"/>
      <c r="BNX3" s="165"/>
      <c r="BNY3" s="165"/>
      <c r="BNZ3" s="165"/>
      <c r="BOA3" s="165"/>
      <c r="BOB3" s="165"/>
      <c r="BOC3" s="165"/>
      <c r="BOD3" s="165"/>
      <c r="BOE3" s="165"/>
      <c r="BOF3" s="165"/>
      <c r="BOG3" s="165"/>
      <c r="BOH3" s="165"/>
      <c r="BOI3" s="165"/>
      <c r="BOJ3" s="165"/>
      <c r="BOK3" s="165"/>
      <c r="BOL3" s="165"/>
      <c r="BOM3" s="165"/>
      <c r="BON3" s="165"/>
      <c r="BOO3" s="165"/>
      <c r="BOP3" s="165"/>
      <c r="BOQ3" s="165"/>
      <c r="BOR3" s="165"/>
      <c r="BOS3" s="165"/>
      <c r="BOT3" s="165"/>
      <c r="BOU3" s="165"/>
      <c r="BOV3" s="165"/>
      <c r="BOW3" s="165"/>
      <c r="BOX3" s="165"/>
      <c r="BOY3" s="165"/>
      <c r="BOZ3" s="165"/>
      <c r="BPA3" s="165"/>
      <c r="BPB3" s="165"/>
      <c r="BPC3" s="165"/>
      <c r="BPD3" s="165"/>
      <c r="BPE3" s="165"/>
      <c r="BPF3" s="165"/>
      <c r="BPG3" s="165"/>
      <c r="BPH3" s="165"/>
      <c r="BPI3" s="165"/>
      <c r="BPJ3" s="165"/>
      <c r="BPK3" s="165"/>
      <c r="BPL3" s="165"/>
      <c r="BPM3" s="165"/>
      <c r="BPN3" s="165"/>
      <c r="BPO3" s="165"/>
      <c r="BPP3" s="165"/>
      <c r="BPQ3" s="165"/>
      <c r="BPR3" s="165"/>
      <c r="BPS3" s="165"/>
      <c r="BPT3" s="165"/>
      <c r="BPU3" s="165"/>
      <c r="BPV3" s="165"/>
      <c r="BPW3" s="165"/>
      <c r="BPX3" s="165"/>
      <c r="BPY3" s="165"/>
      <c r="BPZ3" s="165"/>
      <c r="BQA3" s="165"/>
      <c r="BQB3" s="165"/>
      <c r="BQC3" s="165"/>
      <c r="BQD3" s="165"/>
      <c r="BQE3" s="165"/>
      <c r="BQF3" s="165"/>
      <c r="BQG3" s="165"/>
      <c r="BQH3" s="165"/>
      <c r="BQI3" s="165"/>
      <c r="BQJ3" s="165"/>
      <c r="BQK3" s="165"/>
      <c r="BQL3" s="165"/>
      <c r="BQM3" s="165"/>
      <c r="BQN3" s="165"/>
      <c r="BQO3" s="165"/>
      <c r="BQP3" s="165"/>
      <c r="BQQ3" s="165"/>
      <c r="BQR3" s="165"/>
      <c r="BQS3" s="165"/>
      <c r="BQT3" s="165"/>
      <c r="BQU3" s="165"/>
      <c r="BQV3" s="165"/>
      <c r="BQW3" s="165"/>
      <c r="BQX3" s="165"/>
      <c r="BQY3" s="165"/>
      <c r="BQZ3" s="165"/>
      <c r="BRA3" s="165"/>
      <c r="BRB3" s="165"/>
      <c r="BRC3" s="165"/>
      <c r="BRD3" s="165"/>
      <c r="BRE3" s="165"/>
      <c r="BRF3" s="165"/>
      <c r="BRG3" s="165"/>
      <c r="BRH3" s="165"/>
      <c r="BRI3" s="165"/>
      <c r="BRJ3" s="165"/>
      <c r="BRK3" s="165"/>
      <c r="BRL3" s="165"/>
      <c r="BRM3" s="165"/>
      <c r="BRN3" s="165"/>
      <c r="BRO3" s="165"/>
      <c r="BRP3" s="165"/>
      <c r="BRQ3" s="165"/>
      <c r="BRR3" s="165"/>
      <c r="BRS3" s="165"/>
      <c r="BRT3" s="165"/>
      <c r="BRU3" s="165"/>
      <c r="BRV3" s="165"/>
      <c r="BRW3" s="165"/>
      <c r="BRX3" s="165"/>
      <c r="BRY3" s="165"/>
      <c r="BRZ3" s="165"/>
      <c r="BSA3" s="165"/>
      <c r="BSB3" s="165"/>
      <c r="BSC3" s="165"/>
      <c r="BSD3" s="165"/>
      <c r="BSE3" s="165"/>
      <c r="BSF3" s="165"/>
      <c r="BSG3" s="165"/>
      <c r="BSH3" s="165"/>
      <c r="BSI3" s="165"/>
      <c r="BSJ3" s="165"/>
      <c r="BSK3" s="165"/>
      <c r="BSL3" s="165"/>
      <c r="BSM3" s="165"/>
      <c r="BSN3" s="165"/>
      <c r="BSO3" s="165"/>
      <c r="BSP3" s="165"/>
      <c r="BSQ3" s="165"/>
      <c r="BSR3" s="165"/>
      <c r="BSS3" s="165"/>
      <c r="BST3" s="165"/>
      <c r="BSU3" s="165"/>
      <c r="BSV3" s="165"/>
      <c r="BSW3" s="165"/>
      <c r="BSX3" s="165"/>
      <c r="BSY3" s="165"/>
      <c r="BSZ3" s="165"/>
      <c r="BTA3" s="165"/>
      <c r="BTB3" s="165"/>
      <c r="BTC3" s="165"/>
      <c r="BTD3" s="165"/>
      <c r="BTE3" s="165"/>
      <c r="BTF3" s="165"/>
      <c r="BTG3" s="165"/>
      <c r="BTH3" s="165"/>
      <c r="BTI3" s="165"/>
      <c r="BTJ3" s="165"/>
      <c r="BTK3" s="165"/>
      <c r="BTL3" s="165"/>
      <c r="BTM3" s="165"/>
      <c r="BTN3" s="165"/>
      <c r="BTO3" s="165"/>
      <c r="BTP3" s="165"/>
      <c r="BTQ3" s="165"/>
      <c r="BTR3" s="165"/>
      <c r="BTS3" s="165"/>
      <c r="BTT3" s="165"/>
      <c r="BTU3" s="165"/>
      <c r="BTV3" s="165"/>
      <c r="BTW3" s="165"/>
      <c r="BTX3" s="165"/>
      <c r="BTY3" s="165"/>
      <c r="BTZ3" s="165"/>
      <c r="BUA3" s="165"/>
      <c r="BUB3" s="165"/>
      <c r="BUC3" s="165"/>
      <c r="BUD3" s="165"/>
      <c r="BUE3" s="165"/>
      <c r="BUF3" s="165"/>
      <c r="BUG3" s="165"/>
      <c r="BUH3" s="165"/>
      <c r="BUI3" s="165"/>
      <c r="BUJ3" s="165"/>
      <c r="BUK3" s="165"/>
      <c r="BUL3" s="165"/>
      <c r="BUM3" s="165"/>
      <c r="BUN3" s="165"/>
      <c r="BUO3" s="165"/>
      <c r="BUP3" s="165"/>
      <c r="BUQ3" s="165"/>
      <c r="BUR3" s="165"/>
      <c r="BUS3" s="165"/>
      <c r="BUT3" s="165"/>
      <c r="BUU3" s="165"/>
      <c r="BUV3" s="165"/>
      <c r="BUW3" s="165"/>
      <c r="BUX3" s="165"/>
      <c r="BUY3" s="165"/>
      <c r="BUZ3" s="165"/>
      <c r="BVA3" s="165"/>
      <c r="BVB3" s="165"/>
      <c r="BVC3" s="165"/>
      <c r="BVD3" s="165"/>
      <c r="BVE3" s="165"/>
      <c r="BVF3" s="165"/>
      <c r="BVG3" s="165"/>
      <c r="BVH3" s="165"/>
      <c r="BVI3" s="165"/>
      <c r="BVJ3" s="165"/>
      <c r="BVK3" s="165"/>
      <c r="BVL3" s="165"/>
      <c r="BVM3" s="165"/>
      <c r="BVN3" s="165"/>
      <c r="BVO3" s="165"/>
      <c r="BVP3" s="165"/>
      <c r="BVQ3" s="165"/>
      <c r="BVR3" s="165"/>
      <c r="BVS3" s="165"/>
      <c r="BVT3" s="165"/>
      <c r="BVU3" s="165"/>
      <c r="BVV3" s="165"/>
      <c r="BVW3" s="165"/>
      <c r="BVX3" s="165"/>
      <c r="BVY3" s="165"/>
      <c r="BVZ3" s="165"/>
      <c r="BWA3" s="165"/>
      <c r="BWB3" s="165"/>
      <c r="BWC3" s="165"/>
      <c r="BWD3" s="165"/>
      <c r="BWE3" s="165"/>
      <c r="BWF3" s="165"/>
      <c r="BWG3" s="165"/>
      <c r="BWH3" s="165"/>
      <c r="BWI3" s="165"/>
      <c r="BWJ3" s="165"/>
      <c r="BWK3" s="165"/>
      <c r="BWL3" s="165"/>
      <c r="BWM3" s="165"/>
      <c r="BWN3" s="165"/>
      <c r="BWO3" s="165"/>
      <c r="BWP3" s="165"/>
      <c r="BWQ3" s="165"/>
      <c r="BWR3" s="165"/>
      <c r="BWS3" s="165"/>
      <c r="BWT3" s="165"/>
      <c r="BWU3" s="165"/>
      <c r="BWV3" s="165"/>
      <c r="BWW3" s="165"/>
      <c r="BWX3" s="165"/>
      <c r="BWY3" s="165"/>
      <c r="BWZ3" s="165"/>
      <c r="BXA3" s="165"/>
      <c r="BXB3" s="165"/>
      <c r="BXC3" s="165"/>
      <c r="BXD3" s="165"/>
      <c r="BXE3" s="165"/>
      <c r="BXF3" s="165"/>
      <c r="BXG3" s="165"/>
      <c r="BXH3" s="165"/>
      <c r="BXI3" s="165"/>
      <c r="BXJ3" s="165"/>
      <c r="BXK3" s="165"/>
      <c r="BXL3" s="165"/>
      <c r="BXM3" s="165"/>
      <c r="BXN3" s="165"/>
      <c r="BXO3" s="165"/>
      <c r="BXP3" s="165"/>
      <c r="BXQ3" s="165"/>
      <c r="BXR3" s="165"/>
      <c r="BXS3" s="165"/>
      <c r="BXT3" s="165"/>
      <c r="BXU3" s="165"/>
      <c r="BXV3" s="165"/>
      <c r="BXW3" s="165"/>
      <c r="BXX3" s="165"/>
      <c r="BXY3" s="165"/>
      <c r="BXZ3" s="165"/>
      <c r="BYA3" s="165"/>
      <c r="BYB3" s="165"/>
      <c r="BYC3" s="165"/>
      <c r="BYD3" s="165"/>
      <c r="BYE3" s="165"/>
      <c r="BYF3" s="165"/>
      <c r="BYG3" s="165"/>
      <c r="BYH3" s="165"/>
      <c r="BYI3" s="165"/>
      <c r="BYJ3" s="165"/>
      <c r="BYK3" s="165"/>
      <c r="BYL3" s="165"/>
      <c r="BYM3" s="165"/>
      <c r="BYN3" s="165"/>
      <c r="BYO3" s="165"/>
      <c r="BYP3" s="165"/>
      <c r="BYQ3" s="165"/>
      <c r="BYR3" s="165"/>
      <c r="BYS3" s="165"/>
      <c r="BYT3" s="165"/>
      <c r="BYU3" s="165"/>
      <c r="BYV3" s="165"/>
      <c r="BYW3" s="165"/>
      <c r="BYX3" s="165"/>
      <c r="BYY3" s="165"/>
      <c r="BYZ3" s="165"/>
      <c r="BZA3" s="165"/>
      <c r="BZB3" s="165"/>
      <c r="BZC3" s="165"/>
      <c r="BZD3" s="165"/>
      <c r="BZE3" s="165"/>
      <c r="BZF3" s="165"/>
      <c r="BZG3" s="165"/>
      <c r="BZH3" s="165"/>
      <c r="BZI3" s="165"/>
      <c r="BZJ3" s="165"/>
      <c r="BZK3" s="165"/>
      <c r="BZL3" s="165"/>
      <c r="BZM3" s="165"/>
      <c r="BZN3" s="165"/>
      <c r="BZO3" s="165"/>
      <c r="BZP3" s="165"/>
      <c r="BZQ3" s="165"/>
      <c r="BZR3" s="165"/>
      <c r="BZS3" s="165"/>
      <c r="BZT3" s="165"/>
      <c r="BZU3" s="165"/>
      <c r="BZV3" s="165"/>
      <c r="BZW3" s="165"/>
      <c r="BZX3" s="165"/>
      <c r="BZY3" s="165"/>
      <c r="BZZ3" s="165"/>
      <c r="CAA3" s="165"/>
      <c r="CAB3" s="165"/>
      <c r="CAC3" s="165"/>
      <c r="CAD3" s="165"/>
      <c r="CAE3" s="165"/>
      <c r="CAF3" s="165"/>
      <c r="CAG3" s="165"/>
      <c r="CAH3" s="165"/>
      <c r="CAI3" s="165"/>
      <c r="CAJ3" s="165"/>
      <c r="CAK3" s="165"/>
      <c r="CAL3" s="165"/>
      <c r="CAM3" s="165"/>
      <c r="CAN3" s="165"/>
      <c r="CAO3" s="165"/>
      <c r="CAP3" s="165"/>
      <c r="CAQ3" s="165"/>
      <c r="CAR3" s="165"/>
      <c r="CAS3" s="165"/>
      <c r="CAT3" s="165"/>
      <c r="CAU3" s="165"/>
      <c r="CAV3" s="165"/>
      <c r="CAW3" s="165"/>
      <c r="CAX3" s="165"/>
      <c r="CAY3" s="165"/>
      <c r="CAZ3" s="165"/>
      <c r="CBA3" s="165"/>
      <c r="CBB3" s="165"/>
      <c r="CBC3" s="165"/>
      <c r="CBD3" s="165"/>
      <c r="CBE3" s="165"/>
      <c r="CBF3" s="165"/>
      <c r="CBG3" s="165"/>
      <c r="CBH3" s="165"/>
      <c r="CBI3" s="165"/>
      <c r="CBJ3" s="165"/>
      <c r="CBK3" s="165"/>
      <c r="CBL3" s="165"/>
      <c r="CBM3" s="165"/>
      <c r="CBN3" s="165"/>
      <c r="CBO3" s="165"/>
      <c r="CBP3" s="165"/>
      <c r="CBQ3" s="165"/>
      <c r="CBR3" s="165"/>
      <c r="CBS3" s="165"/>
      <c r="CBT3" s="165"/>
      <c r="CBU3" s="165"/>
      <c r="CBV3" s="165"/>
      <c r="CBW3" s="165"/>
      <c r="CBX3" s="165"/>
      <c r="CBY3" s="165"/>
      <c r="CBZ3" s="165"/>
      <c r="CCA3" s="165"/>
      <c r="CCB3" s="165"/>
      <c r="CCC3" s="165"/>
      <c r="CCD3" s="165"/>
      <c r="CCE3" s="165"/>
      <c r="CCF3" s="165"/>
      <c r="CCG3" s="165"/>
      <c r="CCH3" s="165"/>
      <c r="CCI3" s="165"/>
      <c r="CCJ3" s="165"/>
      <c r="CCK3" s="165"/>
      <c r="CCL3" s="165"/>
      <c r="CCM3" s="165"/>
      <c r="CCN3" s="165"/>
      <c r="CCO3" s="165"/>
      <c r="CCP3" s="165"/>
      <c r="CCQ3" s="165"/>
      <c r="CCR3" s="165"/>
      <c r="CCS3" s="165"/>
      <c r="CCT3" s="165"/>
      <c r="CCU3" s="165"/>
      <c r="CCV3" s="165"/>
      <c r="CCW3" s="165"/>
      <c r="CCX3" s="165"/>
      <c r="CCY3" s="165"/>
      <c r="CCZ3" s="165"/>
      <c r="CDA3" s="165"/>
      <c r="CDB3" s="165"/>
      <c r="CDC3" s="165"/>
      <c r="CDD3" s="165"/>
      <c r="CDE3" s="165"/>
      <c r="CDF3" s="165"/>
      <c r="CDG3" s="165"/>
      <c r="CDH3" s="165"/>
      <c r="CDI3" s="165"/>
      <c r="CDJ3" s="165"/>
      <c r="CDK3" s="165"/>
      <c r="CDL3" s="165"/>
      <c r="CDM3" s="165"/>
      <c r="CDN3" s="165"/>
      <c r="CDO3" s="165"/>
      <c r="CDP3" s="165"/>
      <c r="CDQ3" s="165"/>
      <c r="CDR3" s="165"/>
      <c r="CDS3" s="165"/>
      <c r="CDT3" s="165"/>
      <c r="CDU3" s="165"/>
      <c r="CDV3" s="165"/>
      <c r="CDW3" s="165"/>
      <c r="CDX3" s="165"/>
      <c r="CDY3" s="165"/>
      <c r="CDZ3" s="165"/>
      <c r="CEA3" s="165"/>
      <c r="CEB3" s="165"/>
      <c r="CEC3" s="165"/>
      <c r="CED3" s="165"/>
      <c r="CEE3" s="165"/>
      <c r="CEF3" s="165"/>
      <c r="CEG3" s="165"/>
      <c r="CEH3" s="165"/>
      <c r="CEI3" s="165"/>
      <c r="CEJ3" s="165"/>
      <c r="CEK3" s="165"/>
      <c r="CEL3" s="165"/>
      <c r="CEM3" s="165"/>
      <c r="CEN3" s="165"/>
      <c r="CEO3" s="165"/>
      <c r="CEP3" s="165"/>
      <c r="CEQ3" s="165"/>
      <c r="CER3" s="165"/>
      <c r="CES3" s="165"/>
      <c r="CET3" s="165"/>
      <c r="CEU3" s="165"/>
      <c r="CEV3" s="165"/>
      <c r="CEW3" s="165"/>
      <c r="CEX3" s="165"/>
      <c r="CEY3" s="165"/>
      <c r="CEZ3" s="165"/>
      <c r="CFA3" s="165"/>
      <c r="CFB3" s="165"/>
      <c r="CFC3" s="165"/>
      <c r="CFD3" s="165"/>
      <c r="CFE3" s="165"/>
      <c r="CFF3" s="165"/>
      <c r="CFG3" s="165"/>
      <c r="CFH3" s="165"/>
      <c r="CFI3" s="165"/>
      <c r="CFJ3" s="165"/>
      <c r="CFK3" s="165"/>
      <c r="CFL3" s="165"/>
      <c r="CFM3" s="165"/>
      <c r="CFN3" s="165"/>
      <c r="CFO3" s="165"/>
      <c r="CFP3" s="165"/>
      <c r="CFQ3" s="165"/>
      <c r="CFR3" s="165"/>
      <c r="CFS3" s="165"/>
      <c r="CFT3" s="165"/>
      <c r="CFU3" s="165"/>
      <c r="CFV3" s="165"/>
      <c r="CFW3" s="165"/>
      <c r="CFX3" s="165"/>
      <c r="CFY3" s="165"/>
      <c r="CFZ3" s="165"/>
      <c r="CGA3" s="165"/>
      <c r="CGB3" s="165"/>
      <c r="CGC3" s="165"/>
      <c r="CGD3" s="165"/>
      <c r="CGE3" s="165"/>
      <c r="CGF3" s="165"/>
      <c r="CGG3" s="165"/>
      <c r="CGH3" s="165"/>
      <c r="CGI3" s="165"/>
      <c r="CGJ3" s="165"/>
      <c r="CGK3" s="165"/>
      <c r="CGL3" s="165"/>
      <c r="CGM3" s="165"/>
      <c r="CGN3" s="165"/>
      <c r="CGO3" s="165"/>
      <c r="CGP3" s="165"/>
      <c r="CGQ3" s="165"/>
      <c r="CGR3" s="165"/>
      <c r="CGS3" s="165"/>
      <c r="CGT3" s="165"/>
      <c r="CGU3" s="165"/>
      <c r="CGV3" s="165"/>
      <c r="CGW3" s="165"/>
      <c r="CGX3" s="165"/>
      <c r="CGY3" s="165"/>
      <c r="CGZ3" s="165"/>
      <c r="CHA3" s="165"/>
      <c r="CHB3" s="165"/>
      <c r="CHC3" s="165"/>
      <c r="CHD3" s="165"/>
      <c r="CHE3" s="165"/>
      <c r="CHF3" s="165"/>
      <c r="CHG3" s="165"/>
      <c r="CHH3" s="165"/>
      <c r="CHI3" s="165"/>
      <c r="CHJ3" s="165"/>
      <c r="CHK3" s="165"/>
      <c r="CHL3" s="165"/>
      <c r="CHM3" s="165"/>
      <c r="CHN3" s="165"/>
      <c r="CHO3" s="165"/>
      <c r="CHP3" s="165"/>
      <c r="CHQ3" s="165"/>
      <c r="CHR3" s="165"/>
      <c r="CHS3" s="165"/>
      <c r="CHT3" s="165"/>
      <c r="CHU3" s="165"/>
      <c r="CHV3" s="165"/>
      <c r="CHW3" s="165"/>
      <c r="CHX3" s="165"/>
      <c r="CHY3" s="165"/>
      <c r="CHZ3" s="165"/>
      <c r="CIA3" s="165"/>
      <c r="CIB3" s="165"/>
      <c r="CIC3" s="165"/>
      <c r="CID3" s="165"/>
      <c r="CIE3" s="165"/>
      <c r="CIF3" s="165"/>
      <c r="CIG3" s="165"/>
      <c r="CIH3" s="165"/>
      <c r="CII3" s="165"/>
      <c r="CIJ3" s="165"/>
      <c r="CIK3" s="165"/>
      <c r="CIL3" s="165"/>
      <c r="CIM3" s="165"/>
      <c r="CIN3" s="165"/>
      <c r="CIO3" s="165"/>
      <c r="CIP3" s="165"/>
      <c r="CIQ3" s="165"/>
      <c r="CIR3" s="165"/>
      <c r="CIS3" s="165"/>
      <c r="CIT3" s="165"/>
      <c r="CIU3" s="165"/>
      <c r="CIV3" s="165"/>
      <c r="CIW3" s="165"/>
      <c r="CIX3" s="165"/>
      <c r="CIY3" s="165"/>
      <c r="CIZ3" s="165"/>
      <c r="CJA3" s="165"/>
      <c r="CJB3" s="165"/>
      <c r="CJC3" s="165"/>
      <c r="CJD3" s="165"/>
      <c r="CJE3" s="165"/>
      <c r="CJF3" s="165"/>
      <c r="CJG3" s="165"/>
      <c r="CJH3" s="165"/>
      <c r="CJI3" s="165"/>
      <c r="CJJ3" s="165"/>
      <c r="CJK3" s="165"/>
      <c r="CJL3" s="165"/>
      <c r="CJM3" s="165"/>
      <c r="CJN3" s="165"/>
      <c r="CJO3" s="165"/>
      <c r="CJP3" s="165"/>
      <c r="CJQ3" s="165"/>
      <c r="CJR3" s="165"/>
      <c r="CJS3" s="165"/>
      <c r="CJT3" s="165"/>
      <c r="CJU3" s="165"/>
      <c r="CJV3" s="165"/>
      <c r="CJW3" s="165"/>
      <c r="CJX3" s="165"/>
      <c r="CJY3" s="165"/>
      <c r="CJZ3" s="165"/>
      <c r="CKA3" s="165"/>
      <c r="CKB3" s="165"/>
      <c r="CKC3" s="165"/>
      <c r="CKD3" s="165"/>
      <c r="CKE3" s="165"/>
      <c r="CKF3" s="165"/>
      <c r="CKG3" s="165"/>
      <c r="CKH3" s="165"/>
      <c r="CKI3" s="165"/>
      <c r="CKJ3" s="165"/>
      <c r="CKK3" s="165"/>
      <c r="CKL3" s="165"/>
      <c r="CKM3" s="165"/>
      <c r="CKN3" s="165"/>
      <c r="CKO3" s="165"/>
      <c r="CKP3" s="165"/>
      <c r="CKQ3" s="165"/>
      <c r="CKR3" s="165"/>
      <c r="CKS3" s="165"/>
      <c r="CKT3" s="165"/>
      <c r="CKU3" s="165"/>
      <c r="CKV3" s="165"/>
      <c r="CKW3" s="165"/>
      <c r="CKX3" s="165"/>
      <c r="CKY3" s="165"/>
      <c r="CKZ3" s="165"/>
      <c r="CLA3" s="165"/>
      <c r="CLB3" s="165"/>
      <c r="CLC3" s="165"/>
      <c r="CLD3" s="165"/>
      <c r="CLE3" s="165"/>
      <c r="CLF3" s="165"/>
      <c r="CLG3" s="165"/>
      <c r="CLH3" s="165"/>
      <c r="CLI3" s="165"/>
      <c r="CLJ3" s="165"/>
      <c r="CLK3" s="165"/>
      <c r="CLL3" s="165"/>
      <c r="CLM3" s="165"/>
      <c r="CLN3" s="165"/>
      <c r="CLO3" s="165"/>
      <c r="CLP3" s="165"/>
      <c r="CLQ3" s="165"/>
      <c r="CLR3" s="165"/>
      <c r="CLS3" s="165"/>
      <c r="CLT3" s="165"/>
      <c r="CLU3" s="165"/>
      <c r="CLV3" s="165"/>
      <c r="CLW3" s="165"/>
      <c r="CLX3" s="165"/>
      <c r="CLY3" s="165"/>
      <c r="CLZ3" s="165"/>
      <c r="CMA3" s="165"/>
      <c r="CMB3" s="165"/>
      <c r="CMC3" s="165"/>
      <c r="CMD3" s="165"/>
      <c r="CME3" s="165"/>
      <c r="CMF3" s="165"/>
      <c r="CMG3" s="165"/>
      <c r="CMH3" s="165"/>
      <c r="CMI3" s="165"/>
      <c r="CMJ3" s="165"/>
      <c r="CMK3" s="165"/>
      <c r="CML3" s="165"/>
      <c r="CMM3" s="165"/>
      <c r="CMN3" s="165"/>
      <c r="CMO3" s="165"/>
      <c r="CMP3" s="165"/>
      <c r="CMQ3" s="165"/>
      <c r="CMR3" s="165"/>
      <c r="CMS3" s="165"/>
      <c r="CMT3" s="165"/>
      <c r="CMU3" s="165"/>
      <c r="CMV3" s="165"/>
      <c r="CMW3" s="165"/>
      <c r="CMX3" s="165"/>
      <c r="CMY3" s="165"/>
      <c r="CMZ3" s="165"/>
      <c r="CNA3" s="165"/>
      <c r="CNB3" s="165"/>
      <c r="CNC3" s="165"/>
      <c r="CND3" s="165"/>
      <c r="CNE3" s="165"/>
      <c r="CNF3" s="165"/>
      <c r="CNG3" s="165"/>
      <c r="CNH3" s="165"/>
      <c r="CNI3" s="165"/>
      <c r="CNJ3" s="165"/>
      <c r="CNK3" s="165"/>
      <c r="CNL3" s="165"/>
      <c r="CNM3" s="165"/>
      <c r="CNN3" s="165"/>
      <c r="CNO3" s="165"/>
      <c r="CNP3" s="165"/>
      <c r="CNQ3" s="165"/>
      <c r="CNR3" s="165"/>
      <c r="CNS3" s="165"/>
      <c r="CNT3" s="165"/>
      <c r="CNU3" s="165"/>
      <c r="CNV3" s="165"/>
      <c r="CNW3" s="165"/>
      <c r="CNX3" s="165"/>
      <c r="CNY3" s="165"/>
      <c r="CNZ3" s="165"/>
      <c r="COA3" s="165"/>
      <c r="COB3" s="165"/>
      <c r="COC3" s="165"/>
      <c r="COD3" s="165"/>
      <c r="COE3" s="165"/>
      <c r="COF3" s="165"/>
      <c r="COG3" s="165"/>
      <c r="COH3" s="165"/>
      <c r="COI3" s="165"/>
      <c r="COJ3" s="165"/>
      <c r="COK3" s="165"/>
      <c r="COL3" s="165"/>
      <c r="COM3" s="165"/>
      <c r="CON3" s="165"/>
      <c r="COO3" s="165"/>
      <c r="COP3" s="165"/>
      <c r="COQ3" s="165"/>
      <c r="COR3" s="165"/>
      <c r="COS3" s="165"/>
      <c r="COT3" s="165"/>
      <c r="COU3" s="165"/>
      <c r="COV3" s="165"/>
      <c r="COW3" s="165"/>
      <c r="COX3" s="165"/>
      <c r="COY3" s="165"/>
      <c r="COZ3" s="165"/>
      <c r="CPA3" s="165"/>
      <c r="CPB3" s="165"/>
      <c r="CPC3" s="165"/>
      <c r="CPD3" s="165"/>
      <c r="CPE3" s="165"/>
      <c r="CPF3" s="165"/>
      <c r="CPG3" s="165"/>
      <c r="CPH3" s="165"/>
      <c r="CPI3" s="165"/>
      <c r="CPJ3" s="165"/>
      <c r="CPK3" s="165"/>
      <c r="CPL3" s="165"/>
      <c r="CPM3" s="165"/>
      <c r="CPN3" s="165"/>
      <c r="CPO3" s="165"/>
      <c r="CPP3" s="165"/>
      <c r="CPQ3" s="165"/>
      <c r="CPR3" s="165"/>
      <c r="CPS3" s="165"/>
      <c r="CPT3" s="165"/>
      <c r="CPU3" s="165"/>
      <c r="CPV3" s="165"/>
      <c r="CPW3" s="165"/>
      <c r="CPX3" s="165"/>
      <c r="CPY3" s="165"/>
      <c r="CPZ3" s="165"/>
      <c r="CQA3" s="165"/>
      <c r="CQB3" s="165"/>
      <c r="CQC3" s="165"/>
      <c r="CQD3" s="165"/>
      <c r="CQE3" s="165"/>
      <c r="CQF3" s="165"/>
      <c r="CQG3" s="165"/>
      <c r="CQH3" s="165"/>
      <c r="CQI3" s="165"/>
      <c r="CQJ3" s="165"/>
      <c r="CQK3" s="165"/>
      <c r="CQL3" s="165"/>
      <c r="CQM3" s="165"/>
      <c r="CQN3" s="165"/>
      <c r="CQO3" s="165"/>
      <c r="CQP3" s="165"/>
      <c r="CQQ3" s="165"/>
      <c r="CQR3" s="165"/>
      <c r="CQS3" s="165"/>
      <c r="CQT3" s="165"/>
      <c r="CQU3" s="165"/>
      <c r="CQV3" s="165"/>
      <c r="CQW3" s="165"/>
      <c r="CQX3" s="165"/>
      <c r="CQY3" s="165"/>
      <c r="CQZ3" s="165"/>
      <c r="CRA3" s="165"/>
      <c r="CRB3" s="165"/>
      <c r="CRC3" s="165"/>
      <c r="CRD3" s="165"/>
      <c r="CRE3" s="165"/>
      <c r="CRF3" s="165"/>
      <c r="CRG3" s="165"/>
      <c r="CRH3" s="165"/>
      <c r="CRI3" s="165"/>
      <c r="CRJ3" s="165"/>
      <c r="CRK3" s="165"/>
      <c r="CRL3" s="165"/>
      <c r="CRM3" s="165"/>
      <c r="CRN3" s="165"/>
      <c r="CRO3" s="165"/>
      <c r="CRP3" s="165"/>
      <c r="CRQ3" s="165"/>
      <c r="CRR3" s="165"/>
      <c r="CRS3" s="165"/>
      <c r="CRT3" s="165"/>
      <c r="CRU3" s="165"/>
      <c r="CRV3" s="165"/>
      <c r="CRW3" s="165"/>
      <c r="CRX3" s="165"/>
      <c r="CRY3" s="165"/>
      <c r="CRZ3" s="165"/>
      <c r="CSA3" s="165"/>
      <c r="CSB3" s="165"/>
      <c r="CSC3" s="165"/>
      <c r="CSD3" s="165"/>
      <c r="CSE3" s="165"/>
      <c r="CSF3" s="165"/>
      <c r="CSG3" s="165"/>
      <c r="CSH3" s="165"/>
      <c r="CSI3" s="165"/>
      <c r="CSJ3" s="165"/>
      <c r="CSK3" s="165"/>
      <c r="CSL3" s="165"/>
      <c r="CSM3" s="165"/>
      <c r="CSN3" s="165"/>
      <c r="CSO3" s="165"/>
      <c r="CSP3" s="165"/>
      <c r="CSQ3" s="165"/>
      <c r="CSR3" s="165"/>
      <c r="CSS3" s="165"/>
      <c r="CST3" s="165"/>
      <c r="CSU3" s="165"/>
      <c r="CSV3" s="165"/>
      <c r="CSW3" s="165"/>
      <c r="CSX3" s="165"/>
      <c r="CSY3" s="165"/>
      <c r="CSZ3" s="165"/>
      <c r="CTA3" s="165"/>
      <c r="CTB3" s="165"/>
      <c r="CTC3" s="165"/>
      <c r="CTD3" s="165"/>
      <c r="CTE3" s="165"/>
      <c r="CTF3" s="165"/>
      <c r="CTG3" s="165"/>
      <c r="CTH3" s="165"/>
      <c r="CTI3" s="165"/>
      <c r="CTJ3" s="165"/>
      <c r="CTK3" s="165"/>
      <c r="CTL3" s="165"/>
      <c r="CTM3" s="165"/>
      <c r="CTN3" s="165"/>
      <c r="CTO3" s="165"/>
      <c r="CTP3" s="165"/>
      <c r="CTQ3" s="165"/>
      <c r="CTR3" s="165"/>
      <c r="CTS3" s="165"/>
      <c r="CTT3" s="165"/>
      <c r="CTU3" s="165"/>
      <c r="CTV3" s="165"/>
      <c r="CTW3" s="165"/>
      <c r="CTX3" s="165"/>
      <c r="CTY3" s="165"/>
      <c r="CTZ3" s="165"/>
      <c r="CUA3" s="165"/>
      <c r="CUB3" s="165"/>
      <c r="CUC3" s="165"/>
      <c r="CUD3" s="165"/>
      <c r="CUE3" s="165"/>
      <c r="CUF3" s="165"/>
      <c r="CUG3" s="165"/>
      <c r="CUH3" s="165"/>
      <c r="CUI3" s="165"/>
      <c r="CUJ3" s="165"/>
      <c r="CUK3" s="165"/>
      <c r="CUL3" s="165"/>
      <c r="CUM3" s="165"/>
      <c r="CUN3" s="165"/>
      <c r="CUO3" s="165"/>
      <c r="CUP3" s="165"/>
      <c r="CUQ3" s="165"/>
      <c r="CUR3" s="165"/>
      <c r="CUS3" s="165"/>
      <c r="CUT3" s="165"/>
      <c r="CUU3" s="165"/>
      <c r="CUV3" s="165"/>
      <c r="CUW3" s="165"/>
      <c r="CUX3" s="165"/>
      <c r="CUY3" s="165"/>
      <c r="CUZ3" s="165"/>
      <c r="CVA3" s="165"/>
      <c r="CVB3" s="165"/>
      <c r="CVC3" s="165"/>
      <c r="CVD3" s="165"/>
      <c r="CVE3" s="165"/>
      <c r="CVF3" s="165"/>
      <c r="CVG3" s="165"/>
      <c r="CVH3" s="165"/>
      <c r="CVI3" s="165"/>
      <c r="CVJ3" s="165"/>
      <c r="CVK3" s="165"/>
      <c r="CVL3" s="165"/>
      <c r="CVM3" s="165"/>
      <c r="CVN3" s="165"/>
      <c r="CVO3" s="165"/>
      <c r="CVP3" s="165"/>
      <c r="CVQ3" s="165"/>
      <c r="CVR3" s="165"/>
      <c r="CVS3" s="165"/>
      <c r="CVT3" s="165"/>
      <c r="CVU3" s="165"/>
      <c r="CVV3" s="165"/>
      <c r="CVW3" s="165"/>
      <c r="CVX3" s="165"/>
      <c r="CVY3" s="165"/>
      <c r="CVZ3" s="165"/>
      <c r="CWA3" s="165"/>
      <c r="CWB3" s="165"/>
      <c r="CWC3" s="165"/>
      <c r="CWD3" s="165"/>
      <c r="CWE3" s="165"/>
      <c r="CWF3" s="165"/>
      <c r="CWG3" s="165"/>
      <c r="CWH3" s="165"/>
      <c r="CWI3" s="165"/>
      <c r="CWJ3" s="165"/>
      <c r="CWK3" s="165"/>
      <c r="CWL3" s="165"/>
      <c r="CWM3" s="165"/>
      <c r="CWN3" s="165"/>
      <c r="CWO3" s="165"/>
      <c r="CWP3" s="165"/>
      <c r="CWQ3" s="165"/>
      <c r="CWR3" s="165"/>
      <c r="CWS3" s="165"/>
      <c r="CWT3" s="165"/>
      <c r="CWU3" s="165"/>
      <c r="CWV3" s="165"/>
      <c r="CWW3" s="165"/>
      <c r="CWX3" s="165"/>
      <c r="CWY3" s="165"/>
      <c r="CWZ3" s="165"/>
      <c r="CXA3" s="165"/>
      <c r="CXB3" s="165"/>
      <c r="CXC3" s="165"/>
      <c r="CXD3" s="165"/>
      <c r="CXE3" s="165"/>
      <c r="CXF3" s="165"/>
      <c r="CXG3" s="165"/>
      <c r="CXH3" s="165"/>
      <c r="CXI3" s="165"/>
      <c r="CXJ3" s="165"/>
      <c r="CXK3" s="165"/>
      <c r="CXL3" s="165"/>
      <c r="CXM3" s="165"/>
      <c r="CXN3" s="165"/>
      <c r="CXO3" s="165"/>
      <c r="CXP3" s="165"/>
      <c r="CXQ3" s="165"/>
      <c r="CXR3" s="165"/>
      <c r="CXS3" s="165"/>
      <c r="CXT3" s="165"/>
      <c r="CXU3" s="165"/>
      <c r="CXV3" s="165"/>
      <c r="CXW3" s="165"/>
      <c r="CXX3" s="165"/>
      <c r="CXY3" s="165"/>
      <c r="CXZ3" s="165"/>
      <c r="CYA3" s="165"/>
      <c r="CYB3" s="165"/>
      <c r="CYC3" s="165"/>
      <c r="CYD3" s="165"/>
      <c r="CYE3" s="165"/>
      <c r="CYF3" s="165"/>
      <c r="CYG3" s="165"/>
      <c r="CYH3" s="165"/>
      <c r="CYI3" s="165"/>
      <c r="CYJ3" s="165"/>
      <c r="CYK3" s="165"/>
      <c r="CYL3" s="165"/>
      <c r="CYM3" s="165"/>
      <c r="CYN3" s="165"/>
      <c r="CYO3" s="165"/>
      <c r="CYP3" s="165"/>
      <c r="CYQ3" s="165"/>
      <c r="CYR3" s="165"/>
      <c r="CYS3" s="165"/>
      <c r="CYT3" s="165"/>
      <c r="CYU3" s="165"/>
      <c r="CYV3" s="165"/>
      <c r="CYW3" s="165"/>
      <c r="CYX3" s="165"/>
      <c r="CYY3" s="165"/>
      <c r="CYZ3" s="165"/>
      <c r="CZA3" s="165"/>
      <c r="CZB3" s="165"/>
      <c r="CZC3" s="165"/>
      <c r="CZD3" s="165"/>
      <c r="CZE3" s="165"/>
      <c r="CZF3" s="165"/>
      <c r="CZG3" s="165"/>
      <c r="CZH3" s="165"/>
      <c r="CZI3" s="165"/>
      <c r="CZJ3" s="165"/>
      <c r="CZK3" s="165"/>
      <c r="CZL3" s="165"/>
      <c r="CZM3" s="165"/>
      <c r="CZN3" s="165"/>
      <c r="CZO3" s="165"/>
      <c r="CZP3" s="165"/>
      <c r="CZQ3" s="165"/>
      <c r="CZR3" s="165"/>
      <c r="CZS3" s="165"/>
      <c r="CZT3" s="165"/>
      <c r="CZU3" s="165"/>
      <c r="CZV3" s="165"/>
      <c r="CZW3" s="165"/>
      <c r="CZX3" s="165"/>
      <c r="CZY3" s="165"/>
      <c r="CZZ3" s="165"/>
      <c r="DAA3" s="165"/>
      <c r="DAB3" s="165"/>
      <c r="DAC3" s="165"/>
      <c r="DAD3" s="165"/>
      <c r="DAE3" s="165"/>
      <c r="DAF3" s="165"/>
      <c r="DAG3" s="165"/>
      <c r="DAH3" s="165"/>
      <c r="DAI3" s="165"/>
      <c r="DAJ3" s="165"/>
      <c r="DAK3" s="165"/>
      <c r="DAL3" s="165"/>
      <c r="DAM3" s="165"/>
      <c r="DAN3" s="165"/>
      <c r="DAO3" s="165"/>
      <c r="DAP3" s="165"/>
      <c r="DAQ3" s="165"/>
      <c r="DAR3" s="165"/>
      <c r="DAS3" s="165"/>
      <c r="DAT3" s="165"/>
      <c r="DAU3" s="165"/>
      <c r="DAV3" s="165"/>
      <c r="DAW3" s="165"/>
      <c r="DAX3" s="165"/>
      <c r="DAY3" s="165"/>
      <c r="DAZ3" s="165"/>
      <c r="DBA3" s="165"/>
      <c r="DBB3" s="165"/>
      <c r="DBC3" s="165"/>
      <c r="DBD3" s="165"/>
      <c r="DBE3" s="165"/>
      <c r="DBF3" s="165"/>
      <c r="DBG3" s="165"/>
      <c r="DBH3" s="165"/>
      <c r="DBI3" s="165"/>
      <c r="DBJ3" s="165"/>
      <c r="DBK3" s="165"/>
      <c r="DBL3" s="165"/>
      <c r="DBM3" s="165"/>
      <c r="DBN3" s="165"/>
      <c r="DBO3" s="165"/>
      <c r="DBP3" s="165"/>
      <c r="DBQ3" s="165"/>
      <c r="DBR3" s="165"/>
      <c r="DBS3" s="165"/>
      <c r="DBT3" s="165"/>
      <c r="DBU3" s="165"/>
      <c r="DBV3" s="165"/>
      <c r="DBW3" s="165"/>
      <c r="DBX3" s="165"/>
      <c r="DBY3" s="165"/>
      <c r="DBZ3" s="165"/>
      <c r="DCA3" s="165"/>
      <c r="DCB3" s="165"/>
      <c r="DCC3" s="165"/>
      <c r="DCD3" s="165"/>
      <c r="DCE3" s="165"/>
      <c r="DCF3" s="165"/>
      <c r="DCG3" s="165"/>
      <c r="DCH3" s="165"/>
      <c r="DCI3" s="165"/>
      <c r="DCJ3" s="165"/>
      <c r="DCK3" s="165"/>
      <c r="DCL3" s="165"/>
      <c r="DCM3" s="165"/>
      <c r="DCN3" s="165"/>
      <c r="DCO3" s="165"/>
      <c r="DCP3" s="165"/>
      <c r="DCQ3" s="165"/>
      <c r="DCR3" s="165"/>
      <c r="DCS3" s="165"/>
      <c r="DCT3" s="165"/>
      <c r="DCU3" s="165"/>
      <c r="DCV3" s="165"/>
      <c r="DCW3" s="165"/>
      <c r="DCX3" s="165"/>
      <c r="DCY3" s="165"/>
      <c r="DCZ3" s="165"/>
      <c r="DDA3" s="165"/>
      <c r="DDB3" s="165"/>
      <c r="DDC3" s="165"/>
      <c r="DDD3" s="165"/>
      <c r="DDE3" s="165"/>
      <c r="DDF3" s="165"/>
      <c r="DDG3" s="165"/>
      <c r="DDH3" s="165"/>
      <c r="DDI3" s="165"/>
      <c r="DDJ3" s="165"/>
      <c r="DDK3" s="165"/>
      <c r="DDL3" s="165"/>
      <c r="DDM3" s="165"/>
      <c r="DDN3" s="165"/>
      <c r="DDO3" s="165"/>
      <c r="DDP3" s="165"/>
      <c r="DDQ3" s="165"/>
      <c r="DDR3" s="165"/>
      <c r="DDS3" s="165"/>
      <c r="DDT3" s="165"/>
      <c r="DDU3" s="165"/>
      <c r="DDV3" s="165"/>
      <c r="DDW3" s="165"/>
      <c r="DDX3" s="165"/>
      <c r="DDY3" s="165"/>
      <c r="DDZ3" s="165"/>
      <c r="DEA3" s="165"/>
      <c r="DEB3" s="165"/>
      <c r="DEC3" s="165"/>
      <c r="DED3" s="165"/>
      <c r="DEE3" s="165"/>
      <c r="DEF3" s="165"/>
      <c r="DEG3" s="165"/>
      <c r="DEH3" s="165"/>
      <c r="DEI3" s="165"/>
      <c r="DEJ3" s="165"/>
      <c r="DEK3" s="165"/>
      <c r="DEL3" s="165"/>
      <c r="DEM3" s="165"/>
      <c r="DEN3" s="165"/>
      <c r="DEO3" s="165"/>
      <c r="DEP3" s="165"/>
      <c r="DEQ3" s="165"/>
      <c r="DER3" s="165"/>
      <c r="DES3" s="165"/>
      <c r="DET3" s="165"/>
      <c r="DEU3" s="165"/>
      <c r="DEV3" s="165"/>
      <c r="DEW3" s="165"/>
      <c r="DEX3" s="165"/>
      <c r="DEY3" s="165"/>
      <c r="DEZ3" s="165"/>
      <c r="DFA3" s="165"/>
      <c r="DFB3" s="165"/>
      <c r="DFC3" s="165"/>
      <c r="DFD3" s="165"/>
      <c r="DFE3" s="165"/>
      <c r="DFF3" s="165"/>
      <c r="DFG3" s="165"/>
      <c r="DFH3" s="165"/>
      <c r="DFI3" s="165"/>
      <c r="DFJ3" s="165"/>
      <c r="DFK3" s="165"/>
      <c r="DFL3" s="165"/>
      <c r="DFM3" s="165"/>
      <c r="DFN3" s="165"/>
      <c r="DFO3" s="165"/>
      <c r="DFP3" s="165"/>
      <c r="DFQ3" s="165"/>
      <c r="DFR3" s="165"/>
      <c r="DFS3" s="165"/>
      <c r="DFT3" s="165"/>
      <c r="DFU3" s="165"/>
      <c r="DFV3" s="165"/>
      <c r="DFW3" s="165"/>
      <c r="DFX3" s="165"/>
      <c r="DFY3" s="165"/>
      <c r="DFZ3" s="165"/>
      <c r="DGA3" s="165"/>
      <c r="DGB3" s="165"/>
      <c r="DGC3" s="165"/>
      <c r="DGD3" s="165"/>
      <c r="DGE3" s="165"/>
      <c r="DGF3" s="165"/>
      <c r="DGG3" s="165"/>
      <c r="DGH3" s="165"/>
      <c r="DGI3" s="165"/>
      <c r="DGJ3" s="165"/>
      <c r="DGK3" s="165"/>
      <c r="DGL3" s="165"/>
      <c r="DGM3" s="165"/>
      <c r="DGN3" s="165"/>
      <c r="DGO3" s="165"/>
      <c r="DGP3" s="165"/>
      <c r="DGQ3" s="165"/>
      <c r="DGR3" s="165"/>
      <c r="DGS3" s="165"/>
      <c r="DGT3" s="165"/>
      <c r="DGU3" s="165"/>
      <c r="DGV3" s="165"/>
      <c r="DGW3" s="165"/>
      <c r="DGX3" s="165"/>
      <c r="DGY3" s="165"/>
      <c r="DGZ3" s="165"/>
      <c r="DHA3" s="165"/>
      <c r="DHB3" s="165"/>
      <c r="DHC3" s="165"/>
      <c r="DHD3" s="165"/>
      <c r="DHE3" s="165"/>
      <c r="DHF3" s="165"/>
      <c r="DHG3" s="165"/>
      <c r="DHH3" s="165"/>
      <c r="DHI3" s="165"/>
      <c r="DHJ3" s="165"/>
      <c r="DHK3" s="165"/>
      <c r="DHL3" s="165"/>
      <c r="DHM3" s="165"/>
      <c r="DHN3" s="165"/>
      <c r="DHO3" s="165"/>
      <c r="DHP3" s="165"/>
      <c r="DHQ3" s="165"/>
      <c r="DHR3" s="165"/>
      <c r="DHS3" s="165"/>
      <c r="DHT3" s="165"/>
      <c r="DHU3" s="165"/>
      <c r="DHV3" s="165"/>
      <c r="DHW3" s="165"/>
      <c r="DHX3" s="165"/>
      <c r="DHY3" s="165"/>
      <c r="DHZ3" s="165"/>
      <c r="DIA3" s="165"/>
      <c r="DIB3" s="165"/>
      <c r="DIC3" s="165"/>
      <c r="DID3" s="165"/>
      <c r="DIE3" s="165"/>
      <c r="DIF3" s="165"/>
      <c r="DIG3" s="165"/>
      <c r="DIH3" s="165"/>
      <c r="DII3" s="165"/>
      <c r="DIJ3" s="165"/>
      <c r="DIK3" s="165"/>
      <c r="DIL3" s="165"/>
      <c r="DIM3" s="165"/>
      <c r="DIN3" s="165"/>
      <c r="DIO3" s="165"/>
      <c r="DIP3" s="165"/>
      <c r="DIQ3" s="165"/>
      <c r="DIR3" s="165"/>
      <c r="DIS3" s="165"/>
      <c r="DIT3" s="165"/>
      <c r="DIU3" s="165"/>
      <c r="DIV3" s="165"/>
      <c r="DIW3" s="165"/>
      <c r="DIX3" s="165"/>
      <c r="DIY3" s="165"/>
      <c r="DIZ3" s="165"/>
      <c r="DJA3" s="165"/>
      <c r="DJB3" s="165"/>
      <c r="DJC3" s="165"/>
      <c r="DJD3" s="165"/>
      <c r="DJE3" s="165"/>
      <c r="DJF3" s="165"/>
      <c r="DJG3" s="165"/>
      <c r="DJH3" s="165"/>
      <c r="DJI3" s="165"/>
      <c r="DJJ3" s="165"/>
      <c r="DJK3" s="165"/>
      <c r="DJL3" s="165"/>
      <c r="DJM3" s="165"/>
      <c r="DJN3" s="165"/>
      <c r="DJO3" s="165"/>
      <c r="DJP3" s="165"/>
      <c r="DJQ3" s="165"/>
      <c r="DJR3" s="165"/>
      <c r="DJS3" s="165"/>
      <c r="DJT3" s="165"/>
      <c r="DJU3" s="165"/>
      <c r="DJV3" s="165"/>
      <c r="DJW3" s="165"/>
      <c r="DJX3" s="165"/>
      <c r="DJY3" s="165"/>
      <c r="DJZ3" s="165"/>
      <c r="DKA3" s="165"/>
      <c r="DKB3" s="165"/>
      <c r="DKC3" s="165"/>
      <c r="DKD3" s="165"/>
      <c r="DKE3" s="165"/>
      <c r="DKF3" s="165"/>
      <c r="DKG3" s="165"/>
      <c r="DKH3" s="165"/>
      <c r="DKI3" s="165"/>
      <c r="DKJ3" s="165"/>
      <c r="DKK3" s="165"/>
      <c r="DKL3" s="165"/>
      <c r="DKM3" s="165"/>
      <c r="DKN3" s="165"/>
      <c r="DKO3" s="165"/>
      <c r="DKP3" s="165"/>
      <c r="DKQ3" s="165"/>
      <c r="DKR3" s="165"/>
      <c r="DKS3" s="165"/>
      <c r="DKT3" s="165"/>
      <c r="DKU3" s="165"/>
      <c r="DKV3" s="165"/>
      <c r="DKW3" s="165"/>
      <c r="DKX3" s="165"/>
      <c r="DKY3" s="165"/>
      <c r="DKZ3" s="165"/>
      <c r="DLA3" s="165"/>
      <c r="DLB3" s="165"/>
      <c r="DLC3" s="165"/>
      <c r="DLD3" s="165"/>
      <c r="DLE3" s="165"/>
      <c r="DLF3" s="165"/>
      <c r="DLG3" s="165"/>
      <c r="DLH3" s="165"/>
      <c r="DLI3" s="165"/>
      <c r="DLJ3" s="165"/>
      <c r="DLK3" s="165"/>
      <c r="DLL3" s="165"/>
      <c r="DLM3" s="165"/>
      <c r="DLN3" s="165"/>
      <c r="DLO3" s="165"/>
      <c r="DLP3" s="165"/>
      <c r="DLQ3" s="165"/>
      <c r="DLR3" s="165"/>
      <c r="DLS3" s="165"/>
      <c r="DLT3" s="165"/>
      <c r="DLU3" s="165"/>
      <c r="DLV3" s="165"/>
      <c r="DLW3" s="165"/>
      <c r="DLX3" s="165"/>
      <c r="DLY3" s="165"/>
      <c r="DLZ3" s="165"/>
      <c r="DMA3" s="165"/>
      <c r="DMB3" s="165"/>
      <c r="DMC3" s="165"/>
      <c r="DMD3" s="165"/>
      <c r="DME3" s="165"/>
      <c r="DMF3" s="165"/>
      <c r="DMG3" s="165"/>
      <c r="DMH3" s="165"/>
      <c r="DMI3" s="165"/>
      <c r="DMJ3" s="165"/>
      <c r="DMK3" s="165"/>
      <c r="DML3" s="165"/>
      <c r="DMM3" s="165"/>
      <c r="DMN3" s="165"/>
      <c r="DMO3" s="165"/>
      <c r="DMP3" s="165"/>
      <c r="DMQ3" s="165"/>
      <c r="DMR3" s="165"/>
      <c r="DMS3" s="165"/>
      <c r="DMT3" s="165"/>
      <c r="DMU3" s="165"/>
      <c r="DMV3" s="165"/>
      <c r="DMW3" s="165"/>
      <c r="DMX3" s="165"/>
      <c r="DMY3" s="165"/>
      <c r="DMZ3" s="165"/>
      <c r="DNA3" s="165"/>
      <c r="DNB3" s="165"/>
      <c r="DNC3" s="165"/>
      <c r="DND3" s="165"/>
      <c r="DNE3" s="165"/>
      <c r="DNF3" s="165"/>
      <c r="DNG3" s="165"/>
      <c r="DNH3" s="165"/>
      <c r="DNI3" s="165"/>
      <c r="DNJ3" s="165"/>
      <c r="DNK3" s="165"/>
      <c r="DNL3" s="165"/>
      <c r="DNM3" s="165"/>
      <c r="DNN3" s="165"/>
      <c r="DNO3" s="165"/>
      <c r="DNP3" s="165"/>
      <c r="DNQ3" s="165"/>
      <c r="DNR3" s="165"/>
      <c r="DNS3" s="165"/>
      <c r="DNT3" s="165"/>
      <c r="DNU3" s="165"/>
      <c r="DNV3" s="165"/>
      <c r="DNW3" s="165"/>
      <c r="DNX3" s="165"/>
      <c r="DNY3" s="165"/>
      <c r="DNZ3" s="165"/>
      <c r="DOA3" s="165"/>
      <c r="DOB3" s="165"/>
      <c r="DOC3" s="165"/>
      <c r="DOD3" s="165"/>
      <c r="DOE3" s="165"/>
      <c r="DOF3" s="165"/>
      <c r="DOG3" s="165"/>
      <c r="DOH3" s="165"/>
      <c r="DOI3" s="165"/>
      <c r="DOJ3" s="165"/>
      <c r="DOK3" s="165"/>
      <c r="DOL3" s="165"/>
      <c r="DOM3" s="165"/>
      <c r="DON3" s="165"/>
      <c r="DOO3" s="165"/>
      <c r="DOP3" s="165"/>
      <c r="DOQ3" s="165"/>
      <c r="DOR3" s="165"/>
      <c r="DOS3" s="165"/>
      <c r="DOT3" s="165"/>
      <c r="DOU3" s="165"/>
      <c r="DOV3" s="165"/>
      <c r="DOW3" s="165"/>
      <c r="DOX3" s="165"/>
      <c r="DOY3" s="165"/>
      <c r="DOZ3" s="165"/>
      <c r="DPA3" s="165"/>
      <c r="DPB3" s="165"/>
      <c r="DPC3" s="165"/>
      <c r="DPD3" s="165"/>
      <c r="DPE3" s="165"/>
      <c r="DPF3" s="165"/>
      <c r="DPG3" s="165"/>
      <c r="DPH3" s="165"/>
      <c r="DPI3" s="165"/>
      <c r="DPJ3" s="165"/>
      <c r="DPK3" s="165"/>
      <c r="DPL3" s="165"/>
      <c r="DPM3" s="165"/>
      <c r="DPN3" s="165"/>
      <c r="DPO3" s="165"/>
      <c r="DPP3" s="165"/>
      <c r="DPQ3" s="165"/>
      <c r="DPR3" s="165"/>
      <c r="DPS3" s="165"/>
      <c r="DPT3" s="165"/>
      <c r="DPU3" s="165"/>
      <c r="DPV3" s="165"/>
      <c r="DPW3" s="165"/>
      <c r="DPX3" s="165"/>
      <c r="DPY3" s="165"/>
      <c r="DPZ3" s="165"/>
      <c r="DQA3" s="165"/>
      <c r="DQB3" s="165"/>
      <c r="DQC3" s="165"/>
      <c r="DQD3" s="165"/>
      <c r="DQE3" s="165"/>
      <c r="DQF3" s="165"/>
      <c r="DQG3" s="165"/>
      <c r="DQH3" s="165"/>
      <c r="DQI3" s="165"/>
      <c r="DQJ3" s="165"/>
      <c r="DQK3" s="165"/>
      <c r="DQL3" s="165"/>
      <c r="DQM3" s="165"/>
      <c r="DQN3" s="165"/>
      <c r="DQO3" s="165"/>
      <c r="DQP3" s="165"/>
      <c r="DQQ3" s="165"/>
      <c r="DQR3" s="165"/>
      <c r="DQS3" s="165"/>
      <c r="DQT3" s="165"/>
      <c r="DQU3" s="165"/>
      <c r="DQV3" s="165"/>
      <c r="DQW3" s="165"/>
      <c r="DQX3" s="165"/>
      <c r="DQY3" s="165"/>
      <c r="DQZ3" s="165"/>
      <c r="DRA3" s="165"/>
      <c r="DRB3" s="165"/>
      <c r="DRC3" s="165"/>
      <c r="DRD3" s="165"/>
      <c r="DRE3" s="165"/>
      <c r="DRF3" s="165"/>
      <c r="DRG3" s="165"/>
      <c r="DRH3" s="165"/>
      <c r="DRI3" s="165"/>
      <c r="DRJ3" s="165"/>
      <c r="DRK3" s="165"/>
      <c r="DRL3" s="165"/>
      <c r="DRM3" s="165"/>
      <c r="DRN3" s="165"/>
      <c r="DRO3" s="165"/>
      <c r="DRP3" s="165"/>
      <c r="DRQ3" s="165"/>
      <c r="DRR3" s="165"/>
      <c r="DRS3" s="165"/>
      <c r="DRT3" s="165"/>
      <c r="DRU3" s="165"/>
      <c r="DRV3" s="165"/>
      <c r="DRW3" s="165"/>
      <c r="DRX3" s="165"/>
      <c r="DRY3" s="165"/>
      <c r="DRZ3" s="165"/>
      <c r="DSA3" s="165"/>
      <c r="DSB3" s="165"/>
      <c r="DSC3" s="165"/>
      <c r="DSD3" s="165"/>
      <c r="DSE3" s="165"/>
      <c r="DSF3" s="165"/>
      <c r="DSG3" s="165"/>
      <c r="DSH3" s="165"/>
      <c r="DSI3" s="165"/>
      <c r="DSJ3" s="165"/>
      <c r="DSK3" s="165"/>
      <c r="DSL3" s="165"/>
      <c r="DSM3" s="165"/>
      <c r="DSN3" s="165"/>
      <c r="DSO3" s="165"/>
      <c r="DSP3" s="165"/>
      <c r="DSQ3" s="165"/>
      <c r="DSR3" s="165"/>
      <c r="DSS3" s="165"/>
      <c r="DST3" s="165"/>
      <c r="DSU3" s="165"/>
      <c r="DSV3" s="165"/>
      <c r="DSW3" s="165"/>
      <c r="DSX3" s="165"/>
      <c r="DSY3" s="165"/>
      <c r="DSZ3" s="165"/>
      <c r="DTA3" s="165"/>
      <c r="DTB3" s="165"/>
      <c r="DTC3" s="165"/>
      <c r="DTD3" s="165"/>
      <c r="DTE3" s="165"/>
      <c r="DTF3" s="165"/>
      <c r="DTG3" s="165"/>
      <c r="DTH3" s="165"/>
      <c r="DTI3" s="165"/>
      <c r="DTJ3" s="165"/>
      <c r="DTK3" s="165"/>
      <c r="DTL3" s="165"/>
      <c r="DTM3" s="165"/>
      <c r="DTN3" s="165"/>
      <c r="DTO3" s="165"/>
      <c r="DTP3" s="165"/>
      <c r="DTQ3" s="165"/>
      <c r="DTR3" s="165"/>
      <c r="DTS3" s="165"/>
      <c r="DTT3" s="165"/>
      <c r="DTU3" s="165"/>
      <c r="DTV3" s="165"/>
      <c r="DTW3" s="165"/>
      <c r="DTX3" s="165"/>
      <c r="DTY3" s="165"/>
      <c r="DTZ3" s="165"/>
      <c r="DUA3" s="165"/>
      <c r="DUB3" s="165"/>
      <c r="DUC3" s="165"/>
      <c r="DUD3" s="165"/>
      <c r="DUE3" s="165"/>
      <c r="DUF3" s="165"/>
      <c r="DUG3" s="165"/>
      <c r="DUH3" s="165"/>
      <c r="DUI3" s="165"/>
      <c r="DUJ3" s="165"/>
      <c r="DUK3" s="165"/>
      <c r="DUL3" s="165"/>
      <c r="DUM3" s="165"/>
      <c r="DUN3" s="165"/>
      <c r="DUO3" s="165"/>
      <c r="DUP3" s="165"/>
      <c r="DUQ3" s="165"/>
      <c r="DUR3" s="165"/>
      <c r="DUS3" s="165"/>
      <c r="DUT3" s="165"/>
      <c r="DUU3" s="165"/>
      <c r="DUV3" s="165"/>
      <c r="DUW3" s="165"/>
      <c r="DUX3" s="165"/>
      <c r="DUY3" s="165"/>
      <c r="DUZ3" s="165"/>
      <c r="DVA3" s="165"/>
      <c r="DVB3" s="165"/>
      <c r="DVC3" s="165"/>
      <c r="DVD3" s="165"/>
      <c r="DVE3" s="165"/>
      <c r="DVF3" s="165"/>
      <c r="DVG3" s="165"/>
      <c r="DVH3" s="165"/>
      <c r="DVI3" s="165"/>
      <c r="DVJ3" s="165"/>
      <c r="DVK3" s="165"/>
      <c r="DVL3" s="165"/>
      <c r="DVM3" s="165"/>
      <c r="DVN3" s="165"/>
      <c r="DVO3" s="165"/>
      <c r="DVP3" s="165"/>
      <c r="DVQ3" s="165"/>
      <c r="DVR3" s="165"/>
      <c r="DVS3" s="165"/>
      <c r="DVT3" s="165"/>
      <c r="DVU3" s="165"/>
      <c r="DVV3" s="165"/>
      <c r="DVW3" s="165"/>
      <c r="DVX3" s="165"/>
      <c r="DVY3" s="165"/>
      <c r="DVZ3" s="165"/>
      <c r="DWA3" s="165"/>
      <c r="DWB3" s="165"/>
      <c r="DWC3" s="165"/>
      <c r="DWD3" s="165"/>
      <c r="DWE3" s="165"/>
      <c r="DWF3" s="165"/>
      <c r="DWG3" s="165"/>
      <c r="DWH3" s="165"/>
      <c r="DWI3" s="165"/>
      <c r="DWJ3" s="165"/>
      <c r="DWK3" s="165"/>
      <c r="DWL3" s="165"/>
      <c r="DWM3" s="165"/>
      <c r="DWN3" s="165"/>
      <c r="DWO3" s="165"/>
      <c r="DWP3" s="165"/>
      <c r="DWQ3" s="165"/>
      <c r="DWR3" s="165"/>
      <c r="DWS3" s="165"/>
      <c r="DWT3" s="165"/>
      <c r="DWU3" s="165"/>
      <c r="DWV3" s="165"/>
      <c r="DWW3" s="165"/>
      <c r="DWX3" s="165"/>
      <c r="DWY3" s="165"/>
      <c r="DWZ3" s="165"/>
      <c r="DXA3" s="165"/>
      <c r="DXB3" s="165"/>
      <c r="DXC3" s="165"/>
      <c r="DXD3" s="165"/>
      <c r="DXE3" s="165"/>
      <c r="DXF3" s="165"/>
      <c r="DXG3" s="165"/>
      <c r="DXH3" s="165"/>
      <c r="DXI3" s="165"/>
      <c r="DXJ3" s="165"/>
      <c r="DXK3" s="165"/>
      <c r="DXL3" s="165"/>
      <c r="DXM3" s="165"/>
      <c r="DXN3" s="165"/>
      <c r="DXO3" s="165"/>
      <c r="DXP3" s="165"/>
      <c r="DXQ3" s="165"/>
      <c r="DXR3" s="165"/>
      <c r="DXS3" s="165"/>
      <c r="DXT3" s="165"/>
      <c r="DXU3" s="165"/>
      <c r="DXV3" s="165"/>
      <c r="DXW3" s="165"/>
      <c r="DXX3" s="165"/>
      <c r="DXY3" s="165"/>
      <c r="DXZ3" s="165"/>
      <c r="DYA3" s="165"/>
      <c r="DYB3" s="165"/>
      <c r="DYC3" s="165"/>
      <c r="DYD3" s="165"/>
      <c r="DYE3" s="165"/>
      <c r="DYF3" s="165"/>
      <c r="DYG3" s="165"/>
      <c r="DYH3" s="165"/>
      <c r="DYI3" s="165"/>
      <c r="DYJ3" s="165"/>
      <c r="DYK3" s="165"/>
      <c r="DYL3" s="165"/>
      <c r="DYM3" s="165"/>
      <c r="DYN3" s="165"/>
      <c r="DYO3" s="165"/>
      <c r="DYP3" s="165"/>
      <c r="DYQ3" s="165"/>
      <c r="DYR3" s="165"/>
      <c r="DYS3" s="165"/>
      <c r="DYT3" s="165"/>
      <c r="DYU3" s="165"/>
      <c r="DYV3" s="165"/>
      <c r="DYW3" s="165"/>
      <c r="DYX3" s="165"/>
      <c r="DYY3" s="165"/>
      <c r="DYZ3" s="165"/>
      <c r="DZA3" s="165"/>
      <c r="DZB3" s="165"/>
      <c r="DZC3" s="165"/>
      <c r="DZD3" s="165"/>
      <c r="DZE3" s="165"/>
      <c r="DZF3" s="165"/>
      <c r="DZG3" s="165"/>
      <c r="DZH3" s="165"/>
      <c r="DZI3" s="165"/>
      <c r="DZJ3" s="165"/>
      <c r="DZK3" s="165"/>
      <c r="DZL3" s="165"/>
      <c r="DZM3" s="165"/>
      <c r="DZN3" s="165"/>
      <c r="DZO3" s="165"/>
      <c r="DZP3" s="165"/>
      <c r="DZQ3" s="165"/>
      <c r="DZR3" s="165"/>
      <c r="DZS3" s="165"/>
      <c r="DZT3" s="165"/>
      <c r="DZU3" s="165"/>
      <c r="DZV3" s="165"/>
      <c r="DZW3" s="165"/>
      <c r="DZX3" s="165"/>
      <c r="DZY3" s="165"/>
      <c r="DZZ3" s="165"/>
      <c r="EAA3" s="165"/>
      <c r="EAB3" s="165"/>
      <c r="EAC3" s="165"/>
      <c r="EAD3" s="165"/>
      <c r="EAE3" s="165"/>
      <c r="EAF3" s="165"/>
      <c r="EAG3" s="165"/>
      <c r="EAH3" s="165"/>
      <c r="EAI3" s="165"/>
      <c r="EAJ3" s="165"/>
      <c r="EAK3" s="165"/>
      <c r="EAL3" s="165"/>
      <c r="EAM3" s="165"/>
      <c r="EAN3" s="165"/>
      <c r="EAO3" s="165"/>
      <c r="EAP3" s="165"/>
      <c r="EAQ3" s="165"/>
      <c r="EAR3" s="165"/>
      <c r="EAS3" s="165"/>
      <c r="EAT3" s="165"/>
      <c r="EAU3" s="165"/>
      <c r="EAV3" s="165"/>
      <c r="EAW3" s="165"/>
      <c r="EAX3" s="165"/>
      <c r="EAY3" s="165"/>
      <c r="EAZ3" s="165"/>
      <c r="EBA3" s="165"/>
      <c r="EBB3" s="165"/>
      <c r="EBC3" s="165"/>
      <c r="EBD3" s="165"/>
      <c r="EBE3" s="165"/>
      <c r="EBF3" s="165"/>
      <c r="EBG3" s="165"/>
      <c r="EBH3" s="165"/>
      <c r="EBI3" s="165"/>
      <c r="EBJ3" s="165"/>
      <c r="EBK3" s="165"/>
      <c r="EBL3" s="165"/>
      <c r="EBM3" s="165"/>
      <c r="EBN3" s="165"/>
      <c r="EBO3" s="165"/>
      <c r="EBP3" s="165"/>
      <c r="EBQ3" s="165"/>
      <c r="EBR3" s="165"/>
      <c r="EBS3" s="165"/>
      <c r="EBT3" s="165"/>
      <c r="EBU3" s="165"/>
      <c r="EBV3" s="165"/>
      <c r="EBW3" s="165"/>
      <c r="EBX3" s="165"/>
      <c r="EBY3" s="165"/>
      <c r="EBZ3" s="165"/>
      <c r="ECA3" s="165"/>
      <c r="ECB3" s="165"/>
      <c r="ECC3" s="165"/>
      <c r="ECD3" s="165"/>
      <c r="ECE3" s="165"/>
      <c r="ECF3" s="165"/>
      <c r="ECG3" s="165"/>
      <c r="ECH3" s="165"/>
      <c r="ECI3" s="165"/>
      <c r="ECJ3" s="165"/>
      <c r="ECK3" s="165"/>
      <c r="ECL3" s="165"/>
      <c r="ECM3" s="165"/>
      <c r="ECN3" s="165"/>
      <c r="ECO3" s="165"/>
      <c r="ECP3" s="165"/>
      <c r="ECQ3" s="165"/>
      <c r="ECR3" s="165"/>
      <c r="ECS3" s="165"/>
      <c r="ECT3" s="165"/>
      <c r="ECU3" s="165"/>
      <c r="ECV3" s="165"/>
      <c r="ECW3" s="165"/>
      <c r="ECX3" s="165"/>
      <c r="ECY3" s="165"/>
      <c r="ECZ3" s="165"/>
      <c r="EDA3" s="165"/>
      <c r="EDB3" s="165"/>
      <c r="EDC3" s="165"/>
      <c r="EDD3" s="165"/>
      <c r="EDE3" s="165"/>
      <c r="EDF3" s="165"/>
      <c r="EDG3" s="165"/>
      <c r="EDH3" s="165"/>
      <c r="EDI3" s="165"/>
      <c r="EDJ3" s="165"/>
      <c r="EDK3" s="165"/>
      <c r="EDL3" s="165"/>
      <c r="EDM3" s="165"/>
      <c r="EDN3" s="165"/>
      <c r="EDO3" s="165"/>
      <c r="EDP3" s="165"/>
      <c r="EDQ3" s="165"/>
      <c r="EDR3" s="165"/>
      <c r="EDS3" s="165"/>
      <c r="EDT3" s="165"/>
      <c r="EDU3" s="165"/>
      <c r="EDV3" s="165"/>
      <c r="EDW3" s="165"/>
      <c r="EDX3" s="165"/>
      <c r="EDY3" s="165"/>
      <c r="EDZ3" s="165"/>
      <c r="EEA3" s="165"/>
      <c r="EEB3" s="165"/>
      <c r="EEC3" s="165"/>
      <c r="EED3" s="165"/>
      <c r="EEE3" s="165"/>
      <c r="EEF3" s="165"/>
      <c r="EEG3" s="165"/>
      <c r="EEH3" s="165"/>
      <c r="EEI3" s="165"/>
      <c r="EEJ3" s="165"/>
      <c r="EEK3" s="165"/>
      <c r="EEL3" s="165"/>
      <c r="EEM3" s="165"/>
      <c r="EEN3" s="165"/>
      <c r="EEO3" s="165"/>
      <c r="EEP3" s="165"/>
      <c r="EEQ3" s="165"/>
      <c r="EER3" s="165"/>
      <c r="EES3" s="165"/>
      <c r="EET3" s="165"/>
      <c r="EEU3" s="165"/>
      <c r="EEV3" s="165"/>
      <c r="EEW3" s="165"/>
      <c r="EEX3" s="165"/>
      <c r="EEY3" s="165"/>
      <c r="EEZ3" s="165"/>
      <c r="EFA3" s="165"/>
      <c r="EFB3" s="165"/>
      <c r="EFC3" s="165"/>
      <c r="EFD3" s="165"/>
      <c r="EFE3" s="165"/>
      <c r="EFF3" s="165"/>
      <c r="EFG3" s="165"/>
      <c r="EFH3" s="165"/>
      <c r="EFI3" s="165"/>
      <c r="EFJ3" s="165"/>
      <c r="EFK3" s="165"/>
      <c r="EFL3" s="165"/>
      <c r="EFM3" s="165"/>
      <c r="EFN3" s="165"/>
      <c r="EFO3" s="165"/>
      <c r="EFP3" s="165"/>
      <c r="EFQ3" s="165"/>
      <c r="EFR3" s="165"/>
      <c r="EFS3" s="165"/>
      <c r="EFT3" s="165"/>
      <c r="EFU3" s="165"/>
      <c r="EFV3" s="165"/>
      <c r="EFW3" s="165"/>
      <c r="EFX3" s="165"/>
      <c r="EFY3" s="165"/>
      <c r="EFZ3" s="165"/>
      <c r="EGA3" s="165"/>
      <c r="EGB3" s="165"/>
      <c r="EGC3" s="165"/>
      <c r="EGD3" s="165"/>
      <c r="EGE3" s="165"/>
      <c r="EGF3" s="165"/>
      <c r="EGG3" s="165"/>
      <c r="EGH3" s="165"/>
      <c r="EGI3" s="165"/>
      <c r="EGJ3" s="165"/>
      <c r="EGK3" s="165"/>
      <c r="EGL3" s="165"/>
      <c r="EGM3" s="165"/>
      <c r="EGN3" s="165"/>
      <c r="EGO3" s="165"/>
      <c r="EGP3" s="165"/>
      <c r="EGQ3" s="165"/>
      <c r="EGR3" s="165"/>
      <c r="EGS3" s="165"/>
      <c r="EGT3" s="165"/>
      <c r="EGU3" s="165"/>
      <c r="EGV3" s="165"/>
      <c r="EGW3" s="165"/>
      <c r="EGX3" s="165"/>
      <c r="EGY3" s="165"/>
      <c r="EGZ3" s="165"/>
      <c r="EHA3" s="165"/>
      <c r="EHB3" s="165"/>
      <c r="EHC3" s="165"/>
      <c r="EHD3" s="165"/>
      <c r="EHE3" s="165"/>
      <c r="EHF3" s="165"/>
      <c r="EHG3" s="165"/>
      <c r="EHH3" s="165"/>
      <c r="EHI3" s="165"/>
      <c r="EHJ3" s="165"/>
      <c r="EHK3" s="165"/>
      <c r="EHL3" s="165"/>
      <c r="EHM3" s="165"/>
      <c r="EHN3" s="165"/>
      <c r="EHO3" s="165"/>
      <c r="EHP3" s="165"/>
      <c r="EHQ3" s="165"/>
      <c r="EHR3" s="165"/>
      <c r="EHS3" s="165"/>
      <c r="EHT3" s="165"/>
      <c r="EHU3" s="165"/>
      <c r="EHV3" s="165"/>
      <c r="EHW3" s="165"/>
      <c r="EHX3" s="165"/>
      <c r="EHY3" s="165"/>
      <c r="EHZ3" s="165"/>
      <c r="EIA3" s="165"/>
      <c r="EIB3" s="165"/>
      <c r="EIC3" s="165"/>
      <c r="EID3" s="165"/>
      <c r="EIE3" s="165"/>
      <c r="EIF3" s="165"/>
      <c r="EIG3" s="165"/>
      <c r="EIH3" s="165"/>
      <c r="EII3" s="165"/>
      <c r="EIJ3" s="165"/>
      <c r="EIK3" s="165"/>
      <c r="EIL3" s="165"/>
      <c r="EIM3" s="165"/>
      <c r="EIN3" s="165"/>
      <c r="EIO3" s="165"/>
      <c r="EIP3" s="165"/>
      <c r="EIQ3" s="165"/>
      <c r="EIR3" s="165"/>
      <c r="EIS3" s="165"/>
      <c r="EIT3" s="165"/>
      <c r="EIU3" s="165"/>
      <c r="EIV3" s="165"/>
      <c r="EIW3" s="165"/>
      <c r="EIX3" s="165"/>
      <c r="EIY3" s="165"/>
      <c r="EIZ3" s="165"/>
      <c r="EJA3" s="165"/>
      <c r="EJB3" s="165"/>
      <c r="EJC3" s="165"/>
      <c r="EJD3" s="165"/>
      <c r="EJE3" s="165"/>
      <c r="EJF3" s="165"/>
      <c r="EJG3" s="165"/>
      <c r="EJH3" s="165"/>
      <c r="EJI3" s="165"/>
      <c r="EJJ3" s="165"/>
      <c r="EJK3" s="165"/>
      <c r="EJL3" s="165"/>
      <c r="EJM3" s="165"/>
      <c r="EJN3" s="165"/>
      <c r="EJO3" s="165"/>
      <c r="EJP3" s="165"/>
      <c r="EJQ3" s="165"/>
      <c r="EJR3" s="165"/>
      <c r="EJS3" s="165"/>
      <c r="EJT3" s="165"/>
      <c r="EJU3" s="165"/>
      <c r="EJV3" s="165"/>
      <c r="EJW3" s="165"/>
      <c r="EJX3" s="165"/>
      <c r="EJY3" s="165"/>
      <c r="EJZ3" s="165"/>
      <c r="EKA3" s="165"/>
      <c r="EKB3" s="165"/>
      <c r="EKC3" s="165"/>
      <c r="EKD3" s="165"/>
      <c r="EKE3" s="165"/>
      <c r="EKF3" s="165"/>
      <c r="EKG3" s="165"/>
      <c r="EKH3" s="165"/>
      <c r="EKI3" s="165"/>
      <c r="EKJ3" s="165"/>
      <c r="EKK3" s="165"/>
      <c r="EKL3" s="165"/>
      <c r="EKM3" s="165"/>
      <c r="EKN3" s="165"/>
      <c r="EKO3" s="165"/>
      <c r="EKP3" s="165"/>
      <c r="EKQ3" s="165"/>
      <c r="EKR3" s="165"/>
      <c r="EKS3" s="165"/>
      <c r="EKT3" s="165"/>
      <c r="EKU3" s="165"/>
      <c r="EKV3" s="165"/>
      <c r="EKW3" s="165"/>
      <c r="EKX3" s="165"/>
      <c r="EKY3" s="165"/>
      <c r="EKZ3" s="165"/>
      <c r="ELA3" s="165"/>
      <c r="ELB3" s="165"/>
      <c r="ELC3" s="165"/>
      <c r="ELD3" s="165"/>
      <c r="ELE3" s="165"/>
      <c r="ELF3" s="165"/>
      <c r="ELG3" s="165"/>
      <c r="ELH3" s="165"/>
      <c r="ELI3" s="165"/>
      <c r="ELJ3" s="165"/>
      <c r="ELK3" s="165"/>
      <c r="ELL3" s="165"/>
      <c r="ELM3" s="165"/>
      <c r="ELN3" s="165"/>
      <c r="ELO3" s="165"/>
      <c r="ELP3" s="165"/>
      <c r="ELQ3" s="165"/>
      <c r="ELR3" s="165"/>
      <c r="ELS3" s="165"/>
      <c r="ELT3" s="165"/>
      <c r="ELU3" s="165"/>
      <c r="ELV3" s="165"/>
      <c r="ELW3" s="165"/>
      <c r="ELX3" s="165"/>
      <c r="ELY3" s="165"/>
      <c r="ELZ3" s="165"/>
      <c r="EMA3" s="165"/>
      <c r="EMB3" s="165"/>
      <c r="EMC3" s="165"/>
      <c r="EMD3" s="165"/>
      <c r="EME3" s="165"/>
      <c r="EMF3" s="165"/>
      <c r="EMG3" s="165"/>
      <c r="EMH3" s="165"/>
      <c r="EMI3" s="165"/>
      <c r="EMJ3" s="165"/>
      <c r="EMK3" s="165"/>
      <c r="EML3" s="165"/>
      <c r="EMM3" s="165"/>
      <c r="EMN3" s="165"/>
      <c r="EMO3" s="165"/>
      <c r="EMP3" s="165"/>
      <c r="EMQ3" s="165"/>
      <c r="EMR3" s="165"/>
      <c r="EMS3" s="165"/>
      <c r="EMT3" s="165"/>
      <c r="EMU3" s="165"/>
      <c r="EMV3" s="165"/>
      <c r="EMW3" s="165"/>
      <c r="EMX3" s="165"/>
      <c r="EMY3" s="165"/>
      <c r="EMZ3" s="165"/>
      <c r="ENA3" s="165"/>
      <c r="ENB3" s="165"/>
      <c r="ENC3" s="165"/>
      <c r="END3" s="165"/>
      <c r="ENE3" s="165"/>
      <c r="ENF3" s="165"/>
      <c r="ENG3" s="165"/>
      <c r="ENH3" s="165"/>
      <c r="ENI3" s="165"/>
      <c r="ENJ3" s="165"/>
      <c r="ENK3" s="165"/>
      <c r="ENL3" s="165"/>
      <c r="ENM3" s="165"/>
      <c r="ENN3" s="165"/>
      <c r="ENO3" s="165"/>
      <c r="ENP3" s="165"/>
      <c r="ENQ3" s="165"/>
      <c r="ENR3" s="165"/>
      <c r="ENS3" s="165"/>
      <c r="ENT3" s="165"/>
      <c r="ENU3" s="165"/>
      <c r="ENV3" s="165"/>
      <c r="ENW3" s="165"/>
      <c r="ENX3" s="165"/>
      <c r="ENY3" s="165"/>
      <c r="ENZ3" s="165"/>
      <c r="EOA3" s="165"/>
      <c r="EOB3" s="165"/>
      <c r="EOC3" s="165"/>
      <c r="EOD3" s="165"/>
      <c r="EOE3" s="165"/>
      <c r="EOF3" s="165"/>
      <c r="EOG3" s="165"/>
      <c r="EOH3" s="165"/>
      <c r="EOI3" s="165"/>
      <c r="EOJ3" s="165"/>
      <c r="EOK3" s="165"/>
      <c r="EOL3" s="165"/>
      <c r="EOM3" s="165"/>
      <c r="EON3" s="165"/>
      <c r="EOO3" s="165"/>
      <c r="EOP3" s="165"/>
      <c r="EOQ3" s="165"/>
      <c r="EOR3" s="165"/>
      <c r="EOS3" s="165"/>
      <c r="EOT3" s="165"/>
      <c r="EOU3" s="165"/>
      <c r="EOV3" s="165"/>
      <c r="EOW3" s="165"/>
      <c r="EOX3" s="165"/>
      <c r="EOY3" s="165"/>
      <c r="EOZ3" s="165"/>
      <c r="EPA3" s="165"/>
      <c r="EPB3" s="165"/>
      <c r="EPC3" s="165"/>
      <c r="EPD3" s="165"/>
      <c r="EPE3" s="165"/>
      <c r="EPF3" s="165"/>
      <c r="EPG3" s="165"/>
      <c r="EPH3" s="165"/>
      <c r="EPI3" s="165"/>
      <c r="EPJ3" s="165"/>
      <c r="EPK3" s="165"/>
      <c r="EPL3" s="165"/>
      <c r="EPM3" s="165"/>
      <c r="EPN3" s="165"/>
      <c r="EPO3" s="165"/>
      <c r="EPP3" s="165"/>
      <c r="EPQ3" s="165"/>
      <c r="EPR3" s="165"/>
      <c r="EPS3" s="165"/>
      <c r="EPT3" s="165"/>
      <c r="EPU3" s="165"/>
      <c r="EPV3" s="165"/>
      <c r="EPW3" s="165"/>
      <c r="EPX3" s="165"/>
      <c r="EPY3" s="165"/>
      <c r="EPZ3" s="165"/>
      <c r="EQA3" s="165"/>
      <c r="EQB3" s="165"/>
      <c r="EQC3" s="165"/>
      <c r="EQD3" s="165"/>
      <c r="EQE3" s="165"/>
      <c r="EQF3" s="165"/>
      <c r="EQG3" s="165"/>
      <c r="EQH3" s="165"/>
      <c r="EQI3" s="165"/>
      <c r="EQJ3" s="165"/>
      <c r="EQK3" s="165"/>
      <c r="EQL3" s="165"/>
      <c r="EQM3" s="165"/>
      <c r="EQN3" s="165"/>
      <c r="EQO3" s="165"/>
      <c r="EQP3" s="165"/>
      <c r="EQQ3" s="165"/>
      <c r="EQR3" s="165"/>
      <c r="EQS3" s="165"/>
      <c r="EQT3" s="165"/>
      <c r="EQU3" s="165"/>
      <c r="EQV3" s="165"/>
      <c r="EQW3" s="165"/>
      <c r="EQX3" s="165"/>
      <c r="EQY3" s="165"/>
      <c r="EQZ3" s="165"/>
      <c r="ERA3" s="165"/>
      <c r="ERB3" s="165"/>
      <c r="ERC3" s="165"/>
      <c r="ERD3" s="165"/>
      <c r="ERE3" s="165"/>
      <c r="ERF3" s="165"/>
      <c r="ERG3" s="165"/>
      <c r="ERH3" s="165"/>
      <c r="ERI3" s="165"/>
      <c r="ERJ3" s="165"/>
      <c r="ERK3" s="165"/>
      <c r="ERL3" s="165"/>
      <c r="ERM3" s="165"/>
      <c r="ERN3" s="165"/>
      <c r="ERO3" s="165"/>
      <c r="ERP3" s="165"/>
      <c r="ERQ3" s="165"/>
      <c r="ERR3" s="165"/>
      <c r="ERS3" s="165"/>
      <c r="ERT3" s="165"/>
      <c r="ERU3" s="165"/>
      <c r="ERV3" s="165"/>
      <c r="ERW3" s="165"/>
      <c r="ERX3" s="165"/>
      <c r="ERY3" s="165"/>
      <c r="ERZ3" s="165"/>
      <c r="ESA3" s="165"/>
      <c r="ESB3" s="165"/>
      <c r="ESC3" s="165"/>
      <c r="ESD3" s="165"/>
      <c r="ESE3" s="165"/>
      <c r="ESF3" s="165"/>
      <c r="ESG3" s="165"/>
      <c r="ESH3" s="165"/>
      <c r="ESI3" s="165"/>
      <c r="ESJ3" s="165"/>
      <c r="ESK3" s="165"/>
      <c r="ESL3" s="165"/>
      <c r="ESM3" s="165"/>
      <c r="ESN3" s="165"/>
      <c r="ESO3" s="165"/>
      <c r="ESP3" s="165"/>
      <c r="ESQ3" s="165"/>
      <c r="ESR3" s="165"/>
      <c r="ESS3" s="165"/>
      <c r="EST3" s="165"/>
      <c r="ESU3" s="165"/>
      <c r="ESV3" s="165"/>
      <c r="ESW3" s="165"/>
      <c r="ESX3" s="165"/>
      <c r="ESY3" s="165"/>
      <c r="ESZ3" s="165"/>
      <c r="ETA3" s="165"/>
      <c r="ETB3" s="165"/>
      <c r="ETC3" s="165"/>
      <c r="ETD3" s="165"/>
      <c r="ETE3" s="165"/>
      <c r="ETF3" s="165"/>
      <c r="ETG3" s="165"/>
      <c r="ETH3" s="165"/>
      <c r="ETI3" s="165"/>
      <c r="ETJ3" s="165"/>
      <c r="ETK3" s="165"/>
      <c r="ETL3" s="165"/>
      <c r="ETM3" s="165"/>
      <c r="ETN3" s="165"/>
      <c r="ETO3" s="165"/>
      <c r="ETP3" s="165"/>
      <c r="ETQ3" s="165"/>
      <c r="ETR3" s="165"/>
      <c r="ETS3" s="165"/>
      <c r="ETT3" s="165"/>
      <c r="ETU3" s="165"/>
      <c r="ETV3" s="165"/>
      <c r="ETW3" s="165"/>
      <c r="ETX3" s="165"/>
      <c r="ETY3" s="165"/>
      <c r="ETZ3" s="165"/>
      <c r="EUA3" s="165"/>
      <c r="EUB3" s="165"/>
      <c r="EUC3" s="165"/>
      <c r="EUD3" s="165"/>
      <c r="EUE3" s="165"/>
      <c r="EUF3" s="165"/>
      <c r="EUG3" s="165"/>
      <c r="EUH3" s="165"/>
      <c r="EUI3" s="165"/>
      <c r="EUJ3" s="165"/>
      <c r="EUK3" s="165"/>
      <c r="EUL3" s="165"/>
      <c r="EUM3" s="165"/>
      <c r="EUN3" s="165"/>
      <c r="EUO3" s="165"/>
      <c r="EUP3" s="165"/>
      <c r="EUQ3" s="165"/>
      <c r="EUR3" s="165"/>
      <c r="EUS3" s="165"/>
      <c r="EUT3" s="165"/>
      <c r="EUU3" s="165"/>
      <c r="EUV3" s="165"/>
      <c r="EUW3" s="165"/>
      <c r="EUX3" s="165"/>
      <c r="EUY3" s="165"/>
      <c r="EUZ3" s="165"/>
      <c r="EVA3" s="165"/>
      <c r="EVB3" s="165"/>
      <c r="EVC3" s="165"/>
      <c r="EVD3" s="165"/>
      <c r="EVE3" s="165"/>
      <c r="EVF3" s="165"/>
      <c r="EVG3" s="165"/>
      <c r="EVH3" s="165"/>
      <c r="EVI3" s="165"/>
      <c r="EVJ3" s="165"/>
      <c r="EVK3" s="165"/>
      <c r="EVL3" s="165"/>
      <c r="EVM3" s="165"/>
      <c r="EVN3" s="165"/>
      <c r="EVO3" s="165"/>
      <c r="EVP3" s="165"/>
      <c r="EVQ3" s="165"/>
      <c r="EVR3" s="165"/>
      <c r="EVS3" s="165"/>
      <c r="EVT3" s="165"/>
      <c r="EVU3" s="165"/>
      <c r="EVV3" s="165"/>
      <c r="EVW3" s="165"/>
      <c r="EVX3" s="165"/>
      <c r="EVY3" s="165"/>
      <c r="EVZ3" s="165"/>
      <c r="EWA3" s="165"/>
      <c r="EWB3" s="165"/>
      <c r="EWC3" s="165"/>
      <c r="EWD3" s="165"/>
      <c r="EWE3" s="165"/>
      <c r="EWF3" s="165"/>
      <c r="EWG3" s="165"/>
      <c r="EWH3" s="165"/>
      <c r="EWI3" s="165"/>
      <c r="EWJ3" s="165"/>
      <c r="EWK3" s="165"/>
      <c r="EWL3" s="165"/>
      <c r="EWM3" s="165"/>
      <c r="EWN3" s="165"/>
      <c r="EWO3" s="165"/>
      <c r="EWP3" s="165"/>
      <c r="EWQ3" s="165"/>
      <c r="EWR3" s="165"/>
      <c r="EWS3" s="165"/>
      <c r="EWT3" s="165"/>
      <c r="EWU3" s="165"/>
      <c r="EWV3" s="165"/>
      <c r="EWW3" s="165"/>
      <c r="EWX3" s="165"/>
      <c r="EWY3" s="165"/>
      <c r="EWZ3" s="165"/>
      <c r="EXA3" s="165"/>
      <c r="EXB3" s="165"/>
      <c r="EXC3" s="165"/>
      <c r="EXD3" s="165"/>
      <c r="EXE3" s="165"/>
      <c r="EXF3" s="165"/>
      <c r="EXG3" s="165"/>
      <c r="EXH3" s="165"/>
      <c r="EXI3" s="165"/>
      <c r="EXJ3" s="165"/>
      <c r="EXK3" s="165"/>
      <c r="EXL3" s="165"/>
      <c r="EXM3" s="165"/>
      <c r="EXN3" s="165"/>
      <c r="EXO3" s="165"/>
      <c r="EXP3" s="165"/>
      <c r="EXQ3" s="165"/>
      <c r="EXR3" s="165"/>
      <c r="EXS3" s="165"/>
      <c r="EXT3" s="165"/>
      <c r="EXU3" s="165"/>
      <c r="EXV3" s="165"/>
      <c r="EXW3" s="165"/>
      <c r="EXX3" s="165"/>
      <c r="EXY3" s="165"/>
      <c r="EXZ3" s="165"/>
      <c r="EYA3" s="165"/>
      <c r="EYB3" s="165"/>
      <c r="EYC3" s="165"/>
      <c r="EYD3" s="165"/>
      <c r="EYE3" s="165"/>
      <c r="EYF3" s="165"/>
      <c r="EYG3" s="165"/>
      <c r="EYH3" s="165"/>
      <c r="EYI3" s="165"/>
      <c r="EYJ3" s="165"/>
      <c r="EYK3" s="165"/>
      <c r="EYL3" s="165"/>
      <c r="EYM3" s="165"/>
      <c r="EYN3" s="165"/>
      <c r="EYO3" s="165"/>
      <c r="EYP3" s="165"/>
      <c r="EYQ3" s="165"/>
      <c r="EYR3" s="165"/>
      <c r="EYS3" s="165"/>
      <c r="EYT3" s="165"/>
      <c r="EYU3" s="165"/>
      <c r="EYV3" s="165"/>
      <c r="EYW3" s="165"/>
      <c r="EYX3" s="165"/>
      <c r="EYY3" s="165"/>
      <c r="EYZ3" s="165"/>
      <c r="EZA3" s="165"/>
      <c r="EZB3" s="165"/>
      <c r="EZC3" s="165"/>
      <c r="EZD3" s="165"/>
      <c r="EZE3" s="165"/>
      <c r="EZF3" s="165"/>
      <c r="EZG3" s="165"/>
      <c r="EZH3" s="165"/>
      <c r="EZI3" s="165"/>
      <c r="EZJ3" s="165"/>
      <c r="EZK3" s="165"/>
      <c r="EZL3" s="165"/>
      <c r="EZM3" s="165"/>
      <c r="EZN3" s="165"/>
      <c r="EZO3" s="165"/>
      <c r="EZP3" s="165"/>
      <c r="EZQ3" s="165"/>
      <c r="EZR3" s="165"/>
      <c r="EZS3" s="165"/>
      <c r="EZT3" s="165"/>
      <c r="EZU3" s="165"/>
      <c r="EZV3" s="165"/>
      <c r="EZW3" s="165"/>
      <c r="EZX3" s="165"/>
      <c r="EZY3" s="165"/>
      <c r="EZZ3" s="165"/>
      <c r="FAA3" s="165"/>
      <c r="FAB3" s="165"/>
      <c r="FAC3" s="165"/>
      <c r="FAD3" s="165"/>
      <c r="FAE3" s="165"/>
      <c r="FAF3" s="165"/>
      <c r="FAG3" s="165"/>
      <c r="FAH3" s="165"/>
      <c r="FAI3" s="165"/>
      <c r="FAJ3" s="165"/>
      <c r="FAK3" s="165"/>
      <c r="FAL3" s="165"/>
      <c r="FAM3" s="165"/>
      <c r="FAN3" s="165"/>
      <c r="FAO3" s="165"/>
      <c r="FAP3" s="165"/>
      <c r="FAQ3" s="165"/>
      <c r="FAR3" s="165"/>
      <c r="FAS3" s="165"/>
      <c r="FAT3" s="165"/>
      <c r="FAU3" s="165"/>
      <c r="FAV3" s="165"/>
      <c r="FAW3" s="165"/>
      <c r="FAX3" s="165"/>
      <c r="FAY3" s="165"/>
      <c r="FAZ3" s="165"/>
      <c r="FBA3" s="165"/>
      <c r="FBB3" s="165"/>
      <c r="FBC3" s="165"/>
      <c r="FBD3" s="165"/>
      <c r="FBE3" s="165"/>
      <c r="FBF3" s="165"/>
      <c r="FBG3" s="165"/>
      <c r="FBH3" s="165"/>
      <c r="FBI3" s="165"/>
      <c r="FBJ3" s="165"/>
      <c r="FBK3" s="165"/>
      <c r="FBL3" s="165"/>
      <c r="FBM3" s="165"/>
      <c r="FBN3" s="165"/>
      <c r="FBO3" s="165"/>
      <c r="FBP3" s="165"/>
      <c r="FBQ3" s="165"/>
      <c r="FBR3" s="165"/>
      <c r="FBS3" s="165"/>
      <c r="FBT3" s="165"/>
      <c r="FBU3" s="165"/>
      <c r="FBV3" s="165"/>
      <c r="FBW3" s="165"/>
      <c r="FBX3" s="165"/>
      <c r="FBY3" s="165"/>
      <c r="FBZ3" s="165"/>
      <c r="FCA3" s="165"/>
      <c r="FCB3" s="165"/>
      <c r="FCC3" s="165"/>
      <c r="FCD3" s="165"/>
      <c r="FCE3" s="165"/>
      <c r="FCF3" s="165"/>
      <c r="FCG3" s="165"/>
      <c r="FCH3" s="165"/>
      <c r="FCI3" s="165"/>
      <c r="FCJ3" s="165"/>
      <c r="FCK3" s="165"/>
      <c r="FCL3" s="165"/>
      <c r="FCM3" s="165"/>
      <c r="FCN3" s="165"/>
      <c r="FCO3" s="165"/>
      <c r="FCP3" s="165"/>
      <c r="FCQ3" s="165"/>
      <c r="FCR3" s="165"/>
      <c r="FCS3" s="165"/>
      <c r="FCT3" s="165"/>
      <c r="FCU3" s="165"/>
      <c r="FCV3" s="165"/>
      <c r="FCW3" s="165"/>
      <c r="FCX3" s="165"/>
      <c r="FCY3" s="165"/>
      <c r="FCZ3" s="165"/>
      <c r="FDA3" s="165"/>
      <c r="FDB3" s="165"/>
      <c r="FDC3" s="165"/>
      <c r="FDD3" s="165"/>
      <c r="FDE3" s="165"/>
      <c r="FDF3" s="165"/>
      <c r="FDG3" s="165"/>
      <c r="FDH3" s="165"/>
      <c r="FDI3" s="165"/>
      <c r="FDJ3" s="165"/>
      <c r="FDK3" s="165"/>
      <c r="FDL3" s="165"/>
      <c r="FDM3" s="165"/>
      <c r="FDN3" s="165"/>
      <c r="FDO3" s="165"/>
      <c r="FDP3" s="165"/>
      <c r="FDQ3" s="165"/>
      <c r="FDR3" s="165"/>
      <c r="FDS3" s="165"/>
      <c r="FDT3" s="165"/>
      <c r="FDU3" s="165"/>
      <c r="FDV3" s="165"/>
      <c r="FDW3" s="165"/>
      <c r="FDX3" s="165"/>
      <c r="FDY3" s="165"/>
      <c r="FDZ3" s="165"/>
      <c r="FEA3" s="165"/>
      <c r="FEB3" s="165"/>
      <c r="FEC3" s="165"/>
      <c r="FED3" s="165"/>
      <c r="FEE3" s="165"/>
      <c r="FEF3" s="165"/>
      <c r="FEG3" s="165"/>
      <c r="FEH3" s="165"/>
      <c r="FEI3" s="165"/>
      <c r="FEJ3" s="165"/>
      <c r="FEK3" s="165"/>
      <c r="FEL3" s="165"/>
      <c r="FEM3" s="165"/>
      <c r="FEN3" s="165"/>
      <c r="FEO3" s="165"/>
      <c r="FEP3" s="165"/>
      <c r="FEQ3" s="165"/>
      <c r="FER3" s="165"/>
      <c r="FES3" s="165"/>
      <c r="FET3" s="165"/>
      <c r="FEU3" s="165"/>
      <c r="FEV3" s="165"/>
      <c r="FEW3" s="165"/>
      <c r="FEX3" s="165"/>
      <c r="FEY3" s="165"/>
      <c r="FEZ3" s="165"/>
      <c r="FFA3" s="165"/>
      <c r="FFB3" s="165"/>
      <c r="FFC3" s="165"/>
      <c r="FFD3" s="165"/>
      <c r="FFE3" s="165"/>
      <c r="FFF3" s="165"/>
      <c r="FFG3" s="165"/>
      <c r="FFH3" s="165"/>
      <c r="FFI3" s="165"/>
      <c r="FFJ3" s="165"/>
      <c r="FFK3" s="165"/>
      <c r="FFL3" s="165"/>
      <c r="FFM3" s="165"/>
      <c r="FFN3" s="165"/>
      <c r="FFO3" s="165"/>
      <c r="FFP3" s="165"/>
      <c r="FFQ3" s="165"/>
      <c r="FFR3" s="165"/>
      <c r="FFS3" s="165"/>
      <c r="FFT3" s="165"/>
      <c r="FFU3" s="165"/>
      <c r="FFV3" s="165"/>
      <c r="FFW3" s="165"/>
      <c r="FFX3" s="165"/>
      <c r="FFY3" s="165"/>
      <c r="FFZ3" s="165"/>
      <c r="FGA3" s="165"/>
      <c r="FGB3" s="165"/>
      <c r="FGC3" s="165"/>
      <c r="FGD3" s="165"/>
      <c r="FGE3" s="165"/>
      <c r="FGF3" s="165"/>
      <c r="FGG3" s="165"/>
      <c r="FGH3" s="165"/>
      <c r="FGI3" s="165"/>
      <c r="FGJ3" s="165"/>
      <c r="FGK3" s="165"/>
      <c r="FGL3" s="165"/>
      <c r="FGM3" s="165"/>
      <c r="FGN3" s="165"/>
      <c r="FGO3" s="165"/>
      <c r="FGP3" s="165"/>
      <c r="FGQ3" s="165"/>
      <c r="FGR3" s="165"/>
      <c r="FGS3" s="165"/>
      <c r="FGT3" s="165"/>
      <c r="FGU3" s="165"/>
      <c r="FGV3" s="165"/>
      <c r="FGW3" s="165"/>
      <c r="FGX3" s="165"/>
      <c r="FGY3" s="165"/>
      <c r="FGZ3" s="165"/>
      <c r="FHA3" s="165"/>
      <c r="FHB3" s="165"/>
      <c r="FHC3" s="165"/>
      <c r="FHD3" s="165"/>
      <c r="FHE3" s="165"/>
      <c r="FHF3" s="165"/>
      <c r="FHG3" s="165"/>
      <c r="FHH3" s="165"/>
      <c r="FHI3" s="165"/>
      <c r="FHJ3" s="165"/>
      <c r="FHK3" s="165"/>
      <c r="FHL3" s="165"/>
      <c r="FHM3" s="165"/>
      <c r="FHN3" s="165"/>
      <c r="FHO3" s="165"/>
      <c r="FHP3" s="165"/>
      <c r="FHQ3" s="165"/>
      <c r="FHR3" s="165"/>
      <c r="FHS3" s="165"/>
      <c r="FHT3" s="165"/>
      <c r="FHU3" s="165"/>
      <c r="FHV3" s="165"/>
      <c r="FHW3" s="165"/>
      <c r="FHX3" s="165"/>
      <c r="FHY3" s="165"/>
      <c r="FHZ3" s="165"/>
      <c r="FIA3" s="165"/>
      <c r="FIB3" s="165"/>
      <c r="FIC3" s="165"/>
      <c r="FID3" s="165"/>
      <c r="FIE3" s="165"/>
      <c r="FIF3" s="165"/>
      <c r="FIG3" s="165"/>
      <c r="FIH3" s="165"/>
      <c r="FII3" s="165"/>
      <c r="FIJ3" s="165"/>
      <c r="FIK3" s="165"/>
      <c r="FIL3" s="165"/>
      <c r="FIM3" s="165"/>
      <c r="FIN3" s="165"/>
      <c r="FIO3" s="165"/>
      <c r="FIP3" s="165"/>
      <c r="FIQ3" s="165"/>
      <c r="FIR3" s="165"/>
      <c r="FIS3" s="165"/>
      <c r="FIT3" s="165"/>
      <c r="FIU3" s="165"/>
      <c r="FIV3" s="165"/>
      <c r="FIW3" s="165"/>
      <c r="FIX3" s="165"/>
      <c r="FIY3" s="165"/>
      <c r="FIZ3" s="165"/>
      <c r="FJA3" s="165"/>
      <c r="FJB3" s="165"/>
      <c r="FJC3" s="165"/>
      <c r="FJD3" s="165"/>
      <c r="FJE3" s="165"/>
      <c r="FJF3" s="165"/>
      <c r="FJG3" s="165"/>
      <c r="FJH3" s="165"/>
      <c r="FJI3" s="165"/>
      <c r="FJJ3" s="165"/>
      <c r="FJK3" s="165"/>
      <c r="FJL3" s="165"/>
      <c r="FJM3" s="165"/>
      <c r="FJN3" s="165"/>
      <c r="FJO3" s="165"/>
      <c r="FJP3" s="165"/>
      <c r="FJQ3" s="165"/>
      <c r="FJR3" s="165"/>
      <c r="FJS3" s="165"/>
      <c r="FJT3" s="165"/>
      <c r="FJU3" s="165"/>
      <c r="FJV3" s="165"/>
      <c r="FJW3" s="165"/>
      <c r="FJX3" s="165"/>
      <c r="FJY3" s="165"/>
      <c r="FJZ3" s="165"/>
      <c r="FKA3" s="165"/>
      <c r="FKB3" s="165"/>
      <c r="FKC3" s="165"/>
      <c r="FKD3" s="165"/>
      <c r="FKE3" s="165"/>
      <c r="FKF3" s="165"/>
      <c r="FKG3" s="165"/>
      <c r="FKH3" s="165"/>
      <c r="FKI3" s="165"/>
      <c r="FKJ3" s="165"/>
      <c r="FKK3" s="165"/>
      <c r="FKL3" s="165"/>
      <c r="FKM3" s="165"/>
      <c r="FKN3" s="165"/>
      <c r="FKO3" s="165"/>
      <c r="FKP3" s="165"/>
      <c r="FKQ3" s="165"/>
      <c r="FKR3" s="165"/>
      <c r="FKS3" s="165"/>
      <c r="FKT3" s="165"/>
      <c r="FKU3" s="165"/>
      <c r="FKV3" s="165"/>
      <c r="FKW3" s="165"/>
      <c r="FKX3" s="165"/>
      <c r="FKY3" s="165"/>
      <c r="FKZ3" s="165"/>
      <c r="FLA3" s="165"/>
      <c r="FLB3" s="165"/>
      <c r="FLC3" s="165"/>
      <c r="FLD3" s="165"/>
      <c r="FLE3" s="165"/>
      <c r="FLF3" s="165"/>
      <c r="FLG3" s="165"/>
      <c r="FLH3" s="165"/>
      <c r="FLI3" s="165"/>
      <c r="FLJ3" s="165"/>
      <c r="FLK3" s="165"/>
      <c r="FLL3" s="165"/>
      <c r="FLM3" s="165"/>
      <c r="FLN3" s="165"/>
      <c r="FLO3" s="165"/>
      <c r="FLP3" s="165"/>
      <c r="FLQ3" s="165"/>
      <c r="FLR3" s="165"/>
      <c r="FLS3" s="165"/>
      <c r="FLT3" s="165"/>
      <c r="FLU3" s="165"/>
      <c r="FLV3" s="165"/>
      <c r="FLW3" s="165"/>
      <c r="FLX3" s="165"/>
      <c r="FLY3" s="165"/>
      <c r="FLZ3" s="165"/>
      <c r="FMA3" s="165"/>
      <c r="FMB3" s="165"/>
      <c r="FMC3" s="165"/>
      <c r="FMD3" s="165"/>
      <c r="FME3" s="165"/>
      <c r="FMF3" s="165"/>
      <c r="FMG3" s="165"/>
      <c r="FMH3" s="165"/>
      <c r="FMI3" s="165"/>
      <c r="FMJ3" s="165"/>
      <c r="FMK3" s="165"/>
      <c r="FML3" s="165"/>
      <c r="FMM3" s="165"/>
      <c r="FMN3" s="165"/>
      <c r="FMO3" s="165"/>
      <c r="FMP3" s="165"/>
      <c r="FMQ3" s="165"/>
      <c r="FMR3" s="165"/>
      <c r="FMS3" s="165"/>
      <c r="FMT3" s="165"/>
      <c r="FMU3" s="165"/>
      <c r="FMV3" s="165"/>
      <c r="FMW3" s="165"/>
      <c r="FMX3" s="165"/>
      <c r="FMY3" s="165"/>
      <c r="FMZ3" s="165"/>
      <c r="FNA3" s="165"/>
      <c r="FNB3" s="165"/>
      <c r="FNC3" s="165"/>
      <c r="FND3" s="165"/>
      <c r="FNE3" s="165"/>
      <c r="FNF3" s="165"/>
      <c r="FNG3" s="165"/>
      <c r="FNH3" s="165"/>
      <c r="FNI3" s="165"/>
      <c r="FNJ3" s="165"/>
      <c r="FNK3" s="165"/>
      <c r="FNL3" s="165"/>
      <c r="FNM3" s="165"/>
      <c r="FNN3" s="165"/>
      <c r="FNO3" s="165"/>
      <c r="FNP3" s="165"/>
      <c r="FNQ3" s="165"/>
      <c r="FNR3" s="165"/>
      <c r="FNS3" s="165"/>
      <c r="FNT3" s="165"/>
      <c r="FNU3" s="165"/>
      <c r="FNV3" s="165"/>
      <c r="FNW3" s="165"/>
      <c r="FNX3" s="165"/>
      <c r="FNY3" s="165"/>
      <c r="FNZ3" s="165"/>
      <c r="FOA3" s="165"/>
      <c r="FOB3" s="165"/>
      <c r="FOC3" s="165"/>
      <c r="FOD3" s="165"/>
      <c r="FOE3" s="165"/>
      <c r="FOF3" s="165"/>
      <c r="FOG3" s="165"/>
      <c r="FOH3" s="165"/>
      <c r="FOI3" s="165"/>
      <c r="FOJ3" s="165"/>
      <c r="FOK3" s="165"/>
      <c r="FOL3" s="165"/>
      <c r="FOM3" s="165"/>
      <c r="FON3" s="165"/>
      <c r="FOO3" s="165"/>
      <c r="FOP3" s="165"/>
      <c r="FOQ3" s="165"/>
      <c r="FOR3" s="165"/>
      <c r="FOS3" s="165"/>
      <c r="FOT3" s="165"/>
      <c r="FOU3" s="165"/>
      <c r="FOV3" s="165"/>
      <c r="FOW3" s="165"/>
      <c r="FOX3" s="165"/>
      <c r="FOY3" s="165"/>
      <c r="FOZ3" s="165"/>
      <c r="FPA3" s="165"/>
      <c r="FPB3" s="165"/>
      <c r="FPC3" s="165"/>
      <c r="FPD3" s="165"/>
      <c r="FPE3" s="165"/>
      <c r="FPF3" s="165"/>
      <c r="FPG3" s="165"/>
      <c r="FPH3" s="165"/>
      <c r="FPI3" s="165"/>
      <c r="FPJ3" s="165"/>
      <c r="FPK3" s="165"/>
      <c r="FPL3" s="165"/>
      <c r="FPM3" s="165"/>
      <c r="FPN3" s="165"/>
      <c r="FPO3" s="165"/>
      <c r="FPP3" s="165"/>
      <c r="FPQ3" s="165"/>
      <c r="FPR3" s="165"/>
      <c r="FPS3" s="165"/>
      <c r="FPT3" s="165"/>
      <c r="FPU3" s="165"/>
      <c r="FPV3" s="165"/>
      <c r="FPW3" s="165"/>
      <c r="FPX3" s="165"/>
      <c r="FPY3" s="165"/>
      <c r="FPZ3" s="165"/>
      <c r="FQA3" s="165"/>
      <c r="FQB3" s="165"/>
      <c r="FQC3" s="165"/>
      <c r="FQD3" s="165"/>
      <c r="FQE3" s="165"/>
      <c r="FQF3" s="165"/>
      <c r="FQG3" s="165"/>
      <c r="FQH3" s="165"/>
      <c r="FQI3" s="165"/>
      <c r="FQJ3" s="165"/>
      <c r="FQK3" s="165"/>
      <c r="FQL3" s="165"/>
      <c r="FQM3" s="165"/>
      <c r="FQN3" s="165"/>
      <c r="FQO3" s="165"/>
      <c r="FQP3" s="165"/>
      <c r="FQQ3" s="165"/>
      <c r="FQR3" s="165"/>
      <c r="FQS3" s="165"/>
      <c r="FQT3" s="165"/>
      <c r="FQU3" s="165"/>
      <c r="FQV3" s="165"/>
      <c r="FQW3" s="165"/>
      <c r="FQX3" s="165"/>
      <c r="FQY3" s="165"/>
      <c r="FQZ3" s="165"/>
      <c r="FRA3" s="165"/>
      <c r="FRB3" s="165"/>
      <c r="FRC3" s="165"/>
      <c r="FRD3" s="165"/>
      <c r="FRE3" s="165"/>
      <c r="FRF3" s="165"/>
      <c r="FRG3" s="165"/>
      <c r="FRH3" s="165"/>
      <c r="FRI3" s="165"/>
      <c r="FRJ3" s="165"/>
      <c r="FRK3" s="165"/>
      <c r="FRL3" s="165"/>
      <c r="FRM3" s="165"/>
      <c r="FRN3" s="165"/>
      <c r="FRO3" s="165"/>
      <c r="FRP3" s="165"/>
      <c r="FRQ3" s="165"/>
      <c r="FRR3" s="165"/>
      <c r="FRS3" s="165"/>
      <c r="FRT3" s="165"/>
      <c r="FRU3" s="165"/>
      <c r="FRV3" s="165"/>
      <c r="FRW3" s="165"/>
      <c r="FRX3" s="165"/>
      <c r="FRY3" s="165"/>
      <c r="FRZ3" s="165"/>
      <c r="FSA3" s="165"/>
      <c r="FSB3" s="165"/>
      <c r="FSC3" s="165"/>
      <c r="FSD3" s="165"/>
      <c r="FSE3" s="165"/>
      <c r="FSF3" s="165"/>
      <c r="FSG3" s="165"/>
      <c r="FSH3" s="165"/>
      <c r="FSI3" s="165"/>
      <c r="FSJ3" s="165"/>
      <c r="FSK3" s="165"/>
      <c r="FSL3" s="165"/>
      <c r="FSM3" s="165"/>
      <c r="FSN3" s="165"/>
      <c r="FSO3" s="165"/>
      <c r="FSP3" s="165"/>
      <c r="FSQ3" s="165"/>
      <c r="FSR3" s="165"/>
      <c r="FSS3" s="165"/>
      <c r="FST3" s="165"/>
      <c r="FSU3" s="165"/>
      <c r="FSV3" s="165"/>
      <c r="FSW3" s="165"/>
      <c r="FSX3" s="165"/>
      <c r="FSY3" s="165"/>
      <c r="FSZ3" s="165"/>
      <c r="FTA3" s="165"/>
      <c r="FTB3" s="165"/>
      <c r="FTC3" s="165"/>
      <c r="FTD3" s="165"/>
      <c r="FTE3" s="165"/>
      <c r="FTF3" s="165"/>
      <c r="FTG3" s="165"/>
      <c r="FTH3" s="165"/>
      <c r="FTI3" s="165"/>
      <c r="FTJ3" s="165"/>
      <c r="FTK3" s="165"/>
      <c r="FTL3" s="165"/>
      <c r="FTM3" s="165"/>
      <c r="FTN3" s="165"/>
      <c r="FTO3" s="165"/>
      <c r="FTP3" s="165"/>
      <c r="FTQ3" s="165"/>
      <c r="FTR3" s="165"/>
      <c r="FTS3" s="165"/>
      <c r="FTT3" s="165"/>
      <c r="FTU3" s="165"/>
      <c r="FTV3" s="165"/>
      <c r="FTW3" s="165"/>
      <c r="FTX3" s="165"/>
      <c r="FTY3" s="165"/>
      <c r="FTZ3" s="165"/>
      <c r="FUA3" s="165"/>
      <c r="FUB3" s="165"/>
      <c r="FUC3" s="165"/>
      <c r="FUD3" s="165"/>
      <c r="FUE3" s="165"/>
      <c r="FUF3" s="165"/>
      <c r="FUG3" s="165"/>
      <c r="FUH3" s="165"/>
      <c r="FUI3" s="165"/>
      <c r="FUJ3" s="165"/>
      <c r="FUK3" s="165"/>
      <c r="FUL3" s="165"/>
      <c r="FUM3" s="165"/>
      <c r="FUN3" s="165"/>
      <c r="FUO3" s="165"/>
      <c r="FUP3" s="165"/>
      <c r="FUQ3" s="165"/>
      <c r="FUR3" s="165"/>
      <c r="FUS3" s="165"/>
      <c r="FUT3" s="165"/>
      <c r="FUU3" s="165"/>
      <c r="FUV3" s="165"/>
      <c r="FUW3" s="165"/>
      <c r="FUX3" s="165"/>
      <c r="FUY3" s="165"/>
      <c r="FUZ3" s="165"/>
      <c r="FVA3" s="165"/>
      <c r="FVB3" s="165"/>
      <c r="FVC3" s="165"/>
      <c r="FVD3" s="165"/>
      <c r="FVE3" s="165"/>
      <c r="FVF3" s="165"/>
      <c r="FVG3" s="165"/>
      <c r="FVH3" s="165"/>
      <c r="FVI3" s="165"/>
      <c r="FVJ3" s="165"/>
      <c r="FVK3" s="165"/>
      <c r="FVL3" s="165"/>
      <c r="FVM3" s="165"/>
      <c r="FVN3" s="165"/>
      <c r="FVO3" s="165"/>
      <c r="FVP3" s="165"/>
      <c r="FVQ3" s="165"/>
      <c r="FVR3" s="165"/>
      <c r="FVS3" s="165"/>
      <c r="FVT3" s="165"/>
      <c r="FVU3" s="165"/>
      <c r="FVV3" s="165"/>
      <c r="FVW3" s="165"/>
      <c r="FVX3" s="165"/>
      <c r="FVY3" s="165"/>
      <c r="FVZ3" s="165"/>
      <c r="FWA3" s="165"/>
      <c r="FWB3" s="165"/>
      <c r="FWC3" s="165"/>
      <c r="FWD3" s="165"/>
      <c r="FWE3" s="165"/>
      <c r="FWF3" s="165"/>
      <c r="FWG3" s="165"/>
      <c r="FWH3" s="165"/>
      <c r="FWI3" s="165"/>
      <c r="FWJ3" s="165"/>
      <c r="FWK3" s="165"/>
      <c r="FWL3" s="165"/>
      <c r="FWM3" s="165"/>
      <c r="FWN3" s="165"/>
      <c r="FWO3" s="165"/>
      <c r="FWP3" s="165"/>
      <c r="FWQ3" s="165"/>
      <c r="FWR3" s="165"/>
      <c r="FWS3" s="165"/>
      <c r="FWT3" s="165"/>
      <c r="FWU3" s="165"/>
      <c r="FWV3" s="165"/>
      <c r="FWW3" s="165"/>
      <c r="FWX3" s="165"/>
      <c r="FWY3" s="165"/>
      <c r="FWZ3" s="165"/>
      <c r="FXA3" s="165"/>
      <c r="FXB3" s="165"/>
      <c r="FXC3" s="165"/>
      <c r="FXD3" s="165"/>
      <c r="FXE3" s="165"/>
      <c r="FXF3" s="165"/>
      <c r="FXG3" s="165"/>
      <c r="FXH3" s="165"/>
      <c r="FXI3" s="165"/>
      <c r="FXJ3" s="165"/>
      <c r="FXK3" s="165"/>
      <c r="FXL3" s="165"/>
      <c r="FXM3" s="165"/>
      <c r="FXN3" s="165"/>
      <c r="FXO3" s="165"/>
      <c r="FXP3" s="165"/>
      <c r="FXQ3" s="165"/>
      <c r="FXR3" s="165"/>
      <c r="FXS3" s="165"/>
      <c r="FXT3" s="165"/>
      <c r="FXU3" s="165"/>
      <c r="FXV3" s="165"/>
      <c r="FXW3" s="165"/>
      <c r="FXX3" s="165"/>
      <c r="FXY3" s="165"/>
      <c r="FXZ3" s="165"/>
      <c r="FYA3" s="165"/>
      <c r="FYB3" s="165"/>
      <c r="FYC3" s="165"/>
      <c r="FYD3" s="165"/>
      <c r="FYE3" s="165"/>
      <c r="FYF3" s="165"/>
      <c r="FYG3" s="165"/>
      <c r="FYH3" s="165"/>
      <c r="FYI3" s="165"/>
      <c r="FYJ3" s="165"/>
      <c r="FYK3" s="165"/>
      <c r="FYL3" s="165"/>
      <c r="FYM3" s="165"/>
      <c r="FYN3" s="165"/>
      <c r="FYO3" s="165"/>
      <c r="FYP3" s="165"/>
      <c r="FYQ3" s="165"/>
      <c r="FYR3" s="165"/>
      <c r="FYS3" s="165"/>
      <c r="FYT3" s="165"/>
      <c r="FYU3" s="165"/>
      <c r="FYV3" s="165"/>
      <c r="FYW3" s="165"/>
      <c r="FYX3" s="165"/>
      <c r="FYY3" s="165"/>
      <c r="FYZ3" s="165"/>
      <c r="FZA3" s="165"/>
      <c r="FZB3" s="165"/>
      <c r="FZC3" s="165"/>
      <c r="FZD3" s="165"/>
      <c r="FZE3" s="165"/>
      <c r="FZF3" s="165"/>
      <c r="FZG3" s="165"/>
      <c r="FZH3" s="165"/>
      <c r="FZI3" s="165"/>
      <c r="FZJ3" s="165"/>
      <c r="FZK3" s="165"/>
      <c r="FZL3" s="165"/>
      <c r="FZM3" s="165"/>
      <c r="FZN3" s="165"/>
      <c r="FZO3" s="165"/>
      <c r="FZP3" s="165"/>
      <c r="FZQ3" s="165"/>
      <c r="FZR3" s="165"/>
      <c r="FZS3" s="165"/>
      <c r="FZT3" s="165"/>
      <c r="FZU3" s="165"/>
      <c r="FZV3" s="165"/>
      <c r="FZW3" s="165"/>
      <c r="FZX3" s="165"/>
      <c r="FZY3" s="165"/>
      <c r="FZZ3" s="165"/>
      <c r="GAA3" s="165"/>
      <c r="GAB3" s="165"/>
      <c r="GAC3" s="165"/>
      <c r="GAD3" s="165"/>
      <c r="GAE3" s="165"/>
      <c r="GAF3" s="165"/>
      <c r="GAG3" s="165"/>
      <c r="GAH3" s="165"/>
      <c r="GAI3" s="165"/>
      <c r="GAJ3" s="165"/>
      <c r="GAK3" s="165"/>
      <c r="GAL3" s="165"/>
      <c r="GAM3" s="165"/>
      <c r="GAN3" s="165"/>
      <c r="GAO3" s="165"/>
      <c r="GAP3" s="165"/>
      <c r="GAQ3" s="165"/>
      <c r="GAR3" s="165"/>
      <c r="GAS3" s="165"/>
      <c r="GAT3" s="165"/>
      <c r="GAU3" s="165"/>
      <c r="GAV3" s="165"/>
      <c r="GAW3" s="165"/>
      <c r="GAX3" s="165"/>
      <c r="GAY3" s="165"/>
      <c r="GAZ3" s="165"/>
      <c r="GBA3" s="165"/>
      <c r="GBB3" s="165"/>
      <c r="GBC3" s="165"/>
      <c r="GBD3" s="165"/>
      <c r="GBE3" s="165"/>
      <c r="GBF3" s="165"/>
      <c r="GBG3" s="165"/>
      <c r="GBH3" s="165"/>
      <c r="GBI3" s="165"/>
      <c r="GBJ3" s="165"/>
      <c r="GBK3" s="165"/>
      <c r="GBL3" s="165"/>
      <c r="GBM3" s="165"/>
      <c r="GBN3" s="165"/>
      <c r="GBO3" s="165"/>
      <c r="GBP3" s="165"/>
      <c r="GBQ3" s="165"/>
      <c r="GBR3" s="165"/>
      <c r="GBS3" s="165"/>
      <c r="GBT3" s="165"/>
      <c r="GBU3" s="165"/>
      <c r="GBV3" s="165"/>
      <c r="GBW3" s="165"/>
      <c r="GBX3" s="165"/>
      <c r="GBY3" s="165"/>
      <c r="GBZ3" s="165"/>
      <c r="GCA3" s="165"/>
      <c r="GCB3" s="165"/>
      <c r="GCC3" s="165"/>
      <c r="GCD3" s="165"/>
      <c r="GCE3" s="165"/>
      <c r="GCF3" s="165"/>
      <c r="GCG3" s="165"/>
      <c r="GCH3" s="165"/>
      <c r="GCI3" s="165"/>
      <c r="GCJ3" s="165"/>
      <c r="GCK3" s="165"/>
      <c r="GCL3" s="165"/>
      <c r="GCM3" s="165"/>
      <c r="GCN3" s="165"/>
      <c r="GCO3" s="165"/>
      <c r="GCP3" s="165"/>
      <c r="GCQ3" s="165"/>
      <c r="GCR3" s="165"/>
      <c r="GCS3" s="165"/>
      <c r="GCT3" s="165"/>
      <c r="GCU3" s="165"/>
      <c r="GCV3" s="165"/>
      <c r="GCW3" s="165"/>
      <c r="GCX3" s="165"/>
      <c r="GCY3" s="165"/>
      <c r="GCZ3" s="165"/>
      <c r="GDA3" s="165"/>
      <c r="GDB3" s="165"/>
      <c r="GDC3" s="165"/>
      <c r="GDD3" s="165"/>
      <c r="GDE3" s="165"/>
      <c r="GDF3" s="165"/>
      <c r="GDG3" s="165"/>
      <c r="GDH3" s="165"/>
      <c r="GDI3" s="165"/>
      <c r="GDJ3" s="165"/>
      <c r="GDK3" s="165"/>
      <c r="GDL3" s="165"/>
      <c r="GDM3" s="165"/>
      <c r="GDN3" s="165"/>
      <c r="GDO3" s="165"/>
      <c r="GDP3" s="165"/>
      <c r="GDQ3" s="165"/>
      <c r="GDR3" s="165"/>
      <c r="GDS3" s="165"/>
      <c r="GDT3" s="165"/>
      <c r="GDU3" s="165"/>
      <c r="GDV3" s="165"/>
      <c r="GDW3" s="165"/>
      <c r="GDX3" s="165"/>
      <c r="GDY3" s="165"/>
      <c r="GDZ3" s="165"/>
      <c r="GEA3" s="165"/>
      <c r="GEB3" s="165"/>
      <c r="GEC3" s="165"/>
      <c r="GED3" s="165"/>
      <c r="GEE3" s="165"/>
      <c r="GEF3" s="165"/>
      <c r="GEG3" s="165"/>
      <c r="GEH3" s="165"/>
      <c r="GEI3" s="165"/>
      <c r="GEJ3" s="165"/>
      <c r="GEK3" s="165"/>
      <c r="GEL3" s="165"/>
      <c r="GEM3" s="165"/>
      <c r="GEN3" s="165"/>
      <c r="GEO3" s="165"/>
      <c r="GEP3" s="165"/>
      <c r="GEQ3" s="165"/>
      <c r="GER3" s="165"/>
      <c r="GES3" s="165"/>
      <c r="GET3" s="165"/>
      <c r="GEU3" s="165"/>
      <c r="GEV3" s="165"/>
      <c r="GEW3" s="165"/>
      <c r="GEX3" s="165"/>
      <c r="GEY3" s="165"/>
      <c r="GEZ3" s="165"/>
      <c r="GFA3" s="165"/>
      <c r="GFB3" s="165"/>
      <c r="GFC3" s="165"/>
      <c r="GFD3" s="165"/>
      <c r="GFE3" s="165"/>
      <c r="GFF3" s="165"/>
      <c r="GFG3" s="165"/>
      <c r="GFH3" s="165"/>
      <c r="GFI3" s="165"/>
      <c r="GFJ3" s="165"/>
      <c r="GFK3" s="165"/>
      <c r="GFL3" s="165"/>
      <c r="GFM3" s="165"/>
      <c r="GFN3" s="165"/>
      <c r="GFO3" s="165"/>
      <c r="GFP3" s="165"/>
      <c r="GFQ3" s="165"/>
      <c r="GFR3" s="165"/>
      <c r="GFS3" s="165"/>
      <c r="GFT3" s="165"/>
      <c r="GFU3" s="165"/>
      <c r="GFV3" s="165"/>
      <c r="GFW3" s="165"/>
      <c r="GFX3" s="165"/>
      <c r="GFY3" s="165"/>
      <c r="GFZ3" s="165"/>
      <c r="GGA3" s="165"/>
      <c r="GGB3" s="165"/>
      <c r="GGC3" s="165"/>
      <c r="GGD3" s="165"/>
      <c r="GGE3" s="165"/>
      <c r="GGF3" s="165"/>
      <c r="GGG3" s="165"/>
      <c r="GGH3" s="165"/>
      <c r="GGI3" s="165"/>
      <c r="GGJ3" s="165"/>
      <c r="GGK3" s="165"/>
      <c r="GGL3" s="165"/>
      <c r="GGM3" s="165"/>
      <c r="GGN3" s="165"/>
      <c r="GGO3" s="165"/>
      <c r="GGP3" s="165"/>
      <c r="GGQ3" s="165"/>
      <c r="GGR3" s="165"/>
      <c r="GGS3" s="165"/>
      <c r="GGT3" s="165"/>
      <c r="GGU3" s="165"/>
      <c r="GGV3" s="165"/>
      <c r="GGW3" s="165"/>
      <c r="GGX3" s="165"/>
      <c r="GGY3" s="165"/>
      <c r="GGZ3" s="165"/>
      <c r="GHA3" s="165"/>
      <c r="GHB3" s="165"/>
      <c r="GHC3" s="165"/>
      <c r="GHD3" s="165"/>
      <c r="GHE3" s="165"/>
      <c r="GHF3" s="165"/>
      <c r="GHG3" s="165"/>
      <c r="GHH3" s="165"/>
      <c r="GHI3" s="165"/>
      <c r="GHJ3" s="165"/>
      <c r="GHK3" s="165"/>
      <c r="GHL3" s="165"/>
      <c r="GHM3" s="165"/>
      <c r="GHN3" s="165"/>
      <c r="GHO3" s="165"/>
      <c r="GHP3" s="165"/>
      <c r="GHQ3" s="165"/>
      <c r="GHR3" s="165"/>
      <c r="GHS3" s="165"/>
      <c r="GHT3" s="165"/>
      <c r="GHU3" s="165"/>
      <c r="GHV3" s="165"/>
      <c r="GHW3" s="165"/>
      <c r="GHX3" s="165"/>
      <c r="GHY3" s="165"/>
      <c r="GHZ3" s="165"/>
      <c r="GIA3" s="165"/>
      <c r="GIB3" s="165"/>
      <c r="GIC3" s="165"/>
      <c r="GID3" s="165"/>
      <c r="GIE3" s="165"/>
      <c r="GIF3" s="165"/>
      <c r="GIG3" s="165"/>
      <c r="GIH3" s="165"/>
      <c r="GII3" s="165"/>
      <c r="GIJ3" s="165"/>
      <c r="GIK3" s="165"/>
      <c r="GIL3" s="165"/>
      <c r="GIM3" s="165"/>
      <c r="GIN3" s="165"/>
      <c r="GIO3" s="165"/>
      <c r="GIP3" s="165"/>
      <c r="GIQ3" s="165"/>
      <c r="GIR3" s="165"/>
      <c r="GIS3" s="165"/>
      <c r="GIT3" s="165"/>
      <c r="GIU3" s="165"/>
      <c r="GIV3" s="165"/>
      <c r="GIW3" s="165"/>
      <c r="GIX3" s="165"/>
      <c r="GIY3" s="165"/>
      <c r="GIZ3" s="165"/>
      <c r="GJA3" s="165"/>
      <c r="GJB3" s="165"/>
      <c r="GJC3" s="165"/>
      <c r="GJD3" s="165"/>
      <c r="GJE3" s="165"/>
      <c r="GJF3" s="165"/>
      <c r="GJG3" s="165"/>
      <c r="GJH3" s="165"/>
      <c r="GJI3" s="165"/>
      <c r="GJJ3" s="165"/>
      <c r="GJK3" s="165"/>
      <c r="GJL3" s="165"/>
      <c r="GJM3" s="165"/>
      <c r="GJN3" s="165"/>
      <c r="GJO3" s="165"/>
      <c r="GJP3" s="165"/>
      <c r="GJQ3" s="165"/>
      <c r="GJR3" s="165"/>
      <c r="GJS3" s="165"/>
      <c r="GJT3" s="165"/>
      <c r="GJU3" s="165"/>
      <c r="GJV3" s="165"/>
      <c r="GJW3" s="165"/>
      <c r="GJX3" s="165"/>
      <c r="GJY3" s="165"/>
      <c r="GJZ3" s="165"/>
      <c r="GKA3" s="165"/>
      <c r="GKB3" s="165"/>
      <c r="GKC3" s="165"/>
      <c r="GKD3" s="165"/>
      <c r="GKE3" s="165"/>
      <c r="GKF3" s="165"/>
      <c r="GKG3" s="165"/>
      <c r="GKH3" s="165"/>
      <c r="GKI3" s="165"/>
      <c r="GKJ3" s="165"/>
      <c r="GKK3" s="165"/>
      <c r="GKL3" s="165"/>
      <c r="GKM3" s="165"/>
      <c r="GKN3" s="165"/>
      <c r="GKO3" s="165"/>
      <c r="GKP3" s="165"/>
      <c r="GKQ3" s="165"/>
      <c r="GKR3" s="165"/>
      <c r="GKS3" s="165"/>
      <c r="GKT3" s="165"/>
      <c r="GKU3" s="165"/>
      <c r="GKV3" s="165"/>
      <c r="GKW3" s="165"/>
      <c r="GKX3" s="165"/>
      <c r="GKY3" s="165"/>
      <c r="GKZ3" s="165"/>
      <c r="GLA3" s="165"/>
      <c r="GLB3" s="165"/>
      <c r="GLC3" s="165"/>
      <c r="GLD3" s="165"/>
      <c r="GLE3" s="165"/>
      <c r="GLF3" s="165"/>
      <c r="GLG3" s="165"/>
      <c r="GLH3" s="165"/>
      <c r="GLI3" s="165"/>
      <c r="GLJ3" s="165"/>
      <c r="GLK3" s="165"/>
      <c r="GLL3" s="165"/>
      <c r="GLM3" s="165"/>
      <c r="GLN3" s="165"/>
      <c r="GLO3" s="165"/>
      <c r="GLP3" s="165"/>
      <c r="GLQ3" s="165"/>
      <c r="GLR3" s="165"/>
      <c r="GLS3" s="165"/>
      <c r="GLT3" s="165"/>
      <c r="GLU3" s="165"/>
      <c r="GLV3" s="165"/>
      <c r="GLW3" s="165"/>
      <c r="GLX3" s="165"/>
      <c r="GLY3" s="165"/>
      <c r="GLZ3" s="165"/>
      <c r="GMA3" s="165"/>
      <c r="GMB3" s="165"/>
      <c r="GMC3" s="165"/>
      <c r="GMD3" s="165"/>
      <c r="GME3" s="165"/>
      <c r="GMF3" s="165"/>
      <c r="GMG3" s="165"/>
      <c r="GMH3" s="165"/>
      <c r="GMI3" s="165"/>
      <c r="GMJ3" s="165"/>
      <c r="GMK3" s="165"/>
      <c r="GML3" s="165"/>
      <c r="GMM3" s="165"/>
      <c r="GMN3" s="165"/>
      <c r="GMO3" s="165"/>
      <c r="GMP3" s="165"/>
      <c r="GMQ3" s="165"/>
      <c r="GMR3" s="165"/>
      <c r="GMS3" s="165"/>
      <c r="GMT3" s="165"/>
      <c r="GMU3" s="165"/>
      <c r="GMV3" s="165"/>
      <c r="GMW3" s="165"/>
      <c r="GMX3" s="165"/>
      <c r="GMY3" s="165"/>
      <c r="GMZ3" s="165"/>
      <c r="GNA3" s="165"/>
      <c r="GNB3" s="165"/>
      <c r="GNC3" s="165"/>
      <c r="GND3" s="165"/>
      <c r="GNE3" s="165"/>
      <c r="GNF3" s="165"/>
      <c r="GNG3" s="165"/>
      <c r="GNH3" s="165"/>
      <c r="GNI3" s="165"/>
      <c r="GNJ3" s="165"/>
      <c r="GNK3" s="165"/>
      <c r="GNL3" s="165"/>
      <c r="GNM3" s="165"/>
      <c r="GNN3" s="165"/>
      <c r="GNO3" s="165"/>
      <c r="GNP3" s="165"/>
      <c r="GNQ3" s="165"/>
      <c r="GNR3" s="165"/>
      <c r="GNS3" s="165"/>
      <c r="GNT3" s="165"/>
      <c r="GNU3" s="165"/>
      <c r="GNV3" s="165"/>
      <c r="GNW3" s="165"/>
      <c r="GNX3" s="165"/>
      <c r="GNY3" s="165"/>
      <c r="GNZ3" s="165"/>
      <c r="GOA3" s="165"/>
      <c r="GOB3" s="165"/>
      <c r="GOC3" s="165"/>
      <c r="GOD3" s="165"/>
      <c r="GOE3" s="165"/>
      <c r="GOF3" s="165"/>
      <c r="GOG3" s="165"/>
      <c r="GOH3" s="165"/>
      <c r="GOI3" s="165"/>
      <c r="GOJ3" s="165"/>
      <c r="GOK3" s="165"/>
      <c r="GOL3" s="165"/>
      <c r="GOM3" s="165"/>
      <c r="GON3" s="165"/>
      <c r="GOO3" s="165"/>
      <c r="GOP3" s="165"/>
      <c r="GOQ3" s="165"/>
      <c r="GOR3" s="165"/>
      <c r="GOS3" s="165"/>
      <c r="GOT3" s="165"/>
      <c r="GOU3" s="165"/>
      <c r="GOV3" s="165"/>
      <c r="GOW3" s="165"/>
      <c r="GOX3" s="165"/>
      <c r="GOY3" s="165"/>
      <c r="GOZ3" s="165"/>
      <c r="GPA3" s="165"/>
      <c r="GPB3" s="165"/>
      <c r="GPC3" s="165"/>
      <c r="GPD3" s="165"/>
      <c r="GPE3" s="165"/>
      <c r="GPF3" s="165"/>
      <c r="GPG3" s="165"/>
      <c r="GPH3" s="165"/>
      <c r="GPI3" s="165"/>
      <c r="GPJ3" s="165"/>
      <c r="GPK3" s="165"/>
      <c r="GPL3" s="165"/>
      <c r="GPM3" s="165"/>
      <c r="GPN3" s="165"/>
      <c r="GPO3" s="165"/>
      <c r="GPP3" s="165"/>
      <c r="GPQ3" s="165"/>
      <c r="GPR3" s="165"/>
      <c r="GPS3" s="165"/>
      <c r="GPT3" s="165"/>
      <c r="GPU3" s="165"/>
      <c r="GPV3" s="165"/>
      <c r="GPW3" s="165"/>
      <c r="GPX3" s="165"/>
      <c r="GPY3" s="165"/>
      <c r="GPZ3" s="165"/>
      <c r="GQA3" s="165"/>
      <c r="GQB3" s="165"/>
      <c r="GQC3" s="165"/>
      <c r="GQD3" s="165"/>
      <c r="GQE3" s="165"/>
      <c r="GQF3" s="165"/>
      <c r="GQG3" s="165"/>
      <c r="GQH3" s="165"/>
      <c r="GQI3" s="165"/>
      <c r="GQJ3" s="165"/>
      <c r="GQK3" s="165"/>
      <c r="GQL3" s="165"/>
      <c r="GQM3" s="165"/>
      <c r="GQN3" s="165"/>
      <c r="GQO3" s="165"/>
      <c r="GQP3" s="165"/>
      <c r="GQQ3" s="165"/>
      <c r="GQR3" s="165"/>
      <c r="GQS3" s="165"/>
      <c r="GQT3" s="165"/>
      <c r="GQU3" s="165"/>
      <c r="GQV3" s="165"/>
      <c r="GQW3" s="165"/>
      <c r="GQX3" s="165"/>
      <c r="GQY3" s="165"/>
      <c r="GQZ3" s="165"/>
      <c r="GRA3" s="165"/>
      <c r="GRB3" s="165"/>
      <c r="GRC3" s="165"/>
      <c r="GRD3" s="165"/>
      <c r="GRE3" s="165"/>
      <c r="GRF3" s="165"/>
      <c r="GRG3" s="165"/>
      <c r="GRH3" s="165"/>
      <c r="GRI3" s="165"/>
      <c r="GRJ3" s="165"/>
      <c r="GRK3" s="165"/>
      <c r="GRL3" s="165"/>
      <c r="GRM3" s="165"/>
      <c r="GRN3" s="165"/>
      <c r="GRO3" s="165"/>
      <c r="GRP3" s="165"/>
      <c r="GRQ3" s="165"/>
      <c r="GRR3" s="165"/>
      <c r="GRS3" s="165"/>
      <c r="GRT3" s="165"/>
      <c r="GRU3" s="165"/>
      <c r="GRV3" s="165"/>
      <c r="GRW3" s="165"/>
      <c r="GRX3" s="165"/>
      <c r="GRY3" s="165"/>
      <c r="GRZ3" s="165"/>
      <c r="GSA3" s="165"/>
      <c r="GSB3" s="165"/>
      <c r="GSC3" s="165"/>
      <c r="GSD3" s="165"/>
      <c r="GSE3" s="165"/>
      <c r="GSF3" s="165"/>
      <c r="GSG3" s="165"/>
      <c r="GSH3" s="165"/>
      <c r="GSI3" s="165"/>
      <c r="GSJ3" s="165"/>
      <c r="GSK3" s="165"/>
      <c r="GSL3" s="165"/>
      <c r="GSM3" s="165"/>
      <c r="GSN3" s="165"/>
      <c r="GSO3" s="165"/>
      <c r="GSP3" s="165"/>
      <c r="GSQ3" s="165"/>
      <c r="GSR3" s="165"/>
      <c r="GSS3" s="165"/>
      <c r="GST3" s="165"/>
      <c r="GSU3" s="165"/>
      <c r="GSV3" s="165"/>
      <c r="GSW3" s="165"/>
      <c r="GSX3" s="165"/>
      <c r="GSY3" s="165"/>
      <c r="GSZ3" s="165"/>
      <c r="GTA3" s="165"/>
      <c r="GTB3" s="165"/>
      <c r="GTC3" s="165"/>
      <c r="GTD3" s="165"/>
      <c r="GTE3" s="165"/>
      <c r="GTF3" s="165"/>
      <c r="GTG3" s="165"/>
      <c r="GTH3" s="165"/>
      <c r="GTI3" s="165"/>
      <c r="GTJ3" s="165"/>
      <c r="GTK3" s="165"/>
      <c r="GTL3" s="165"/>
      <c r="GTM3" s="165"/>
      <c r="GTN3" s="165"/>
      <c r="GTO3" s="165"/>
      <c r="GTP3" s="165"/>
      <c r="GTQ3" s="165"/>
      <c r="GTR3" s="165"/>
      <c r="GTS3" s="165"/>
      <c r="GTT3" s="165"/>
      <c r="GTU3" s="165"/>
      <c r="GTV3" s="165"/>
      <c r="GTW3" s="165"/>
      <c r="GTX3" s="165"/>
      <c r="GTY3" s="165"/>
      <c r="GTZ3" s="165"/>
      <c r="GUA3" s="165"/>
      <c r="GUB3" s="165"/>
      <c r="GUC3" s="165"/>
      <c r="GUD3" s="165"/>
      <c r="GUE3" s="165"/>
      <c r="GUF3" s="165"/>
      <c r="GUG3" s="165"/>
      <c r="GUH3" s="165"/>
      <c r="GUI3" s="165"/>
      <c r="GUJ3" s="165"/>
      <c r="GUK3" s="165"/>
      <c r="GUL3" s="165"/>
      <c r="GUM3" s="165"/>
      <c r="GUN3" s="165"/>
      <c r="GUO3" s="165"/>
      <c r="GUP3" s="165"/>
      <c r="GUQ3" s="165"/>
      <c r="GUR3" s="165"/>
      <c r="GUS3" s="165"/>
      <c r="GUT3" s="165"/>
      <c r="GUU3" s="165"/>
      <c r="GUV3" s="165"/>
      <c r="GUW3" s="165"/>
      <c r="GUX3" s="165"/>
      <c r="GUY3" s="165"/>
      <c r="GUZ3" s="165"/>
      <c r="GVA3" s="165"/>
      <c r="GVB3" s="165"/>
      <c r="GVC3" s="165"/>
      <c r="GVD3" s="165"/>
      <c r="GVE3" s="165"/>
      <c r="GVF3" s="165"/>
      <c r="GVG3" s="165"/>
      <c r="GVH3" s="165"/>
      <c r="GVI3" s="165"/>
      <c r="GVJ3" s="165"/>
      <c r="GVK3" s="165"/>
      <c r="GVL3" s="165"/>
      <c r="GVM3" s="165"/>
      <c r="GVN3" s="165"/>
      <c r="GVO3" s="165"/>
      <c r="GVP3" s="165"/>
      <c r="GVQ3" s="165"/>
      <c r="GVR3" s="165"/>
      <c r="GVS3" s="165"/>
      <c r="GVT3" s="165"/>
      <c r="GVU3" s="165"/>
      <c r="GVV3" s="165"/>
      <c r="GVW3" s="165"/>
      <c r="GVX3" s="165"/>
      <c r="GVY3" s="165"/>
      <c r="GVZ3" s="165"/>
      <c r="GWA3" s="165"/>
      <c r="GWB3" s="165"/>
      <c r="GWC3" s="165"/>
      <c r="GWD3" s="165"/>
      <c r="GWE3" s="165"/>
      <c r="GWF3" s="165"/>
      <c r="GWG3" s="165"/>
      <c r="GWH3" s="165"/>
      <c r="GWI3" s="165"/>
      <c r="GWJ3" s="165"/>
      <c r="GWK3" s="165"/>
      <c r="GWL3" s="165"/>
      <c r="GWM3" s="165"/>
      <c r="GWN3" s="165"/>
      <c r="GWO3" s="165"/>
      <c r="GWP3" s="165"/>
      <c r="GWQ3" s="165"/>
      <c r="GWR3" s="165"/>
      <c r="GWS3" s="165"/>
      <c r="GWT3" s="165"/>
      <c r="GWU3" s="165"/>
      <c r="GWV3" s="165"/>
      <c r="GWW3" s="165"/>
      <c r="GWX3" s="165"/>
      <c r="GWY3" s="165"/>
      <c r="GWZ3" s="165"/>
      <c r="GXA3" s="165"/>
      <c r="GXB3" s="165"/>
      <c r="GXC3" s="165"/>
      <c r="GXD3" s="165"/>
      <c r="GXE3" s="165"/>
      <c r="GXF3" s="165"/>
      <c r="GXG3" s="165"/>
      <c r="GXH3" s="165"/>
      <c r="GXI3" s="165"/>
      <c r="GXJ3" s="165"/>
      <c r="GXK3" s="165"/>
      <c r="GXL3" s="165"/>
      <c r="GXM3" s="165"/>
      <c r="GXN3" s="165"/>
      <c r="GXO3" s="165"/>
      <c r="GXP3" s="165"/>
      <c r="GXQ3" s="165"/>
      <c r="GXR3" s="165"/>
      <c r="GXS3" s="165"/>
      <c r="GXT3" s="165"/>
      <c r="GXU3" s="165"/>
      <c r="GXV3" s="165"/>
      <c r="GXW3" s="165"/>
      <c r="GXX3" s="165"/>
      <c r="GXY3" s="165"/>
      <c r="GXZ3" s="165"/>
      <c r="GYA3" s="165"/>
      <c r="GYB3" s="165"/>
      <c r="GYC3" s="165"/>
      <c r="GYD3" s="165"/>
      <c r="GYE3" s="165"/>
      <c r="GYF3" s="165"/>
      <c r="GYG3" s="165"/>
      <c r="GYH3" s="165"/>
      <c r="GYI3" s="165"/>
      <c r="GYJ3" s="165"/>
      <c r="GYK3" s="165"/>
      <c r="GYL3" s="165"/>
      <c r="GYM3" s="165"/>
      <c r="GYN3" s="165"/>
      <c r="GYO3" s="165"/>
      <c r="GYP3" s="165"/>
      <c r="GYQ3" s="165"/>
      <c r="GYR3" s="165"/>
      <c r="GYS3" s="165"/>
      <c r="GYT3" s="165"/>
      <c r="GYU3" s="165"/>
      <c r="GYV3" s="165"/>
      <c r="GYW3" s="165"/>
      <c r="GYX3" s="165"/>
      <c r="GYY3" s="165"/>
      <c r="GYZ3" s="165"/>
      <c r="GZA3" s="165"/>
      <c r="GZB3" s="165"/>
      <c r="GZC3" s="165"/>
      <c r="GZD3" s="165"/>
      <c r="GZE3" s="165"/>
      <c r="GZF3" s="165"/>
      <c r="GZG3" s="165"/>
      <c r="GZH3" s="165"/>
      <c r="GZI3" s="165"/>
      <c r="GZJ3" s="165"/>
      <c r="GZK3" s="165"/>
      <c r="GZL3" s="165"/>
      <c r="GZM3" s="165"/>
      <c r="GZN3" s="165"/>
      <c r="GZO3" s="165"/>
      <c r="GZP3" s="165"/>
      <c r="GZQ3" s="165"/>
      <c r="GZR3" s="165"/>
      <c r="GZS3" s="165"/>
      <c r="GZT3" s="165"/>
      <c r="GZU3" s="165"/>
      <c r="GZV3" s="165"/>
      <c r="GZW3" s="165"/>
      <c r="GZX3" s="165"/>
      <c r="GZY3" s="165"/>
      <c r="GZZ3" s="165"/>
      <c r="HAA3" s="165"/>
      <c r="HAB3" s="165"/>
      <c r="HAC3" s="165"/>
      <c r="HAD3" s="165"/>
      <c r="HAE3" s="165"/>
      <c r="HAF3" s="165"/>
      <c r="HAG3" s="165"/>
      <c r="HAH3" s="165"/>
      <c r="HAI3" s="165"/>
      <c r="HAJ3" s="165"/>
      <c r="HAK3" s="165"/>
      <c r="HAL3" s="165"/>
      <c r="HAM3" s="165"/>
      <c r="HAN3" s="165"/>
      <c r="HAO3" s="165"/>
      <c r="HAP3" s="165"/>
      <c r="HAQ3" s="165"/>
      <c r="HAR3" s="165"/>
      <c r="HAS3" s="165"/>
      <c r="HAT3" s="165"/>
      <c r="HAU3" s="165"/>
      <c r="HAV3" s="165"/>
      <c r="HAW3" s="165"/>
      <c r="HAX3" s="165"/>
      <c r="HAY3" s="165"/>
      <c r="HAZ3" s="165"/>
      <c r="HBA3" s="165"/>
      <c r="HBB3" s="165"/>
      <c r="HBC3" s="165"/>
      <c r="HBD3" s="165"/>
      <c r="HBE3" s="165"/>
      <c r="HBF3" s="165"/>
      <c r="HBG3" s="165"/>
      <c r="HBH3" s="165"/>
      <c r="HBI3" s="165"/>
      <c r="HBJ3" s="165"/>
      <c r="HBK3" s="165"/>
      <c r="HBL3" s="165"/>
      <c r="HBM3" s="165"/>
      <c r="HBN3" s="165"/>
      <c r="HBO3" s="165"/>
      <c r="HBP3" s="165"/>
      <c r="HBQ3" s="165"/>
      <c r="HBR3" s="165"/>
      <c r="HBS3" s="165"/>
      <c r="HBT3" s="165"/>
      <c r="HBU3" s="165"/>
      <c r="HBV3" s="165"/>
      <c r="HBW3" s="165"/>
      <c r="HBX3" s="165"/>
      <c r="HBY3" s="165"/>
      <c r="HBZ3" s="165"/>
      <c r="HCA3" s="165"/>
      <c r="HCB3" s="165"/>
      <c r="HCC3" s="165"/>
      <c r="HCD3" s="165"/>
      <c r="HCE3" s="165"/>
      <c r="HCF3" s="165"/>
      <c r="HCG3" s="165"/>
      <c r="HCH3" s="165"/>
      <c r="HCI3" s="165"/>
      <c r="HCJ3" s="165"/>
      <c r="HCK3" s="165"/>
      <c r="HCL3" s="165"/>
      <c r="HCM3" s="165"/>
      <c r="HCN3" s="165"/>
      <c r="HCO3" s="165"/>
      <c r="HCP3" s="165"/>
      <c r="HCQ3" s="165"/>
      <c r="HCR3" s="165"/>
      <c r="HCS3" s="165"/>
      <c r="HCT3" s="165"/>
      <c r="HCU3" s="165"/>
      <c r="HCV3" s="165"/>
      <c r="HCW3" s="165"/>
      <c r="HCX3" s="165"/>
      <c r="HCY3" s="165"/>
      <c r="HCZ3" s="165"/>
      <c r="HDA3" s="165"/>
      <c r="HDB3" s="165"/>
      <c r="HDC3" s="165"/>
      <c r="HDD3" s="165"/>
      <c r="HDE3" s="165"/>
      <c r="HDF3" s="165"/>
      <c r="HDG3" s="165"/>
      <c r="HDH3" s="165"/>
      <c r="HDI3" s="165"/>
      <c r="HDJ3" s="165"/>
      <c r="HDK3" s="165"/>
      <c r="HDL3" s="165"/>
      <c r="HDM3" s="165"/>
      <c r="HDN3" s="165"/>
      <c r="HDO3" s="165"/>
      <c r="HDP3" s="165"/>
      <c r="HDQ3" s="165"/>
      <c r="HDR3" s="165"/>
      <c r="HDS3" s="165"/>
      <c r="HDT3" s="165"/>
      <c r="HDU3" s="165"/>
      <c r="HDV3" s="165"/>
      <c r="HDW3" s="165"/>
      <c r="HDX3" s="165"/>
      <c r="HDY3" s="165"/>
      <c r="HDZ3" s="165"/>
      <c r="HEA3" s="165"/>
      <c r="HEB3" s="165"/>
      <c r="HEC3" s="165"/>
      <c r="HED3" s="165"/>
      <c r="HEE3" s="165"/>
      <c r="HEF3" s="165"/>
      <c r="HEG3" s="165"/>
      <c r="HEH3" s="165"/>
      <c r="HEI3" s="165"/>
      <c r="HEJ3" s="165"/>
      <c r="HEK3" s="165"/>
      <c r="HEL3" s="165"/>
      <c r="HEM3" s="165"/>
      <c r="HEN3" s="165"/>
      <c r="HEO3" s="165"/>
      <c r="HEP3" s="165"/>
      <c r="HEQ3" s="165"/>
      <c r="HER3" s="165"/>
      <c r="HES3" s="165"/>
      <c r="HET3" s="165"/>
      <c r="HEU3" s="165"/>
      <c r="HEV3" s="165"/>
      <c r="HEW3" s="165"/>
      <c r="HEX3" s="165"/>
      <c r="HEY3" s="165"/>
      <c r="HEZ3" s="165"/>
      <c r="HFA3" s="165"/>
      <c r="HFB3" s="165"/>
      <c r="HFC3" s="165"/>
      <c r="HFD3" s="165"/>
      <c r="HFE3" s="165"/>
      <c r="HFF3" s="165"/>
      <c r="HFG3" s="165"/>
      <c r="HFH3" s="165"/>
      <c r="HFI3" s="165"/>
      <c r="HFJ3" s="165"/>
      <c r="HFK3" s="165"/>
      <c r="HFL3" s="165"/>
      <c r="HFM3" s="165"/>
      <c r="HFN3" s="165"/>
      <c r="HFO3" s="165"/>
      <c r="HFP3" s="165"/>
      <c r="HFQ3" s="165"/>
      <c r="HFR3" s="165"/>
      <c r="HFS3" s="165"/>
      <c r="HFT3" s="165"/>
      <c r="HFU3" s="165"/>
      <c r="HFV3" s="165"/>
      <c r="HFW3" s="165"/>
      <c r="HFX3" s="165"/>
      <c r="HFY3" s="165"/>
      <c r="HFZ3" s="165"/>
      <c r="HGA3" s="165"/>
      <c r="HGB3" s="165"/>
      <c r="HGC3" s="165"/>
      <c r="HGD3" s="165"/>
      <c r="HGE3" s="165"/>
      <c r="HGF3" s="165"/>
      <c r="HGG3" s="165"/>
      <c r="HGH3" s="165"/>
      <c r="HGI3" s="165"/>
      <c r="HGJ3" s="165"/>
      <c r="HGK3" s="165"/>
      <c r="HGL3" s="165"/>
      <c r="HGM3" s="165"/>
      <c r="HGN3" s="165"/>
      <c r="HGO3" s="165"/>
      <c r="HGP3" s="165"/>
      <c r="HGQ3" s="165"/>
      <c r="HGR3" s="165"/>
      <c r="HGS3" s="165"/>
      <c r="HGT3" s="165"/>
      <c r="HGU3" s="165"/>
      <c r="HGV3" s="165"/>
      <c r="HGW3" s="165"/>
      <c r="HGX3" s="165"/>
      <c r="HGY3" s="165"/>
      <c r="HGZ3" s="165"/>
      <c r="HHA3" s="165"/>
      <c r="HHB3" s="165"/>
      <c r="HHC3" s="165"/>
      <c r="HHD3" s="165"/>
      <c r="HHE3" s="165"/>
      <c r="HHF3" s="165"/>
      <c r="HHG3" s="165"/>
      <c r="HHH3" s="165"/>
      <c r="HHI3" s="165"/>
      <c r="HHJ3" s="165"/>
      <c r="HHK3" s="165"/>
      <c r="HHL3" s="165"/>
      <c r="HHM3" s="165"/>
      <c r="HHN3" s="165"/>
      <c r="HHO3" s="165"/>
      <c r="HHP3" s="165"/>
      <c r="HHQ3" s="165"/>
      <c r="HHR3" s="165"/>
      <c r="HHS3" s="165"/>
      <c r="HHT3" s="165"/>
      <c r="HHU3" s="165"/>
      <c r="HHV3" s="165"/>
      <c r="HHW3" s="165"/>
      <c r="HHX3" s="165"/>
      <c r="HHY3" s="165"/>
      <c r="HHZ3" s="165"/>
      <c r="HIA3" s="165"/>
      <c r="HIB3" s="165"/>
      <c r="HIC3" s="165"/>
      <c r="HID3" s="165"/>
      <c r="HIE3" s="165"/>
      <c r="HIF3" s="165"/>
      <c r="HIG3" s="165"/>
      <c r="HIH3" s="165"/>
      <c r="HII3" s="165"/>
      <c r="HIJ3" s="165"/>
      <c r="HIK3" s="165"/>
      <c r="HIL3" s="165"/>
      <c r="HIM3" s="165"/>
      <c r="HIN3" s="165"/>
      <c r="HIO3" s="165"/>
      <c r="HIP3" s="165"/>
      <c r="HIQ3" s="165"/>
      <c r="HIR3" s="165"/>
      <c r="HIS3" s="165"/>
      <c r="HIT3" s="165"/>
      <c r="HIU3" s="165"/>
      <c r="HIV3" s="165"/>
      <c r="HIW3" s="165"/>
      <c r="HIX3" s="165"/>
      <c r="HIY3" s="165"/>
      <c r="HIZ3" s="165"/>
      <c r="HJA3" s="165"/>
      <c r="HJB3" s="165"/>
      <c r="HJC3" s="165"/>
      <c r="HJD3" s="165"/>
      <c r="HJE3" s="165"/>
      <c r="HJF3" s="165"/>
      <c r="HJG3" s="165"/>
      <c r="HJH3" s="165"/>
      <c r="HJI3" s="165"/>
      <c r="HJJ3" s="165"/>
      <c r="HJK3" s="165"/>
      <c r="HJL3" s="165"/>
      <c r="HJM3" s="165"/>
      <c r="HJN3" s="165"/>
      <c r="HJO3" s="165"/>
      <c r="HJP3" s="165"/>
      <c r="HJQ3" s="165"/>
      <c r="HJR3" s="165"/>
      <c r="HJS3" s="165"/>
      <c r="HJT3" s="165"/>
      <c r="HJU3" s="165"/>
      <c r="HJV3" s="165"/>
      <c r="HJW3" s="165"/>
      <c r="HJX3" s="165"/>
      <c r="HJY3" s="165"/>
      <c r="HJZ3" s="165"/>
      <c r="HKA3" s="165"/>
      <c r="HKB3" s="165"/>
      <c r="HKC3" s="165"/>
      <c r="HKD3" s="165"/>
      <c r="HKE3" s="165"/>
      <c r="HKF3" s="165"/>
      <c r="HKG3" s="165"/>
      <c r="HKH3" s="165"/>
      <c r="HKI3" s="165"/>
      <c r="HKJ3" s="165"/>
      <c r="HKK3" s="165"/>
      <c r="HKL3" s="165"/>
      <c r="HKM3" s="165"/>
      <c r="HKN3" s="165"/>
      <c r="HKO3" s="165"/>
      <c r="HKP3" s="165"/>
      <c r="HKQ3" s="165"/>
      <c r="HKR3" s="165"/>
      <c r="HKS3" s="165"/>
      <c r="HKT3" s="165"/>
      <c r="HKU3" s="165"/>
      <c r="HKV3" s="165"/>
      <c r="HKW3" s="165"/>
      <c r="HKX3" s="165"/>
      <c r="HKY3" s="165"/>
      <c r="HKZ3" s="165"/>
      <c r="HLA3" s="165"/>
      <c r="HLB3" s="165"/>
      <c r="HLC3" s="165"/>
      <c r="HLD3" s="165"/>
      <c r="HLE3" s="165"/>
      <c r="HLF3" s="165"/>
      <c r="HLG3" s="165"/>
      <c r="HLH3" s="165"/>
      <c r="HLI3" s="165"/>
      <c r="HLJ3" s="165"/>
      <c r="HLK3" s="165"/>
      <c r="HLL3" s="165"/>
      <c r="HLM3" s="165"/>
      <c r="HLN3" s="165"/>
      <c r="HLO3" s="165"/>
      <c r="HLP3" s="165"/>
      <c r="HLQ3" s="165"/>
      <c r="HLR3" s="165"/>
      <c r="HLS3" s="165"/>
      <c r="HLT3" s="165"/>
      <c r="HLU3" s="165"/>
      <c r="HLV3" s="165"/>
      <c r="HLW3" s="165"/>
      <c r="HLX3" s="165"/>
      <c r="HLY3" s="165"/>
      <c r="HLZ3" s="165"/>
      <c r="HMA3" s="165"/>
      <c r="HMB3" s="165"/>
      <c r="HMC3" s="165"/>
      <c r="HMD3" s="165"/>
      <c r="HME3" s="165"/>
      <c r="HMF3" s="165"/>
      <c r="HMG3" s="165"/>
      <c r="HMH3" s="165"/>
      <c r="HMI3" s="165"/>
      <c r="HMJ3" s="165"/>
      <c r="HMK3" s="165"/>
      <c r="HML3" s="165"/>
      <c r="HMM3" s="165"/>
      <c r="HMN3" s="165"/>
      <c r="HMO3" s="165"/>
      <c r="HMP3" s="165"/>
      <c r="HMQ3" s="165"/>
      <c r="HMR3" s="165"/>
      <c r="HMS3" s="165"/>
      <c r="HMT3" s="165"/>
      <c r="HMU3" s="165"/>
      <c r="HMV3" s="165"/>
      <c r="HMW3" s="165"/>
      <c r="HMX3" s="165"/>
      <c r="HMY3" s="165"/>
      <c r="HMZ3" s="165"/>
      <c r="HNA3" s="165"/>
      <c r="HNB3" s="165"/>
      <c r="HNC3" s="165"/>
      <c r="HND3" s="165"/>
      <c r="HNE3" s="165"/>
      <c r="HNF3" s="165"/>
      <c r="HNG3" s="165"/>
      <c r="HNH3" s="165"/>
      <c r="HNI3" s="165"/>
      <c r="HNJ3" s="165"/>
      <c r="HNK3" s="165"/>
      <c r="HNL3" s="165"/>
      <c r="HNM3" s="165"/>
      <c r="HNN3" s="165"/>
      <c r="HNO3" s="165"/>
      <c r="HNP3" s="165"/>
      <c r="HNQ3" s="165"/>
      <c r="HNR3" s="165"/>
      <c r="HNS3" s="165"/>
      <c r="HNT3" s="165"/>
      <c r="HNU3" s="165"/>
      <c r="HNV3" s="165"/>
      <c r="HNW3" s="165"/>
      <c r="HNX3" s="165"/>
      <c r="HNY3" s="165"/>
      <c r="HNZ3" s="165"/>
      <c r="HOA3" s="165"/>
      <c r="HOB3" s="165"/>
      <c r="HOC3" s="165"/>
      <c r="HOD3" s="165"/>
      <c r="HOE3" s="165"/>
      <c r="HOF3" s="165"/>
      <c r="HOG3" s="165"/>
      <c r="HOH3" s="165"/>
      <c r="HOI3" s="165"/>
      <c r="HOJ3" s="165"/>
      <c r="HOK3" s="165"/>
      <c r="HOL3" s="165"/>
      <c r="HOM3" s="165"/>
      <c r="HON3" s="165"/>
      <c r="HOO3" s="165"/>
      <c r="HOP3" s="165"/>
      <c r="HOQ3" s="165"/>
      <c r="HOR3" s="165"/>
      <c r="HOS3" s="165"/>
      <c r="HOT3" s="165"/>
      <c r="HOU3" s="165"/>
      <c r="HOV3" s="165"/>
      <c r="HOW3" s="165"/>
      <c r="HOX3" s="165"/>
      <c r="HOY3" s="165"/>
      <c r="HOZ3" s="165"/>
      <c r="HPA3" s="165"/>
      <c r="HPB3" s="165"/>
      <c r="HPC3" s="165"/>
      <c r="HPD3" s="165"/>
      <c r="HPE3" s="165"/>
      <c r="HPF3" s="165"/>
      <c r="HPG3" s="165"/>
      <c r="HPH3" s="165"/>
      <c r="HPI3" s="165"/>
      <c r="HPJ3" s="165"/>
      <c r="HPK3" s="165"/>
      <c r="HPL3" s="165"/>
      <c r="HPM3" s="165"/>
      <c r="HPN3" s="165"/>
      <c r="HPO3" s="165"/>
      <c r="HPP3" s="165"/>
      <c r="HPQ3" s="165"/>
      <c r="HPR3" s="165"/>
      <c r="HPS3" s="165"/>
      <c r="HPT3" s="165"/>
      <c r="HPU3" s="165"/>
      <c r="HPV3" s="165"/>
      <c r="HPW3" s="165"/>
      <c r="HPX3" s="165"/>
      <c r="HPY3" s="165"/>
      <c r="HPZ3" s="165"/>
      <c r="HQA3" s="165"/>
      <c r="HQB3" s="165"/>
      <c r="HQC3" s="165"/>
      <c r="HQD3" s="165"/>
      <c r="HQE3" s="165"/>
      <c r="HQF3" s="165"/>
      <c r="HQG3" s="165"/>
      <c r="HQH3" s="165"/>
      <c r="HQI3" s="165"/>
      <c r="HQJ3" s="165"/>
      <c r="HQK3" s="165"/>
      <c r="HQL3" s="165"/>
      <c r="HQM3" s="165"/>
      <c r="HQN3" s="165"/>
      <c r="HQO3" s="165"/>
      <c r="HQP3" s="165"/>
      <c r="HQQ3" s="165"/>
      <c r="HQR3" s="165"/>
      <c r="HQS3" s="165"/>
      <c r="HQT3" s="165"/>
      <c r="HQU3" s="165"/>
      <c r="HQV3" s="165"/>
      <c r="HQW3" s="165"/>
      <c r="HQX3" s="165"/>
      <c r="HQY3" s="165"/>
      <c r="HQZ3" s="165"/>
      <c r="HRA3" s="165"/>
      <c r="HRB3" s="165"/>
      <c r="HRC3" s="165"/>
      <c r="HRD3" s="165"/>
      <c r="HRE3" s="165"/>
      <c r="HRF3" s="165"/>
      <c r="HRG3" s="165"/>
      <c r="HRH3" s="165"/>
      <c r="HRI3" s="165"/>
      <c r="HRJ3" s="165"/>
      <c r="HRK3" s="165"/>
      <c r="HRL3" s="165"/>
      <c r="HRM3" s="165"/>
      <c r="HRN3" s="165"/>
      <c r="HRO3" s="165"/>
      <c r="HRP3" s="165"/>
      <c r="HRQ3" s="165"/>
      <c r="HRR3" s="165"/>
      <c r="HRS3" s="165"/>
      <c r="HRT3" s="165"/>
      <c r="HRU3" s="165"/>
      <c r="HRV3" s="165"/>
      <c r="HRW3" s="165"/>
      <c r="HRX3" s="165"/>
      <c r="HRY3" s="165"/>
      <c r="HRZ3" s="165"/>
      <c r="HSA3" s="165"/>
      <c r="HSB3" s="165"/>
      <c r="HSC3" s="165"/>
      <c r="HSD3" s="165"/>
      <c r="HSE3" s="165"/>
      <c r="HSF3" s="165"/>
      <c r="HSG3" s="165"/>
      <c r="HSH3" s="165"/>
      <c r="HSI3" s="165"/>
      <c r="HSJ3" s="165"/>
      <c r="HSK3" s="165"/>
      <c r="HSL3" s="165"/>
      <c r="HSM3" s="165"/>
      <c r="HSN3" s="165"/>
      <c r="HSO3" s="165"/>
      <c r="HSP3" s="165"/>
      <c r="HSQ3" s="165"/>
      <c r="HSR3" s="165"/>
      <c r="HSS3" s="165"/>
      <c r="HST3" s="165"/>
      <c r="HSU3" s="165"/>
      <c r="HSV3" s="165"/>
      <c r="HSW3" s="165"/>
      <c r="HSX3" s="165"/>
      <c r="HSY3" s="165"/>
      <c r="HSZ3" s="165"/>
      <c r="HTA3" s="165"/>
      <c r="HTB3" s="165"/>
      <c r="HTC3" s="165"/>
      <c r="HTD3" s="165"/>
      <c r="HTE3" s="165"/>
      <c r="HTF3" s="165"/>
      <c r="HTG3" s="165"/>
      <c r="HTH3" s="165"/>
      <c r="HTI3" s="165"/>
      <c r="HTJ3" s="165"/>
      <c r="HTK3" s="165"/>
      <c r="HTL3" s="165"/>
      <c r="HTM3" s="165"/>
      <c r="HTN3" s="165"/>
      <c r="HTO3" s="165"/>
      <c r="HTP3" s="165"/>
      <c r="HTQ3" s="165"/>
      <c r="HTR3" s="165"/>
      <c r="HTS3" s="165"/>
      <c r="HTT3" s="165"/>
      <c r="HTU3" s="165"/>
      <c r="HTV3" s="165"/>
      <c r="HTW3" s="165"/>
      <c r="HTX3" s="165"/>
      <c r="HTY3" s="165"/>
      <c r="HTZ3" s="165"/>
      <c r="HUA3" s="165"/>
      <c r="HUB3" s="165"/>
      <c r="HUC3" s="165"/>
      <c r="HUD3" s="165"/>
      <c r="HUE3" s="165"/>
      <c r="HUF3" s="165"/>
      <c r="HUG3" s="165"/>
      <c r="HUH3" s="165"/>
      <c r="HUI3" s="165"/>
      <c r="HUJ3" s="165"/>
      <c r="HUK3" s="165"/>
      <c r="HUL3" s="165"/>
      <c r="HUM3" s="165"/>
      <c r="HUN3" s="165"/>
      <c r="HUO3" s="165"/>
      <c r="HUP3" s="165"/>
      <c r="HUQ3" s="165"/>
      <c r="HUR3" s="165"/>
      <c r="HUS3" s="165"/>
      <c r="HUT3" s="165"/>
      <c r="HUU3" s="165"/>
      <c r="HUV3" s="165"/>
      <c r="HUW3" s="165"/>
      <c r="HUX3" s="165"/>
      <c r="HUY3" s="165"/>
      <c r="HUZ3" s="165"/>
      <c r="HVA3" s="165"/>
      <c r="HVB3" s="165"/>
      <c r="HVC3" s="165"/>
      <c r="HVD3" s="165"/>
      <c r="HVE3" s="165"/>
      <c r="HVF3" s="165"/>
      <c r="HVG3" s="165"/>
      <c r="HVH3" s="165"/>
      <c r="HVI3" s="165"/>
      <c r="HVJ3" s="165"/>
      <c r="HVK3" s="165"/>
      <c r="HVL3" s="165"/>
      <c r="HVM3" s="165"/>
      <c r="HVN3" s="165"/>
      <c r="HVO3" s="165"/>
      <c r="HVP3" s="165"/>
      <c r="HVQ3" s="165"/>
      <c r="HVR3" s="165"/>
      <c r="HVS3" s="165"/>
      <c r="HVT3" s="165"/>
      <c r="HVU3" s="165"/>
      <c r="HVV3" s="165"/>
      <c r="HVW3" s="165"/>
      <c r="HVX3" s="165"/>
      <c r="HVY3" s="165"/>
      <c r="HVZ3" s="165"/>
      <c r="HWA3" s="165"/>
      <c r="HWB3" s="165"/>
      <c r="HWC3" s="165"/>
      <c r="HWD3" s="165"/>
      <c r="HWE3" s="165"/>
      <c r="HWF3" s="165"/>
      <c r="HWG3" s="165"/>
      <c r="HWH3" s="165"/>
      <c r="HWI3" s="165"/>
      <c r="HWJ3" s="165"/>
      <c r="HWK3" s="165"/>
      <c r="HWL3" s="165"/>
      <c r="HWM3" s="165"/>
      <c r="HWN3" s="165"/>
      <c r="HWO3" s="165"/>
      <c r="HWP3" s="165"/>
      <c r="HWQ3" s="165"/>
      <c r="HWR3" s="165"/>
      <c r="HWS3" s="165"/>
      <c r="HWT3" s="165"/>
      <c r="HWU3" s="165"/>
      <c r="HWV3" s="165"/>
      <c r="HWW3" s="165"/>
      <c r="HWX3" s="165"/>
      <c r="HWY3" s="165"/>
      <c r="HWZ3" s="165"/>
      <c r="HXA3" s="165"/>
      <c r="HXB3" s="165"/>
      <c r="HXC3" s="165"/>
      <c r="HXD3" s="165"/>
      <c r="HXE3" s="165"/>
      <c r="HXF3" s="165"/>
      <c r="HXG3" s="165"/>
      <c r="HXH3" s="165"/>
      <c r="HXI3" s="165"/>
      <c r="HXJ3" s="165"/>
      <c r="HXK3" s="165"/>
      <c r="HXL3" s="165"/>
      <c r="HXM3" s="165"/>
      <c r="HXN3" s="165"/>
      <c r="HXO3" s="165"/>
      <c r="HXP3" s="165"/>
      <c r="HXQ3" s="165"/>
      <c r="HXR3" s="165"/>
      <c r="HXS3" s="165"/>
      <c r="HXT3" s="165"/>
      <c r="HXU3" s="165"/>
      <c r="HXV3" s="165"/>
      <c r="HXW3" s="165"/>
      <c r="HXX3" s="165"/>
      <c r="HXY3" s="165"/>
      <c r="HXZ3" s="165"/>
      <c r="HYA3" s="165"/>
      <c r="HYB3" s="165"/>
      <c r="HYC3" s="165"/>
      <c r="HYD3" s="165"/>
      <c r="HYE3" s="165"/>
      <c r="HYF3" s="165"/>
      <c r="HYG3" s="165"/>
      <c r="HYH3" s="165"/>
      <c r="HYI3" s="165"/>
      <c r="HYJ3" s="165"/>
      <c r="HYK3" s="165"/>
      <c r="HYL3" s="165"/>
      <c r="HYM3" s="165"/>
      <c r="HYN3" s="165"/>
      <c r="HYO3" s="165"/>
      <c r="HYP3" s="165"/>
      <c r="HYQ3" s="165"/>
      <c r="HYR3" s="165"/>
      <c r="HYS3" s="165"/>
      <c r="HYT3" s="165"/>
      <c r="HYU3" s="165"/>
      <c r="HYV3" s="165"/>
      <c r="HYW3" s="165"/>
      <c r="HYX3" s="165"/>
      <c r="HYY3" s="165"/>
      <c r="HYZ3" s="165"/>
      <c r="HZA3" s="165"/>
      <c r="HZB3" s="165"/>
      <c r="HZC3" s="165"/>
      <c r="HZD3" s="165"/>
      <c r="HZE3" s="165"/>
      <c r="HZF3" s="165"/>
      <c r="HZG3" s="165"/>
      <c r="HZH3" s="165"/>
      <c r="HZI3" s="165"/>
      <c r="HZJ3" s="165"/>
      <c r="HZK3" s="165"/>
      <c r="HZL3" s="165"/>
      <c r="HZM3" s="165"/>
      <c r="HZN3" s="165"/>
      <c r="HZO3" s="165"/>
      <c r="HZP3" s="165"/>
      <c r="HZQ3" s="165"/>
      <c r="HZR3" s="165"/>
      <c r="HZS3" s="165"/>
      <c r="HZT3" s="165"/>
      <c r="HZU3" s="165"/>
      <c r="HZV3" s="165"/>
      <c r="HZW3" s="165"/>
      <c r="HZX3" s="165"/>
      <c r="HZY3" s="165"/>
      <c r="HZZ3" s="165"/>
      <c r="IAA3" s="165"/>
      <c r="IAB3" s="165"/>
      <c r="IAC3" s="165"/>
      <c r="IAD3" s="165"/>
      <c r="IAE3" s="165"/>
      <c r="IAF3" s="165"/>
      <c r="IAG3" s="165"/>
      <c r="IAH3" s="165"/>
      <c r="IAI3" s="165"/>
      <c r="IAJ3" s="165"/>
      <c r="IAK3" s="165"/>
      <c r="IAL3" s="165"/>
      <c r="IAM3" s="165"/>
      <c r="IAN3" s="165"/>
      <c r="IAO3" s="165"/>
      <c r="IAP3" s="165"/>
      <c r="IAQ3" s="165"/>
      <c r="IAR3" s="165"/>
      <c r="IAS3" s="165"/>
      <c r="IAT3" s="165"/>
      <c r="IAU3" s="165"/>
      <c r="IAV3" s="165"/>
      <c r="IAW3" s="165"/>
      <c r="IAX3" s="165"/>
      <c r="IAY3" s="165"/>
      <c r="IAZ3" s="165"/>
      <c r="IBA3" s="165"/>
      <c r="IBB3" s="165"/>
      <c r="IBC3" s="165"/>
      <c r="IBD3" s="165"/>
      <c r="IBE3" s="165"/>
      <c r="IBF3" s="165"/>
      <c r="IBG3" s="165"/>
      <c r="IBH3" s="165"/>
      <c r="IBI3" s="165"/>
      <c r="IBJ3" s="165"/>
      <c r="IBK3" s="165"/>
      <c r="IBL3" s="165"/>
      <c r="IBM3" s="165"/>
      <c r="IBN3" s="165"/>
      <c r="IBO3" s="165"/>
      <c r="IBP3" s="165"/>
      <c r="IBQ3" s="165"/>
      <c r="IBR3" s="165"/>
      <c r="IBS3" s="165"/>
      <c r="IBT3" s="165"/>
      <c r="IBU3" s="165"/>
      <c r="IBV3" s="165"/>
      <c r="IBW3" s="165"/>
      <c r="IBX3" s="165"/>
      <c r="IBY3" s="165"/>
      <c r="IBZ3" s="165"/>
      <c r="ICA3" s="165"/>
      <c r="ICB3" s="165"/>
      <c r="ICC3" s="165"/>
      <c r="ICD3" s="165"/>
      <c r="ICE3" s="165"/>
      <c r="ICF3" s="165"/>
      <c r="ICG3" s="165"/>
      <c r="ICH3" s="165"/>
      <c r="ICI3" s="165"/>
      <c r="ICJ3" s="165"/>
      <c r="ICK3" s="165"/>
      <c r="ICL3" s="165"/>
      <c r="ICM3" s="165"/>
      <c r="ICN3" s="165"/>
      <c r="ICO3" s="165"/>
      <c r="ICP3" s="165"/>
      <c r="ICQ3" s="165"/>
      <c r="ICR3" s="165"/>
      <c r="ICS3" s="165"/>
      <c r="ICT3" s="165"/>
      <c r="ICU3" s="165"/>
      <c r="ICV3" s="165"/>
      <c r="ICW3" s="165"/>
      <c r="ICX3" s="165"/>
      <c r="ICY3" s="165"/>
      <c r="ICZ3" s="165"/>
      <c r="IDA3" s="165"/>
      <c r="IDB3" s="165"/>
      <c r="IDC3" s="165"/>
      <c r="IDD3" s="165"/>
      <c r="IDE3" s="165"/>
      <c r="IDF3" s="165"/>
      <c r="IDG3" s="165"/>
      <c r="IDH3" s="165"/>
      <c r="IDI3" s="165"/>
      <c r="IDJ3" s="165"/>
      <c r="IDK3" s="165"/>
      <c r="IDL3" s="165"/>
      <c r="IDM3" s="165"/>
      <c r="IDN3" s="165"/>
      <c r="IDO3" s="165"/>
      <c r="IDP3" s="165"/>
      <c r="IDQ3" s="165"/>
      <c r="IDR3" s="165"/>
      <c r="IDS3" s="165"/>
      <c r="IDT3" s="165"/>
      <c r="IDU3" s="165"/>
      <c r="IDV3" s="165"/>
      <c r="IDW3" s="165"/>
      <c r="IDX3" s="165"/>
      <c r="IDY3" s="165"/>
      <c r="IDZ3" s="165"/>
      <c r="IEA3" s="165"/>
      <c r="IEB3" s="165"/>
      <c r="IEC3" s="165"/>
      <c r="IED3" s="165"/>
      <c r="IEE3" s="165"/>
      <c r="IEF3" s="165"/>
      <c r="IEG3" s="165"/>
      <c r="IEH3" s="165"/>
      <c r="IEI3" s="165"/>
      <c r="IEJ3" s="165"/>
      <c r="IEK3" s="165"/>
      <c r="IEL3" s="165"/>
      <c r="IEM3" s="165"/>
      <c r="IEN3" s="165"/>
      <c r="IEO3" s="165"/>
      <c r="IEP3" s="165"/>
      <c r="IEQ3" s="165"/>
      <c r="IER3" s="165"/>
      <c r="IES3" s="165"/>
      <c r="IET3" s="165"/>
      <c r="IEU3" s="165"/>
      <c r="IEV3" s="165"/>
      <c r="IEW3" s="165"/>
      <c r="IEX3" s="165"/>
      <c r="IEY3" s="165"/>
      <c r="IEZ3" s="165"/>
      <c r="IFA3" s="165"/>
      <c r="IFB3" s="165"/>
      <c r="IFC3" s="165"/>
      <c r="IFD3" s="165"/>
      <c r="IFE3" s="165"/>
      <c r="IFF3" s="165"/>
      <c r="IFG3" s="165"/>
      <c r="IFH3" s="165"/>
      <c r="IFI3" s="165"/>
      <c r="IFJ3" s="165"/>
      <c r="IFK3" s="165"/>
      <c r="IFL3" s="165"/>
      <c r="IFM3" s="165"/>
      <c r="IFN3" s="165"/>
      <c r="IFO3" s="165"/>
      <c r="IFP3" s="165"/>
      <c r="IFQ3" s="165"/>
      <c r="IFR3" s="165"/>
      <c r="IFS3" s="165"/>
      <c r="IFT3" s="165"/>
      <c r="IFU3" s="165"/>
      <c r="IFV3" s="165"/>
      <c r="IFW3" s="165"/>
      <c r="IFX3" s="165"/>
      <c r="IFY3" s="165"/>
      <c r="IFZ3" s="165"/>
      <c r="IGA3" s="165"/>
      <c r="IGB3" s="165"/>
      <c r="IGC3" s="165"/>
      <c r="IGD3" s="165"/>
      <c r="IGE3" s="165"/>
      <c r="IGF3" s="165"/>
      <c r="IGG3" s="165"/>
      <c r="IGH3" s="165"/>
      <c r="IGI3" s="165"/>
      <c r="IGJ3" s="165"/>
      <c r="IGK3" s="165"/>
      <c r="IGL3" s="165"/>
      <c r="IGM3" s="165"/>
      <c r="IGN3" s="165"/>
      <c r="IGO3" s="165"/>
      <c r="IGP3" s="165"/>
      <c r="IGQ3" s="165"/>
      <c r="IGR3" s="165"/>
      <c r="IGS3" s="165"/>
      <c r="IGT3" s="165"/>
      <c r="IGU3" s="165"/>
      <c r="IGV3" s="165"/>
      <c r="IGW3" s="165"/>
      <c r="IGX3" s="165"/>
      <c r="IGY3" s="165"/>
      <c r="IGZ3" s="165"/>
      <c r="IHA3" s="165"/>
      <c r="IHB3" s="165"/>
      <c r="IHC3" s="165"/>
      <c r="IHD3" s="165"/>
      <c r="IHE3" s="165"/>
      <c r="IHF3" s="165"/>
      <c r="IHG3" s="165"/>
      <c r="IHH3" s="165"/>
      <c r="IHI3" s="165"/>
      <c r="IHJ3" s="165"/>
      <c r="IHK3" s="165"/>
      <c r="IHL3" s="165"/>
      <c r="IHM3" s="165"/>
      <c r="IHN3" s="165"/>
      <c r="IHO3" s="165"/>
      <c r="IHP3" s="165"/>
      <c r="IHQ3" s="165"/>
      <c r="IHR3" s="165"/>
      <c r="IHS3" s="165"/>
      <c r="IHT3" s="165"/>
      <c r="IHU3" s="165"/>
      <c r="IHV3" s="165"/>
      <c r="IHW3" s="165"/>
      <c r="IHX3" s="165"/>
      <c r="IHY3" s="165"/>
      <c r="IHZ3" s="165"/>
      <c r="IIA3" s="165"/>
      <c r="IIB3" s="165"/>
      <c r="IIC3" s="165"/>
      <c r="IID3" s="165"/>
      <c r="IIE3" s="165"/>
      <c r="IIF3" s="165"/>
      <c r="IIG3" s="165"/>
      <c r="IIH3" s="165"/>
      <c r="III3" s="165"/>
      <c r="IIJ3" s="165"/>
      <c r="IIK3" s="165"/>
      <c r="IIL3" s="165"/>
      <c r="IIM3" s="165"/>
      <c r="IIN3" s="165"/>
      <c r="IIO3" s="165"/>
      <c r="IIP3" s="165"/>
      <c r="IIQ3" s="165"/>
      <c r="IIR3" s="165"/>
      <c r="IIS3" s="165"/>
      <c r="IIT3" s="165"/>
      <c r="IIU3" s="165"/>
      <c r="IIV3" s="165"/>
      <c r="IIW3" s="165"/>
      <c r="IIX3" s="165"/>
      <c r="IIY3" s="165"/>
      <c r="IIZ3" s="165"/>
      <c r="IJA3" s="165"/>
      <c r="IJB3" s="165"/>
      <c r="IJC3" s="165"/>
      <c r="IJD3" s="165"/>
      <c r="IJE3" s="165"/>
      <c r="IJF3" s="165"/>
      <c r="IJG3" s="165"/>
      <c r="IJH3" s="165"/>
      <c r="IJI3" s="165"/>
      <c r="IJJ3" s="165"/>
      <c r="IJK3" s="165"/>
      <c r="IJL3" s="165"/>
      <c r="IJM3" s="165"/>
      <c r="IJN3" s="165"/>
      <c r="IJO3" s="165"/>
      <c r="IJP3" s="165"/>
      <c r="IJQ3" s="165"/>
      <c r="IJR3" s="165"/>
      <c r="IJS3" s="165"/>
      <c r="IJT3" s="165"/>
      <c r="IJU3" s="165"/>
      <c r="IJV3" s="165"/>
      <c r="IJW3" s="165"/>
      <c r="IJX3" s="165"/>
      <c r="IJY3" s="165"/>
      <c r="IJZ3" s="165"/>
      <c r="IKA3" s="165"/>
      <c r="IKB3" s="165"/>
      <c r="IKC3" s="165"/>
      <c r="IKD3" s="165"/>
      <c r="IKE3" s="165"/>
      <c r="IKF3" s="165"/>
      <c r="IKG3" s="165"/>
      <c r="IKH3" s="165"/>
      <c r="IKI3" s="165"/>
      <c r="IKJ3" s="165"/>
      <c r="IKK3" s="165"/>
      <c r="IKL3" s="165"/>
      <c r="IKM3" s="165"/>
      <c r="IKN3" s="165"/>
      <c r="IKO3" s="165"/>
      <c r="IKP3" s="165"/>
      <c r="IKQ3" s="165"/>
      <c r="IKR3" s="165"/>
      <c r="IKS3" s="165"/>
      <c r="IKT3" s="165"/>
      <c r="IKU3" s="165"/>
      <c r="IKV3" s="165"/>
      <c r="IKW3" s="165"/>
      <c r="IKX3" s="165"/>
      <c r="IKY3" s="165"/>
      <c r="IKZ3" s="165"/>
      <c r="ILA3" s="165"/>
      <c r="ILB3" s="165"/>
      <c r="ILC3" s="165"/>
      <c r="ILD3" s="165"/>
      <c r="ILE3" s="165"/>
      <c r="ILF3" s="165"/>
      <c r="ILG3" s="165"/>
      <c r="ILH3" s="165"/>
      <c r="ILI3" s="165"/>
      <c r="ILJ3" s="165"/>
      <c r="ILK3" s="165"/>
      <c r="ILL3" s="165"/>
      <c r="ILM3" s="165"/>
      <c r="ILN3" s="165"/>
      <c r="ILO3" s="165"/>
      <c r="ILP3" s="165"/>
      <c r="ILQ3" s="165"/>
      <c r="ILR3" s="165"/>
      <c r="ILS3" s="165"/>
      <c r="ILT3" s="165"/>
      <c r="ILU3" s="165"/>
      <c r="ILV3" s="165"/>
      <c r="ILW3" s="165"/>
      <c r="ILX3" s="165"/>
      <c r="ILY3" s="165"/>
      <c r="ILZ3" s="165"/>
      <c r="IMA3" s="165"/>
      <c r="IMB3" s="165"/>
      <c r="IMC3" s="165"/>
      <c r="IMD3" s="165"/>
      <c r="IME3" s="165"/>
      <c r="IMF3" s="165"/>
      <c r="IMG3" s="165"/>
      <c r="IMH3" s="165"/>
      <c r="IMI3" s="165"/>
      <c r="IMJ3" s="165"/>
      <c r="IMK3" s="165"/>
      <c r="IML3" s="165"/>
      <c r="IMM3" s="165"/>
      <c r="IMN3" s="165"/>
      <c r="IMO3" s="165"/>
      <c r="IMP3" s="165"/>
      <c r="IMQ3" s="165"/>
      <c r="IMR3" s="165"/>
      <c r="IMS3" s="165"/>
      <c r="IMT3" s="165"/>
      <c r="IMU3" s="165"/>
      <c r="IMV3" s="165"/>
      <c r="IMW3" s="165"/>
      <c r="IMX3" s="165"/>
      <c r="IMY3" s="165"/>
      <c r="IMZ3" s="165"/>
      <c r="INA3" s="165"/>
      <c r="INB3" s="165"/>
      <c r="INC3" s="165"/>
      <c r="IND3" s="165"/>
      <c r="INE3" s="165"/>
      <c r="INF3" s="165"/>
      <c r="ING3" s="165"/>
      <c r="INH3" s="165"/>
      <c r="INI3" s="165"/>
      <c r="INJ3" s="165"/>
      <c r="INK3" s="165"/>
      <c r="INL3" s="165"/>
      <c r="INM3" s="165"/>
      <c r="INN3" s="165"/>
      <c r="INO3" s="165"/>
      <c r="INP3" s="165"/>
      <c r="INQ3" s="165"/>
      <c r="INR3" s="165"/>
      <c r="INS3" s="165"/>
      <c r="INT3" s="165"/>
      <c r="INU3" s="165"/>
      <c r="INV3" s="165"/>
      <c r="INW3" s="165"/>
      <c r="INX3" s="165"/>
      <c r="INY3" s="165"/>
      <c r="INZ3" s="165"/>
      <c r="IOA3" s="165"/>
      <c r="IOB3" s="165"/>
      <c r="IOC3" s="165"/>
      <c r="IOD3" s="165"/>
      <c r="IOE3" s="165"/>
      <c r="IOF3" s="165"/>
      <c r="IOG3" s="165"/>
      <c r="IOH3" s="165"/>
      <c r="IOI3" s="165"/>
      <c r="IOJ3" s="165"/>
      <c r="IOK3" s="165"/>
      <c r="IOL3" s="165"/>
      <c r="IOM3" s="165"/>
      <c r="ION3" s="165"/>
      <c r="IOO3" s="165"/>
      <c r="IOP3" s="165"/>
      <c r="IOQ3" s="165"/>
      <c r="IOR3" s="165"/>
      <c r="IOS3" s="165"/>
      <c r="IOT3" s="165"/>
      <c r="IOU3" s="165"/>
      <c r="IOV3" s="165"/>
      <c r="IOW3" s="165"/>
      <c r="IOX3" s="165"/>
      <c r="IOY3" s="165"/>
      <c r="IOZ3" s="165"/>
      <c r="IPA3" s="165"/>
      <c r="IPB3" s="165"/>
      <c r="IPC3" s="165"/>
      <c r="IPD3" s="165"/>
      <c r="IPE3" s="165"/>
      <c r="IPF3" s="165"/>
      <c r="IPG3" s="165"/>
      <c r="IPH3" s="165"/>
      <c r="IPI3" s="165"/>
      <c r="IPJ3" s="165"/>
      <c r="IPK3" s="165"/>
      <c r="IPL3" s="165"/>
      <c r="IPM3" s="165"/>
      <c r="IPN3" s="165"/>
      <c r="IPO3" s="165"/>
      <c r="IPP3" s="165"/>
      <c r="IPQ3" s="165"/>
      <c r="IPR3" s="165"/>
      <c r="IPS3" s="165"/>
      <c r="IPT3" s="165"/>
      <c r="IPU3" s="165"/>
      <c r="IPV3" s="165"/>
      <c r="IPW3" s="165"/>
      <c r="IPX3" s="165"/>
      <c r="IPY3" s="165"/>
      <c r="IPZ3" s="165"/>
      <c r="IQA3" s="165"/>
      <c r="IQB3" s="165"/>
      <c r="IQC3" s="165"/>
      <c r="IQD3" s="165"/>
      <c r="IQE3" s="165"/>
      <c r="IQF3" s="165"/>
      <c r="IQG3" s="165"/>
      <c r="IQH3" s="165"/>
      <c r="IQI3" s="165"/>
      <c r="IQJ3" s="165"/>
      <c r="IQK3" s="165"/>
      <c r="IQL3" s="165"/>
      <c r="IQM3" s="165"/>
      <c r="IQN3" s="165"/>
      <c r="IQO3" s="165"/>
      <c r="IQP3" s="165"/>
      <c r="IQQ3" s="165"/>
      <c r="IQR3" s="165"/>
      <c r="IQS3" s="165"/>
      <c r="IQT3" s="165"/>
      <c r="IQU3" s="165"/>
      <c r="IQV3" s="165"/>
      <c r="IQW3" s="165"/>
      <c r="IQX3" s="165"/>
      <c r="IQY3" s="165"/>
      <c r="IQZ3" s="165"/>
      <c r="IRA3" s="165"/>
      <c r="IRB3" s="165"/>
      <c r="IRC3" s="165"/>
      <c r="IRD3" s="165"/>
      <c r="IRE3" s="165"/>
      <c r="IRF3" s="165"/>
      <c r="IRG3" s="165"/>
      <c r="IRH3" s="165"/>
      <c r="IRI3" s="165"/>
      <c r="IRJ3" s="165"/>
      <c r="IRK3" s="165"/>
      <c r="IRL3" s="165"/>
      <c r="IRM3" s="165"/>
      <c r="IRN3" s="165"/>
      <c r="IRO3" s="165"/>
      <c r="IRP3" s="165"/>
      <c r="IRQ3" s="165"/>
      <c r="IRR3" s="165"/>
      <c r="IRS3" s="165"/>
      <c r="IRT3" s="165"/>
      <c r="IRU3" s="165"/>
      <c r="IRV3" s="165"/>
      <c r="IRW3" s="165"/>
      <c r="IRX3" s="165"/>
      <c r="IRY3" s="165"/>
      <c r="IRZ3" s="165"/>
      <c r="ISA3" s="165"/>
      <c r="ISB3" s="165"/>
      <c r="ISC3" s="165"/>
      <c r="ISD3" s="165"/>
      <c r="ISE3" s="165"/>
      <c r="ISF3" s="165"/>
      <c r="ISG3" s="165"/>
      <c r="ISH3" s="165"/>
      <c r="ISI3" s="165"/>
      <c r="ISJ3" s="165"/>
      <c r="ISK3" s="165"/>
      <c r="ISL3" s="165"/>
      <c r="ISM3" s="165"/>
      <c r="ISN3" s="165"/>
      <c r="ISO3" s="165"/>
      <c r="ISP3" s="165"/>
      <c r="ISQ3" s="165"/>
      <c r="ISR3" s="165"/>
      <c r="ISS3" s="165"/>
      <c r="IST3" s="165"/>
      <c r="ISU3" s="165"/>
      <c r="ISV3" s="165"/>
      <c r="ISW3" s="165"/>
      <c r="ISX3" s="165"/>
      <c r="ISY3" s="165"/>
      <c r="ISZ3" s="165"/>
      <c r="ITA3" s="165"/>
      <c r="ITB3" s="165"/>
      <c r="ITC3" s="165"/>
      <c r="ITD3" s="165"/>
      <c r="ITE3" s="165"/>
      <c r="ITF3" s="165"/>
      <c r="ITG3" s="165"/>
      <c r="ITH3" s="165"/>
      <c r="ITI3" s="165"/>
      <c r="ITJ3" s="165"/>
      <c r="ITK3" s="165"/>
      <c r="ITL3" s="165"/>
      <c r="ITM3" s="165"/>
      <c r="ITN3" s="165"/>
      <c r="ITO3" s="165"/>
      <c r="ITP3" s="165"/>
      <c r="ITQ3" s="165"/>
      <c r="ITR3" s="165"/>
      <c r="ITS3" s="165"/>
      <c r="ITT3" s="165"/>
      <c r="ITU3" s="165"/>
      <c r="ITV3" s="165"/>
      <c r="ITW3" s="165"/>
      <c r="ITX3" s="165"/>
      <c r="ITY3" s="165"/>
      <c r="ITZ3" s="165"/>
      <c r="IUA3" s="165"/>
      <c r="IUB3" s="165"/>
      <c r="IUC3" s="165"/>
      <c r="IUD3" s="165"/>
      <c r="IUE3" s="165"/>
      <c r="IUF3" s="165"/>
      <c r="IUG3" s="165"/>
      <c r="IUH3" s="165"/>
      <c r="IUI3" s="165"/>
      <c r="IUJ3" s="165"/>
      <c r="IUK3" s="165"/>
      <c r="IUL3" s="165"/>
      <c r="IUM3" s="165"/>
      <c r="IUN3" s="165"/>
      <c r="IUO3" s="165"/>
      <c r="IUP3" s="165"/>
      <c r="IUQ3" s="165"/>
      <c r="IUR3" s="165"/>
      <c r="IUS3" s="165"/>
      <c r="IUT3" s="165"/>
      <c r="IUU3" s="165"/>
      <c r="IUV3" s="165"/>
      <c r="IUW3" s="165"/>
      <c r="IUX3" s="165"/>
      <c r="IUY3" s="165"/>
      <c r="IUZ3" s="165"/>
      <c r="IVA3" s="165"/>
      <c r="IVB3" s="165"/>
      <c r="IVC3" s="165"/>
      <c r="IVD3" s="165"/>
      <c r="IVE3" s="165"/>
      <c r="IVF3" s="165"/>
      <c r="IVG3" s="165"/>
      <c r="IVH3" s="165"/>
      <c r="IVI3" s="165"/>
      <c r="IVJ3" s="165"/>
      <c r="IVK3" s="165"/>
      <c r="IVL3" s="165"/>
      <c r="IVM3" s="165"/>
      <c r="IVN3" s="165"/>
      <c r="IVO3" s="165"/>
      <c r="IVP3" s="165"/>
      <c r="IVQ3" s="165"/>
      <c r="IVR3" s="165"/>
      <c r="IVS3" s="165"/>
      <c r="IVT3" s="165"/>
      <c r="IVU3" s="165"/>
      <c r="IVV3" s="165"/>
      <c r="IVW3" s="165"/>
      <c r="IVX3" s="165"/>
      <c r="IVY3" s="165"/>
      <c r="IVZ3" s="165"/>
      <c r="IWA3" s="165"/>
      <c r="IWB3" s="165"/>
      <c r="IWC3" s="165"/>
      <c r="IWD3" s="165"/>
      <c r="IWE3" s="165"/>
      <c r="IWF3" s="165"/>
      <c r="IWG3" s="165"/>
      <c r="IWH3" s="165"/>
      <c r="IWI3" s="165"/>
      <c r="IWJ3" s="165"/>
      <c r="IWK3" s="165"/>
      <c r="IWL3" s="165"/>
      <c r="IWM3" s="165"/>
      <c r="IWN3" s="165"/>
      <c r="IWO3" s="165"/>
      <c r="IWP3" s="165"/>
      <c r="IWQ3" s="165"/>
      <c r="IWR3" s="165"/>
      <c r="IWS3" s="165"/>
      <c r="IWT3" s="165"/>
      <c r="IWU3" s="165"/>
      <c r="IWV3" s="165"/>
      <c r="IWW3" s="165"/>
      <c r="IWX3" s="165"/>
      <c r="IWY3" s="165"/>
      <c r="IWZ3" s="165"/>
      <c r="IXA3" s="165"/>
      <c r="IXB3" s="165"/>
      <c r="IXC3" s="165"/>
      <c r="IXD3" s="165"/>
      <c r="IXE3" s="165"/>
      <c r="IXF3" s="165"/>
      <c r="IXG3" s="165"/>
      <c r="IXH3" s="165"/>
      <c r="IXI3" s="165"/>
      <c r="IXJ3" s="165"/>
      <c r="IXK3" s="165"/>
      <c r="IXL3" s="165"/>
      <c r="IXM3" s="165"/>
      <c r="IXN3" s="165"/>
      <c r="IXO3" s="165"/>
      <c r="IXP3" s="165"/>
      <c r="IXQ3" s="165"/>
      <c r="IXR3" s="165"/>
      <c r="IXS3" s="165"/>
      <c r="IXT3" s="165"/>
      <c r="IXU3" s="165"/>
      <c r="IXV3" s="165"/>
      <c r="IXW3" s="165"/>
      <c r="IXX3" s="165"/>
      <c r="IXY3" s="165"/>
      <c r="IXZ3" s="165"/>
      <c r="IYA3" s="165"/>
      <c r="IYB3" s="165"/>
      <c r="IYC3" s="165"/>
      <c r="IYD3" s="165"/>
      <c r="IYE3" s="165"/>
      <c r="IYF3" s="165"/>
      <c r="IYG3" s="165"/>
      <c r="IYH3" s="165"/>
      <c r="IYI3" s="165"/>
      <c r="IYJ3" s="165"/>
      <c r="IYK3" s="165"/>
      <c r="IYL3" s="165"/>
      <c r="IYM3" s="165"/>
      <c r="IYN3" s="165"/>
      <c r="IYO3" s="165"/>
      <c r="IYP3" s="165"/>
      <c r="IYQ3" s="165"/>
      <c r="IYR3" s="165"/>
      <c r="IYS3" s="165"/>
      <c r="IYT3" s="165"/>
      <c r="IYU3" s="165"/>
      <c r="IYV3" s="165"/>
      <c r="IYW3" s="165"/>
      <c r="IYX3" s="165"/>
      <c r="IYY3" s="165"/>
      <c r="IYZ3" s="165"/>
      <c r="IZA3" s="165"/>
      <c r="IZB3" s="165"/>
      <c r="IZC3" s="165"/>
      <c r="IZD3" s="165"/>
      <c r="IZE3" s="165"/>
      <c r="IZF3" s="165"/>
      <c r="IZG3" s="165"/>
      <c r="IZH3" s="165"/>
      <c r="IZI3" s="165"/>
      <c r="IZJ3" s="165"/>
      <c r="IZK3" s="165"/>
      <c r="IZL3" s="165"/>
      <c r="IZM3" s="165"/>
      <c r="IZN3" s="165"/>
      <c r="IZO3" s="165"/>
      <c r="IZP3" s="165"/>
      <c r="IZQ3" s="165"/>
      <c r="IZR3" s="165"/>
      <c r="IZS3" s="165"/>
      <c r="IZT3" s="165"/>
      <c r="IZU3" s="165"/>
      <c r="IZV3" s="165"/>
      <c r="IZW3" s="165"/>
      <c r="IZX3" s="165"/>
      <c r="IZY3" s="165"/>
      <c r="IZZ3" s="165"/>
      <c r="JAA3" s="165"/>
      <c r="JAB3" s="165"/>
      <c r="JAC3" s="165"/>
      <c r="JAD3" s="165"/>
      <c r="JAE3" s="165"/>
      <c r="JAF3" s="165"/>
      <c r="JAG3" s="165"/>
      <c r="JAH3" s="165"/>
      <c r="JAI3" s="165"/>
      <c r="JAJ3" s="165"/>
      <c r="JAK3" s="165"/>
      <c r="JAL3" s="165"/>
      <c r="JAM3" s="165"/>
      <c r="JAN3" s="165"/>
      <c r="JAO3" s="165"/>
      <c r="JAP3" s="165"/>
      <c r="JAQ3" s="165"/>
      <c r="JAR3" s="165"/>
      <c r="JAS3" s="165"/>
      <c r="JAT3" s="165"/>
      <c r="JAU3" s="165"/>
      <c r="JAV3" s="165"/>
      <c r="JAW3" s="165"/>
      <c r="JAX3" s="165"/>
      <c r="JAY3" s="165"/>
      <c r="JAZ3" s="165"/>
      <c r="JBA3" s="165"/>
      <c r="JBB3" s="165"/>
      <c r="JBC3" s="165"/>
      <c r="JBD3" s="165"/>
      <c r="JBE3" s="165"/>
      <c r="JBF3" s="165"/>
      <c r="JBG3" s="165"/>
      <c r="JBH3" s="165"/>
      <c r="JBI3" s="165"/>
      <c r="JBJ3" s="165"/>
      <c r="JBK3" s="165"/>
      <c r="JBL3" s="165"/>
      <c r="JBM3" s="165"/>
      <c r="JBN3" s="165"/>
      <c r="JBO3" s="165"/>
      <c r="JBP3" s="165"/>
      <c r="JBQ3" s="165"/>
      <c r="JBR3" s="165"/>
      <c r="JBS3" s="165"/>
      <c r="JBT3" s="165"/>
      <c r="JBU3" s="165"/>
      <c r="JBV3" s="165"/>
      <c r="JBW3" s="165"/>
      <c r="JBX3" s="165"/>
      <c r="JBY3" s="165"/>
      <c r="JBZ3" s="165"/>
      <c r="JCA3" s="165"/>
      <c r="JCB3" s="165"/>
      <c r="JCC3" s="165"/>
      <c r="JCD3" s="165"/>
      <c r="JCE3" s="165"/>
      <c r="JCF3" s="165"/>
      <c r="JCG3" s="165"/>
      <c r="JCH3" s="165"/>
      <c r="JCI3" s="165"/>
      <c r="JCJ3" s="165"/>
      <c r="JCK3" s="165"/>
      <c r="JCL3" s="165"/>
      <c r="JCM3" s="165"/>
      <c r="JCN3" s="165"/>
      <c r="JCO3" s="165"/>
      <c r="JCP3" s="165"/>
      <c r="JCQ3" s="165"/>
      <c r="JCR3" s="165"/>
      <c r="JCS3" s="165"/>
      <c r="JCT3" s="165"/>
      <c r="JCU3" s="165"/>
      <c r="JCV3" s="165"/>
      <c r="JCW3" s="165"/>
      <c r="JCX3" s="165"/>
      <c r="JCY3" s="165"/>
      <c r="JCZ3" s="165"/>
      <c r="JDA3" s="165"/>
      <c r="JDB3" s="165"/>
      <c r="JDC3" s="165"/>
      <c r="JDD3" s="165"/>
      <c r="JDE3" s="165"/>
      <c r="JDF3" s="165"/>
      <c r="JDG3" s="165"/>
      <c r="JDH3" s="165"/>
      <c r="JDI3" s="165"/>
      <c r="JDJ3" s="165"/>
      <c r="JDK3" s="165"/>
      <c r="JDL3" s="165"/>
      <c r="JDM3" s="165"/>
      <c r="JDN3" s="165"/>
      <c r="JDO3" s="165"/>
      <c r="JDP3" s="165"/>
      <c r="JDQ3" s="165"/>
      <c r="JDR3" s="165"/>
      <c r="JDS3" s="165"/>
      <c r="JDT3" s="165"/>
      <c r="JDU3" s="165"/>
      <c r="JDV3" s="165"/>
      <c r="JDW3" s="165"/>
      <c r="JDX3" s="165"/>
      <c r="JDY3" s="165"/>
      <c r="JDZ3" s="165"/>
      <c r="JEA3" s="165"/>
      <c r="JEB3" s="165"/>
      <c r="JEC3" s="165"/>
      <c r="JED3" s="165"/>
      <c r="JEE3" s="165"/>
      <c r="JEF3" s="165"/>
      <c r="JEG3" s="165"/>
      <c r="JEH3" s="165"/>
      <c r="JEI3" s="165"/>
      <c r="JEJ3" s="165"/>
      <c r="JEK3" s="165"/>
      <c r="JEL3" s="165"/>
      <c r="JEM3" s="165"/>
      <c r="JEN3" s="165"/>
      <c r="JEO3" s="165"/>
      <c r="JEP3" s="165"/>
      <c r="JEQ3" s="165"/>
      <c r="JER3" s="165"/>
      <c r="JES3" s="165"/>
      <c r="JET3" s="165"/>
      <c r="JEU3" s="165"/>
      <c r="JEV3" s="165"/>
      <c r="JEW3" s="165"/>
      <c r="JEX3" s="165"/>
      <c r="JEY3" s="165"/>
      <c r="JEZ3" s="165"/>
      <c r="JFA3" s="165"/>
      <c r="JFB3" s="165"/>
      <c r="JFC3" s="165"/>
      <c r="JFD3" s="165"/>
      <c r="JFE3" s="165"/>
      <c r="JFF3" s="165"/>
      <c r="JFG3" s="165"/>
      <c r="JFH3" s="165"/>
      <c r="JFI3" s="165"/>
      <c r="JFJ3" s="165"/>
      <c r="JFK3" s="165"/>
      <c r="JFL3" s="165"/>
      <c r="JFM3" s="165"/>
      <c r="JFN3" s="165"/>
      <c r="JFO3" s="165"/>
      <c r="JFP3" s="165"/>
      <c r="JFQ3" s="165"/>
      <c r="JFR3" s="165"/>
      <c r="JFS3" s="165"/>
      <c r="JFT3" s="165"/>
      <c r="JFU3" s="165"/>
      <c r="JFV3" s="165"/>
      <c r="JFW3" s="165"/>
      <c r="JFX3" s="165"/>
      <c r="JFY3" s="165"/>
      <c r="JFZ3" s="165"/>
      <c r="JGA3" s="165"/>
      <c r="JGB3" s="165"/>
      <c r="JGC3" s="165"/>
      <c r="JGD3" s="165"/>
      <c r="JGE3" s="165"/>
      <c r="JGF3" s="165"/>
      <c r="JGG3" s="165"/>
      <c r="JGH3" s="165"/>
      <c r="JGI3" s="165"/>
      <c r="JGJ3" s="165"/>
      <c r="JGK3" s="165"/>
      <c r="JGL3" s="165"/>
      <c r="JGM3" s="165"/>
      <c r="JGN3" s="165"/>
      <c r="JGO3" s="165"/>
      <c r="JGP3" s="165"/>
      <c r="JGQ3" s="165"/>
      <c r="JGR3" s="165"/>
      <c r="JGS3" s="165"/>
      <c r="JGT3" s="165"/>
      <c r="JGU3" s="165"/>
      <c r="JGV3" s="165"/>
      <c r="JGW3" s="165"/>
      <c r="JGX3" s="165"/>
      <c r="JGY3" s="165"/>
      <c r="JGZ3" s="165"/>
      <c r="JHA3" s="165"/>
      <c r="JHB3" s="165"/>
      <c r="JHC3" s="165"/>
      <c r="JHD3" s="165"/>
      <c r="JHE3" s="165"/>
      <c r="JHF3" s="165"/>
      <c r="JHG3" s="165"/>
      <c r="JHH3" s="165"/>
      <c r="JHI3" s="165"/>
      <c r="JHJ3" s="165"/>
      <c r="JHK3" s="165"/>
      <c r="JHL3" s="165"/>
      <c r="JHM3" s="165"/>
      <c r="JHN3" s="165"/>
      <c r="JHO3" s="165"/>
      <c r="JHP3" s="165"/>
      <c r="JHQ3" s="165"/>
      <c r="JHR3" s="165"/>
      <c r="JHS3" s="165"/>
      <c r="JHT3" s="165"/>
      <c r="JHU3" s="165"/>
      <c r="JHV3" s="165"/>
      <c r="JHW3" s="165"/>
      <c r="JHX3" s="165"/>
      <c r="JHY3" s="165"/>
      <c r="JHZ3" s="165"/>
      <c r="JIA3" s="165"/>
      <c r="JIB3" s="165"/>
      <c r="JIC3" s="165"/>
      <c r="JID3" s="165"/>
      <c r="JIE3" s="165"/>
      <c r="JIF3" s="165"/>
      <c r="JIG3" s="165"/>
      <c r="JIH3" s="165"/>
      <c r="JII3" s="165"/>
      <c r="JIJ3" s="165"/>
      <c r="JIK3" s="165"/>
      <c r="JIL3" s="165"/>
      <c r="JIM3" s="165"/>
      <c r="JIN3" s="165"/>
      <c r="JIO3" s="165"/>
      <c r="JIP3" s="165"/>
      <c r="JIQ3" s="165"/>
      <c r="JIR3" s="165"/>
      <c r="JIS3" s="165"/>
      <c r="JIT3" s="165"/>
      <c r="JIU3" s="165"/>
      <c r="JIV3" s="165"/>
      <c r="JIW3" s="165"/>
      <c r="JIX3" s="165"/>
      <c r="JIY3" s="165"/>
      <c r="JIZ3" s="165"/>
      <c r="JJA3" s="165"/>
      <c r="JJB3" s="165"/>
      <c r="JJC3" s="165"/>
      <c r="JJD3" s="165"/>
      <c r="JJE3" s="165"/>
      <c r="JJF3" s="165"/>
      <c r="JJG3" s="165"/>
      <c r="JJH3" s="165"/>
      <c r="JJI3" s="165"/>
      <c r="JJJ3" s="165"/>
      <c r="JJK3" s="165"/>
      <c r="JJL3" s="165"/>
      <c r="JJM3" s="165"/>
      <c r="JJN3" s="165"/>
      <c r="JJO3" s="165"/>
      <c r="JJP3" s="165"/>
      <c r="JJQ3" s="165"/>
      <c r="JJR3" s="165"/>
      <c r="JJS3" s="165"/>
      <c r="JJT3" s="165"/>
      <c r="JJU3" s="165"/>
      <c r="JJV3" s="165"/>
      <c r="JJW3" s="165"/>
      <c r="JJX3" s="165"/>
      <c r="JJY3" s="165"/>
      <c r="JJZ3" s="165"/>
      <c r="JKA3" s="165"/>
      <c r="JKB3" s="165"/>
      <c r="JKC3" s="165"/>
      <c r="JKD3" s="165"/>
      <c r="JKE3" s="165"/>
      <c r="JKF3" s="165"/>
      <c r="JKG3" s="165"/>
      <c r="JKH3" s="165"/>
      <c r="JKI3" s="165"/>
      <c r="JKJ3" s="165"/>
      <c r="JKK3" s="165"/>
      <c r="JKL3" s="165"/>
      <c r="JKM3" s="165"/>
      <c r="JKN3" s="165"/>
      <c r="JKO3" s="165"/>
      <c r="JKP3" s="165"/>
      <c r="JKQ3" s="165"/>
      <c r="JKR3" s="165"/>
      <c r="JKS3" s="165"/>
      <c r="JKT3" s="165"/>
      <c r="JKU3" s="165"/>
      <c r="JKV3" s="165"/>
      <c r="JKW3" s="165"/>
      <c r="JKX3" s="165"/>
      <c r="JKY3" s="165"/>
      <c r="JKZ3" s="165"/>
      <c r="JLA3" s="165"/>
      <c r="JLB3" s="165"/>
      <c r="JLC3" s="165"/>
      <c r="JLD3" s="165"/>
      <c r="JLE3" s="165"/>
      <c r="JLF3" s="165"/>
      <c r="JLG3" s="165"/>
      <c r="JLH3" s="165"/>
      <c r="JLI3" s="165"/>
      <c r="JLJ3" s="165"/>
      <c r="JLK3" s="165"/>
      <c r="JLL3" s="165"/>
      <c r="JLM3" s="165"/>
      <c r="JLN3" s="165"/>
      <c r="JLO3" s="165"/>
      <c r="JLP3" s="165"/>
      <c r="JLQ3" s="165"/>
      <c r="JLR3" s="165"/>
      <c r="JLS3" s="165"/>
      <c r="JLT3" s="165"/>
      <c r="JLU3" s="165"/>
      <c r="JLV3" s="165"/>
      <c r="JLW3" s="165"/>
      <c r="JLX3" s="165"/>
      <c r="JLY3" s="165"/>
      <c r="JLZ3" s="165"/>
      <c r="JMA3" s="165"/>
      <c r="JMB3" s="165"/>
      <c r="JMC3" s="165"/>
      <c r="JMD3" s="165"/>
      <c r="JME3" s="165"/>
      <c r="JMF3" s="165"/>
      <c r="JMG3" s="165"/>
      <c r="JMH3" s="165"/>
      <c r="JMI3" s="165"/>
      <c r="JMJ3" s="165"/>
      <c r="JMK3" s="165"/>
      <c r="JML3" s="165"/>
      <c r="JMM3" s="165"/>
      <c r="JMN3" s="165"/>
      <c r="JMO3" s="165"/>
      <c r="JMP3" s="165"/>
      <c r="JMQ3" s="165"/>
      <c r="JMR3" s="165"/>
      <c r="JMS3" s="165"/>
      <c r="JMT3" s="165"/>
      <c r="JMU3" s="165"/>
      <c r="JMV3" s="165"/>
      <c r="JMW3" s="165"/>
      <c r="JMX3" s="165"/>
      <c r="JMY3" s="165"/>
      <c r="JMZ3" s="165"/>
      <c r="JNA3" s="165"/>
      <c r="JNB3" s="165"/>
      <c r="JNC3" s="165"/>
      <c r="JND3" s="165"/>
      <c r="JNE3" s="165"/>
      <c r="JNF3" s="165"/>
      <c r="JNG3" s="165"/>
      <c r="JNH3" s="165"/>
      <c r="JNI3" s="165"/>
      <c r="JNJ3" s="165"/>
      <c r="JNK3" s="165"/>
      <c r="JNL3" s="165"/>
      <c r="JNM3" s="165"/>
      <c r="JNN3" s="165"/>
      <c r="JNO3" s="165"/>
      <c r="JNP3" s="165"/>
      <c r="JNQ3" s="165"/>
      <c r="JNR3" s="165"/>
      <c r="JNS3" s="165"/>
      <c r="JNT3" s="165"/>
      <c r="JNU3" s="165"/>
      <c r="JNV3" s="165"/>
      <c r="JNW3" s="165"/>
      <c r="JNX3" s="165"/>
      <c r="JNY3" s="165"/>
      <c r="JNZ3" s="165"/>
      <c r="JOA3" s="165"/>
      <c r="JOB3" s="165"/>
      <c r="JOC3" s="165"/>
      <c r="JOD3" s="165"/>
      <c r="JOE3" s="165"/>
      <c r="JOF3" s="165"/>
      <c r="JOG3" s="165"/>
      <c r="JOH3" s="165"/>
      <c r="JOI3" s="165"/>
      <c r="JOJ3" s="165"/>
      <c r="JOK3" s="165"/>
      <c r="JOL3" s="165"/>
      <c r="JOM3" s="165"/>
      <c r="JON3" s="165"/>
      <c r="JOO3" s="165"/>
      <c r="JOP3" s="165"/>
      <c r="JOQ3" s="165"/>
      <c r="JOR3" s="165"/>
      <c r="JOS3" s="165"/>
      <c r="JOT3" s="165"/>
      <c r="JOU3" s="165"/>
      <c r="JOV3" s="165"/>
      <c r="JOW3" s="165"/>
      <c r="JOX3" s="165"/>
      <c r="JOY3" s="165"/>
      <c r="JOZ3" s="165"/>
      <c r="JPA3" s="165"/>
      <c r="JPB3" s="165"/>
      <c r="JPC3" s="165"/>
      <c r="JPD3" s="165"/>
      <c r="JPE3" s="165"/>
      <c r="JPF3" s="165"/>
      <c r="JPG3" s="165"/>
      <c r="JPH3" s="165"/>
      <c r="JPI3" s="165"/>
      <c r="JPJ3" s="165"/>
      <c r="JPK3" s="165"/>
      <c r="JPL3" s="165"/>
      <c r="JPM3" s="165"/>
      <c r="JPN3" s="165"/>
      <c r="JPO3" s="165"/>
      <c r="JPP3" s="165"/>
      <c r="JPQ3" s="165"/>
      <c r="JPR3" s="165"/>
      <c r="JPS3" s="165"/>
      <c r="JPT3" s="165"/>
      <c r="JPU3" s="165"/>
      <c r="JPV3" s="165"/>
      <c r="JPW3" s="165"/>
      <c r="JPX3" s="165"/>
      <c r="JPY3" s="165"/>
      <c r="JPZ3" s="165"/>
      <c r="JQA3" s="165"/>
      <c r="JQB3" s="165"/>
      <c r="JQC3" s="165"/>
      <c r="JQD3" s="165"/>
      <c r="JQE3" s="165"/>
      <c r="JQF3" s="165"/>
      <c r="JQG3" s="165"/>
      <c r="JQH3" s="165"/>
      <c r="JQI3" s="165"/>
      <c r="JQJ3" s="165"/>
      <c r="JQK3" s="165"/>
      <c r="JQL3" s="165"/>
      <c r="JQM3" s="165"/>
      <c r="JQN3" s="165"/>
      <c r="JQO3" s="165"/>
      <c r="JQP3" s="165"/>
      <c r="JQQ3" s="165"/>
      <c r="JQR3" s="165"/>
      <c r="JQS3" s="165"/>
      <c r="JQT3" s="165"/>
      <c r="JQU3" s="165"/>
      <c r="JQV3" s="165"/>
      <c r="JQW3" s="165"/>
      <c r="JQX3" s="165"/>
      <c r="JQY3" s="165"/>
      <c r="JQZ3" s="165"/>
      <c r="JRA3" s="165"/>
      <c r="JRB3" s="165"/>
      <c r="JRC3" s="165"/>
      <c r="JRD3" s="165"/>
      <c r="JRE3" s="165"/>
      <c r="JRF3" s="165"/>
      <c r="JRG3" s="165"/>
      <c r="JRH3" s="165"/>
      <c r="JRI3" s="165"/>
      <c r="JRJ3" s="165"/>
      <c r="JRK3" s="165"/>
      <c r="JRL3" s="165"/>
      <c r="JRM3" s="165"/>
      <c r="JRN3" s="165"/>
      <c r="JRO3" s="165"/>
      <c r="JRP3" s="165"/>
      <c r="JRQ3" s="165"/>
      <c r="JRR3" s="165"/>
      <c r="JRS3" s="165"/>
      <c r="JRT3" s="165"/>
      <c r="JRU3" s="165"/>
      <c r="JRV3" s="165"/>
      <c r="JRW3" s="165"/>
      <c r="JRX3" s="165"/>
      <c r="JRY3" s="165"/>
      <c r="JRZ3" s="165"/>
      <c r="JSA3" s="165"/>
      <c r="JSB3" s="165"/>
      <c r="JSC3" s="165"/>
      <c r="JSD3" s="165"/>
      <c r="JSE3" s="165"/>
      <c r="JSF3" s="165"/>
      <c r="JSG3" s="165"/>
      <c r="JSH3" s="165"/>
      <c r="JSI3" s="165"/>
      <c r="JSJ3" s="165"/>
      <c r="JSK3" s="165"/>
      <c r="JSL3" s="165"/>
      <c r="JSM3" s="165"/>
      <c r="JSN3" s="165"/>
      <c r="JSO3" s="165"/>
      <c r="JSP3" s="165"/>
      <c r="JSQ3" s="165"/>
      <c r="JSR3" s="165"/>
      <c r="JSS3" s="165"/>
      <c r="JST3" s="165"/>
      <c r="JSU3" s="165"/>
      <c r="JSV3" s="165"/>
      <c r="JSW3" s="165"/>
      <c r="JSX3" s="165"/>
      <c r="JSY3" s="165"/>
      <c r="JSZ3" s="165"/>
      <c r="JTA3" s="165"/>
      <c r="JTB3" s="165"/>
      <c r="JTC3" s="165"/>
      <c r="JTD3" s="165"/>
      <c r="JTE3" s="165"/>
      <c r="JTF3" s="165"/>
      <c r="JTG3" s="165"/>
      <c r="JTH3" s="165"/>
      <c r="JTI3" s="165"/>
      <c r="JTJ3" s="165"/>
      <c r="JTK3" s="165"/>
      <c r="JTL3" s="165"/>
      <c r="JTM3" s="165"/>
      <c r="JTN3" s="165"/>
      <c r="JTO3" s="165"/>
      <c r="JTP3" s="165"/>
      <c r="JTQ3" s="165"/>
      <c r="JTR3" s="165"/>
      <c r="JTS3" s="165"/>
      <c r="JTT3" s="165"/>
      <c r="JTU3" s="165"/>
      <c r="JTV3" s="165"/>
      <c r="JTW3" s="165"/>
      <c r="JTX3" s="165"/>
      <c r="JTY3" s="165"/>
      <c r="JTZ3" s="165"/>
      <c r="JUA3" s="165"/>
      <c r="JUB3" s="165"/>
      <c r="JUC3" s="165"/>
      <c r="JUD3" s="165"/>
      <c r="JUE3" s="165"/>
      <c r="JUF3" s="165"/>
      <c r="JUG3" s="165"/>
      <c r="JUH3" s="165"/>
      <c r="JUI3" s="165"/>
      <c r="JUJ3" s="165"/>
      <c r="JUK3" s="165"/>
      <c r="JUL3" s="165"/>
      <c r="JUM3" s="165"/>
      <c r="JUN3" s="165"/>
      <c r="JUO3" s="165"/>
      <c r="JUP3" s="165"/>
      <c r="JUQ3" s="165"/>
      <c r="JUR3" s="165"/>
      <c r="JUS3" s="165"/>
      <c r="JUT3" s="165"/>
      <c r="JUU3" s="165"/>
      <c r="JUV3" s="165"/>
      <c r="JUW3" s="165"/>
      <c r="JUX3" s="165"/>
      <c r="JUY3" s="165"/>
      <c r="JUZ3" s="165"/>
      <c r="JVA3" s="165"/>
      <c r="JVB3" s="165"/>
      <c r="JVC3" s="165"/>
      <c r="JVD3" s="165"/>
      <c r="JVE3" s="165"/>
      <c r="JVF3" s="165"/>
      <c r="JVG3" s="165"/>
      <c r="JVH3" s="165"/>
      <c r="JVI3" s="165"/>
      <c r="JVJ3" s="165"/>
      <c r="JVK3" s="165"/>
      <c r="JVL3" s="165"/>
      <c r="JVM3" s="165"/>
      <c r="JVN3" s="165"/>
      <c r="JVO3" s="165"/>
      <c r="JVP3" s="165"/>
      <c r="JVQ3" s="165"/>
      <c r="JVR3" s="165"/>
      <c r="JVS3" s="165"/>
      <c r="JVT3" s="165"/>
      <c r="JVU3" s="165"/>
      <c r="JVV3" s="165"/>
      <c r="JVW3" s="165"/>
      <c r="JVX3" s="165"/>
      <c r="JVY3" s="165"/>
      <c r="JVZ3" s="165"/>
      <c r="JWA3" s="165"/>
      <c r="JWB3" s="165"/>
      <c r="JWC3" s="165"/>
      <c r="JWD3" s="165"/>
      <c r="JWE3" s="165"/>
      <c r="JWF3" s="165"/>
      <c r="JWG3" s="165"/>
      <c r="JWH3" s="165"/>
      <c r="JWI3" s="165"/>
      <c r="JWJ3" s="165"/>
      <c r="JWK3" s="165"/>
      <c r="JWL3" s="165"/>
      <c r="JWM3" s="165"/>
      <c r="JWN3" s="165"/>
      <c r="JWO3" s="165"/>
      <c r="JWP3" s="165"/>
      <c r="JWQ3" s="165"/>
      <c r="JWR3" s="165"/>
      <c r="JWS3" s="165"/>
      <c r="JWT3" s="165"/>
      <c r="JWU3" s="165"/>
      <c r="JWV3" s="165"/>
      <c r="JWW3" s="165"/>
      <c r="JWX3" s="165"/>
      <c r="JWY3" s="165"/>
      <c r="JWZ3" s="165"/>
      <c r="JXA3" s="165"/>
      <c r="JXB3" s="165"/>
      <c r="JXC3" s="165"/>
      <c r="JXD3" s="165"/>
      <c r="JXE3" s="165"/>
      <c r="JXF3" s="165"/>
      <c r="JXG3" s="165"/>
      <c r="JXH3" s="165"/>
      <c r="JXI3" s="165"/>
      <c r="JXJ3" s="165"/>
      <c r="JXK3" s="165"/>
      <c r="JXL3" s="165"/>
      <c r="JXM3" s="165"/>
      <c r="JXN3" s="165"/>
      <c r="JXO3" s="165"/>
      <c r="JXP3" s="165"/>
      <c r="JXQ3" s="165"/>
      <c r="JXR3" s="165"/>
      <c r="JXS3" s="165"/>
      <c r="JXT3" s="165"/>
      <c r="JXU3" s="165"/>
      <c r="JXV3" s="165"/>
      <c r="JXW3" s="165"/>
      <c r="JXX3" s="165"/>
      <c r="JXY3" s="165"/>
      <c r="JXZ3" s="165"/>
      <c r="JYA3" s="165"/>
      <c r="JYB3" s="165"/>
      <c r="JYC3" s="165"/>
      <c r="JYD3" s="165"/>
      <c r="JYE3" s="165"/>
      <c r="JYF3" s="165"/>
      <c r="JYG3" s="165"/>
      <c r="JYH3" s="165"/>
      <c r="JYI3" s="165"/>
      <c r="JYJ3" s="165"/>
      <c r="JYK3" s="165"/>
      <c r="JYL3" s="165"/>
      <c r="JYM3" s="165"/>
      <c r="JYN3" s="165"/>
      <c r="JYO3" s="165"/>
      <c r="JYP3" s="165"/>
      <c r="JYQ3" s="165"/>
      <c r="JYR3" s="165"/>
      <c r="JYS3" s="165"/>
      <c r="JYT3" s="165"/>
      <c r="JYU3" s="165"/>
      <c r="JYV3" s="165"/>
      <c r="JYW3" s="165"/>
      <c r="JYX3" s="165"/>
      <c r="JYY3" s="165"/>
      <c r="JYZ3" s="165"/>
      <c r="JZA3" s="165"/>
      <c r="JZB3" s="165"/>
      <c r="JZC3" s="165"/>
      <c r="JZD3" s="165"/>
      <c r="JZE3" s="165"/>
      <c r="JZF3" s="165"/>
      <c r="JZG3" s="165"/>
      <c r="JZH3" s="165"/>
      <c r="JZI3" s="165"/>
      <c r="JZJ3" s="165"/>
      <c r="JZK3" s="165"/>
      <c r="JZL3" s="165"/>
      <c r="JZM3" s="165"/>
      <c r="JZN3" s="165"/>
      <c r="JZO3" s="165"/>
      <c r="JZP3" s="165"/>
      <c r="JZQ3" s="165"/>
      <c r="JZR3" s="165"/>
      <c r="JZS3" s="165"/>
      <c r="JZT3" s="165"/>
      <c r="JZU3" s="165"/>
      <c r="JZV3" s="165"/>
      <c r="JZW3" s="165"/>
      <c r="JZX3" s="165"/>
      <c r="JZY3" s="165"/>
      <c r="JZZ3" s="165"/>
      <c r="KAA3" s="165"/>
      <c r="KAB3" s="165"/>
      <c r="KAC3" s="165"/>
      <c r="KAD3" s="165"/>
      <c r="KAE3" s="165"/>
      <c r="KAF3" s="165"/>
      <c r="KAG3" s="165"/>
      <c r="KAH3" s="165"/>
      <c r="KAI3" s="165"/>
      <c r="KAJ3" s="165"/>
      <c r="KAK3" s="165"/>
      <c r="KAL3" s="165"/>
      <c r="KAM3" s="165"/>
      <c r="KAN3" s="165"/>
      <c r="KAO3" s="165"/>
      <c r="KAP3" s="165"/>
      <c r="KAQ3" s="165"/>
      <c r="KAR3" s="165"/>
      <c r="KAS3" s="165"/>
      <c r="KAT3" s="165"/>
      <c r="KAU3" s="165"/>
      <c r="KAV3" s="165"/>
      <c r="KAW3" s="165"/>
      <c r="KAX3" s="165"/>
      <c r="KAY3" s="165"/>
      <c r="KAZ3" s="165"/>
      <c r="KBA3" s="165"/>
      <c r="KBB3" s="165"/>
      <c r="KBC3" s="165"/>
      <c r="KBD3" s="165"/>
      <c r="KBE3" s="165"/>
      <c r="KBF3" s="165"/>
      <c r="KBG3" s="165"/>
      <c r="KBH3" s="165"/>
      <c r="KBI3" s="165"/>
      <c r="KBJ3" s="165"/>
      <c r="KBK3" s="165"/>
      <c r="KBL3" s="165"/>
      <c r="KBM3" s="165"/>
      <c r="KBN3" s="165"/>
      <c r="KBO3" s="165"/>
      <c r="KBP3" s="165"/>
      <c r="KBQ3" s="165"/>
      <c r="KBR3" s="165"/>
      <c r="KBS3" s="165"/>
      <c r="KBT3" s="165"/>
      <c r="KBU3" s="165"/>
      <c r="KBV3" s="165"/>
      <c r="KBW3" s="165"/>
      <c r="KBX3" s="165"/>
      <c r="KBY3" s="165"/>
      <c r="KBZ3" s="165"/>
      <c r="KCA3" s="165"/>
      <c r="KCB3" s="165"/>
      <c r="KCC3" s="165"/>
      <c r="KCD3" s="165"/>
      <c r="KCE3" s="165"/>
      <c r="KCF3" s="165"/>
      <c r="KCG3" s="165"/>
      <c r="KCH3" s="165"/>
      <c r="KCI3" s="165"/>
      <c r="KCJ3" s="165"/>
      <c r="KCK3" s="165"/>
      <c r="KCL3" s="165"/>
      <c r="KCM3" s="165"/>
      <c r="KCN3" s="165"/>
      <c r="KCO3" s="165"/>
      <c r="KCP3" s="165"/>
      <c r="KCQ3" s="165"/>
      <c r="KCR3" s="165"/>
      <c r="KCS3" s="165"/>
      <c r="KCT3" s="165"/>
      <c r="KCU3" s="165"/>
      <c r="KCV3" s="165"/>
      <c r="KCW3" s="165"/>
      <c r="KCX3" s="165"/>
      <c r="KCY3" s="165"/>
      <c r="KCZ3" s="165"/>
      <c r="KDA3" s="165"/>
      <c r="KDB3" s="165"/>
      <c r="KDC3" s="165"/>
      <c r="KDD3" s="165"/>
      <c r="KDE3" s="165"/>
      <c r="KDF3" s="165"/>
      <c r="KDG3" s="165"/>
      <c r="KDH3" s="165"/>
      <c r="KDI3" s="165"/>
      <c r="KDJ3" s="165"/>
      <c r="KDK3" s="165"/>
      <c r="KDL3" s="165"/>
      <c r="KDM3" s="165"/>
      <c r="KDN3" s="165"/>
      <c r="KDO3" s="165"/>
      <c r="KDP3" s="165"/>
      <c r="KDQ3" s="165"/>
      <c r="KDR3" s="165"/>
      <c r="KDS3" s="165"/>
      <c r="KDT3" s="165"/>
      <c r="KDU3" s="165"/>
      <c r="KDV3" s="165"/>
      <c r="KDW3" s="165"/>
      <c r="KDX3" s="165"/>
      <c r="KDY3" s="165"/>
      <c r="KDZ3" s="165"/>
      <c r="KEA3" s="165"/>
      <c r="KEB3" s="165"/>
      <c r="KEC3" s="165"/>
      <c r="KED3" s="165"/>
      <c r="KEE3" s="165"/>
      <c r="KEF3" s="165"/>
      <c r="KEG3" s="165"/>
      <c r="KEH3" s="165"/>
      <c r="KEI3" s="165"/>
      <c r="KEJ3" s="165"/>
      <c r="KEK3" s="165"/>
      <c r="KEL3" s="165"/>
      <c r="KEM3" s="165"/>
      <c r="KEN3" s="165"/>
      <c r="KEO3" s="165"/>
      <c r="KEP3" s="165"/>
      <c r="KEQ3" s="165"/>
      <c r="KER3" s="165"/>
      <c r="KES3" s="165"/>
      <c r="KET3" s="165"/>
      <c r="KEU3" s="165"/>
      <c r="KEV3" s="165"/>
      <c r="KEW3" s="165"/>
      <c r="KEX3" s="165"/>
      <c r="KEY3" s="165"/>
      <c r="KEZ3" s="165"/>
      <c r="KFA3" s="165"/>
      <c r="KFB3" s="165"/>
      <c r="KFC3" s="165"/>
      <c r="KFD3" s="165"/>
      <c r="KFE3" s="165"/>
      <c r="KFF3" s="165"/>
      <c r="KFG3" s="165"/>
      <c r="KFH3" s="165"/>
      <c r="KFI3" s="165"/>
      <c r="KFJ3" s="165"/>
      <c r="KFK3" s="165"/>
      <c r="KFL3" s="165"/>
      <c r="KFM3" s="165"/>
      <c r="KFN3" s="165"/>
      <c r="KFO3" s="165"/>
      <c r="KFP3" s="165"/>
      <c r="KFQ3" s="165"/>
      <c r="KFR3" s="165"/>
      <c r="KFS3" s="165"/>
      <c r="KFT3" s="165"/>
      <c r="KFU3" s="165"/>
      <c r="KFV3" s="165"/>
      <c r="KFW3" s="165"/>
      <c r="KFX3" s="165"/>
      <c r="KFY3" s="165"/>
      <c r="KFZ3" s="165"/>
      <c r="KGA3" s="165"/>
      <c r="KGB3" s="165"/>
      <c r="KGC3" s="165"/>
      <c r="KGD3" s="165"/>
      <c r="KGE3" s="165"/>
      <c r="KGF3" s="165"/>
      <c r="KGG3" s="165"/>
      <c r="KGH3" s="165"/>
      <c r="KGI3" s="165"/>
      <c r="KGJ3" s="165"/>
      <c r="KGK3" s="165"/>
      <c r="KGL3" s="165"/>
      <c r="KGM3" s="165"/>
      <c r="KGN3" s="165"/>
      <c r="KGO3" s="165"/>
      <c r="KGP3" s="165"/>
      <c r="KGQ3" s="165"/>
      <c r="KGR3" s="165"/>
      <c r="KGS3" s="165"/>
      <c r="KGT3" s="165"/>
      <c r="KGU3" s="165"/>
      <c r="KGV3" s="165"/>
      <c r="KGW3" s="165"/>
      <c r="KGX3" s="165"/>
      <c r="KGY3" s="165"/>
      <c r="KGZ3" s="165"/>
      <c r="KHA3" s="165"/>
      <c r="KHB3" s="165"/>
      <c r="KHC3" s="165"/>
      <c r="KHD3" s="165"/>
      <c r="KHE3" s="165"/>
      <c r="KHF3" s="165"/>
      <c r="KHG3" s="165"/>
      <c r="KHH3" s="165"/>
      <c r="KHI3" s="165"/>
      <c r="KHJ3" s="165"/>
      <c r="KHK3" s="165"/>
      <c r="KHL3" s="165"/>
      <c r="KHM3" s="165"/>
      <c r="KHN3" s="165"/>
      <c r="KHO3" s="165"/>
      <c r="KHP3" s="165"/>
      <c r="KHQ3" s="165"/>
      <c r="KHR3" s="165"/>
      <c r="KHS3" s="165"/>
      <c r="KHT3" s="165"/>
      <c r="KHU3" s="165"/>
      <c r="KHV3" s="165"/>
      <c r="KHW3" s="165"/>
      <c r="KHX3" s="165"/>
      <c r="KHY3" s="165"/>
      <c r="KHZ3" s="165"/>
      <c r="KIA3" s="165"/>
      <c r="KIB3" s="165"/>
      <c r="KIC3" s="165"/>
      <c r="KID3" s="165"/>
      <c r="KIE3" s="165"/>
      <c r="KIF3" s="165"/>
      <c r="KIG3" s="165"/>
      <c r="KIH3" s="165"/>
      <c r="KII3" s="165"/>
      <c r="KIJ3" s="165"/>
      <c r="KIK3" s="165"/>
      <c r="KIL3" s="165"/>
      <c r="KIM3" s="165"/>
      <c r="KIN3" s="165"/>
      <c r="KIO3" s="165"/>
      <c r="KIP3" s="165"/>
      <c r="KIQ3" s="165"/>
      <c r="KIR3" s="165"/>
      <c r="KIS3" s="165"/>
      <c r="KIT3" s="165"/>
      <c r="KIU3" s="165"/>
      <c r="KIV3" s="165"/>
      <c r="KIW3" s="165"/>
      <c r="KIX3" s="165"/>
      <c r="KIY3" s="165"/>
      <c r="KIZ3" s="165"/>
      <c r="KJA3" s="165"/>
      <c r="KJB3" s="165"/>
      <c r="KJC3" s="165"/>
      <c r="KJD3" s="165"/>
      <c r="KJE3" s="165"/>
      <c r="KJF3" s="165"/>
      <c r="KJG3" s="165"/>
      <c r="KJH3" s="165"/>
      <c r="KJI3" s="165"/>
      <c r="KJJ3" s="165"/>
      <c r="KJK3" s="165"/>
      <c r="KJL3" s="165"/>
      <c r="KJM3" s="165"/>
      <c r="KJN3" s="165"/>
      <c r="KJO3" s="165"/>
      <c r="KJP3" s="165"/>
      <c r="KJQ3" s="165"/>
      <c r="KJR3" s="165"/>
      <c r="KJS3" s="165"/>
      <c r="KJT3" s="165"/>
      <c r="KJU3" s="165"/>
      <c r="KJV3" s="165"/>
      <c r="KJW3" s="165"/>
      <c r="KJX3" s="165"/>
      <c r="KJY3" s="165"/>
      <c r="KJZ3" s="165"/>
      <c r="KKA3" s="165"/>
      <c r="KKB3" s="165"/>
      <c r="KKC3" s="165"/>
      <c r="KKD3" s="165"/>
      <c r="KKE3" s="165"/>
      <c r="KKF3" s="165"/>
      <c r="KKG3" s="165"/>
      <c r="KKH3" s="165"/>
      <c r="KKI3" s="165"/>
      <c r="KKJ3" s="165"/>
      <c r="KKK3" s="165"/>
      <c r="KKL3" s="165"/>
      <c r="KKM3" s="165"/>
      <c r="KKN3" s="165"/>
      <c r="KKO3" s="165"/>
      <c r="KKP3" s="165"/>
      <c r="KKQ3" s="165"/>
      <c r="KKR3" s="165"/>
      <c r="KKS3" s="165"/>
      <c r="KKT3" s="165"/>
      <c r="KKU3" s="165"/>
      <c r="KKV3" s="165"/>
      <c r="KKW3" s="165"/>
      <c r="KKX3" s="165"/>
      <c r="KKY3" s="165"/>
      <c r="KKZ3" s="165"/>
      <c r="KLA3" s="165"/>
      <c r="KLB3" s="165"/>
      <c r="KLC3" s="165"/>
      <c r="KLD3" s="165"/>
      <c r="KLE3" s="165"/>
      <c r="KLF3" s="165"/>
      <c r="KLG3" s="165"/>
      <c r="KLH3" s="165"/>
      <c r="KLI3" s="165"/>
      <c r="KLJ3" s="165"/>
      <c r="KLK3" s="165"/>
      <c r="KLL3" s="165"/>
      <c r="KLM3" s="165"/>
      <c r="KLN3" s="165"/>
      <c r="KLO3" s="165"/>
      <c r="KLP3" s="165"/>
      <c r="KLQ3" s="165"/>
      <c r="KLR3" s="165"/>
      <c r="KLS3" s="165"/>
      <c r="KLT3" s="165"/>
      <c r="KLU3" s="165"/>
      <c r="KLV3" s="165"/>
      <c r="KLW3" s="165"/>
      <c r="KLX3" s="165"/>
      <c r="KLY3" s="165"/>
      <c r="KLZ3" s="165"/>
      <c r="KMA3" s="165"/>
      <c r="KMB3" s="165"/>
      <c r="KMC3" s="165"/>
      <c r="KMD3" s="165"/>
      <c r="KME3" s="165"/>
      <c r="KMF3" s="165"/>
      <c r="KMG3" s="165"/>
      <c r="KMH3" s="165"/>
      <c r="KMI3" s="165"/>
      <c r="KMJ3" s="165"/>
      <c r="KMK3" s="165"/>
      <c r="KML3" s="165"/>
      <c r="KMM3" s="165"/>
      <c r="KMN3" s="165"/>
      <c r="KMO3" s="165"/>
      <c r="KMP3" s="165"/>
      <c r="KMQ3" s="165"/>
      <c r="KMR3" s="165"/>
      <c r="KMS3" s="165"/>
      <c r="KMT3" s="165"/>
      <c r="KMU3" s="165"/>
      <c r="KMV3" s="165"/>
      <c r="KMW3" s="165"/>
      <c r="KMX3" s="165"/>
      <c r="KMY3" s="165"/>
      <c r="KMZ3" s="165"/>
      <c r="KNA3" s="165"/>
      <c r="KNB3" s="165"/>
      <c r="KNC3" s="165"/>
      <c r="KND3" s="165"/>
      <c r="KNE3" s="165"/>
      <c r="KNF3" s="165"/>
      <c r="KNG3" s="165"/>
      <c r="KNH3" s="165"/>
      <c r="KNI3" s="165"/>
      <c r="KNJ3" s="165"/>
      <c r="KNK3" s="165"/>
      <c r="KNL3" s="165"/>
      <c r="KNM3" s="165"/>
      <c r="KNN3" s="165"/>
      <c r="KNO3" s="165"/>
      <c r="KNP3" s="165"/>
      <c r="KNQ3" s="165"/>
      <c r="KNR3" s="165"/>
      <c r="KNS3" s="165"/>
      <c r="KNT3" s="165"/>
      <c r="KNU3" s="165"/>
      <c r="KNV3" s="165"/>
      <c r="KNW3" s="165"/>
      <c r="KNX3" s="165"/>
      <c r="KNY3" s="165"/>
      <c r="KNZ3" s="165"/>
      <c r="KOA3" s="165"/>
      <c r="KOB3" s="165"/>
      <c r="KOC3" s="165"/>
      <c r="KOD3" s="165"/>
      <c r="KOE3" s="165"/>
      <c r="KOF3" s="165"/>
      <c r="KOG3" s="165"/>
      <c r="KOH3" s="165"/>
      <c r="KOI3" s="165"/>
      <c r="KOJ3" s="165"/>
      <c r="KOK3" s="165"/>
      <c r="KOL3" s="165"/>
      <c r="KOM3" s="165"/>
      <c r="KON3" s="165"/>
      <c r="KOO3" s="165"/>
      <c r="KOP3" s="165"/>
      <c r="KOQ3" s="165"/>
      <c r="KOR3" s="165"/>
      <c r="KOS3" s="165"/>
      <c r="KOT3" s="165"/>
      <c r="KOU3" s="165"/>
      <c r="KOV3" s="165"/>
      <c r="KOW3" s="165"/>
      <c r="KOX3" s="165"/>
      <c r="KOY3" s="165"/>
      <c r="KOZ3" s="165"/>
      <c r="KPA3" s="165"/>
      <c r="KPB3" s="165"/>
      <c r="KPC3" s="165"/>
      <c r="KPD3" s="165"/>
      <c r="KPE3" s="165"/>
      <c r="KPF3" s="165"/>
      <c r="KPG3" s="165"/>
      <c r="KPH3" s="165"/>
      <c r="KPI3" s="165"/>
      <c r="KPJ3" s="165"/>
      <c r="KPK3" s="165"/>
      <c r="KPL3" s="165"/>
      <c r="KPM3" s="165"/>
      <c r="KPN3" s="165"/>
      <c r="KPO3" s="165"/>
      <c r="KPP3" s="165"/>
      <c r="KPQ3" s="165"/>
      <c r="KPR3" s="165"/>
      <c r="KPS3" s="165"/>
      <c r="KPT3" s="165"/>
      <c r="KPU3" s="165"/>
      <c r="KPV3" s="165"/>
      <c r="KPW3" s="165"/>
      <c r="KPX3" s="165"/>
      <c r="KPY3" s="165"/>
      <c r="KPZ3" s="165"/>
      <c r="KQA3" s="165"/>
      <c r="KQB3" s="165"/>
      <c r="KQC3" s="165"/>
      <c r="KQD3" s="165"/>
      <c r="KQE3" s="165"/>
      <c r="KQF3" s="165"/>
      <c r="KQG3" s="165"/>
      <c r="KQH3" s="165"/>
      <c r="KQI3" s="165"/>
      <c r="KQJ3" s="165"/>
      <c r="KQK3" s="165"/>
      <c r="KQL3" s="165"/>
      <c r="KQM3" s="165"/>
      <c r="KQN3" s="165"/>
      <c r="KQO3" s="165"/>
      <c r="KQP3" s="165"/>
      <c r="KQQ3" s="165"/>
      <c r="KQR3" s="165"/>
      <c r="KQS3" s="165"/>
      <c r="KQT3" s="165"/>
      <c r="KQU3" s="165"/>
      <c r="KQV3" s="165"/>
      <c r="KQW3" s="165"/>
      <c r="KQX3" s="165"/>
      <c r="KQY3" s="165"/>
      <c r="KQZ3" s="165"/>
      <c r="KRA3" s="165"/>
      <c r="KRB3" s="165"/>
      <c r="KRC3" s="165"/>
      <c r="KRD3" s="165"/>
      <c r="KRE3" s="165"/>
      <c r="KRF3" s="165"/>
      <c r="KRG3" s="165"/>
      <c r="KRH3" s="165"/>
      <c r="KRI3" s="165"/>
      <c r="KRJ3" s="165"/>
      <c r="KRK3" s="165"/>
      <c r="KRL3" s="165"/>
      <c r="KRM3" s="165"/>
      <c r="KRN3" s="165"/>
      <c r="KRO3" s="165"/>
      <c r="KRP3" s="165"/>
      <c r="KRQ3" s="165"/>
      <c r="KRR3" s="165"/>
      <c r="KRS3" s="165"/>
      <c r="KRT3" s="165"/>
      <c r="KRU3" s="165"/>
      <c r="KRV3" s="165"/>
      <c r="KRW3" s="165"/>
      <c r="KRX3" s="165"/>
      <c r="KRY3" s="165"/>
      <c r="KRZ3" s="165"/>
      <c r="KSA3" s="165"/>
      <c r="KSB3" s="165"/>
      <c r="KSC3" s="165"/>
      <c r="KSD3" s="165"/>
      <c r="KSE3" s="165"/>
      <c r="KSF3" s="165"/>
      <c r="KSG3" s="165"/>
      <c r="KSH3" s="165"/>
      <c r="KSI3" s="165"/>
      <c r="KSJ3" s="165"/>
      <c r="KSK3" s="165"/>
      <c r="KSL3" s="165"/>
      <c r="KSM3" s="165"/>
      <c r="KSN3" s="165"/>
      <c r="KSO3" s="165"/>
      <c r="KSP3" s="165"/>
      <c r="KSQ3" s="165"/>
      <c r="KSR3" s="165"/>
      <c r="KSS3" s="165"/>
      <c r="KST3" s="165"/>
      <c r="KSU3" s="165"/>
      <c r="KSV3" s="165"/>
      <c r="KSW3" s="165"/>
      <c r="KSX3" s="165"/>
      <c r="KSY3" s="165"/>
      <c r="KSZ3" s="165"/>
      <c r="KTA3" s="165"/>
      <c r="KTB3" s="165"/>
      <c r="KTC3" s="165"/>
      <c r="KTD3" s="165"/>
      <c r="KTE3" s="165"/>
      <c r="KTF3" s="165"/>
      <c r="KTG3" s="165"/>
      <c r="KTH3" s="165"/>
      <c r="KTI3" s="165"/>
      <c r="KTJ3" s="165"/>
      <c r="KTK3" s="165"/>
      <c r="KTL3" s="165"/>
      <c r="KTM3" s="165"/>
      <c r="KTN3" s="165"/>
      <c r="KTO3" s="165"/>
      <c r="KTP3" s="165"/>
      <c r="KTQ3" s="165"/>
      <c r="KTR3" s="165"/>
      <c r="KTS3" s="165"/>
      <c r="KTT3" s="165"/>
      <c r="KTU3" s="165"/>
      <c r="KTV3" s="165"/>
      <c r="KTW3" s="165"/>
      <c r="KTX3" s="165"/>
      <c r="KTY3" s="165"/>
      <c r="KTZ3" s="165"/>
      <c r="KUA3" s="165"/>
      <c r="KUB3" s="165"/>
      <c r="KUC3" s="165"/>
      <c r="KUD3" s="165"/>
      <c r="KUE3" s="165"/>
      <c r="KUF3" s="165"/>
      <c r="KUG3" s="165"/>
      <c r="KUH3" s="165"/>
      <c r="KUI3" s="165"/>
      <c r="KUJ3" s="165"/>
      <c r="KUK3" s="165"/>
      <c r="KUL3" s="165"/>
      <c r="KUM3" s="165"/>
      <c r="KUN3" s="165"/>
      <c r="KUO3" s="165"/>
      <c r="KUP3" s="165"/>
      <c r="KUQ3" s="165"/>
      <c r="KUR3" s="165"/>
      <c r="KUS3" s="165"/>
      <c r="KUT3" s="165"/>
      <c r="KUU3" s="165"/>
      <c r="KUV3" s="165"/>
      <c r="KUW3" s="165"/>
      <c r="KUX3" s="165"/>
      <c r="KUY3" s="165"/>
      <c r="KUZ3" s="165"/>
      <c r="KVA3" s="165"/>
      <c r="KVB3" s="165"/>
      <c r="KVC3" s="165"/>
      <c r="KVD3" s="165"/>
      <c r="KVE3" s="165"/>
      <c r="KVF3" s="165"/>
      <c r="KVG3" s="165"/>
      <c r="KVH3" s="165"/>
      <c r="KVI3" s="165"/>
      <c r="KVJ3" s="165"/>
      <c r="KVK3" s="165"/>
      <c r="KVL3" s="165"/>
      <c r="KVM3" s="165"/>
      <c r="KVN3" s="165"/>
      <c r="KVO3" s="165"/>
      <c r="KVP3" s="165"/>
      <c r="KVQ3" s="165"/>
      <c r="KVR3" s="165"/>
      <c r="KVS3" s="165"/>
      <c r="KVT3" s="165"/>
      <c r="KVU3" s="165"/>
      <c r="KVV3" s="165"/>
      <c r="KVW3" s="165"/>
      <c r="KVX3" s="165"/>
      <c r="KVY3" s="165"/>
      <c r="KVZ3" s="165"/>
      <c r="KWA3" s="165"/>
      <c r="KWB3" s="165"/>
      <c r="KWC3" s="165"/>
      <c r="KWD3" s="165"/>
      <c r="KWE3" s="165"/>
      <c r="KWF3" s="165"/>
      <c r="KWG3" s="165"/>
      <c r="KWH3" s="165"/>
      <c r="KWI3" s="165"/>
      <c r="KWJ3" s="165"/>
      <c r="KWK3" s="165"/>
      <c r="KWL3" s="165"/>
      <c r="KWM3" s="165"/>
      <c r="KWN3" s="165"/>
      <c r="KWO3" s="165"/>
      <c r="KWP3" s="165"/>
      <c r="KWQ3" s="165"/>
      <c r="KWR3" s="165"/>
      <c r="KWS3" s="165"/>
      <c r="KWT3" s="165"/>
      <c r="KWU3" s="165"/>
      <c r="KWV3" s="165"/>
      <c r="KWW3" s="165"/>
      <c r="KWX3" s="165"/>
      <c r="KWY3" s="165"/>
      <c r="KWZ3" s="165"/>
      <c r="KXA3" s="165"/>
      <c r="KXB3" s="165"/>
      <c r="KXC3" s="165"/>
      <c r="KXD3" s="165"/>
      <c r="KXE3" s="165"/>
      <c r="KXF3" s="165"/>
      <c r="KXG3" s="165"/>
      <c r="KXH3" s="165"/>
      <c r="KXI3" s="165"/>
      <c r="KXJ3" s="165"/>
      <c r="KXK3" s="165"/>
      <c r="KXL3" s="165"/>
      <c r="KXM3" s="165"/>
      <c r="KXN3" s="165"/>
      <c r="KXO3" s="165"/>
      <c r="KXP3" s="165"/>
      <c r="KXQ3" s="165"/>
      <c r="KXR3" s="165"/>
      <c r="KXS3" s="165"/>
      <c r="KXT3" s="165"/>
      <c r="KXU3" s="165"/>
      <c r="KXV3" s="165"/>
      <c r="KXW3" s="165"/>
      <c r="KXX3" s="165"/>
      <c r="KXY3" s="165"/>
      <c r="KXZ3" s="165"/>
      <c r="KYA3" s="165"/>
      <c r="KYB3" s="165"/>
      <c r="KYC3" s="165"/>
      <c r="KYD3" s="165"/>
      <c r="KYE3" s="165"/>
      <c r="KYF3" s="165"/>
      <c r="KYG3" s="165"/>
      <c r="KYH3" s="165"/>
      <c r="KYI3" s="165"/>
      <c r="KYJ3" s="165"/>
      <c r="KYK3" s="165"/>
      <c r="KYL3" s="165"/>
      <c r="KYM3" s="165"/>
      <c r="KYN3" s="165"/>
      <c r="KYO3" s="165"/>
      <c r="KYP3" s="165"/>
      <c r="KYQ3" s="165"/>
      <c r="KYR3" s="165"/>
      <c r="KYS3" s="165"/>
      <c r="KYT3" s="165"/>
      <c r="KYU3" s="165"/>
      <c r="KYV3" s="165"/>
      <c r="KYW3" s="165"/>
      <c r="KYX3" s="165"/>
      <c r="KYY3" s="165"/>
      <c r="KYZ3" s="165"/>
      <c r="KZA3" s="165"/>
      <c r="KZB3" s="165"/>
      <c r="KZC3" s="165"/>
      <c r="KZD3" s="165"/>
      <c r="KZE3" s="165"/>
      <c r="KZF3" s="165"/>
      <c r="KZG3" s="165"/>
      <c r="KZH3" s="165"/>
      <c r="KZI3" s="165"/>
      <c r="KZJ3" s="165"/>
      <c r="KZK3" s="165"/>
      <c r="KZL3" s="165"/>
      <c r="KZM3" s="165"/>
      <c r="KZN3" s="165"/>
      <c r="KZO3" s="165"/>
      <c r="KZP3" s="165"/>
      <c r="KZQ3" s="165"/>
      <c r="KZR3" s="165"/>
      <c r="KZS3" s="165"/>
      <c r="KZT3" s="165"/>
      <c r="KZU3" s="165"/>
      <c r="KZV3" s="165"/>
      <c r="KZW3" s="165"/>
      <c r="KZX3" s="165"/>
      <c r="KZY3" s="165"/>
      <c r="KZZ3" s="165"/>
      <c r="LAA3" s="165"/>
      <c r="LAB3" s="165"/>
      <c r="LAC3" s="165"/>
      <c r="LAD3" s="165"/>
      <c r="LAE3" s="165"/>
      <c r="LAF3" s="165"/>
      <c r="LAG3" s="165"/>
      <c r="LAH3" s="165"/>
      <c r="LAI3" s="165"/>
      <c r="LAJ3" s="165"/>
      <c r="LAK3" s="165"/>
      <c r="LAL3" s="165"/>
      <c r="LAM3" s="165"/>
      <c r="LAN3" s="165"/>
      <c r="LAO3" s="165"/>
      <c r="LAP3" s="165"/>
      <c r="LAQ3" s="165"/>
      <c r="LAR3" s="165"/>
      <c r="LAS3" s="165"/>
      <c r="LAT3" s="165"/>
      <c r="LAU3" s="165"/>
      <c r="LAV3" s="165"/>
      <c r="LAW3" s="165"/>
      <c r="LAX3" s="165"/>
      <c r="LAY3" s="165"/>
      <c r="LAZ3" s="165"/>
      <c r="LBA3" s="165"/>
      <c r="LBB3" s="165"/>
      <c r="LBC3" s="165"/>
      <c r="LBD3" s="165"/>
      <c r="LBE3" s="165"/>
      <c r="LBF3" s="165"/>
      <c r="LBG3" s="165"/>
      <c r="LBH3" s="165"/>
      <c r="LBI3" s="165"/>
      <c r="LBJ3" s="165"/>
      <c r="LBK3" s="165"/>
      <c r="LBL3" s="165"/>
      <c r="LBM3" s="165"/>
      <c r="LBN3" s="165"/>
      <c r="LBO3" s="165"/>
      <c r="LBP3" s="165"/>
      <c r="LBQ3" s="165"/>
      <c r="LBR3" s="165"/>
      <c r="LBS3" s="165"/>
      <c r="LBT3" s="165"/>
      <c r="LBU3" s="165"/>
      <c r="LBV3" s="165"/>
      <c r="LBW3" s="165"/>
      <c r="LBX3" s="165"/>
      <c r="LBY3" s="165"/>
      <c r="LBZ3" s="165"/>
      <c r="LCA3" s="165"/>
      <c r="LCB3" s="165"/>
      <c r="LCC3" s="165"/>
      <c r="LCD3" s="165"/>
      <c r="LCE3" s="165"/>
      <c r="LCF3" s="165"/>
      <c r="LCG3" s="165"/>
      <c r="LCH3" s="165"/>
      <c r="LCI3" s="165"/>
      <c r="LCJ3" s="165"/>
      <c r="LCK3" s="165"/>
      <c r="LCL3" s="165"/>
      <c r="LCM3" s="165"/>
      <c r="LCN3" s="165"/>
      <c r="LCO3" s="165"/>
      <c r="LCP3" s="165"/>
      <c r="LCQ3" s="165"/>
      <c r="LCR3" s="165"/>
      <c r="LCS3" s="165"/>
      <c r="LCT3" s="165"/>
      <c r="LCU3" s="165"/>
      <c r="LCV3" s="165"/>
      <c r="LCW3" s="165"/>
      <c r="LCX3" s="165"/>
      <c r="LCY3" s="165"/>
      <c r="LCZ3" s="165"/>
      <c r="LDA3" s="165"/>
      <c r="LDB3" s="165"/>
      <c r="LDC3" s="165"/>
      <c r="LDD3" s="165"/>
      <c r="LDE3" s="165"/>
      <c r="LDF3" s="165"/>
      <c r="LDG3" s="165"/>
      <c r="LDH3" s="165"/>
      <c r="LDI3" s="165"/>
      <c r="LDJ3" s="165"/>
      <c r="LDK3" s="165"/>
      <c r="LDL3" s="165"/>
      <c r="LDM3" s="165"/>
      <c r="LDN3" s="165"/>
      <c r="LDO3" s="165"/>
      <c r="LDP3" s="165"/>
      <c r="LDQ3" s="165"/>
      <c r="LDR3" s="165"/>
      <c r="LDS3" s="165"/>
      <c r="LDT3" s="165"/>
      <c r="LDU3" s="165"/>
      <c r="LDV3" s="165"/>
      <c r="LDW3" s="165"/>
      <c r="LDX3" s="165"/>
      <c r="LDY3" s="165"/>
      <c r="LDZ3" s="165"/>
      <c r="LEA3" s="165"/>
      <c r="LEB3" s="165"/>
      <c r="LEC3" s="165"/>
      <c r="LED3" s="165"/>
      <c r="LEE3" s="165"/>
      <c r="LEF3" s="165"/>
      <c r="LEG3" s="165"/>
      <c r="LEH3" s="165"/>
      <c r="LEI3" s="165"/>
      <c r="LEJ3" s="165"/>
      <c r="LEK3" s="165"/>
      <c r="LEL3" s="165"/>
      <c r="LEM3" s="165"/>
      <c r="LEN3" s="165"/>
      <c r="LEO3" s="165"/>
      <c r="LEP3" s="165"/>
      <c r="LEQ3" s="165"/>
      <c r="LER3" s="165"/>
      <c r="LES3" s="165"/>
      <c r="LET3" s="165"/>
      <c r="LEU3" s="165"/>
      <c r="LEV3" s="165"/>
      <c r="LEW3" s="165"/>
      <c r="LEX3" s="165"/>
      <c r="LEY3" s="165"/>
      <c r="LEZ3" s="165"/>
      <c r="LFA3" s="165"/>
      <c r="LFB3" s="165"/>
      <c r="LFC3" s="165"/>
      <c r="LFD3" s="165"/>
      <c r="LFE3" s="165"/>
      <c r="LFF3" s="165"/>
      <c r="LFG3" s="165"/>
      <c r="LFH3" s="165"/>
      <c r="LFI3" s="165"/>
      <c r="LFJ3" s="165"/>
      <c r="LFK3" s="165"/>
      <c r="LFL3" s="165"/>
      <c r="LFM3" s="165"/>
      <c r="LFN3" s="165"/>
      <c r="LFO3" s="165"/>
      <c r="LFP3" s="165"/>
      <c r="LFQ3" s="165"/>
      <c r="LFR3" s="165"/>
      <c r="LFS3" s="165"/>
      <c r="LFT3" s="165"/>
      <c r="LFU3" s="165"/>
      <c r="LFV3" s="165"/>
      <c r="LFW3" s="165"/>
      <c r="LFX3" s="165"/>
      <c r="LFY3" s="165"/>
      <c r="LFZ3" s="165"/>
      <c r="LGA3" s="165"/>
      <c r="LGB3" s="165"/>
      <c r="LGC3" s="165"/>
      <c r="LGD3" s="165"/>
      <c r="LGE3" s="165"/>
      <c r="LGF3" s="165"/>
      <c r="LGG3" s="165"/>
      <c r="LGH3" s="165"/>
      <c r="LGI3" s="165"/>
      <c r="LGJ3" s="165"/>
      <c r="LGK3" s="165"/>
      <c r="LGL3" s="165"/>
      <c r="LGM3" s="165"/>
      <c r="LGN3" s="165"/>
      <c r="LGO3" s="165"/>
      <c r="LGP3" s="165"/>
      <c r="LGQ3" s="165"/>
      <c r="LGR3" s="165"/>
      <c r="LGS3" s="165"/>
      <c r="LGT3" s="165"/>
      <c r="LGU3" s="165"/>
      <c r="LGV3" s="165"/>
      <c r="LGW3" s="165"/>
      <c r="LGX3" s="165"/>
      <c r="LGY3" s="165"/>
      <c r="LGZ3" s="165"/>
      <c r="LHA3" s="165"/>
      <c r="LHB3" s="165"/>
      <c r="LHC3" s="165"/>
      <c r="LHD3" s="165"/>
      <c r="LHE3" s="165"/>
      <c r="LHF3" s="165"/>
      <c r="LHG3" s="165"/>
      <c r="LHH3" s="165"/>
      <c r="LHI3" s="165"/>
      <c r="LHJ3" s="165"/>
      <c r="LHK3" s="165"/>
      <c r="LHL3" s="165"/>
      <c r="LHM3" s="165"/>
      <c r="LHN3" s="165"/>
      <c r="LHO3" s="165"/>
      <c r="LHP3" s="165"/>
      <c r="LHQ3" s="165"/>
      <c r="LHR3" s="165"/>
      <c r="LHS3" s="165"/>
      <c r="LHT3" s="165"/>
      <c r="LHU3" s="165"/>
      <c r="LHV3" s="165"/>
      <c r="LHW3" s="165"/>
      <c r="LHX3" s="165"/>
      <c r="LHY3" s="165"/>
      <c r="LHZ3" s="165"/>
      <c r="LIA3" s="165"/>
      <c r="LIB3" s="165"/>
      <c r="LIC3" s="165"/>
      <c r="LID3" s="165"/>
      <c r="LIE3" s="165"/>
      <c r="LIF3" s="165"/>
      <c r="LIG3" s="165"/>
      <c r="LIH3" s="165"/>
      <c r="LII3" s="165"/>
      <c r="LIJ3" s="165"/>
      <c r="LIK3" s="165"/>
      <c r="LIL3" s="165"/>
      <c r="LIM3" s="165"/>
      <c r="LIN3" s="165"/>
      <c r="LIO3" s="165"/>
      <c r="LIP3" s="165"/>
      <c r="LIQ3" s="165"/>
      <c r="LIR3" s="165"/>
      <c r="LIS3" s="165"/>
      <c r="LIT3" s="165"/>
      <c r="LIU3" s="165"/>
      <c r="LIV3" s="165"/>
      <c r="LIW3" s="165"/>
      <c r="LIX3" s="165"/>
      <c r="LIY3" s="165"/>
      <c r="LIZ3" s="165"/>
      <c r="LJA3" s="165"/>
      <c r="LJB3" s="165"/>
      <c r="LJC3" s="165"/>
      <c r="LJD3" s="165"/>
      <c r="LJE3" s="165"/>
      <c r="LJF3" s="165"/>
      <c r="LJG3" s="165"/>
      <c r="LJH3" s="165"/>
      <c r="LJI3" s="165"/>
      <c r="LJJ3" s="165"/>
      <c r="LJK3" s="165"/>
      <c r="LJL3" s="165"/>
      <c r="LJM3" s="165"/>
      <c r="LJN3" s="165"/>
      <c r="LJO3" s="165"/>
      <c r="LJP3" s="165"/>
      <c r="LJQ3" s="165"/>
      <c r="LJR3" s="165"/>
      <c r="LJS3" s="165"/>
      <c r="LJT3" s="165"/>
      <c r="LJU3" s="165"/>
      <c r="LJV3" s="165"/>
      <c r="LJW3" s="165"/>
      <c r="LJX3" s="165"/>
      <c r="LJY3" s="165"/>
      <c r="LJZ3" s="165"/>
      <c r="LKA3" s="165"/>
      <c r="LKB3" s="165"/>
      <c r="LKC3" s="165"/>
      <c r="LKD3" s="165"/>
      <c r="LKE3" s="165"/>
      <c r="LKF3" s="165"/>
      <c r="LKG3" s="165"/>
      <c r="LKH3" s="165"/>
      <c r="LKI3" s="165"/>
      <c r="LKJ3" s="165"/>
      <c r="LKK3" s="165"/>
      <c r="LKL3" s="165"/>
      <c r="LKM3" s="165"/>
      <c r="LKN3" s="165"/>
      <c r="LKO3" s="165"/>
      <c r="LKP3" s="165"/>
      <c r="LKQ3" s="165"/>
      <c r="LKR3" s="165"/>
      <c r="LKS3" s="165"/>
      <c r="LKT3" s="165"/>
      <c r="LKU3" s="165"/>
      <c r="LKV3" s="165"/>
      <c r="LKW3" s="165"/>
      <c r="LKX3" s="165"/>
      <c r="LKY3" s="165"/>
      <c r="LKZ3" s="165"/>
      <c r="LLA3" s="165"/>
      <c r="LLB3" s="165"/>
      <c r="LLC3" s="165"/>
      <c r="LLD3" s="165"/>
      <c r="LLE3" s="165"/>
      <c r="LLF3" s="165"/>
      <c r="LLG3" s="165"/>
      <c r="LLH3" s="165"/>
      <c r="LLI3" s="165"/>
      <c r="LLJ3" s="165"/>
      <c r="LLK3" s="165"/>
      <c r="LLL3" s="165"/>
      <c r="LLM3" s="165"/>
      <c r="LLN3" s="165"/>
      <c r="LLO3" s="165"/>
      <c r="LLP3" s="165"/>
      <c r="LLQ3" s="165"/>
      <c r="LLR3" s="165"/>
      <c r="LLS3" s="165"/>
      <c r="LLT3" s="165"/>
      <c r="LLU3" s="165"/>
      <c r="LLV3" s="165"/>
      <c r="LLW3" s="165"/>
      <c r="LLX3" s="165"/>
      <c r="LLY3" s="165"/>
      <c r="LLZ3" s="165"/>
      <c r="LMA3" s="165"/>
      <c r="LMB3" s="165"/>
      <c r="LMC3" s="165"/>
      <c r="LMD3" s="165"/>
      <c r="LME3" s="165"/>
      <c r="LMF3" s="165"/>
      <c r="LMG3" s="165"/>
      <c r="LMH3" s="165"/>
      <c r="LMI3" s="165"/>
      <c r="LMJ3" s="165"/>
      <c r="LMK3" s="165"/>
      <c r="LML3" s="165"/>
      <c r="LMM3" s="165"/>
      <c r="LMN3" s="165"/>
      <c r="LMO3" s="165"/>
      <c r="LMP3" s="165"/>
      <c r="LMQ3" s="165"/>
      <c r="LMR3" s="165"/>
      <c r="LMS3" s="165"/>
      <c r="LMT3" s="165"/>
      <c r="LMU3" s="165"/>
      <c r="LMV3" s="165"/>
      <c r="LMW3" s="165"/>
      <c r="LMX3" s="165"/>
      <c r="LMY3" s="165"/>
      <c r="LMZ3" s="165"/>
      <c r="LNA3" s="165"/>
      <c r="LNB3" s="165"/>
      <c r="LNC3" s="165"/>
      <c r="LND3" s="165"/>
      <c r="LNE3" s="165"/>
      <c r="LNF3" s="165"/>
      <c r="LNG3" s="165"/>
      <c r="LNH3" s="165"/>
      <c r="LNI3" s="165"/>
      <c r="LNJ3" s="165"/>
      <c r="LNK3" s="165"/>
      <c r="LNL3" s="165"/>
      <c r="LNM3" s="165"/>
      <c r="LNN3" s="165"/>
      <c r="LNO3" s="165"/>
      <c r="LNP3" s="165"/>
      <c r="LNQ3" s="165"/>
      <c r="LNR3" s="165"/>
      <c r="LNS3" s="165"/>
      <c r="LNT3" s="165"/>
      <c r="LNU3" s="165"/>
      <c r="LNV3" s="165"/>
      <c r="LNW3" s="165"/>
      <c r="LNX3" s="165"/>
      <c r="LNY3" s="165"/>
      <c r="LNZ3" s="165"/>
      <c r="LOA3" s="165"/>
      <c r="LOB3" s="165"/>
      <c r="LOC3" s="165"/>
      <c r="LOD3" s="165"/>
      <c r="LOE3" s="165"/>
      <c r="LOF3" s="165"/>
      <c r="LOG3" s="165"/>
      <c r="LOH3" s="165"/>
      <c r="LOI3" s="165"/>
      <c r="LOJ3" s="165"/>
      <c r="LOK3" s="165"/>
      <c r="LOL3" s="165"/>
      <c r="LOM3" s="165"/>
      <c r="LON3" s="165"/>
      <c r="LOO3" s="165"/>
      <c r="LOP3" s="165"/>
      <c r="LOQ3" s="165"/>
      <c r="LOR3" s="165"/>
      <c r="LOS3" s="165"/>
      <c r="LOT3" s="165"/>
      <c r="LOU3" s="165"/>
      <c r="LOV3" s="165"/>
      <c r="LOW3" s="165"/>
      <c r="LOX3" s="165"/>
      <c r="LOY3" s="165"/>
      <c r="LOZ3" s="165"/>
      <c r="LPA3" s="165"/>
      <c r="LPB3" s="165"/>
      <c r="LPC3" s="165"/>
      <c r="LPD3" s="165"/>
      <c r="LPE3" s="165"/>
      <c r="LPF3" s="165"/>
      <c r="LPG3" s="165"/>
      <c r="LPH3" s="165"/>
      <c r="LPI3" s="165"/>
      <c r="LPJ3" s="165"/>
      <c r="LPK3" s="165"/>
      <c r="LPL3" s="165"/>
      <c r="LPM3" s="165"/>
      <c r="LPN3" s="165"/>
      <c r="LPO3" s="165"/>
      <c r="LPP3" s="165"/>
      <c r="LPQ3" s="165"/>
      <c r="LPR3" s="165"/>
      <c r="LPS3" s="165"/>
      <c r="LPT3" s="165"/>
      <c r="LPU3" s="165"/>
      <c r="LPV3" s="165"/>
      <c r="LPW3" s="165"/>
      <c r="LPX3" s="165"/>
      <c r="LPY3" s="165"/>
      <c r="LPZ3" s="165"/>
      <c r="LQA3" s="165"/>
      <c r="LQB3" s="165"/>
      <c r="LQC3" s="165"/>
      <c r="LQD3" s="165"/>
      <c r="LQE3" s="165"/>
      <c r="LQF3" s="165"/>
      <c r="LQG3" s="165"/>
      <c r="LQH3" s="165"/>
      <c r="LQI3" s="165"/>
      <c r="LQJ3" s="165"/>
      <c r="LQK3" s="165"/>
      <c r="LQL3" s="165"/>
      <c r="LQM3" s="165"/>
      <c r="LQN3" s="165"/>
      <c r="LQO3" s="165"/>
      <c r="LQP3" s="165"/>
      <c r="LQQ3" s="165"/>
      <c r="LQR3" s="165"/>
      <c r="LQS3" s="165"/>
      <c r="LQT3" s="165"/>
      <c r="LQU3" s="165"/>
      <c r="LQV3" s="165"/>
      <c r="LQW3" s="165"/>
      <c r="LQX3" s="165"/>
      <c r="LQY3" s="165"/>
      <c r="LQZ3" s="165"/>
      <c r="LRA3" s="165"/>
      <c r="LRB3" s="165"/>
      <c r="LRC3" s="165"/>
      <c r="LRD3" s="165"/>
      <c r="LRE3" s="165"/>
      <c r="LRF3" s="165"/>
      <c r="LRG3" s="165"/>
      <c r="LRH3" s="165"/>
      <c r="LRI3" s="165"/>
      <c r="LRJ3" s="165"/>
      <c r="LRK3" s="165"/>
      <c r="LRL3" s="165"/>
      <c r="LRM3" s="165"/>
      <c r="LRN3" s="165"/>
      <c r="LRO3" s="165"/>
      <c r="LRP3" s="165"/>
      <c r="LRQ3" s="165"/>
      <c r="LRR3" s="165"/>
      <c r="LRS3" s="165"/>
      <c r="LRT3" s="165"/>
      <c r="LRU3" s="165"/>
      <c r="LRV3" s="165"/>
      <c r="LRW3" s="165"/>
      <c r="LRX3" s="165"/>
      <c r="LRY3" s="165"/>
      <c r="LRZ3" s="165"/>
      <c r="LSA3" s="165"/>
      <c r="LSB3" s="165"/>
      <c r="LSC3" s="165"/>
      <c r="LSD3" s="165"/>
      <c r="LSE3" s="165"/>
      <c r="LSF3" s="165"/>
      <c r="LSG3" s="165"/>
      <c r="LSH3" s="165"/>
      <c r="LSI3" s="165"/>
      <c r="LSJ3" s="165"/>
      <c r="LSK3" s="165"/>
      <c r="LSL3" s="165"/>
      <c r="LSM3" s="165"/>
      <c r="LSN3" s="165"/>
      <c r="LSO3" s="165"/>
      <c r="LSP3" s="165"/>
      <c r="LSQ3" s="165"/>
      <c r="LSR3" s="165"/>
      <c r="LSS3" s="165"/>
      <c r="LST3" s="165"/>
      <c r="LSU3" s="165"/>
      <c r="LSV3" s="165"/>
      <c r="LSW3" s="165"/>
      <c r="LSX3" s="165"/>
      <c r="LSY3" s="165"/>
      <c r="LSZ3" s="165"/>
      <c r="LTA3" s="165"/>
      <c r="LTB3" s="165"/>
      <c r="LTC3" s="165"/>
      <c r="LTD3" s="165"/>
      <c r="LTE3" s="165"/>
      <c r="LTF3" s="165"/>
      <c r="LTG3" s="165"/>
      <c r="LTH3" s="165"/>
      <c r="LTI3" s="165"/>
      <c r="LTJ3" s="165"/>
      <c r="LTK3" s="165"/>
      <c r="LTL3" s="165"/>
      <c r="LTM3" s="165"/>
      <c r="LTN3" s="165"/>
      <c r="LTO3" s="165"/>
      <c r="LTP3" s="165"/>
      <c r="LTQ3" s="165"/>
      <c r="LTR3" s="165"/>
      <c r="LTS3" s="165"/>
      <c r="LTT3" s="165"/>
      <c r="LTU3" s="165"/>
      <c r="LTV3" s="165"/>
      <c r="LTW3" s="165"/>
      <c r="LTX3" s="165"/>
      <c r="LTY3" s="165"/>
      <c r="LTZ3" s="165"/>
      <c r="LUA3" s="165"/>
      <c r="LUB3" s="165"/>
      <c r="LUC3" s="165"/>
      <c r="LUD3" s="165"/>
      <c r="LUE3" s="165"/>
      <c r="LUF3" s="165"/>
      <c r="LUG3" s="165"/>
      <c r="LUH3" s="165"/>
      <c r="LUI3" s="165"/>
      <c r="LUJ3" s="165"/>
      <c r="LUK3" s="165"/>
      <c r="LUL3" s="165"/>
      <c r="LUM3" s="165"/>
      <c r="LUN3" s="165"/>
      <c r="LUO3" s="165"/>
      <c r="LUP3" s="165"/>
      <c r="LUQ3" s="165"/>
      <c r="LUR3" s="165"/>
      <c r="LUS3" s="165"/>
      <c r="LUT3" s="165"/>
      <c r="LUU3" s="165"/>
      <c r="LUV3" s="165"/>
      <c r="LUW3" s="165"/>
      <c r="LUX3" s="165"/>
      <c r="LUY3" s="165"/>
      <c r="LUZ3" s="165"/>
      <c r="LVA3" s="165"/>
      <c r="LVB3" s="165"/>
      <c r="LVC3" s="165"/>
      <c r="LVD3" s="165"/>
      <c r="LVE3" s="165"/>
      <c r="LVF3" s="165"/>
      <c r="LVG3" s="165"/>
      <c r="LVH3" s="165"/>
      <c r="LVI3" s="165"/>
      <c r="LVJ3" s="165"/>
      <c r="LVK3" s="165"/>
      <c r="LVL3" s="165"/>
      <c r="LVM3" s="165"/>
      <c r="LVN3" s="165"/>
      <c r="LVO3" s="165"/>
      <c r="LVP3" s="165"/>
      <c r="LVQ3" s="165"/>
      <c r="LVR3" s="165"/>
      <c r="LVS3" s="165"/>
      <c r="LVT3" s="165"/>
      <c r="LVU3" s="165"/>
      <c r="LVV3" s="165"/>
      <c r="LVW3" s="165"/>
      <c r="LVX3" s="165"/>
      <c r="LVY3" s="165"/>
      <c r="LVZ3" s="165"/>
      <c r="LWA3" s="165"/>
      <c r="LWB3" s="165"/>
      <c r="LWC3" s="165"/>
      <c r="LWD3" s="165"/>
      <c r="LWE3" s="165"/>
      <c r="LWF3" s="165"/>
      <c r="LWG3" s="165"/>
      <c r="LWH3" s="165"/>
      <c r="LWI3" s="165"/>
      <c r="LWJ3" s="165"/>
      <c r="LWK3" s="165"/>
      <c r="LWL3" s="165"/>
      <c r="LWM3" s="165"/>
      <c r="LWN3" s="165"/>
      <c r="LWO3" s="165"/>
      <c r="LWP3" s="165"/>
      <c r="LWQ3" s="165"/>
      <c r="LWR3" s="165"/>
      <c r="LWS3" s="165"/>
      <c r="LWT3" s="165"/>
      <c r="LWU3" s="165"/>
      <c r="LWV3" s="165"/>
      <c r="LWW3" s="165"/>
      <c r="LWX3" s="165"/>
      <c r="LWY3" s="165"/>
      <c r="LWZ3" s="165"/>
      <c r="LXA3" s="165"/>
      <c r="LXB3" s="165"/>
      <c r="LXC3" s="165"/>
      <c r="LXD3" s="165"/>
      <c r="LXE3" s="165"/>
      <c r="LXF3" s="165"/>
      <c r="LXG3" s="165"/>
      <c r="LXH3" s="165"/>
      <c r="LXI3" s="165"/>
      <c r="LXJ3" s="165"/>
      <c r="LXK3" s="165"/>
      <c r="LXL3" s="165"/>
      <c r="LXM3" s="165"/>
      <c r="LXN3" s="165"/>
      <c r="LXO3" s="165"/>
      <c r="LXP3" s="165"/>
      <c r="LXQ3" s="165"/>
      <c r="LXR3" s="165"/>
      <c r="LXS3" s="165"/>
      <c r="LXT3" s="165"/>
      <c r="LXU3" s="165"/>
      <c r="LXV3" s="165"/>
      <c r="LXW3" s="165"/>
      <c r="LXX3" s="165"/>
      <c r="LXY3" s="165"/>
      <c r="LXZ3" s="165"/>
      <c r="LYA3" s="165"/>
      <c r="LYB3" s="165"/>
      <c r="LYC3" s="165"/>
      <c r="LYD3" s="165"/>
      <c r="LYE3" s="165"/>
      <c r="LYF3" s="165"/>
      <c r="LYG3" s="165"/>
      <c r="LYH3" s="165"/>
      <c r="LYI3" s="165"/>
      <c r="LYJ3" s="165"/>
      <c r="LYK3" s="165"/>
      <c r="LYL3" s="165"/>
      <c r="LYM3" s="165"/>
      <c r="LYN3" s="165"/>
      <c r="LYO3" s="165"/>
      <c r="LYP3" s="165"/>
      <c r="LYQ3" s="165"/>
      <c r="LYR3" s="165"/>
      <c r="LYS3" s="165"/>
      <c r="LYT3" s="165"/>
      <c r="LYU3" s="165"/>
      <c r="LYV3" s="165"/>
      <c r="LYW3" s="165"/>
      <c r="LYX3" s="165"/>
      <c r="LYY3" s="165"/>
      <c r="LYZ3" s="165"/>
      <c r="LZA3" s="165"/>
      <c r="LZB3" s="165"/>
      <c r="LZC3" s="165"/>
      <c r="LZD3" s="165"/>
      <c r="LZE3" s="165"/>
      <c r="LZF3" s="165"/>
      <c r="LZG3" s="165"/>
      <c r="LZH3" s="165"/>
      <c r="LZI3" s="165"/>
      <c r="LZJ3" s="165"/>
      <c r="LZK3" s="165"/>
      <c r="LZL3" s="165"/>
      <c r="LZM3" s="165"/>
      <c r="LZN3" s="165"/>
      <c r="LZO3" s="165"/>
      <c r="LZP3" s="165"/>
      <c r="LZQ3" s="165"/>
      <c r="LZR3" s="165"/>
      <c r="LZS3" s="165"/>
      <c r="LZT3" s="165"/>
      <c r="LZU3" s="165"/>
      <c r="LZV3" s="165"/>
      <c r="LZW3" s="165"/>
      <c r="LZX3" s="165"/>
      <c r="LZY3" s="165"/>
      <c r="LZZ3" s="165"/>
      <c r="MAA3" s="165"/>
      <c r="MAB3" s="165"/>
      <c r="MAC3" s="165"/>
      <c r="MAD3" s="165"/>
      <c r="MAE3" s="165"/>
      <c r="MAF3" s="165"/>
      <c r="MAG3" s="165"/>
      <c r="MAH3" s="165"/>
      <c r="MAI3" s="165"/>
      <c r="MAJ3" s="165"/>
      <c r="MAK3" s="165"/>
      <c r="MAL3" s="165"/>
      <c r="MAM3" s="165"/>
      <c r="MAN3" s="165"/>
      <c r="MAO3" s="165"/>
      <c r="MAP3" s="165"/>
      <c r="MAQ3" s="165"/>
      <c r="MAR3" s="165"/>
      <c r="MAS3" s="165"/>
      <c r="MAT3" s="165"/>
      <c r="MAU3" s="165"/>
      <c r="MAV3" s="165"/>
      <c r="MAW3" s="165"/>
      <c r="MAX3" s="165"/>
      <c r="MAY3" s="165"/>
      <c r="MAZ3" s="165"/>
      <c r="MBA3" s="165"/>
      <c r="MBB3" s="165"/>
      <c r="MBC3" s="165"/>
      <c r="MBD3" s="165"/>
      <c r="MBE3" s="165"/>
      <c r="MBF3" s="165"/>
      <c r="MBG3" s="165"/>
      <c r="MBH3" s="165"/>
      <c r="MBI3" s="165"/>
      <c r="MBJ3" s="165"/>
      <c r="MBK3" s="165"/>
      <c r="MBL3" s="165"/>
      <c r="MBM3" s="165"/>
      <c r="MBN3" s="165"/>
      <c r="MBO3" s="165"/>
      <c r="MBP3" s="165"/>
      <c r="MBQ3" s="165"/>
      <c r="MBR3" s="165"/>
      <c r="MBS3" s="165"/>
      <c r="MBT3" s="165"/>
      <c r="MBU3" s="165"/>
      <c r="MBV3" s="165"/>
      <c r="MBW3" s="165"/>
      <c r="MBX3" s="165"/>
      <c r="MBY3" s="165"/>
      <c r="MBZ3" s="165"/>
      <c r="MCA3" s="165"/>
      <c r="MCB3" s="165"/>
      <c r="MCC3" s="165"/>
      <c r="MCD3" s="165"/>
      <c r="MCE3" s="165"/>
      <c r="MCF3" s="165"/>
      <c r="MCG3" s="165"/>
      <c r="MCH3" s="165"/>
      <c r="MCI3" s="165"/>
      <c r="MCJ3" s="165"/>
      <c r="MCK3" s="165"/>
      <c r="MCL3" s="165"/>
      <c r="MCM3" s="165"/>
      <c r="MCN3" s="165"/>
      <c r="MCO3" s="165"/>
      <c r="MCP3" s="165"/>
      <c r="MCQ3" s="165"/>
      <c r="MCR3" s="165"/>
      <c r="MCS3" s="165"/>
      <c r="MCT3" s="165"/>
      <c r="MCU3" s="165"/>
      <c r="MCV3" s="165"/>
      <c r="MCW3" s="165"/>
      <c r="MCX3" s="165"/>
      <c r="MCY3" s="165"/>
      <c r="MCZ3" s="165"/>
      <c r="MDA3" s="165"/>
      <c r="MDB3" s="165"/>
      <c r="MDC3" s="165"/>
      <c r="MDD3" s="165"/>
      <c r="MDE3" s="165"/>
      <c r="MDF3" s="165"/>
      <c r="MDG3" s="165"/>
      <c r="MDH3" s="165"/>
      <c r="MDI3" s="165"/>
      <c r="MDJ3" s="165"/>
      <c r="MDK3" s="165"/>
      <c r="MDL3" s="165"/>
      <c r="MDM3" s="165"/>
      <c r="MDN3" s="165"/>
      <c r="MDO3" s="165"/>
      <c r="MDP3" s="165"/>
      <c r="MDQ3" s="165"/>
      <c r="MDR3" s="165"/>
      <c r="MDS3" s="165"/>
      <c r="MDT3" s="165"/>
      <c r="MDU3" s="165"/>
      <c r="MDV3" s="165"/>
      <c r="MDW3" s="165"/>
      <c r="MDX3" s="165"/>
      <c r="MDY3" s="165"/>
      <c r="MDZ3" s="165"/>
      <c r="MEA3" s="165"/>
      <c r="MEB3" s="165"/>
      <c r="MEC3" s="165"/>
      <c r="MED3" s="165"/>
      <c r="MEE3" s="165"/>
      <c r="MEF3" s="165"/>
      <c r="MEG3" s="165"/>
      <c r="MEH3" s="165"/>
      <c r="MEI3" s="165"/>
      <c r="MEJ3" s="165"/>
      <c r="MEK3" s="165"/>
      <c r="MEL3" s="165"/>
      <c r="MEM3" s="165"/>
      <c r="MEN3" s="165"/>
      <c r="MEO3" s="165"/>
      <c r="MEP3" s="165"/>
      <c r="MEQ3" s="165"/>
      <c r="MER3" s="165"/>
      <c r="MES3" s="165"/>
      <c r="MET3" s="165"/>
      <c r="MEU3" s="165"/>
      <c r="MEV3" s="165"/>
      <c r="MEW3" s="165"/>
      <c r="MEX3" s="165"/>
      <c r="MEY3" s="165"/>
      <c r="MEZ3" s="165"/>
      <c r="MFA3" s="165"/>
      <c r="MFB3" s="165"/>
      <c r="MFC3" s="165"/>
      <c r="MFD3" s="165"/>
      <c r="MFE3" s="165"/>
      <c r="MFF3" s="165"/>
      <c r="MFG3" s="165"/>
      <c r="MFH3" s="165"/>
      <c r="MFI3" s="165"/>
      <c r="MFJ3" s="165"/>
      <c r="MFK3" s="165"/>
      <c r="MFL3" s="165"/>
      <c r="MFM3" s="165"/>
      <c r="MFN3" s="165"/>
      <c r="MFO3" s="165"/>
      <c r="MFP3" s="165"/>
      <c r="MFQ3" s="165"/>
      <c r="MFR3" s="165"/>
      <c r="MFS3" s="165"/>
      <c r="MFT3" s="165"/>
      <c r="MFU3" s="165"/>
      <c r="MFV3" s="165"/>
      <c r="MFW3" s="165"/>
      <c r="MFX3" s="165"/>
      <c r="MFY3" s="165"/>
      <c r="MFZ3" s="165"/>
      <c r="MGA3" s="165"/>
      <c r="MGB3" s="165"/>
      <c r="MGC3" s="165"/>
      <c r="MGD3" s="165"/>
      <c r="MGE3" s="165"/>
      <c r="MGF3" s="165"/>
      <c r="MGG3" s="165"/>
      <c r="MGH3" s="165"/>
      <c r="MGI3" s="165"/>
      <c r="MGJ3" s="165"/>
      <c r="MGK3" s="165"/>
      <c r="MGL3" s="165"/>
      <c r="MGM3" s="165"/>
      <c r="MGN3" s="165"/>
      <c r="MGO3" s="165"/>
      <c r="MGP3" s="165"/>
      <c r="MGQ3" s="165"/>
      <c r="MGR3" s="165"/>
      <c r="MGS3" s="165"/>
      <c r="MGT3" s="165"/>
      <c r="MGU3" s="165"/>
      <c r="MGV3" s="165"/>
      <c r="MGW3" s="165"/>
      <c r="MGX3" s="165"/>
      <c r="MGY3" s="165"/>
      <c r="MGZ3" s="165"/>
      <c r="MHA3" s="165"/>
      <c r="MHB3" s="165"/>
      <c r="MHC3" s="165"/>
      <c r="MHD3" s="165"/>
      <c r="MHE3" s="165"/>
      <c r="MHF3" s="165"/>
      <c r="MHG3" s="165"/>
      <c r="MHH3" s="165"/>
      <c r="MHI3" s="165"/>
      <c r="MHJ3" s="165"/>
      <c r="MHK3" s="165"/>
      <c r="MHL3" s="165"/>
      <c r="MHM3" s="165"/>
      <c r="MHN3" s="165"/>
      <c r="MHO3" s="165"/>
      <c r="MHP3" s="165"/>
      <c r="MHQ3" s="165"/>
      <c r="MHR3" s="165"/>
      <c r="MHS3" s="165"/>
      <c r="MHT3" s="165"/>
      <c r="MHU3" s="165"/>
      <c r="MHV3" s="165"/>
      <c r="MHW3" s="165"/>
      <c r="MHX3" s="165"/>
      <c r="MHY3" s="165"/>
      <c r="MHZ3" s="165"/>
      <c r="MIA3" s="165"/>
      <c r="MIB3" s="165"/>
      <c r="MIC3" s="165"/>
      <c r="MID3" s="165"/>
      <c r="MIE3" s="165"/>
      <c r="MIF3" s="165"/>
      <c r="MIG3" s="165"/>
      <c r="MIH3" s="165"/>
      <c r="MII3" s="165"/>
      <c r="MIJ3" s="165"/>
      <c r="MIK3" s="165"/>
      <c r="MIL3" s="165"/>
      <c r="MIM3" s="165"/>
      <c r="MIN3" s="165"/>
      <c r="MIO3" s="165"/>
      <c r="MIP3" s="165"/>
      <c r="MIQ3" s="165"/>
      <c r="MIR3" s="165"/>
      <c r="MIS3" s="165"/>
      <c r="MIT3" s="165"/>
      <c r="MIU3" s="165"/>
      <c r="MIV3" s="165"/>
      <c r="MIW3" s="165"/>
      <c r="MIX3" s="165"/>
      <c r="MIY3" s="165"/>
      <c r="MIZ3" s="165"/>
      <c r="MJA3" s="165"/>
      <c r="MJB3" s="165"/>
      <c r="MJC3" s="165"/>
      <c r="MJD3" s="165"/>
      <c r="MJE3" s="165"/>
      <c r="MJF3" s="165"/>
      <c r="MJG3" s="165"/>
      <c r="MJH3" s="165"/>
      <c r="MJI3" s="165"/>
      <c r="MJJ3" s="165"/>
      <c r="MJK3" s="165"/>
      <c r="MJL3" s="165"/>
      <c r="MJM3" s="165"/>
      <c r="MJN3" s="165"/>
      <c r="MJO3" s="165"/>
      <c r="MJP3" s="165"/>
      <c r="MJQ3" s="165"/>
      <c r="MJR3" s="165"/>
      <c r="MJS3" s="165"/>
      <c r="MJT3" s="165"/>
      <c r="MJU3" s="165"/>
      <c r="MJV3" s="165"/>
      <c r="MJW3" s="165"/>
      <c r="MJX3" s="165"/>
      <c r="MJY3" s="165"/>
      <c r="MJZ3" s="165"/>
      <c r="MKA3" s="165"/>
      <c r="MKB3" s="165"/>
      <c r="MKC3" s="165"/>
      <c r="MKD3" s="165"/>
      <c r="MKE3" s="165"/>
      <c r="MKF3" s="165"/>
      <c r="MKG3" s="165"/>
      <c r="MKH3" s="165"/>
      <c r="MKI3" s="165"/>
      <c r="MKJ3" s="165"/>
      <c r="MKK3" s="165"/>
      <c r="MKL3" s="165"/>
      <c r="MKM3" s="165"/>
      <c r="MKN3" s="165"/>
      <c r="MKO3" s="165"/>
      <c r="MKP3" s="165"/>
      <c r="MKQ3" s="165"/>
      <c r="MKR3" s="165"/>
      <c r="MKS3" s="165"/>
      <c r="MKT3" s="165"/>
      <c r="MKU3" s="165"/>
      <c r="MKV3" s="165"/>
      <c r="MKW3" s="165"/>
      <c r="MKX3" s="165"/>
      <c r="MKY3" s="165"/>
      <c r="MKZ3" s="165"/>
      <c r="MLA3" s="165"/>
      <c r="MLB3" s="165"/>
      <c r="MLC3" s="165"/>
      <c r="MLD3" s="165"/>
      <c r="MLE3" s="165"/>
      <c r="MLF3" s="165"/>
      <c r="MLG3" s="165"/>
      <c r="MLH3" s="165"/>
      <c r="MLI3" s="165"/>
      <c r="MLJ3" s="165"/>
      <c r="MLK3" s="165"/>
      <c r="MLL3" s="165"/>
      <c r="MLM3" s="165"/>
      <c r="MLN3" s="165"/>
      <c r="MLO3" s="165"/>
      <c r="MLP3" s="165"/>
      <c r="MLQ3" s="165"/>
      <c r="MLR3" s="165"/>
      <c r="MLS3" s="165"/>
      <c r="MLT3" s="165"/>
      <c r="MLU3" s="165"/>
      <c r="MLV3" s="165"/>
      <c r="MLW3" s="165"/>
      <c r="MLX3" s="165"/>
      <c r="MLY3" s="165"/>
      <c r="MLZ3" s="165"/>
      <c r="MMA3" s="165"/>
      <c r="MMB3" s="165"/>
      <c r="MMC3" s="165"/>
      <c r="MMD3" s="165"/>
      <c r="MME3" s="165"/>
      <c r="MMF3" s="165"/>
      <c r="MMG3" s="165"/>
      <c r="MMH3" s="165"/>
      <c r="MMI3" s="165"/>
      <c r="MMJ3" s="165"/>
      <c r="MMK3" s="165"/>
      <c r="MML3" s="165"/>
      <c r="MMM3" s="165"/>
      <c r="MMN3" s="165"/>
      <c r="MMO3" s="165"/>
      <c r="MMP3" s="165"/>
      <c r="MMQ3" s="165"/>
      <c r="MMR3" s="165"/>
      <c r="MMS3" s="165"/>
      <c r="MMT3" s="165"/>
      <c r="MMU3" s="165"/>
      <c r="MMV3" s="165"/>
      <c r="MMW3" s="165"/>
      <c r="MMX3" s="165"/>
      <c r="MMY3" s="165"/>
      <c r="MMZ3" s="165"/>
      <c r="MNA3" s="165"/>
      <c r="MNB3" s="165"/>
      <c r="MNC3" s="165"/>
      <c r="MND3" s="165"/>
      <c r="MNE3" s="165"/>
      <c r="MNF3" s="165"/>
      <c r="MNG3" s="165"/>
      <c r="MNH3" s="165"/>
      <c r="MNI3" s="165"/>
      <c r="MNJ3" s="165"/>
      <c r="MNK3" s="165"/>
      <c r="MNL3" s="165"/>
      <c r="MNM3" s="165"/>
      <c r="MNN3" s="165"/>
      <c r="MNO3" s="165"/>
      <c r="MNP3" s="165"/>
      <c r="MNQ3" s="165"/>
      <c r="MNR3" s="165"/>
      <c r="MNS3" s="165"/>
      <c r="MNT3" s="165"/>
      <c r="MNU3" s="165"/>
      <c r="MNV3" s="165"/>
      <c r="MNW3" s="165"/>
      <c r="MNX3" s="165"/>
      <c r="MNY3" s="165"/>
      <c r="MNZ3" s="165"/>
      <c r="MOA3" s="165"/>
      <c r="MOB3" s="165"/>
      <c r="MOC3" s="165"/>
      <c r="MOD3" s="165"/>
      <c r="MOE3" s="165"/>
      <c r="MOF3" s="165"/>
      <c r="MOG3" s="165"/>
      <c r="MOH3" s="165"/>
      <c r="MOI3" s="165"/>
      <c r="MOJ3" s="165"/>
      <c r="MOK3" s="165"/>
      <c r="MOL3" s="165"/>
      <c r="MOM3" s="165"/>
      <c r="MON3" s="165"/>
      <c r="MOO3" s="165"/>
      <c r="MOP3" s="165"/>
      <c r="MOQ3" s="165"/>
      <c r="MOR3" s="165"/>
      <c r="MOS3" s="165"/>
      <c r="MOT3" s="165"/>
      <c r="MOU3" s="165"/>
      <c r="MOV3" s="165"/>
      <c r="MOW3" s="165"/>
      <c r="MOX3" s="165"/>
      <c r="MOY3" s="165"/>
      <c r="MOZ3" s="165"/>
      <c r="MPA3" s="165"/>
      <c r="MPB3" s="165"/>
      <c r="MPC3" s="165"/>
      <c r="MPD3" s="165"/>
      <c r="MPE3" s="165"/>
      <c r="MPF3" s="165"/>
      <c r="MPG3" s="165"/>
      <c r="MPH3" s="165"/>
      <c r="MPI3" s="165"/>
      <c r="MPJ3" s="165"/>
      <c r="MPK3" s="165"/>
      <c r="MPL3" s="165"/>
      <c r="MPM3" s="165"/>
      <c r="MPN3" s="165"/>
      <c r="MPO3" s="165"/>
      <c r="MPP3" s="165"/>
      <c r="MPQ3" s="165"/>
      <c r="MPR3" s="165"/>
      <c r="MPS3" s="165"/>
      <c r="MPT3" s="165"/>
      <c r="MPU3" s="165"/>
      <c r="MPV3" s="165"/>
      <c r="MPW3" s="165"/>
      <c r="MPX3" s="165"/>
      <c r="MPY3" s="165"/>
      <c r="MPZ3" s="165"/>
      <c r="MQA3" s="165"/>
      <c r="MQB3" s="165"/>
      <c r="MQC3" s="165"/>
      <c r="MQD3" s="165"/>
      <c r="MQE3" s="165"/>
      <c r="MQF3" s="165"/>
      <c r="MQG3" s="165"/>
      <c r="MQH3" s="165"/>
      <c r="MQI3" s="165"/>
      <c r="MQJ3" s="165"/>
      <c r="MQK3" s="165"/>
      <c r="MQL3" s="165"/>
      <c r="MQM3" s="165"/>
      <c r="MQN3" s="165"/>
      <c r="MQO3" s="165"/>
      <c r="MQP3" s="165"/>
      <c r="MQQ3" s="165"/>
      <c r="MQR3" s="165"/>
      <c r="MQS3" s="165"/>
      <c r="MQT3" s="165"/>
      <c r="MQU3" s="165"/>
      <c r="MQV3" s="165"/>
      <c r="MQW3" s="165"/>
      <c r="MQX3" s="165"/>
      <c r="MQY3" s="165"/>
      <c r="MQZ3" s="165"/>
      <c r="MRA3" s="165"/>
      <c r="MRB3" s="165"/>
      <c r="MRC3" s="165"/>
      <c r="MRD3" s="165"/>
      <c r="MRE3" s="165"/>
      <c r="MRF3" s="165"/>
      <c r="MRG3" s="165"/>
      <c r="MRH3" s="165"/>
      <c r="MRI3" s="165"/>
      <c r="MRJ3" s="165"/>
      <c r="MRK3" s="165"/>
      <c r="MRL3" s="165"/>
      <c r="MRM3" s="165"/>
      <c r="MRN3" s="165"/>
      <c r="MRO3" s="165"/>
      <c r="MRP3" s="165"/>
      <c r="MRQ3" s="165"/>
      <c r="MRR3" s="165"/>
      <c r="MRS3" s="165"/>
      <c r="MRT3" s="165"/>
      <c r="MRU3" s="165"/>
      <c r="MRV3" s="165"/>
      <c r="MRW3" s="165"/>
      <c r="MRX3" s="165"/>
      <c r="MRY3" s="165"/>
      <c r="MRZ3" s="165"/>
      <c r="MSA3" s="165"/>
      <c r="MSB3" s="165"/>
      <c r="MSC3" s="165"/>
      <c r="MSD3" s="165"/>
      <c r="MSE3" s="165"/>
      <c r="MSF3" s="165"/>
      <c r="MSG3" s="165"/>
      <c r="MSH3" s="165"/>
      <c r="MSI3" s="165"/>
      <c r="MSJ3" s="165"/>
      <c r="MSK3" s="165"/>
      <c r="MSL3" s="165"/>
      <c r="MSM3" s="165"/>
      <c r="MSN3" s="165"/>
      <c r="MSO3" s="165"/>
      <c r="MSP3" s="165"/>
      <c r="MSQ3" s="165"/>
      <c r="MSR3" s="165"/>
      <c r="MSS3" s="165"/>
      <c r="MST3" s="165"/>
      <c r="MSU3" s="165"/>
      <c r="MSV3" s="165"/>
      <c r="MSW3" s="165"/>
      <c r="MSX3" s="165"/>
      <c r="MSY3" s="165"/>
      <c r="MSZ3" s="165"/>
      <c r="MTA3" s="165"/>
      <c r="MTB3" s="165"/>
      <c r="MTC3" s="165"/>
      <c r="MTD3" s="165"/>
      <c r="MTE3" s="165"/>
      <c r="MTF3" s="165"/>
      <c r="MTG3" s="165"/>
      <c r="MTH3" s="165"/>
      <c r="MTI3" s="165"/>
      <c r="MTJ3" s="165"/>
      <c r="MTK3" s="165"/>
      <c r="MTL3" s="165"/>
      <c r="MTM3" s="165"/>
      <c r="MTN3" s="165"/>
      <c r="MTO3" s="165"/>
      <c r="MTP3" s="165"/>
      <c r="MTQ3" s="165"/>
      <c r="MTR3" s="165"/>
      <c r="MTS3" s="165"/>
      <c r="MTT3" s="165"/>
      <c r="MTU3" s="165"/>
      <c r="MTV3" s="165"/>
      <c r="MTW3" s="165"/>
      <c r="MTX3" s="165"/>
      <c r="MTY3" s="165"/>
      <c r="MTZ3" s="165"/>
      <c r="MUA3" s="165"/>
      <c r="MUB3" s="165"/>
      <c r="MUC3" s="165"/>
      <c r="MUD3" s="165"/>
      <c r="MUE3" s="165"/>
      <c r="MUF3" s="165"/>
      <c r="MUG3" s="165"/>
      <c r="MUH3" s="165"/>
      <c r="MUI3" s="165"/>
      <c r="MUJ3" s="165"/>
      <c r="MUK3" s="165"/>
      <c r="MUL3" s="165"/>
      <c r="MUM3" s="165"/>
      <c r="MUN3" s="165"/>
      <c r="MUO3" s="165"/>
      <c r="MUP3" s="165"/>
      <c r="MUQ3" s="165"/>
      <c r="MUR3" s="165"/>
      <c r="MUS3" s="165"/>
      <c r="MUT3" s="165"/>
      <c r="MUU3" s="165"/>
      <c r="MUV3" s="165"/>
      <c r="MUW3" s="165"/>
      <c r="MUX3" s="165"/>
      <c r="MUY3" s="165"/>
      <c r="MUZ3" s="165"/>
      <c r="MVA3" s="165"/>
      <c r="MVB3" s="165"/>
      <c r="MVC3" s="165"/>
      <c r="MVD3" s="165"/>
      <c r="MVE3" s="165"/>
      <c r="MVF3" s="165"/>
      <c r="MVG3" s="165"/>
      <c r="MVH3" s="165"/>
      <c r="MVI3" s="165"/>
      <c r="MVJ3" s="165"/>
      <c r="MVK3" s="165"/>
      <c r="MVL3" s="165"/>
      <c r="MVM3" s="165"/>
      <c r="MVN3" s="165"/>
      <c r="MVO3" s="165"/>
      <c r="MVP3" s="165"/>
      <c r="MVQ3" s="165"/>
      <c r="MVR3" s="165"/>
      <c r="MVS3" s="165"/>
      <c r="MVT3" s="165"/>
      <c r="MVU3" s="165"/>
      <c r="MVV3" s="165"/>
      <c r="MVW3" s="165"/>
      <c r="MVX3" s="165"/>
      <c r="MVY3" s="165"/>
      <c r="MVZ3" s="165"/>
      <c r="MWA3" s="165"/>
      <c r="MWB3" s="165"/>
      <c r="MWC3" s="165"/>
      <c r="MWD3" s="165"/>
      <c r="MWE3" s="165"/>
      <c r="MWF3" s="165"/>
      <c r="MWG3" s="165"/>
      <c r="MWH3" s="165"/>
      <c r="MWI3" s="165"/>
      <c r="MWJ3" s="165"/>
      <c r="MWK3" s="165"/>
      <c r="MWL3" s="165"/>
      <c r="MWM3" s="165"/>
      <c r="MWN3" s="165"/>
      <c r="MWO3" s="165"/>
      <c r="MWP3" s="165"/>
      <c r="MWQ3" s="165"/>
      <c r="MWR3" s="165"/>
      <c r="MWS3" s="165"/>
      <c r="MWT3" s="165"/>
      <c r="MWU3" s="165"/>
      <c r="MWV3" s="165"/>
      <c r="MWW3" s="165"/>
      <c r="MWX3" s="165"/>
      <c r="MWY3" s="165"/>
      <c r="MWZ3" s="165"/>
      <c r="MXA3" s="165"/>
      <c r="MXB3" s="165"/>
      <c r="MXC3" s="165"/>
      <c r="MXD3" s="165"/>
      <c r="MXE3" s="165"/>
      <c r="MXF3" s="165"/>
      <c r="MXG3" s="165"/>
      <c r="MXH3" s="165"/>
      <c r="MXI3" s="165"/>
      <c r="MXJ3" s="165"/>
      <c r="MXK3" s="165"/>
      <c r="MXL3" s="165"/>
      <c r="MXM3" s="165"/>
      <c r="MXN3" s="165"/>
      <c r="MXO3" s="165"/>
      <c r="MXP3" s="165"/>
      <c r="MXQ3" s="165"/>
      <c r="MXR3" s="165"/>
      <c r="MXS3" s="165"/>
      <c r="MXT3" s="165"/>
      <c r="MXU3" s="165"/>
      <c r="MXV3" s="165"/>
      <c r="MXW3" s="165"/>
      <c r="MXX3" s="165"/>
      <c r="MXY3" s="165"/>
      <c r="MXZ3" s="165"/>
      <c r="MYA3" s="165"/>
      <c r="MYB3" s="165"/>
      <c r="MYC3" s="165"/>
      <c r="MYD3" s="165"/>
      <c r="MYE3" s="165"/>
      <c r="MYF3" s="165"/>
      <c r="MYG3" s="165"/>
      <c r="MYH3" s="165"/>
      <c r="MYI3" s="165"/>
      <c r="MYJ3" s="165"/>
      <c r="MYK3" s="165"/>
      <c r="MYL3" s="165"/>
      <c r="MYM3" s="165"/>
      <c r="MYN3" s="165"/>
      <c r="MYO3" s="165"/>
      <c r="MYP3" s="165"/>
      <c r="MYQ3" s="165"/>
      <c r="MYR3" s="165"/>
      <c r="MYS3" s="165"/>
      <c r="MYT3" s="165"/>
      <c r="MYU3" s="165"/>
      <c r="MYV3" s="165"/>
      <c r="MYW3" s="165"/>
      <c r="MYX3" s="165"/>
      <c r="MYY3" s="165"/>
      <c r="MYZ3" s="165"/>
      <c r="MZA3" s="165"/>
      <c r="MZB3" s="165"/>
      <c r="MZC3" s="165"/>
      <c r="MZD3" s="165"/>
      <c r="MZE3" s="165"/>
      <c r="MZF3" s="165"/>
      <c r="MZG3" s="165"/>
      <c r="MZH3" s="165"/>
      <c r="MZI3" s="165"/>
      <c r="MZJ3" s="165"/>
      <c r="MZK3" s="165"/>
      <c r="MZL3" s="165"/>
      <c r="MZM3" s="165"/>
      <c r="MZN3" s="165"/>
      <c r="MZO3" s="165"/>
      <c r="MZP3" s="165"/>
      <c r="MZQ3" s="165"/>
      <c r="MZR3" s="165"/>
      <c r="MZS3" s="165"/>
      <c r="MZT3" s="165"/>
      <c r="MZU3" s="165"/>
      <c r="MZV3" s="165"/>
      <c r="MZW3" s="165"/>
      <c r="MZX3" s="165"/>
      <c r="MZY3" s="165"/>
      <c r="MZZ3" s="165"/>
      <c r="NAA3" s="165"/>
      <c r="NAB3" s="165"/>
      <c r="NAC3" s="165"/>
      <c r="NAD3" s="165"/>
      <c r="NAE3" s="165"/>
      <c r="NAF3" s="165"/>
      <c r="NAG3" s="165"/>
      <c r="NAH3" s="165"/>
      <c r="NAI3" s="165"/>
      <c r="NAJ3" s="165"/>
      <c r="NAK3" s="165"/>
      <c r="NAL3" s="165"/>
      <c r="NAM3" s="165"/>
      <c r="NAN3" s="165"/>
      <c r="NAO3" s="165"/>
      <c r="NAP3" s="165"/>
      <c r="NAQ3" s="165"/>
      <c r="NAR3" s="165"/>
      <c r="NAS3" s="165"/>
      <c r="NAT3" s="165"/>
      <c r="NAU3" s="165"/>
      <c r="NAV3" s="165"/>
      <c r="NAW3" s="165"/>
      <c r="NAX3" s="165"/>
      <c r="NAY3" s="165"/>
      <c r="NAZ3" s="165"/>
      <c r="NBA3" s="165"/>
      <c r="NBB3" s="165"/>
      <c r="NBC3" s="165"/>
      <c r="NBD3" s="165"/>
      <c r="NBE3" s="165"/>
      <c r="NBF3" s="165"/>
      <c r="NBG3" s="165"/>
      <c r="NBH3" s="165"/>
      <c r="NBI3" s="165"/>
      <c r="NBJ3" s="165"/>
      <c r="NBK3" s="165"/>
      <c r="NBL3" s="165"/>
      <c r="NBM3" s="165"/>
      <c r="NBN3" s="165"/>
      <c r="NBO3" s="165"/>
      <c r="NBP3" s="165"/>
      <c r="NBQ3" s="165"/>
      <c r="NBR3" s="165"/>
      <c r="NBS3" s="165"/>
      <c r="NBT3" s="165"/>
      <c r="NBU3" s="165"/>
      <c r="NBV3" s="165"/>
      <c r="NBW3" s="165"/>
      <c r="NBX3" s="165"/>
      <c r="NBY3" s="165"/>
      <c r="NBZ3" s="165"/>
      <c r="NCA3" s="165"/>
      <c r="NCB3" s="165"/>
      <c r="NCC3" s="165"/>
      <c r="NCD3" s="165"/>
      <c r="NCE3" s="165"/>
      <c r="NCF3" s="165"/>
      <c r="NCG3" s="165"/>
      <c r="NCH3" s="165"/>
      <c r="NCI3" s="165"/>
      <c r="NCJ3" s="165"/>
      <c r="NCK3" s="165"/>
      <c r="NCL3" s="165"/>
      <c r="NCM3" s="165"/>
      <c r="NCN3" s="165"/>
      <c r="NCO3" s="165"/>
      <c r="NCP3" s="165"/>
      <c r="NCQ3" s="165"/>
      <c r="NCR3" s="165"/>
      <c r="NCS3" s="165"/>
      <c r="NCT3" s="165"/>
      <c r="NCU3" s="165"/>
      <c r="NCV3" s="165"/>
      <c r="NCW3" s="165"/>
      <c r="NCX3" s="165"/>
      <c r="NCY3" s="165"/>
      <c r="NCZ3" s="165"/>
      <c r="NDA3" s="165"/>
      <c r="NDB3" s="165"/>
      <c r="NDC3" s="165"/>
      <c r="NDD3" s="165"/>
      <c r="NDE3" s="165"/>
      <c r="NDF3" s="165"/>
      <c r="NDG3" s="165"/>
      <c r="NDH3" s="165"/>
      <c r="NDI3" s="165"/>
      <c r="NDJ3" s="165"/>
      <c r="NDK3" s="165"/>
      <c r="NDL3" s="165"/>
      <c r="NDM3" s="165"/>
      <c r="NDN3" s="165"/>
      <c r="NDO3" s="165"/>
      <c r="NDP3" s="165"/>
      <c r="NDQ3" s="165"/>
      <c r="NDR3" s="165"/>
      <c r="NDS3" s="165"/>
      <c r="NDT3" s="165"/>
      <c r="NDU3" s="165"/>
      <c r="NDV3" s="165"/>
      <c r="NDW3" s="165"/>
      <c r="NDX3" s="165"/>
      <c r="NDY3" s="165"/>
      <c r="NDZ3" s="165"/>
      <c r="NEA3" s="165"/>
      <c r="NEB3" s="165"/>
      <c r="NEC3" s="165"/>
      <c r="NED3" s="165"/>
      <c r="NEE3" s="165"/>
      <c r="NEF3" s="165"/>
      <c r="NEG3" s="165"/>
      <c r="NEH3" s="165"/>
      <c r="NEI3" s="165"/>
      <c r="NEJ3" s="165"/>
      <c r="NEK3" s="165"/>
      <c r="NEL3" s="165"/>
      <c r="NEM3" s="165"/>
      <c r="NEN3" s="165"/>
      <c r="NEO3" s="165"/>
      <c r="NEP3" s="165"/>
      <c r="NEQ3" s="165"/>
      <c r="NER3" s="165"/>
      <c r="NES3" s="165"/>
      <c r="NET3" s="165"/>
      <c r="NEU3" s="165"/>
      <c r="NEV3" s="165"/>
      <c r="NEW3" s="165"/>
      <c r="NEX3" s="165"/>
      <c r="NEY3" s="165"/>
      <c r="NEZ3" s="165"/>
      <c r="NFA3" s="165"/>
      <c r="NFB3" s="165"/>
      <c r="NFC3" s="165"/>
      <c r="NFD3" s="165"/>
      <c r="NFE3" s="165"/>
      <c r="NFF3" s="165"/>
      <c r="NFG3" s="165"/>
      <c r="NFH3" s="165"/>
      <c r="NFI3" s="165"/>
      <c r="NFJ3" s="165"/>
      <c r="NFK3" s="165"/>
      <c r="NFL3" s="165"/>
      <c r="NFM3" s="165"/>
      <c r="NFN3" s="165"/>
      <c r="NFO3" s="165"/>
      <c r="NFP3" s="165"/>
      <c r="NFQ3" s="165"/>
      <c r="NFR3" s="165"/>
      <c r="NFS3" s="165"/>
      <c r="NFT3" s="165"/>
      <c r="NFU3" s="165"/>
      <c r="NFV3" s="165"/>
      <c r="NFW3" s="165"/>
      <c r="NFX3" s="165"/>
      <c r="NFY3" s="165"/>
      <c r="NFZ3" s="165"/>
      <c r="NGA3" s="165"/>
      <c r="NGB3" s="165"/>
      <c r="NGC3" s="165"/>
      <c r="NGD3" s="165"/>
      <c r="NGE3" s="165"/>
      <c r="NGF3" s="165"/>
      <c r="NGG3" s="165"/>
      <c r="NGH3" s="165"/>
      <c r="NGI3" s="165"/>
      <c r="NGJ3" s="165"/>
      <c r="NGK3" s="165"/>
      <c r="NGL3" s="165"/>
      <c r="NGM3" s="165"/>
      <c r="NGN3" s="165"/>
      <c r="NGO3" s="165"/>
      <c r="NGP3" s="165"/>
      <c r="NGQ3" s="165"/>
      <c r="NGR3" s="165"/>
      <c r="NGS3" s="165"/>
      <c r="NGT3" s="165"/>
      <c r="NGU3" s="165"/>
      <c r="NGV3" s="165"/>
      <c r="NGW3" s="165"/>
      <c r="NGX3" s="165"/>
      <c r="NGY3" s="165"/>
      <c r="NGZ3" s="165"/>
      <c r="NHA3" s="165"/>
      <c r="NHB3" s="165"/>
      <c r="NHC3" s="165"/>
      <c r="NHD3" s="165"/>
      <c r="NHE3" s="165"/>
      <c r="NHF3" s="165"/>
      <c r="NHG3" s="165"/>
      <c r="NHH3" s="165"/>
      <c r="NHI3" s="165"/>
      <c r="NHJ3" s="165"/>
      <c r="NHK3" s="165"/>
      <c r="NHL3" s="165"/>
      <c r="NHM3" s="165"/>
      <c r="NHN3" s="165"/>
      <c r="NHO3" s="165"/>
      <c r="NHP3" s="165"/>
      <c r="NHQ3" s="165"/>
      <c r="NHR3" s="165"/>
      <c r="NHS3" s="165"/>
      <c r="NHT3" s="165"/>
      <c r="NHU3" s="165"/>
      <c r="NHV3" s="165"/>
      <c r="NHW3" s="165"/>
      <c r="NHX3" s="165"/>
      <c r="NHY3" s="165"/>
      <c r="NHZ3" s="165"/>
      <c r="NIA3" s="165"/>
      <c r="NIB3" s="165"/>
      <c r="NIC3" s="165"/>
      <c r="NID3" s="165"/>
      <c r="NIE3" s="165"/>
      <c r="NIF3" s="165"/>
      <c r="NIG3" s="165"/>
      <c r="NIH3" s="165"/>
      <c r="NII3" s="165"/>
      <c r="NIJ3" s="165"/>
      <c r="NIK3" s="165"/>
      <c r="NIL3" s="165"/>
      <c r="NIM3" s="165"/>
      <c r="NIN3" s="165"/>
      <c r="NIO3" s="165"/>
      <c r="NIP3" s="165"/>
      <c r="NIQ3" s="165"/>
      <c r="NIR3" s="165"/>
      <c r="NIS3" s="165"/>
      <c r="NIT3" s="165"/>
      <c r="NIU3" s="165"/>
      <c r="NIV3" s="165"/>
      <c r="NIW3" s="165"/>
      <c r="NIX3" s="165"/>
      <c r="NIY3" s="165"/>
      <c r="NIZ3" s="165"/>
      <c r="NJA3" s="165"/>
      <c r="NJB3" s="165"/>
      <c r="NJC3" s="165"/>
      <c r="NJD3" s="165"/>
      <c r="NJE3" s="165"/>
      <c r="NJF3" s="165"/>
      <c r="NJG3" s="165"/>
      <c r="NJH3" s="165"/>
      <c r="NJI3" s="165"/>
      <c r="NJJ3" s="165"/>
      <c r="NJK3" s="165"/>
      <c r="NJL3" s="165"/>
      <c r="NJM3" s="165"/>
      <c r="NJN3" s="165"/>
      <c r="NJO3" s="165"/>
      <c r="NJP3" s="165"/>
      <c r="NJQ3" s="165"/>
      <c r="NJR3" s="165"/>
      <c r="NJS3" s="165"/>
      <c r="NJT3" s="165"/>
      <c r="NJU3" s="165"/>
      <c r="NJV3" s="165"/>
      <c r="NJW3" s="165"/>
      <c r="NJX3" s="165"/>
      <c r="NJY3" s="165"/>
      <c r="NJZ3" s="165"/>
      <c r="NKA3" s="165"/>
      <c r="NKB3" s="165"/>
      <c r="NKC3" s="165"/>
      <c r="NKD3" s="165"/>
      <c r="NKE3" s="165"/>
      <c r="NKF3" s="165"/>
      <c r="NKG3" s="165"/>
      <c r="NKH3" s="165"/>
      <c r="NKI3" s="165"/>
      <c r="NKJ3" s="165"/>
      <c r="NKK3" s="165"/>
      <c r="NKL3" s="165"/>
      <c r="NKM3" s="165"/>
      <c r="NKN3" s="165"/>
      <c r="NKO3" s="165"/>
      <c r="NKP3" s="165"/>
      <c r="NKQ3" s="165"/>
      <c r="NKR3" s="165"/>
      <c r="NKS3" s="165"/>
      <c r="NKT3" s="165"/>
      <c r="NKU3" s="165"/>
      <c r="NKV3" s="165"/>
      <c r="NKW3" s="165"/>
      <c r="NKX3" s="165"/>
      <c r="NKY3" s="165"/>
      <c r="NKZ3" s="165"/>
      <c r="NLA3" s="165"/>
      <c r="NLB3" s="165"/>
      <c r="NLC3" s="165"/>
      <c r="NLD3" s="165"/>
      <c r="NLE3" s="165"/>
      <c r="NLF3" s="165"/>
      <c r="NLG3" s="165"/>
      <c r="NLH3" s="165"/>
      <c r="NLI3" s="165"/>
      <c r="NLJ3" s="165"/>
      <c r="NLK3" s="165"/>
      <c r="NLL3" s="165"/>
      <c r="NLM3" s="165"/>
      <c r="NLN3" s="165"/>
      <c r="NLO3" s="165"/>
      <c r="NLP3" s="165"/>
      <c r="NLQ3" s="165"/>
      <c r="NLR3" s="165"/>
      <c r="NLS3" s="165"/>
      <c r="NLT3" s="165"/>
      <c r="NLU3" s="165"/>
      <c r="NLV3" s="165"/>
      <c r="NLW3" s="165"/>
      <c r="NLX3" s="165"/>
      <c r="NLY3" s="165"/>
      <c r="NLZ3" s="165"/>
      <c r="NMA3" s="165"/>
      <c r="NMB3" s="165"/>
      <c r="NMC3" s="165"/>
      <c r="NMD3" s="165"/>
      <c r="NME3" s="165"/>
      <c r="NMF3" s="165"/>
      <c r="NMG3" s="165"/>
      <c r="NMH3" s="165"/>
      <c r="NMI3" s="165"/>
      <c r="NMJ3" s="165"/>
      <c r="NMK3" s="165"/>
      <c r="NML3" s="165"/>
      <c r="NMM3" s="165"/>
      <c r="NMN3" s="165"/>
      <c r="NMO3" s="165"/>
      <c r="NMP3" s="165"/>
      <c r="NMQ3" s="165"/>
      <c r="NMR3" s="165"/>
      <c r="NMS3" s="165"/>
      <c r="NMT3" s="165"/>
      <c r="NMU3" s="165"/>
      <c r="NMV3" s="165"/>
      <c r="NMW3" s="165"/>
      <c r="NMX3" s="165"/>
      <c r="NMY3" s="165"/>
      <c r="NMZ3" s="165"/>
      <c r="NNA3" s="165"/>
      <c r="NNB3" s="165"/>
      <c r="NNC3" s="165"/>
      <c r="NND3" s="165"/>
      <c r="NNE3" s="165"/>
      <c r="NNF3" s="165"/>
      <c r="NNG3" s="165"/>
      <c r="NNH3" s="165"/>
      <c r="NNI3" s="165"/>
      <c r="NNJ3" s="165"/>
      <c r="NNK3" s="165"/>
      <c r="NNL3" s="165"/>
      <c r="NNM3" s="165"/>
      <c r="NNN3" s="165"/>
      <c r="NNO3" s="165"/>
      <c r="NNP3" s="165"/>
      <c r="NNQ3" s="165"/>
      <c r="NNR3" s="165"/>
      <c r="NNS3" s="165"/>
      <c r="NNT3" s="165"/>
      <c r="NNU3" s="165"/>
      <c r="NNV3" s="165"/>
      <c r="NNW3" s="165"/>
      <c r="NNX3" s="165"/>
      <c r="NNY3" s="165"/>
      <c r="NNZ3" s="165"/>
      <c r="NOA3" s="165"/>
      <c r="NOB3" s="165"/>
      <c r="NOC3" s="165"/>
      <c r="NOD3" s="165"/>
      <c r="NOE3" s="165"/>
      <c r="NOF3" s="165"/>
      <c r="NOG3" s="165"/>
      <c r="NOH3" s="165"/>
      <c r="NOI3" s="165"/>
      <c r="NOJ3" s="165"/>
      <c r="NOK3" s="165"/>
      <c r="NOL3" s="165"/>
      <c r="NOM3" s="165"/>
      <c r="NON3" s="165"/>
      <c r="NOO3" s="165"/>
      <c r="NOP3" s="165"/>
      <c r="NOQ3" s="165"/>
      <c r="NOR3" s="165"/>
      <c r="NOS3" s="165"/>
      <c r="NOT3" s="165"/>
      <c r="NOU3" s="165"/>
      <c r="NOV3" s="165"/>
      <c r="NOW3" s="165"/>
      <c r="NOX3" s="165"/>
      <c r="NOY3" s="165"/>
      <c r="NOZ3" s="165"/>
      <c r="NPA3" s="165"/>
      <c r="NPB3" s="165"/>
      <c r="NPC3" s="165"/>
      <c r="NPD3" s="165"/>
      <c r="NPE3" s="165"/>
      <c r="NPF3" s="165"/>
      <c r="NPG3" s="165"/>
      <c r="NPH3" s="165"/>
      <c r="NPI3" s="165"/>
      <c r="NPJ3" s="165"/>
      <c r="NPK3" s="165"/>
      <c r="NPL3" s="165"/>
      <c r="NPM3" s="165"/>
      <c r="NPN3" s="165"/>
      <c r="NPO3" s="165"/>
      <c r="NPP3" s="165"/>
      <c r="NPQ3" s="165"/>
      <c r="NPR3" s="165"/>
      <c r="NPS3" s="165"/>
      <c r="NPT3" s="165"/>
      <c r="NPU3" s="165"/>
      <c r="NPV3" s="165"/>
      <c r="NPW3" s="165"/>
      <c r="NPX3" s="165"/>
      <c r="NPY3" s="165"/>
      <c r="NPZ3" s="165"/>
      <c r="NQA3" s="165"/>
      <c r="NQB3" s="165"/>
      <c r="NQC3" s="165"/>
      <c r="NQD3" s="165"/>
      <c r="NQE3" s="165"/>
      <c r="NQF3" s="165"/>
      <c r="NQG3" s="165"/>
      <c r="NQH3" s="165"/>
      <c r="NQI3" s="165"/>
      <c r="NQJ3" s="165"/>
      <c r="NQK3" s="165"/>
      <c r="NQL3" s="165"/>
      <c r="NQM3" s="165"/>
      <c r="NQN3" s="165"/>
      <c r="NQO3" s="165"/>
      <c r="NQP3" s="165"/>
      <c r="NQQ3" s="165"/>
      <c r="NQR3" s="165"/>
      <c r="NQS3" s="165"/>
      <c r="NQT3" s="165"/>
      <c r="NQU3" s="165"/>
      <c r="NQV3" s="165"/>
      <c r="NQW3" s="165"/>
      <c r="NQX3" s="165"/>
      <c r="NQY3" s="165"/>
      <c r="NQZ3" s="165"/>
      <c r="NRA3" s="165"/>
      <c r="NRB3" s="165"/>
      <c r="NRC3" s="165"/>
      <c r="NRD3" s="165"/>
      <c r="NRE3" s="165"/>
      <c r="NRF3" s="165"/>
      <c r="NRG3" s="165"/>
      <c r="NRH3" s="165"/>
      <c r="NRI3" s="165"/>
      <c r="NRJ3" s="165"/>
      <c r="NRK3" s="165"/>
      <c r="NRL3" s="165"/>
      <c r="NRM3" s="165"/>
      <c r="NRN3" s="165"/>
      <c r="NRO3" s="165"/>
      <c r="NRP3" s="165"/>
      <c r="NRQ3" s="165"/>
      <c r="NRR3" s="165"/>
      <c r="NRS3" s="165"/>
      <c r="NRT3" s="165"/>
      <c r="NRU3" s="165"/>
      <c r="NRV3" s="165"/>
      <c r="NRW3" s="165"/>
      <c r="NRX3" s="165"/>
      <c r="NRY3" s="165"/>
      <c r="NRZ3" s="165"/>
      <c r="NSA3" s="165"/>
      <c r="NSB3" s="165"/>
      <c r="NSC3" s="165"/>
      <c r="NSD3" s="165"/>
      <c r="NSE3" s="165"/>
      <c r="NSF3" s="165"/>
      <c r="NSG3" s="165"/>
      <c r="NSH3" s="165"/>
      <c r="NSI3" s="165"/>
      <c r="NSJ3" s="165"/>
      <c r="NSK3" s="165"/>
      <c r="NSL3" s="165"/>
      <c r="NSM3" s="165"/>
      <c r="NSN3" s="165"/>
      <c r="NSO3" s="165"/>
      <c r="NSP3" s="165"/>
      <c r="NSQ3" s="165"/>
      <c r="NSR3" s="165"/>
      <c r="NSS3" s="165"/>
      <c r="NST3" s="165"/>
      <c r="NSU3" s="165"/>
      <c r="NSV3" s="165"/>
      <c r="NSW3" s="165"/>
      <c r="NSX3" s="165"/>
      <c r="NSY3" s="165"/>
      <c r="NSZ3" s="165"/>
      <c r="NTA3" s="165"/>
      <c r="NTB3" s="165"/>
      <c r="NTC3" s="165"/>
      <c r="NTD3" s="165"/>
      <c r="NTE3" s="165"/>
      <c r="NTF3" s="165"/>
      <c r="NTG3" s="165"/>
      <c r="NTH3" s="165"/>
      <c r="NTI3" s="165"/>
      <c r="NTJ3" s="165"/>
      <c r="NTK3" s="165"/>
      <c r="NTL3" s="165"/>
      <c r="NTM3" s="165"/>
      <c r="NTN3" s="165"/>
      <c r="NTO3" s="165"/>
      <c r="NTP3" s="165"/>
      <c r="NTQ3" s="165"/>
      <c r="NTR3" s="165"/>
      <c r="NTS3" s="165"/>
      <c r="NTT3" s="165"/>
      <c r="NTU3" s="165"/>
      <c r="NTV3" s="165"/>
      <c r="NTW3" s="165"/>
      <c r="NTX3" s="165"/>
      <c r="NTY3" s="165"/>
      <c r="NTZ3" s="165"/>
      <c r="NUA3" s="165"/>
      <c r="NUB3" s="165"/>
      <c r="NUC3" s="165"/>
      <c r="NUD3" s="165"/>
      <c r="NUE3" s="165"/>
      <c r="NUF3" s="165"/>
      <c r="NUG3" s="165"/>
      <c r="NUH3" s="165"/>
      <c r="NUI3" s="165"/>
      <c r="NUJ3" s="165"/>
      <c r="NUK3" s="165"/>
      <c r="NUL3" s="165"/>
      <c r="NUM3" s="165"/>
      <c r="NUN3" s="165"/>
      <c r="NUO3" s="165"/>
      <c r="NUP3" s="165"/>
      <c r="NUQ3" s="165"/>
      <c r="NUR3" s="165"/>
      <c r="NUS3" s="165"/>
      <c r="NUT3" s="165"/>
      <c r="NUU3" s="165"/>
      <c r="NUV3" s="165"/>
      <c r="NUW3" s="165"/>
      <c r="NUX3" s="165"/>
      <c r="NUY3" s="165"/>
      <c r="NUZ3" s="165"/>
      <c r="NVA3" s="165"/>
      <c r="NVB3" s="165"/>
      <c r="NVC3" s="165"/>
      <c r="NVD3" s="165"/>
      <c r="NVE3" s="165"/>
      <c r="NVF3" s="165"/>
      <c r="NVG3" s="165"/>
      <c r="NVH3" s="165"/>
      <c r="NVI3" s="165"/>
      <c r="NVJ3" s="165"/>
      <c r="NVK3" s="165"/>
      <c r="NVL3" s="165"/>
      <c r="NVM3" s="165"/>
      <c r="NVN3" s="165"/>
      <c r="NVO3" s="165"/>
      <c r="NVP3" s="165"/>
      <c r="NVQ3" s="165"/>
      <c r="NVR3" s="165"/>
      <c r="NVS3" s="165"/>
      <c r="NVT3" s="165"/>
      <c r="NVU3" s="165"/>
      <c r="NVV3" s="165"/>
      <c r="NVW3" s="165"/>
      <c r="NVX3" s="165"/>
      <c r="NVY3" s="165"/>
      <c r="NVZ3" s="165"/>
      <c r="NWA3" s="165"/>
      <c r="NWB3" s="165"/>
      <c r="NWC3" s="165"/>
      <c r="NWD3" s="165"/>
      <c r="NWE3" s="165"/>
      <c r="NWF3" s="165"/>
      <c r="NWG3" s="165"/>
      <c r="NWH3" s="165"/>
      <c r="NWI3" s="165"/>
      <c r="NWJ3" s="165"/>
      <c r="NWK3" s="165"/>
      <c r="NWL3" s="165"/>
      <c r="NWM3" s="165"/>
      <c r="NWN3" s="165"/>
      <c r="NWO3" s="165"/>
      <c r="NWP3" s="165"/>
      <c r="NWQ3" s="165"/>
      <c r="NWR3" s="165"/>
      <c r="NWS3" s="165"/>
      <c r="NWT3" s="165"/>
      <c r="NWU3" s="165"/>
      <c r="NWV3" s="165"/>
      <c r="NWW3" s="165"/>
      <c r="NWX3" s="165"/>
      <c r="NWY3" s="165"/>
      <c r="NWZ3" s="165"/>
      <c r="NXA3" s="165"/>
      <c r="NXB3" s="165"/>
      <c r="NXC3" s="165"/>
      <c r="NXD3" s="165"/>
      <c r="NXE3" s="165"/>
      <c r="NXF3" s="165"/>
      <c r="NXG3" s="165"/>
      <c r="NXH3" s="165"/>
      <c r="NXI3" s="165"/>
      <c r="NXJ3" s="165"/>
      <c r="NXK3" s="165"/>
      <c r="NXL3" s="165"/>
      <c r="NXM3" s="165"/>
      <c r="NXN3" s="165"/>
      <c r="NXO3" s="165"/>
      <c r="NXP3" s="165"/>
      <c r="NXQ3" s="165"/>
      <c r="NXR3" s="165"/>
      <c r="NXS3" s="165"/>
      <c r="NXT3" s="165"/>
      <c r="NXU3" s="165"/>
      <c r="NXV3" s="165"/>
      <c r="NXW3" s="165"/>
      <c r="NXX3" s="165"/>
      <c r="NXY3" s="165"/>
      <c r="NXZ3" s="165"/>
      <c r="NYA3" s="165"/>
      <c r="NYB3" s="165"/>
      <c r="NYC3" s="165"/>
      <c r="NYD3" s="165"/>
      <c r="NYE3" s="165"/>
      <c r="NYF3" s="165"/>
      <c r="NYG3" s="165"/>
      <c r="NYH3" s="165"/>
      <c r="NYI3" s="165"/>
      <c r="NYJ3" s="165"/>
      <c r="NYK3" s="165"/>
      <c r="NYL3" s="165"/>
      <c r="NYM3" s="165"/>
      <c r="NYN3" s="165"/>
      <c r="NYO3" s="165"/>
      <c r="NYP3" s="165"/>
      <c r="NYQ3" s="165"/>
      <c r="NYR3" s="165"/>
      <c r="NYS3" s="165"/>
      <c r="NYT3" s="165"/>
      <c r="NYU3" s="165"/>
      <c r="NYV3" s="165"/>
      <c r="NYW3" s="165"/>
      <c r="NYX3" s="165"/>
      <c r="NYY3" s="165"/>
      <c r="NYZ3" s="165"/>
      <c r="NZA3" s="165"/>
      <c r="NZB3" s="165"/>
      <c r="NZC3" s="165"/>
      <c r="NZD3" s="165"/>
      <c r="NZE3" s="165"/>
      <c r="NZF3" s="165"/>
      <c r="NZG3" s="165"/>
      <c r="NZH3" s="165"/>
      <c r="NZI3" s="165"/>
      <c r="NZJ3" s="165"/>
      <c r="NZK3" s="165"/>
      <c r="NZL3" s="165"/>
      <c r="NZM3" s="165"/>
      <c r="NZN3" s="165"/>
      <c r="NZO3" s="165"/>
      <c r="NZP3" s="165"/>
      <c r="NZQ3" s="165"/>
      <c r="NZR3" s="165"/>
      <c r="NZS3" s="165"/>
      <c r="NZT3" s="165"/>
      <c r="NZU3" s="165"/>
      <c r="NZV3" s="165"/>
      <c r="NZW3" s="165"/>
      <c r="NZX3" s="165"/>
      <c r="NZY3" s="165"/>
      <c r="NZZ3" s="165"/>
      <c r="OAA3" s="165"/>
      <c r="OAB3" s="165"/>
      <c r="OAC3" s="165"/>
      <c r="OAD3" s="165"/>
      <c r="OAE3" s="165"/>
      <c r="OAF3" s="165"/>
      <c r="OAG3" s="165"/>
      <c r="OAH3" s="165"/>
      <c r="OAI3" s="165"/>
      <c r="OAJ3" s="165"/>
      <c r="OAK3" s="165"/>
      <c r="OAL3" s="165"/>
      <c r="OAM3" s="165"/>
      <c r="OAN3" s="165"/>
      <c r="OAO3" s="165"/>
      <c r="OAP3" s="165"/>
      <c r="OAQ3" s="165"/>
      <c r="OAR3" s="165"/>
      <c r="OAS3" s="165"/>
      <c r="OAT3" s="165"/>
      <c r="OAU3" s="165"/>
      <c r="OAV3" s="165"/>
      <c r="OAW3" s="165"/>
      <c r="OAX3" s="165"/>
      <c r="OAY3" s="165"/>
      <c r="OAZ3" s="165"/>
      <c r="OBA3" s="165"/>
      <c r="OBB3" s="165"/>
      <c r="OBC3" s="165"/>
      <c r="OBD3" s="165"/>
      <c r="OBE3" s="165"/>
      <c r="OBF3" s="165"/>
      <c r="OBG3" s="165"/>
      <c r="OBH3" s="165"/>
      <c r="OBI3" s="165"/>
      <c r="OBJ3" s="165"/>
      <c r="OBK3" s="165"/>
      <c r="OBL3" s="165"/>
      <c r="OBM3" s="165"/>
      <c r="OBN3" s="165"/>
      <c r="OBO3" s="165"/>
      <c r="OBP3" s="165"/>
      <c r="OBQ3" s="165"/>
      <c r="OBR3" s="165"/>
      <c r="OBS3" s="165"/>
      <c r="OBT3" s="165"/>
      <c r="OBU3" s="165"/>
      <c r="OBV3" s="165"/>
      <c r="OBW3" s="165"/>
      <c r="OBX3" s="165"/>
      <c r="OBY3" s="165"/>
      <c r="OBZ3" s="165"/>
      <c r="OCA3" s="165"/>
      <c r="OCB3" s="165"/>
      <c r="OCC3" s="165"/>
      <c r="OCD3" s="165"/>
      <c r="OCE3" s="165"/>
      <c r="OCF3" s="165"/>
      <c r="OCG3" s="165"/>
      <c r="OCH3" s="165"/>
      <c r="OCI3" s="165"/>
      <c r="OCJ3" s="165"/>
      <c r="OCK3" s="165"/>
      <c r="OCL3" s="165"/>
      <c r="OCM3" s="165"/>
      <c r="OCN3" s="165"/>
      <c r="OCO3" s="165"/>
      <c r="OCP3" s="165"/>
      <c r="OCQ3" s="165"/>
      <c r="OCR3" s="165"/>
      <c r="OCS3" s="165"/>
      <c r="OCT3" s="165"/>
      <c r="OCU3" s="165"/>
      <c r="OCV3" s="165"/>
      <c r="OCW3" s="165"/>
      <c r="OCX3" s="165"/>
      <c r="OCY3" s="165"/>
      <c r="OCZ3" s="165"/>
      <c r="ODA3" s="165"/>
      <c r="ODB3" s="165"/>
      <c r="ODC3" s="165"/>
      <c r="ODD3" s="165"/>
      <c r="ODE3" s="165"/>
      <c r="ODF3" s="165"/>
      <c r="ODG3" s="165"/>
      <c r="ODH3" s="165"/>
      <c r="ODI3" s="165"/>
      <c r="ODJ3" s="165"/>
      <c r="ODK3" s="165"/>
      <c r="ODL3" s="165"/>
      <c r="ODM3" s="165"/>
      <c r="ODN3" s="165"/>
      <c r="ODO3" s="165"/>
      <c r="ODP3" s="165"/>
      <c r="ODQ3" s="165"/>
      <c r="ODR3" s="165"/>
      <c r="ODS3" s="165"/>
      <c r="ODT3" s="165"/>
      <c r="ODU3" s="165"/>
      <c r="ODV3" s="165"/>
      <c r="ODW3" s="165"/>
      <c r="ODX3" s="165"/>
      <c r="ODY3" s="165"/>
      <c r="ODZ3" s="165"/>
      <c r="OEA3" s="165"/>
      <c r="OEB3" s="165"/>
      <c r="OEC3" s="165"/>
      <c r="OED3" s="165"/>
      <c r="OEE3" s="165"/>
      <c r="OEF3" s="165"/>
      <c r="OEG3" s="165"/>
      <c r="OEH3" s="165"/>
      <c r="OEI3" s="165"/>
      <c r="OEJ3" s="165"/>
      <c r="OEK3" s="165"/>
      <c r="OEL3" s="165"/>
      <c r="OEM3" s="165"/>
      <c r="OEN3" s="165"/>
      <c r="OEO3" s="165"/>
      <c r="OEP3" s="165"/>
      <c r="OEQ3" s="165"/>
      <c r="OER3" s="165"/>
      <c r="OES3" s="165"/>
      <c r="OET3" s="165"/>
      <c r="OEU3" s="165"/>
      <c r="OEV3" s="165"/>
      <c r="OEW3" s="165"/>
      <c r="OEX3" s="165"/>
      <c r="OEY3" s="165"/>
      <c r="OEZ3" s="165"/>
      <c r="OFA3" s="165"/>
      <c r="OFB3" s="165"/>
      <c r="OFC3" s="165"/>
      <c r="OFD3" s="165"/>
      <c r="OFE3" s="165"/>
      <c r="OFF3" s="165"/>
      <c r="OFG3" s="165"/>
      <c r="OFH3" s="165"/>
      <c r="OFI3" s="165"/>
      <c r="OFJ3" s="165"/>
      <c r="OFK3" s="165"/>
      <c r="OFL3" s="165"/>
      <c r="OFM3" s="165"/>
      <c r="OFN3" s="165"/>
      <c r="OFO3" s="165"/>
      <c r="OFP3" s="165"/>
      <c r="OFQ3" s="165"/>
      <c r="OFR3" s="165"/>
      <c r="OFS3" s="165"/>
      <c r="OFT3" s="165"/>
      <c r="OFU3" s="165"/>
      <c r="OFV3" s="165"/>
      <c r="OFW3" s="165"/>
      <c r="OFX3" s="165"/>
      <c r="OFY3" s="165"/>
      <c r="OFZ3" s="165"/>
      <c r="OGA3" s="165"/>
      <c r="OGB3" s="165"/>
      <c r="OGC3" s="165"/>
      <c r="OGD3" s="165"/>
      <c r="OGE3" s="165"/>
      <c r="OGF3" s="165"/>
      <c r="OGG3" s="165"/>
      <c r="OGH3" s="165"/>
      <c r="OGI3" s="165"/>
      <c r="OGJ3" s="165"/>
      <c r="OGK3" s="165"/>
      <c r="OGL3" s="165"/>
      <c r="OGM3" s="165"/>
      <c r="OGN3" s="165"/>
      <c r="OGO3" s="165"/>
      <c r="OGP3" s="165"/>
      <c r="OGQ3" s="165"/>
      <c r="OGR3" s="165"/>
      <c r="OGS3" s="165"/>
      <c r="OGT3" s="165"/>
      <c r="OGU3" s="165"/>
      <c r="OGV3" s="165"/>
      <c r="OGW3" s="165"/>
      <c r="OGX3" s="165"/>
      <c r="OGY3" s="165"/>
      <c r="OGZ3" s="165"/>
      <c r="OHA3" s="165"/>
      <c r="OHB3" s="165"/>
      <c r="OHC3" s="165"/>
      <c r="OHD3" s="165"/>
      <c r="OHE3" s="165"/>
      <c r="OHF3" s="165"/>
      <c r="OHG3" s="165"/>
      <c r="OHH3" s="165"/>
      <c r="OHI3" s="165"/>
      <c r="OHJ3" s="165"/>
      <c r="OHK3" s="165"/>
      <c r="OHL3" s="165"/>
      <c r="OHM3" s="165"/>
      <c r="OHN3" s="165"/>
      <c r="OHO3" s="165"/>
      <c r="OHP3" s="165"/>
      <c r="OHQ3" s="165"/>
      <c r="OHR3" s="165"/>
      <c r="OHS3" s="165"/>
      <c r="OHT3" s="165"/>
      <c r="OHU3" s="165"/>
      <c r="OHV3" s="165"/>
      <c r="OHW3" s="165"/>
      <c r="OHX3" s="165"/>
      <c r="OHY3" s="165"/>
      <c r="OHZ3" s="165"/>
      <c r="OIA3" s="165"/>
      <c r="OIB3" s="165"/>
      <c r="OIC3" s="165"/>
      <c r="OID3" s="165"/>
      <c r="OIE3" s="165"/>
      <c r="OIF3" s="165"/>
      <c r="OIG3" s="165"/>
      <c r="OIH3" s="165"/>
      <c r="OII3" s="165"/>
      <c r="OIJ3" s="165"/>
      <c r="OIK3" s="165"/>
      <c r="OIL3" s="165"/>
      <c r="OIM3" s="165"/>
      <c r="OIN3" s="165"/>
      <c r="OIO3" s="165"/>
      <c r="OIP3" s="165"/>
      <c r="OIQ3" s="165"/>
      <c r="OIR3" s="165"/>
      <c r="OIS3" s="165"/>
      <c r="OIT3" s="165"/>
      <c r="OIU3" s="165"/>
      <c r="OIV3" s="165"/>
      <c r="OIW3" s="165"/>
      <c r="OIX3" s="165"/>
      <c r="OIY3" s="165"/>
      <c r="OIZ3" s="165"/>
      <c r="OJA3" s="165"/>
      <c r="OJB3" s="165"/>
      <c r="OJC3" s="165"/>
      <c r="OJD3" s="165"/>
      <c r="OJE3" s="165"/>
      <c r="OJF3" s="165"/>
      <c r="OJG3" s="165"/>
      <c r="OJH3" s="165"/>
      <c r="OJI3" s="165"/>
      <c r="OJJ3" s="165"/>
      <c r="OJK3" s="165"/>
      <c r="OJL3" s="165"/>
      <c r="OJM3" s="165"/>
      <c r="OJN3" s="165"/>
      <c r="OJO3" s="165"/>
      <c r="OJP3" s="165"/>
      <c r="OJQ3" s="165"/>
      <c r="OJR3" s="165"/>
      <c r="OJS3" s="165"/>
      <c r="OJT3" s="165"/>
      <c r="OJU3" s="165"/>
      <c r="OJV3" s="165"/>
      <c r="OJW3" s="165"/>
      <c r="OJX3" s="165"/>
      <c r="OJY3" s="165"/>
      <c r="OJZ3" s="165"/>
      <c r="OKA3" s="165"/>
      <c r="OKB3" s="165"/>
      <c r="OKC3" s="165"/>
      <c r="OKD3" s="165"/>
      <c r="OKE3" s="165"/>
      <c r="OKF3" s="165"/>
      <c r="OKG3" s="165"/>
      <c r="OKH3" s="165"/>
      <c r="OKI3" s="165"/>
      <c r="OKJ3" s="165"/>
      <c r="OKK3" s="165"/>
      <c r="OKL3" s="165"/>
      <c r="OKM3" s="165"/>
      <c r="OKN3" s="165"/>
      <c r="OKO3" s="165"/>
      <c r="OKP3" s="165"/>
      <c r="OKQ3" s="165"/>
      <c r="OKR3" s="165"/>
      <c r="OKS3" s="165"/>
      <c r="OKT3" s="165"/>
      <c r="OKU3" s="165"/>
      <c r="OKV3" s="165"/>
      <c r="OKW3" s="165"/>
      <c r="OKX3" s="165"/>
      <c r="OKY3" s="165"/>
      <c r="OKZ3" s="165"/>
      <c r="OLA3" s="165"/>
      <c r="OLB3" s="165"/>
      <c r="OLC3" s="165"/>
      <c r="OLD3" s="165"/>
      <c r="OLE3" s="165"/>
      <c r="OLF3" s="165"/>
      <c r="OLG3" s="165"/>
      <c r="OLH3" s="165"/>
      <c r="OLI3" s="165"/>
      <c r="OLJ3" s="165"/>
      <c r="OLK3" s="165"/>
      <c r="OLL3" s="165"/>
      <c r="OLM3" s="165"/>
      <c r="OLN3" s="165"/>
      <c r="OLO3" s="165"/>
      <c r="OLP3" s="165"/>
      <c r="OLQ3" s="165"/>
      <c r="OLR3" s="165"/>
      <c r="OLS3" s="165"/>
      <c r="OLT3" s="165"/>
      <c r="OLU3" s="165"/>
      <c r="OLV3" s="165"/>
      <c r="OLW3" s="165"/>
      <c r="OLX3" s="165"/>
      <c r="OLY3" s="165"/>
      <c r="OLZ3" s="165"/>
      <c r="OMA3" s="165"/>
      <c r="OMB3" s="165"/>
      <c r="OMC3" s="165"/>
      <c r="OMD3" s="165"/>
      <c r="OME3" s="165"/>
      <c r="OMF3" s="165"/>
      <c r="OMG3" s="165"/>
      <c r="OMH3" s="165"/>
      <c r="OMI3" s="165"/>
      <c r="OMJ3" s="165"/>
      <c r="OMK3" s="165"/>
      <c r="OML3" s="165"/>
      <c r="OMM3" s="165"/>
      <c r="OMN3" s="165"/>
      <c r="OMO3" s="165"/>
      <c r="OMP3" s="165"/>
      <c r="OMQ3" s="165"/>
      <c r="OMR3" s="165"/>
      <c r="OMS3" s="165"/>
      <c r="OMT3" s="165"/>
      <c r="OMU3" s="165"/>
      <c r="OMV3" s="165"/>
      <c r="OMW3" s="165"/>
      <c r="OMX3" s="165"/>
      <c r="OMY3" s="165"/>
      <c r="OMZ3" s="165"/>
      <c r="ONA3" s="165"/>
      <c r="ONB3" s="165"/>
      <c r="ONC3" s="165"/>
      <c r="OND3" s="165"/>
      <c r="ONE3" s="165"/>
      <c r="ONF3" s="165"/>
      <c r="ONG3" s="165"/>
      <c r="ONH3" s="165"/>
      <c r="ONI3" s="165"/>
      <c r="ONJ3" s="165"/>
      <c r="ONK3" s="165"/>
      <c r="ONL3" s="165"/>
      <c r="ONM3" s="165"/>
      <c r="ONN3" s="165"/>
      <c r="ONO3" s="165"/>
      <c r="ONP3" s="165"/>
      <c r="ONQ3" s="165"/>
      <c r="ONR3" s="165"/>
      <c r="ONS3" s="165"/>
      <c r="ONT3" s="165"/>
      <c r="ONU3" s="165"/>
      <c r="ONV3" s="165"/>
      <c r="ONW3" s="165"/>
      <c r="ONX3" s="165"/>
      <c r="ONY3" s="165"/>
      <c r="ONZ3" s="165"/>
      <c r="OOA3" s="165"/>
      <c r="OOB3" s="165"/>
      <c r="OOC3" s="165"/>
      <c r="OOD3" s="165"/>
      <c r="OOE3" s="165"/>
      <c r="OOF3" s="165"/>
      <c r="OOG3" s="165"/>
      <c r="OOH3" s="165"/>
      <c r="OOI3" s="165"/>
      <c r="OOJ3" s="165"/>
      <c r="OOK3" s="165"/>
      <c r="OOL3" s="165"/>
      <c r="OOM3" s="165"/>
      <c r="OON3" s="165"/>
      <c r="OOO3" s="165"/>
      <c r="OOP3" s="165"/>
      <c r="OOQ3" s="165"/>
      <c r="OOR3" s="165"/>
      <c r="OOS3" s="165"/>
      <c r="OOT3" s="165"/>
      <c r="OOU3" s="165"/>
      <c r="OOV3" s="165"/>
      <c r="OOW3" s="165"/>
      <c r="OOX3" s="165"/>
      <c r="OOY3" s="165"/>
      <c r="OOZ3" s="165"/>
      <c r="OPA3" s="165"/>
      <c r="OPB3" s="165"/>
      <c r="OPC3" s="165"/>
      <c r="OPD3" s="165"/>
      <c r="OPE3" s="165"/>
      <c r="OPF3" s="165"/>
      <c r="OPG3" s="165"/>
      <c r="OPH3" s="165"/>
      <c r="OPI3" s="165"/>
      <c r="OPJ3" s="165"/>
      <c r="OPK3" s="165"/>
      <c r="OPL3" s="165"/>
      <c r="OPM3" s="165"/>
      <c r="OPN3" s="165"/>
      <c r="OPO3" s="165"/>
      <c r="OPP3" s="165"/>
      <c r="OPQ3" s="165"/>
      <c r="OPR3" s="165"/>
      <c r="OPS3" s="165"/>
      <c r="OPT3" s="165"/>
      <c r="OPU3" s="165"/>
      <c r="OPV3" s="165"/>
      <c r="OPW3" s="165"/>
      <c r="OPX3" s="165"/>
      <c r="OPY3" s="165"/>
      <c r="OPZ3" s="165"/>
      <c r="OQA3" s="165"/>
      <c r="OQB3" s="165"/>
      <c r="OQC3" s="165"/>
      <c r="OQD3" s="165"/>
      <c r="OQE3" s="165"/>
      <c r="OQF3" s="165"/>
      <c r="OQG3" s="165"/>
      <c r="OQH3" s="165"/>
      <c r="OQI3" s="165"/>
      <c r="OQJ3" s="165"/>
      <c r="OQK3" s="165"/>
      <c r="OQL3" s="165"/>
      <c r="OQM3" s="165"/>
      <c r="OQN3" s="165"/>
      <c r="OQO3" s="165"/>
      <c r="OQP3" s="165"/>
      <c r="OQQ3" s="165"/>
      <c r="OQR3" s="165"/>
      <c r="OQS3" s="165"/>
      <c r="OQT3" s="165"/>
      <c r="OQU3" s="165"/>
      <c r="OQV3" s="165"/>
      <c r="OQW3" s="165"/>
      <c r="OQX3" s="165"/>
      <c r="OQY3" s="165"/>
      <c r="OQZ3" s="165"/>
      <c r="ORA3" s="165"/>
      <c r="ORB3" s="165"/>
      <c r="ORC3" s="165"/>
      <c r="ORD3" s="165"/>
      <c r="ORE3" s="165"/>
      <c r="ORF3" s="165"/>
      <c r="ORG3" s="165"/>
      <c r="ORH3" s="165"/>
      <c r="ORI3" s="165"/>
      <c r="ORJ3" s="165"/>
      <c r="ORK3" s="165"/>
      <c r="ORL3" s="165"/>
      <c r="ORM3" s="165"/>
      <c r="ORN3" s="165"/>
      <c r="ORO3" s="165"/>
      <c r="ORP3" s="165"/>
      <c r="ORQ3" s="165"/>
      <c r="ORR3" s="165"/>
      <c r="ORS3" s="165"/>
      <c r="ORT3" s="165"/>
      <c r="ORU3" s="165"/>
      <c r="ORV3" s="165"/>
      <c r="ORW3" s="165"/>
      <c r="ORX3" s="165"/>
      <c r="ORY3" s="165"/>
      <c r="ORZ3" s="165"/>
      <c r="OSA3" s="165"/>
      <c r="OSB3" s="165"/>
      <c r="OSC3" s="165"/>
      <c r="OSD3" s="165"/>
      <c r="OSE3" s="165"/>
      <c r="OSF3" s="165"/>
      <c r="OSG3" s="165"/>
      <c r="OSH3" s="165"/>
      <c r="OSI3" s="165"/>
      <c r="OSJ3" s="165"/>
      <c r="OSK3" s="165"/>
      <c r="OSL3" s="165"/>
      <c r="OSM3" s="165"/>
      <c r="OSN3" s="165"/>
      <c r="OSO3" s="165"/>
      <c r="OSP3" s="165"/>
      <c r="OSQ3" s="165"/>
      <c r="OSR3" s="165"/>
      <c r="OSS3" s="165"/>
      <c r="OST3" s="165"/>
      <c r="OSU3" s="165"/>
      <c r="OSV3" s="165"/>
      <c r="OSW3" s="165"/>
      <c r="OSX3" s="165"/>
      <c r="OSY3" s="165"/>
      <c r="OSZ3" s="165"/>
      <c r="OTA3" s="165"/>
      <c r="OTB3" s="165"/>
      <c r="OTC3" s="165"/>
      <c r="OTD3" s="165"/>
      <c r="OTE3" s="165"/>
      <c r="OTF3" s="165"/>
      <c r="OTG3" s="165"/>
      <c r="OTH3" s="165"/>
      <c r="OTI3" s="165"/>
      <c r="OTJ3" s="165"/>
      <c r="OTK3" s="165"/>
      <c r="OTL3" s="165"/>
      <c r="OTM3" s="165"/>
      <c r="OTN3" s="165"/>
      <c r="OTO3" s="165"/>
      <c r="OTP3" s="165"/>
      <c r="OTQ3" s="165"/>
      <c r="OTR3" s="165"/>
      <c r="OTS3" s="165"/>
      <c r="OTT3" s="165"/>
      <c r="OTU3" s="165"/>
      <c r="OTV3" s="165"/>
      <c r="OTW3" s="165"/>
      <c r="OTX3" s="165"/>
      <c r="OTY3" s="165"/>
      <c r="OTZ3" s="165"/>
      <c r="OUA3" s="165"/>
      <c r="OUB3" s="165"/>
      <c r="OUC3" s="165"/>
      <c r="OUD3" s="165"/>
      <c r="OUE3" s="165"/>
      <c r="OUF3" s="165"/>
      <c r="OUG3" s="165"/>
      <c r="OUH3" s="165"/>
      <c r="OUI3" s="165"/>
      <c r="OUJ3" s="165"/>
      <c r="OUK3" s="165"/>
      <c r="OUL3" s="165"/>
      <c r="OUM3" s="165"/>
      <c r="OUN3" s="165"/>
      <c r="OUO3" s="165"/>
      <c r="OUP3" s="165"/>
      <c r="OUQ3" s="165"/>
      <c r="OUR3" s="165"/>
      <c r="OUS3" s="165"/>
      <c r="OUT3" s="165"/>
      <c r="OUU3" s="165"/>
      <c r="OUV3" s="165"/>
      <c r="OUW3" s="165"/>
      <c r="OUX3" s="165"/>
      <c r="OUY3" s="165"/>
      <c r="OUZ3" s="165"/>
      <c r="OVA3" s="165"/>
      <c r="OVB3" s="165"/>
      <c r="OVC3" s="165"/>
      <c r="OVD3" s="165"/>
      <c r="OVE3" s="165"/>
      <c r="OVF3" s="165"/>
      <c r="OVG3" s="165"/>
      <c r="OVH3" s="165"/>
      <c r="OVI3" s="165"/>
      <c r="OVJ3" s="165"/>
      <c r="OVK3" s="165"/>
      <c r="OVL3" s="165"/>
      <c r="OVM3" s="165"/>
      <c r="OVN3" s="165"/>
      <c r="OVO3" s="165"/>
      <c r="OVP3" s="165"/>
      <c r="OVQ3" s="165"/>
      <c r="OVR3" s="165"/>
      <c r="OVS3" s="165"/>
      <c r="OVT3" s="165"/>
      <c r="OVU3" s="165"/>
      <c r="OVV3" s="165"/>
      <c r="OVW3" s="165"/>
      <c r="OVX3" s="165"/>
      <c r="OVY3" s="165"/>
      <c r="OVZ3" s="165"/>
      <c r="OWA3" s="165"/>
      <c r="OWB3" s="165"/>
      <c r="OWC3" s="165"/>
      <c r="OWD3" s="165"/>
      <c r="OWE3" s="165"/>
      <c r="OWF3" s="165"/>
      <c r="OWG3" s="165"/>
      <c r="OWH3" s="165"/>
      <c r="OWI3" s="165"/>
      <c r="OWJ3" s="165"/>
      <c r="OWK3" s="165"/>
      <c r="OWL3" s="165"/>
      <c r="OWM3" s="165"/>
      <c r="OWN3" s="165"/>
      <c r="OWO3" s="165"/>
      <c r="OWP3" s="165"/>
      <c r="OWQ3" s="165"/>
      <c r="OWR3" s="165"/>
      <c r="OWS3" s="165"/>
      <c r="OWT3" s="165"/>
      <c r="OWU3" s="165"/>
      <c r="OWV3" s="165"/>
      <c r="OWW3" s="165"/>
      <c r="OWX3" s="165"/>
      <c r="OWY3" s="165"/>
      <c r="OWZ3" s="165"/>
      <c r="OXA3" s="165"/>
      <c r="OXB3" s="165"/>
      <c r="OXC3" s="165"/>
      <c r="OXD3" s="165"/>
      <c r="OXE3" s="165"/>
      <c r="OXF3" s="165"/>
      <c r="OXG3" s="165"/>
      <c r="OXH3" s="165"/>
      <c r="OXI3" s="165"/>
      <c r="OXJ3" s="165"/>
      <c r="OXK3" s="165"/>
      <c r="OXL3" s="165"/>
      <c r="OXM3" s="165"/>
      <c r="OXN3" s="165"/>
      <c r="OXO3" s="165"/>
      <c r="OXP3" s="165"/>
      <c r="OXQ3" s="165"/>
      <c r="OXR3" s="165"/>
      <c r="OXS3" s="165"/>
      <c r="OXT3" s="165"/>
      <c r="OXU3" s="165"/>
      <c r="OXV3" s="165"/>
      <c r="OXW3" s="165"/>
      <c r="OXX3" s="165"/>
      <c r="OXY3" s="165"/>
      <c r="OXZ3" s="165"/>
      <c r="OYA3" s="165"/>
      <c r="OYB3" s="165"/>
      <c r="OYC3" s="165"/>
      <c r="OYD3" s="165"/>
      <c r="OYE3" s="165"/>
      <c r="OYF3" s="165"/>
      <c r="OYG3" s="165"/>
      <c r="OYH3" s="165"/>
      <c r="OYI3" s="165"/>
      <c r="OYJ3" s="165"/>
      <c r="OYK3" s="165"/>
      <c r="OYL3" s="165"/>
      <c r="OYM3" s="165"/>
      <c r="OYN3" s="165"/>
      <c r="OYO3" s="165"/>
      <c r="OYP3" s="165"/>
      <c r="OYQ3" s="165"/>
      <c r="OYR3" s="165"/>
      <c r="OYS3" s="165"/>
      <c r="OYT3" s="165"/>
      <c r="OYU3" s="165"/>
      <c r="OYV3" s="165"/>
      <c r="OYW3" s="165"/>
      <c r="OYX3" s="165"/>
      <c r="OYY3" s="165"/>
      <c r="OYZ3" s="165"/>
      <c r="OZA3" s="165"/>
      <c r="OZB3" s="165"/>
      <c r="OZC3" s="165"/>
      <c r="OZD3" s="165"/>
      <c r="OZE3" s="165"/>
      <c r="OZF3" s="165"/>
      <c r="OZG3" s="165"/>
      <c r="OZH3" s="165"/>
      <c r="OZI3" s="165"/>
      <c r="OZJ3" s="165"/>
      <c r="OZK3" s="165"/>
      <c r="OZL3" s="165"/>
      <c r="OZM3" s="165"/>
      <c r="OZN3" s="165"/>
      <c r="OZO3" s="165"/>
      <c r="OZP3" s="165"/>
      <c r="OZQ3" s="165"/>
      <c r="OZR3" s="165"/>
      <c r="OZS3" s="165"/>
      <c r="OZT3" s="165"/>
      <c r="OZU3" s="165"/>
      <c r="OZV3" s="165"/>
      <c r="OZW3" s="165"/>
      <c r="OZX3" s="165"/>
      <c r="OZY3" s="165"/>
      <c r="OZZ3" s="165"/>
      <c r="PAA3" s="165"/>
      <c r="PAB3" s="165"/>
      <c r="PAC3" s="165"/>
      <c r="PAD3" s="165"/>
      <c r="PAE3" s="165"/>
      <c r="PAF3" s="165"/>
      <c r="PAG3" s="165"/>
      <c r="PAH3" s="165"/>
      <c r="PAI3" s="165"/>
      <c r="PAJ3" s="165"/>
      <c r="PAK3" s="165"/>
      <c r="PAL3" s="165"/>
      <c r="PAM3" s="165"/>
      <c r="PAN3" s="165"/>
      <c r="PAO3" s="165"/>
      <c r="PAP3" s="165"/>
      <c r="PAQ3" s="165"/>
      <c r="PAR3" s="165"/>
      <c r="PAS3" s="165"/>
      <c r="PAT3" s="165"/>
      <c r="PAU3" s="165"/>
      <c r="PAV3" s="165"/>
      <c r="PAW3" s="165"/>
      <c r="PAX3" s="165"/>
      <c r="PAY3" s="165"/>
      <c r="PAZ3" s="165"/>
      <c r="PBA3" s="165"/>
      <c r="PBB3" s="165"/>
      <c r="PBC3" s="165"/>
      <c r="PBD3" s="165"/>
      <c r="PBE3" s="165"/>
      <c r="PBF3" s="165"/>
      <c r="PBG3" s="165"/>
      <c r="PBH3" s="165"/>
      <c r="PBI3" s="165"/>
      <c r="PBJ3" s="165"/>
      <c r="PBK3" s="165"/>
      <c r="PBL3" s="165"/>
      <c r="PBM3" s="165"/>
      <c r="PBN3" s="165"/>
      <c r="PBO3" s="165"/>
      <c r="PBP3" s="165"/>
      <c r="PBQ3" s="165"/>
      <c r="PBR3" s="165"/>
      <c r="PBS3" s="165"/>
      <c r="PBT3" s="165"/>
      <c r="PBU3" s="165"/>
      <c r="PBV3" s="165"/>
      <c r="PBW3" s="165"/>
      <c r="PBX3" s="165"/>
      <c r="PBY3" s="165"/>
      <c r="PBZ3" s="165"/>
      <c r="PCA3" s="165"/>
      <c r="PCB3" s="165"/>
      <c r="PCC3" s="165"/>
      <c r="PCD3" s="165"/>
      <c r="PCE3" s="165"/>
      <c r="PCF3" s="165"/>
      <c r="PCG3" s="165"/>
      <c r="PCH3" s="165"/>
      <c r="PCI3" s="165"/>
      <c r="PCJ3" s="165"/>
      <c r="PCK3" s="165"/>
      <c r="PCL3" s="165"/>
      <c r="PCM3" s="165"/>
      <c r="PCN3" s="165"/>
      <c r="PCO3" s="165"/>
      <c r="PCP3" s="165"/>
      <c r="PCQ3" s="165"/>
      <c r="PCR3" s="165"/>
      <c r="PCS3" s="165"/>
      <c r="PCT3" s="165"/>
      <c r="PCU3" s="165"/>
      <c r="PCV3" s="165"/>
      <c r="PCW3" s="165"/>
      <c r="PCX3" s="165"/>
      <c r="PCY3" s="165"/>
      <c r="PCZ3" s="165"/>
      <c r="PDA3" s="165"/>
      <c r="PDB3" s="165"/>
      <c r="PDC3" s="165"/>
      <c r="PDD3" s="165"/>
      <c r="PDE3" s="165"/>
      <c r="PDF3" s="165"/>
      <c r="PDG3" s="165"/>
      <c r="PDH3" s="165"/>
      <c r="PDI3" s="165"/>
      <c r="PDJ3" s="165"/>
      <c r="PDK3" s="165"/>
      <c r="PDL3" s="165"/>
      <c r="PDM3" s="165"/>
      <c r="PDN3" s="165"/>
      <c r="PDO3" s="165"/>
      <c r="PDP3" s="165"/>
      <c r="PDQ3" s="165"/>
      <c r="PDR3" s="165"/>
      <c r="PDS3" s="165"/>
      <c r="PDT3" s="165"/>
      <c r="PDU3" s="165"/>
      <c r="PDV3" s="165"/>
      <c r="PDW3" s="165"/>
      <c r="PDX3" s="165"/>
      <c r="PDY3" s="165"/>
      <c r="PDZ3" s="165"/>
      <c r="PEA3" s="165"/>
      <c r="PEB3" s="165"/>
      <c r="PEC3" s="165"/>
      <c r="PED3" s="165"/>
      <c r="PEE3" s="165"/>
      <c r="PEF3" s="165"/>
      <c r="PEG3" s="165"/>
      <c r="PEH3" s="165"/>
      <c r="PEI3" s="165"/>
      <c r="PEJ3" s="165"/>
      <c r="PEK3" s="165"/>
      <c r="PEL3" s="165"/>
      <c r="PEM3" s="165"/>
      <c r="PEN3" s="165"/>
      <c r="PEO3" s="165"/>
      <c r="PEP3" s="165"/>
      <c r="PEQ3" s="165"/>
      <c r="PER3" s="165"/>
      <c r="PES3" s="165"/>
      <c r="PET3" s="165"/>
      <c r="PEU3" s="165"/>
      <c r="PEV3" s="165"/>
      <c r="PEW3" s="165"/>
      <c r="PEX3" s="165"/>
      <c r="PEY3" s="165"/>
      <c r="PEZ3" s="165"/>
      <c r="PFA3" s="165"/>
      <c r="PFB3" s="165"/>
      <c r="PFC3" s="165"/>
      <c r="PFD3" s="165"/>
      <c r="PFE3" s="165"/>
      <c r="PFF3" s="165"/>
      <c r="PFG3" s="165"/>
      <c r="PFH3" s="165"/>
      <c r="PFI3" s="165"/>
      <c r="PFJ3" s="165"/>
      <c r="PFK3" s="165"/>
      <c r="PFL3" s="165"/>
      <c r="PFM3" s="165"/>
      <c r="PFN3" s="165"/>
      <c r="PFO3" s="165"/>
      <c r="PFP3" s="165"/>
      <c r="PFQ3" s="165"/>
      <c r="PFR3" s="165"/>
      <c r="PFS3" s="165"/>
      <c r="PFT3" s="165"/>
      <c r="PFU3" s="165"/>
      <c r="PFV3" s="165"/>
      <c r="PFW3" s="165"/>
      <c r="PFX3" s="165"/>
      <c r="PFY3" s="165"/>
      <c r="PFZ3" s="165"/>
      <c r="PGA3" s="165"/>
      <c r="PGB3" s="165"/>
      <c r="PGC3" s="165"/>
      <c r="PGD3" s="165"/>
      <c r="PGE3" s="165"/>
      <c r="PGF3" s="165"/>
      <c r="PGG3" s="165"/>
      <c r="PGH3" s="165"/>
      <c r="PGI3" s="165"/>
      <c r="PGJ3" s="165"/>
      <c r="PGK3" s="165"/>
      <c r="PGL3" s="165"/>
      <c r="PGM3" s="165"/>
      <c r="PGN3" s="165"/>
      <c r="PGO3" s="165"/>
      <c r="PGP3" s="165"/>
      <c r="PGQ3" s="165"/>
      <c r="PGR3" s="165"/>
      <c r="PGS3" s="165"/>
      <c r="PGT3" s="165"/>
      <c r="PGU3" s="165"/>
      <c r="PGV3" s="165"/>
      <c r="PGW3" s="165"/>
      <c r="PGX3" s="165"/>
      <c r="PGY3" s="165"/>
      <c r="PGZ3" s="165"/>
      <c r="PHA3" s="165"/>
      <c r="PHB3" s="165"/>
      <c r="PHC3" s="165"/>
      <c r="PHD3" s="165"/>
      <c r="PHE3" s="165"/>
      <c r="PHF3" s="165"/>
      <c r="PHG3" s="165"/>
      <c r="PHH3" s="165"/>
      <c r="PHI3" s="165"/>
      <c r="PHJ3" s="165"/>
      <c r="PHK3" s="165"/>
      <c r="PHL3" s="165"/>
      <c r="PHM3" s="165"/>
      <c r="PHN3" s="165"/>
      <c r="PHO3" s="165"/>
      <c r="PHP3" s="165"/>
      <c r="PHQ3" s="165"/>
      <c r="PHR3" s="165"/>
      <c r="PHS3" s="165"/>
      <c r="PHT3" s="165"/>
      <c r="PHU3" s="165"/>
      <c r="PHV3" s="165"/>
      <c r="PHW3" s="165"/>
      <c r="PHX3" s="165"/>
      <c r="PHY3" s="165"/>
      <c r="PHZ3" s="165"/>
      <c r="PIA3" s="165"/>
      <c r="PIB3" s="165"/>
      <c r="PIC3" s="165"/>
      <c r="PID3" s="165"/>
      <c r="PIE3" s="165"/>
      <c r="PIF3" s="165"/>
      <c r="PIG3" s="165"/>
      <c r="PIH3" s="165"/>
      <c r="PII3" s="165"/>
      <c r="PIJ3" s="165"/>
      <c r="PIK3" s="165"/>
      <c r="PIL3" s="165"/>
      <c r="PIM3" s="165"/>
      <c r="PIN3" s="165"/>
      <c r="PIO3" s="165"/>
      <c r="PIP3" s="165"/>
      <c r="PIQ3" s="165"/>
      <c r="PIR3" s="165"/>
      <c r="PIS3" s="165"/>
      <c r="PIT3" s="165"/>
      <c r="PIU3" s="165"/>
      <c r="PIV3" s="165"/>
      <c r="PIW3" s="165"/>
      <c r="PIX3" s="165"/>
      <c r="PIY3" s="165"/>
      <c r="PIZ3" s="165"/>
      <c r="PJA3" s="165"/>
      <c r="PJB3" s="165"/>
      <c r="PJC3" s="165"/>
      <c r="PJD3" s="165"/>
      <c r="PJE3" s="165"/>
      <c r="PJF3" s="165"/>
      <c r="PJG3" s="165"/>
      <c r="PJH3" s="165"/>
      <c r="PJI3" s="165"/>
      <c r="PJJ3" s="165"/>
      <c r="PJK3" s="165"/>
      <c r="PJL3" s="165"/>
      <c r="PJM3" s="165"/>
      <c r="PJN3" s="165"/>
      <c r="PJO3" s="165"/>
      <c r="PJP3" s="165"/>
      <c r="PJQ3" s="165"/>
      <c r="PJR3" s="165"/>
      <c r="PJS3" s="165"/>
      <c r="PJT3" s="165"/>
      <c r="PJU3" s="165"/>
      <c r="PJV3" s="165"/>
      <c r="PJW3" s="165"/>
      <c r="PJX3" s="165"/>
      <c r="PJY3" s="165"/>
      <c r="PJZ3" s="165"/>
      <c r="PKA3" s="165"/>
      <c r="PKB3" s="165"/>
      <c r="PKC3" s="165"/>
      <c r="PKD3" s="165"/>
      <c r="PKE3" s="165"/>
      <c r="PKF3" s="165"/>
      <c r="PKG3" s="165"/>
      <c r="PKH3" s="165"/>
      <c r="PKI3" s="165"/>
      <c r="PKJ3" s="165"/>
      <c r="PKK3" s="165"/>
      <c r="PKL3" s="165"/>
      <c r="PKM3" s="165"/>
      <c r="PKN3" s="165"/>
      <c r="PKO3" s="165"/>
      <c r="PKP3" s="165"/>
      <c r="PKQ3" s="165"/>
      <c r="PKR3" s="165"/>
      <c r="PKS3" s="165"/>
      <c r="PKT3" s="165"/>
      <c r="PKU3" s="165"/>
      <c r="PKV3" s="165"/>
      <c r="PKW3" s="165"/>
      <c r="PKX3" s="165"/>
      <c r="PKY3" s="165"/>
      <c r="PKZ3" s="165"/>
      <c r="PLA3" s="165"/>
      <c r="PLB3" s="165"/>
      <c r="PLC3" s="165"/>
      <c r="PLD3" s="165"/>
      <c r="PLE3" s="165"/>
      <c r="PLF3" s="165"/>
      <c r="PLG3" s="165"/>
      <c r="PLH3" s="165"/>
      <c r="PLI3" s="165"/>
      <c r="PLJ3" s="165"/>
      <c r="PLK3" s="165"/>
      <c r="PLL3" s="165"/>
      <c r="PLM3" s="165"/>
      <c r="PLN3" s="165"/>
      <c r="PLO3" s="165"/>
      <c r="PLP3" s="165"/>
      <c r="PLQ3" s="165"/>
      <c r="PLR3" s="165"/>
      <c r="PLS3" s="165"/>
      <c r="PLT3" s="165"/>
      <c r="PLU3" s="165"/>
      <c r="PLV3" s="165"/>
      <c r="PLW3" s="165"/>
      <c r="PLX3" s="165"/>
      <c r="PLY3" s="165"/>
      <c r="PLZ3" s="165"/>
      <c r="PMA3" s="165"/>
      <c r="PMB3" s="165"/>
      <c r="PMC3" s="165"/>
      <c r="PMD3" s="165"/>
      <c r="PME3" s="165"/>
      <c r="PMF3" s="165"/>
      <c r="PMG3" s="165"/>
      <c r="PMH3" s="165"/>
      <c r="PMI3" s="165"/>
      <c r="PMJ3" s="165"/>
      <c r="PMK3" s="165"/>
      <c r="PML3" s="165"/>
      <c r="PMM3" s="165"/>
      <c r="PMN3" s="165"/>
      <c r="PMO3" s="165"/>
      <c r="PMP3" s="165"/>
      <c r="PMQ3" s="165"/>
      <c r="PMR3" s="165"/>
      <c r="PMS3" s="165"/>
      <c r="PMT3" s="165"/>
      <c r="PMU3" s="165"/>
      <c r="PMV3" s="165"/>
      <c r="PMW3" s="165"/>
      <c r="PMX3" s="165"/>
      <c r="PMY3" s="165"/>
      <c r="PMZ3" s="165"/>
      <c r="PNA3" s="165"/>
      <c r="PNB3" s="165"/>
      <c r="PNC3" s="165"/>
      <c r="PND3" s="165"/>
      <c r="PNE3" s="165"/>
      <c r="PNF3" s="165"/>
      <c r="PNG3" s="165"/>
      <c r="PNH3" s="165"/>
      <c r="PNI3" s="165"/>
      <c r="PNJ3" s="165"/>
      <c r="PNK3" s="165"/>
      <c r="PNL3" s="165"/>
      <c r="PNM3" s="165"/>
      <c r="PNN3" s="165"/>
      <c r="PNO3" s="165"/>
      <c r="PNP3" s="165"/>
      <c r="PNQ3" s="165"/>
      <c r="PNR3" s="165"/>
      <c r="PNS3" s="165"/>
      <c r="PNT3" s="165"/>
      <c r="PNU3" s="165"/>
      <c r="PNV3" s="165"/>
      <c r="PNW3" s="165"/>
      <c r="PNX3" s="165"/>
      <c r="PNY3" s="165"/>
      <c r="PNZ3" s="165"/>
      <c r="POA3" s="165"/>
      <c r="POB3" s="165"/>
      <c r="POC3" s="165"/>
      <c r="POD3" s="165"/>
      <c r="POE3" s="165"/>
      <c r="POF3" s="165"/>
      <c r="POG3" s="165"/>
      <c r="POH3" s="165"/>
      <c r="POI3" s="165"/>
      <c r="POJ3" s="165"/>
      <c r="POK3" s="165"/>
      <c r="POL3" s="165"/>
      <c r="POM3" s="165"/>
      <c r="PON3" s="165"/>
      <c r="POO3" s="165"/>
      <c r="POP3" s="165"/>
      <c r="POQ3" s="165"/>
      <c r="POR3" s="165"/>
      <c r="POS3" s="165"/>
      <c r="POT3" s="165"/>
      <c r="POU3" s="165"/>
      <c r="POV3" s="165"/>
      <c r="POW3" s="165"/>
      <c r="POX3" s="165"/>
      <c r="POY3" s="165"/>
      <c r="POZ3" s="165"/>
      <c r="PPA3" s="165"/>
      <c r="PPB3" s="165"/>
      <c r="PPC3" s="165"/>
      <c r="PPD3" s="165"/>
      <c r="PPE3" s="165"/>
      <c r="PPF3" s="165"/>
      <c r="PPG3" s="165"/>
      <c r="PPH3" s="165"/>
      <c r="PPI3" s="165"/>
      <c r="PPJ3" s="165"/>
      <c r="PPK3" s="165"/>
      <c r="PPL3" s="165"/>
      <c r="PPM3" s="165"/>
      <c r="PPN3" s="165"/>
      <c r="PPO3" s="165"/>
      <c r="PPP3" s="165"/>
      <c r="PPQ3" s="165"/>
      <c r="PPR3" s="165"/>
      <c r="PPS3" s="165"/>
      <c r="PPT3" s="165"/>
      <c r="PPU3" s="165"/>
      <c r="PPV3" s="165"/>
      <c r="PPW3" s="165"/>
      <c r="PPX3" s="165"/>
      <c r="PPY3" s="165"/>
      <c r="PPZ3" s="165"/>
      <c r="PQA3" s="165"/>
      <c r="PQB3" s="165"/>
      <c r="PQC3" s="165"/>
      <c r="PQD3" s="165"/>
      <c r="PQE3" s="165"/>
      <c r="PQF3" s="165"/>
      <c r="PQG3" s="165"/>
      <c r="PQH3" s="165"/>
      <c r="PQI3" s="165"/>
      <c r="PQJ3" s="165"/>
      <c r="PQK3" s="165"/>
      <c r="PQL3" s="165"/>
      <c r="PQM3" s="165"/>
      <c r="PQN3" s="165"/>
      <c r="PQO3" s="165"/>
      <c r="PQP3" s="165"/>
      <c r="PQQ3" s="165"/>
      <c r="PQR3" s="165"/>
      <c r="PQS3" s="165"/>
      <c r="PQT3" s="165"/>
      <c r="PQU3" s="165"/>
      <c r="PQV3" s="165"/>
      <c r="PQW3" s="165"/>
      <c r="PQX3" s="165"/>
      <c r="PQY3" s="165"/>
      <c r="PQZ3" s="165"/>
      <c r="PRA3" s="165"/>
      <c r="PRB3" s="165"/>
      <c r="PRC3" s="165"/>
      <c r="PRD3" s="165"/>
      <c r="PRE3" s="165"/>
      <c r="PRF3" s="165"/>
      <c r="PRG3" s="165"/>
      <c r="PRH3" s="165"/>
      <c r="PRI3" s="165"/>
      <c r="PRJ3" s="165"/>
      <c r="PRK3" s="165"/>
      <c r="PRL3" s="165"/>
      <c r="PRM3" s="165"/>
      <c r="PRN3" s="165"/>
      <c r="PRO3" s="165"/>
      <c r="PRP3" s="165"/>
      <c r="PRQ3" s="165"/>
      <c r="PRR3" s="165"/>
      <c r="PRS3" s="165"/>
      <c r="PRT3" s="165"/>
      <c r="PRU3" s="165"/>
      <c r="PRV3" s="165"/>
      <c r="PRW3" s="165"/>
      <c r="PRX3" s="165"/>
      <c r="PRY3" s="165"/>
      <c r="PRZ3" s="165"/>
      <c r="PSA3" s="165"/>
      <c r="PSB3" s="165"/>
      <c r="PSC3" s="165"/>
      <c r="PSD3" s="165"/>
      <c r="PSE3" s="165"/>
      <c r="PSF3" s="165"/>
      <c r="PSG3" s="165"/>
      <c r="PSH3" s="165"/>
      <c r="PSI3" s="165"/>
      <c r="PSJ3" s="165"/>
      <c r="PSK3" s="165"/>
      <c r="PSL3" s="165"/>
      <c r="PSM3" s="165"/>
      <c r="PSN3" s="165"/>
      <c r="PSO3" s="165"/>
      <c r="PSP3" s="165"/>
      <c r="PSQ3" s="165"/>
      <c r="PSR3" s="165"/>
      <c r="PSS3" s="165"/>
      <c r="PST3" s="165"/>
      <c r="PSU3" s="165"/>
      <c r="PSV3" s="165"/>
      <c r="PSW3" s="165"/>
      <c r="PSX3" s="165"/>
      <c r="PSY3" s="165"/>
      <c r="PSZ3" s="165"/>
      <c r="PTA3" s="165"/>
      <c r="PTB3" s="165"/>
      <c r="PTC3" s="165"/>
      <c r="PTD3" s="165"/>
      <c r="PTE3" s="165"/>
      <c r="PTF3" s="165"/>
      <c r="PTG3" s="165"/>
      <c r="PTH3" s="165"/>
      <c r="PTI3" s="165"/>
      <c r="PTJ3" s="165"/>
      <c r="PTK3" s="165"/>
      <c r="PTL3" s="165"/>
      <c r="PTM3" s="165"/>
      <c r="PTN3" s="165"/>
      <c r="PTO3" s="165"/>
      <c r="PTP3" s="165"/>
      <c r="PTQ3" s="165"/>
      <c r="PTR3" s="165"/>
      <c r="PTS3" s="165"/>
      <c r="PTT3" s="165"/>
      <c r="PTU3" s="165"/>
      <c r="PTV3" s="165"/>
      <c r="PTW3" s="165"/>
      <c r="PTX3" s="165"/>
      <c r="PTY3" s="165"/>
      <c r="PTZ3" s="165"/>
      <c r="PUA3" s="165"/>
      <c r="PUB3" s="165"/>
      <c r="PUC3" s="165"/>
      <c r="PUD3" s="165"/>
      <c r="PUE3" s="165"/>
      <c r="PUF3" s="165"/>
      <c r="PUG3" s="165"/>
      <c r="PUH3" s="165"/>
      <c r="PUI3" s="165"/>
      <c r="PUJ3" s="165"/>
      <c r="PUK3" s="165"/>
      <c r="PUL3" s="165"/>
      <c r="PUM3" s="165"/>
      <c r="PUN3" s="165"/>
      <c r="PUO3" s="165"/>
      <c r="PUP3" s="165"/>
      <c r="PUQ3" s="165"/>
      <c r="PUR3" s="165"/>
      <c r="PUS3" s="165"/>
      <c r="PUT3" s="165"/>
      <c r="PUU3" s="165"/>
      <c r="PUV3" s="165"/>
      <c r="PUW3" s="165"/>
      <c r="PUX3" s="165"/>
      <c r="PUY3" s="165"/>
      <c r="PUZ3" s="165"/>
      <c r="PVA3" s="165"/>
      <c r="PVB3" s="165"/>
      <c r="PVC3" s="165"/>
      <c r="PVD3" s="165"/>
      <c r="PVE3" s="165"/>
      <c r="PVF3" s="165"/>
      <c r="PVG3" s="165"/>
      <c r="PVH3" s="165"/>
      <c r="PVI3" s="165"/>
      <c r="PVJ3" s="165"/>
      <c r="PVK3" s="165"/>
      <c r="PVL3" s="165"/>
      <c r="PVM3" s="165"/>
      <c r="PVN3" s="165"/>
      <c r="PVO3" s="165"/>
      <c r="PVP3" s="165"/>
      <c r="PVQ3" s="165"/>
      <c r="PVR3" s="165"/>
      <c r="PVS3" s="165"/>
      <c r="PVT3" s="165"/>
      <c r="PVU3" s="165"/>
      <c r="PVV3" s="165"/>
      <c r="PVW3" s="165"/>
      <c r="PVX3" s="165"/>
      <c r="PVY3" s="165"/>
      <c r="PVZ3" s="165"/>
      <c r="PWA3" s="165"/>
      <c r="PWB3" s="165"/>
      <c r="PWC3" s="165"/>
      <c r="PWD3" s="165"/>
      <c r="PWE3" s="165"/>
      <c r="PWF3" s="165"/>
      <c r="PWG3" s="165"/>
      <c r="PWH3" s="165"/>
      <c r="PWI3" s="165"/>
      <c r="PWJ3" s="165"/>
      <c r="PWK3" s="165"/>
      <c r="PWL3" s="165"/>
      <c r="PWM3" s="165"/>
      <c r="PWN3" s="165"/>
      <c r="PWO3" s="165"/>
      <c r="PWP3" s="165"/>
      <c r="PWQ3" s="165"/>
      <c r="PWR3" s="165"/>
      <c r="PWS3" s="165"/>
      <c r="PWT3" s="165"/>
      <c r="PWU3" s="165"/>
      <c r="PWV3" s="165"/>
      <c r="PWW3" s="165"/>
      <c r="PWX3" s="165"/>
      <c r="PWY3" s="165"/>
      <c r="PWZ3" s="165"/>
      <c r="PXA3" s="165"/>
      <c r="PXB3" s="165"/>
      <c r="PXC3" s="165"/>
      <c r="PXD3" s="165"/>
      <c r="PXE3" s="165"/>
      <c r="PXF3" s="165"/>
      <c r="PXG3" s="165"/>
      <c r="PXH3" s="165"/>
      <c r="PXI3" s="165"/>
      <c r="PXJ3" s="165"/>
      <c r="PXK3" s="165"/>
      <c r="PXL3" s="165"/>
      <c r="PXM3" s="165"/>
      <c r="PXN3" s="165"/>
      <c r="PXO3" s="165"/>
      <c r="PXP3" s="165"/>
      <c r="PXQ3" s="165"/>
      <c r="PXR3" s="165"/>
      <c r="PXS3" s="165"/>
      <c r="PXT3" s="165"/>
      <c r="PXU3" s="165"/>
      <c r="PXV3" s="165"/>
      <c r="PXW3" s="165"/>
      <c r="PXX3" s="165"/>
      <c r="PXY3" s="165"/>
      <c r="PXZ3" s="165"/>
      <c r="PYA3" s="165"/>
      <c r="PYB3" s="165"/>
      <c r="PYC3" s="165"/>
      <c r="PYD3" s="165"/>
      <c r="PYE3" s="165"/>
      <c r="PYF3" s="165"/>
      <c r="PYG3" s="165"/>
      <c r="PYH3" s="165"/>
      <c r="PYI3" s="165"/>
      <c r="PYJ3" s="165"/>
      <c r="PYK3" s="165"/>
      <c r="PYL3" s="165"/>
      <c r="PYM3" s="165"/>
      <c r="PYN3" s="165"/>
      <c r="PYO3" s="165"/>
      <c r="PYP3" s="165"/>
      <c r="PYQ3" s="165"/>
      <c r="PYR3" s="165"/>
      <c r="PYS3" s="165"/>
      <c r="PYT3" s="165"/>
      <c r="PYU3" s="165"/>
      <c r="PYV3" s="165"/>
      <c r="PYW3" s="165"/>
      <c r="PYX3" s="165"/>
      <c r="PYY3" s="165"/>
      <c r="PYZ3" s="165"/>
      <c r="PZA3" s="165"/>
      <c r="PZB3" s="165"/>
      <c r="PZC3" s="165"/>
      <c r="PZD3" s="165"/>
      <c r="PZE3" s="165"/>
      <c r="PZF3" s="165"/>
      <c r="PZG3" s="165"/>
      <c r="PZH3" s="165"/>
      <c r="PZI3" s="165"/>
      <c r="PZJ3" s="165"/>
      <c r="PZK3" s="165"/>
      <c r="PZL3" s="165"/>
      <c r="PZM3" s="165"/>
      <c r="PZN3" s="165"/>
      <c r="PZO3" s="165"/>
      <c r="PZP3" s="165"/>
      <c r="PZQ3" s="165"/>
      <c r="PZR3" s="165"/>
      <c r="PZS3" s="165"/>
      <c r="PZT3" s="165"/>
      <c r="PZU3" s="165"/>
      <c r="PZV3" s="165"/>
      <c r="PZW3" s="165"/>
      <c r="PZX3" s="165"/>
      <c r="PZY3" s="165"/>
      <c r="PZZ3" s="165"/>
      <c r="QAA3" s="165"/>
      <c r="QAB3" s="165"/>
      <c r="QAC3" s="165"/>
      <c r="QAD3" s="165"/>
      <c r="QAE3" s="165"/>
      <c r="QAF3" s="165"/>
      <c r="QAG3" s="165"/>
      <c r="QAH3" s="165"/>
      <c r="QAI3" s="165"/>
      <c r="QAJ3" s="165"/>
      <c r="QAK3" s="165"/>
      <c r="QAL3" s="165"/>
      <c r="QAM3" s="165"/>
      <c r="QAN3" s="165"/>
      <c r="QAO3" s="165"/>
      <c r="QAP3" s="165"/>
      <c r="QAQ3" s="165"/>
      <c r="QAR3" s="165"/>
      <c r="QAS3" s="165"/>
      <c r="QAT3" s="165"/>
      <c r="QAU3" s="165"/>
      <c r="QAV3" s="165"/>
      <c r="QAW3" s="165"/>
      <c r="QAX3" s="165"/>
      <c r="QAY3" s="165"/>
      <c r="QAZ3" s="165"/>
      <c r="QBA3" s="165"/>
      <c r="QBB3" s="165"/>
      <c r="QBC3" s="165"/>
      <c r="QBD3" s="165"/>
      <c r="QBE3" s="165"/>
      <c r="QBF3" s="165"/>
      <c r="QBG3" s="165"/>
      <c r="QBH3" s="165"/>
      <c r="QBI3" s="165"/>
      <c r="QBJ3" s="165"/>
      <c r="QBK3" s="165"/>
      <c r="QBL3" s="165"/>
      <c r="QBM3" s="165"/>
      <c r="QBN3" s="165"/>
      <c r="QBO3" s="165"/>
      <c r="QBP3" s="165"/>
      <c r="QBQ3" s="165"/>
      <c r="QBR3" s="165"/>
      <c r="QBS3" s="165"/>
      <c r="QBT3" s="165"/>
      <c r="QBU3" s="165"/>
      <c r="QBV3" s="165"/>
      <c r="QBW3" s="165"/>
      <c r="QBX3" s="165"/>
      <c r="QBY3" s="165"/>
      <c r="QBZ3" s="165"/>
      <c r="QCA3" s="165"/>
      <c r="QCB3" s="165"/>
      <c r="QCC3" s="165"/>
      <c r="QCD3" s="165"/>
      <c r="QCE3" s="165"/>
      <c r="QCF3" s="165"/>
      <c r="QCG3" s="165"/>
      <c r="QCH3" s="165"/>
      <c r="QCI3" s="165"/>
      <c r="QCJ3" s="165"/>
      <c r="QCK3" s="165"/>
      <c r="QCL3" s="165"/>
      <c r="QCM3" s="165"/>
      <c r="QCN3" s="165"/>
      <c r="QCO3" s="165"/>
      <c r="QCP3" s="165"/>
      <c r="QCQ3" s="165"/>
      <c r="QCR3" s="165"/>
      <c r="QCS3" s="165"/>
      <c r="QCT3" s="165"/>
      <c r="QCU3" s="165"/>
      <c r="QCV3" s="165"/>
      <c r="QCW3" s="165"/>
      <c r="QCX3" s="165"/>
      <c r="QCY3" s="165"/>
      <c r="QCZ3" s="165"/>
      <c r="QDA3" s="165"/>
      <c r="QDB3" s="165"/>
      <c r="QDC3" s="165"/>
      <c r="QDD3" s="165"/>
      <c r="QDE3" s="165"/>
      <c r="QDF3" s="165"/>
      <c r="QDG3" s="165"/>
      <c r="QDH3" s="165"/>
      <c r="QDI3" s="165"/>
      <c r="QDJ3" s="165"/>
      <c r="QDK3" s="165"/>
      <c r="QDL3" s="165"/>
      <c r="QDM3" s="165"/>
      <c r="QDN3" s="165"/>
      <c r="QDO3" s="165"/>
      <c r="QDP3" s="165"/>
      <c r="QDQ3" s="165"/>
      <c r="QDR3" s="165"/>
      <c r="QDS3" s="165"/>
      <c r="QDT3" s="165"/>
      <c r="QDU3" s="165"/>
      <c r="QDV3" s="165"/>
      <c r="QDW3" s="165"/>
      <c r="QDX3" s="165"/>
      <c r="QDY3" s="165"/>
      <c r="QDZ3" s="165"/>
      <c r="QEA3" s="165"/>
      <c r="QEB3" s="165"/>
      <c r="QEC3" s="165"/>
      <c r="QED3" s="165"/>
      <c r="QEE3" s="165"/>
      <c r="QEF3" s="165"/>
      <c r="QEG3" s="165"/>
      <c r="QEH3" s="165"/>
      <c r="QEI3" s="165"/>
      <c r="QEJ3" s="165"/>
      <c r="QEK3" s="165"/>
      <c r="QEL3" s="165"/>
      <c r="QEM3" s="165"/>
      <c r="QEN3" s="165"/>
      <c r="QEO3" s="165"/>
      <c r="QEP3" s="165"/>
      <c r="QEQ3" s="165"/>
      <c r="QER3" s="165"/>
      <c r="QES3" s="165"/>
      <c r="QET3" s="165"/>
      <c r="QEU3" s="165"/>
      <c r="QEV3" s="165"/>
      <c r="QEW3" s="165"/>
      <c r="QEX3" s="165"/>
      <c r="QEY3" s="165"/>
      <c r="QEZ3" s="165"/>
      <c r="QFA3" s="165"/>
      <c r="QFB3" s="165"/>
      <c r="QFC3" s="165"/>
      <c r="QFD3" s="165"/>
      <c r="QFE3" s="165"/>
      <c r="QFF3" s="165"/>
      <c r="QFG3" s="165"/>
      <c r="QFH3" s="165"/>
      <c r="QFI3" s="165"/>
      <c r="QFJ3" s="165"/>
      <c r="QFK3" s="165"/>
      <c r="QFL3" s="165"/>
      <c r="QFM3" s="165"/>
      <c r="QFN3" s="165"/>
      <c r="QFO3" s="165"/>
      <c r="QFP3" s="165"/>
      <c r="QFQ3" s="165"/>
      <c r="QFR3" s="165"/>
      <c r="QFS3" s="165"/>
      <c r="QFT3" s="165"/>
      <c r="QFU3" s="165"/>
      <c r="QFV3" s="165"/>
      <c r="QFW3" s="165"/>
      <c r="QFX3" s="165"/>
      <c r="QFY3" s="165"/>
      <c r="QFZ3" s="165"/>
      <c r="QGA3" s="165"/>
      <c r="QGB3" s="165"/>
      <c r="QGC3" s="165"/>
      <c r="QGD3" s="165"/>
      <c r="QGE3" s="165"/>
      <c r="QGF3" s="165"/>
      <c r="QGG3" s="165"/>
      <c r="QGH3" s="165"/>
      <c r="QGI3" s="165"/>
      <c r="QGJ3" s="165"/>
      <c r="QGK3" s="165"/>
      <c r="QGL3" s="165"/>
      <c r="QGM3" s="165"/>
      <c r="QGN3" s="165"/>
      <c r="QGO3" s="165"/>
      <c r="QGP3" s="165"/>
      <c r="QGQ3" s="165"/>
      <c r="QGR3" s="165"/>
      <c r="QGS3" s="165"/>
      <c r="QGT3" s="165"/>
      <c r="QGU3" s="165"/>
      <c r="QGV3" s="165"/>
      <c r="QGW3" s="165"/>
      <c r="QGX3" s="165"/>
      <c r="QGY3" s="165"/>
      <c r="QGZ3" s="165"/>
      <c r="QHA3" s="165"/>
      <c r="QHB3" s="165"/>
      <c r="QHC3" s="165"/>
      <c r="QHD3" s="165"/>
      <c r="QHE3" s="165"/>
      <c r="QHF3" s="165"/>
      <c r="QHG3" s="165"/>
      <c r="QHH3" s="165"/>
      <c r="QHI3" s="165"/>
      <c r="QHJ3" s="165"/>
      <c r="QHK3" s="165"/>
      <c r="QHL3" s="165"/>
      <c r="QHM3" s="165"/>
      <c r="QHN3" s="165"/>
      <c r="QHO3" s="165"/>
      <c r="QHP3" s="165"/>
      <c r="QHQ3" s="165"/>
      <c r="QHR3" s="165"/>
      <c r="QHS3" s="165"/>
      <c r="QHT3" s="165"/>
      <c r="QHU3" s="165"/>
      <c r="QHV3" s="165"/>
      <c r="QHW3" s="165"/>
      <c r="QHX3" s="165"/>
      <c r="QHY3" s="165"/>
      <c r="QHZ3" s="165"/>
      <c r="QIA3" s="165"/>
      <c r="QIB3" s="165"/>
      <c r="QIC3" s="165"/>
      <c r="QID3" s="165"/>
      <c r="QIE3" s="165"/>
      <c r="QIF3" s="165"/>
      <c r="QIG3" s="165"/>
      <c r="QIH3" s="165"/>
      <c r="QII3" s="165"/>
      <c r="QIJ3" s="165"/>
      <c r="QIK3" s="165"/>
      <c r="QIL3" s="165"/>
      <c r="QIM3" s="165"/>
      <c r="QIN3" s="165"/>
      <c r="QIO3" s="165"/>
      <c r="QIP3" s="165"/>
      <c r="QIQ3" s="165"/>
      <c r="QIR3" s="165"/>
      <c r="QIS3" s="165"/>
      <c r="QIT3" s="165"/>
      <c r="QIU3" s="165"/>
      <c r="QIV3" s="165"/>
      <c r="QIW3" s="165"/>
      <c r="QIX3" s="165"/>
      <c r="QIY3" s="165"/>
      <c r="QIZ3" s="165"/>
      <c r="QJA3" s="165"/>
      <c r="QJB3" s="165"/>
      <c r="QJC3" s="165"/>
      <c r="QJD3" s="165"/>
      <c r="QJE3" s="165"/>
      <c r="QJF3" s="165"/>
      <c r="QJG3" s="165"/>
      <c r="QJH3" s="165"/>
      <c r="QJI3" s="165"/>
      <c r="QJJ3" s="165"/>
      <c r="QJK3" s="165"/>
      <c r="QJL3" s="165"/>
      <c r="QJM3" s="165"/>
      <c r="QJN3" s="165"/>
      <c r="QJO3" s="165"/>
      <c r="QJP3" s="165"/>
      <c r="QJQ3" s="165"/>
      <c r="QJR3" s="165"/>
      <c r="QJS3" s="165"/>
      <c r="QJT3" s="165"/>
      <c r="QJU3" s="165"/>
      <c r="QJV3" s="165"/>
      <c r="QJW3" s="165"/>
      <c r="QJX3" s="165"/>
      <c r="QJY3" s="165"/>
      <c r="QJZ3" s="165"/>
      <c r="QKA3" s="165"/>
      <c r="QKB3" s="165"/>
      <c r="QKC3" s="165"/>
      <c r="QKD3" s="165"/>
      <c r="QKE3" s="165"/>
      <c r="QKF3" s="165"/>
      <c r="QKG3" s="165"/>
      <c r="QKH3" s="165"/>
      <c r="QKI3" s="165"/>
      <c r="QKJ3" s="165"/>
      <c r="QKK3" s="165"/>
      <c r="QKL3" s="165"/>
      <c r="QKM3" s="165"/>
      <c r="QKN3" s="165"/>
      <c r="QKO3" s="165"/>
      <c r="QKP3" s="165"/>
      <c r="QKQ3" s="165"/>
      <c r="QKR3" s="165"/>
      <c r="QKS3" s="165"/>
      <c r="QKT3" s="165"/>
      <c r="QKU3" s="165"/>
      <c r="QKV3" s="165"/>
      <c r="QKW3" s="165"/>
      <c r="QKX3" s="165"/>
      <c r="QKY3" s="165"/>
      <c r="QKZ3" s="165"/>
      <c r="QLA3" s="165"/>
      <c r="QLB3" s="165"/>
      <c r="QLC3" s="165"/>
      <c r="QLD3" s="165"/>
      <c r="QLE3" s="165"/>
      <c r="QLF3" s="165"/>
      <c r="QLG3" s="165"/>
      <c r="QLH3" s="165"/>
      <c r="QLI3" s="165"/>
      <c r="QLJ3" s="165"/>
      <c r="QLK3" s="165"/>
      <c r="QLL3" s="165"/>
      <c r="QLM3" s="165"/>
      <c r="QLN3" s="165"/>
      <c r="QLO3" s="165"/>
      <c r="QLP3" s="165"/>
      <c r="QLQ3" s="165"/>
      <c r="QLR3" s="165"/>
      <c r="QLS3" s="165"/>
      <c r="QLT3" s="165"/>
      <c r="QLU3" s="165"/>
      <c r="QLV3" s="165"/>
      <c r="QLW3" s="165"/>
      <c r="QLX3" s="165"/>
      <c r="QLY3" s="165"/>
      <c r="QLZ3" s="165"/>
      <c r="QMA3" s="165"/>
      <c r="QMB3" s="165"/>
      <c r="QMC3" s="165"/>
      <c r="QMD3" s="165"/>
      <c r="QME3" s="165"/>
      <c r="QMF3" s="165"/>
      <c r="QMG3" s="165"/>
      <c r="QMH3" s="165"/>
      <c r="QMI3" s="165"/>
      <c r="QMJ3" s="165"/>
      <c r="QMK3" s="165"/>
      <c r="QML3" s="165"/>
      <c r="QMM3" s="165"/>
      <c r="QMN3" s="165"/>
      <c r="QMO3" s="165"/>
      <c r="QMP3" s="165"/>
      <c r="QMQ3" s="165"/>
      <c r="QMR3" s="165"/>
      <c r="QMS3" s="165"/>
      <c r="QMT3" s="165"/>
      <c r="QMU3" s="165"/>
      <c r="QMV3" s="165"/>
      <c r="QMW3" s="165"/>
      <c r="QMX3" s="165"/>
      <c r="QMY3" s="165"/>
      <c r="QMZ3" s="165"/>
      <c r="QNA3" s="165"/>
      <c r="QNB3" s="165"/>
      <c r="QNC3" s="165"/>
      <c r="QND3" s="165"/>
      <c r="QNE3" s="165"/>
      <c r="QNF3" s="165"/>
      <c r="QNG3" s="165"/>
      <c r="QNH3" s="165"/>
      <c r="QNI3" s="165"/>
      <c r="QNJ3" s="165"/>
      <c r="QNK3" s="165"/>
      <c r="QNL3" s="165"/>
      <c r="QNM3" s="165"/>
      <c r="QNN3" s="165"/>
      <c r="QNO3" s="165"/>
      <c r="QNP3" s="165"/>
      <c r="QNQ3" s="165"/>
      <c r="QNR3" s="165"/>
      <c r="QNS3" s="165"/>
      <c r="QNT3" s="165"/>
      <c r="QNU3" s="165"/>
      <c r="QNV3" s="165"/>
      <c r="QNW3" s="165"/>
      <c r="QNX3" s="165"/>
      <c r="QNY3" s="165"/>
      <c r="QNZ3" s="165"/>
      <c r="QOA3" s="165"/>
      <c r="QOB3" s="165"/>
      <c r="QOC3" s="165"/>
      <c r="QOD3" s="165"/>
      <c r="QOE3" s="165"/>
      <c r="QOF3" s="165"/>
      <c r="QOG3" s="165"/>
      <c r="QOH3" s="165"/>
      <c r="QOI3" s="165"/>
      <c r="QOJ3" s="165"/>
      <c r="QOK3" s="165"/>
      <c r="QOL3" s="165"/>
      <c r="QOM3" s="165"/>
      <c r="QON3" s="165"/>
      <c r="QOO3" s="165"/>
      <c r="QOP3" s="165"/>
      <c r="QOQ3" s="165"/>
      <c r="QOR3" s="165"/>
      <c r="QOS3" s="165"/>
      <c r="QOT3" s="165"/>
      <c r="QOU3" s="165"/>
      <c r="QOV3" s="165"/>
      <c r="QOW3" s="165"/>
      <c r="QOX3" s="165"/>
      <c r="QOY3" s="165"/>
      <c r="QOZ3" s="165"/>
      <c r="QPA3" s="165"/>
      <c r="QPB3" s="165"/>
      <c r="QPC3" s="165"/>
      <c r="QPD3" s="165"/>
      <c r="QPE3" s="165"/>
      <c r="QPF3" s="165"/>
      <c r="QPG3" s="165"/>
      <c r="QPH3" s="165"/>
      <c r="QPI3" s="165"/>
      <c r="QPJ3" s="165"/>
      <c r="QPK3" s="165"/>
      <c r="QPL3" s="165"/>
      <c r="QPM3" s="165"/>
      <c r="QPN3" s="165"/>
      <c r="QPO3" s="165"/>
      <c r="QPP3" s="165"/>
      <c r="QPQ3" s="165"/>
      <c r="QPR3" s="165"/>
      <c r="QPS3" s="165"/>
      <c r="QPT3" s="165"/>
      <c r="QPU3" s="165"/>
      <c r="QPV3" s="165"/>
      <c r="QPW3" s="165"/>
      <c r="QPX3" s="165"/>
      <c r="QPY3" s="165"/>
      <c r="QPZ3" s="165"/>
      <c r="QQA3" s="165"/>
      <c r="QQB3" s="165"/>
      <c r="QQC3" s="165"/>
      <c r="QQD3" s="165"/>
      <c r="QQE3" s="165"/>
      <c r="QQF3" s="165"/>
      <c r="QQG3" s="165"/>
      <c r="QQH3" s="165"/>
      <c r="QQI3" s="165"/>
      <c r="QQJ3" s="165"/>
      <c r="QQK3" s="165"/>
      <c r="QQL3" s="165"/>
      <c r="QQM3" s="165"/>
      <c r="QQN3" s="165"/>
      <c r="QQO3" s="165"/>
      <c r="QQP3" s="165"/>
      <c r="QQQ3" s="165"/>
      <c r="QQR3" s="165"/>
      <c r="QQS3" s="165"/>
      <c r="QQT3" s="165"/>
      <c r="QQU3" s="165"/>
      <c r="QQV3" s="165"/>
      <c r="QQW3" s="165"/>
      <c r="QQX3" s="165"/>
      <c r="QQY3" s="165"/>
      <c r="QQZ3" s="165"/>
      <c r="QRA3" s="165"/>
      <c r="QRB3" s="165"/>
      <c r="QRC3" s="165"/>
      <c r="QRD3" s="165"/>
      <c r="QRE3" s="165"/>
      <c r="QRF3" s="165"/>
      <c r="QRG3" s="165"/>
      <c r="QRH3" s="165"/>
      <c r="QRI3" s="165"/>
      <c r="QRJ3" s="165"/>
      <c r="QRK3" s="165"/>
      <c r="QRL3" s="165"/>
      <c r="QRM3" s="165"/>
      <c r="QRN3" s="165"/>
      <c r="QRO3" s="165"/>
      <c r="QRP3" s="165"/>
      <c r="QRQ3" s="165"/>
      <c r="QRR3" s="165"/>
      <c r="QRS3" s="165"/>
      <c r="QRT3" s="165"/>
      <c r="QRU3" s="165"/>
      <c r="QRV3" s="165"/>
      <c r="QRW3" s="165"/>
      <c r="QRX3" s="165"/>
      <c r="QRY3" s="165"/>
      <c r="QRZ3" s="165"/>
      <c r="QSA3" s="165"/>
      <c r="QSB3" s="165"/>
      <c r="QSC3" s="165"/>
      <c r="QSD3" s="165"/>
      <c r="QSE3" s="165"/>
      <c r="QSF3" s="165"/>
      <c r="QSG3" s="165"/>
      <c r="QSH3" s="165"/>
      <c r="QSI3" s="165"/>
      <c r="QSJ3" s="165"/>
      <c r="QSK3" s="165"/>
      <c r="QSL3" s="165"/>
      <c r="QSM3" s="165"/>
      <c r="QSN3" s="165"/>
      <c r="QSO3" s="165"/>
      <c r="QSP3" s="165"/>
      <c r="QSQ3" s="165"/>
      <c r="QSR3" s="165"/>
      <c r="QSS3" s="165"/>
      <c r="QST3" s="165"/>
      <c r="QSU3" s="165"/>
      <c r="QSV3" s="165"/>
      <c r="QSW3" s="165"/>
      <c r="QSX3" s="165"/>
      <c r="QSY3" s="165"/>
      <c r="QSZ3" s="165"/>
      <c r="QTA3" s="165"/>
      <c r="QTB3" s="165"/>
      <c r="QTC3" s="165"/>
      <c r="QTD3" s="165"/>
      <c r="QTE3" s="165"/>
      <c r="QTF3" s="165"/>
      <c r="QTG3" s="165"/>
      <c r="QTH3" s="165"/>
      <c r="QTI3" s="165"/>
      <c r="QTJ3" s="165"/>
      <c r="QTK3" s="165"/>
      <c r="QTL3" s="165"/>
      <c r="QTM3" s="165"/>
      <c r="QTN3" s="165"/>
      <c r="QTO3" s="165"/>
      <c r="QTP3" s="165"/>
      <c r="QTQ3" s="165"/>
      <c r="QTR3" s="165"/>
      <c r="QTS3" s="165"/>
      <c r="QTT3" s="165"/>
      <c r="QTU3" s="165"/>
      <c r="QTV3" s="165"/>
      <c r="QTW3" s="165"/>
      <c r="QTX3" s="165"/>
      <c r="QTY3" s="165"/>
      <c r="QTZ3" s="165"/>
      <c r="QUA3" s="165"/>
      <c r="QUB3" s="165"/>
      <c r="QUC3" s="165"/>
      <c r="QUD3" s="165"/>
      <c r="QUE3" s="165"/>
      <c r="QUF3" s="165"/>
      <c r="QUG3" s="165"/>
      <c r="QUH3" s="165"/>
      <c r="QUI3" s="165"/>
      <c r="QUJ3" s="165"/>
      <c r="QUK3" s="165"/>
      <c r="QUL3" s="165"/>
      <c r="QUM3" s="165"/>
      <c r="QUN3" s="165"/>
      <c r="QUO3" s="165"/>
      <c r="QUP3" s="165"/>
      <c r="QUQ3" s="165"/>
      <c r="QUR3" s="165"/>
      <c r="QUS3" s="165"/>
      <c r="QUT3" s="165"/>
      <c r="QUU3" s="165"/>
      <c r="QUV3" s="165"/>
      <c r="QUW3" s="165"/>
      <c r="QUX3" s="165"/>
      <c r="QUY3" s="165"/>
      <c r="QUZ3" s="165"/>
      <c r="QVA3" s="165"/>
      <c r="QVB3" s="165"/>
      <c r="QVC3" s="165"/>
      <c r="QVD3" s="165"/>
      <c r="QVE3" s="165"/>
      <c r="QVF3" s="165"/>
      <c r="QVG3" s="165"/>
      <c r="QVH3" s="165"/>
      <c r="QVI3" s="165"/>
      <c r="QVJ3" s="165"/>
      <c r="QVK3" s="165"/>
      <c r="QVL3" s="165"/>
      <c r="QVM3" s="165"/>
      <c r="QVN3" s="165"/>
      <c r="QVO3" s="165"/>
      <c r="QVP3" s="165"/>
      <c r="QVQ3" s="165"/>
      <c r="QVR3" s="165"/>
      <c r="QVS3" s="165"/>
      <c r="QVT3" s="165"/>
      <c r="QVU3" s="165"/>
      <c r="QVV3" s="165"/>
      <c r="QVW3" s="165"/>
      <c r="QVX3" s="165"/>
      <c r="QVY3" s="165"/>
      <c r="QVZ3" s="165"/>
      <c r="QWA3" s="165"/>
      <c r="QWB3" s="165"/>
      <c r="QWC3" s="165"/>
      <c r="QWD3" s="165"/>
      <c r="QWE3" s="165"/>
      <c r="QWF3" s="165"/>
      <c r="QWG3" s="165"/>
      <c r="QWH3" s="165"/>
      <c r="QWI3" s="165"/>
      <c r="QWJ3" s="165"/>
      <c r="QWK3" s="165"/>
      <c r="QWL3" s="165"/>
      <c r="QWM3" s="165"/>
      <c r="QWN3" s="165"/>
      <c r="QWO3" s="165"/>
      <c r="QWP3" s="165"/>
      <c r="QWQ3" s="165"/>
      <c r="QWR3" s="165"/>
      <c r="QWS3" s="165"/>
      <c r="QWT3" s="165"/>
      <c r="QWU3" s="165"/>
      <c r="QWV3" s="165"/>
      <c r="QWW3" s="165"/>
      <c r="QWX3" s="165"/>
      <c r="QWY3" s="165"/>
      <c r="QWZ3" s="165"/>
      <c r="QXA3" s="165"/>
      <c r="QXB3" s="165"/>
      <c r="QXC3" s="165"/>
      <c r="QXD3" s="165"/>
      <c r="QXE3" s="165"/>
      <c r="QXF3" s="165"/>
      <c r="QXG3" s="165"/>
      <c r="QXH3" s="165"/>
      <c r="QXI3" s="165"/>
      <c r="QXJ3" s="165"/>
      <c r="QXK3" s="165"/>
      <c r="QXL3" s="165"/>
      <c r="QXM3" s="165"/>
      <c r="QXN3" s="165"/>
      <c r="QXO3" s="165"/>
      <c r="QXP3" s="165"/>
      <c r="QXQ3" s="165"/>
      <c r="QXR3" s="165"/>
      <c r="QXS3" s="165"/>
      <c r="QXT3" s="165"/>
      <c r="QXU3" s="165"/>
      <c r="QXV3" s="165"/>
      <c r="QXW3" s="165"/>
      <c r="QXX3" s="165"/>
      <c r="QXY3" s="165"/>
      <c r="QXZ3" s="165"/>
      <c r="QYA3" s="165"/>
      <c r="QYB3" s="165"/>
      <c r="QYC3" s="165"/>
      <c r="QYD3" s="165"/>
      <c r="QYE3" s="165"/>
      <c r="QYF3" s="165"/>
      <c r="QYG3" s="165"/>
      <c r="QYH3" s="165"/>
      <c r="QYI3" s="165"/>
      <c r="QYJ3" s="165"/>
      <c r="QYK3" s="165"/>
      <c r="QYL3" s="165"/>
      <c r="QYM3" s="165"/>
      <c r="QYN3" s="165"/>
      <c r="QYO3" s="165"/>
      <c r="QYP3" s="165"/>
      <c r="QYQ3" s="165"/>
      <c r="QYR3" s="165"/>
      <c r="QYS3" s="165"/>
      <c r="QYT3" s="165"/>
      <c r="QYU3" s="165"/>
      <c r="QYV3" s="165"/>
      <c r="QYW3" s="165"/>
      <c r="QYX3" s="165"/>
      <c r="QYY3" s="165"/>
      <c r="QYZ3" s="165"/>
      <c r="QZA3" s="165"/>
      <c r="QZB3" s="165"/>
      <c r="QZC3" s="165"/>
      <c r="QZD3" s="165"/>
      <c r="QZE3" s="165"/>
      <c r="QZF3" s="165"/>
      <c r="QZG3" s="165"/>
      <c r="QZH3" s="165"/>
      <c r="QZI3" s="165"/>
      <c r="QZJ3" s="165"/>
      <c r="QZK3" s="165"/>
      <c r="QZL3" s="165"/>
      <c r="QZM3" s="165"/>
      <c r="QZN3" s="165"/>
      <c r="QZO3" s="165"/>
      <c r="QZP3" s="165"/>
      <c r="QZQ3" s="165"/>
      <c r="QZR3" s="165"/>
      <c r="QZS3" s="165"/>
      <c r="QZT3" s="165"/>
      <c r="QZU3" s="165"/>
      <c r="QZV3" s="165"/>
      <c r="QZW3" s="165"/>
      <c r="QZX3" s="165"/>
      <c r="QZY3" s="165"/>
      <c r="QZZ3" s="165"/>
      <c r="RAA3" s="165"/>
      <c r="RAB3" s="165"/>
      <c r="RAC3" s="165"/>
      <c r="RAD3" s="165"/>
      <c r="RAE3" s="165"/>
      <c r="RAF3" s="165"/>
      <c r="RAG3" s="165"/>
      <c r="RAH3" s="165"/>
      <c r="RAI3" s="165"/>
      <c r="RAJ3" s="165"/>
      <c r="RAK3" s="165"/>
      <c r="RAL3" s="165"/>
      <c r="RAM3" s="165"/>
      <c r="RAN3" s="165"/>
      <c r="RAO3" s="165"/>
      <c r="RAP3" s="165"/>
      <c r="RAQ3" s="165"/>
      <c r="RAR3" s="165"/>
      <c r="RAS3" s="165"/>
      <c r="RAT3" s="165"/>
      <c r="RAU3" s="165"/>
      <c r="RAV3" s="165"/>
      <c r="RAW3" s="165"/>
      <c r="RAX3" s="165"/>
      <c r="RAY3" s="165"/>
      <c r="RAZ3" s="165"/>
      <c r="RBA3" s="165"/>
      <c r="RBB3" s="165"/>
      <c r="RBC3" s="165"/>
      <c r="RBD3" s="165"/>
      <c r="RBE3" s="165"/>
      <c r="RBF3" s="165"/>
      <c r="RBG3" s="165"/>
      <c r="RBH3" s="165"/>
      <c r="RBI3" s="165"/>
      <c r="RBJ3" s="165"/>
      <c r="RBK3" s="165"/>
      <c r="RBL3" s="165"/>
      <c r="RBM3" s="165"/>
      <c r="RBN3" s="165"/>
      <c r="RBO3" s="165"/>
      <c r="RBP3" s="165"/>
      <c r="RBQ3" s="165"/>
      <c r="RBR3" s="165"/>
      <c r="RBS3" s="165"/>
      <c r="RBT3" s="165"/>
      <c r="RBU3" s="165"/>
      <c r="RBV3" s="165"/>
      <c r="RBW3" s="165"/>
      <c r="RBX3" s="165"/>
      <c r="RBY3" s="165"/>
      <c r="RBZ3" s="165"/>
      <c r="RCA3" s="165"/>
      <c r="RCB3" s="165"/>
      <c r="RCC3" s="165"/>
      <c r="RCD3" s="165"/>
      <c r="RCE3" s="165"/>
      <c r="RCF3" s="165"/>
      <c r="RCG3" s="165"/>
      <c r="RCH3" s="165"/>
      <c r="RCI3" s="165"/>
      <c r="RCJ3" s="165"/>
      <c r="RCK3" s="165"/>
      <c r="RCL3" s="165"/>
      <c r="RCM3" s="165"/>
      <c r="RCN3" s="165"/>
      <c r="RCO3" s="165"/>
      <c r="RCP3" s="165"/>
      <c r="RCQ3" s="165"/>
      <c r="RCR3" s="165"/>
      <c r="RCS3" s="165"/>
      <c r="RCT3" s="165"/>
      <c r="RCU3" s="165"/>
      <c r="RCV3" s="165"/>
      <c r="RCW3" s="165"/>
      <c r="RCX3" s="165"/>
      <c r="RCY3" s="165"/>
      <c r="RCZ3" s="165"/>
      <c r="RDA3" s="165"/>
      <c r="RDB3" s="165"/>
      <c r="RDC3" s="165"/>
      <c r="RDD3" s="165"/>
      <c r="RDE3" s="165"/>
      <c r="RDF3" s="165"/>
      <c r="RDG3" s="165"/>
      <c r="RDH3" s="165"/>
      <c r="RDI3" s="165"/>
      <c r="RDJ3" s="165"/>
      <c r="RDK3" s="165"/>
      <c r="RDL3" s="165"/>
      <c r="RDM3" s="165"/>
      <c r="RDN3" s="165"/>
      <c r="RDO3" s="165"/>
      <c r="RDP3" s="165"/>
      <c r="RDQ3" s="165"/>
      <c r="RDR3" s="165"/>
      <c r="RDS3" s="165"/>
      <c r="RDT3" s="165"/>
      <c r="RDU3" s="165"/>
      <c r="RDV3" s="165"/>
      <c r="RDW3" s="165"/>
      <c r="RDX3" s="165"/>
      <c r="RDY3" s="165"/>
      <c r="RDZ3" s="165"/>
      <c r="REA3" s="165"/>
      <c r="REB3" s="165"/>
      <c r="REC3" s="165"/>
      <c r="RED3" s="165"/>
      <c r="REE3" s="165"/>
      <c r="REF3" s="165"/>
      <c r="REG3" s="165"/>
      <c r="REH3" s="165"/>
      <c r="REI3" s="165"/>
      <c r="REJ3" s="165"/>
      <c r="REK3" s="165"/>
      <c r="REL3" s="165"/>
      <c r="REM3" s="165"/>
      <c r="REN3" s="165"/>
      <c r="REO3" s="165"/>
      <c r="REP3" s="165"/>
      <c r="REQ3" s="165"/>
      <c r="RER3" s="165"/>
      <c r="RES3" s="165"/>
      <c r="RET3" s="165"/>
      <c r="REU3" s="165"/>
      <c r="REV3" s="165"/>
      <c r="REW3" s="165"/>
      <c r="REX3" s="165"/>
      <c r="REY3" s="165"/>
      <c r="REZ3" s="165"/>
      <c r="RFA3" s="165"/>
      <c r="RFB3" s="165"/>
      <c r="RFC3" s="165"/>
      <c r="RFD3" s="165"/>
      <c r="RFE3" s="165"/>
      <c r="RFF3" s="165"/>
      <c r="RFG3" s="165"/>
      <c r="RFH3" s="165"/>
      <c r="RFI3" s="165"/>
      <c r="RFJ3" s="165"/>
      <c r="RFK3" s="165"/>
      <c r="RFL3" s="165"/>
      <c r="RFM3" s="165"/>
      <c r="RFN3" s="165"/>
      <c r="RFO3" s="165"/>
      <c r="RFP3" s="165"/>
      <c r="RFQ3" s="165"/>
      <c r="RFR3" s="165"/>
      <c r="RFS3" s="165"/>
      <c r="RFT3" s="165"/>
      <c r="RFU3" s="165"/>
      <c r="RFV3" s="165"/>
      <c r="RFW3" s="165"/>
      <c r="RFX3" s="165"/>
      <c r="RFY3" s="165"/>
      <c r="RFZ3" s="165"/>
      <c r="RGA3" s="165"/>
      <c r="RGB3" s="165"/>
      <c r="RGC3" s="165"/>
      <c r="RGD3" s="165"/>
      <c r="RGE3" s="165"/>
      <c r="RGF3" s="165"/>
      <c r="RGG3" s="165"/>
      <c r="RGH3" s="165"/>
      <c r="RGI3" s="165"/>
      <c r="RGJ3" s="165"/>
      <c r="RGK3" s="165"/>
      <c r="RGL3" s="165"/>
      <c r="RGM3" s="165"/>
      <c r="RGN3" s="165"/>
      <c r="RGO3" s="165"/>
      <c r="RGP3" s="165"/>
      <c r="RGQ3" s="165"/>
      <c r="RGR3" s="165"/>
      <c r="RGS3" s="165"/>
      <c r="RGT3" s="165"/>
      <c r="RGU3" s="165"/>
      <c r="RGV3" s="165"/>
      <c r="RGW3" s="165"/>
      <c r="RGX3" s="165"/>
      <c r="RGY3" s="165"/>
      <c r="RGZ3" s="165"/>
      <c r="RHA3" s="165"/>
      <c r="RHB3" s="165"/>
      <c r="RHC3" s="165"/>
      <c r="RHD3" s="165"/>
      <c r="RHE3" s="165"/>
      <c r="RHF3" s="165"/>
      <c r="RHG3" s="165"/>
      <c r="RHH3" s="165"/>
      <c r="RHI3" s="165"/>
      <c r="RHJ3" s="165"/>
      <c r="RHK3" s="165"/>
      <c r="RHL3" s="165"/>
      <c r="RHM3" s="165"/>
      <c r="RHN3" s="165"/>
      <c r="RHO3" s="165"/>
      <c r="RHP3" s="165"/>
      <c r="RHQ3" s="165"/>
      <c r="RHR3" s="165"/>
      <c r="RHS3" s="165"/>
      <c r="RHT3" s="165"/>
      <c r="RHU3" s="165"/>
      <c r="RHV3" s="165"/>
      <c r="RHW3" s="165"/>
      <c r="RHX3" s="165"/>
      <c r="RHY3" s="165"/>
      <c r="RHZ3" s="165"/>
      <c r="RIA3" s="165"/>
      <c r="RIB3" s="165"/>
      <c r="RIC3" s="165"/>
      <c r="RID3" s="165"/>
      <c r="RIE3" s="165"/>
      <c r="RIF3" s="165"/>
      <c r="RIG3" s="165"/>
      <c r="RIH3" s="165"/>
      <c r="RII3" s="165"/>
      <c r="RIJ3" s="165"/>
      <c r="RIK3" s="165"/>
      <c r="RIL3" s="165"/>
      <c r="RIM3" s="165"/>
      <c r="RIN3" s="165"/>
      <c r="RIO3" s="165"/>
      <c r="RIP3" s="165"/>
      <c r="RIQ3" s="165"/>
      <c r="RIR3" s="165"/>
      <c r="RIS3" s="165"/>
      <c r="RIT3" s="165"/>
      <c r="RIU3" s="165"/>
      <c r="RIV3" s="165"/>
      <c r="RIW3" s="165"/>
      <c r="RIX3" s="165"/>
      <c r="RIY3" s="165"/>
      <c r="RIZ3" s="165"/>
      <c r="RJA3" s="165"/>
      <c r="RJB3" s="165"/>
      <c r="RJC3" s="165"/>
      <c r="RJD3" s="165"/>
      <c r="RJE3" s="165"/>
      <c r="RJF3" s="165"/>
      <c r="RJG3" s="165"/>
      <c r="RJH3" s="165"/>
      <c r="RJI3" s="165"/>
      <c r="RJJ3" s="165"/>
      <c r="RJK3" s="165"/>
      <c r="RJL3" s="165"/>
      <c r="RJM3" s="165"/>
      <c r="RJN3" s="165"/>
      <c r="RJO3" s="165"/>
      <c r="RJP3" s="165"/>
      <c r="RJQ3" s="165"/>
      <c r="RJR3" s="165"/>
      <c r="RJS3" s="165"/>
      <c r="RJT3" s="165"/>
      <c r="RJU3" s="165"/>
      <c r="RJV3" s="165"/>
      <c r="RJW3" s="165"/>
      <c r="RJX3" s="165"/>
      <c r="RJY3" s="165"/>
      <c r="RJZ3" s="165"/>
      <c r="RKA3" s="165"/>
      <c r="RKB3" s="165"/>
      <c r="RKC3" s="165"/>
      <c r="RKD3" s="165"/>
      <c r="RKE3" s="165"/>
      <c r="RKF3" s="165"/>
      <c r="RKG3" s="165"/>
      <c r="RKH3" s="165"/>
      <c r="RKI3" s="165"/>
      <c r="RKJ3" s="165"/>
      <c r="RKK3" s="165"/>
      <c r="RKL3" s="165"/>
      <c r="RKM3" s="165"/>
      <c r="RKN3" s="165"/>
      <c r="RKO3" s="165"/>
      <c r="RKP3" s="165"/>
      <c r="RKQ3" s="165"/>
      <c r="RKR3" s="165"/>
      <c r="RKS3" s="165"/>
      <c r="RKT3" s="165"/>
      <c r="RKU3" s="165"/>
      <c r="RKV3" s="165"/>
      <c r="RKW3" s="165"/>
      <c r="RKX3" s="165"/>
      <c r="RKY3" s="165"/>
      <c r="RKZ3" s="165"/>
      <c r="RLA3" s="165"/>
      <c r="RLB3" s="165"/>
      <c r="RLC3" s="165"/>
      <c r="RLD3" s="165"/>
      <c r="RLE3" s="165"/>
      <c r="RLF3" s="165"/>
      <c r="RLG3" s="165"/>
      <c r="RLH3" s="165"/>
      <c r="RLI3" s="165"/>
      <c r="RLJ3" s="165"/>
      <c r="RLK3" s="165"/>
      <c r="RLL3" s="165"/>
      <c r="RLM3" s="165"/>
      <c r="RLN3" s="165"/>
      <c r="RLO3" s="165"/>
      <c r="RLP3" s="165"/>
      <c r="RLQ3" s="165"/>
      <c r="RLR3" s="165"/>
      <c r="RLS3" s="165"/>
      <c r="RLT3" s="165"/>
      <c r="RLU3" s="165"/>
      <c r="RLV3" s="165"/>
      <c r="RLW3" s="165"/>
      <c r="RLX3" s="165"/>
      <c r="RLY3" s="165"/>
      <c r="RLZ3" s="165"/>
      <c r="RMA3" s="165"/>
      <c r="RMB3" s="165"/>
      <c r="RMC3" s="165"/>
      <c r="RMD3" s="165"/>
      <c r="RME3" s="165"/>
      <c r="RMF3" s="165"/>
      <c r="RMG3" s="165"/>
      <c r="RMH3" s="165"/>
      <c r="RMI3" s="165"/>
      <c r="RMJ3" s="165"/>
      <c r="RMK3" s="165"/>
      <c r="RML3" s="165"/>
      <c r="RMM3" s="165"/>
      <c r="RMN3" s="165"/>
      <c r="RMO3" s="165"/>
      <c r="RMP3" s="165"/>
      <c r="RMQ3" s="165"/>
      <c r="RMR3" s="165"/>
      <c r="RMS3" s="165"/>
      <c r="RMT3" s="165"/>
      <c r="RMU3" s="165"/>
      <c r="RMV3" s="165"/>
      <c r="RMW3" s="165"/>
      <c r="RMX3" s="165"/>
      <c r="RMY3" s="165"/>
      <c r="RMZ3" s="165"/>
      <c r="RNA3" s="165"/>
      <c r="RNB3" s="165"/>
      <c r="RNC3" s="165"/>
      <c r="RND3" s="165"/>
      <c r="RNE3" s="165"/>
      <c r="RNF3" s="165"/>
      <c r="RNG3" s="165"/>
      <c r="RNH3" s="165"/>
      <c r="RNI3" s="165"/>
      <c r="RNJ3" s="165"/>
      <c r="RNK3" s="165"/>
      <c r="RNL3" s="165"/>
      <c r="RNM3" s="165"/>
      <c r="RNN3" s="165"/>
      <c r="RNO3" s="165"/>
      <c r="RNP3" s="165"/>
      <c r="RNQ3" s="165"/>
      <c r="RNR3" s="165"/>
      <c r="RNS3" s="165"/>
      <c r="RNT3" s="165"/>
      <c r="RNU3" s="165"/>
      <c r="RNV3" s="165"/>
      <c r="RNW3" s="165"/>
      <c r="RNX3" s="165"/>
      <c r="RNY3" s="165"/>
      <c r="RNZ3" s="165"/>
      <c r="ROA3" s="165"/>
      <c r="ROB3" s="165"/>
      <c r="ROC3" s="165"/>
      <c r="ROD3" s="165"/>
      <c r="ROE3" s="165"/>
      <c r="ROF3" s="165"/>
      <c r="ROG3" s="165"/>
      <c r="ROH3" s="165"/>
      <c r="ROI3" s="165"/>
      <c r="ROJ3" s="165"/>
      <c r="ROK3" s="165"/>
      <c r="ROL3" s="165"/>
      <c r="ROM3" s="165"/>
      <c r="RON3" s="165"/>
      <c r="ROO3" s="165"/>
      <c r="ROP3" s="165"/>
      <c r="ROQ3" s="165"/>
      <c r="ROR3" s="165"/>
      <c r="ROS3" s="165"/>
      <c r="ROT3" s="165"/>
      <c r="ROU3" s="165"/>
      <c r="ROV3" s="165"/>
      <c r="ROW3" s="165"/>
      <c r="ROX3" s="165"/>
      <c r="ROY3" s="165"/>
      <c r="ROZ3" s="165"/>
      <c r="RPA3" s="165"/>
      <c r="RPB3" s="165"/>
      <c r="RPC3" s="165"/>
      <c r="RPD3" s="165"/>
      <c r="RPE3" s="165"/>
      <c r="RPF3" s="165"/>
      <c r="RPG3" s="165"/>
      <c r="RPH3" s="165"/>
      <c r="RPI3" s="165"/>
      <c r="RPJ3" s="165"/>
      <c r="RPK3" s="165"/>
      <c r="RPL3" s="165"/>
      <c r="RPM3" s="165"/>
      <c r="RPN3" s="165"/>
      <c r="RPO3" s="165"/>
      <c r="RPP3" s="165"/>
      <c r="RPQ3" s="165"/>
      <c r="RPR3" s="165"/>
      <c r="RPS3" s="165"/>
      <c r="RPT3" s="165"/>
      <c r="RPU3" s="165"/>
      <c r="RPV3" s="165"/>
      <c r="RPW3" s="165"/>
      <c r="RPX3" s="165"/>
      <c r="RPY3" s="165"/>
      <c r="RPZ3" s="165"/>
      <c r="RQA3" s="165"/>
      <c r="RQB3" s="165"/>
      <c r="RQC3" s="165"/>
      <c r="RQD3" s="165"/>
      <c r="RQE3" s="165"/>
      <c r="RQF3" s="165"/>
      <c r="RQG3" s="165"/>
      <c r="RQH3" s="165"/>
      <c r="RQI3" s="165"/>
      <c r="RQJ3" s="165"/>
      <c r="RQK3" s="165"/>
      <c r="RQL3" s="165"/>
      <c r="RQM3" s="165"/>
      <c r="RQN3" s="165"/>
      <c r="RQO3" s="165"/>
      <c r="RQP3" s="165"/>
      <c r="RQQ3" s="165"/>
      <c r="RQR3" s="165"/>
      <c r="RQS3" s="165"/>
      <c r="RQT3" s="165"/>
      <c r="RQU3" s="165"/>
      <c r="RQV3" s="165"/>
      <c r="RQW3" s="165"/>
      <c r="RQX3" s="165"/>
      <c r="RQY3" s="165"/>
      <c r="RQZ3" s="165"/>
      <c r="RRA3" s="165"/>
      <c r="RRB3" s="165"/>
      <c r="RRC3" s="165"/>
      <c r="RRD3" s="165"/>
      <c r="RRE3" s="165"/>
      <c r="RRF3" s="165"/>
      <c r="RRG3" s="165"/>
      <c r="RRH3" s="165"/>
      <c r="RRI3" s="165"/>
      <c r="RRJ3" s="165"/>
      <c r="RRK3" s="165"/>
      <c r="RRL3" s="165"/>
      <c r="RRM3" s="165"/>
      <c r="RRN3" s="165"/>
      <c r="RRO3" s="165"/>
      <c r="RRP3" s="165"/>
      <c r="RRQ3" s="165"/>
      <c r="RRR3" s="165"/>
      <c r="RRS3" s="165"/>
      <c r="RRT3" s="165"/>
      <c r="RRU3" s="165"/>
      <c r="RRV3" s="165"/>
      <c r="RRW3" s="165"/>
      <c r="RRX3" s="165"/>
      <c r="RRY3" s="165"/>
      <c r="RRZ3" s="165"/>
      <c r="RSA3" s="165"/>
      <c r="RSB3" s="165"/>
      <c r="RSC3" s="165"/>
      <c r="RSD3" s="165"/>
      <c r="RSE3" s="165"/>
      <c r="RSF3" s="165"/>
      <c r="RSG3" s="165"/>
      <c r="RSH3" s="165"/>
      <c r="RSI3" s="165"/>
      <c r="RSJ3" s="165"/>
      <c r="RSK3" s="165"/>
      <c r="RSL3" s="165"/>
      <c r="RSM3" s="165"/>
      <c r="RSN3" s="165"/>
      <c r="RSO3" s="165"/>
      <c r="RSP3" s="165"/>
      <c r="RSQ3" s="165"/>
      <c r="RSR3" s="165"/>
      <c r="RSS3" s="165"/>
      <c r="RST3" s="165"/>
      <c r="RSU3" s="165"/>
      <c r="RSV3" s="165"/>
      <c r="RSW3" s="165"/>
      <c r="RSX3" s="165"/>
      <c r="RSY3" s="165"/>
      <c r="RSZ3" s="165"/>
      <c r="RTA3" s="165"/>
      <c r="RTB3" s="165"/>
      <c r="RTC3" s="165"/>
      <c r="RTD3" s="165"/>
      <c r="RTE3" s="165"/>
      <c r="RTF3" s="165"/>
      <c r="RTG3" s="165"/>
      <c r="RTH3" s="165"/>
      <c r="RTI3" s="165"/>
      <c r="RTJ3" s="165"/>
      <c r="RTK3" s="165"/>
      <c r="RTL3" s="165"/>
      <c r="RTM3" s="165"/>
      <c r="RTN3" s="165"/>
      <c r="RTO3" s="165"/>
      <c r="RTP3" s="165"/>
      <c r="RTQ3" s="165"/>
      <c r="RTR3" s="165"/>
      <c r="RTS3" s="165"/>
      <c r="RTT3" s="165"/>
      <c r="RTU3" s="165"/>
      <c r="RTV3" s="165"/>
      <c r="RTW3" s="165"/>
      <c r="RTX3" s="165"/>
      <c r="RTY3" s="165"/>
      <c r="RTZ3" s="165"/>
      <c r="RUA3" s="165"/>
      <c r="RUB3" s="165"/>
      <c r="RUC3" s="165"/>
      <c r="RUD3" s="165"/>
      <c r="RUE3" s="165"/>
      <c r="RUF3" s="165"/>
      <c r="RUG3" s="165"/>
      <c r="RUH3" s="165"/>
      <c r="RUI3" s="165"/>
      <c r="RUJ3" s="165"/>
      <c r="RUK3" s="165"/>
      <c r="RUL3" s="165"/>
      <c r="RUM3" s="165"/>
      <c r="RUN3" s="165"/>
      <c r="RUO3" s="165"/>
      <c r="RUP3" s="165"/>
      <c r="RUQ3" s="165"/>
      <c r="RUR3" s="165"/>
      <c r="RUS3" s="165"/>
      <c r="RUT3" s="165"/>
      <c r="RUU3" s="165"/>
      <c r="RUV3" s="165"/>
      <c r="RUW3" s="165"/>
      <c r="RUX3" s="165"/>
      <c r="RUY3" s="165"/>
      <c r="RUZ3" s="165"/>
      <c r="RVA3" s="165"/>
      <c r="RVB3" s="165"/>
      <c r="RVC3" s="165"/>
      <c r="RVD3" s="165"/>
      <c r="RVE3" s="165"/>
      <c r="RVF3" s="165"/>
      <c r="RVG3" s="165"/>
      <c r="RVH3" s="165"/>
      <c r="RVI3" s="165"/>
      <c r="RVJ3" s="165"/>
      <c r="RVK3" s="165"/>
      <c r="RVL3" s="165"/>
      <c r="RVM3" s="165"/>
      <c r="RVN3" s="165"/>
      <c r="RVO3" s="165"/>
      <c r="RVP3" s="165"/>
      <c r="RVQ3" s="165"/>
      <c r="RVR3" s="165"/>
      <c r="RVS3" s="165"/>
      <c r="RVT3" s="165"/>
      <c r="RVU3" s="165"/>
      <c r="RVV3" s="165"/>
      <c r="RVW3" s="165"/>
      <c r="RVX3" s="165"/>
      <c r="RVY3" s="165"/>
      <c r="RVZ3" s="165"/>
      <c r="RWA3" s="165"/>
      <c r="RWB3" s="165"/>
      <c r="RWC3" s="165"/>
      <c r="RWD3" s="165"/>
      <c r="RWE3" s="165"/>
      <c r="RWF3" s="165"/>
      <c r="RWG3" s="165"/>
      <c r="RWH3" s="165"/>
      <c r="RWI3" s="165"/>
      <c r="RWJ3" s="165"/>
      <c r="RWK3" s="165"/>
      <c r="RWL3" s="165"/>
      <c r="RWM3" s="165"/>
      <c r="RWN3" s="165"/>
      <c r="RWO3" s="165"/>
      <c r="RWP3" s="165"/>
      <c r="RWQ3" s="165"/>
      <c r="RWR3" s="165"/>
      <c r="RWS3" s="165"/>
      <c r="RWT3" s="165"/>
      <c r="RWU3" s="165"/>
      <c r="RWV3" s="165"/>
      <c r="RWW3" s="165"/>
      <c r="RWX3" s="165"/>
      <c r="RWY3" s="165"/>
      <c r="RWZ3" s="165"/>
      <c r="RXA3" s="165"/>
      <c r="RXB3" s="165"/>
      <c r="RXC3" s="165"/>
      <c r="RXD3" s="165"/>
      <c r="RXE3" s="165"/>
      <c r="RXF3" s="165"/>
      <c r="RXG3" s="165"/>
      <c r="RXH3" s="165"/>
      <c r="RXI3" s="165"/>
      <c r="RXJ3" s="165"/>
      <c r="RXK3" s="165"/>
      <c r="RXL3" s="165"/>
      <c r="RXM3" s="165"/>
      <c r="RXN3" s="165"/>
      <c r="RXO3" s="165"/>
      <c r="RXP3" s="165"/>
      <c r="RXQ3" s="165"/>
      <c r="RXR3" s="165"/>
      <c r="RXS3" s="165"/>
      <c r="RXT3" s="165"/>
      <c r="RXU3" s="165"/>
      <c r="RXV3" s="165"/>
      <c r="RXW3" s="165"/>
      <c r="RXX3" s="165"/>
      <c r="RXY3" s="165"/>
      <c r="RXZ3" s="165"/>
      <c r="RYA3" s="165"/>
      <c r="RYB3" s="165"/>
      <c r="RYC3" s="165"/>
      <c r="RYD3" s="165"/>
      <c r="RYE3" s="165"/>
      <c r="RYF3" s="165"/>
      <c r="RYG3" s="165"/>
      <c r="RYH3" s="165"/>
      <c r="RYI3" s="165"/>
      <c r="RYJ3" s="165"/>
      <c r="RYK3" s="165"/>
      <c r="RYL3" s="165"/>
      <c r="RYM3" s="165"/>
      <c r="RYN3" s="165"/>
      <c r="RYO3" s="165"/>
      <c r="RYP3" s="165"/>
      <c r="RYQ3" s="165"/>
      <c r="RYR3" s="165"/>
      <c r="RYS3" s="165"/>
      <c r="RYT3" s="165"/>
      <c r="RYU3" s="165"/>
      <c r="RYV3" s="165"/>
      <c r="RYW3" s="165"/>
      <c r="RYX3" s="165"/>
      <c r="RYY3" s="165"/>
      <c r="RYZ3" s="165"/>
      <c r="RZA3" s="165"/>
      <c r="RZB3" s="165"/>
      <c r="RZC3" s="165"/>
      <c r="RZD3" s="165"/>
      <c r="RZE3" s="165"/>
      <c r="RZF3" s="165"/>
      <c r="RZG3" s="165"/>
      <c r="RZH3" s="165"/>
      <c r="RZI3" s="165"/>
      <c r="RZJ3" s="165"/>
      <c r="RZK3" s="165"/>
      <c r="RZL3" s="165"/>
      <c r="RZM3" s="165"/>
      <c r="RZN3" s="165"/>
      <c r="RZO3" s="165"/>
      <c r="RZP3" s="165"/>
      <c r="RZQ3" s="165"/>
      <c r="RZR3" s="165"/>
      <c r="RZS3" s="165"/>
      <c r="RZT3" s="165"/>
      <c r="RZU3" s="165"/>
      <c r="RZV3" s="165"/>
      <c r="RZW3" s="165"/>
      <c r="RZX3" s="165"/>
      <c r="RZY3" s="165"/>
      <c r="RZZ3" s="165"/>
      <c r="SAA3" s="165"/>
      <c r="SAB3" s="165"/>
      <c r="SAC3" s="165"/>
      <c r="SAD3" s="165"/>
      <c r="SAE3" s="165"/>
      <c r="SAF3" s="165"/>
      <c r="SAG3" s="165"/>
      <c r="SAH3" s="165"/>
      <c r="SAI3" s="165"/>
      <c r="SAJ3" s="165"/>
      <c r="SAK3" s="165"/>
      <c r="SAL3" s="165"/>
      <c r="SAM3" s="165"/>
      <c r="SAN3" s="165"/>
      <c r="SAO3" s="165"/>
      <c r="SAP3" s="165"/>
      <c r="SAQ3" s="165"/>
      <c r="SAR3" s="165"/>
      <c r="SAS3" s="165"/>
      <c r="SAT3" s="165"/>
      <c r="SAU3" s="165"/>
      <c r="SAV3" s="165"/>
      <c r="SAW3" s="165"/>
      <c r="SAX3" s="165"/>
      <c r="SAY3" s="165"/>
      <c r="SAZ3" s="165"/>
      <c r="SBA3" s="165"/>
      <c r="SBB3" s="165"/>
      <c r="SBC3" s="165"/>
      <c r="SBD3" s="165"/>
      <c r="SBE3" s="165"/>
      <c r="SBF3" s="165"/>
      <c r="SBG3" s="165"/>
      <c r="SBH3" s="165"/>
      <c r="SBI3" s="165"/>
      <c r="SBJ3" s="165"/>
      <c r="SBK3" s="165"/>
      <c r="SBL3" s="165"/>
      <c r="SBM3" s="165"/>
      <c r="SBN3" s="165"/>
      <c r="SBO3" s="165"/>
      <c r="SBP3" s="165"/>
      <c r="SBQ3" s="165"/>
      <c r="SBR3" s="165"/>
      <c r="SBS3" s="165"/>
      <c r="SBT3" s="165"/>
      <c r="SBU3" s="165"/>
      <c r="SBV3" s="165"/>
      <c r="SBW3" s="165"/>
      <c r="SBX3" s="165"/>
      <c r="SBY3" s="165"/>
      <c r="SBZ3" s="165"/>
      <c r="SCA3" s="165"/>
      <c r="SCB3" s="165"/>
      <c r="SCC3" s="165"/>
      <c r="SCD3" s="165"/>
      <c r="SCE3" s="165"/>
      <c r="SCF3" s="165"/>
      <c r="SCG3" s="165"/>
      <c r="SCH3" s="165"/>
      <c r="SCI3" s="165"/>
      <c r="SCJ3" s="165"/>
      <c r="SCK3" s="165"/>
      <c r="SCL3" s="165"/>
      <c r="SCM3" s="165"/>
      <c r="SCN3" s="165"/>
      <c r="SCO3" s="165"/>
      <c r="SCP3" s="165"/>
      <c r="SCQ3" s="165"/>
      <c r="SCR3" s="165"/>
      <c r="SCS3" s="165"/>
      <c r="SCT3" s="165"/>
      <c r="SCU3" s="165"/>
      <c r="SCV3" s="165"/>
      <c r="SCW3" s="165"/>
      <c r="SCX3" s="165"/>
      <c r="SCY3" s="165"/>
      <c r="SCZ3" s="165"/>
      <c r="SDA3" s="165"/>
      <c r="SDB3" s="165"/>
      <c r="SDC3" s="165"/>
      <c r="SDD3" s="165"/>
      <c r="SDE3" s="165"/>
      <c r="SDF3" s="165"/>
      <c r="SDG3" s="165"/>
      <c r="SDH3" s="165"/>
      <c r="SDI3" s="165"/>
      <c r="SDJ3" s="165"/>
      <c r="SDK3" s="165"/>
      <c r="SDL3" s="165"/>
      <c r="SDM3" s="165"/>
      <c r="SDN3" s="165"/>
      <c r="SDO3" s="165"/>
      <c r="SDP3" s="165"/>
      <c r="SDQ3" s="165"/>
      <c r="SDR3" s="165"/>
      <c r="SDS3" s="165"/>
      <c r="SDT3" s="165"/>
      <c r="SDU3" s="165"/>
      <c r="SDV3" s="165"/>
      <c r="SDW3" s="165"/>
      <c r="SDX3" s="165"/>
      <c r="SDY3" s="165"/>
      <c r="SDZ3" s="165"/>
      <c r="SEA3" s="165"/>
      <c r="SEB3" s="165"/>
      <c r="SEC3" s="165"/>
      <c r="SED3" s="165"/>
      <c r="SEE3" s="165"/>
      <c r="SEF3" s="165"/>
      <c r="SEG3" s="165"/>
      <c r="SEH3" s="165"/>
      <c r="SEI3" s="165"/>
      <c r="SEJ3" s="165"/>
      <c r="SEK3" s="165"/>
      <c r="SEL3" s="165"/>
      <c r="SEM3" s="165"/>
      <c r="SEN3" s="165"/>
      <c r="SEO3" s="165"/>
      <c r="SEP3" s="165"/>
      <c r="SEQ3" s="165"/>
      <c r="SER3" s="165"/>
      <c r="SES3" s="165"/>
      <c r="SET3" s="165"/>
      <c r="SEU3" s="165"/>
      <c r="SEV3" s="165"/>
      <c r="SEW3" s="165"/>
      <c r="SEX3" s="165"/>
      <c r="SEY3" s="165"/>
      <c r="SEZ3" s="165"/>
      <c r="SFA3" s="165"/>
      <c r="SFB3" s="165"/>
      <c r="SFC3" s="165"/>
      <c r="SFD3" s="165"/>
      <c r="SFE3" s="165"/>
      <c r="SFF3" s="165"/>
      <c r="SFG3" s="165"/>
      <c r="SFH3" s="165"/>
      <c r="SFI3" s="165"/>
      <c r="SFJ3" s="165"/>
      <c r="SFK3" s="165"/>
      <c r="SFL3" s="165"/>
      <c r="SFM3" s="165"/>
      <c r="SFN3" s="165"/>
      <c r="SFO3" s="165"/>
      <c r="SFP3" s="165"/>
      <c r="SFQ3" s="165"/>
      <c r="SFR3" s="165"/>
      <c r="SFS3" s="165"/>
      <c r="SFT3" s="165"/>
      <c r="SFU3" s="165"/>
      <c r="SFV3" s="165"/>
      <c r="SFW3" s="165"/>
      <c r="SFX3" s="165"/>
      <c r="SFY3" s="165"/>
      <c r="SFZ3" s="165"/>
      <c r="SGA3" s="165"/>
      <c r="SGB3" s="165"/>
      <c r="SGC3" s="165"/>
      <c r="SGD3" s="165"/>
      <c r="SGE3" s="165"/>
      <c r="SGF3" s="165"/>
      <c r="SGG3" s="165"/>
      <c r="SGH3" s="165"/>
      <c r="SGI3" s="165"/>
      <c r="SGJ3" s="165"/>
      <c r="SGK3" s="165"/>
      <c r="SGL3" s="165"/>
      <c r="SGM3" s="165"/>
      <c r="SGN3" s="165"/>
      <c r="SGO3" s="165"/>
      <c r="SGP3" s="165"/>
      <c r="SGQ3" s="165"/>
      <c r="SGR3" s="165"/>
      <c r="SGS3" s="165"/>
      <c r="SGT3" s="165"/>
      <c r="SGU3" s="165"/>
      <c r="SGV3" s="165"/>
      <c r="SGW3" s="165"/>
      <c r="SGX3" s="165"/>
      <c r="SGY3" s="165"/>
      <c r="SGZ3" s="165"/>
      <c r="SHA3" s="165"/>
      <c r="SHB3" s="165"/>
      <c r="SHC3" s="165"/>
      <c r="SHD3" s="165"/>
      <c r="SHE3" s="165"/>
      <c r="SHF3" s="165"/>
      <c r="SHG3" s="165"/>
      <c r="SHH3" s="165"/>
      <c r="SHI3" s="165"/>
      <c r="SHJ3" s="165"/>
      <c r="SHK3" s="165"/>
      <c r="SHL3" s="165"/>
      <c r="SHM3" s="165"/>
      <c r="SHN3" s="165"/>
      <c r="SHO3" s="165"/>
      <c r="SHP3" s="165"/>
      <c r="SHQ3" s="165"/>
      <c r="SHR3" s="165"/>
      <c r="SHS3" s="165"/>
      <c r="SHT3" s="165"/>
      <c r="SHU3" s="165"/>
      <c r="SHV3" s="165"/>
      <c r="SHW3" s="165"/>
      <c r="SHX3" s="165"/>
      <c r="SHY3" s="165"/>
      <c r="SHZ3" s="165"/>
      <c r="SIA3" s="165"/>
      <c r="SIB3" s="165"/>
      <c r="SIC3" s="165"/>
      <c r="SID3" s="165"/>
      <c r="SIE3" s="165"/>
      <c r="SIF3" s="165"/>
      <c r="SIG3" s="165"/>
      <c r="SIH3" s="165"/>
      <c r="SII3" s="165"/>
      <c r="SIJ3" s="165"/>
      <c r="SIK3" s="165"/>
      <c r="SIL3" s="165"/>
      <c r="SIM3" s="165"/>
      <c r="SIN3" s="165"/>
      <c r="SIO3" s="165"/>
      <c r="SIP3" s="165"/>
      <c r="SIQ3" s="165"/>
      <c r="SIR3" s="165"/>
      <c r="SIS3" s="165"/>
      <c r="SIT3" s="165"/>
      <c r="SIU3" s="165"/>
      <c r="SIV3" s="165"/>
      <c r="SIW3" s="165"/>
      <c r="SIX3" s="165"/>
      <c r="SIY3" s="165"/>
      <c r="SIZ3" s="165"/>
      <c r="SJA3" s="165"/>
      <c r="SJB3" s="165"/>
      <c r="SJC3" s="165"/>
      <c r="SJD3" s="165"/>
      <c r="SJE3" s="165"/>
      <c r="SJF3" s="165"/>
      <c r="SJG3" s="165"/>
      <c r="SJH3" s="165"/>
      <c r="SJI3" s="165"/>
      <c r="SJJ3" s="165"/>
      <c r="SJK3" s="165"/>
      <c r="SJL3" s="165"/>
      <c r="SJM3" s="165"/>
      <c r="SJN3" s="165"/>
      <c r="SJO3" s="165"/>
      <c r="SJP3" s="165"/>
      <c r="SJQ3" s="165"/>
      <c r="SJR3" s="165"/>
      <c r="SJS3" s="165"/>
      <c r="SJT3" s="165"/>
      <c r="SJU3" s="165"/>
      <c r="SJV3" s="165"/>
      <c r="SJW3" s="165"/>
      <c r="SJX3" s="165"/>
      <c r="SJY3" s="165"/>
      <c r="SJZ3" s="165"/>
      <c r="SKA3" s="165"/>
      <c r="SKB3" s="165"/>
      <c r="SKC3" s="165"/>
      <c r="SKD3" s="165"/>
      <c r="SKE3" s="165"/>
      <c r="SKF3" s="165"/>
      <c r="SKG3" s="165"/>
      <c r="SKH3" s="165"/>
      <c r="SKI3" s="165"/>
      <c r="SKJ3" s="165"/>
      <c r="SKK3" s="165"/>
      <c r="SKL3" s="165"/>
      <c r="SKM3" s="165"/>
      <c r="SKN3" s="165"/>
      <c r="SKO3" s="165"/>
      <c r="SKP3" s="165"/>
      <c r="SKQ3" s="165"/>
      <c r="SKR3" s="165"/>
      <c r="SKS3" s="165"/>
      <c r="SKT3" s="165"/>
      <c r="SKU3" s="165"/>
      <c r="SKV3" s="165"/>
      <c r="SKW3" s="165"/>
      <c r="SKX3" s="165"/>
      <c r="SKY3" s="165"/>
      <c r="SKZ3" s="165"/>
      <c r="SLA3" s="165"/>
      <c r="SLB3" s="165"/>
      <c r="SLC3" s="165"/>
      <c r="SLD3" s="165"/>
      <c r="SLE3" s="165"/>
      <c r="SLF3" s="165"/>
      <c r="SLG3" s="165"/>
      <c r="SLH3" s="165"/>
      <c r="SLI3" s="165"/>
      <c r="SLJ3" s="165"/>
      <c r="SLK3" s="165"/>
      <c r="SLL3" s="165"/>
      <c r="SLM3" s="165"/>
      <c r="SLN3" s="165"/>
      <c r="SLO3" s="165"/>
      <c r="SLP3" s="165"/>
      <c r="SLQ3" s="165"/>
      <c r="SLR3" s="165"/>
      <c r="SLS3" s="165"/>
      <c r="SLT3" s="165"/>
      <c r="SLU3" s="165"/>
      <c r="SLV3" s="165"/>
      <c r="SLW3" s="165"/>
      <c r="SLX3" s="165"/>
      <c r="SLY3" s="165"/>
      <c r="SLZ3" s="165"/>
      <c r="SMA3" s="165"/>
      <c r="SMB3" s="165"/>
      <c r="SMC3" s="165"/>
      <c r="SMD3" s="165"/>
      <c r="SME3" s="165"/>
      <c r="SMF3" s="165"/>
      <c r="SMG3" s="165"/>
      <c r="SMH3" s="165"/>
      <c r="SMI3" s="165"/>
      <c r="SMJ3" s="165"/>
      <c r="SMK3" s="165"/>
      <c r="SML3" s="165"/>
      <c r="SMM3" s="165"/>
      <c r="SMN3" s="165"/>
      <c r="SMO3" s="165"/>
      <c r="SMP3" s="165"/>
      <c r="SMQ3" s="165"/>
      <c r="SMR3" s="165"/>
      <c r="SMS3" s="165"/>
      <c r="SMT3" s="165"/>
      <c r="SMU3" s="165"/>
      <c r="SMV3" s="165"/>
      <c r="SMW3" s="165"/>
      <c r="SMX3" s="165"/>
      <c r="SMY3" s="165"/>
      <c r="SMZ3" s="165"/>
      <c r="SNA3" s="165"/>
      <c r="SNB3" s="165"/>
      <c r="SNC3" s="165"/>
      <c r="SND3" s="165"/>
      <c r="SNE3" s="165"/>
      <c r="SNF3" s="165"/>
      <c r="SNG3" s="165"/>
      <c r="SNH3" s="165"/>
      <c r="SNI3" s="165"/>
      <c r="SNJ3" s="165"/>
      <c r="SNK3" s="165"/>
      <c r="SNL3" s="165"/>
      <c r="SNM3" s="165"/>
      <c r="SNN3" s="165"/>
      <c r="SNO3" s="165"/>
      <c r="SNP3" s="165"/>
      <c r="SNQ3" s="165"/>
      <c r="SNR3" s="165"/>
      <c r="SNS3" s="165"/>
      <c r="SNT3" s="165"/>
      <c r="SNU3" s="165"/>
      <c r="SNV3" s="165"/>
      <c r="SNW3" s="165"/>
      <c r="SNX3" s="165"/>
      <c r="SNY3" s="165"/>
      <c r="SNZ3" s="165"/>
      <c r="SOA3" s="165"/>
      <c r="SOB3" s="165"/>
      <c r="SOC3" s="165"/>
      <c r="SOD3" s="165"/>
      <c r="SOE3" s="165"/>
      <c r="SOF3" s="165"/>
      <c r="SOG3" s="165"/>
      <c r="SOH3" s="165"/>
      <c r="SOI3" s="165"/>
      <c r="SOJ3" s="165"/>
      <c r="SOK3" s="165"/>
      <c r="SOL3" s="165"/>
      <c r="SOM3" s="165"/>
      <c r="SON3" s="165"/>
      <c r="SOO3" s="165"/>
      <c r="SOP3" s="165"/>
      <c r="SOQ3" s="165"/>
      <c r="SOR3" s="165"/>
      <c r="SOS3" s="165"/>
      <c r="SOT3" s="165"/>
      <c r="SOU3" s="165"/>
      <c r="SOV3" s="165"/>
      <c r="SOW3" s="165"/>
      <c r="SOX3" s="165"/>
      <c r="SOY3" s="165"/>
      <c r="SOZ3" s="165"/>
      <c r="SPA3" s="165"/>
      <c r="SPB3" s="165"/>
      <c r="SPC3" s="165"/>
      <c r="SPD3" s="165"/>
      <c r="SPE3" s="165"/>
      <c r="SPF3" s="165"/>
      <c r="SPG3" s="165"/>
      <c r="SPH3" s="165"/>
      <c r="SPI3" s="165"/>
      <c r="SPJ3" s="165"/>
      <c r="SPK3" s="165"/>
      <c r="SPL3" s="165"/>
      <c r="SPM3" s="165"/>
      <c r="SPN3" s="165"/>
      <c r="SPO3" s="165"/>
      <c r="SPP3" s="165"/>
      <c r="SPQ3" s="165"/>
      <c r="SPR3" s="165"/>
      <c r="SPS3" s="165"/>
      <c r="SPT3" s="165"/>
      <c r="SPU3" s="165"/>
      <c r="SPV3" s="165"/>
      <c r="SPW3" s="165"/>
      <c r="SPX3" s="165"/>
      <c r="SPY3" s="165"/>
      <c r="SPZ3" s="165"/>
      <c r="SQA3" s="165"/>
      <c r="SQB3" s="165"/>
      <c r="SQC3" s="165"/>
      <c r="SQD3" s="165"/>
      <c r="SQE3" s="165"/>
      <c r="SQF3" s="165"/>
      <c r="SQG3" s="165"/>
      <c r="SQH3" s="165"/>
      <c r="SQI3" s="165"/>
      <c r="SQJ3" s="165"/>
      <c r="SQK3" s="165"/>
      <c r="SQL3" s="165"/>
      <c r="SQM3" s="165"/>
      <c r="SQN3" s="165"/>
      <c r="SQO3" s="165"/>
      <c r="SQP3" s="165"/>
      <c r="SQQ3" s="165"/>
      <c r="SQR3" s="165"/>
      <c r="SQS3" s="165"/>
      <c r="SQT3" s="165"/>
      <c r="SQU3" s="165"/>
      <c r="SQV3" s="165"/>
      <c r="SQW3" s="165"/>
      <c r="SQX3" s="165"/>
      <c r="SQY3" s="165"/>
      <c r="SQZ3" s="165"/>
      <c r="SRA3" s="165"/>
      <c r="SRB3" s="165"/>
      <c r="SRC3" s="165"/>
      <c r="SRD3" s="165"/>
      <c r="SRE3" s="165"/>
      <c r="SRF3" s="165"/>
      <c r="SRG3" s="165"/>
      <c r="SRH3" s="165"/>
      <c r="SRI3" s="165"/>
      <c r="SRJ3" s="165"/>
      <c r="SRK3" s="165"/>
      <c r="SRL3" s="165"/>
      <c r="SRM3" s="165"/>
      <c r="SRN3" s="165"/>
      <c r="SRO3" s="165"/>
      <c r="SRP3" s="165"/>
      <c r="SRQ3" s="165"/>
      <c r="SRR3" s="165"/>
      <c r="SRS3" s="165"/>
      <c r="SRT3" s="165"/>
      <c r="SRU3" s="165"/>
      <c r="SRV3" s="165"/>
      <c r="SRW3" s="165"/>
      <c r="SRX3" s="165"/>
      <c r="SRY3" s="165"/>
      <c r="SRZ3" s="165"/>
      <c r="SSA3" s="165"/>
      <c r="SSB3" s="165"/>
      <c r="SSC3" s="165"/>
      <c r="SSD3" s="165"/>
      <c r="SSE3" s="165"/>
      <c r="SSF3" s="165"/>
      <c r="SSG3" s="165"/>
      <c r="SSH3" s="165"/>
      <c r="SSI3" s="165"/>
      <c r="SSJ3" s="165"/>
      <c r="SSK3" s="165"/>
      <c r="SSL3" s="165"/>
      <c r="SSM3" s="165"/>
      <c r="SSN3" s="165"/>
      <c r="SSO3" s="165"/>
      <c r="SSP3" s="165"/>
      <c r="SSQ3" s="165"/>
      <c r="SSR3" s="165"/>
      <c r="SSS3" s="165"/>
      <c r="SST3" s="165"/>
      <c r="SSU3" s="165"/>
      <c r="SSV3" s="165"/>
      <c r="SSW3" s="165"/>
      <c r="SSX3" s="165"/>
      <c r="SSY3" s="165"/>
      <c r="SSZ3" s="165"/>
      <c r="STA3" s="165"/>
      <c r="STB3" s="165"/>
      <c r="STC3" s="165"/>
      <c r="STD3" s="165"/>
      <c r="STE3" s="165"/>
      <c r="STF3" s="165"/>
      <c r="STG3" s="165"/>
      <c r="STH3" s="165"/>
      <c r="STI3" s="165"/>
      <c r="STJ3" s="165"/>
      <c r="STK3" s="165"/>
      <c r="STL3" s="165"/>
      <c r="STM3" s="165"/>
      <c r="STN3" s="165"/>
      <c r="STO3" s="165"/>
      <c r="STP3" s="165"/>
      <c r="STQ3" s="165"/>
      <c r="STR3" s="165"/>
      <c r="STS3" s="165"/>
      <c r="STT3" s="165"/>
      <c r="STU3" s="165"/>
      <c r="STV3" s="165"/>
      <c r="STW3" s="165"/>
      <c r="STX3" s="165"/>
      <c r="STY3" s="165"/>
      <c r="STZ3" s="165"/>
      <c r="SUA3" s="165"/>
      <c r="SUB3" s="165"/>
      <c r="SUC3" s="165"/>
      <c r="SUD3" s="165"/>
      <c r="SUE3" s="165"/>
      <c r="SUF3" s="165"/>
      <c r="SUG3" s="165"/>
      <c r="SUH3" s="165"/>
      <c r="SUI3" s="165"/>
      <c r="SUJ3" s="165"/>
      <c r="SUK3" s="165"/>
      <c r="SUL3" s="165"/>
      <c r="SUM3" s="165"/>
      <c r="SUN3" s="165"/>
      <c r="SUO3" s="165"/>
      <c r="SUP3" s="165"/>
      <c r="SUQ3" s="165"/>
      <c r="SUR3" s="165"/>
      <c r="SUS3" s="165"/>
      <c r="SUT3" s="165"/>
      <c r="SUU3" s="165"/>
      <c r="SUV3" s="165"/>
      <c r="SUW3" s="165"/>
      <c r="SUX3" s="165"/>
      <c r="SUY3" s="165"/>
      <c r="SUZ3" s="165"/>
      <c r="SVA3" s="165"/>
      <c r="SVB3" s="165"/>
      <c r="SVC3" s="165"/>
      <c r="SVD3" s="165"/>
      <c r="SVE3" s="165"/>
      <c r="SVF3" s="165"/>
      <c r="SVG3" s="165"/>
      <c r="SVH3" s="165"/>
      <c r="SVI3" s="165"/>
      <c r="SVJ3" s="165"/>
      <c r="SVK3" s="165"/>
      <c r="SVL3" s="165"/>
      <c r="SVM3" s="165"/>
      <c r="SVN3" s="165"/>
      <c r="SVO3" s="165"/>
      <c r="SVP3" s="165"/>
      <c r="SVQ3" s="165"/>
      <c r="SVR3" s="165"/>
      <c r="SVS3" s="165"/>
      <c r="SVT3" s="165"/>
      <c r="SVU3" s="165"/>
      <c r="SVV3" s="165"/>
      <c r="SVW3" s="165"/>
      <c r="SVX3" s="165"/>
      <c r="SVY3" s="165"/>
      <c r="SVZ3" s="165"/>
      <c r="SWA3" s="165"/>
      <c r="SWB3" s="165"/>
      <c r="SWC3" s="165"/>
      <c r="SWD3" s="165"/>
      <c r="SWE3" s="165"/>
      <c r="SWF3" s="165"/>
      <c r="SWG3" s="165"/>
      <c r="SWH3" s="165"/>
      <c r="SWI3" s="165"/>
      <c r="SWJ3" s="165"/>
      <c r="SWK3" s="165"/>
      <c r="SWL3" s="165"/>
      <c r="SWM3" s="165"/>
      <c r="SWN3" s="165"/>
      <c r="SWO3" s="165"/>
      <c r="SWP3" s="165"/>
      <c r="SWQ3" s="165"/>
      <c r="SWR3" s="165"/>
      <c r="SWS3" s="165"/>
      <c r="SWT3" s="165"/>
      <c r="SWU3" s="165"/>
      <c r="SWV3" s="165"/>
      <c r="SWW3" s="165"/>
      <c r="SWX3" s="165"/>
      <c r="SWY3" s="165"/>
      <c r="SWZ3" s="165"/>
      <c r="SXA3" s="165"/>
      <c r="SXB3" s="165"/>
      <c r="SXC3" s="165"/>
      <c r="SXD3" s="165"/>
      <c r="SXE3" s="165"/>
      <c r="SXF3" s="165"/>
      <c r="SXG3" s="165"/>
      <c r="SXH3" s="165"/>
      <c r="SXI3" s="165"/>
      <c r="SXJ3" s="165"/>
      <c r="SXK3" s="165"/>
      <c r="SXL3" s="165"/>
      <c r="SXM3" s="165"/>
      <c r="SXN3" s="165"/>
      <c r="SXO3" s="165"/>
      <c r="SXP3" s="165"/>
      <c r="SXQ3" s="165"/>
      <c r="SXR3" s="165"/>
      <c r="SXS3" s="165"/>
      <c r="SXT3" s="165"/>
      <c r="SXU3" s="165"/>
      <c r="SXV3" s="165"/>
      <c r="SXW3" s="165"/>
      <c r="SXX3" s="165"/>
      <c r="SXY3" s="165"/>
      <c r="SXZ3" s="165"/>
      <c r="SYA3" s="165"/>
      <c r="SYB3" s="165"/>
      <c r="SYC3" s="165"/>
      <c r="SYD3" s="165"/>
      <c r="SYE3" s="165"/>
      <c r="SYF3" s="165"/>
      <c r="SYG3" s="165"/>
      <c r="SYH3" s="165"/>
      <c r="SYI3" s="165"/>
      <c r="SYJ3" s="165"/>
      <c r="SYK3" s="165"/>
      <c r="SYL3" s="165"/>
      <c r="SYM3" s="165"/>
      <c r="SYN3" s="165"/>
      <c r="SYO3" s="165"/>
      <c r="SYP3" s="165"/>
      <c r="SYQ3" s="165"/>
      <c r="SYR3" s="165"/>
      <c r="SYS3" s="165"/>
      <c r="SYT3" s="165"/>
      <c r="SYU3" s="165"/>
      <c r="SYV3" s="165"/>
      <c r="SYW3" s="165"/>
      <c r="SYX3" s="165"/>
      <c r="SYY3" s="165"/>
      <c r="SYZ3" s="165"/>
      <c r="SZA3" s="165"/>
      <c r="SZB3" s="165"/>
      <c r="SZC3" s="165"/>
      <c r="SZD3" s="165"/>
      <c r="SZE3" s="165"/>
      <c r="SZF3" s="165"/>
      <c r="SZG3" s="165"/>
      <c r="SZH3" s="165"/>
      <c r="SZI3" s="165"/>
      <c r="SZJ3" s="165"/>
      <c r="SZK3" s="165"/>
      <c r="SZL3" s="165"/>
      <c r="SZM3" s="165"/>
      <c r="SZN3" s="165"/>
      <c r="SZO3" s="165"/>
      <c r="SZP3" s="165"/>
      <c r="SZQ3" s="165"/>
      <c r="SZR3" s="165"/>
      <c r="SZS3" s="165"/>
      <c r="SZT3" s="165"/>
      <c r="SZU3" s="165"/>
      <c r="SZV3" s="165"/>
      <c r="SZW3" s="165"/>
      <c r="SZX3" s="165"/>
      <c r="SZY3" s="165"/>
      <c r="SZZ3" s="165"/>
      <c r="TAA3" s="165"/>
      <c r="TAB3" s="165"/>
      <c r="TAC3" s="165"/>
      <c r="TAD3" s="165"/>
      <c r="TAE3" s="165"/>
      <c r="TAF3" s="165"/>
      <c r="TAG3" s="165"/>
      <c r="TAH3" s="165"/>
      <c r="TAI3" s="165"/>
      <c r="TAJ3" s="165"/>
      <c r="TAK3" s="165"/>
      <c r="TAL3" s="165"/>
      <c r="TAM3" s="165"/>
      <c r="TAN3" s="165"/>
      <c r="TAO3" s="165"/>
      <c r="TAP3" s="165"/>
      <c r="TAQ3" s="165"/>
      <c r="TAR3" s="165"/>
      <c r="TAS3" s="165"/>
      <c r="TAT3" s="165"/>
      <c r="TAU3" s="165"/>
      <c r="TAV3" s="165"/>
      <c r="TAW3" s="165"/>
      <c r="TAX3" s="165"/>
      <c r="TAY3" s="165"/>
      <c r="TAZ3" s="165"/>
      <c r="TBA3" s="165"/>
      <c r="TBB3" s="165"/>
      <c r="TBC3" s="165"/>
      <c r="TBD3" s="165"/>
      <c r="TBE3" s="165"/>
      <c r="TBF3" s="165"/>
      <c r="TBG3" s="165"/>
      <c r="TBH3" s="165"/>
      <c r="TBI3" s="165"/>
      <c r="TBJ3" s="165"/>
      <c r="TBK3" s="165"/>
      <c r="TBL3" s="165"/>
      <c r="TBM3" s="165"/>
      <c r="TBN3" s="165"/>
      <c r="TBO3" s="165"/>
      <c r="TBP3" s="165"/>
      <c r="TBQ3" s="165"/>
      <c r="TBR3" s="165"/>
      <c r="TBS3" s="165"/>
      <c r="TBT3" s="165"/>
      <c r="TBU3" s="165"/>
      <c r="TBV3" s="165"/>
      <c r="TBW3" s="165"/>
      <c r="TBX3" s="165"/>
      <c r="TBY3" s="165"/>
      <c r="TBZ3" s="165"/>
      <c r="TCA3" s="165"/>
      <c r="TCB3" s="165"/>
      <c r="TCC3" s="165"/>
      <c r="TCD3" s="165"/>
      <c r="TCE3" s="165"/>
      <c r="TCF3" s="165"/>
      <c r="TCG3" s="165"/>
      <c r="TCH3" s="165"/>
      <c r="TCI3" s="165"/>
      <c r="TCJ3" s="165"/>
      <c r="TCK3" s="165"/>
      <c r="TCL3" s="165"/>
      <c r="TCM3" s="165"/>
      <c r="TCN3" s="165"/>
      <c r="TCO3" s="165"/>
      <c r="TCP3" s="165"/>
      <c r="TCQ3" s="165"/>
      <c r="TCR3" s="165"/>
      <c r="TCS3" s="165"/>
      <c r="TCT3" s="165"/>
      <c r="TCU3" s="165"/>
      <c r="TCV3" s="165"/>
      <c r="TCW3" s="165"/>
      <c r="TCX3" s="165"/>
      <c r="TCY3" s="165"/>
      <c r="TCZ3" s="165"/>
      <c r="TDA3" s="165"/>
      <c r="TDB3" s="165"/>
      <c r="TDC3" s="165"/>
      <c r="TDD3" s="165"/>
      <c r="TDE3" s="165"/>
      <c r="TDF3" s="165"/>
      <c r="TDG3" s="165"/>
      <c r="TDH3" s="165"/>
      <c r="TDI3" s="165"/>
      <c r="TDJ3" s="165"/>
      <c r="TDK3" s="165"/>
      <c r="TDL3" s="165"/>
      <c r="TDM3" s="165"/>
      <c r="TDN3" s="165"/>
      <c r="TDO3" s="165"/>
      <c r="TDP3" s="165"/>
      <c r="TDQ3" s="165"/>
      <c r="TDR3" s="165"/>
      <c r="TDS3" s="165"/>
      <c r="TDT3" s="165"/>
      <c r="TDU3" s="165"/>
      <c r="TDV3" s="165"/>
      <c r="TDW3" s="165"/>
      <c r="TDX3" s="165"/>
      <c r="TDY3" s="165"/>
      <c r="TDZ3" s="165"/>
      <c r="TEA3" s="165"/>
      <c r="TEB3" s="165"/>
      <c r="TEC3" s="165"/>
      <c r="TED3" s="165"/>
      <c r="TEE3" s="165"/>
      <c r="TEF3" s="165"/>
      <c r="TEG3" s="165"/>
      <c r="TEH3" s="165"/>
      <c r="TEI3" s="165"/>
      <c r="TEJ3" s="165"/>
      <c r="TEK3" s="165"/>
      <c r="TEL3" s="165"/>
      <c r="TEM3" s="165"/>
      <c r="TEN3" s="165"/>
      <c r="TEO3" s="165"/>
      <c r="TEP3" s="165"/>
      <c r="TEQ3" s="165"/>
      <c r="TER3" s="165"/>
      <c r="TES3" s="165"/>
      <c r="TET3" s="165"/>
      <c r="TEU3" s="165"/>
      <c r="TEV3" s="165"/>
      <c r="TEW3" s="165"/>
      <c r="TEX3" s="165"/>
      <c r="TEY3" s="165"/>
      <c r="TEZ3" s="165"/>
      <c r="TFA3" s="165"/>
      <c r="TFB3" s="165"/>
      <c r="TFC3" s="165"/>
      <c r="TFD3" s="165"/>
      <c r="TFE3" s="165"/>
      <c r="TFF3" s="165"/>
      <c r="TFG3" s="165"/>
      <c r="TFH3" s="165"/>
      <c r="TFI3" s="165"/>
      <c r="TFJ3" s="165"/>
      <c r="TFK3" s="165"/>
      <c r="TFL3" s="165"/>
      <c r="TFM3" s="165"/>
      <c r="TFN3" s="165"/>
      <c r="TFO3" s="165"/>
      <c r="TFP3" s="165"/>
      <c r="TFQ3" s="165"/>
      <c r="TFR3" s="165"/>
      <c r="TFS3" s="165"/>
      <c r="TFT3" s="165"/>
      <c r="TFU3" s="165"/>
      <c r="TFV3" s="165"/>
      <c r="TFW3" s="165"/>
      <c r="TFX3" s="165"/>
      <c r="TFY3" s="165"/>
      <c r="TFZ3" s="165"/>
      <c r="TGA3" s="165"/>
      <c r="TGB3" s="165"/>
      <c r="TGC3" s="165"/>
      <c r="TGD3" s="165"/>
      <c r="TGE3" s="165"/>
      <c r="TGF3" s="165"/>
      <c r="TGG3" s="165"/>
      <c r="TGH3" s="165"/>
      <c r="TGI3" s="165"/>
      <c r="TGJ3" s="165"/>
      <c r="TGK3" s="165"/>
      <c r="TGL3" s="165"/>
      <c r="TGM3" s="165"/>
      <c r="TGN3" s="165"/>
      <c r="TGO3" s="165"/>
      <c r="TGP3" s="165"/>
      <c r="TGQ3" s="165"/>
      <c r="TGR3" s="165"/>
      <c r="TGS3" s="165"/>
      <c r="TGT3" s="165"/>
      <c r="TGU3" s="165"/>
      <c r="TGV3" s="165"/>
      <c r="TGW3" s="165"/>
      <c r="TGX3" s="165"/>
      <c r="TGY3" s="165"/>
      <c r="TGZ3" s="165"/>
      <c r="THA3" s="165"/>
      <c r="THB3" s="165"/>
      <c r="THC3" s="165"/>
      <c r="THD3" s="165"/>
      <c r="THE3" s="165"/>
      <c r="THF3" s="165"/>
      <c r="THG3" s="165"/>
      <c r="THH3" s="165"/>
      <c r="THI3" s="165"/>
      <c r="THJ3" s="165"/>
      <c r="THK3" s="165"/>
      <c r="THL3" s="165"/>
      <c r="THM3" s="165"/>
      <c r="THN3" s="165"/>
      <c r="THO3" s="165"/>
      <c r="THP3" s="165"/>
      <c r="THQ3" s="165"/>
      <c r="THR3" s="165"/>
      <c r="THS3" s="165"/>
      <c r="THT3" s="165"/>
      <c r="THU3" s="165"/>
      <c r="THV3" s="165"/>
      <c r="THW3" s="165"/>
      <c r="THX3" s="165"/>
      <c r="THY3" s="165"/>
      <c r="THZ3" s="165"/>
      <c r="TIA3" s="165"/>
      <c r="TIB3" s="165"/>
      <c r="TIC3" s="165"/>
      <c r="TID3" s="165"/>
      <c r="TIE3" s="165"/>
      <c r="TIF3" s="165"/>
      <c r="TIG3" s="165"/>
      <c r="TIH3" s="165"/>
      <c r="TII3" s="165"/>
      <c r="TIJ3" s="165"/>
      <c r="TIK3" s="165"/>
      <c r="TIL3" s="165"/>
      <c r="TIM3" s="165"/>
      <c r="TIN3" s="165"/>
      <c r="TIO3" s="165"/>
      <c r="TIP3" s="165"/>
      <c r="TIQ3" s="165"/>
      <c r="TIR3" s="165"/>
      <c r="TIS3" s="165"/>
      <c r="TIT3" s="165"/>
      <c r="TIU3" s="165"/>
      <c r="TIV3" s="165"/>
      <c r="TIW3" s="165"/>
      <c r="TIX3" s="165"/>
      <c r="TIY3" s="165"/>
      <c r="TIZ3" s="165"/>
      <c r="TJA3" s="165"/>
      <c r="TJB3" s="165"/>
      <c r="TJC3" s="165"/>
      <c r="TJD3" s="165"/>
      <c r="TJE3" s="165"/>
      <c r="TJF3" s="165"/>
      <c r="TJG3" s="165"/>
      <c r="TJH3" s="165"/>
      <c r="TJI3" s="165"/>
      <c r="TJJ3" s="165"/>
      <c r="TJK3" s="165"/>
      <c r="TJL3" s="165"/>
      <c r="TJM3" s="165"/>
      <c r="TJN3" s="165"/>
      <c r="TJO3" s="165"/>
      <c r="TJP3" s="165"/>
      <c r="TJQ3" s="165"/>
      <c r="TJR3" s="165"/>
      <c r="TJS3" s="165"/>
      <c r="TJT3" s="165"/>
      <c r="TJU3" s="165"/>
      <c r="TJV3" s="165"/>
      <c r="TJW3" s="165"/>
      <c r="TJX3" s="165"/>
      <c r="TJY3" s="165"/>
      <c r="TJZ3" s="165"/>
      <c r="TKA3" s="165"/>
      <c r="TKB3" s="165"/>
      <c r="TKC3" s="165"/>
      <c r="TKD3" s="165"/>
      <c r="TKE3" s="165"/>
      <c r="TKF3" s="165"/>
      <c r="TKG3" s="165"/>
      <c r="TKH3" s="165"/>
      <c r="TKI3" s="165"/>
      <c r="TKJ3" s="165"/>
      <c r="TKK3" s="165"/>
      <c r="TKL3" s="165"/>
      <c r="TKM3" s="165"/>
      <c r="TKN3" s="165"/>
      <c r="TKO3" s="165"/>
      <c r="TKP3" s="165"/>
      <c r="TKQ3" s="165"/>
      <c r="TKR3" s="165"/>
      <c r="TKS3" s="165"/>
      <c r="TKT3" s="165"/>
      <c r="TKU3" s="165"/>
      <c r="TKV3" s="165"/>
      <c r="TKW3" s="165"/>
      <c r="TKX3" s="165"/>
      <c r="TKY3" s="165"/>
      <c r="TKZ3" s="165"/>
      <c r="TLA3" s="165"/>
      <c r="TLB3" s="165"/>
      <c r="TLC3" s="165"/>
      <c r="TLD3" s="165"/>
      <c r="TLE3" s="165"/>
      <c r="TLF3" s="165"/>
      <c r="TLG3" s="165"/>
      <c r="TLH3" s="165"/>
      <c r="TLI3" s="165"/>
      <c r="TLJ3" s="165"/>
      <c r="TLK3" s="165"/>
      <c r="TLL3" s="165"/>
      <c r="TLM3" s="165"/>
      <c r="TLN3" s="165"/>
      <c r="TLO3" s="165"/>
      <c r="TLP3" s="165"/>
      <c r="TLQ3" s="165"/>
      <c r="TLR3" s="165"/>
      <c r="TLS3" s="165"/>
      <c r="TLT3" s="165"/>
      <c r="TLU3" s="165"/>
      <c r="TLV3" s="165"/>
      <c r="TLW3" s="165"/>
      <c r="TLX3" s="165"/>
      <c r="TLY3" s="165"/>
      <c r="TLZ3" s="165"/>
      <c r="TMA3" s="165"/>
      <c r="TMB3" s="165"/>
      <c r="TMC3" s="165"/>
      <c r="TMD3" s="165"/>
      <c r="TME3" s="165"/>
      <c r="TMF3" s="165"/>
      <c r="TMG3" s="165"/>
      <c r="TMH3" s="165"/>
      <c r="TMI3" s="165"/>
      <c r="TMJ3" s="165"/>
      <c r="TMK3" s="165"/>
      <c r="TML3" s="165"/>
      <c r="TMM3" s="165"/>
      <c r="TMN3" s="165"/>
      <c r="TMO3" s="165"/>
      <c r="TMP3" s="165"/>
      <c r="TMQ3" s="165"/>
      <c r="TMR3" s="165"/>
      <c r="TMS3" s="165"/>
      <c r="TMT3" s="165"/>
      <c r="TMU3" s="165"/>
      <c r="TMV3" s="165"/>
      <c r="TMW3" s="165"/>
      <c r="TMX3" s="165"/>
      <c r="TMY3" s="165"/>
      <c r="TMZ3" s="165"/>
      <c r="TNA3" s="165"/>
      <c r="TNB3" s="165"/>
      <c r="TNC3" s="165"/>
      <c r="TND3" s="165"/>
      <c r="TNE3" s="165"/>
      <c r="TNF3" s="165"/>
      <c r="TNG3" s="165"/>
      <c r="TNH3" s="165"/>
      <c r="TNI3" s="165"/>
      <c r="TNJ3" s="165"/>
      <c r="TNK3" s="165"/>
      <c r="TNL3" s="165"/>
      <c r="TNM3" s="165"/>
      <c r="TNN3" s="165"/>
      <c r="TNO3" s="165"/>
      <c r="TNP3" s="165"/>
      <c r="TNQ3" s="165"/>
      <c r="TNR3" s="165"/>
      <c r="TNS3" s="165"/>
      <c r="TNT3" s="165"/>
      <c r="TNU3" s="165"/>
      <c r="TNV3" s="165"/>
      <c r="TNW3" s="165"/>
      <c r="TNX3" s="165"/>
      <c r="TNY3" s="165"/>
      <c r="TNZ3" s="165"/>
      <c r="TOA3" s="165"/>
      <c r="TOB3" s="165"/>
      <c r="TOC3" s="165"/>
      <c r="TOD3" s="165"/>
      <c r="TOE3" s="165"/>
      <c r="TOF3" s="165"/>
      <c r="TOG3" s="165"/>
      <c r="TOH3" s="165"/>
      <c r="TOI3" s="165"/>
      <c r="TOJ3" s="165"/>
      <c r="TOK3" s="165"/>
      <c r="TOL3" s="165"/>
      <c r="TOM3" s="165"/>
      <c r="TON3" s="165"/>
      <c r="TOO3" s="165"/>
      <c r="TOP3" s="165"/>
      <c r="TOQ3" s="165"/>
      <c r="TOR3" s="165"/>
      <c r="TOS3" s="165"/>
      <c r="TOT3" s="165"/>
      <c r="TOU3" s="165"/>
      <c r="TOV3" s="165"/>
      <c r="TOW3" s="165"/>
      <c r="TOX3" s="165"/>
      <c r="TOY3" s="165"/>
      <c r="TOZ3" s="165"/>
      <c r="TPA3" s="165"/>
      <c r="TPB3" s="165"/>
      <c r="TPC3" s="165"/>
      <c r="TPD3" s="165"/>
      <c r="TPE3" s="165"/>
      <c r="TPF3" s="165"/>
      <c r="TPG3" s="165"/>
      <c r="TPH3" s="165"/>
      <c r="TPI3" s="165"/>
      <c r="TPJ3" s="165"/>
      <c r="TPK3" s="165"/>
      <c r="TPL3" s="165"/>
      <c r="TPM3" s="165"/>
      <c r="TPN3" s="165"/>
      <c r="TPO3" s="165"/>
      <c r="TPP3" s="165"/>
      <c r="TPQ3" s="165"/>
      <c r="TPR3" s="165"/>
      <c r="TPS3" s="165"/>
      <c r="TPT3" s="165"/>
      <c r="TPU3" s="165"/>
      <c r="TPV3" s="165"/>
      <c r="TPW3" s="165"/>
      <c r="TPX3" s="165"/>
      <c r="TPY3" s="165"/>
      <c r="TPZ3" s="165"/>
      <c r="TQA3" s="165"/>
      <c r="TQB3" s="165"/>
      <c r="TQC3" s="165"/>
      <c r="TQD3" s="165"/>
      <c r="TQE3" s="165"/>
      <c r="TQF3" s="165"/>
      <c r="TQG3" s="165"/>
      <c r="TQH3" s="165"/>
      <c r="TQI3" s="165"/>
      <c r="TQJ3" s="165"/>
      <c r="TQK3" s="165"/>
      <c r="TQL3" s="165"/>
      <c r="TQM3" s="165"/>
      <c r="TQN3" s="165"/>
      <c r="TQO3" s="165"/>
      <c r="TQP3" s="165"/>
      <c r="TQQ3" s="165"/>
      <c r="TQR3" s="165"/>
      <c r="TQS3" s="165"/>
      <c r="TQT3" s="165"/>
      <c r="TQU3" s="165"/>
      <c r="TQV3" s="165"/>
      <c r="TQW3" s="165"/>
      <c r="TQX3" s="165"/>
      <c r="TQY3" s="165"/>
      <c r="TQZ3" s="165"/>
      <c r="TRA3" s="165"/>
      <c r="TRB3" s="165"/>
      <c r="TRC3" s="165"/>
      <c r="TRD3" s="165"/>
      <c r="TRE3" s="165"/>
      <c r="TRF3" s="165"/>
      <c r="TRG3" s="165"/>
      <c r="TRH3" s="165"/>
      <c r="TRI3" s="165"/>
      <c r="TRJ3" s="165"/>
      <c r="TRK3" s="165"/>
      <c r="TRL3" s="165"/>
      <c r="TRM3" s="165"/>
      <c r="TRN3" s="165"/>
      <c r="TRO3" s="165"/>
      <c r="TRP3" s="165"/>
      <c r="TRQ3" s="165"/>
      <c r="TRR3" s="165"/>
      <c r="TRS3" s="165"/>
      <c r="TRT3" s="165"/>
      <c r="TRU3" s="165"/>
      <c r="TRV3" s="165"/>
      <c r="TRW3" s="165"/>
      <c r="TRX3" s="165"/>
      <c r="TRY3" s="165"/>
      <c r="TRZ3" s="165"/>
      <c r="TSA3" s="165"/>
      <c r="TSB3" s="165"/>
      <c r="TSC3" s="165"/>
      <c r="TSD3" s="165"/>
      <c r="TSE3" s="165"/>
      <c r="TSF3" s="165"/>
      <c r="TSG3" s="165"/>
      <c r="TSH3" s="165"/>
      <c r="TSI3" s="165"/>
      <c r="TSJ3" s="165"/>
      <c r="TSK3" s="165"/>
      <c r="TSL3" s="165"/>
      <c r="TSM3" s="165"/>
      <c r="TSN3" s="165"/>
      <c r="TSO3" s="165"/>
      <c r="TSP3" s="165"/>
      <c r="TSQ3" s="165"/>
      <c r="TSR3" s="165"/>
      <c r="TSS3" s="165"/>
      <c r="TST3" s="165"/>
      <c r="TSU3" s="165"/>
      <c r="TSV3" s="165"/>
      <c r="TSW3" s="165"/>
      <c r="TSX3" s="165"/>
      <c r="TSY3" s="165"/>
      <c r="TSZ3" s="165"/>
      <c r="TTA3" s="165"/>
      <c r="TTB3" s="165"/>
      <c r="TTC3" s="165"/>
      <c r="TTD3" s="165"/>
      <c r="TTE3" s="165"/>
      <c r="TTF3" s="165"/>
      <c r="TTG3" s="165"/>
      <c r="TTH3" s="165"/>
      <c r="TTI3" s="165"/>
      <c r="TTJ3" s="165"/>
      <c r="TTK3" s="165"/>
      <c r="TTL3" s="165"/>
      <c r="TTM3" s="165"/>
      <c r="TTN3" s="165"/>
      <c r="TTO3" s="165"/>
      <c r="TTP3" s="165"/>
      <c r="TTQ3" s="165"/>
      <c r="TTR3" s="165"/>
      <c r="TTS3" s="165"/>
      <c r="TTT3" s="165"/>
      <c r="TTU3" s="165"/>
      <c r="TTV3" s="165"/>
      <c r="TTW3" s="165"/>
      <c r="TTX3" s="165"/>
      <c r="TTY3" s="165"/>
      <c r="TTZ3" s="165"/>
      <c r="TUA3" s="165"/>
      <c r="TUB3" s="165"/>
      <c r="TUC3" s="165"/>
      <c r="TUD3" s="165"/>
      <c r="TUE3" s="165"/>
      <c r="TUF3" s="165"/>
      <c r="TUG3" s="165"/>
      <c r="TUH3" s="165"/>
      <c r="TUI3" s="165"/>
      <c r="TUJ3" s="165"/>
      <c r="TUK3" s="165"/>
      <c r="TUL3" s="165"/>
      <c r="TUM3" s="165"/>
      <c r="TUN3" s="165"/>
      <c r="TUO3" s="165"/>
      <c r="TUP3" s="165"/>
      <c r="TUQ3" s="165"/>
      <c r="TUR3" s="165"/>
      <c r="TUS3" s="165"/>
      <c r="TUT3" s="165"/>
      <c r="TUU3" s="165"/>
      <c r="TUV3" s="165"/>
      <c r="TUW3" s="165"/>
      <c r="TUX3" s="165"/>
      <c r="TUY3" s="165"/>
      <c r="TUZ3" s="165"/>
      <c r="TVA3" s="165"/>
      <c r="TVB3" s="165"/>
      <c r="TVC3" s="165"/>
      <c r="TVD3" s="165"/>
      <c r="TVE3" s="165"/>
      <c r="TVF3" s="165"/>
      <c r="TVG3" s="165"/>
      <c r="TVH3" s="165"/>
      <c r="TVI3" s="165"/>
      <c r="TVJ3" s="165"/>
      <c r="TVK3" s="165"/>
      <c r="TVL3" s="165"/>
      <c r="TVM3" s="165"/>
      <c r="TVN3" s="165"/>
      <c r="TVO3" s="165"/>
      <c r="TVP3" s="165"/>
      <c r="TVQ3" s="165"/>
      <c r="TVR3" s="165"/>
      <c r="TVS3" s="165"/>
      <c r="TVT3" s="165"/>
      <c r="TVU3" s="165"/>
      <c r="TVV3" s="165"/>
      <c r="TVW3" s="165"/>
      <c r="TVX3" s="165"/>
      <c r="TVY3" s="165"/>
      <c r="TVZ3" s="165"/>
      <c r="TWA3" s="165"/>
      <c r="TWB3" s="165"/>
      <c r="TWC3" s="165"/>
      <c r="TWD3" s="165"/>
      <c r="TWE3" s="165"/>
      <c r="TWF3" s="165"/>
      <c r="TWG3" s="165"/>
      <c r="TWH3" s="165"/>
      <c r="TWI3" s="165"/>
      <c r="TWJ3" s="165"/>
      <c r="TWK3" s="165"/>
      <c r="TWL3" s="165"/>
      <c r="TWM3" s="165"/>
      <c r="TWN3" s="165"/>
      <c r="TWO3" s="165"/>
      <c r="TWP3" s="165"/>
      <c r="TWQ3" s="165"/>
      <c r="TWR3" s="165"/>
      <c r="TWS3" s="165"/>
      <c r="TWT3" s="165"/>
      <c r="TWU3" s="165"/>
      <c r="TWV3" s="165"/>
      <c r="TWW3" s="165"/>
      <c r="TWX3" s="165"/>
      <c r="TWY3" s="165"/>
      <c r="TWZ3" s="165"/>
      <c r="TXA3" s="165"/>
      <c r="TXB3" s="165"/>
      <c r="TXC3" s="165"/>
      <c r="TXD3" s="165"/>
      <c r="TXE3" s="165"/>
      <c r="TXF3" s="165"/>
      <c r="TXG3" s="165"/>
      <c r="TXH3" s="165"/>
      <c r="TXI3" s="165"/>
      <c r="TXJ3" s="165"/>
      <c r="TXK3" s="165"/>
      <c r="TXL3" s="165"/>
      <c r="TXM3" s="165"/>
      <c r="TXN3" s="165"/>
      <c r="TXO3" s="165"/>
      <c r="TXP3" s="165"/>
      <c r="TXQ3" s="165"/>
      <c r="TXR3" s="165"/>
      <c r="TXS3" s="165"/>
      <c r="TXT3" s="165"/>
      <c r="TXU3" s="165"/>
      <c r="TXV3" s="165"/>
      <c r="TXW3" s="165"/>
      <c r="TXX3" s="165"/>
      <c r="TXY3" s="165"/>
      <c r="TXZ3" s="165"/>
      <c r="TYA3" s="165"/>
      <c r="TYB3" s="165"/>
      <c r="TYC3" s="165"/>
      <c r="TYD3" s="165"/>
      <c r="TYE3" s="165"/>
      <c r="TYF3" s="165"/>
      <c r="TYG3" s="165"/>
      <c r="TYH3" s="165"/>
      <c r="TYI3" s="165"/>
      <c r="TYJ3" s="165"/>
      <c r="TYK3" s="165"/>
      <c r="TYL3" s="165"/>
      <c r="TYM3" s="165"/>
      <c r="TYN3" s="165"/>
      <c r="TYO3" s="165"/>
      <c r="TYP3" s="165"/>
      <c r="TYQ3" s="165"/>
      <c r="TYR3" s="165"/>
      <c r="TYS3" s="165"/>
      <c r="TYT3" s="165"/>
      <c r="TYU3" s="165"/>
      <c r="TYV3" s="165"/>
      <c r="TYW3" s="165"/>
      <c r="TYX3" s="165"/>
      <c r="TYY3" s="165"/>
      <c r="TYZ3" s="165"/>
      <c r="TZA3" s="165"/>
      <c r="TZB3" s="165"/>
      <c r="TZC3" s="165"/>
      <c r="TZD3" s="165"/>
      <c r="TZE3" s="165"/>
      <c r="TZF3" s="165"/>
      <c r="TZG3" s="165"/>
      <c r="TZH3" s="165"/>
      <c r="TZI3" s="165"/>
      <c r="TZJ3" s="165"/>
      <c r="TZK3" s="165"/>
      <c r="TZL3" s="165"/>
      <c r="TZM3" s="165"/>
      <c r="TZN3" s="165"/>
      <c r="TZO3" s="165"/>
      <c r="TZP3" s="165"/>
      <c r="TZQ3" s="165"/>
      <c r="TZR3" s="165"/>
      <c r="TZS3" s="165"/>
      <c r="TZT3" s="165"/>
      <c r="TZU3" s="165"/>
      <c r="TZV3" s="165"/>
      <c r="TZW3" s="165"/>
      <c r="TZX3" s="165"/>
      <c r="TZY3" s="165"/>
      <c r="TZZ3" s="165"/>
      <c r="UAA3" s="165"/>
      <c r="UAB3" s="165"/>
      <c r="UAC3" s="165"/>
      <c r="UAD3" s="165"/>
      <c r="UAE3" s="165"/>
      <c r="UAF3" s="165"/>
      <c r="UAG3" s="165"/>
      <c r="UAH3" s="165"/>
      <c r="UAI3" s="165"/>
      <c r="UAJ3" s="165"/>
      <c r="UAK3" s="165"/>
      <c r="UAL3" s="165"/>
      <c r="UAM3" s="165"/>
      <c r="UAN3" s="165"/>
      <c r="UAO3" s="165"/>
      <c r="UAP3" s="165"/>
      <c r="UAQ3" s="165"/>
      <c r="UAR3" s="165"/>
      <c r="UAS3" s="165"/>
      <c r="UAT3" s="165"/>
      <c r="UAU3" s="165"/>
      <c r="UAV3" s="165"/>
      <c r="UAW3" s="165"/>
      <c r="UAX3" s="165"/>
      <c r="UAY3" s="165"/>
      <c r="UAZ3" s="165"/>
      <c r="UBA3" s="165"/>
      <c r="UBB3" s="165"/>
      <c r="UBC3" s="165"/>
      <c r="UBD3" s="165"/>
      <c r="UBE3" s="165"/>
      <c r="UBF3" s="165"/>
      <c r="UBG3" s="165"/>
      <c r="UBH3" s="165"/>
      <c r="UBI3" s="165"/>
      <c r="UBJ3" s="165"/>
      <c r="UBK3" s="165"/>
      <c r="UBL3" s="165"/>
      <c r="UBM3" s="165"/>
      <c r="UBN3" s="165"/>
      <c r="UBO3" s="165"/>
      <c r="UBP3" s="165"/>
      <c r="UBQ3" s="165"/>
      <c r="UBR3" s="165"/>
      <c r="UBS3" s="165"/>
      <c r="UBT3" s="165"/>
      <c r="UBU3" s="165"/>
      <c r="UBV3" s="165"/>
      <c r="UBW3" s="165"/>
      <c r="UBX3" s="165"/>
      <c r="UBY3" s="165"/>
      <c r="UBZ3" s="165"/>
      <c r="UCA3" s="165"/>
      <c r="UCB3" s="165"/>
      <c r="UCC3" s="165"/>
      <c r="UCD3" s="165"/>
      <c r="UCE3" s="165"/>
      <c r="UCF3" s="165"/>
      <c r="UCG3" s="165"/>
      <c r="UCH3" s="165"/>
      <c r="UCI3" s="165"/>
      <c r="UCJ3" s="165"/>
      <c r="UCK3" s="165"/>
      <c r="UCL3" s="165"/>
      <c r="UCM3" s="165"/>
      <c r="UCN3" s="165"/>
      <c r="UCO3" s="165"/>
      <c r="UCP3" s="165"/>
      <c r="UCQ3" s="165"/>
      <c r="UCR3" s="165"/>
      <c r="UCS3" s="165"/>
      <c r="UCT3" s="165"/>
      <c r="UCU3" s="165"/>
      <c r="UCV3" s="165"/>
      <c r="UCW3" s="165"/>
      <c r="UCX3" s="165"/>
      <c r="UCY3" s="165"/>
      <c r="UCZ3" s="165"/>
      <c r="UDA3" s="165"/>
      <c r="UDB3" s="165"/>
      <c r="UDC3" s="165"/>
      <c r="UDD3" s="165"/>
      <c r="UDE3" s="165"/>
      <c r="UDF3" s="165"/>
      <c r="UDG3" s="165"/>
      <c r="UDH3" s="165"/>
      <c r="UDI3" s="165"/>
      <c r="UDJ3" s="165"/>
      <c r="UDK3" s="165"/>
      <c r="UDL3" s="165"/>
      <c r="UDM3" s="165"/>
      <c r="UDN3" s="165"/>
      <c r="UDO3" s="165"/>
      <c r="UDP3" s="165"/>
      <c r="UDQ3" s="165"/>
      <c r="UDR3" s="165"/>
      <c r="UDS3" s="165"/>
      <c r="UDT3" s="165"/>
      <c r="UDU3" s="165"/>
      <c r="UDV3" s="165"/>
      <c r="UDW3" s="165"/>
      <c r="UDX3" s="165"/>
      <c r="UDY3" s="165"/>
      <c r="UDZ3" s="165"/>
      <c r="UEA3" s="165"/>
      <c r="UEB3" s="165"/>
      <c r="UEC3" s="165"/>
      <c r="UED3" s="165"/>
      <c r="UEE3" s="165"/>
      <c r="UEF3" s="165"/>
      <c r="UEG3" s="165"/>
      <c r="UEH3" s="165"/>
      <c r="UEI3" s="165"/>
      <c r="UEJ3" s="165"/>
      <c r="UEK3" s="165"/>
      <c r="UEL3" s="165"/>
      <c r="UEM3" s="165"/>
      <c r="UEN3" s="165"/>
      <c r="UEO3" s="165"/>
      <c r="UEP3" s="165"/>
      <c r="UEQ3" s="165"/>
      <c r="UER3" s="165"/>
      <c r="UES3" s="165"/>
      <c r="UET3" s="165"/>
      <c r="UEU3" s="165"/>
      <c r="UEV3" s="165"/>
      <c r="UEW3" s="165"/>
      <c r="UEX3" s="165"/>
      <c r="UEY3" s="165"/>
      <c r="UEZ3" s="165"/>
      <c r="UFA3" s="165"/>
      <c r="UFB3" s="165"/>
      <c r="UFC3" s="165"/>
      <c r="UFD3" s="165"/>
      <c r="UFE3" s="165"/>
      <c r="UFF3" s="165"/>
      <c r="UFG3" s="165"/>
      <c r="UFH3" s="165"/>
      <c r="UFI3" s="165"/>
      <c r="UFJ3" s="165"/>
      <c r="UFK3" s="165"/>
      <c r="UFL3" s="165"/>
      <c r="UFM3" s="165"/>
      <c r="UFN3" s="165"/>
      <c r="UFO3" s="165"/>
      <c r="UFP3" s="165"/>
      <c r="UFQ3" s="165"/>
      <c r="UFR3" s="165"/>
      <c r="UFS3" s="165"/>
      <c r="UFT3" s="165"/>
      <c r="UFU3" s="165"/>
      <c r="UFV3" s="165"/>
      <c r="UFW3" s="165"/>
      <c r="UFX3" s="165"/>
      <c r="UFY3" s="165"/>
      <c r="UFZ3" s="165"/>
      <c r="UGA3" s="165"/>
      <c r="UGB3" s="165"/>
      <c r="UGC3" s="165"/>
      <c r="UGD3" s="165"/>
      <c r="UGE3" s="165"/>
      <c r="UGF3" s="165"/>
      <c r="UGG3" s="165"/>
      <c r="UGH3" s="165"/>
      <c r="UGI3" s="165"/>
      <c r="UGJ3" s="165"/>
      <c r="UGK3" s="165"/>
      <c r="UGL3" s="165"/>
      <c r="UGM3" s="165"/>
      <c r="UGN3" s="165"/>
      <c r="UGO3" s="165"/>
      <c r="UGP3" s="165"/>
      <c r="UGQ3" s="165"/>
      <c r="UGR3" s="165"/>
      <c r="UGS3" s="165"/>
      <c r="UGT3" s="165"/>
      <c r="UGU3" s="165"/>
      <c r="UGV3" s="165"/>
      <c r="UGW3" s="165"/>
      <c r="UGX3" s="165"/>
      <c r="UGY3" s="165"/>
      <c r="UGZ3" s="165"/>
      <c r="UHA3" s="165"/>
      <c r="UHB3" s="165"/>
      <c r="UHC3" s="165"/>
      <c r="UHD3" s="165"/>
      <c r="UHE3" s="165"/>
      <c r="UHF3" s="165"/>
      <c r="UHG3" s="165"/>
      <c r="UHH3" s="165"/>
      <c r="UHI3" s="165"/>
      <c r="UHJ3" s="165"/>
      <c r="UHK3" s="165"/>
      <c r="UHL3" s="165"/>
      <c r="UHM3" s="165"/>
      <c r="UHN3" s="165"/>
      <c r="UHO3" s="165"/>
      <c r="UHP3" s="165"/>
      <c r="UHQ3" s="165"/>
      <c r="UHR3" s="165"/>
      <c r="UHS3" s="165"/>
      <c r="UHT3" s="165"/>
      <c r="UHU3" s="165"/>
      <c r="UHV3" s="165"/>
      <c r="UHW3" s="165"/>
      <c r="UHX3" s="165"/>
      <c r="UHY3" s="165"/>
      <c r="UHZ3" s="165"/>
      <c r="UIA3" s="165"/>
      <c r="UIB3" s="165"/>
      <c r="UIC3" s="165"/>
      <c r="UID3" s="165"/>
      <c r="UIE3" s="165"/>
      <c r="UIF3" s="165"/>
      <c r="UIG3" s="165"/>
      <c r="UIH3" s="165"/>
      <c r="UII3" s="165"/>
      <c r="UIJ3" s="165"/>
      <c r="UIK3" s="165"/>
      <c r="UIL3" s="165"/>
      <c r="UIM3" s="165"/>
      <c r="UIN3" s="165"/>
      <c r="UIO3" s="165"/>
      <c r="UIP3" s="165"/>
      <c r="UIQ3" s="165"/>
      <c r="UIR3" s="165"/>
      <c r="UIS3" s="165"/>
      <c r="UIT3" s="165"/>
      <c r="UIU3" s="165"/>
      <c r="UIV3" s="165"/>
      <c r="UIW3" s="165"/>
      <c r="UIX3" s="165"/>
      <c r="UIY3" s="165"/>
      <c r="UIZ3" s="165"/>
      <c r="UJA3" s="165"/>
      <c r="UJB3" s="165"/>
      <c r="UJC3" s="165"/>
      <c r="UJD3" s="165"/>
      <c r="UJE3" s="165"/>
      <c r="UJF3" s="165"/>
      <c r="UJG3" s="165"/>
      <c r="UJH3" s="165"/>
      <c r="UJI3" s="165"/>
      <c r="UJJ3" s="165"/>
      <c r="UJK3" s="165"/>
      <c r="UJL3" s="165"/>
      <c r="UJM3" s="165"/>
      <c r="UJN3" s="165"/>
      <c r="UJO3" s="165"/>
      <c r="UJP3" s="165"/>
      <c r="UJQ3" s="165"/>
      <c r="UJR3" s="165"/>
      <c r="UJS3" s="165"/>
      <c r="UJT3" s="165"/>
      <c r="UJU3" s="165"/>
      <c r="UJV3" s="165"/>
      <c r="UJW3" s="165"/>
      <c r="UJX3" s="165"/>
      <c r="UJY3" s="165"/>
      <c r="UJZ3" s="165"/>
      <c r="UKA3" s="165"/>
      <c r="UKB3" s="165"/>
      <c r="UKC3" s="165"/>
      <c r="UKD3" s="165"/>
      <c r="UKE3" s="165"/>
      <c r="UKF3" s="165"/>
      <c r="UKG3" s="165"/>
      <c r="UKH3" s="165"/>
      <c r="UKI3" s="165"/>
      <c r="UKJ3" s="165"/>
      <c r="UKK3" s="165"/>
      <c r="UKL3" s="165"/>
      <c r="UKM3" s="165"/>
      <c r="UKN3" s="165"/>
      <c r="UKO3" s="165"/>
      <c r="UKP3" s="165"/>
      <c r="UKQ3" s="165"/>
      <c r="UKR3" s="165"/>
      <c r="UKS3" s="165"/>
      <c r="UKT3" s="165"/>
      <c r="UKU3" s="165"/>
      <c r="UKV3" s="165"/>
      <c r="UKW3" s="165"/>
      <c r="UKX3" s="165"/>
      <c r="UKY3" s="165"/>
      <c r="UKZ3" s="165"/>
      <c r="ULA3" s="165"/>
      <c r="ULB3" s="165"/>
      <c r="ULC3" s="165"/>
      <c r="ULD3" s="165"/>
      <c r="ULE3" s="165"/>
      <c r="ULF3" s="165"/>
      <c r="ULG3" s="165"/>
      <c r="ULH3" s="165"/>
      <c r="ULI3" s="165"/>
      <c r="ULJ3" s="165"/>
      <c r="ULK3" s="165"/>
      <c r="ULL3" s="165"/>
      <c r="ULM3" s="165"/>
      <c r="ULN3" s="165"/>
      <c r="ULO3" s="165"/>
      <c r="ULP3" s="165"/>
      <c r="ULQ3" s="165"/>
      <c r="ULR3" s="165"/>
      <c r="ULS3" s="165"/>
      <c r="ULT3" s="165"/>
      <c r="ULU3" s="165"/>
      <c r="ULV3" s="165"/>
      <c r="ULW3" s="165"/>
      <c r="ULX3" s="165"/>
      <c r="ULY3" s="165"/>
      <c r="ULZ3" s="165"/>
      <c r="UMA3" s="165"/>
      <c r="UMB3" s="165"/>
      <c r="UMC3" s="165"/>
      <c r="UMD3" s="165"/>
      <c r="UME3" s="165"/>
      <c r="UMF3" s="165"/>
      <c r="UMG3" s="165"/>
      <c r="UMH3" s="165"/>
      <c r="UMI3" s="165"/>
      <c r="UMJ3" s="165"/>
      <c r="UMK3" s="165"/>
      <c r="UML3" s="165"/>
      <c r="UMM3" s="165"/>
      <c r="UMN3" s="165"/>
      <c r="UMO3" s="165"/>
      <c r="UMP3" s="165"/>
      <c r="UMQ3" s="165"/>
      <c r="UMR3" s="165"/>
      <c r="UMS3" s="165"/>
      <c r="UMT3" s="165"/>
      <c r="UMU3" s="165"/>
      <c r="UMV3" s="165"/>
      <c r="UMW3" s="165"/>
      <c r="UMX3" s="165"/>
      <c r="UMY3" s="165"/>
      <c r="UMZ3" s="165"/>
      <c r="UNA3" s="165"/>
      <c r="UNB3" s="165"/>
      <c r="UNC3" s="165"/>
      <c r="UND3" s="165"/>
      <c r="UNE3" s="165"/>
      <c r="UNF3" s="165"/>
      <c r="UNG3" s="165"/>
      <c r="UNH3" s="165"/>
      <c r="UNI3" s="165"/>
      <c r="UNJ3" s="165"/>
      <c r="UNK3" s="165"/>
      <c r="UNL3" s="165"/>
      <c r="UNM3" s="165"/>
      <c r="UNN3" s="165"/>
      <c r="UNO3" s="165"/>
      <c r="UNP3" s="165"/>
      <c r="UNQ3" s="165"/>
      <c r="UNR3" s="165"/>
      <c r="UNS3" s="165"/>
      <c r="UNT3" s="165"/>
      <c r="UNU3" s="165"/>
      <c r="UNV3" s="165"/>
      <c r="UNW3" s="165"/>
      <c r="UNX3" s="165"/>
      <c r="UNY3" s="165"/>
      <c r="UNZ3" s="165"/>
      <c r="UOA3" s="165"/>
      <c r="UOB3" s="165"/>
      <c r="UOC3" s="165"/>
      <c r="UOD3" s="165"/>
      <c r="UOE3" s="165"/>
      <c r="UOF3" s="165"/>
      <c r="UOG3" s="165"/>
      <c r="UOH3" s="165"/>
      <c r="UOI3" s="165"/>
      <c r="UOJ3" s="165"/>
      <c r="UOK3" s="165"/>
      <c r="UOL3" s="165"/>
      <c r="UOM3" s="165"/>
      <c r="UON3" s="165"/>
      <c r="UOO3" s="165"/>
      <c r="UOP3" s="165"/>
      <c r="UOQ3" s="165"/>
      <c r="UOR3" s="165"/>
      <c r="UOS3" s="165"/>
      <c r="UOT3" s="165"/>
      <c r="UOU3" s="165"/>
      <c r="UOV3" s="165"/>
      <c r="UOW3" s="165"/>
      <c r="UOX3" s="165"/>
      <c r="UOY3" s="165"/>
      <c r="UOZ3" s="165"/>
      <c r="UPA3" s="165"/>
      <c r="UPB3" s="165"/>
      <c r="UPC3" s="165"/>
      <c r="UPD3" s="165"/>
      <c r="UPE3" s="165"/>
      <c r="UPF3" s="165"/>
      <c r="UPG3" s="165"/>
      <c r="UPH3" s="165"/>
      <c r="UPI3" s="165"/>
      <c r="UPJ3" s="165"/>
      <c r="UPK3" s="165"/>
      <c r="UPL3" s="165"/>
      <c r="UPM3" s="165"/>
      <c r="UPN3" s="165"/>
      <c r="UPO3" s="165"/>
      <c r="UPP3" s="165"/>
      <c r="UPQ3" s="165"/>
      <c r="UPR3" s="165"/>
      <c r="UPS3" s="165"/>
      <c r="UPT3" s="165"/>
      <c r="UPU3" s="165"/>
      <c r="UPV3" s="165"/>
      <c r="UPW3" s="165"/>
      <c r="UPX3" s="165"/>
      <c r="UPY3" s="165"/>
      <c r="UPZ3" s="165"/>
      <c r="UQA3" s="165"/>
      <c r="UQB3" s="165"/>
      <c r="UQC3" s="165"/>
      <c r="UQD3" s="165"/>
      <c r="UQE3" s="165"/>
      <c r="UQF3" s="165"/>
      <c r="UQG3" s="165"/>
      <c r="UQH3" s="165"/>
      <c r="UQI3" s="165"/>
      <c r="UQJ3" s="165"/>
      <c r="UQK3" s="165"/>
      <c r="UQL3" s="165"/>
      <c r="UQM3" s="165"/>
      <c r="UQN3" s="165"/>
      <c r="UQO3" s="165"/>
      <c r="UQP3" s="165"/>
      <c r="UQQ3" s="165"/>
      <c r="UQR3" s="165"/>
      <c r="UQS3" s="165"/>
      <c r="UQT3" s="165"/>
      <c r="UQU3" s="165"/>
      <c r="UQV3" s="165"/>
      <c r="UQW3" s="165"/>
      <c r="UQX3" s="165"/>
      <c r="UQY3" s="165"/>
      <c r="UQZ3" s="165"/>
      <c r="URA3" s="165"/>
      <c r="URB3" s="165"/>
      <c r="URC3" s="165"/>
      <c r="URD3" s="165"/>
      <c r="URE3" s="165"/>
      <c r="URF3" s="165"/>
      <c r="URG3" s="165"/>
      <c r="URH3" s="165"/>
      <c r="URI3" s="165"/>
      <c r="URJ3" s="165"/>
      <c r="URK3" s="165"/>
      <c r="URL3" s="165"/>
      <c r="URM3" s="165"/>
      <c r="URN3" s="165"/>
      <c r="URO3" s="165"/>
      <c r="URP3" s="165"/>
      <c r="URQ3" s="165"/>
      <c r="URR3" s="165"/>
      <c r="URS3" s="165"/>
      <c r="URT3" s="165"/>
      <c r="URU3" s="165"/>
      <c r="URV3" s="165"/>
      <c r="URW3" s="165"/>
      <c r="URX3" s="165"/>
      <c r="URY3" s="165"/>
      <c r="URZ3" s="165"/>
      <c r="USA3" s="165"/>
      <c r="USB3" s="165"/>
      <c r="USC3" s="165"/>
      <c r="USD3" s="165"/>
      <c r="USE3" s="165"/>
      <c r="USF3" s="165"/>
      <c r="USG3" s="165"/>
      <c r="USH3" s="165"/>
      <c r="USI3" s="165"/>
      <c r="USJ3" s="165"/>
      <c r="USK3" s="165"/>
      <c r="USL3" s="165"/>
      <c r="USM3" s="165"/>
      <c r="USN3" s="165"/>
      <c r="USO3" s="165"/>
      <c r="USP3" s="165"/>
      <c r="USQ3" s="165"/>
      <c r="USR3" s="165"/>
      <c r="USS3" s="165"/>
      <c r="UST3" s="165"/>
      <c r="USU3" s="165"/>
      <c r="USV3" s="165"/>
      <c r="USW3" s="165"/>
      <c r="USX3" s="165"/>
      <c r="USY3" s="165"/>
      <c r="USZ3" s="165"/>
      <c r="UTA3" s="165"/>
      <c r="UTB3" s="165"/>
      <c r="UTC3" s="165"/>
      <c r="UTD3" s="165"/>
      <c r="UTE3" s="165"/>
      <c r="UTF3" s="165"/>
      <c r="UTG3" s="165"/>
      <c r="UTH3" s="165"/>
      <c r="UTI3" s="165"/>
      <c r="UTJ3" s="165"/>
      <c r="UTK3" s="165"/>
      <c r="UTL3" s="165"/>
      <c r="UTM3" s="165"/>
      <c r="UTN3" s="165"/>
      <c r="UTO3" s="165"/>
      <c r="UTP3" s="165"/>
      <c r="UTQ3" s="165"/>
      <c r="UTR3" s="165"/>
      <c r="UTS3" s="165"/>
      <c r="UTT3" s="165"/>
      <c r="UTU3" s="165"/>
      <c r="UTV3" s="165"/>
      <c r="UTW3" s="165"/>
      <c r="UTX3" s="165"/>
      <c r="UTY3" s="165"/>
      <c r="UTZ3" s="165"/>
      <c r="UUA3" s="165"/>
      <c r="UUB3" s="165"/>
      <c r="UUC3" s="165"/>
      <c r="UUD3" s="165"/>
      <c r="UUE3" s="165"/>
      <c r="UUF3" s="165"/>
      <c r="UUG3" s="165"/>
      <c r="UUH3" s="165"/>
      <c r="UUI3" s="165"/>
      <c r="UUJ3" s="165"/>
      <c r="UUK3" s="165"/>
      <c r="UUL3" s="165"/>
      <c r="UUM3" s="165"/>
      <c r="UUN3" s="165"/>
      <c r="UUO3" s="165"/>
      <c r="UUP3" s="165"/>
      <c r="UUQ3" s="165"/>
      <c r="UUR3" s="165"/>
      <c r="UUS3" s="165"/>
      <c r="UUT3" s="165"/>
      <c r="UUU3" s="165"/>
      <c r="UUV3" s="165"/>
      <c r="UUW3" s="165"/>
      <c r="UUX3" s="165"/>
      <c r="UUY3" s="165"/>
      <c r="UUZ3" s="165"/>
      <c r="UVA3" s="165"/>
      <c r="UVB3" s="165"/>
      <c r="UVC3" s="165"/>
      <c r="UVD3" s="165"/>
      <c r="UVE3" s="165"/>
      <c r="UVF3" s="165"/>
      <c r="UVG3" s="165"/>
      <c r="UVH3" s="165"/>
      <c r="UVI3" s="165"/>
      <c r="UVJ3" s="165"/>
      <c r="UVK3" s="165"/>
      <c r="UVL3" s="165"/>
      <c r="UVM3" s="165"/>
      <c r="UVN3" s="165"/>
      <c r="UVO3" s="165"/>
      <c r="UVP3" s="165"/>
      <c r="UVQ3" s="165"/>
      <c r="UVR3" s="165"/>
      <c r="UVS3" s="165"/>
      <c r="UVT3" s="165"/>
      <c r="UVU3" s="165"/>
      <c r="UVV3" s="165"/>
      <c r="UVW3" s="165"/>
      <c r="UVX3" s="165"/>
      <c r="UVY3" s="165"/>
      <c r="UVZ3" s="165"/>
      <c r="UWA3" s="165"/>
      <c r="UWB3" s="165"/>
      <c r="UWC3" s="165"/>
      <c r="UWD3" s="165"/>
      <c r="UWE3" s="165"/>
      <c r="UWF3" s="165"/>
      <c r="UWG3" s="165"/>
      <c r="UWH3" s="165"/>
      <c r="UWI3" s="165"/>
      <c r="UWJ3" s="165"/>
      <c r="UWK3" s="165"/>
      <c r="UWL3" s="165"/>
      <c r="UWM3" s="165"/>
      <c r="UWN3" s="165"/>
      <c r="UWO3" s="165"/>
      <c r="UWP3" s="165"/>
      <c r="UWQ3" s="165"/>
      <c r="UWR3" s="165"/>
      <c r="UWS3" s="165"/>
      <c r="UWT3" s="165"/>
      <c r="UWU3" s="165"/>
      <c r="UWV3" s="165"/>
      <c r="UWW3" s="165"/>
      <c r="UWX3" s="165"/>
      <c r="UWY3" s="165"/>
      <c r="UWZ3" s="165"/>
      <c r="UXA3" s="165"/>
      <c r="UXB3" s="165"/>
      <c r="UXC3" s="165"/>
      <c r="UXD3" s="165"/>
      <c r="UXE3" s="165"/>
      <c r="UXF3" s="165"/>
      <c r="UXG3" s="165"/>
      <c r="UXH3" s="165"/>
      <c r="UXI3" s="165"/>
      <c r="UXJ3" s="165"/>
      <c r="UXK3" s="165"/>
      <c r="UXL3" s="165"/>
      <c r="UXM3" s="165"/>
      <c r="UXN3" s="165"/>
      <c r="UXO3" s="165"/>
      <c r="UXP3" s="165"/>
      <c r="UXQ3" s="165"/>
      <c r="UXR3" s="165"/>
      <c r="UXS3" s="165"/>
      <c r="UXT3" s="165"/>
      <c r="UXU3" s="165"/>
      <c r="UXV3" s="165"/>
      <c r="UXW3" s="165"/>
      <c r="UXX3" s="165"/>
      <c r="UXY3" s="165"/>
      <c r="UXZ3" s="165"/>
      <c r="UYA3" s="165"/>
      <c r="UYB3" s="165"/>
      <c r="UYC3" s="165"/>
      <c r="UYD3" s="165"/>
      <c r="UYE3" s="165"/>
      <c r="UYF3" s="165"/>
      <c r="UYG3" s="165"/>
      <c r="UYH3" s="165"/>
      <c r="UYI3" s="165"/>
      <c r="UYJ3" s="165"/>
      <c r="UYK3" s="165"/>
      <c r="UYL3" s="165"/>
      <c r="UYM3" s="165"/>
      <c r="UYN3" s="165"/>
      <c r="UYO3" s="165"/>
      <c r="UYP3" s="165"/>
      <c r="UYQ3" s="165"/>
      <c r="UYR3" s="165"/>
      <c r="UYS3" s="165"/>
      <c r="UYT3" s="165"/>
      <c r="UYU3" s="165"/>
      <c r="UYV3" s="165"/>
      <c r="UYW3" s="165"/>
      <c r="UYX3" s="165"/>
      <c r="UYY3" s="165"/>
      <c r="UYZ3" s="165"/>
      <c r="UZA3" s="165"/>
      <c r="UZB3" s="165"/>
      <c r="UZC3" s="165"/>
      <c r="UZD3" s="165"/>
      <c r="UZE3" s="165"/>
      <c r="UZF3" s="165"/>
      <c r="UZG3" s="165"/>
      <c r="UZH3" s="165"/>
      <c r="UZI3" s="165"/>
      <c r="UZJ3" s="165"/>
      <c r="UZK3" s="165"/>
      <c r="UZL3" s="165"/>
      <c r="UZM3" s="165"/>
      <c r="UZN3" s="165"/>
      <c r="UZO3" s="165"/>
      <c r="UZP3" s="165"/>
      <c r="UZQ3" s="165"/>
      <c r="UZR3" s="165"/>
      <c r="UZS3" s="165"/>
      <c r="UZT3" s="165"/>
      <c r="UZU3" s="165"/>
      <c r="UZV3" s="165"/>
      <c r="UZW3" s="165"/>
      <c r="UZX3" s="165"/>
      <c r="UZY3" s="165"/>
      <c r="UZZ3" s="165"/>
      <c r="VAA3" s="165"/>
      <c r="VAB3" s="165"/>
      <c r="VAC3" s="165"/>
      <c r="VAD3" s="165"/>
      <c r="VAE3" s="165"/>
      <c r="VAF3" s="165"/>
      <c r="VAG3" s="165"/>
      <c r="VAH3" s="165"/>
      <c r="VAI3" s="165"/>
      <c r="VAJ3" s="165"/>
      <c r="VAK3" s="165"/>
      <c r="VAL3" s="165"/>
      <c r="VAM3" s="165"/>
      <c r="VAN3" s="165"/>
      <c r="VAO3" s="165"/>
      <c r="VAP3" s="165"/>
      <c r="VAQ3" s="165"/>
      <c r="VAR3" s="165"/>
      <c r="VAS3" s="165"/>
      <c r="VAT3" s="165"/>
      <c r="VAU3" s="165"/>
      <c r="VAV3" s="165"/>
      <c r="VAW3" s="165"/>
      <c r="VAX3" s="165"/>
      <c r="VAY3" s="165"/>
      <c r="VAZ3" s="165"/>
      <c r="VBA3" s="165"/>
      <c r="VBB3" s="165"/>
      <c r="VBC3" s="165"/>
      <c r="VBD3" s="165"/>
      <c r="VBE3" s="165"/>
      <c r="VBF3" s="165"/>
      <c r="VBG3" s="165"/>
      <c r="VBH3" s="165"/>
      <c r="VBI3" s="165"/>
      <c r="VBJ3" s="165"/>
      <c r="VBK3" s="165"/>
      <c r="VBL3" s="165"/>
      <c r="VBM3" s="165"/>
      <c r="VBN3" s="165"/>
      <c r="VBO3" s="165"/>
      <c r="VBP3" s="165"/>
      <c r="VBQ3" s="165"/>
      <c r="VBR3" s="165"/>
      <c r="VBS3" s="165"/>
      <c r="VBT3" s="165"/>
      <c r="VBU3" s="165"/>
      <c r="VBV3" s="165"/>
      <c r="VBW3" s="165"/>
      <c r="VBX3" s="165"/>
      <c r="VBY3" s="165"/>
      <c r="VBZ3" s="165"/>
      <c r="VCA3" s="165"/>
      <c r="VCB3" s="165"/>
      <c r="VCC3" s="165"/>
      <c r="VCD3" s="165"/>
      <c r="VCE3" s="165"/>
      <c r="VCF3" s="165"/>
      <c r="VCG3" s="165"/>
      <c r="VCH3" s="165"/>
      <c r="VCI3" s="165"/>
      <c r="VCJ3" s="165"/>
      <c r="VCK3" s="165"/>
      <c r="VCL3" s="165"/>
      <c r="VCM3" s="165"/>
      <c r="VCN3" s="165"/>
      <c r="VCO3" s="165"/>
      <c r="VCP3" s="165"/>
      <c r="VCQ3" s="165"/>
      <c r="VCR3" s="165"/>
      <c r="VCS3" s="165"/>
      <c r="VCT3" s="165"/>
      <c r="VCU3" s="165"/>
      <c r="VCV3" s="165"/>
      <c r="VCW3" s="165"/>
      <c r="VCX3" s="165"/>
      <c r="VCY3" s="165"/>
      <c r="VCZ3" s="165"/>
      <c r="VDA3" s="165"/>
      <c r="VDB3" s="165"/>
      <c r="VDC3" s="165"/>
      <c r="VDD3" s="165"/>
      <c r="VDE3" s="165"/>
      <c r="VDF3" s="165"/>
      <c r="VDG3" s="165"/>
      <c r="VDH3" s="165"/>
      <c r="VDI3" s="165"/>
      <c r="VDJ3" s="165"/>
      <c r="VDK3" s="165"/>
      <c r="VDL3" s="165"/>
      <c r="VDM3" s="165"/>
      <c r="VDN3" s="165"/>
      <c r="VDO3" s="165"/>
      <c r="VDP3" s="165"/>
      <c r="VDQ3" s="165"/>
      <c r="VDR3" s="165"/>
      <c r="VDS3" s="165"/>
      <c r="VDT3" s="165"/>
      <c r="VDU3" s="165"/>
      <c r="VDV3" s="165"/>
      <c r="VDW3" s="165"/>
      <c r="VDX3" s="165"/>
      <c r="VDY3" s="165"/>
      <c r="VDZ3" s="165"/>
      <c r="VEA3" s="165"/>
      <c r="VEB3" s="165"/>
      <c r="VEC3" s="165"/>
      <c r="VED3" s="165"/>
      <c r="VEE3" s="165"/>
      <c r="VEF3" s="165"/>
      <c r="VEG3" s="165"/>
      <c r="VEH3" s="165"/>
      <c r="VEI3" s="165"/>
      <c r="VEJ3" s="165"/>
      <c r="VEK3" s="165"/>
      <c r="VEL3" s="165"/>
      <c r="VEM3" s="165"/>
      <c r="VEN3" s="165"/>
      <c r="VEO3" s="165"/>
      <c r="VEP3" s="165"/>
      <c r="VEQ3" s="165"/>
      <c r="VER3" s="165"/>
      <c r="VES3" s="165"/>
      <c r="VET3" s="165"/>
      <c r="VEU3" s="165"/>
      <c r="VEV3" s="165"/>
      <c r="VEW3" s="165"/>
      <c r="VEX3" s="165"/>
      <c r="VEY3" s="165"/>
      <c r="VEZ3" s="165"/>
      <c r="VFA3" s="165"/>
      <c r="VFB3" s="165"/>
      <c r="VFC3" s="165"/>
      <c r="VFD3" s="165"/>
      <c r="VFE3" s="165"/>
      <c r="VFF3" s="165"/>
      <c r="VFG3" s="165"/>
      <c r="VFH3" s="165"/>
      <c r="VFI3" s="165"/>
      <c r="VFJ3" s="165"/>
      <c r="VFK3" s="165"/>
      <c r="VFL3" s="165"/>
      <c r="VFM3" s="165"/>
      <c r="VFN3" s="165"/>
      <c r="VFO3" s="165"/>
      <c r="VFP3" s="165"/>
      <c r="VFQ3" s="165"/>
      <c r="VFR3" s="165"/>
      <c r="VFS3" s="165"/>
      <c r="VFT3" s="165"/>
      <c r="VFU3" s="165"/>
      <c r="VFV3" s="165"/>
      <c r="VFW3" s="165"/>
      <c r="VFX3" s="165"/>
      <c r="VFY3" s="165"/>
      <c r="VFZ3" s="165"/>
      <c r="VGA3" s="165"/>
      <c r="VGB3" s="165"/>
      <c r="VGC3" s="165"/>
      <c r="VGD3" s="165"/>
      <c r="VGE3" s="165"/>
      <c r="VGF3" s="165"/>
      <c r="VGG3" s="165"/>
      <c r="VGH3" s="165"/>
      <c r="VGI3" s="165"/>
      <c r="VGJ3" s="165"/>
      <c r="VGK3" s="165"/>
      <c r="VGL3" s="165"/>
      <c r="VGM3" s="165"/>
      <c r="VGN3" s="165"/>
      <c r="VGO3" s="165"/>
      <c r="VGP3" s="165"/>
      <c r="VGQ3" s="165"/>
      <c r="VGR3" s="165"/>
      <c r="VGS3" s="165"/>
      <c r="VGT3" s="165"/>
      <c r="VGU3" s="165"/>
      <c r="VGV3" s="165"/>
      <c r="VGW3" s="165"/>
      <c r="VGX3" s="165"/>
      <c r="VGY3" s="165"/>
      <c r="VGZ3" s="165"/>
      <c r="VHA3" s="165"/>
      <c r="VHB3" s="165"/>
      <c r="VHC3" s="165"/>
      <c r="VHD3" s="165"/>
      <c r="VHE3" s="165"/>
      <c r="VHF3" s="165"/>
      <c r="VHG3" s="165"/>
      <c r="VHH3" s="165"/>
      <c r="VHI3" s="165"/>
      <c r="VHJ3" s="165"/>
      <c r="VHK3" s="165"/>
      <c r="VHL3" s="165"/>
      <c r="VHM3" s="165"/>
      <c r="VHN3" s="165"/>
      <c r="VHO3" s="165"/>
      <c r="VHP3" s="165"/>
      <c r="VHQ3" s="165"/>
      <c r="VHR3" s="165"/>
      <c r="VHS3" s="165"/>
      <c r="VHT3" s="165"/>
      <c r="VHU3" s="165"/>
      <c r="VHV3" s="165"/>
      <c r="VHW3" s="165"/>
      <c r="VHX3" s="165"/>
      <c r="VHY3" s="165"/>
      <c r="VHZ3" s="165"/>
      <c r="VIA3" s="165"/>
      <c r="VIB3" s="165"/>
      <c r="VIC3" s="165"/>
      <c r="VID3" s="165"/>
      <c r="VIE3" s="165"/>
      <c r="VIF3" s="165"/>
      <c r="VIG3" s="165"/>
      <c r="VIH3" s="165"/>
      <c r="VII3" s="165"/>
      <c r="VIJ3" s="165"/>
      <c r="VIK3" s="165"/>
      <c r="VIL3" s="165"/>
      <c r="VIM3" s="165"/>
      <c r="VIN3" s="165"/>
      <c r="VIO3" s="165"/>
      <c r="VIP3" s="165"/>
      <c r="VIQ3" s="165"/>
      <c r="VIR3" s="165"/>
      <c r="VIS3" s="165"/>
      <c r="VIT3" s="165"/>
      <c r="VIU3" s="165"/>
      <c r="VIV3" s="165"/>
      <c r="VIW3" s="165"/>
      <c r="VIX3" s="165"/>
      <c r="VIY3" s="165"/>
      <c r="VIZ3" s="165"/>
      <c r="VJA3" s="165"/>
      <c r="VJB3" s="165"/>
      <c r="VJC3" s="165"/>
      <c r="VJD3" s="165"/>
      <c r="VJE3" s="165"/>
      <c r="VJF3" s="165"/>
      <c r="VJG3" s="165"/>
      <c r="VJH3" s="165"/>
      <c r="VJI3" s="165"/>
      <c r="VJJ3" s="165"/>
      <c r="VJK3" s="165"/>
      <c r="VJL3" s="165"/>
      <c r="VJM3" s="165"/>
      <c r="VJN3" s="165"/>
      <c r="VJO3" s="165"/>
      <c r="VJP3" s="165"/>
      <c r="VJQ3" s="165"/>
      <c r="VJR3" s="165"/>
      <c r="VJS3" s="165"/>
      <c r="VJT3" s="165"/>
      <c r="VJU3" s="165"/>
      <c r="VJV3" s="165"/>
      <c r="VJW3" s="165"/>
      <c r="VJX3" s="165"/>
      <c r="VJY3" s="165"/>
      <c r="VJZ3" s="165"/>
      <c r="VKA3" s="165"/>
      <c r="VKB3" s="165"/>
      <c r="VKC3" s="165"/>
      <c r="VKD3" s="165"/>
      <c r="VKE3" s="165"/>
      <c r="VKF3" s="165"/>
      <c r="VKG3" s="165"/>
      <c r="VKH3" s="165"/>
      <c r="VKI3" s="165"/>
      <c r="VKJ3" s="165"/>
      <c r="VKK3" s="165"/>
      <c r="VKL3" s="165"/>
      <c r="VKM3" s="165"/>
      <c r="VKN3" s="165"/>
      <c r="VKO3" s="165"/>
      <c r="VKP3" s="165"/>
      <c r="VKQ3" s="165"/>
      <c r="VKR3" s="165"/>
      <c r="VKS3" s="165"/>
      <c r="VKT3" s="165"/>
      <c r="VKU3" s="165"/>
      <c r="VKV3" s="165"/>
      <c r="VKW3" s="165"/>
      <c r="VKX3" s="165"/>
      <c r="VKY3" s="165"/>
      <c r="VKZ3" s="165"/>
      <c r="VLA3" s="165"/>
      <c r="VLB3" s="165"/>
      <c r="VLC3" s="165"/>
      <c r="VLD3" s="165"/>
      <c r="VLE3" s="165"/>
      <c r="VLF3" s="165"/>
      <c r="VLG3" s="165"/>
      <c r="VLH3" s="165"/>
      <c r="VLI3" s="165"/>
      <c r="VLJ3" s="165"/>
      <c r="VLK3" s="165"/>
      <c r="VLL3" s="165"/>
      <c r="VLM3" s="165"/>
      <c r="VLN3" s="165"/>
      <c r="VLO3" s="165"/>
      <c r="VLP3" s="165"/>
      <c r="VLQ3" s="165"/>
      <c r="VLR3" s="165"/>
      <c r="VLS3" s="165"/>
      <c r="VLT3" s="165"/>
      <c r="VLU3" s="165"/>
      <c r="VLV3" s="165"/>
      <c r="VLW3" s="165"/>
      <c r="VLX3" s="165"/>
      <c r="VLY3" s="165"/>
      <c r="VLZ3" s="165"/>
      <c r="VMA3" s="165"/>
      <c r="VMB3" s="165"/>
      <c r="VMC3" s="165"/>
      <c r="VMD3" s="165"/>
      <c r="VME3" s="165"/>
      <c r="VMF3" s="165"/>
      <c r="VMG3" s="165"/>
      <c r="VMH3" s="165"/>
      <c r="VMI3" s="165"/>
      <c r="VMJ3" s="165"/>
      <c r="VMK3" s="165"/>
      <c r="VML3" s="165"/>
      <c r="VMM3" s="165"/>
      <c r="VMN3" s="165"/>
      <c r="VMO3" s="165"/>
      <c r="VMP3" s="165"/>
      <c r="VMQ3" s="165"/>
      <c r="VMR3" s="165"/>
      <c r="VMS3" s="165"/>
      <c r="VMT3" s="165"/>
      <c r="VMU3" s="165"/>
      <c r="VMV3" s="165"/>
      <c r="VMW3" s="165"/>
      <c r="VMX3" s="165"/>
      <c r="VMY3" s="165"/>
      <c r="VMZ3" s="165"/>
      <c r="VNA3" s="165"/>
      <c r="VNB3" s="165"/>
      <c r="VNC3" s="165"/>
      <c r="VND3" s="165"/>
      <c r="VNE3" s="165"/>
      <c r="VNF3" s="165"/>
      <c r="VNG3" s="165"/>
      <c r="VNH3" s="165"/>
      <c r="VNI3" s="165"/>
      <c r="VNJ3" s="165"/>
      <c r="VNK3" s="165"/>
      <c r="VNL3" s="165"/>
      <c r="VNM3" s="165"/>
      <c r="VNN3" s="165"/>
      <c r="VNO3" s="165"/>
      <c r="VNP3" s="165"/>
      <c r="VNQ3" s="165"/>
      <c r="VNR3" s="165"/>
      <c r="VNS3" s="165"/>
      <c r="VNT3" s="165"/>
      <c r="VNU3" s="165"/>
      <c r="VNV3" s="165"/>
      <c r="VNW3" s="165"/>
      <c r="VNX3" s="165"/>
      <c r="VNY3" s="165"/>
      <c r="VNZ3" s="165"/>
      <c r="VOA3" s="165"/>
      <c r="VOB3" s="165"/>
      <c r="VOC3" s="165"/>
      <c r="VOD3" s="165"/>
      <c r="VOE3" s="165"/>
      <c r="VOF3" s="165"/>
      <c r="VOG3" s="165"/>
      <c r="VOH3" s="165"/>
      <c r="VOI3" s="165"/>
      <c r="VOJ3" s="165"/>
      <c r="VOK3" s="165"/>
      <c r="VOL3" s="165"/>
      <c r="VOM3" s="165"/>
      <c r="VON3" s="165"/>
      <c r="VOO3" s="165"/>
      <c r="VOP3" s="165"/>
      <c r="VOQ3" s="165"/>
      <c r="VOR3" s="165"/>
      <c r="VOS3" s="165"/>
      <c r="VOT3" s="165"/>
      <c r="VOU3" s="165"/>
      <c r="VOV3" s="165"/>
      <c r="VOW3" s="165"/>
      <c r="VOX3" s="165"/>
      <c r="VOY3" s="165"/>
      <c r="VOZ3" s="165"/>
      <c r="VPA3" s="165"/>
      <c r="VPB3" s="165"/>
      <c r="VPC3" s="165"/>
      <c r="VPD3" s="165"/>
      <c r="VPE3" s="165"/>
      <c r="VPF3" s="165"/>
      <c r="VPG3" s="165"/>
      <c r="VPH3" s="165"/>
      <c r="VPI3" s="165"/>
      <c r="VPJ3" s="165"/>
      <c r="VPK3" s="165"/>
      <c r="VPL3" s="165"/>
      <c r="VPM3" s="165"/>
      <c r="VPN3" s="165"/>
      <c r="VPO3" s="165"/>
      <c r="VPP3" s="165"/>
      <c r="VPQ3" s="165"/>
      <c r="VPR3" s="165"/>
      <c r="VPS3" s="165"/>
      <c r="VPT3" s="165"/>
      <c r="VPU3" s="165"/>
      <c r="VPV3" s="165"/>
      <c r="VPW3" s="165"/>
      <c r="VPX3" s="165"/>
      <c r="VPY3" s="165"/>
      <c r="VPZ3" s="165"/>
      <c r="VQA3" s="165"/>
      <c r="VQB3" s="165"/>
      <c r="VQC3" s="165"/>
      <c r="VQD3" s="165"/>
      <c r="VQE3" s="165"/>
      <c r="VQF3" s="165"/>
      <c r="VQG3" s="165"/>
      <c r="VQH3" s="165"/>
      <c r="VQI3" s="165"/>
      <c r="VQJ3" s="165"/>
      <c r="VQK3" s="165"/>
      <c r="VQL3" s="165"/>
      <c r="VQM3" s="165"/>
      <c r="VQN3" s="165"/>
      <c r="VQO3" s="165"/>
      <c r="VQP3" s="165"/>
      <c r="VQQ3" s="165"/>
      <c r="VQR3" s="165"/>
      <c r="VQS3" s="165"/>
      <c r="VQT3" s="165"/>
      <c r="VQU3" s="165"/>
      <c r="VQV3" s="165"/>
      <c r="VQW3" s="165"/>
      <c r="VQX3" s="165"/>
      <c r="VQY3" s="165"/>
      <c r="VQZ3" s="165"/>
      <c r="VRA3" s="165"/>
      <c r="VRB3" s="165"/>
      <c r="VRC3" s="165"/>
      <c r="VRD3" s="165"/>
      <c r="VRE3" s="165"/>
      <c r="VRF3" s="165"/>
      <c r="VRG3" s="165"/>
      <c r="VRH3" s="165"/>
      <c r="VRI3" s="165"/>
      <c r="VRJ3" s="165"/>
      <c r="VRK3" s="165"/>
      <c r="VRL3" s="165"/>
      <c r="VRM3" s="165"/>
      <c r="VRN3" s="165"/>
      <c r="VRO3" s="165"/>
      <c r="VRP3" s="165"/>
      <c r="VRQ3" s="165"/>
      <c r="VRR3" s="165"/>
      <c r="VRS3" s="165"/>
      <c r="VRT3" s="165"/>
      <c r="VRU3" s="165"/>
      <c r="VRV3" s="165"/>
      <c r="VRW3" s="165"/>
      <c r="VRX3" s="165"/>
      <c r="VRY3" s="165"/>
      <c r="VRZ3" s="165"/>
      <c r="VSA3" s="165"/>
      <c r="VSB3" s="165"/>
      <c r="VSC3" s="165"/>
      <c r="VSD3" s="165"/>
      <c r="VSE3" s="165"/>
      <c r="VSF3" s="165"/>
      <c r="VSG3" s="165"/>
      <c r="VSH3" s="165"/>
      <c r="VSI3" s="165"/>
      <c r="VSJ3" s="165"/>
      <c r="VSK3" s="165"/>
      <c r="VSL3" s="165"/>
      <c r="VSM3" s="165"/>
      <c r="VSN3" s="165"/>
      <c r="VSO3" s="165"/>
      <c r="VSP3" s="165"/>
      <c r="VSQ3" s="165"/>
      <c r="VSR3" s="165"/>
      <c r="VSS3" s="165"/>
      <c r="VST3" s="165"/>
      <c r="VSU3" s="165"/>
      <c r="VSV3" s="165"/>
      <c r="VSW3" s="165"/>
      <c r="VSX3" s="165"/>
      <c r="VSY3" s="165"/>
      <c r="VSZ3" s="165"/>
      <c r="VTA3" s="165"/>
      <c r="VTB3" s="165"/>
      <c r="VTC3" s="165"/>
      <c r="VTD3" s="165"/>
      <c r="VTE3" s="165"/>
      <c r="VTF3" s="165"/>
      <c r="VTG3" s="165"/>
      <c r="VTH3" s="165"/>
      <c r="VTI3" s="165"/>
      <c r="VTJ3" s="165"/>
      <c r="VTK3" s="165"/>
      <c r="VTL3" s="165"/>
      <c r="VTM3" s="165"/>
      <c r="VTN3" s="165"/>
      <c r="VTO3" s="165"/>
      <c r="VTP3" s="165"/>
      <c r="VTQ3" s="165"/>
      <c r="VTR3" s="165"/>
      <c r="VTS3" s="165"/>
      <c r="VTT3" s="165"/>
      <c r="VTU3" s="165"/>
      <c r="VTV3" s="165"/>
      <c r="VTW3" s="165"/>
      <c r="VTX3" s="165"/>
      <c r="VTY3" s="165"/>
      <c r="VTZ3" s="165"/>
      <c r="VUA3" s="165"/>
      <c r="VUB3" s="165"/>
      <c r="VUC3" s="165"/>
      <c r="VUD3" s="165"/>
      <c r="VUE3" s="165"/>
      <c r="VUF3" s="165"/>
      <c r="VUG3" s="165"/>
      <c r="VUH3" s="165"/>
      <c r="VUI3" s="165"/>
      <c r="VUJ3" s="165"/>
      <c r="VUK3" s="165"/>
      <c r="VUL3" s="165"/>
      <c r="VUM3" s="165"/>
      <c r="VUN3" s="165"/>
      <c r="VUO3" s="165"/>
      <c r="VUP3" s="165"/>
      <c r="VUQ3" s="165"/>
      <c r="VUR3" s="165"/>
      <c r="VUS3" s="165"/>
      <c r="VUT3" s="165"/>
      <c r="VUU3" s="165"/>
      <c r="VUV3" s="165"/>
      <c r="VUW3" s="165"/>
      <c r="VUX3" s="165"/>
      <c r="VUY3" s="165"/>
      <c r="VUZ3" s="165"/>
      <c r="VVA3" s="165"/>
      <c r="VVB3" s="165"/>
      <c r="VVC3" s="165"/>
      <c r="VVD3" s="165"/>
      <c r="VVE3" s="165"/>
      <c r="VVF3" s="165"/>
      <c r="VVG3" s="165"/>
      <c r="VVH3" s="165"/>
      <c r="VVI3" s="165"/>
      <c r="VVJ3" s="165"/>
      <c r="VVK3" s="165"/>
      <c r="VVL3" s="165"/>
      <c r="VVM3" s="165"/>
      <c r="VVN3" s="165"/>
      <c r="VVO3" s="165"/>
      <c r="VVP3" s="165"/>
      <c r="VVQ3" s="165"/>
      <c r="VVR3" s="165"/>
      <c r="VVS3" s="165"/>
      <c r="VVT3" s="165"/>
      <c r="VVU3" s="165"/>
      <c r="VVV3" s="165"/>
      <c r="VVW3" s="165"/>
      <c r="VVX3" s="165"/>
      <c r="VVY3" s="165"/>
      <c r="VVZ3" s="165"/>
      <c r="VWA3" s="165"/>
      <c r="VWB3" s="165"/>
      <c r="VWC3" s="165"/>
      <c r="VWD3" s="165"/>
      <c r="VWE3" s="165"/>
      <c r="VWF3" s="165"/>
      <c r="VWG3" s="165"/>
      <c r="VWH3" s="165"/>
      <c r="VWI3" s="165"/>
      <c r="VWJ3" s="165"/>
      <c r="VWK3" s="165"/>
      <c r="VWL3" s="165"/>
      <c r="VWM3" s="165"/>
      <c r="VWN3" s="165"/>
      <c r="VWO3" s="165"/>
      <c r="VWP3" s="165"/>
      <c r="VWQ3" s="165"/>
      <c r="VWR3" s="165"/>
      <c r="VWS3" s="165"/>
      <c r="VWT3" s="165"/>
      <c r="VWU3" s="165"/>
      <c r="VWV3" s="165"/>
      <c r="VWW3" s="165"/>
      <c r="VWX3" s="165"/>
      <c r="VWY3" s="165"/>
      <c r="VWZ3" s="165"/>
      <c r="VXA3" s="165"/>
      <c r="VXB3" s="165"/>
      <c r="VXC3" s="165"/>
      <c r="VXD3" s="165"/>
      <c r="VXE3" s="165"/>
      <c r="VXF3" s="165"/>
      <c r="VXG3" s="165"/>
      <c r="VXH3" s="165"/>
      <c r="VXI3" s="165"/>
      <c r="VXJ3" s="165"/>
      <c r="VXK3" s="165"/>
      <c r="VXL3" s="165"/>
      <c r="VXM3" s="165"/>
      <c r="VXN3" s="165"/>
      <c r="VXO3" s="165"/>
      <c r="VXP3" s="165"/>
      <c r="VXQ3" s="165"/>
      <c r="VXR3" s="165"/>
      <c r="VXS3" s="165"/>
      <c r="VXT3" s="165"/>
      <c r="VXU3" s="165"/>
      <c r="VXV3" s="165"/>
      <c r="VXW3" s="165"/>
      <c r="VXX3" s="165"/>
      <c r="VXY3" s="165"/>
      <c r="VXZ3" s="165"/>
      <c r="VYA3" s="165"/>
      <c r="VYB3" s="165"/>
      <c r="VYC3" s="165"/>
      <c r="VYD3" s="165"/>
      <c r="VYE3" s="165"/>
      <c r="VYF3" s="165"/>
      <c r="VYG3" s="165"/>
      <c r="VYH3" s="165"/>
      <c r="VYI3" s="165"/>
      <c r="VYJ3" s="165"/>
      <c r="VYK3" s="165"/>
      <c r="VYL3" s="165"/>
      <c r="VYM3" s="165"/>
      <c r="VYN3" s="165"/>
      <c r="VYO3" s="165"/>
      <c r="VYP3" s="165"/>
      <c r="VYQ3" s="165"/>
      <c r="VYR3" s="165"/>
      <c r="VYS3" s="165"/>
      <c r="VYT3" s="165"/>
      <c r="VYU3" s="165"/>
      <c r="VYV3" s="165"/>
      <c r="VYW3" s="165"/>
      <c r="VYX3" s="165"/>
      <c r="VYY3" s="165"/>
      <c r="VYZ3" s="165"/>
      <c r="VZA3" s="165"/>
      <c r="VZB3" s="165"/>
      <c r="VZC3" s="165"/>
      <c r="VZD3" s="165"/>
      <c r="VZE3" s="165"/>
      <c r="VZF3" s="165"/>
      <c r="VZG3" s="165"/>
      <c r="VZH3" s="165"/>
      <c r="VZI3" s="165"/>
      <c r="VZJ3" s="165"/>
      <c r="VZK3" s="165"/>
      <c r="VZL3" s="165"/>
      <c r="VZM3" s="165"/>
      <c r="VZN3" s="165"/>
      <c r="VZO3" s="165"/>
      <c r="VZP3" s="165"/>
      <c r="VZQ3" s="165"/>
      <c r="VZR3" s="165"/>
      <c r="VZS3" s="165"/>
      <c r="VZT3" s="165"/>
      <c r="VZU3" s="165"/>
      <c r="VZV3" s="165"/>
      <c r="VZW3" s="165"/>
      <c r="VZX3" s="165"/>
      <c r="VZY3" s="165"/>
      <c r="VZZ3" s="165"/>
      <c r="WAA3" s="165"/>
      <c r="WAB3" s="165"/>
      <c r="WAC3" s="165"/>
      <c r="WAD3" s="165"/>
      <c r="WAE3" s="165"/>
      <c r="WAF3" s="165"/>
      <c r="WAG3" s="165"/>
      <c r="WAH3" s="165"/>
      <c r="WAI3" s="165"/>
      <c r="WAJ3" s="165"/>
      <c r="WAK3" s="165"/>
      <c r="WAL3" s="165"/>
      <c r="WAM3" s="165"/>
      <c r="WAN3" s="165"/>
      <c r="WAO3" s="165"/>
      <c r="WAP3" s="165"/>
      <c r="WAQ3" s="165"/>
      <c r="WAR3" s="165"/>
      <c r="WAS3" s="165"/>
      <c r="WAT3" s="165"/>
      <c r="WAU3" s="165"/>
      <c r="WAV3" s="165"/>
      <c r="WAW3" s="165"/>
      <c r="WAX3" s="165"/>
      <c r="WAY3" s="165"/>
      <c r="WAZ3" s="165"/>
      <c r="WBA3" s="165"/>
      <c r="WBB3" s="165"/>
      <c r="WBC3" s="165"/>
      <c r="WBD3" s="165"/>
      <c r="WBE3" s="165"/>
      <c r="WBF3" s="165"/>
      <c r="WBG3" s="165"/>
      <c r="WBH3" s="165"/>
      <c r="WBI3" s="165"/>
      <c r="WBJ3" s="165"/>
      <c r="WBK3" s="165"/>
      <c r="WBL3" s="165"/>
      <c r="WBM3" s="165"/>
      <c r="WBN3" s="165"/>
      <c r="WBO3" s="165"/>
      <c r="WBP3" s="165"/>
      <c r="WBQ3" s="165"/>
      <c r="WBR3" s="165"/>
      <c r="WBS3" s="165"/>
      <c r="WBT3" s="165"/>
      <c r="WBU3" s="165"/>
      <c r="WBV3" s="165"/>
      <c r="WBW3" s="165"/>
      <c r="WBX3" s="165"/>
      <c r="WBY3" s="165"/>
      <c r="WBZ3" s="165"/>
      <c r="WCA3" s="165"/>
      <c r="WCB3" s="165"/>
      <c r="WCC3" s="165"/>
      <c r="WCD3" s="165"/>
      <c r="WCE3" s="165"/>
      <c r="WCF3" s="165"/>
      <c r="WCG3" s="165"/>
      <c r="WCH3" s="165"/>
      <c r="WCI3" s="165"/>
      <c r="WCJ3" s="165"/>
      <c r="WCK3" s="165"/>
      <c r="WCL3" s="165"/>
      <c r="WCM3" s="165"/>
      <c r="WCN3" s="165"/>
      <c r="WCO3" s="165"/>
      <c r="WCP3" s="165"/>
      <c r="WCQ3" s="165"/>
      <c r="WCR3" s="165"/>
      <c r="WCS3" s="165"/>
      <c r="WCT3" s="165"/>
      <c r="WCU3" s="165"/>
      <c r="WCV3" s="165"/>
      <c r="WCW3" s="165"/>
      <c r="WCX3" s="165"/>
      <c r="WCY3" s="165"/>
      <c r="WCZ3" s="165"/>
      <c r="WDA3" s="165"/>
      <c r="WDB3" s="165"/>
      <c r="WDC3" s="165"/>
      <c r="WDD3" s="165"/>
      <c r="WDE3" s="165"/>
      <c r="WDF3" s="165"/>
      <c r="WDG3" s="165"/>
      <c r="WDH3" s="165"/>
      <c r="WDI3" s="165"/>
      <c r="WDJ3" s="165"/>
      <c r="WDK3" s="165"/>
      <c r="WDL3" s="165"/>
      <c r="WDM3" s="165"/>
      <c r="WDN3" s="165"/>
      <c r="WDO3" s="165"/>
      <c r="WDP3" s="165"/>
      <c r="WDQ3" s="165"/>
      <c r="WDR3" s="165"/>
      <c r="WDS3" s="165"/>
      <c r="WDT3" s="165"/>
      <c r="WDU3" s="165"/>
      <c r="WDV3" s="165"/>
      <c r="WDW3" s="165"/>
      <c r="WDX3" s="165"/>
      <c r="WDY3" s="165"/>
      <c r="WDZ3" s="165"/>
      <c r="WEA3" s="165"/>
      <c r="WEB3" s="165"/>
      <c r="WEC3" s="165"/>
      <c r="WED3" s="165"/>
      <c r="WEE3" s="165"/>
      <c r="WEF3" s="165"/>
      <c r="WEG3" s="165"/>
      <c r="WEH3" s="165"/>
      <c r="WEI3" s="165"/>
      <c r="WEJ3" s="165"/>
      <c r="WEK3" s="165"/>
      <c r="WEL3" s="165"/>
      <c r="WEM3" s="165"/>
      <c r="WEN3" s="165"/>
      <c r="WEO3" s="165"/>
      <c r="WEP3" s="165"/>
      <c r="WEQ3" s="165"/>
      <c r="WER3" s="165"/>
      <c r="WES3" s="165"/>
      <c r="WET3" s="165"/>
      <c r="WEU3" s="165"/>
      <c r="WEV3" s="165"/>
      <c r="WEW3" s="165"/>
      <c r="WEX3" s="165"/>
      <c r="WEY3" s="165"/>
      <c r="WEZ3" s="165"/>
      <c r="WFA3" s="165"/>
      <c r="WFB3" s="165"/>
      <c r="WFC3" s="165"/>
      <c r="WFD3" s="165"/>
      <c r="WFE3" s="165"/>
      <c r="WFF3" s="165"/>
      <c r="WFG3" s="165"/>
      <c r="WFH3" s="165"/>
      <c r="WFI3" s="165"/>
      <c r="WFJ3" s="165"/>
      <c r="WFK3" s="165"/>
      <c r="WFL3" s="165"/>
      <c r="WFM3" s="165"/>
      <c r="WFN3" s="165"/>
      <c r="WFO3" s="165"/>
      <c r="WFP3" s="165"/>
      <c r="WFQ3" s="165"/>
      <c r="WFR3" s="165"/>
      <c r="WFS3" s="165"/>
      <c r="WFT3" s="165"/>
      <c r="WFU3" s="165"/>
      <c r="WFV3" s="165"/>
      <c r="WFW3" s="165"/>
      <c r="WFX3" s="165"/>
      <c r="WFY3" s="165"/>
      <c r="WFZ3" s="165"/>
      <c r="WGA3" s="165"/>
      <c r="WGB3" s="165"/>
      <c r="WGC3" s="165"/>
      <c r="WGD3" s="165"/>
      <c r="WGE3" s="165"/>
      <c r="WGF3" s="165"/>
      <c r="WGG3" s="165"/>
      <c r="WGH3" s="165"/>
      <c r="WGI3" s="165"/>
      <c r="WGJ3" s="165"/>
      <c r="WGK3" s="165"/>
      <c r="WGL3" s="165"/>
      <c r="WGM3" s="165"/>
      <c r="WGN3" s="165"/>
      <c r="WGO3" s="165"/>
      <c r="WGP3" s="165"/>
      <c r="WGQ3" s="165"/>
      <c r="WGR3" s="165"/>
      <c r="WGS3" s="165"/>
      <c r="WGT3" s="165"/>
      <c r="WGU3" s="165"/>
      <c r="WGV3" s="165"/>
      <c r="WGW3" s="165"/>
      <c r="WGX3" s="165"/>
      <c r="WGY3" s="165"/>
      <c r="WGZ3" s="165"/>
      <c r="WHA3" s="165"/>
      <c r="WHB3" s="165"/>
      <c r="WHC3" s="165"/>
      <c r="WHD3" s="165"/>
      <c r="WHE3" s="165"/>
      <c r="WHF3" s="165"/>
      <c r="WHG3" s="165"/>
      <c r="WHH3" s="165"/>
      <c r="WHI3" s="165"/>
      <c r="WHJ3" s="165"/>
      <c r="WHK3" s="165"/>
      <c r="WHL3" s="165"/>
      <c r="WHM3" s="165"/>
      <c r="WHN3" s="165"/>
      <c r="WHO3" s="165"/>
      <c r="WHP3" s="165"/>
      <c r="WHQ3" s="165"/>
      <c r="WHR3" s="165"/>
      <c r="WHS3" s="165"/>
      <c r="WHT3" s="165"/>
      <c r="WHU3" s="165"/>
      <c r="WHV3" s="165"/>
      <c r="WHW3" s="165"/>
      <c r="WHX3" s="165"/>
      <c r="WHY3" s="165"/>
      <c r="WHZ3" s="165"/>
      <c r="WIA3" s="165"/>
      <c r="WIB3" s="165"/>
      <c r="WIC3" s="165"/>
      <c r="WID3" s="165"/>
      <c r="WIE3" s="165"/>
      <c r="WIF3" s="165"/>
      <c r="WIG3" s="165"/>
      <c r="WIH3" s="165"/>
      <c r="WII3" s="165"/>
      <c r="WIJ3" s="165"/>
      <c r="WIK3" s="165"/>
      <c r="WIL3" s="165"/>
      <c r="WIM3" s="165"/>
      <c r="WIN3" s="165"/>
      <c r="WIO3" s="165"/>
      <c r="WIP3" s="165"/>
      <c r="WIQ3" s="165"/>
      <c r="WIR3" s="165"/>
      <c r="WIS3" s="165"/>
      <c r="WIT3" s="165"/>
      <c r="WIU3" s="165"/>
      <c r="WIV3" s="165"/>
      <c r="WIW3" s="165"/>
      <c r="WIX3" s="165"/>
      <c r="WIY3" s="165"/>
      <c r="WIZ3" s="165"/>
      <c r="WJA3" s="165"/>
      <c r="WJB3" s="165"/>
      <c r="WJC3" s="165"/>
    </row>
    <row r="4" s="142" customFormat="1" ht="21.6" spans="1:15811">
      <c r="A4" s="154"/>
      <c r="B4" s="154"/>
      <c r="C4" s="155"/>
      <c r="D4" s="155"/>
      <c r="E4" s="155"/>
      <c r="F4" s="156" t="s">
        <v>479</v>
      </c>
      <c r="G4" s="156" t="s">
        <v>675</v>
      </c>
      <c r="H4" s="152" t="s">
        <v>479</v>
      </c>
      <c r="I4" s="152" t="s">
        <v>479</v>
      </c>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165"/>
      <c r="GB4" s="165"/>
      <c r="GC4" s="165"/>
      <c r="GD4" s="165"/>
      <c r="GE4" s="165"/>
      <c r="GF4" s="165"/>
      <c r="GG4" s="165"/>
      <c r="GH4" s="165"/>
      <c r="GI4" s="165"/>
      <c r="GJ4" s="165"/>
      <c r="GK4" s="165"/>
      <c r="GL4" s="165"/>
      <c r="GM4" s="165"/>
      <c r="GN4" s="165"/>
      <c r="GO4" s="165"/>
      <c r="GP4" s="165"/>
      <c r="GQ4" s="165"/>
      <c r="GR4" s="165"/>
      <c r="GS4" s="165"/>
      <c r="GT4" s="165"/>
      <c r="GU4" s="165"/>
      <c r="GV4" s="165"/>
      <c r="GW4" s="165"/>
      <c r="GX4" s="165"/>
      <c r="GY4" s="165"/>
      <c r="GZ4" s="165"/>
      <c r="HA4" s="165"/>
      <c r="HB4" s="165"/>
      <c r="HC4" s="165"/>
      <c r="HD4" s="165"/>
      <c r="HE4" s="165"/>
      <c r="HF4" s="165"/>
      <c r="HG4" s="165"/>
      <c r="HH4" s="165"/>
      <c r="HI4" s="165"/>
      <c r="HJ4" s="165"/>
      <c r="HK4" s="165"/>
      <c r="HL4" s="165"/>
      <c r="HM4" s="165"/>
      <c r="HN4" s="165"/>
      <c r="HO4" s="165"/>
      <c r="HP4" s="165"/>
      <c r="HQ4" s="165"/>
      <c r="HR4" s="165"/>
      <c r="HS4" s="165"/>
      <c r="HT4" s="165"/>
      <c r="HU4" s="165"/>
      <c r="HV4" s="165"/>
      <c r="HW4" s="165"/>
      <c r="HX4" s="165"/>
      <c r="HY4" s="165"/>
      <c r="HZ4" s="165"/>
      <c r="IA4" s="165"/>
      <c r="IB4" s="165"/>
      <c r="IC4" s="165"/>
      <c r="ID4" s="165"/>
      <c r="IE4" s="165"/>
      <c r="IF4" s="165"/>
      <c r="IG4" s="165"/>
      <c r="IH4" s="165"/>
      <c r="II4" s="165"/>
      <c r="IJ4" s="165"/>
      <c r="IK4" s="165"/>
      <c r="IL4" s="165"/>
      <c r="IM4" s="165"/>
      <c r="IN4" s="165"/>
      <c r="IO4" s="165"/>
      <c r="IP4" s="165"/>
      <c r="IQ4" s="165"/>
      <c r="IR4" s="165"/>
      <c r="IS4" s="165"/>
      <c r="IT4" s="165"/>
      <c r="IU4" s="165"/>
      <c r="IV4" s="165"/>
      <c r="IW4" s="165"/>
      <c r="IX4" s="165"/>
      <c r="IY4" s="165"/>
      <c r="IZ4" s="165"/>
      <c r="JA4" s="165"/>
      <c r="JB4" s="165"/>
      <c r="JC4" s="165"/>
      <c r="JD4" s="165"/>
      <c r="JE4" s="165"/>
      <c r="JF4" s="165"/>
      <c r="JG4" s="165"/>
      <c r="JH4" s="165"/>
      <c r="JI4" s="165"/>
      <c r="JJ4" s="165"/>
      <c r="JK4" s="165"/>
      <c r="JL4" s="165"/>
      <c r="JM4" s="165"/>
      <c r="JN4" s="165"/>
      <c r="JO4" s="165"/>
      <c r="JP4" s="165"/>
      <c r="JQ4" s="165"/>
      <c r="JR4" s="165"/>
      <c r="JS4" s="165"/>
      <c r="JT4" s="165"/>
      <c r="JU4" s="165"/>
      <c r="JV4" s="165"/>
      <c r="JW4" s="165"/>
      <c r="JX4" s="165"/>
      <c r="JY4" s="165"/>
      <c r="JZ4" s="165"/>
      <c r="KA4" s="165"/>
      <c r="KB4" s="165"/>
      <c r="KC4" s="165"/>
      <c r="KD4" s="165"/>
      <c r="KE4" s="165"/>
      <c r="KF4" s="165"/>
      <c r="KG4" s="165"/>
      <c r="KH4" s="165"/>
      <c r="KI4" s="165"/>
      <c r="KJ4" s="165"/>
      <c r="KK4" s="165"/>
      <c r="KL4" s="165"/>
      <c r="KM4" s="165"/>
      <c r="KN4" s="165"/>
      <c r="KO4" s="165"/>
      <c r="KP4" s="165"/>
      <c r="KQ4" s="165"/>
      <c r="KR4" s="165"/>
      <c r="KS4" s="165"/>
      <c r="KT4" s="165"/>
      <c r="KU4" s="165"/>
      <c r="KV4" s="165"/>
      <c r="KW4" s="165"/>
      <c r="KX4" s="165"/>
      <c r="KY4" s="165"/>
      <c r="KZ4" s="165"/>
      <c r="LA4" s="165"/>
      <c r="LB4" s="165"/>
      <c r="LC4" s="165"/>
      <c r="LD4" s="165"/>
      <c r="LE4" s="165"/>
      <c r="LF4" s="165"/>
      <c r="LG4" s="165"/>
      <c r="LH4" s="165"/>
      <c r="LI4" s="165"/>
      <c r="LJ4" s="165"/>
      <c r="LK4" s="165"/>
      <c r="LL4" s="165"/>
      <c r="LM4" s="165"/>
      <c r="LN4" s="165"/>
      <c r="LO4" s="165"/>
      <c r="LP4" s="165"/>
      <c r="LQ4" s="165"/>
      <c r="LR4" s="165"/>
      <c r="LS4" s="165"/>
      <c r="LT4" s="165"/>
      <c r="LU4" s="165"/>
      <c r="LV4" s="165"/>
      <c r="LW4" s="165"/>
      <c r="LX4" s="165"/>
      <c r="LY4" s="165"/>
      <c r="LZ4" s="165"/>
      <c r="MA4" s="165"/>
      <c r="MB4" s="165"/>
      <c r="MC4" s="165"/>
      <c r="MD4" s="165"/>
      <c r="ME4" s="165"/>
      <c r="MF4" s="165"/>
      <c r="MG4" s="165"/>
      <c r="MH4" s="165"/>
      <c r="MI4" s="165"/>
      <c r="MJ4" s="165"/>
      <c r="MK4" s="165"/>
      <c r="ML4" s="165"/>
      <c r="MM4" s="165"/>
      <c r="MN4" s="165"/>
      <c r="MO4" s="165"/>
      <c r="MP4" s="165"/>
      <c r="MQ4" s="165"/>
      <c r="MR4" s="165"/>
      <c r="MS4" s="165"/>
      <c r="MT4" s="165"/>
      <c r="MU4" s="165"/>
      <c r="MV4" s="165"/>
      <c r="MW4" s="165"/>
      <c r="MX4" s="165"/>
      <c r="MY4" s="165"/>
      <c r="MZ4" s="165"/>
      <c r="NA4" s="165"/>
      <c r="NB4" s="165"/>
      <c r="NC4" s="165"/>
      <c r="ND4" s="165"/>
      <c r="NE4" s="165"/>
      <c r="NF4" s="165"/>
      <c r="NG4" s="165"/>
      <c r="NH4" s="165"/>
      <c r="NI4" s="165"/>
      <c r="NJ4" s="165"/>
      <c r="NK4" s="165"/>
      <c r="NL4" s="165"/>
      <c r="NM4" s="165"/>
      <c r="NN4" s="165"/>
      <c r="NO4" s="165"/>
      <c r="NP4" s="165"/>
      <c r="NQ4" s="165"/>
      <c r="NR4" s="165"/>
      <c r="NS4" s="165"/>
      <c r="NT4" s="165"/>
      <c r="NU4" s="165"/>
      <c r="NV4" s="165"/>
      <c r="NW4" s="165"/>
      <c r="NX4" s="165"/>
      <c r="NY4" s="165"/>
      <c r="NZ4" s="165"/>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165"/>
      <c r="PT4" s="165"/>
      <c r="PU4" s="165"/>
      <c r="PV4" s="165"/>
      <c r="PW4" s="165"/>
      <c r="PX4" s="165"/>
      <c r="PY4" s="165"/>
      <c r="PZ4" s="165"/>
      <c r="QA4" s="165"/>
      <c r="QB4" s="165"/>
      <c r="QC4" s="165"/>
      <c r="QD4" s="165"/>
      <c r="QE4" s="165"/>
      <c r="QF4" s="165"/>
      <c r="QG4" s="165"/>
      <c r="QH4" s="165"/>
      <c r="QI4" s="165"/>
      <c r="QJ4" s="165"/>
      <c r="QK4" s="165"/>
      <c r="QL4" s="165"/>
      <c r="QM4" s="165"/>
      <c r="QN4" s="165"/>
      <c r="QO4" s="165"/>
      <c r="QP4" s="165"/>
      <c r="QQ4" s="165"/>
      <c r="QR4" s="165"/>
      <c r="QS4" s="165"/>
      <c r="QT4" s="165"/>
      <c r="QU4" s="165"/>
      <c r="QV4" s="165"/>
      <c r="QW4" s="165"/>
      <c r="QX4" s="165"/>
      <c r="QY4" s="165"/>
      <c r="QZ4" s="165"/>
      <c r="RA4" s="165"/>
      <c r="RB4" s="165"/>
      <c r="RC4" s="165"/>
      <c r="RD4" s="165"/>
      <c r="RE4" s="165"/>
      <c r="RF4" s="165"/>
      <c r="RG4" s="165"/>
      <c r="RH4" s="165"/>
      <c r="RI4" s="165"/>
      <c r="RJ4" s="165"/>
      <c r="RK4" s="165"/>
      <c r="RL4" s="165"/>
      <c r="RM4" s="165"/>
      <c r="RN4" s="165"/>
      <c r="RO4" s="165"/>
      <c r="RP4" s="165"/>
      <c r="RQ4" s="165"/>
      <c r="RR4" s="165"/>
      <c r="RS4" s="165"/>
      <c r="RT4" s="165"/>
      <c r="RU4" s="165"/>
      <c r="RV4" s="165"/>
      <c r="RW4" s="165"/>
      <c r="RX4" s="165"/>
      <c r="RY4" s="165"/>
      <c r="RZ4" s="165"/>
      <c r="SA4" s="165"/>
      <c r="SB4" s="165"/>
      <c r="SC4" s="165"/>
      <c r="SD4" s="165"/>
      <c r="SE4" s="165"/>
      <c r="SF4" s="165"/>
      <c r="SG4" s="165"/>
      <c r="SH4" s="165"/>
      <c r="SI4" s="165"/>
      <c r="SJ4" s="165"/>
      <c r="SK4" s="165"/>
      <c r="SL4" s="165"/>
      <c r="SM4" s="165"/>
      <c r="SN4" s="165"/>
      <c r="SO4" s="165"/>
      <c r="SP4" s="165"/>
      <c r="SQ4" s="165"/>
      <c r="SR4" s="165"/>
      <c r="SS4" s="165"/>
      <c r="ST4" s="165"/>
      <c r="SU4" s="165"/>
      <c r="SV4" s="165"/>
      <c r="SW4" s="165"/>
      <c r="SX4" s="165"/>
      <c r="SY4" s="165"/>
      <c r="SZ4" s="165"/>
      <c r="TA4" s="165"/>
      <c r="TB4" s="165"/>
      <c r="TC4" s="165"/>
      <c r="TD4" s="165"/>
      <c r="TE4" s="165"/>
      <c r="TF4" s="165"/>
      <c r="TG4" s="165"/>
      <c r="TH4" s="165"/>
      <c r="TI4" s="165"/>
      <c r="TJ4" s="165"/>
      <c r="TK4" s="165"/>
      <c r="TL4" s="165"/>
      <c r="TM4" s="165"/>
      <c r="TN4" s="165"/>
      <c r="TO4" s="165"/>
      <c r="TP4" s="165"/>
      <c r="TQ4" s="165"/>
      <c r="TR4" s="165"/>
      <c r="TS4" s="165"/>
      <c r="TT4" s="165"/>
      <c r="TU4" s="165"/>
      <c r="TV4" s="165"/>
      <c r="TW4" s="165"/>
      <c r="TX4" s="165"/>
      <c r="TY4" s="165"/>
      <c r="TZ4" s="165"/>
      <c r="UA4" s="165"/>
      <c r="UB4" s="165"/>
      <c r="UC4" s="165"/>
      <c r="UD4" s="165"/>
      <c r="UE4" s="165"/>
      <c r="UF4" s="165"/>
      <c r="UG4" s="165"/>
      <c r="UH4" s="165"/>
      <c r="UI4" s="165"/>
      <c r="UJ4" s="165"/>
      <c r="UK4" s="165"/>
      <c r="UL4" s="165"/>
      <c r="UM4" s="165"/>
      <c r="UN4" s="165"/>
      <c r="UO4" s="165"/>
      <c r="UP4" s="165"/>
      <c r="UQ4" s="165"/>
      <c r="UR4" s="165"/>
      <c r="US4" s="165"/>
      <c r="UT4" s="165"/>
      <c r="UU4" s="165"/>
      <c r="UV4" s="165"/>
      <c r="UW4" s="165"/>
      <c r="UX4" s="165"/>
      <c r="UY4" s="165"/>
      <c r="UZ4" s="165"/>
      <c r="VA4" s="165"/>
      <c r="VB4" s="165"/>
      <c r="VC4" s="165"/>
      <c r="VD4" s="165"/>
      <c r="VE4" s="165"/>
      <c r="VF4" s="165"/>
      <c r="VG4" s="165"/>
      <c r="VH4" s="165"/>
      <c r="VI4" s="165"/>
      <c r="VJ4" s="165"/>
      <c r="VK4" s="165"/>
      <c r="VL4" s="165"/>
      <c r="VM4" s="165"/>
      <c r="VN4" s="165"/>
      <c r="VO4" s="165"/>
      <c r="VP4" s="165"/>
      <c r="VQ4" s="165"/>
      <c r="VR4" s="165"/>
      <c r="VS4" s="165"/>
      <c r="VT4" s="165"/>
      <c r="VU4" s="165"/>
      <c r="VV4" s="165"/>
      <c r="VW4" s="165"/>
      <c r="VX4" s="165"/>
      <c r="VY4" s="165"/>
      <c r="VZ4" s="165"/>
      <c r="WA4" s="165"/>
      <c r="WB4" s="165"/>
      <c r="WC4" s="165"/>
      <c r="WD4" s="165"/>
      <c r="WE4" s="165"/>
      <c r="WF4" s="165"/>
      <c r="WG4" s="165"/>
      <c r="WH4" s="165"/>
      <c r="WI4" s="165"/>
      <c r="WJ4" s="165"/>
      <c r="WK4" s="165"/>
      <c r="WL4" s="165"/>
      <c r="WM4" s="165"/>
      <c r="WN4" s="165"/>
      <c r="WO4" s="165"/>
      <c r="WP4" s="165"/>
      <c r="WQ4" s="165"/>
      <c r="WR4" s="165"/>
      <c r="WS4" s="165"/>
      <c r="WT4" s="165"/>
      <c r="WU4" s="165"/>
      <c r="WV4" s="165"/>
      <c r="WW4" s="165"/>
      <c r="WX4" s="165"/>
      <c r="WY4" s="165"/>
      <c r="WZ4" s="165"/>
      <c r="XA4" s="165"/>
      <c r="XB4" s="165"/>
      <c r="XC4" s="165"/>
      <c r="XD4" s="165"/>
      <c r="XE4" s="165"/>
      <c r="XF4" s="165"/>
      <c r="XG4" s="165"/>
      <c r="XH4" s="165"/>
      <c r="XI4" s="165"/>
      <c r="XJ4" s="165"/>
      <c r="XK4" s="165"/>
      <c r="XL4" s="165"/>
      <c r="XM4" s="165"/>
      <c r="XN4" s="165"/>
      <c r="XO4" s="165"/>
      <c r="XP4" s="165"/>
      <c r="XQ4" s="165"/>
      <c r="XR4" s="165"/>
      <c r="XS4" s="165"/>
      <c r="XT4" s="165"/>
      <c r="XU4" s="165"/>
      <c r="XV4" s="165"/>
      <c r="XW4" s="165"/>
      <c r="XX4" s="165"/>
      <c r="XY4" s="165"/>
      <c r="XZ4" s="165"/>
      <c r="YA4" s="165"/>
      <c r="YB4" s="165"/>
      <c r="YC4" s="165"/>
      <c r="YD4" s="165"/>
      <c r="YE4" s="165"/>
      <c r="YF4" s="165"/>
      <c r="YG4" s="165"/>
      <c r="YH4" s="165"/>
      <c r="YI4" s="165"/>
      <c r="YJ4" s="165"/>
      <c r="YK4" s="165"/>
      <c r="YL4" s="165"/>
      <c r="YM4" s="165"/>
      <c r="YN4" s="165"/>
      <c r="YO4" s="165"/>
      <c r="YP4" s="165"/>
      <c r="YQ4" s="165"/>
      <c r="YR4" s="165"/>
      <c r="YS4" s="165"/>
      <c r="YT4" s="165"/>
      <c r="YU4" s="165"/>
      <c r="YV4" s="165"/>
      <c r="YW4" s="165"/>
      <c r="YX4" s="165"/>
      <c r="YY4" s="165"/>
      <c r="YZ4" s="165"/>
      <c r="ZA4" s="165"/>
      <c r="ZB4" s="165"/>
      <c r="ZC4" s="165"/>
      <c r="ZD4" s="165"/>
      <c r="ZE4" s="165"/>
      <c r="ZF4" s="165"/>
      <c r="ZG4" s="165"/>
      <c r="ZH4" s="165"/>
      <c r="ZI4" s="165"/>
      <c r="ZJ4" s="165"/>
      <c r="ZK4" s="165"/>
      <c r="ZL4" s="165"/>
      <c r="ZM4" s="165"/>
      <c r="ZN4" s="165"/>
      <c r="ZO4" s="165"/>
      <c r="ZP4" s="165"/>
      <c r="ZQ4" s="165"/>
      <c r="ZR4" s="165"/>
      <c r="ZS4" s="165"/>
      <c r="ZT4" s="165"/>
      <c r="ZU4" s="165"/>
      <c r="ZV4" s="165"/>
      <c r="ZW4" s="165"/>
      <c r="ZX4" s="165"/>
      <c r="ZY4" s="165"/>
      <c r="ZZ4" s="165"/>
      <c r="AAA4" s="165"/>
      <c r="AAB4" s="165"/>
      <c r="AAC4" s="165"/>
      <c r="AAD4" s="165"/>
      <c r="AAE4" s="165"/>
      <c r="AAF4" s="165"/>
      <c r="AAG4" s="165"/>
      <c r="AAH4" s="165"/>
      <c r="AAI4" s="165"/>
      <c r="AAJ4" s="165"/>
      <c r="AAK4" s="165"/>
      <c r="AAL4" s="165"/>
      <c r="AAM4" s="165"/>
      <c r="AAN4" s="165"/>
      <c r="AAO4" s="165"/>
      <c r="AAP4" s="165"/>
      <c r="AAQ4" s="165"/>
      <c r="AAR4" s="165"/>
      <c r="AAS4" s="165"/>
      <c r="AAT4" s="165"/>
      <c r="AAU4" s="165"/>
      <c r="AAV4" s="165"/>
      <c r="AAW4" s="165"/>
      <c r="AAX4" s="165"/>
      <c r="AAY4" s="165"/>
      <c r="AAZ4" s="165"/>
      <c r="ABA4" s="165"/>
      <c r="ABB4" s="165"/>
      <c r="ABC4" s="165"/>
      <c r="ABD4" s="165"/>
      <c r="ABE4" s="165"/>
      <c r="ABF4" s="165"/>
      <c r="ABG4" s="165"/>
      <c r="ABH4" s="165"/>
      <c r="ABI4" s="165"/>
      <c r="ABJ4" s="165"/>
      <c r="ABK4" s="165"/>
      <c r="ABL4" s="165"/>
      <c r="ABM4" s="165"/>
      <c r="ABN4" s="165"/>
      <c r="ABO4" s="165"/>
      <c r="ABP4" s="165"/>
      <c r="ABQ4" s="165"/>
      <c r="ABR4" s="165"/>
      <c r="ABS4" s="165"/>
      <c r="ABT4" s="165"/>
      <c r="ABU4" s="165"/>
      <c r="ABV4" s="165"/>
      <c r="ABW4" s="165"/>
      <c r="ABX4" s="165"/>
      <c r="ABY4" s="165"/>
      <c r="ABZ4" s="165"/>
      <c r="ACA4" s="165"/>
      <c r="ACB4" s="165"/>
      <c r="ACC4" s="165"/>
      <c r="ACD4" s="165"/>
      <c r="ACE4" s="165"/>
      <c r="ACF4" s="165"/>
      <c r="ACG4" s="165"/>
      <c r="ACH4" s="165"/>
      <c r="ACI4" s="165"/>
      <c r="ACJ4" s="165"/>
      <c r="ACK4" s="165"/>
      <c r="ACL4" s="165"/>
      <c r="ACM4" s="165"/>
      <c r="ACN4" s="165"/>
      <c r="ACO4" s="165"/>
      <c r="ACP4" s="165"/>
      <c r="ACQ4" s="165"/>
      <c r="ACR4" s="165"/>
      <c r="ACS4" s="165"/>
      <c r="ACT4" s="165"/>
      <c r="ACU4" s="165"/>
      <c r="ACV4" s="165"/>
      <c r="ACW4" s="165"/>
      <c r="ACX4" s="165"/>
      <c r="ACY4" s="165"/>
      <c r="ACZ4" s="165"/>
      <c r="ADA4" s="165"/>
      <c r="ADB4" s="165"/>
      <c r="ADC4" s="165"/>
      <c r="ADD4" s="165"/>
      <c r="ADE4" s="165"/>
      <c r="ADF4" s="165"/>
      <c r="ADG4" s="165"/>
      <c r="ADH4" s="165"/>
      <c r="ADI4" s="165"/>
      <c r="ADJ4" s="165"/>
      <c r="ADK4" s="165"/>
      <c r="ADL4" s="165"/>
      <c r="ADM4" s="165"/>
      <c r="ADN4" s="165"/>
      <c r="ADO4" s="165"/>
      <c r="ADP4" s="165"/>
      <c r="ADQ4" s="165"/>
      <c r="ADR4" s="165"/>
      <c r="ADS4" s="165"/>
      <c r="ADT4" s="165"/>
      <c r="ADU4" s="165"/>
      <c r="ADV4" s="165"/>
      <c r="ADW4" s="165"/>
      <c r="ADX4" s="165"/>
      <c r="ADY4" s="165"/>
      <c r="ADZ4" s="165"/>
      <c r="AEA4" s="165"/>
      <c r="AEB4" s="165"/>
      <c r="AEC4" s="165"/>
      <c r="AED4" s="165"/>
      <c r="AEE4" s="165"/>
      <c r="AEF4" s="165"/>
      <c r="AEG4" s="165"/>
      <c r="AEH4" s="165"/>
      <c r="AEI4" s="165"/>
      <c r="AEJ4" s="165"/>
      <c r="AEK4" s="165"/>
      <c r="AEL4" s="165"/>
      <c r="AEM4" s="165"/>
      <c r="AEN4" s="165"/>
      <c r="AEO4" s="165"/>
      <c r="AEP4" s="165"/>
      <c r="AEQ4" s="165"/>
      <c r="AER4" s="165"/>
      <c r="AES4" s="165"/>
      <c r="AET4" s="165"/>
      <c r="AEU4" s="165"/>
      <c r="AEV4" s="165"/>
      <c r="AEW4" s="165"/>
      <c r="AEX4" s="165"/>
      <c r="AEY4" s="165"/>
      <c r="AEZ4" s="165"/>
      <c r="AFA4" s="165"/>
      <c r="AFB4" s="165"/>
      <c r="AFC4" s="165"/>
      <c r="AFD4" s="165"/>
      <c r="AFE4" s="165"/>
      <c r="AFF4" s="165"/>
      <c r="AFG4" s="165"/>
      <c r="AFH4" s="165"/>
      <c r="AFI4" s="165"/>
      <c r="AFJ4" s="165"/>
      <c r="AFK4" s="165"/>
      <c r="AFL4" s="165"/>
      <c r="AFM4" s="165"/>
      <c r="AFN4" s="165"/>
      <c r="AFO4" s="165"/>
      <c r="AFP4" s="165"/>
      <c r="AFQ4" s="165"/>
      <c r="AFR4" s="165"/>
      <c r="AFS4" s="165"/>
      <c r="AFT4" s="165"/>
      <c r="AFU4" s="165"/>
      <c r="AFV4" s="165"/>
      <c r="AFW4" s="165"/>
      <c r="AFX4" s="165"/>
      <c r="AFY4" s="165"/>
      <c r="AFZ4" s="165"/>
      <c r="AGA4" s="165"/>
      <c r="AGB4" s="165"/>
      <c r="AGC4" s="165"/>
      <c r="AGD4" s="165"/>
      <c r="AGE4" s="165"/>
      <c r="AGF4" s="165"/>
      <c r="AGG4" s="165"/>
      <c r="AGH4" s="165"/>
      <c r="AGI4" s="165"/>
      <c r="AGJ4" s="165"/>
      <c r="AGK4" s="165"/>
      <c r="AGL4" s="165"/>
      <c r="AGM4" s="165"/>
      <c r="AGN4" s="165"/>
      <c r="AGO4" s="165"/>
      <c r="AGP4" s="165"/>
      <c r="AGQ4" s="165"/>
      <c r="AGR4" s="165"/>
      <c r="AGS4" s="165"/>
      <c r="AGT4" s="165"/>
      <c r="AGU4" s="165"/>
      <c r="AGV4" s="165"/>
      <c r="AGW4" s="165"/>
      <c r="AGX4" s="165"/>
      <c r="AGY4" s="165"/>
      <c r="AGZ4" s="165"/>
      <c r="AHA4" s="165"/>
      <c r="AHB4" s="165"/>
      <c r="AHC4" s="165"/>
      <c r="AHD4" s="165"/>
      <c r="AHE4" s="165"/>
      <c r="AHF4" s="165"/>
      <c r="AHG4" s="165"/>
      <c r="AHH4" s="165"/>
      <c r="AHI4" s="165"/>
      <c r="AHJ4" s="165"/>
      <c r="AHK4" s="165"/>
      <c r="AHL4" s="165"/>
      <c r="AHM4" s="165"/>
      <c r="AHN4" s="165"/>
      <c r="AHO4" s="165"/>
      <c r="AHP4" s="165"/>
      <c r="AHQ4" s="165"/>
      <c r="AHR4" s="165"/>
      <c r="AHS4" s="165"/>
      <c r="AHT4" s="165"/>
      <c r="AHU4" s="165"/>
      <c r="AHV4" s="165"/>
      <c r="AHW4" s="165"/>
      <c r="AHX4" s="165"/>
      <c r="AHY4" s="165"/>
      <c r="AHZ4" s="165"/>
      <c r="AIA4" s="165"/>
      <c r="AIB4" s="165"/>
      <c r="AIC4" s="165"/>
      <c r="AID4" s="165"/>
      <c r="AIE4" s="165"/>
      <c r="AIF4" s="165"/>
      <c r="AIG4" s="165"/>
      <c r="AIH4" s="165"/>
      <c r="AII4" s="165"/>
      <c r="AIJ4" s="165"/>
      <c r="AIK4" s="165"/>
      <c r="AIL4" s="165"/>
      <c r="AIM4" s="165"/>
      <c r="AIN4" s="165"/>
      <c r="AIO4" s="165"/>
      <c r="AIP4" s="165"/>
      <c r="AIQ4" s="165"/>
      <c r="AIR4" s="165"/>
      <c r="AIS4" s="165"/>
      <c r="AIT4" s="165"/>
      <c r="AIU4" s="165"/>
      <c r="AIV4" s="165"/>
      <c r="AIW4" s="165"/>
      <c r="AIX4" s="165"/>
      <c r="AIY4" s="165"/>
      <c r="AIZ4" s="165"/>
      <c r="AJA4" s="165"/>
      <c r="AJB4" s="165"/>
      <c r="AJC4" s="165"/>
      <c r="AJD4" s="165"/>
      <c r="AJE4" s="165"/>
      <c r="AJF4" s="165"/>
      <c r="AJG4" s="165"/>
      <c r="AJH4" s="165"/>
      <c r="AJI4" s="165"/>
      <c r="AJJ4" s="165"/>
      <c r="AJK4" s="165"/>
      <c r="AJL4" s="165"/>
      <c r="AJM4" s="165"/>
      <c r="AJN4" s="165"/>
      <c r="AJO4" s="165"/>
      <c r="AJP4" s="165"/>
      <c r="AJQ4" s="165"/>
      <c r="AJR4" s="165"/>
      <c r="AJS4" s="165"/>
      <c r="AJT4" s="165"/>
      <c r="AJU4" s="165"/>
      <c r="AJV4" s="165"/>
      <c r="AJW4" s="165"/>
      <c r="AJX4" s="165"/>
      <c r="AJY4" s="165"/>
      <c r="AJZ4" s="165"/>
      <c r="AKA4" s="165"/>
      <c r="AKB4" s="165"/>
      <c r="AKC4" s="165"/>
      <c r="AKD4" s="165"/>
      <c r="AKE4" s="165"/>
      <c r="AKF4" s="165"/>
      <c r="AKG4" s="165"/>
      <c r="AKH4" s="165"/>
      <c r="AKI4" s="165"/>
      <c r="AKJ4" s="165"/>
      <c r="AKK4" s="165"/>
      <c r="AKL4" s="165"/>
      <c r="AKM4" s="165"/>
      <c r="AKN4" s="165"/>
      <c r="AKO4" s="165"/>
      <c r="AKP4" s="165"/>
      <c r="AKQ4" s="165"/>
      <c r="AKR4" s="165"/>
      <c r="AKS4" s="165"/>
      <c r="AKT4" s="165"/>
      <c r="AKU4" s="165"/>
      <c r="AKV4" s="165"/>
      <c r="AKW4" s="165"/>
      <c r="AKX4" s="165"/>
      <c r="AKY4" s="165"/>
      <c r="AKZ4" s="165"/>
      <c r="ALA4" s="165"/>
      <c r="ALB4" s="165"/>
      <c r="ALC4" s="165"/>
      <c r="ALD4" s="165"/>
      <c r="ALE4" s="165"/>
      <c r="ALF4" s="165"/>
      <c r="ALG4" s="165"/>
      <c r="ALH4" s="165"/>
      <c r="ALI4" s="165"/>
      <c r="ALJ4" s="165"/>
      <c r="ALK4" s="165"/>
      <c r="ALL4" s="165"/>
      <c r="ALM4" s="165"/>
      <c r="ALN4" s="165"/>
      <c r="ALO4" s="165"/>
      <c r="ALP4" s="165"/>
      <c r="ALQ4" s="165"/>
      <c r="ALR4" s="165"/>
      <c r="ALS4" s="165"/>
      <c r="ALT4" s="165"/>
      <c r="ALU4" s="165"/>
      <c r="ALV4" s="165"/>
      <c r="ALW4" s="165"/>
      <c r="ALX4" s="165"/>
      <c r="ALY4" s="165"/>
      <c r="ALZ4" s="165"/>
      <c r="AMA4" s="165"/>
      <c r="AMB4" s="165"/>
      <c r="AMC4" s="165"/>
      <c r="AMD4" s="165"/>
      <c r="AME4" s="165"/>
      <c r="AMF4" s="165"/>
      <c r="AMG4" s="165"/>
      <c r="AMH4" s="165"/>
      <c r="AMI4" s="165"/>
      <c r="AMJ4" s="165"/>
      <c r="AMK4" s="165"/>
      <c r="AML4" s="165"/>
      <c r="AMM4" s="165"/>
      <c r="AMN4" s="165"/>
      <c r="AMO4" s="165"/>
      <c r="AMP4" s="165"/>
      <c r="AMQ4" s="165"/>
      <c r="AMR4" s="165"/>
      <c r="AMS4" s="165"/>
      <c r="AMT4" s="165"/>
      <c r="AMU4" s="165"/>
      <c r="AMV4" s="165"/>
      <c r="AMW4" s="165"/>
      <c r="AMX4" s="165"/>
      <c r="AMY4" s="165"/>
      <c r="AMZ4" s="165"/>
      <c r="ANA4" s="165"/>
      <c r="ANB4" s="165"/>
      <c r="ANC4" s="165"/>
      <c r="AND4" s="165"/>
      <c r="ANE4" s="165"/>
      <c r="ANF4" s="165"/>
      <c r="ANG4" s="165"/>
      <c r="ANH4" s="165"/>
      <c r="ANI4" s="165"/>
      <c r="ANJ4" s="165"/>
      <c r="ANK4" s="165"/>
      <c r="ANL4" s="165"/>
      <c r="ANM4" s="165"/>
      <c r="ANN4" s="165"/>
      <c r="ANO4" s="165"/>
      <c r="ANP4" s="165"/>
      <c r="ANQ4" s="165"/>
      <c r="ANR4" s="165"/>
      <c r="ANS4" s="165"/>
      <c r="ANT4" s="165"/>
      <c r="ANU4" s="165"/>
      <c r="ANV4" s="165"/>
      <c r="ANW4" s="165"/>
      <c r="ANX4" s="165"/>
      <c r="ANY4" s="165"/>
      <c r="ANZ4" s="165"/>
      <c r="AOA4" s="165"/>
      <c r="AOB4" s="165"/>
      <c r="AOC4" s="165"/>
      <c r="AOD4" s="165"/>
      <c r="AOE4" s="165"/>
      <c r="AOF4" s="165"/>
      <c r="AOG4" s="165"/>
      <c r="AOH4" s="165"/>
      <c r="AOI4" s="165"/>
      <c r="AOJ4" s="165"/>
      <c r="AOK4" s="165"/>
      <c r="AOL4" s="165"/>
      <c r="AOM4" s="165"/>
      <c r="AON4" s="165"/>
      <c r="AOO4" s="165"/>
      <c r="AOP4" s="165"/>
      <c r="AOQ4" s="165"/>
      <c r="AOR4" s="165"/>
      <c r="AOS4" s="165"/>
      <c r="AOT4" s="165"/>
      <c r="AOU4" s="165"/>
      <c r="AOV4" s="165"/>
      <c r="AOW4" s="165"/>
      <c r="AOX4" s="165"/>
      <c r="AOY4" s="165"/>
      <c r="AOZ4" s="165"/>
      <c r="APA4" s="165"/>
      <c r="APB4" s="165"/>
      <c r="APC4" s="165"/>
      <c r="APD4" s="165"/>
      <c r="APE4" s="165"/>
      <c r="APF4" s="165"/>
      <c r="APG4" s="165"/>
      <c r="APH4" s="165"/>
      <c r="API4" s="165"/>
      <c r="APJ4" s="165"/>
      <c r="APK4" s="165"/>
      <c r="APL4" s="165"/>
      <c r="APM4" s="165"/>
      <c r="APN4" s="165"/>
      <c r="APO4" s="165"/>
      <c r="APP4" s="165"/>
      <c r="APQ4" s="165"/>
      <c r="APR4" s="165"/>
      <c r="APS4" s="165"/>
      <c r="APT4" s="165"/>
      <c r="APU4" s="165"/>
      <c r="APV4" s="165"/>
      <c r="APW4" s="165"/>
      <c r="APX4" s="165"/>
      <c r="APY4" s="165"/>
      <c r="APZ4" s="165"/>
      <c r="AQA4" s="165"/>
      <c r="AQB4" s="165"/>
      <c r="AQC4" s="165"/>
      <c r="AQD4" s="165"/>
      <c r="AQE4" s="165"/>
      <c r="AQF4" s="165"/>
      <c r="AQG4" s="165"/>
      <c r="AQH4" s="165"/>
      <c r="AQI4" s="165"/>
      <c r="AQJ4" s="165"/>
      <c r="AQK4" s="165"/>
      <c r="AQL4" s="165"/>
      <c r="AQM4" s="165"/>
      <c r="AQN4" s="165"/>
      <c r="AQO4" s="165"/>
      <c r="AQP4" s="165"/>
      <c r="AQQ4" s="165"/>
      <c r="AQR4" s="165"/>
      <c r="AQS4" s="165"/>
      <c r="AQT4" s="165"/>
      <c r="AQU4" s="165"/>
      <c r="AQV4" s="165"/>
      <c r="AQW4" s="165"/>
      <c r="AQX4" s="165"/>
      <c r="AQY4" s="165"/>
      <c r="AQZ4" s="165"/>
      <c r="ARA4" s="165"/>
      <c r="ARB4" s="165"/>
      <c r="ARC4" s="165"/>
      <c r="ARD4" s="165"/>
      <c r="ARE4" s="165"/>
      <c r="ARF4" s="165"/>
      <c r="ARG4" s="165"/>
      <c r="ARH4" s="165"/>
      <c r="ARI4" s="165"/>
      <c r="ARJ4" s="165"/>
      <c r="ARK4" s="165"/>
      <c r="ARL4" s="165"/>
      <c r="ARM4" s="165"/>
      <c r="ARN4" s="165"/>
      <c r="ARO4" s="165"/>
      <c r="ARP4" s="165"/>
      <c r="ARQ4" s="165"/>
      <c r="ARR4" s="165"/>
      <c r="ARS4" s="165"/>
      <c r="ART4" s="165"/>
      <c r="ARU4" s="165"/>
      <c r="ARV4" s="165"/>
      <c r="ARW4" s="165"/>
      <c r="ARX4" s="165"/>
      <c r="ARY4" s="165"/>
      <c r="ARZ4" s="165"/>
      <c r="ASA4" s="165"/>
      <c r="ASB4" s="165"/>
      <c r="ASC4" s="165"/>
      <c r="ASD4" s="165"/>
      <c r="ASE4" s="165"/>
      <c r="ASF4" s="165"/>
      <c r="ASG4" s="165"/>
      <c r="ASH4" s="165"/>
      <c r="ASI4" s="165"/>
      <c r="ASJ4" s="165"/>
      <c r="ASK4" s="165"/>
      <c r="ASL4" s="165"/>
      <c r="ASM4" s="165"/>
      <c r="ASN4" s="165"/>
      <c r="ASO4" s="165"/>
      <c r="ASP4" s="165"/>
      <c r="ASQ4" s="165"/>
      <c r="ASR4" s="165"/>
      <c r="ASS4" s="165"/>
      <c r="AST4" s="165"/>
      <c r="ASU4" s="165"/>
      <c r="ASV4" s="165"/>
      <c r="ASW4" s="165"/>
      <c r="ASX4" s="165"/>
      <c r="ASY4" s="165"/>
      <c r="ASZ4" s="165"/>
      <c r="ATA4" s="165"/>
      <c r="ATB4" s="165"/>
      <c r="ATC4" s="165"/>
      <c r="ATD4" s="165"/>
      <c r="ATE4" s="165"/>
      <c r="ATF4" s="165"/>
      <c r="ATG4" s="165"/>
      <c r="ATH4" s="165"/>
      <c r="ATI4" s="165"/>
      <c r="ATJ4" s="165"/>
      <c r="ATK4" s="165"/>
      <c r="ATL4" s="165"/>
      <c r="ATM4" s="165"/>
      <c r="ATN4" s="165"/>
      <c r="ATO4" s="165"/>
      <c r="ATP4" s="165"/>
      <c r="ATQ4" s="165"/>
      <c r="ATR4" s="165"/>
      <c r="ATS4" s="165"/>
      <c r="ATT4" s="165"/>
      <c r="ATU4" s="165"/>
      <c r="ATV4" s="165"/>
      <c r="ATW4" s="165"/>
      <c r="ATX4" s="165"/>
      <c r="ATY4" s="165"/>
      <c r="ATZ4" s="165"/>
      <c r="AUA4" s="165"/>
      <c r="AUB4" s="165"/>
      <c r="AUC4" s="165"/>
      <c r="AUD4" s="165"/>
      <c r="AUE4" s="165"/>
      <c r="AUF4" s="165"/>
      <c r="AUG4" s="165"/>
      <c r="AUH4" s="165"/>
      <c r="AUI4" s="165"/>
      <c r="AUJ4" s="165"/>
      <c r="AUK4" s="165"/>
      <c r="AUL4" s="165"/>
      <c r="AUM4" s="165"/>
      <c r="AUN4" s="165"/>
      <c r="AUO4" s="165"/>
      <c r="AUP4" s="165"/>
      <c r="AUQ4" s="165"/>
      <c r="AUR4" s="165"/>
      <c r="AUS4" s="165"/>
      <c r="AUT4" s="165"/>
      <c r="AUU4" s="165"/>
      <c r="AUV4" s="165"/>
      <c r="AUW4" s="165"/>
      <c r="AUX4" s="165"/>
      <c r="AUY4" s="165"/>
      <c r="AUZ4" s="165"/>
      <c r="AVA4" s="165"/>
      <c r="AVB4" s="165"/>
      <c r="AVC4" s="165"/>
      <c r="AVD4" s="165"/>
      <c r="AVE4" s="165"/>
      <c r="AVF4" s="165"/>
      <c r="AVG4" s="165"/>
      <c r="AVH4" s="165"/>
      <c r="AVI4" s="165"/>
      <c r="AVJ4" s="165"/>
      <c r="AVK4" s="165"/>
      <c r="AVL4" s="165"/>
      <c r="AVM4" s="165"/>
      <c r="AVN4" s="165"/>
      <c r="AVO4" s="165"/>
      <c r="AVP4" s="165"/>
      <c r="AVQ4" s="165"/>
      <c r="AVR4" s="165"/>
      <c r="AVS4" s="165"/>
      <c r="AVT4" s="165"/>
      <c r="AVU4" s="165"/>
      <c r="AVV4" s="165"/>
      <c r="AVW4" s="165"/>
      <c r="AVX4" s="165"/>
      <c r="AVY4" s="165"/>
      <c r="AVZ4" s="165"/>
      <c r="AWA4" s="165"/>
      <c r="AWB4" s="165"/>
      <c r="AWC4" s="165"/>
      <c r="AWD4" s="165"/>
      <c r="AWE4" s="165"/>
      <c r="AWF4" s="165"/>
      <c r="AWG4" s="165"/>
      <c r="AWH4" s="165"/>
      <c r="AWI4" s="165"/>
      <c r="AWJ4" s="165"/>
      <c r="AWK4" s="165"/>
      <c r="AWL4" s="165"/>
      <c r="AWM4" s="165"/>
      <c r="AWN4" s="165"/>
      <c r="AWO4" s="165"/>
      <c r="AWP4" s="165"/>
      <c r="AWQ4" s="165"/>
      <c r="AWR4" s="165"/>
      <c r="AWS4" s="165"/>
      <c r="AWT4" s="165"/>
      <c r="AWU4" s="165"/>
      <c r="AWV4" s="165"/>
      <c r="AWW4" s="165"/>
      <c r="AWX4" s="165"/>
      <c r="AWY4" s="165"/>
      <c r="AWZ4" s="165"/>
      <c r="AXA4" s="165"/>
      <c r="AXB4" s="165"/>
      <c r="AXC4" s="165"/>
      <c r="AXD4" s="165"/>
      <c r="AXE4" s="165"/>
      <c r="AXF4" s="165"/>
      <c r="AXG4" s="165"/>
      <c r="AXH4" s="165"/>
      <c r="AXI4" s="165"/>
      <c r="AXJ4" s="165"/>
      <c r="AXK4" s="165"/>
      <c r="AXL4" s="165"/>
      <c r="AXM4" s="165"/>
      <c r="AXN4" s="165"/>
      <c r="AXO4" s="165"/>
      <c r="AXP4" s="165"/>
      <c r="AXQ4" s="165"/>
      <c r="AXR4" s="165"/>
      <c r="AXS4" s="165"/>
      <c r="AXT4" s="165"/>
      <c r="AXU4" s="165"/>
      <c r="AXV4" s="165"/>
      <c r="AXW4" s="165"/>
      <c r="AXX4" s="165"/>
      <c r="AXY4" s="165"/>
      <c r="AXZ4" s="165"/>
      <c r="AYA4" s="165"/>
      <c r="AYB4" s="165"/>
      <c r="AYC4" s="165"/>
      <c r="AYD4" s="165"/>
      <c r="AYE4" s="165"/>
      <c r="AYF4" s="165"/>
      <c r="AYG4" s="165"/>
      <c r="AYH4" s="165"/>
      <c r="AYI4" s="165"/>
      <c r="AYJ4" s="165"/>
      <c r="AYK4" s="165"/>
      <c r="AYL4" s="165"/>
      <c r="AYM4" s="165"/>
      <c r="AYN4" s="165"/>
      <c r="AYO4" s="165"/>
      <c r="AYP4" s="165"/>
      <c r="AYQ4" s="165"/>
      <c r="AYR4" s="165"/>
      <c r="AYS4" s="165"/>
      <c r="AYT4" s="165"/>
      <c r="AYU4" s="165"/>
      <c r="AYV4" s="165"/>
      <c r="AYW4" s="165"/>
      <c r="AYX4" s="165"/>
      <c r="AYY4" s="165"/>
      <c r="AYZ4" s="165"/>
      <c r="AZA4" s="165"/>
      <c r="AZB4" s="165"/>
      <c r="AZC4" s="165"/>
      <c r="AZD4" s="165"/>
      <c r="AZE4" s="165"/>
      <c r="AZF4" s="165"/>
      <c r="AZG4" s="165"/>
      <c r="AZH4" s="165"/>
      <c r="AZI4" s="165"/>
      <c r="AZJ4" s="165"/>
      <c r="AZK4" s="165"/>
      <c r="AZL4" s="165"/>
      <c r="AZM4" s="165"/>
      <c r="AZN4" s="165"/>
      <c r="AZO4" s="165"/>
      <c r="AZP4" s="165"/>
      <c r="AZQ4" s="165"/>
      <c r="AZR4" s="165"/>
      <c r="AZS4" s="165"/>
      <c r="AZT4" s="165"/>
      <c r="AZU4" s="165"/>
      <c r="AZV4" s="165"/>
      <c r="AZW4" s="165"/>
      <c r="AZX4" s="165"/>
      <c r="AZY4" s="165"/>
      <c r="AZZ4" s="165"/>
      <c r="BAA4" s="165"/>
      <c r="BAB4" s="165"/>
      <c r="BAC4" s="165"/>
      <c r="BAD4" s="165"/>
      <c r="BAE4" s="165"/>
      <c r="BAF4" s="165"/>
      <c r="BAG4" s="165"/>
      <c r="BAH4" s="165"/>
      <c r="BAI4" s="165"/>
      <c r="BAJ4" s="165"/>
      <c r="BAK4" s="165"/>
      <c r="BAL4" s="165"/>
      <c r="BAM4" s="165"/>
      <c r="BAN4" s="165"/>
      <c r="BAO4" s="165"/>
      <c r="BAP4" s="165"/>
      <c r="BAQ4" s="165"/>
      <c r="BAR4" s="165"/>
      <c r="BAS4" s="165"/>
      <c r="BAT4" s="165"/>
      <c r="BAU4" s="165"/>
      <c r="BAV4" s="165"/>
      <c r="BAW4" s="165"/>
      <c r="BAX4" s="165"/>
      <c r="BAY4" s="165"/>
      <c r="BAZ4" s="165"/>
      <c r="BBA4" s="165"/>
      <c r="BBB4" s="165"/>
      <c r="BBC4" s="165"/>
      <c r="BBD4" s="165"/>
      <c r="BBE4" s="165"/>
      <c r="BBF4" s="165"/>
      <c r="BBG4" s="165"/>
      <c r="BBH4" s="165"/>
      <c r="BBI4" s="165"/>
      <c r="BBJ4" s="165"/>
      <c r="BBK4" s="165"/>
      <c r="BBL4" s="165"/>
      <c r="BBM4" s="165"/>
      <c r="BBN4" s="165"/>
      <c r="BBO4" s="165"/>
      <c r="BBP4" s="165"/>
      <c r="BBQ4" s="165"/>
      <c r="BBR4" s="165"/>
      <c r="BBS4" s="165"/>
      <c r="BBT4" s="165"/>
      <c r="BBU4" s="165"/>
      <c r="BBV4" s="165"/>
      <c r="BBW4" s="165"/>
      <c r="BBX4" s="165"/>
      <c r="BBY4" s="165"/>
      <c r="BBZ4" s="165"/>
      <c r="BCA4" s="165"/>
      <c r="BCB4" s="165"/>
      <c r="BCC4" s="165"/>
      <c r="BCD4" s="165"/>
      <c r="BCE4" s="165"/>
      <c r="BCF4" s="165"/>
      <c r="BCG4" s="165"/>
      <c r="BCH4" s="165"/>
      <c r="BCI4" s="165"/>
      <c r="BCJ4" s="165"/>
      <c r="BCK4" s="165"/>
      <c r="BCL4" s="165"/>
      <c r="BCM4" s="165"/>
      <c r="BCN4" s="165"/>
      <c r="BCO4" s="165"/>
      <c r="BCP4" s="165"/>
      <c r="BCQ4" s="165"/>
      <c r="BCR4" s="165"/>
      <c r="BCS4" s="165"/>
      <c r="BCT4" s="165"/>
      <c r="BCU4" s="165"/>
      <c r="BCV4" s="165"/>
      <c r="BCW4" s="165"/>
      <c r="BCX4" s="165"/>
      <c r="BCY4" s="165"/>
      <c r="BCZ4" s="165"/>
      <c r="BDA4" s="165"/>
      <c r="BDB4" s="165"/>
      <c r="BDC4" s="165"/>
      <c r="BDD4" s="165"/>
      <c r="BDE4" s="165"/>
      <c r="BDF4" s="165"/>
      <c r="BDG4" s="165"/>
      <c r="BDH4" s="165"/>
      <c r="BDI4" s="165"/>
      <c r="BDJ4" s="165"/>
      <c r="BDK4" s="165"/>
      <c r="BDL4" s="165"/>
      <c r="BDM4" s="165"/>
      <c r="BDN4" s="165"/>
      <c r="BDO4" s="165"/>
      <c r="BDP4" s="165"/>
      <c r="BDQ4" s="165"/>
      <c r="BDR4" s="165"/>
      <c r="BDS4" s="165"/>
      <c r="BDT4" s="165"/>
      <c r="BDU4" s="165"/>
      <c r="BDV4" s="165"/>
      <c r="BDW4" s="165"/>
      <c r="BDX4" s="165"/>
      <c r="BDY4" s="165"/>
      <c r="BDZ4" s="165"/>
      <c r="BEA4" s="165"/>
      <c r="BEB4" s="165"/>
      <c r="BEC4" s="165"/>
      <c r="BED4" s="165"/>
      <c r="BEE4" s="165"/>
      <c r="BEF4" s="165"/>
      <c r="BEG4" s="165"/>
      <c r="BEH4" s="165"/>
      <c r="BEI4" s="165"/>
      <c r="BEJ4" s="165"/>
      <c r="BEK4" s="165"/>
      <c r="BEL4" s="165"/>
      <c r="BEM4" s="165"/>
      <c r="BEN4" s="165"/>
      <c r="BEO4" s="165"/>
      <c r="BEP4" s="165"/>
      <c r="BEQ4" s="165"/>
      <c r="BER4" s="165"/>
      <c r="BES4" s="165"/>
      <c r="BET4" s="165"/>
      <c r="BEU4" s="165"/>
      <c r="BEV4" s="165"/>
      <c r="BEW4" s="165"/>
      <c r="BEX4" s="165"/>
      <c r="BEY4" s="165"/>
      <c r="BEZ4" s="165"/>
      <c r="BFA4" s="165"/>
      <c r="BFB4" s="165"/>
      <c r="BFC4" s="165"/>
      <c r="BFD4" s="165"/>
      <c r="BFE4" s="165"/>
      <c r="BFF4" s="165"/>
      <c r="BFG4" s="165"/>
      <c r="BFH4" s="165"/>
      <c r="BFI4" s="165"/>
      <c r="BFJ4" s="165"/>
      <c r="BFK4" s="165"/>
      <c r="BFL4" s="165"/>
      <c r="BFM4" s="165"/>
      <c r="BFN4" s="165"/>
      <c r="BFO4" s="165"/>
      <c r="BFP4" s="165"/>
      <c r="BFQ4" s="165"/>
      <c r="BFR4" s="165"/>
      <c r="BFS4" s="165"/>
      <c r="BFT4" s="165"/>
      <c r="BFU4" s="165"/>
      <c r="BFV4" s="165"/>
      <c r="BFW4" s="165"/>
      <c r="BFX4" s="165"/>
      <c r="BFY4" s="165"/>
      <c r="BFZ4" s="165"/>
      <c r="BGA4" s="165"/>
      <c r="BGB4" s="165"/>
      <c r="BGC4" s="165"/>
      <c r="BGD4" s="165"/>
      <c r="BGE4" s="165"/>
      <c r="BGF4" s="165"/>
      <c r="BGG4" s="165"/>
      <c r="BGH4" s="165"/>
      <c r="BGI4" s="165"/>
      <c r="BGJ4" s="165"/>
      <c r="BGK4" s="165"/>
      <c r="BGL4" s="165"/>
      <c r="BGM4" s="165"/>
      <c r="BGN4" s="165"/>
      <c r="BGO4" s="165"/>
      <c r="BGP4" s="165"/>
      <c r="BGQ4" s="165"/>
      <c r="BGR4" s="165"/>
      <c r="BGS4" s="165"/>
      <c r="BGT4" s="165"/>
      <c r="BGU4" s="165"/>
      <c r="BGV4" s="165"/>
      <c r="BGW4" s="165"/>
      <c r="BGX4" s="165"/>
      <c r="BGY4" s="165"/>
      <c r="BGZ4" s="165"/>
      <c r="BHA4" s="165"/>
      <c r="BHB4" s="165"/>
      <c r="BHC4" s="165"/>
      <c r="BHD4" s="165"/>
      <c r="BHE4" s="165"/>
      <c r="BHF4" s="165"/>
      <c r="BHG4" s="165"/>
      <c r="BHH4" s="165"/>
      <c r="BHI4" s="165"/>
      <c r="BHJ4" s="165"/>
      <c r="BHK4" s="165"/>
      <c r="BHL4" s="165"/>
      <c r="BHM4" s="165"/>
      <c r="BHN4" s="165"/>
      <c r="BHO4" s="165"/>
      <c r="BHP4" s="165"/>
      <c r="BHQ4" s="165"/>
      <c r="BHR4" s="165"/>
      <c r="BHS4" s="165"/>
      <c r="BHT4" s="165"/>
      <c r="BHU4" s="165"/>
      <c r="BHV4" s="165"/>
      <c r="BHW4" s="165"/>
      <c r="BHX4" s="165"/>
      <c r="BHY4" s="165"/>
      <c r="BHZ4" s="165"/>
      <c r="BIA4" s="165"/>
      <c r="BIB4" s="165"/>
      <c r="BIC4" s="165"/>
      <c r="BID4" s="165"/>
      <c r="BIE4" s="165"/>
      <c r="BIF4" s="165"/>
      <c r="BIG4" s="165"/>
      <c r="BIH4" s="165"/>
      <c r="BII4" s="165"/>
      <c r="BIJ4" s="165"/>
      <c r="BIK4" s="165"/>
      <c r="BIL4" s="165"/>
      <c r="BIM4" s="165"/>
      <c r="BIN4" s="165"/>
      <c r="BIO4" s="165"/>
      <c r="BIP4" s="165"/>
      <c r="BIQ4" s="165"/>
      <c r="BIR4" s="165"/>
      <c r="BIS4" s="165"/>
      <c r="BIT4" s="165"/>
      <c r="BIU4" s="165"/>
      <c r="BIV4" s="165"/>
      <c r="BIW4" s="165"/>
      <c r="BIX4" s="165"/>
      <c r="BIY4" s="165"/>
      <c r="BIZ4" s="165"/>
      <c r="BJA4" s="165"/>
      <c r="BJB4" s="165"/>
      <c r="BJC4" s="165"/>
      <c r="BJD4" s="165"/>
      <c r="BJE4" s="165"/>
      <c r="BJF4" s="165"/>
      <c r="BJG4" s="165"/>
      <c r="BJH4" s="165"/>
      <c r="BJI4" s="165"/>
      <c r="BJJ4" s="165"/>
      <c r="BJK4" s="165"/>
      <c r="BJL4" s="165"/>
      <c r="BJM4" s="165"/>
      <c r="BJN4" s="165"/>
      <c r="BJO4" s="165"/>
      <c r="BJP4" s="165"/>
      <c r="BJQ4" s="165"/>
      <c r="BJR4" s="165"/>
      <c r="BJS4" s="165"/>
      <c r="BJT4" s="165"/>
      <c r="BJU4" s="165"/>
      <c r="BJV4" s="165"/>
      <c r="BJW4" s="165"/>
      <c r="BJX4" s="165"/>
      <c r="BJY4" s="165"/>
      <c r="BJZ4" s="165"/>
      <c r="BKA4" s="165"/>
      <c r="BKB4" s="165"/>
      <c r="BKC4" s="165"/>
      <c r="BKD4" s="165"/>
      <c r="BKE4" s="165"/>
      <c r="BKF4" s="165"/>
      <c r="BKG4" s="165"/>
      <c r="BKH4" s="165"/>
      <c r="BKI4" s="165"/>
      <c r="BKJ4" s="165"/>
      <c r="BKK4" s="165"/>
      <c r="BKL4" s="165"/>
      <c r="BKM4" s="165"/>
      <c r="BKN4" s="165"/>
      <c r="BKO4" s="165"/>
      <c r="BKP4" s="165"/>
      <c r="BKQ4" s="165"/>
      <c r="BKR4" s="165"/>
      <c r="BKS4" s="165"/>
      <c r="BKT4" s="165"/>
      <c r="BKU4" s="165"/>
      <c r="BKV4" s="165"/>
      <c r="BKW4" s="165"/>
      <c r="BKX4" s="165"/>
      <c r="BKY4" s="165"/>
      <c r="BKZ4" s="165"/>
      <c r="BLA4" s="165"/>
      <c r="BLB4" s="165"/>
      <c r="BLC4" s="165"/>
      <c r="BLD4" s="165"/>
      <c r="BLE4" s="165"/>
      <c r="BLF4" s="165"/>
      <c r="BLG4" s="165"/>
      <c r="BLH4" s="165"/>
      <c r="BLI4" s="165"/>
      <c r="BLJ4" s="165"/>
      <c r="BLK4" s="165"/>
      <c r="BLL4" s="165"/>
      <c r="BLM4" s="165"/>
      <c r="BLN4" s="165"/>
      <c r="BLO4" s="165"/>
      <c r="BLP4" s="165"/>
      <c r="BLQ4" s="165"/>
      <c r="BLR4" s="165"/>
      <c r="BLS4" s="165"/>
      <c r="BLT4" s="165"/>
      <c r="BLU4" s="165"/>
      <c r="BLV4" s="165"/>
      <c r="BLW4" s="165"/>
      <c r="BLX4" s="165"/>
      <c r="BLY4" s="165"/>
      <c r="BLZ4" s="165"/>
      <c r="BMA4" s="165"/>
      <c r="BMB4" s="165"/>
      <c r="BMC4" s="165"/>
      <c r="BMD4" s="165"/>
      <c r="BME4" s="165"/>
      <c r="BMF4" s="165"/>
      <c r="BMG4" s="165"/>
      <c r="BMH4" s="165"/>
      <c r="BMI4" s="165"/>
      <c r="BMJ4" s="165"/>
      <c r="BMK4" s="165"/>
      <c r="BML4" s="165"/>
      <c r="BMM4" s="165"/>
      <c r="BMN4" s="165"/>
      <c r="BMO4" s="165"/>
      <c r="BMP4" s="165"/>
      <c r="BMQ4" s="165"/>
      <c r="BMR4" s="165"/>
      <c r="BMS4" s="165"/>
      <c r="BMT4" s="165"/>
      <c r="BMU4" s="165"/>
      <c r="BMV4" s="165"/>
      <c r="BMW4" s="165"/>
      <c r="BMX4" s="165"/>
      <c r="BMY4" s="165"/>
      <c r="BMZ4" s="165"/>
      <c r="BNA4" s="165"/>
      <c r="BNB4" s="165"/>
      <c r="BNC4" s="165"/>
      <c r="BND4" s="165"/>
      <c r="BNE4" s="165"/>
      <c r="BNF4" s="165"/>
      <c r="BNG4" s="165"/>
      <c r="BNH4" s="165"/>
      <c r="BNI4" s="165"/>
      <c r="BNJ4" s="165"/>
      <c r="BNK4" s="165"/>
      <c r="BNL4" s="165"/>
      <c r="BNM4" s="165"/>
      <c r="BNN4" s="165"/>
      <c r="BNO4" s="165"/>
      <c r="BNP4" s="165"/>
      <c r="BNQ4" s="165"/>
      <c r="BNR4" s="165"/>
      <c r="BNS4" s="165"/>
      <c r="BNT4" s="165"/>
      <c r="BNU4" s="165"/>
      <c r="BNV4" s="165"/>
      <c r="BNW4" s="165"/>
      <c r="BNX4" s="165"/>
      <c r="BNY4" s="165"/>
      <c r="BNZ4" s="165"/>
      <c r="BOA4" s="165"/>
      <c r="BOB4" s="165"/>
      <c r="BOC4" s="165"/>
      <c r="BOD4" s="165"/>
      <c r="BOE4" s="165"/>
      <c r="BOF4" s="165"/>
      <c r="BOG4" s="165"/>
      <c r="BOH4" s="165"/>
      <c r="BOI4" s="165"/>
      <c r="BOJ4" s="165"/>
      <c r="BOK4" s="165"/>
      <c r="BOL4" s="165"/>
      <c r="BOM4" s="165"/>
      <c r="BON4" s="165"/>
      <c r="BOO4" s="165"/>
      <c r="BOP4" s="165"/>
      <c r="BOQ4" s="165"/>
      <c r="BOR4" s="165"/>
      <c r="BOS4" s="165"/>
      <c r="BOT4" s="165"/>
      <c r="BOU4" s="165"/>
      <c r="BOV4" s="165"/>
      <c r="BOW4" s="165"/>
      <c r="BOX4" s="165"/>
      <c r="BOY4" s="165"/>
      <c r="BOZ4" s="165"/>
      <c r="BPA4" s="165"/>
      <c r="BPB4" s="165"/>
      <c r="BPC4" s="165"/>
      <c r="BPD4" s="165"/>
      <c r="BPE4" s="165"/>
      <c r="BPF4" s="165"/>
      <c r="BPG4" s="165"/>
      <c r="BPH4" s="165"/>
      <c r="BPI4" s="165"/>
      <c r="BPJ4" s="165"/>
      <c r="BPK4" s="165"/>
      <c r="BPL4" s="165"/>
      <c r="BPM4" s="165"/>
      <c r="BPN4" s="165"/>
      <c r="BPO4" s="165"/>
      <c r="BPP4" s="165"/>
      <c r="BPQ4" s="165"/>
      <c r="BPR4" s="165"/>
      <c r="BPS4" s="165"/>
      <c r="BPT4" s="165"/>
      <c r="BPU4" s="165"/>
      <c r="BPV4" s="165"/>
      <c r="BPW4" s="165"/>
      <c r="BPX4" s="165"/>
      <c r="BPY4" s="165"/>
      <c r="BPZ4" s="165"/>
      <c r="BQA4" s="165"/>
      <c r="BQB4" s="165"/>
      <c r="BQC4" s="165"/>
      <c r="BQD4" s="165"/>
      <c r="BQE4" s="165"/>
      <c r="BQF4" s="165"/>
      <c r="BQG4" s="165"/>
      <c r="BQH4" s="165"/>
      <c r="BQI4" s="165"/>
      <c r="BQJ4" s="165"/>
      <c r="BQK4" s="165"/>
      <c r="BQL4" s="165"/>
      <c r="BQM4" s="165"/>
      <c r="BQN4" s="165"/>
      <c r="BQO4" s="165"/>
      <c r="BQP4" s="165"/>
      <c r="BQQ4" s="165"/>
      <c r="BQR4" s="165"/>
      <c r="BQS4" s="165"/>
      <c r="BQT4" s="165"/>
      <c r="BQU4" s="165"/>
      <c r="BQV4" s="165"/>
      <c r="BQW4" s="165"/>
      <c r="BQX4" s="165"/>
      <c r="BQY4" s="165"/>
      <c r="BQZ4" s="165"/>
      <c r="BRA4" s="165"/>
      <c r="BRB4" s="165"/>
      <c r="BRC4" s="165"/>
      <c r="BRD4" s="165"/>
      <c r="BRE4" s="165"/>
      <c r="BRF4" s="165"/>
      <c r="BRG4" s="165"/>
      <c r="BRH4" s="165"/>
      <c r="BRI4" s="165"/>
      <c r="BRJ4" s="165"/>
      <c r="BRK4" s="165"/>
      <c r="BRL4" s="165"/>
      <c r="BRM4" s="165"/>
      <c r="BRN4" s="165"/>
      <c r="BRO4" s="165"/>
      <c r="BRP4" s="165"/>
      <c r="BRQ4" s="165"/>
      <c r="BRR4" s="165"/>
      <c r="BRS4" s="165"/>
      <c r="BRT4" s="165"/>
      <c r="BRU4" s="165"/>
      <c r="BRV4" s="165"/>
      <c r="BRW4" s="165"/>
      <c r="BRX4" s="165"/>
      <c r="BRY4" s="165"/>
      <c r="BRZ4" s="165"/>
      <c r="BSA4" s="165"/>
      <c r="BSB4" s="165"/>
      <c r="BSC4" s="165"/>
      <c r="BSD4" s="165"/>
      <c r="BSE4" s="165"/>
      <c r="BSF4" s="165"/>
      <c r="BSG4" s="165"/>
      <c r="BSH4" s="165"/>
      <c r="BSI4" s="165"/>
      <c r="BSJ4" s="165"/>
      <c r="BSK4" s="165"/>
      <c r="BSL4" s="165"/>
      <c r="BSM4" s="165"/>
      <c r="BSN4" s="165"/>
      <c r="BSO4" s="165"/>
      <c r="BSP4" s="165"/>
      <c r="BSQ4" s="165"/>
      <c r="BSR4" s="165"/>
      <c r="BSS4" s="165"/>
      <c r="BST4" s="165"/>
      <c r="BSU4" s="165"/>
      <c r="BSV4" s="165"/>
      <c r="BSW4" s="165"/>
      <c r="BSX4" s="165"/>
      <c r="BSY4" s="165"/>
      <c r="BSZ4" s="165"/>
      <c r="BTA4" s="165"/>
      <c r="BTB4" s="165"/>
      <c r="BTC4" s="165"/>
      <c r="BTD4" s="165"/>
      <c r="BTE4" s="165"/>
      <c r="BTF4" s="165"/>
      <c r="BTG4" s="165"/>
      <c r="BTH4" s="165"/>
      <c r="BTI4" s="165"/>
      <c r="BTJ4" s="165"/>
      <c r="BTK4" s="165"/>
      <c r="BTL4" s="165"/>
      <c r="BTM4" s="165"/>
      <c r="BTN4" s="165"/>
      <c r="BTO4" s="165"/>
      <c r="BTP4" s="165"/>
      <c r="BTQ4" s="165"/>
      <c r="BTR4" s="165"/>
      <c r="BTS4" s="165"/>
      <c r="BTT4" s="165"/>
      <c r="BTU4" s="165"/>
      <c r="BTV4" s="165"/>
      <c r="BTW4" s="165"/>
      <c r="BTX4" s="165"/>
      <c r="BTY4" s="165"/>
      <c r="BTZ4" s="165"/>
      <c r="BUA4" s="165"/>
      <c r="BUB4" s="165"/>
      <c r="BUC4" s="165"/>
      <c r="BUD4" s="165"/>
      <c r="BUE4" s="165"/>
      <c r="BUF4" s="165"/>
      <c r="BUG4" s="165"/>
      <c r="BUH4" s="165"/>
      <c r="BUI4" s="165"/>
      <c r="BUJ4" s="165"/>
      <c r="BUK4" s="165"/>
      <c r="BUL4" s="165"/>
      <c r="BUM4" s="165"/>
      <c r="BUN4" s="165"/>
      <c r="BUO4" s="165"/>
      <c r="BUP4" s="165"/>
      <c r="BUQ4" s="165"/>
      <c r="BUR4" s="165"/>
      <c r="BUS4" s="165"/>
      <c r="BUT4" s="165"/>
      <c r="BUU4" s="165"/>
      <c r="BUV4" s="165"/>
      <c r="BUW4" s="165"/>
      <c r="BUX4" s="165"/>
      <c r="BUY4" s="165"/>
      <c r="BUZ4" s="165"/>
      <c r="BVA4" s="165"/>
      <c r="BVB4" s="165"/>
      <c r="BVC4" s="165"/>
      <c r="BVD4" s="165"/>
      <c r="BVE4" s="165"/>
      <c r="BVF4" s="165"/>
      <c r="BVG4" s="165"/>
      <c r="BVH4" s="165"/>
      <c r="BVI4" s="165"/>
      <c r="BVJ4" s="165"/>
      <c r="BVK4" s="165"/>
      <c r="BVL4" s="165"/>
      <c r="BVM4" s="165"/>
      <c r="BVN4" s="165"/>
      <c r="BVO4" s="165"/>
      <c r="BVP4" s="165"/>
      <c r="BVQ4" s="165"/>
      <c r="BVR4" s="165"/>
      <c r="BVS4" s="165"/>
      <c r="BVT4" s="165"/>
      <c r="BVU4" s="165"/>
      <c r="BVV4" s="165"/>
      <c r="BVW4" s="165"/>
      <c r="BVX4" s="165"/>
      <c r="BVY4" s="165"/>
      <c r="BVZ4" s="165"/>
      <c r="BWA4" s="165"/>
      <c r="BWB4" s="165"/>
      <c r="BWC4" s="165"/>
      <c r="BWD4" s="165"/>
      <c r="BWE4" s="165"/>
      <c r="BWF4" s="165"/>
      <c r="BWG4" s="165"/>
      <c r="BWH4" s="165"/>
      <c r="BWI4" s="165"/>
      <c r="BWJ4" s="165"/>
      <c r="BWK4" s="165"/>
      <c r="BWL4" s="165"/>
      <c r="BWM4" s="165"/>
      <c r="BWN4" s="165"/>
      <c r="BWO4" s="165"/>
      <c r="BWP4" s="165"/>
      <c r="BWQ4" s="165"/>
      <c r="BWR4" s="165"/>
      <c r="BWS4" s="165"/>
      <c r="BWT4" s="165"/>
      <c r="BWU4" s="165"/>
      <c r="BWV4" s="165"/>
      <c r="BWW4" s="165"/>
      <c r="BWX4" s="165"/>
      <c r="BWY4" s="165"/>
      <c r="BWZ4" s="165"/>
      <c r="BXA4" s="165"/>
      <c r="BXB4" s="165"/>
      <c r="BXC4" s="165"/>
      <c r="BXD4" s="165"/>
      <c r="BXE4" s="165"/>
      <c r="BXF4" s="165"/>
      <c r="BXG4" s="165"/>
      <c r="BXH4" s="165"/>
      <c r="BXI4" s="165"/>
      <c r="BXJ4" s="165"/>
      <c r="BXK4" s="165"/>
      <c r="BXL4" s="165"/>
      <c r="BXM4" s="165"/>
      <c r="BXN4" s="165"/>
      <c r="BXO4" s="165"/>
      <c r="BXP4" s="165"/>
      <c r="BXQ4" s="165"/>
      <c r="BXR4" s="165"/>
      <c r="BXS4" s="165"/>
      <c r="BXT4" s="165"/>
      <c r="BXU4" s="165"/>
      <c r="BXV4" s="165"/>
      <c r="BXW4" s="165"/>
      <c r="BXX4" s="165"/>
      <c r="BXY4" s="165"/>
      <c r="BXZ4" s="165"/>
      <c r="BYA4" s="165"/>
      <c r="BYB4" s="165"/>
      <c r="BYC4" s="165"/>
      <c r="BYD4" s="165"/>
      <c r="BYE4" s="165"/>
      <c r="BYF4" s="165"/>
      <c r="BYG4" s="165"/>
      <c r="BYH4" s="165"/>
      <c r="BYI4" s="165"/>
      <c r="BYJ4" s="165"/>
      <c r="BYK4" s="165"/>
      <c r="BYL4" s="165"/>
      <c r="BYM4" s="165"/>
      <c r="BYN4" s="165"/>
      <c r="BYO4" s="165"/>
      <c r="BYP4" s="165"/>
      <c r="BYQ4" s="165"/>
      <c r="BYR4" s="165"/>
      <c r="BYS4" s="165"/>
      <c r="BYT4" s="165"/>
      <c r="BYU4" s="165"/>
      <c r="BYV4" s="165"/>
      <c r="BYW4" s="165"/>
      <c r="BYX4" s="165"/>
      <c r="BYY4" s="165"/>
      <c r="BYZ4" s="165"/>
      <c r="BZA4" s="165"/>
      <c r="BZB4" s="165"/>
      <c r="BZC4" s="165"/>
      <c r="BZD4" s="165"/>
      <c r="BZE4" s="165"/>
      <c r="BZF4" s="165"/>
      <c r="BZG4" s="165"/>
      <c r="BZH4" s="165"/>
      <c r="BZI4" s="165"/>
      <c r="BZJ4" s="165"/>
      <c r="BZK4" s="165"/>
      <c r="BZL4" s="165"/>
      <c r="BZM4" s="165"/>
      <c r="BZN4" s="165"/>
      <c r="BZO4" s="165"/>
      <c r="BZP4" s="165"/>
      <c r="BZQ4" s="165"/>
      <c r="BZR4" s="165"/>
      <c r="BZS4" s="165"/>
      <c r="BZT4" s="165"/>
      <c r="BZU4" s="165"/>
      <c r="BZV4" s="165"/>
      <c r="BZW4" s="165"/>
      <c r="BZX4" s="165"/>
      <c r="BZY4" s="165"/>
      <c r="BZZ4" s="165"/>
      <c r="CAA4" s="165"/>
      <c r="CAB4" s="165"/>
      <c r="CAC4" s="165"/>
      <c r="CAD4" s="165"/>
      <c r="CAE4" s="165"/>
      <c r="CAF4" s="165"/>
      <c r="CAG4" s="165"/>
      <c r="CAH4" s="165"/>
      <c r="CAI4" s="165"/>
      <c r="CAJ4" s="165"/>
      <c r="CAK4" s="165"/>
      <c r="CAL4" s="165"/>
      <c r="CAM4" s="165"/>
      <c r="CAN4" s="165"/>
      <c r="CAO4" s="165"/>
      <c r="CAP4" s="165"/>
      <c r="CAQ4" s="165"/>
      <c r="CAR4" s="165"/>
      <c r="CAS4" s="165"/>
      <c r="CAT4" s="165"/>
      <c r="CAU4" s="165"/>
      <c r="CAV4" s="165"/>
      <c r="CAW4" s="165"/>
      <c r="CAX4" s="165"/>
      <c r="CAY4" s="165"/>
      <c r="CAZ4" s="165"/>
      <c r="CBA4" s="165"/>
      <c r="CBB4" s="165"/>
      <c r="CBC4" s="165"/>
      <c r="CBD4" s="165"/>
      <c r="CBE4" s="165"/>
      <c r="CBF4" s="165"/>
      <c r="CBG4" s="165"/>
      <c r="CBH4" s="165"/>
      <c r="CBI4" s="165"/>
      <c r="CBJ4" s="165"/>
      <c r="CBK4" s="165"/>
      <c r="CBL4" s="165"/>
      <c r="CBM4" s="165"/>
      <c r="CBN4" s="165"/>
      <c r="CBO4" s="165"/>
      <c r="CBP4" s="165"/>
      <c r="CBQ4" s="165"/>
      <c r="CBR4" s="165"/>
      <c r="CBS4" s="165"/>
      <c r="CBT4" s="165"/>
      <c r="CBU4" s="165"/>
      <c r="CBV4" s="165"/>
      <c r="CBW4" s="165"/>
      <c r="CBX4" s="165"/>
      <c r="CBY4" s="165"/>
      <c r="CBZ4" s="165"/>
      <c r="CCA4" s="165"/>
      <c r="CCB4" s="165"/>
      <c r="CCC4" s="165"/>
      <c r="CCD4" s="165"/>
      <c r="CCE4" s="165"/>
      <c r="CCF4" s="165"/>
      <c r="CCG4" s="165"/>
      <c r="CCH4" s="165"/>
      <c r="CCI4" s="165"/>
      <c r="CCJ4" s="165"/>
      <c r="CCK4" s="165"/>
      <c r="CCL4" s="165"/>
      <c r="CCM4" s="165"/>
      <c r="CCN4" s="165"/>
      <c r="CCO4" s="165"/>
      <c r="CCP4" s="165"/>
      <c r="CCQ4" s="165"/>
      <c r="CCR4" s="165"/>
      <c r="CCS4" s="165"/>
      <c r="CCT4" s="165"/>
      <c r="CCU4" s="165"/>
      <c r="CCV4" s="165"/>
      <c r="CCW4" s="165"/>
      <c r="CCX4" s="165"/>
      <c r="CCY4" s="165"/>
      <c r="CCZ4" s="165"/>
      <c r="CDA4" s="165"/>
      <c r="CDB4" s="165"/>
      <c r="CDC4" s="165"/>
      <c r="CDD4" s="165"/>
      <c r="CDE4" s="165"/>
      <c r="CDF4" s="165"/>
      <c r="CDG4" s="165"/>
      <c r="CDH4" s="165"/>
      <c r="CDI4" s="165"/>
      <c r="CDJ4" s="165"/>
      <c r="CDK4" s="165"/>
      <c r="CDL4" s="165"/>
      <c r="CDM4" s="165"/>
      <c r="CDN4" s="165"/>
      <c r="CDO4" s="165"/>
      <c r="CDP4" s="165"/>
      <c r="CDQ4" s="165"/>
      <c r="CDR4" s="165"/>
      <c r="CDS4" s="165"/>
      <c r="CDT4" s="165"/>
      <c r="CDU4" s="165"/>
      <c r="CDV4" s="165"/>
      <c r="CDW4" s="165"/>
      <c r="CDX4" s="165"/>
      <c r="CDY4" s="165"/>
      <c r="CDZ4" s="165"/>
      <c r="CEA4" s="165"/>
      <c r="CEB4" s="165"/>
      <c r="CEC4" s="165"/>
      <c r="CED4" s="165"/>
      <c r="CEE4" s="165"/>
      <c r="CEF4" s="165"/>
      <c r="CEG4" s="165"/>
      <c r="CEH4" s="165"/>
      <c r="CEI4" s="165"/>
      <c r="CEJ4" s="165"/>
      <c r="CEK4" s="165"/>
      <c r="CEL4" s="165"/>
      <c r="CEM4" s="165"/>
      <c r="CEN4" s="165"/>
      <c r="CEO4" s="165"/>
      <c r="CEP4" s="165"/>
      <c r="CEQ4" s="165"/>
      <c r="CER4" s="165"/>
      <c r="CES4" s="165"/>
      <c r="CET4" s="165"/>
      <c r="CEU4" s="165"/>
      <c r="CEV4" s="165"/>
      <c r="CEW4" s="165"/>
      <c r="CEX4" s="165"/>
      <c r="CEY4" s="165"/>
      <c r="CEZ4" s="165"/>
      <c r="CFA4" s="165"/>
      <c r="CFB4" s="165"/>
      <c r="CFC4" s="165"/>
      <c r="CFD4" s="165"/>
      <c r="CFE4" s="165"/>
      <c r="CFF4" s="165"/>
      <c r="CFG4" s="165"/>
      <c r="CFH4" s="165"/>
      <c r="CFI4" s="165"/>
      <c r="CFJ4" s="165"/>
      <c r="CFK4" s="165"/>
      <c r="CFL4" s="165"/>
      <c r="CFM4" s="165"/>
      <c r="CFN4" s="165"/>
      <c r="CFO4" s="165"/>
      <c r="CFP4" s="165"/>
      <c r="CFQ4" s="165"/>
      <c r="CFR4" s="165"/>
      <c r="CFS4" s="165"/>
      <c r="CFT4" s="165"/>
      <c r="CFU4" s="165"/>
      <c r="CFV4" s="165"/>
      <c r="CFW4" s="165"/>
      <c r="CFX4" s="165"/>
      <c r="CFY4" s="165"/>
      <c r="CFZ4" s="165"/>
      <c r="CGA4" s="165"/>
      <c r="CGB4" s="165"/>
      <c r="CGC4" s="165"/>
      <c r="CGD4" s="165"/>
      <c r="CGE4" s="165"/>
      <c r="CGF4" s="165"/>
      <c r="CGG4" s="165"/>
      <c r="CGH4" s="165"/>
      <c r="CGI4" s="165"/>
      <c r="CGJ4" s="165"/>
      <c r="CGK4" s="165"/>
      <c r="CGL4" s="165"/>
      <c r="CGM4" s="165"/>
      <c r="CGN4" s="165"/>
      <c r="CGO4" s="165"/>
      <c r="CGP4" s="165"/>
      <c r="CGQ4" s="165"/>
      <c r="CGR4" s="165"/>
      <c r="CGS4" s="165"/>
      <c r="CGT4" s="165"/>
      <c r="CGU4" s="165"/>
      <c r="CGV4" s="165"/>
      <c r="CGW4" s="165"/>
      <c r="CGX4" s="165"/>
      <c r="CGY4" s="165"/>
      <c r="CGZ4" s="165"/>
      <c r="CHA4" s="165"/>
      <c r="CHB4" s="165"/>
      <c r="CHC4" s="165"/>
      <c r="CHD4" s="165"/>
      <c r="CHE4" s="165"/>
      <c r="CHF4" s="165"/>
      <c r="CHG4" s="165"/>
      <c r="CHH4" s="165"/>
      <c r="CHI4" s="165"/>
      <c r="CHJ4" s="165"/>
      <c r="CHK4" s="165"/>
      <c r="CHL4" s="165"/>
      <c r="CHM4" s="165"/>
      <c r="CHN4" s="165"/>
      <c r="CHO4" s="165"/>
      <c r="CHP4" s="165"/>
      <c r="CHQ4" s="165"/>
      <c r="CHR4" s="165"/>
      <c r="CHS4" s="165"/>
      <c r="CHT4" s="165"/>
      <c r="CHU4" s="165"/>
      <c r="CHV4" s="165"/>
      <c r="CHW4" s="165"/>
      <c r="CHX4" s="165"/>
      <c r="CHY4" s="165"/>
      <c r="CHZ4" s="165"/>
      <c r="CIA4" s="165"/>
      <c r="CIB4" s="165"/>
      <c r="CIC4" s="165"/>
      <c r="CID4" s="165"/>
      <c r="CIE4" s="165"/>
      <c r="CIF4" s="165"/>
      <c r="CIG4" s="165"/>
      <c r="CIH4" s="165"/>
      <c r="CII4" s="165"/>
      <c r="CIJ4" s="165"/>
      <c r="CIK4" s="165"/>
      <c r="CIL4" s="165"/>
      <c r="CIM4" s="165"/>
      <c r="CIN4" s="165"/>
      <c r="CIO4" s="165"/>
      <c r="CIP4" s="165"/>
      <c r="CIQ4" s="165"/>
      <c r="CIR4" s="165"/>
      <c r="CIS4" s="165"/>
      <c r="CIT4" s="165"/>
      <c r="CIU4" s="165"/>
      <c r="CIV4" s="165"/>
      <c r="CIW4" s="165"/>
      <c r="CIX4" s="165"/>
      <c r="CIY4" s="165"/>
      <c r="CIZ4" s="165"/>
      <c r="CJA4" s="165"/>
      <c r="CJB4" s="165"/>
      <c r="CJC4" s="165"/>
      <c r="CJD4" s="165"/>
      <c r="CJE4" s="165"/>
      <c r="CJF4" s="165"/>
      <c r="CJG4" s="165"/>
      <c r="CJH4" s="165"/>
      <c r="CJI4" s="165"/>
      <c r="CJJ4" s="165"/>
      <c r="CJK4" s="165"/>
      <c r="CJL4" s="165"/>
      <c r="CJM4" s="165"/>
      <c r="CJN4" s="165"/>
      <c r="CJO4" s="165"/>
      <c r="CJP4" s="165"/>
      <c r="CJQ4" s="165"/>
      <c r="CJR4" s="165"/>
      <c r="CJS4" s="165"/>
      <c r="CJT4" s="165"/>
      <c r="CJU4" s="165"/>
      <c r="CJV4" s="165"/>
      <c r="CJW4" s="165"/>
      <c r="CJX4" s="165"/>
      <c r="CJY4" s="165"/>
      <c r="CJZ4" s="165"/>
      <c r="CKA4" s="165"/>
      <c r="CKB4" s="165"/>
      <c r="CKC4" s="165"/>
      <c r="CKD4" s="165"/>
      <c r="CKE4" s="165"/>
      <c r="CKF4" s="165"/>
      <c r="CKG4" s="165"/>
      <c r="CKH4" s="165"/>
      <c r="CKI4" s="165"/>
      <c r="CKJ4" s="165"/>
      <c r="CKK4" s="165"/>
      <c r="CKL4" s="165"/>
      <c r="CKM4" s="165"/>
      <c r="CKN4" s="165"/>
      <c r="CKO4" s="165"/>
      <c r="CKP4" s="165"/>
      <c r="CKQ4" s="165"/>
      <c r="CKR4" s="165"/>
      <c r="CKS4" s="165"/>
      <c r="CKT4" s="165"/>
      <c r="CKU4" s="165"/>
      <c r="CKV4" s="165"/>
      <c r="CKW4" s="165"/>
      <c r="CKX4" s="165"/>
      <c r="CKY4" s="165"/>
      <c r="CKZ4" s="165"/>
      <c r="CLA4" s="165"/>
      <c r="CLB4" s="165"/>
      <c r="CLC4" s="165"/>
      <c r="CLD4" s="165"/>
      <c r="CLE4" s="165"/>
      <c r="CLF4" s="165"/>
      <c r="CLG4" s="165"/>
      <c r="CLH4" s="165"/>
      <c r="CLI4" s="165"/>
      <c r="CLJ4" s="165"/>
      <c r="CLK4" s="165"/>
      <c r="CLL4" s="165"/>
      <c r="CLM4" s="165"/>
      <c r="CLN4" s="165"/>
      <c r="CLO4" s="165"/>
      <c r="CLP4" s="165"/>
      <c r="CLQ4" s="165"/>
      <c r="CLR4" s="165"/>
      <c r="CLS4" s="165"/>
      <c r="CLT4" s="165"/>
      <c r="CLU4" s="165"/>
      <c r="CLV4" s="165"/>
      <c r="CLW4" s="165"/>
      <c r="CLX4" s="165"/>
      <c r="CLY4" s="165"/>
      <c r="CLZ4" s="165"/>
      <c r="CMA4" s="165"/>
      <c r="CMB4" s="165"/>
      <c r="CMC4" s="165"/>
      <c r="CMD4" s="165"/>
      <c r="CME4" s="165"/>
      <c r="CMF4" s="165"/>
      <c r="CMG4" s="165"/>
      <c r="CMH4" s="165"/>
      <c r="CMI4" s="165"/>
      <c r="CMJ4" s="165"/>
      <c r="CMK4" s="165"/>
      <c r="CML4" s="165"/>
      <c r="CMM4" s="165"/>
      <c r="CMN4" s="165"/>
      <c r="CMO4" s="165"/>
      <c r="CMP4" s="165"/>
      <c r="CMQ4" s="165"/>
      <c r="CMR4" s="165"/>
      <c r="CMS4" s="165"/>
      <c r="CMT4" s="165"/>
      <c r="CMU4" s="165"/>
      <c r="CMV4" s="165"/>
      <c r="CMW4" s="165"/>
      <c r="CMX4" s="165"/>
      <c r="CMY4" s="165"/>
      <c r="CMZ4" s="165"/>
      <c r="CNA4" s="165"/>
      <c r="CNB4" s="165"/>
      <c r="CNC4" s="165"/>
      <c r="CND4" s="165"/>
      <c r="CNE4" s="165"/>
      <c r="CNF4" s="165"/>
      <c r="CNG4" s="165"/>
      <c r="CNH4" s="165"/>
      <c r="CNI4" s="165"/>
      <c r="CNJ4" s="165"/>
      <c r="CNK4" s="165"/>
      <c r="CNL4" s="165"/>
      <c r="CNM4" s="165"/>
      <c r="CNN4" s="165"/>
      <c r="CNO4" s="165"/>
      <c r="CNP4" s="165"/>
      <c r="CNQ4" s="165"/>
      <c r="CNR4" s="165"/>
      <c r="CNS4" s="165"/>
      <c r="CNT4" s="165"/>
      <c r="CNU4" s="165"/>
      <c r="CNV4" s="165"/>
      <c r="CNW4" s="165"/>
      <c r="CNX4" s="165"/>
      <c r="CNY4" s="165"/>
      <c r="CNZ4" s="165"/>
      <c r="COA4" s="165"/>
      <c r="COB4" s="165"/>
      <c r="COC4" s="165"/>
      <c r="COD4" s="165"/>
      <c r="COE4" s="165"/>
      <c r="COF4" s="165"/>
      <c r="COG4" s="165"/>
      <c r="COH4" s="165"/>
      <c r="COI4" s="165"/>
      <c r="COJ4" s="165"/>
      <c r="COK4" s="165"/>
      <c r="COL4" s="165"/>
      <c r="COM4" s="165"/>
      <c r="CON4" s="165"/>
      <c r="COO4" s="165"/>
      <c r="COP4" s="165"/>
      <c r="COQ4" s="165"/>
      <c r="COR4" s="165"/>
      <c r="COS4" s="165"/>
      <c r="COT4" s="165"/>
      <c r="COU4" s="165"/>
      <c r="COV4" s="165"/>
      <c r="COW4" s="165"/>
      <c r="COX4" s="165"/>
      <c r="COY4" s="165"/>
      <c r="COZ4" s="165"/>
      <c r="CPA4" s="165"/>
      <c r="CPB4" s="165"/>
      <c r="CPC4" s="165"/>
      <c r="CPD4" s="165"/>
      <c r="CPE4" s="165"/>
      <c r="CPF4" s="165"/>
      <c r="CPG4" s="165"/>
      <c r="CPH4" s="165"/>
      <c r="CPI4" s="165"/>
      <c r="CPJ4" s="165"/>
      <c r="CPK4" s="165"/>
      <c r="CPL4" s="165"/>
      <c r="CPM4" s="165"/>
      <c r="CPN4" s="165"/>
      <c r="CPO4" s="165"/>
      <c r="CPP4" s="165"/>
      <c r="CPQ4" s="165"/>
      <c r="CPR4" s="165"/>
      <c r="CPS4" s="165"/>
      <c r="CPT4" s="165"/>
      <c r="CPU4" s="165"/>
      <c r="CPV4" s="165"/>
      <c r="CPW4" s="165"/>
      <c r="CPX4" s="165"/>
      <c r="CPY4" s="165"/>
      <c r="CPZ4" s="165"/>
      <c r="CQA4" s="165"/>
      <c r="CQB4" s="165"/>
      <c r="CQC4" s="165"/>
      <c r="CQD4" s="165"/>
      <c r="CQE4" s="165"/>
      <c r="CQF4" s="165"/>
      <c r="CQG4" s="165"/>
      <c r="CQH4" s="165"/>
      <c r="CQI4" s="165"/>
      <c r="CQJ4" s="165"/>
      <c r="CQK4" s="165"/>
      <c r="CQL4" s="165"/>
      <c r="CQM4" s="165"/>
      <c r="CQN4" s="165"/>
      <c r="CQO4" s="165"/>
      <c r="CQP4" s="165"/>
      <c r="CQQ4" s="165"/>
      <c r="CQR4" s="165"/>
      <c r="CQS4" s="165"/>
      <c r="CQT4" s="165"/>
      <c r="CQU4" s="165"/>
      <c r="CQV4" s="165"/>
      <c r="CQW4" s="165"/>
      <c r="CQX4" s="165"/>
      <c r="CQY4" s="165"/>
      <c r="CQZ4" s="165"/>
      <c r="CRA4" s="165"/>
      <c r="CRB4" s="165"/>
      <c r="CRC4" s="165"/>
      <c r="CRD4" s="165"/>
      <c r="CRE4" s="165"/>
      <c r="CRF4" s="165"/>
      <c r="CRG4" s="165"/>
      <c r="CRH4" s="165"/>
      <c r="CRI4" s="165"/>
      <c r="CRJ4" s="165"/>
      <c r="CRK4" s="165"/>
      <c r="CRL4" s="165"/>
      <c r="CRM4" s="165"/>
      <c r="CRN4" s="165"/>
      <c r="CRO4" s="165"/>
      <c r="CRP4" s="165"/>
      <c r="CRQ4" s="165"/>
      <c r="CRR4" s="165"/>
      <c r="CRS4" s="165"/>
      <c r="CRT4" s="165"/>
      <c r="CRU4" s="165"/>
      <c r="CRV4" s="165"/>
      <c r="CRW4" s="165"/>
      <c r="CRX4" s="165"/>
      <c r="CRY4" s="165"/>
      <c r="CRZ4" s="165"/>
      <c r="CSA4" s="165"/>
      <c r="CSB4" s="165"/>
      <c r="CSC4" s="165"/>
      <c r="CSD4" s="165"/>
      <c r="CSE4" s="165"/>
      <c r="CSF4" s="165"/>
      <c r="CSG4" s="165"/>
      <c r="CSH4" s="165"/>
      <c r="CSI4" s="165"/>
      <c r="CSJ4" s="165"/>
      <c r="CSK4" s="165"/>
      <c r="CSL4" s="165"/>
      <c r="CSM4" s="165"/>
      <c r="CSN4" s="165"/>
      <c r="CSO4" s="165"/>
      <c r="CSP4" s="165"/>
      <c r="CSQ4" s="165"/>
      <c r="CSR4" s="165"/>
      <c r="CSS4" s="165"/>
      <c r="CST4" s="165"/>
      <c r="CSU4" s="165"/>
      <c r="CSV4" s="165"/>
      <c r="CSW4" s="165"/>
      <c r="CSX4" s="165"/>
      <c r="CSY4" s="165"/>
      <c r="CSZ4" s="165"/>
      <c r="CTA4" s="165"/>
      <c r="CTB4" s="165"/>
      <c r="CTC4" s="165"/>
      <c r="CTD4" s="165"/>
      <c r="CTE4" s="165"/>
      <c r="CTF4" s="165"/>
      <c r="CTG4" s="165"/>
      <c r="CTH4" s="165"/>
      <c r="CTI4" s="165"/>
      <c r="CTJ4" s="165"/>
      <c r="CTK4" s="165"/>
      <c r="CTL4" s="165"/>
      <c r="CTM4" s="165"/>
      <c r="CTN4" s="165"/>
      <c r="CTO4" s="165"/>
      <c r="CTP4" s="165"/>
      <c r="CTQ4" s="165"/>
      <c r="CTR4" s="165"/>
      <c r="CTS4" s="165"/>
      <c r="CTT4" s="165"/>
      <c r="CTU4" s="165"/>
      <c r="CTV4" s="165"/>
      <c r="CTW4" s="165"/>
      <c r="CTX4" s="165"/>
      <c r="CTY4" s="165"/>
      <c r="CTZ4" s="165"/>
      <c r="CUA4" s="165"/>
      <c r="CUB4" s="165"/>
      <c r="CUC4" s="165"/>
      <c r="CUD4" s="165"/>
      <c r="CUE4" s="165"/>
      <c r="CUF4" s="165"/>
      <c r="CUG4" s="165"/>
      <c r="CUH4" s="165"/>
      <c r="CUI4" s="165"/>
      <c r="CUJ4" s="165"/>
      <c r="CUK4" s="165"/>
      <c r="CUL4" s="165"/>
      <c r="CUM4" s="165"/>
      <c r="CUN4" s="165"/>
      <c r="CUO4" s="165"/>
      <c r="CUP4" s="165"/>
      <c r="CUQ4" s="165"/>
      <c r="CUR4" s="165"/>
      <c r="CUS4" s="165"/>
      <c r="CUT4" s="165"/>
      <c r="CUU4" s="165"/>
      <c r="CUV4" s="165"/>
      <c r="CUW4" s="165"/>
      <c r="CUX4" s="165"/>
      <c r="CUY4" s="165"/>
      <c r="CUZ4" s="165"/>
      <c r="CVA4" s="165"/>
      <c r="CVB4" s="165"/>
      <c r="CVC4" s="165"/>
      <c r="CVD4" s="165"/>
      <c r="CVE4" s="165"/>
      <c r="CVF4" s="165"/>
      <c r="CVG4" s="165"/>
      <c r="CVH4" s="165"/>
      <c r="CVI4" s="165"/>
      <c r="CVJ4" s="165"/>
      <c r="CVK4" s="165"/>
      <c r="CVL4" s="165"/>
      <c r="CVM4" s="165"/>
      <c r="CVN4" s="165"/>
      <c r="CVO4" s="165"/>
      <c r="CVP4" s="165"/>
      <c r="CVQ4" s="165"/>
      <c r="CVR4" s="165"/>
      <c r="CVS4" s="165"/>
      <c r="CVT4" s="165"/>
      <c r="CVU4" s="165"/>
      <c r="CVV4" s="165"/>
      <c r="CVW4" s="165"/>
      <c r="CVX4" s="165"/>
      <c r="CVY4" s="165"/>
      <c r="CVZ4" s="165"/>
      <c r="CWA4" s="165"/>
      <c r="CWB4" s="165"/>
      <c r="CWC4" s="165"/>
      <c r="CWD4" s="165"/>
      <c r="CWE4" s="165"/>
      <c r="CWF4" s="165"/>
      <c r="CWG4" s="165"/>
      <c r="CWH4" s="165"/>
      <c r="CWI4" s="165"/>
      <c r="CWJ4" s="165"/>
      <c r="CWK4" s="165"/>
      <c r="CWL4" s="165"/>
      <c r="CWM4" s="165"/>
      <c r="CWN4" s="165"/>
      <c r="CWO4" s="165"/>
      <c r="CWP4" s="165"/>
      <c r="CWQ4" s="165"/>
      <c r="CWR4" s="165"/>
      <c r="CWS4" s="165"/>
      <c r="CWT4" s="165"/>
      <c r="CWU4" s="165"/>
      <c r="CWV4" s="165"/>
      <c r="CWW4" s="165"/>
      <c r="CWX4" s="165"/>
      <c r="CWY4" s="165"/>
      <c r="CWZ4" s="165"/>
      <c r="CXA4" s="165"/>
      <c r="CXB4" s="165"/>
      <c r="CXC4" s="165"/>
      <c r="CXD4" s="165"/>
      <c r="CXE4" s="165"/>
      <c r="CXF4" s="165"/>
      <c r="CXG4" s="165"/>
      <c r="CXH4" s="165"/>
      <c r="CXI4" s="165"/>
      <c r="CXJ4" s="165"/>
      <c r="CXK4" s="165"/>
      <c r="CXL4" s="165"/>
      <c r="CXM4" s="165"/>
      <c r="CXN4" s="165"/>
      <c r="CXO4" s="165"/>
      <c r="CXP4" s="165"/>
      <c r="CXQ4" s="165"/>
      <c r="CXR4" s="165"/>
      <c r="CXS4" s="165"/>
      <c r="CXT4" s="165"/>
      <c r="CXU4" s="165"/>
      <c r="CXV4" s="165"/>
      <c r="CXW4" s="165"/>
      <c r="CXX4" s="165"/>
      <c r="CXY4" s="165"/>
      <c r="CXZ4" s="165"/>
      <c r="CYA4" s="165"/>
      <c r="CYB4" s="165"/>
      <c r="CYC4" s="165"/>
      <c r="CYD4" s="165"/>
      <c r="CYE4" s="165"/>
      <c r="CYF4" s="165"/>
      <c r="CYG4" s="165"/>
      <c r="CYH4" s="165"/>
      <c r="CYI4" s="165"/>
      <c r="CYJ4" s="165"/>
      <c r="CYK4" s="165"/>
      <c r="CYL4" s="165"/>
      <c r="CYM4" s="165"/>
      <c r="CYN4" s="165"/>
      <c r="CYO4" s="165"/>
      <c r="CYP4" s="165"/>
      <c r="CYQ4" s="165"/>
      <c r="CYR4" s="165"/>
      <c r="CYS4" s="165"/>
      <c r="CYT4" s="165"/>
      <c r="CYU4" s="165"/>
      <c r="CYV4" s="165"/>
      <c r="CYW4" s="165"/>
      <c r="CYX4" s="165"/>
      <c r="CYY4" s="165"/>
      <c r="CYZ4" s="165"/>
      <c r="CZA4" s="165"/>
      <c r="CZB4" s="165"/>
      <c r="CZC4" s="165"/>
      <c r="CZD4" s="165"/>
      <c r="CZE4" s="165"/>
      <c r="CZF4" s="165"/>
      <c r="CZG4" s="165"/>
      <c r="CZH4" s="165"/>
      <c r="CZI4" s="165"/>
      <c r="CZJ4" s="165"/>
      <c r="CZK4" s="165"/>
      <c r="CZL4" s="165"/>
      <c r="CZM4" s="165"/>
      <c r="CZN4" s="165"/>
      <c r="CZO4" s="165"/>
      <c r="CZP4" s="165"/>
      <c r="CZQ4" s="165"/>
      <c r="CZR4" s="165"/>
      <c r="CZS4" s="165"/>
      <c r="CZT4" s="165"/>
      <c r="CZU4" s="165"/>
      <c r="CZV4" s="165"/>
      <c r="CZW4" s="165"/>
      <c r="CZX4" s="165"/>
      <c r="CZY4" s="165"/>
      <c r="CZZ4" s="165"/>
      <c r="DAA4" s="165"/>
      <c r="DAB4" s="165"/>
      <c r="DAC4" s="165"/>
      <c r="DAD4" s="165"/>
      <c r="DAE4" s="165"/>
      <c r="DAF4" s="165"/>
      <c r="DAG4" s="165"/>
      <c r="DAH4" s="165"/>
      <c r="DAI4" s="165"/>
      <c r="DAJ4" s="165"/>
      <c r="DAK4" s="165"/>
      <c r="DAL4" s="165"/>
      <c r="DAM4" s="165"/>
      <c r="DAN4" s="165"/>
      <c r="DAO4" s="165"/>
      <c r="DAP4" s="165"/>
      <c r="DAQ4" s="165"/>
      <c r="DAR4" s="165"/>
      <c r="DAS4" s="165"/>
      <c r="DAT4" s="165"/>
      <c r="DAU4" s="165"/>
      <c r="DAV4" s="165"/>
      <c r="DAW4" s="165"/>
      <c r="DAX4" s="165"/>
      <c r="DAY4" s="165"/>
      <c r="DAZ4" s="165"/>
      <c r="DBA4" s="165"/>
      <c r="DBB4" s="165"/>
      <c r="DBC4" s="165"/>
      <c r="DBD4" s="165"/>
      <c r="DBE4" s="165"/>
      <c r="DBF4" s="165"/>
      <c r="DBG4" s="165"/>
      <c r="DBH4" s="165"/>
      <c r="DBI4" s="165"/>
      <c r="DBJ4" s="165"/>
      <c r="DBK4" s="165"/>
      <c r="DBL4" s="165"/>
      <c r="DBM4" s="165"/>
      <c r="DBN4" s="165"/>
      <c r="DBO4" s="165"/>
      <c r="DBP4" s="165"/>
      <c r="DBQ4" s="165"/>
      <c r="DBR4" s="165"/>
      <c r="DBS4" s="165"/>
      <c r="DBT4" s="165"/>
      <c r="DBU4" s="165"/>
      <c r="DBV4" s="165"/>
      <c r="DBW4" s="165"/>
      <c r="DBX4" s="165"/>
      <c r="DBY4" s="165"/>
      <c r="DBZ4" s="165"/>
      <c r="DCA4" s="165"/>
      <c r="DCB4" s="165"/>
      <c r="DCC4" s="165"/>
      <c r="DCD4" s="165"/>
      <c r="DCE4" s="165"/>
      <c r="DCF4" s="165"/>
      <c r="DCG4" s="165"/>
      <c r="DCH4" s="165"/>
      <c r="DCI4" s="165"/>
      <c r="DCJ4" s="165"/>
      <c r="DCK4" s="165"/>
      <c r="DCL4" s="165"/>
      <c r="DCM4" s="165"/>
      <c r="DCN4" s="165"/>
      <c r="DCO4" s="165"/>
      <c r="DCP4" s="165"/>
      <c r="DCQ4" s="165"/>
      <c r="DCR4" s="165"/>
      <c r="DCS4" s="165"/>
      <c r="DCT4" s="165"/>
      <c r="DCU4" s="165"/>
      <c r="DCV4" s="165"/>
      <c r="DCW4" s="165"/>
      <c r="DCX4" s="165"/>
      <c r="DCY4" s="165"/>
      <c r="DCZ4" s="165"/>
      <c r="DDA4" s="165"/>
      <c r="DDB4" s="165"/>
      <c r="DDC4" s="165"/>
      <c r="DDD4" s="165"/>
      <c r="DDE4" s="165"/>
      <c r="DDF4" s="165"/>
      <c r="DDG4" s="165"/>
      <c r="DDH4" s="165"/>
      <c r="DDI4" s="165"/>
      <c r="DDJ4" s="165"/>
      <c r="DDK4" s="165"/>
      <c r="DDL4" s="165"/>
      <c r="DDM4" s="165"/>
      <c r="DDN4" s="165"/>
      <c r="DDO4" s="165"/>
      <c r="DDP4" s="165"/>
      <c r="DDQ4" s="165"/>
      <c r="DDR4" s="165"/>
      <c r="DDS4" s="165"/>
      <c r="DDT4" s="165"/>
      <c r="DDU4" s="165"/>
      <c r="DDV4" s="165"/>
      <c r="DDW4" s="165"/>
      <c r="DDX4" s="165"/>
      <c r="DDY4" s="165"/>
      <c r="DDZ4" s="165"/>
      <c r="DEA4" s="165"/>
      <c r="DEB4" s="165"/>
      <c r="DEC4" s="165"/>
      <c r="DED4" s="165"/>
      <c r="DEE4" s="165"/>
      <c r="DEF4" s="165"/>
      <c r="DEG4" s="165"/>
      <c r="DEH4" s="165"/>
      <c r="DEI4" s="165"/>
      <c r="DEJ4" s="165"/>
      <c r="DEK4" s="165"/>
      <c r="DEL4" s="165"/>
      <c r="DEM4" s="165"/>
      <c r="DEN4" s="165"/>
      <c r="DEO4" s="165"/>
      <c r="DEP4" s="165"/>
      <c r="DEQ4" s="165"/>
      <c r="DER4" s="165"/>
      <c r="DES4" s="165"/>
      <c r="DET4" s="165"/>
      <c r="DEU4" s="165"/>
      <c r="DEV4" s="165"/>
      <c r="DEW4" s="165"/>
      <c r="DEX4" s="165"/>
      <c r="DEY4" s="165"/>
      <c r="DEZ4" s="165"/>
      <c r="DFA4" s="165"/>
      <c r="DFB4" s="165"/>
      <c r="DFC4" s="165"/>
      <c r="DFD4" s="165"/>
      <c r="DFE4" s="165"/>
      <c r="DFF4" s="165"/>
      <c r="DFG4" s="165"/>
      <c r="DFH4" s="165"/>
      <c r="DFI4" s="165"/>
      <c r="DFJ4" s="165"/>
      <c r="DFK4" s="165"/>
      <c r="DFL4" s="165"/>
      <c r="DFM4" s="165"/>
      <c r="DFN4" s="165"/>
      <c r="DFO4" s="165"/>
      <c r="DFP4" s="165"/>
      <c r="DFQ4" s="165"/>
      <c r="DFR4" s="165"/>
      <c r="DFS4" s="165"/>
      <c r="DFT4" s="165"/>
      <c r="DFU4" s="165"/>
      <c r="DFV4" s="165"/>
      <c r="DFW4" s="165"/>
      <c r="DFX4" s="165"/>
      <c r="DFY4" s="165"/>
      <c r="DFZ4" s="165"/>
      <c r="DGA4" s="165"/>
      <c r="DGB4" s="165"/>
      <c r="DGC4" s="165"/>
      <c r="DGD4" s="165"/>
      <c r="DGE4" s="165"/>
      <c r="DGF4" s="165"/>
      <c r="DGG4" s="165"/>
      <c r="DGH4" s="165"/>
      <c r="DGI4" s="165"/>
      <c r="DGJ4" s="165"/>
      <c r="DGK4" s="165"/>
      <c r="DGL4" s="165"/>
      <c r="DGM4" s="165"/>
      <c r="DGN4" s="165"/>
      <c r="DGO4" s="165"/>
      <c r="DGP4" s="165"/>
      <c r="DGQ4" s="165"/>
      <c r="DGR4" s="165"/>
      <c r="DGS4" s="165"/>
      <c r="DGT4" s="165"/>
      <c r="DGU4" s="165"/>
      <c r="DGV4" s="165"/>
      <c r="DGW4" s="165"/>
      <c r="DGX4" s="165"/>
      <c r="DGY4" s="165"/>
      <c r="DGZ4" s="165"/>
      <c r="DHA4" s="165"/>
      <c r="DHB4" s="165"/>
      <c r="DHC4" s="165"/>
      <c r="DHD4" s="165"/>
      <c r="DHE4" s="165"/>
      <c r="DHF4" s="165"/>
      <c r="DHG4" s="165"/>
      <c r="DHH4" s="165"/>
      <c r="DHI4" s="165"/>
      <c r="DHJ4" s="165"/>
      <c r="DHK4" s="165"/>
      <c r="DHL4" s="165"/>
      <c r="DHM4" s="165"/>
      <c r="DHN4" s="165"/>
      <c r="DHO4" s="165"/>
      <c r="DHP4" s="165"/>
      <c r="DHQ4" s="165"/>
      <c r="DHR4" s="165"/>
      <c r="DHS4" s="165"/>
      <c r="DHT4" s="165"/>
      <c r="DHU4" s="165"/>
      <c r="DHV4" s="165"/>
      <c r="DHW4" s="165"/>
      <c r="DHX4" s="165"/>
      <c r="DHY4" s="165"/>
      <c r="DHZ4" s="165"/>
      <c r="DIA4" s="165"/>
      <c r="DIB4" s="165"/>
      <c r="DIC4" s="165"/>
      <c r="DID4" s="165"/>
      <c r="DIE4" s="165"/>
      <c r="DIF4" s="165"/>
      <c r="DIG4" s="165"/>
      <c r="DIH4" s="165"/>
      <c r="DII4" s="165"/>
      <c r="DIJ4" s="165"/>
      <c r="DIK4" s="165"/>
      <c r="DIL4" s="165"/>
      <c r="DIM4" s="165"/>
      <c r="DIN4" s="165"/>
      <c r="DIO4" s="165"/>
      <c r="DIP4" s="165"/>
      <c r="DIQ4" s="165"/>
      <c r="DIR4" s="165"/>
      <c r="DIS4" s="165"/>
      <c r="DIT4" s="165"/>
      <c r="DIU4" s="165"/>
      <c r="DIV4" s="165"/>
      <c r="DIW4" s="165"/>
      <c r="DIX4" s="165"/>
      <c r="DIY4" s="165"/>
      <c r="DIZ4" s="165"/>
      <c r="DJA4" s="165"/>
      <c r="DJB4" s="165"/>
      <c r="DJC4" s="165"/>
      <c r="DJD4" s="165"/>
      <c r="DJE4" s="165"/>
      <c r="DJF4" s="165"/>
      <c r="DJG4" s="165"/>
      <c r="DJH4" s="165"/>
      <c r="DJI4" s="165"/>
      <c r="DJJ4" s="165"/>
      <c r="DJK4" s="165"/>
      <c r="DJL4" s="165"/>
      <c r="DJM4" s="165"/>
      <c r="DJN4" s="165"/>
      <c r="DJO4" s="165"/>
      <c r="DJP4" s="165"/>
      <c r="DJQ4" s="165"/>
      <c r="DJR4" s="165"/>
      <c r="DJS4" s="165"/>
      <c r="DJT4" s="165"/>
      <c r="DJU4" s="165"/>
      <c r="DJV4" s="165"/>
      <c r="DJW4" s="165"/>
      <c r="DJX4" s="165"/>
      <c r="DJY4" s="165"/>
      <c r="DJZ4" s="165"/>
      <c r="DKA4" s="165"/>
      <c r="DKB4" s="165"/>
      <c r="DKC4" s="165"/>
      <c r="DKD4" s="165"/>
      <c r="DKE4" s="165"/>
      <c r="DKF4" s="165"/>
      <c r="DKG4" s="165"/>
      <c r="DKH4" s="165"/>
      <c r="DKI4" s="165"/>
      <c r="DKJ4" s="165"/>
      <c r="DKK4" s="165"/>
      <c r="DKL4" s="165"/>
      <c r="DKM4" s="165"/>
      <c r="DKN4" s="165"/>
      <c r="DKO4" s="165"/>
      <c r="DKP4" s="165"/>
      <c r="DKQ4" s="165"/>
      <c r="DKR4" s="165"/>
      <c r="DKS4" s="165"/>
      <c r="DKT4" s="165"/>
      <c r="DKU4" s="165"/>
      <c r="DKV4" s="165"/>
      <c r="DKW4" s="165"/>
      <c r="DKX4" s="165"/>
      <c r="DKY4" s="165"/>
      <c r="DKZ4" s="165"/>
      <c r="DLA4" s="165"/>
      <c r="DLB4" s="165"/>
      <c r="DLC4" s="165"/>
      <c r="DLD4" s="165"/>
      <c r="DLE4" s="165"/>
      <c r="DLF4" s="165"/>
      <c r="DLG4" s="165"/>
      <c r="DLH4" s="165"/>
      <c r="DLI4" s="165"/>
      <c r="DLJ4" s="165"/>
      <c r="DLK4" s="165"/>
      <c r="DLL4" s="165"/>
      <c r="DLM4" s="165"/>
      <c r="DLN4" s="165"/>
      <c r="DLO4" s="165"/>
      <c r="DLP4" s="165"/>
      <c r="DLQ4" s="165"/>
      <c r="DLR4" s="165"/>
      <c r="DLS4" s="165"/>
      <c r="DLT4" s="165"/>
      <c r="DLU4" s="165"/>
      <c r="DLV4" s="165"/>
      <c r="DLW4" s="165"/>
      <c r="DLX4" s="165"/>
      <c r="DLY4" s="165"/>
      <c r="DLZ4" s="165"/>
      <c r="DMA4" s="165"/>
      <c r="DMB4" s="165"/>
      <c r="DMC4" s="165"/>
      <c r="DMD4" s="165"/>
      <c r="DME4" s="165"/>
      <c r="DMF4" s="165"/>
      <c r="DMG4" s="165"/>
      <c r="DMH4" s="165"/>
      <c r="DMI4" s="165"/>
      <c r="DMJ4" s="165"/>
      <c r="DMK4" s="165"/>
      <c r="DML4" s="165"/>
      <c r="DMM4" s="165"/>
      <c r="DMN4" s="165"/>
      <c r="DMO4" s="165"/>
      <c r="DMP4" s="165"/>
      <c r="DMQ4" s="165"/>
      <c r="DMR4" s="165"/>
      <c r="DMS4" s="165"/>
      <c r="DMT4" s="165"/>
      <c r="DMU4" s="165"/>
      <c r="DMV4" s="165"/>
      <c r="DMW4" s="165"/>
      <c r="DMX4" s="165"/>
      <c r="DMY4" s="165"/>
      <c r="DMZ4" s="165"/>
      <c r="DNA4" s="165"/>
      <c r="DNB4" s="165"/>
      <c r="DNC4" s="165"/>
      <c r="DND4" s="165"/>
      <c r="DNE4" s="165"/>
      <c r="DNF4" s="165"/>
      <c r="DNG4" s="165"/>
      <c r="DNH4" s="165"/>
      <c r="DNI4" s="165"/>
      <c r="DNJ4" s="165"/>
      <c r="DNK4" s="165"/>
      <c r="DNL4" s="165"/>
      <c r="DNM4" s="165"/>
      <c r="DNN4" s="165"/>
      <c r="DNO4" s="165"/>
      <c r="DNP4" s="165"/>
      <c r="DNQ4" s="165"/>
      <c r="DNR4" s="165"/>
      <c r="DNS4" s="165"/>
      <c r="DNT4" s="165"/>
      <c r="DNU4" s="165"/>
      <c r="DNV4" s="165"/>
      <c r="DNW4" s="165"/>
      <c r="DNX4" s="165"/>
      <c r="DNY4" s="165"/>
      <c r="DNZ4" s="165"/>
      <c r="DOA4" s="165"/>
      <c r="DOB4" s="165"/>
      <c r="DOC4" s="165"/>
      <c r="DOD4" s="165"/>
      <c r="DOE4" s="165"/>
      <c r="DOF4" s="165"/>
      <c r="DOG4" s="165"/>
      <c r="DOH4" s="165"/>
      <c r="DOI4" s="165"/>
      <c r="DOJ4" s="165"/>
      <c r="DOK4" s="165"/>
      <c r="DOL4" s="165"/>
      <c r="DOM4" s="165"/>
      <c r="DON4" s="165"/>
      <c r="DOO4" s="165"/>
      <c r="DOP4" s="165"/>
      <c r="DOQ4" s="165"/>
      <c r="DOR4" s="165"/>
      <c r="DOS4" s="165"/>
      <c r="DOT4" s="165"/>
      <c r="DOU4" s="165"/>
      <c r="DOV4" s="165"/>
      <c r="DOW4" s="165"/>
      <c r="DOX4" s="165"/>
      <c r="DOY4" s="165"/>
      <c r="DOZ4" s="165"/>
      <c r="DPA4" s="165"/>
      <c r="DPB4" s="165"/>
      <c r="DPC4" s="165"/>
      <c r="DPD4" s="165"/>
      <c r="DPE4" s="165"/>
      <c r="DPF4" s="165"/>
      <c r="DPG4" s="165"/>
      <c r="DPH4" s="165"/>
      <c r="DPI4" s="165"/>
      <c r="DPJ4" s="165"/>
      <c r="DPK4" s="165"/>
      <c r="DPL4" s="165"/>
      <c r="DPM4" s="165"/>
      <c r="DPN4" s="165"/>
      <c r="DPO4" s="165"/>
      <c r="DPP4" s="165"/>
      <c r="DPQ4" s="165"/>
      <c r="DPR4" s="165"/>
      <c r="DPS4" s="165"/>
      <c r="DPT4" s="165"/>
      <c r="DPU4" s="165"/>
      <c r="DPV4" s="165"/>
      <c r="DPW4" s="165"/>
      <c r="DPX4" s="165"/>
      <c r="DPY4" s="165"/>
      <c r="DPZ4" s="165"/>
      <c r="DQA4" s="165"/>
      <c r="DQB4" s="165"/>
      <c r="DQC4" s="165"/>
      <c r="DQD4" s="165"/>
      <c r="DQE4" s="165"/>
      <c r="DQF4" s="165"/>
      <c r="DQG4" s="165"/>
      <c r="DQH4" s="165"/>
      <c r="DQI4" s="165"/>
      <c r="DQJ4" s="165"/>
      <c r="DQK4" s="165"/>
      <c r="DQL4" s="165"/>
      <c r="DQM4" s="165"/>
      <c r="DQN4" s="165"/>
      <c r="DQO4" s="165"/>
      <c r="DQP4" s="165"/>
      <c r="DQQ4" s="165"/>
      <c r="DQR4" s="165"/>
      <c r="DQS4" s="165"/>
      <c r="DQT4" s="165"/>
      <c r="DQU4" s="165"/>
      <c r="DQV4" s="165"/>
      <c r="DQW4" s="165"/>
      <c r="DQX4" s="165"/>
      <c r="DQY4" s="165"/>
      <c r="DQZ4" s="165"/>
      <c r="DRA4" s="165"/>
      <c r="DRB4" s="165"/>
      <c r="DRC4" s="165"/>
      <c r="DRD4" s="165"/>
      <c r="DRE4" s="165"/>
      <c r="DRF4" s="165"/>
      <c r="DRG4" s="165"/>
      <c r="DRH4" s="165"/>
      <c r="DRI4" s="165"/>
      <c r="DRJ4" s="165"/>
      <c r="DRK4" s="165"/>
      <c r="DRL4" s="165"/>
      <c r="DRM4" s="165"/>
      <c r="DRN4" s="165"/>
      <c r="DRO4" s="165"/>
      <c r="DRP4" s="165"/>
      <c r="DRQ4" s="165"/>
      <c r="DRR4" s="165"/>
      <c r="DRS4" s="165"/>
      <c r="DRT4" s="165"/>
      <c r="DRU4" s="165"/>
      <c r="DRV4" s="165"/>
      <c r="DRW4" s="165"/>
      <c r="DRX4" s="165"/>
      <c r="DRY4" s="165"/>
      <c r="DRZ4" s="165"/>
      <c r="DSA4" s="165"/>
      <c r="DSB4" s="165"/>
      <c r="DSC4" s="165"/>
      <c r="DSD4" s="165"/>
      <c r="DSE4" s="165"/>
      <c r="DSF4" s="165"/>
      <c r="DSG4" s="165"/>
      <c r="DSH4" s="165"/>
      <c r="DSI4" s="165"/>
      <c r="DSJ4" s="165"/>
      <c r="DSK4" s="165"/>
      <c r="DSL4" s="165"/>
      <c r="DSM4" s="165"/>
      <c r="DSN4" s="165"/>
      <c r="DSO4" s="165"/>
      <c r="DSP4" s="165"/>
      <c r="DSQ4" s="165"/>
      <c r="DSR4" s="165"/>
      <c r="DSS4" s="165"/>
      <c r="DST4" s="165"/>
      <c r="DSU4" s="165"/>
      <c r="DSV4" s="165"/>
      <c r="DSW4" s="165"/>
      <c r="DSX4" s="165"/>
      <c r="DSY4" s="165"/>
      <c r="DSZ4" s="165"/>
      <c r="DTA4" s="165"/>
      <c r="DTB4" s="165"/>
      <c r="DTC4" s="165"/>
      <c r="DTD4" s="165"/>
      <c r="DTE4" s="165"/>
      <c r="DTF4" s="165"/>
      <c r="DTG4" s="165"/>
      <c r="DTH4" s="165"/>
      <c r="DTI4" s="165"/>
      <c r="DTJ4" s="165"/>
      <c r="DTK4" s="165"/>
      <c r="DTL4" s="165"/>
      <c r="DTM4" s="165"/>
      <c r="DTN4" s="165"/>
      <c r="DTO4" s="165"/>
      <c r="DTP4" s="165"/>
      <c r="DTQ4" s="165"/>
      <c r="DTR4" s="165"/>
      <c r="DTS4" s="165"/>
      <c r="DTT4" s="165"/>
      <c r="DTU4" s="165"/>
      <c r="DTV4" s="165"/>
      <c r="DTW4" s="165"/>
      <c r="DTX4" s="165"/>
      <c r="DTY4" s="165"/>
      <c r="DTZ4" s="165"/>
      <c r="DUA4" s="165"/>
      <c r="DUB4" s="165"/>
      <c r="DUC4" s="165"/>
      <c r="DUD4" s="165"/>
      <c r="DUE4" s="165"/>
      <c r="DUF4" s="165"/>
      <c r="DUG4" s="165"/>
      <c r="DUH4" s="165"/>
      <c r="DUI4" s="165"/>
      <c r="DUJ4" s="165"/>
      <c r="DUK4" s="165"/>
      <c r="DUL4" s="165"/>
      <c r="DUM4" s="165"/>
      <c r="DUN4" s="165"/>
      <c r="DUO4" s="165"/>
      <c r="DUP4" s="165"/>
      <c r="DUQ4" s="165"/>
      <c r="DUR4" s="165"/>
      <c r="DUS4" s="165"/>
      <c r="DUT4" s="165"/>
      <c r="DUU4" s="165"/>
      <c r="DUV4" s="165"/>
      <c r="DUW4" s="165"/>
      <c r="DUX4" s="165"/>
      <c r="DUY4" s="165"/>
      <c r="DUZ4" s="165"/>
      <c r="DVA4" s="165"/>
      <c r="DVB4" s="165"/>
      <c r="DVC4" s="165"/>
      <c r="DVD4" s="165"/>
      <c r="DVE4" s="165"/>
      <c r="DVF4" s="165"/>
      <c r="DVG4" s="165"/>
      <c r="DVH4" s="165"/>
      <c r="DVI4" s="165"/>
      <c r="DVJ4" s="165"/>
      <c r="DVK4" s="165"/>
      <c r="DVL4" s="165"/>
      <c r="DVM4" s="165"/>
      <c r="DVN4" s="165"/>
      <c r="DVO4" s="165"/>
      <c r="DVP4" s="165"/>
      <c r="DVQ4" s="165"/>
      <c r="DVR4" s="165"/>
      <c r="DVS4" s="165"/>
      <c r="DVT4" s="165"/>
      <c r="DVU4" s="165"/>
      <c r="DVV4" s="165"/>
      <c r="DVW4" s="165"/>
      <c r="DVX4" s="165"/>
      <c r="DVY4" s="165"/>
      <c r="DVZ4" s="165"/>
      <c r="DWA4" s="165"/>
      <c r="DWB4" s="165"/>
      <c r="DWC4" s="165"/>
      <c r="DWD4" s="165"/>
      <c r="DWE4" s="165"/>
      <c r="DWF4" s="165"/>
      <c r="DWG4" s="165"/>
      <c r="DWH4" s="165"/>
      <c r="DWI4" s="165"/>
      <c r="DWJ4" s="165"/>
      <c r="DWK4" s="165"/>
      <c r="DWL4" s="165"/>
      <c r="DWM4" s="165"/>
      <c r="DWN4" s="165"/>
      <c r="DWO4" s="165"/>
      <c r="DWP4" s="165"/>
      <c r="DWQ4" s="165"/>
      <c r="DWR4" s="165"/>
      <c r="DWS4" s="165"/>
      <c r="DWT4" s="165"/>
      <c r="DWU4" s="165"/>
      <c r="DWV4" s="165"/>
      <c r="DWW4" s="165"/>
      <c r="DWX4" s="165"/>
      <c r="DWY4" s="165"/>
      <c r="DWZ4" s="165"/>
      <c r="DXA4" s="165"/>
      <c r="DXB4" s="165"/>
      <c r="DXC4" s="165"/>
      <c r="DXD4" s="165"/>
      <c r="DXE4" s="165"/>
      <c r="DXF4" s="165"/>
      <c r="DXG4" s="165"/>
      <c r="DXH4" s="165"/>
      <c r="DXI4" s="165"/>
      <c r="DXJ4" s="165"/>
      <c r="DXK4" s="165"/>
      <c r="DXL4" s="165"/>
      <c r="DXM4" s="165"/>
      <c r="DXN4" s="165"/>
      <c r="DXO4" s="165"/>
      <c r="DXP4" s="165"/>
      <c r="DXQ4" s="165"/>
      <c r="DXR4" s="165"/>
      <c r="DXS4" s="165"/>
      <c r="DXT4" s="165"/>
      <c r="DXU4" s="165"/>
      <c r="DXV4" s="165"/>
      <c r="DXW4" s="165"/>
      <c r="DXX4" s="165"/>
      <c r="DXY4" s="165"/>
      <c r="DXZ4" s="165"/>
      <c r="DYA4" s="165"/>
      <c r="DYB4" s="165"/>
      <c r="DYC4" s="165"/>
      <c r="DYD4" s="165"/>
      <c r="DYE4" s="165"/>
      <c r="DYF4" s="165"/>
      <c r="DYG4" s="165"/>
      <c r="DYH4" s="165"/>
      <c r="DYI4" s="165"/>
      <c r="DYJ4" s="165"/>
      <c r="DYK4" s="165"/>
      <c r="DYL4" s="165"/>
      <c r="DYM4" s="165"/>
      <c r="DYN4" s="165"/>
      <c r="DYO4" s="165"/>
      <c r="DYP4" s="165"/>
      <c r="DYQ4" s="165"/>
      <c r="DYR4" s="165"/>
      <c r="DYS4" s="165"/>
      <c r="DYT4" s="165"/>
      <c r="DYU4" s="165"/>
      <c r="DYV4" s="165"/>
      <c r="DYW4" s="165"/>
      <c r="DYX4" s="165"/>
      <c r="DYY4" s="165"/>
      <c r="DYZ4" s="165"/>
      <c r="DZA4" s="165"/>
      <c r="DZB4" s="165"/>
      <c r="DZC4" s="165"/>
      <c r="DZD4" s="165"/>
      <c r="DZE4" s="165"/>
      <c r="DZF4" s="165"/>
      <c r="DZG4" s="165"/>
      <c r="DZH4" s="165"/>
      <c r="DZI4" s="165"/>
      <c r="DZJ4" s="165"/>
      <c r="DZK4" s="165"/>
      <c r="DZL4" s="165"/>
      <c r="DZM4" s="165"/>
      <c r="DZN4" s="165"/>
      <c r="DZO4" s="165"/>
      <c r="DZP4" s="165"/>
      <c r="DZQ4" s="165"/>
      <c r="DZR4" s="165"/>
      <c r="DZS4" s="165"/>
      <c r="DZT4" s="165"/>
      <c r="DZU4" s="165"/>
      <c r="DZV4" s="165"/>
      <c r="DZW4" s="165"/>
      <c r="DZX4" s="165"/>
      <c r="DZY4" s="165"/>
      <c r="DZZ4" s="165"/>
      <c r="EAA4" s="165"/>
      <c r="EAB4" s="165"/>
      <c r="EAC4" s="165"/>
      <c r="EAD4" s="165"/>
      <c r="EAE4" s="165"/>
      <c r="EAF4" s="165"/>
      <c r="EAG4" s="165"/>
      <c r="EAH4" s="165"/>
      <c r="EAI4" s="165"/>
      <c r="EAJ4" s="165"/>
      <c r="EAK4" s="165"/>
      <c r="EAL4" s="165"/>
      <c r="EAM4" s="165"/>
      <c r="EAN4" s="165"/>
      <c r="EAO4" s="165"/>
      <c r="EAP4" s="165"/>
      <c r="EAQ4" s="165"/>
      <c r="EAR4" s="165"/>
      <c r="EAS4" s="165"/>
      <c r="EAT4" s="165"/>
      <c r="EAU4" s="165"/>
      <c r="EAV4" s="165"/>
      <c r="EAW4" s="165"/>
      <c r="EAX4" s="165"/>
      <c r="EAY4" s="165"/>
      <c r="EAZ4" s="165"/>
      <c r="EBA4" s="165"/>
      <c r="EBB4" s="165"/>
      <c r="EBC4" s="165"/>
      <c r="EBD4" s="165"/>
      <c r="EBE4" s="165"/>
      <c r="EBF4" s="165"/>
      <c r="EBG4" s="165"/>
      <c r="EBH4" s="165"/>
      <c r="EBI4" s="165"/>
      <c r="EBJ4" s="165"/>
      <c r="EBK4" s="165"/>
      <c r="EBL4" s="165"/>
      <c r="EBM4" s="165"/>
      <c r="EBN4" s="165"/>
      <c r="EBO4" s="165"/>
      <c r="EBP4" s="165"/>
      <c r="EBQ4" s="165"/>
      <c r="EBR4" s="165"/>
      <c r="EBS4" s="165"/>
      <c r="EBT4" s="165"/>
      <c r="EBU4" s="165"/>
      <c r="EBV4" s="165"/>
      <c r="EBW4" s="165"/>
      <c r="EBX4" s="165"/>
      <c r="EBY4" s="165"/>
      <c r="EBZ4" s="165"/>
      <c r="ECA4" s="165"/>
      <c r="ECB4" s="165"/>
      <c r="ECC4" s="165"/>
      <c r="ECD4" s="165"/>
      <c r="ECE4" s="165"/>
      <c r="ECF4" s="165"/>
      <c r="ECG4" s="165"/>
      <c r="ECH4" s="165"/>
      <c r="ECI4" s="165"/>
      <c r="ECJ4" s="165"/>
      <c r="ECK4" s="165"/>
      <c r="ECL4" s="165"/>
      <c r="ECM4" s="165"/>
      <c r="ECN4" s="165"/>
      <c r="ECO4" s="165"/>
      <c r="ECP4" s="165"/>
      <c r="ECQ4" s="165"/>
      <c r="ECR4" s="165"/>
      <c r="ECS4" s="165"/>
      <c r="ECT4" s="165"/>
      <c r="ECU4" s="165"/>
      <c r="ECV4" s="165"/>
      <c r="ECW4" s="165"/>
      <c r="ECX4" s="165"/>
      <c r="ECY4" s="165"/>
      <c r="ECZ4" s="165"/>
      <c r="EDA4" s="165"/>
      <c r="EDB4" s="165"/>
      <c r="EDC4" s="165"/>
      <c r="EDD4" s="165"/>
      <c r="EDE4" s="165"/>
      <c r="EDF4" s="165"/>
      <c r="EDG4" s="165"/>
      <c r="EDH4" s="165"/>
      <c r="EDI4" s="165"/>
      <c r="EDJ4" s="165"/>
      <c r="EDK4" s="165"/>
      <c r="EDL4" s="165"/>
      <c r="EDM4" s="165"/>
      <c r="EDN4" s="165"/>
      <c r="EDO4" s="165"/>
      <c r="EDP4" s="165"/>
      <c r="EDQ4" s="165"/>
      <c r="EDR4" s="165"/>
      <c r="EDS4" s="165"/>
      <c r="EDT4" s="165"/>
      <c r="EDU4" s="165"/>
      <c r="EDV4" s="165"/>
      <c r="EDW4" s="165"/>
      <c r="EDX4" s="165"/>
      <c r="EDY4" s="165"/>
      <c r="EDZ4" s="165"/>
      <c r="EEA4" s="165"/>
      <c r="EEB4" s="165"/>
      <c r="EEC4" s="165"/>
      <c r="EED4" s="165"/>
      <c r="EEE4" s="165"/>
      <c r="EEF4" s="165"/>
      <c r="EEG4" s="165"/>
      <c r="EEH4" s="165"/>
      <c r="EEI4" s="165"/>
      <c r="EEJ4" s="165"/>
      <c r="EEK4" s="165"/>
      <c r="EEL4" s="165"/>
      <c r="EEM4" s="165"/>
      <c r="EEN4" s="165"/>
      <c r="EEO4" s="165"/>
      <c r="EEP4" s="165"/>
      <c r="EEQ4" s="165"/>
      <c r="EER4" s="165"/>
      <c r="EES4" s="165"/>
      <c r="EET4" s="165"/>
      <c r="EEU4" s="165"/>
      <c r="EEV4" s="165"/>
      <c r="EEW4" s="165"/>
      <c r="EEX4" s="165"/>
      <c r="EEY4" s="165"/>
      <c r="EEZ4" s="165"/>
      <c r="EFA4" s="165"/>
      <c r="EFB4" s="165"/>
      <c r="EFC4" s="165"/>
      <c r="EFD4" s="165"/>
      <c r="EFE4" s="165"/>
      <c r="EFF4" s="165"/>
      <c r="EFG4" s="165"/>
      <c r="EFH4" s="165"/>
      <c r="EFI4" s="165"/>
      <c r="EFJ4" s="165"/>
      <c r="EFK4" s="165"/>
      <c r="EFL4" s="165"/>
      <c r="EFM4" s="165"/>
      <c r="EFN4" s="165"/>
      <c r="EFO4" s="165"/>
      <c r="EFP4" s="165"/>
      <c r="EFQ4" s="165"/>
      <c r="EFR4" s="165"/>
      <c r="EFS4" s="165"/>
      <c r="EFT4" s="165"/>
      <c r="EFU4" s="165"/>
      <c r="EFV4" s="165"/>
      <c r="EFW4" s="165"/>
      <c r="EFX4" s="165"/>
      <c r="EFY4" s="165"/>
      <c r="EFZ4" s="165"/>
      <c r="EGA4" s="165"/>
      <c r="EGB4" s="165"/>
      <c r="EGC4" s="165"/>
      <c r="EGD4" s="165"/>
      <c r="EGE4" s="165"/>
      <c r="EGF4" s="165"/>
      <c r="EGG4" s="165"/>
      <c r="EGH4" s="165"/>
      <c r="EGI4" s="165"/>
      <c r="EGJ4" s="165"/>
      <c r="EGK4" s="165"/>
      <c r="EGL4" s="165"/>
      <c r="EGM4" s="165"/>
      <c r="EGN4" s="165"/>
      <c r="EGO4" s="165"/>
      <c r="EGP4" s="165"/>
      <c r="EGQ4" s="165"/>
      <c r="EGR4" s="165"/>
      <c r="EGS4" s="165"/>
      <c r="EGT4" s="165"/>
      <c r="EGU4" s="165"/>
      <c r="EGV4" s="165"/>
      <c r="EGW4" s="165"/>
      <c r="EGX4" s="165"/>
      <c r="EGY4" s="165"/>
      <c r="EGZ4" s="165"/>
      <c r="EHA4" s="165"/>
      <c r="EHB4" s="165"/>
      <c r="EHC4" s="165"/>
      <c r="EHD4" s="165"/>
      <c r="EHE4" s="165"/>
      <c r="EHF4" s="165"/>
      <c r="EHG4" s="165"/>
      <c r="EHH4" s="165"/>
      <c r="EHI4" s="165"/>
      <c r="EHJ4" s="165"/>
      <c r="EHK4" s="165"/>
      <c r="EHL4" s="165"/>
      <c r="EHM4" s="165"/>
      <c r="EHN4" s="165"/>
      <c r="EHO4" s="165"/>
      <c r="EHP4" s="165"/>
      <c r="EHQ4" s="165"/>
      <c r="EHR4" s="165"/>
      <c r="EHS4" s="165"/>
      <c r="EHT4" s="165"/>
      <c r="EHU4" s="165"/>
      <c r="EHV4" s="165"/>
      <c r="EHW4" s="165"/>
      <c r="EHX4" s="165"/>
      <c r="EHY4" s="165"/>
      <c r="EHZ4" s="165"/>
      <c r="EIA4" s="165"/>
      <c r="EIB4" s="165"/>
      <c r="EIC4" s="165"/>
      <c r="EID4" s="165"/>
      <c r="EIE4" s="165"/>
      <c r="EIF4" s="165"/>
      <c r="EIG4" s="165"/>
      <c r="EIH4" s="165"/>
      <c r="EII4" s="165"/>
      <c r="EIJ4" s="165"/>
      <c r="EIK4" s="165"/>
      <c r="EIL4" s="165"/>
      <c r="EIM4" s="165"/>
      <c r="EIN4" s="165"/>
      <c r="EIO4" s="165"/>
      <c r="EIP4" s="165"/>
      <c r="EIQ4" s="165"/>
      <c r="EIR4" s="165"/>
      <c r="EIS4" s="165"/>
      <c r="EIT4" s="165"/>
      <c r="EIU4" s="165"/>
      <c r="EIV4" s="165"/>
      <c r="EIW4" s="165"/>
      <c r="EIX4" s="165"/>
      <c r="EIY4" s="165"/>
      <c r="EIZ4" s="165"/>
      <c r="EJA4" s="165"/>
      <c r="EJB4" s="165"/>
      <c r="EJC4" s="165"/>
      <c r="EJD4" s="165"/>
      <c r="EJE4" s="165"/>
      <c r="EJF4" s="165"/>
      <c r="EJG4" s="165"/>
      <c r="EJH4" s="165"/>
      <c r="EJI4" s="165"/>
      <c r="EJJ4" s="165"/>
      <c r="EJK4" s="165"/>
      <c r="EJL4" s="165"/>
      <c r="EJM4" s="165"/>
      <c r="EJN4" s="165"/>
      <c r="EJO4" s="165"/>
      <c r="EJP4" s="165"/>
      <c r="EJQ4" s="165"/>
      <c r="EJR4" s="165"/>
      <c r="EJS4" s="165"/>
      <c r="EJT4" s="165"/>
      <c r="EJU4" s="165"/>
      <c r="EJV4" s="165"/>
      <c r="EJW4" s="165"/>
      <c r="EJX4" s="165"/>
      <c r="EJY4" s="165"/>
      <c r="EJZ4" s="165"/>
      <c r="EKA4" s="165"/>
      <c r="EKB4" s="165"/>
      <c r="EKC4" s="165"/>
      <c r="EKD4" s="165"/>
      <c r="EKE4" s="165"/>
      <c r="EKF4" s="165"/>
      <c r="EKG4" s="165"/>
      <c r="EKH4" s="165"/>
      <c r="EKI4" s="165"/>
      <c r="EKJ4" s="165"/>
      <c r="EKK4" s="165"/>
      <c r="EKL4" s="165"/>
      <c r="EKM4" s="165"/>
      <c r="EKN4" s="165"/>
      <c r="EKO4" s="165"/>
      <c r="EKP4" s="165"/>
      <c r="EKQ4" s="165"/>
      <c r="EKR4" s="165"/>
      <c r="EKS4" s="165"/>
      <c r="EKT4" s="165"/>
      <c r="EKU4" s="165"/>
      <c r="EKV4" s="165"/>
      <c r="EKW4" s="165"/>
      <c r="EKX4" s="165"/>
      <c r="EKY4" s="165"/>
      <c r="EKZ4" s="165"/>
      <c r="ELA4" s="165"/>
      <c r="ELB4" s="165"/>
      <c r="ELC4" s="165"/>
      <c r="ELD4" s="165"/>
      <c r="ELE4" s="165"/>
      <c r="ELF4" s="165"/>
      <c r="ELG4" s="165"/>
      <c r="ELH4" s="165"/>
      <c r="ELI4" s="165"/>
      <c r="ELJ4" s="165"/>
      <c r="ELK4" s="165"/>
      <c r="ELL4" s="165"/>
      <c r="ELM4" s="165"/>
      <c r="ELN4" s="165"/>
      <c r="ELO4" s="165"/>
      <c r="ELP4" s="165"/>
      <c r="ELQ4" s="165"/>
      <c r="ELR4" s="165"/>
      <c r="ELS4" s="165"/>
      <c r="ELT4" s="165"/>
      <c r="ELU4" s="165"/>
      <c r="ELV4" s="165"/>
      <c r="ELW4" s="165"/>
      <c r="ELX4" s="165"/>
      <c r="ELY4" s="165"/>
      <c r="ELZ4" s="165"/>
      <c r="EMA4" s="165"/>
      <c r="EMB4" s="165"/>
      <c r="EMC4" s="165"/>
      <c r="EMD4" s="165"/>
      <c r="EME4" s="165"/>
      <c r="EMF4" s="165"/>
      <c r="EMG4" s="165"/>
      <c r="EMH4" s="165"/>
      <c r="EMI4" s="165"/>
      <c r="EMJ4" s="165"/>
      <c r="EMK4" s="165"/>
      <c r="EML4" s="165"/>
      <c r="EMM4" s="165"/>
      <c r="EMN4" s="165"/>
      <c r="EMO4" s="165"/>
      <c r="EMP4" s="165"/>
      <c r="EMQ4" s="165"/>
      <c r="EMR4" s="165"/>
      <c r="EMS4" s="165"/>
      <c r="EMT4" s="165"/>
      <c r="EMU4" s="165"/>
      <c r="EMV4" s="165"/>
      <c r="EMW4" s="165"/>
      <c r="EMX4" s="165"/>
      <c r="EMY4" s="165"/>
      <c r="EMZ4" s="165"/>
      <c r="ENA4" s="165"/>
      <c r="ENB4" s="165"/>
      <c r="ENC4" s="165"/>
      <c r="END4" s="165"/>
      <c r="ENE4" s="165"/>
      <c r="ENF4" s="165"/>
      <c r="ENG4" s="165"/>
      <c r="ENH4" s="165"/>
      <c r="ENI4" s="165"/>
      <c r="ENJ4" s="165"/>
      <c r="ENK4" s="165"/>
      <c r="ENL4" s="165"/>
      <c r="ENM4" s="165"/>
      <c r="ENN4" s="165"/>
      <c r="ENO4" s="165"/>
      <c r="ENP4" s="165"/>
      <c r="ENQ4" s="165"/>
      <c r="ENR4" s="165"/>
      <c r="ENS4" s="165"/>
      <c r="ENT4" s="165"/>
      <c r="ENU4" s="165"/>
      <c r="ENV4" s="165"/>
      <c r="ENW4" s="165"/>
      <c r="ENX4" s="165"/>
      <c r="ENY4" s="165"/>
      <c r="ENZ4" s="165"/>
      <c r="EOA4" s="165"/>
      <c r="EOB4" s="165"/>
      <c r="EOC4" s="165"/>
      <c r="EOD4" s="165"/>
      <c r="EOE4" s="165"/>
      <c r="EOF4" s="165"/>
      <c r="EOG4" s="165"/>
      <c r="EOH4" s="165"/>
      <c r="EOI4" s="165"/>
      <c r="EOJ4" s="165"/>
      <c r="EOK4" s="165"/>
      <c r="EOL4" s="165"/>
      <c r="EOM4" s="165"/>
      <c r="EON4" s="165"/>
      <c r="EOO4" s="165"/>
      <c r="EOP4" s="165"/>
      <c r="EOQ4" s="165"/>
      <c r="EOR4" s="165"/>
      <c r="EOS4" s="165"/>
      <c r="EOT4" s="165"/>
      <c r="EOU4" s="165"/>
      <c r="EOV4" s="165"/>
      <c r="EOW4" s="165"/>
      <c r="EOX4" s="165"/>
      <c r="EOY4" s="165"/>
      <c r="EOZ4" s="165"/>
      <c r="EPA4" s="165"/>
      <c r="EPB4" s="165"/>
      <c r="EPC4" s="165"/>
      <c r="EPD4" s="165"/>
      <c r="EPE4" s="165"/>
      <c r="EPF4" s="165"/>
      <c r="EPG4" s="165"/>
      <c r="EPH4" s="165"/>
      <c r="EPI4" s="165"/>
      <c r="EPJ4" s="165"/>
      <c r="EPK4" s="165"/>
      <c r="EPL4" s="165"/>
      <c r="EPM4" s="165"/>
      <c r="EPN4" s="165"/>
      <c r="EPO4" s="165"/>
      <c r="EPP4" s="165"/>
      <c r="EPQ4" s="165"/>
      <c r="EPR4" s="165"/>
      <c r="EPS4" s="165"/>
      <c r="EPT4" s="165"/>
      <c r="EPU4" s="165"/>
      <c r="EPV4" s="165"/>
      <c r="EPW4" s="165"/>
      <c r="EPX4" s="165"/>
      <c r="EPY4" s="165"/>
      <c r="EPZ4" s="165"/>
      <c r="EQA4" s="165"/>
      <c r="EQB4" s="165"/>
      <c r="EQC4" s="165"/>
      <c r="EQD4" s="165"/>
      <c r="EQE4" s="165"/>
      <c r="EQF4" s="165"/>
      <c r="EQG4" s="165"/>
      <c r="EQH4" s="165"/>
      <c r="EQI4" s="165"/>
      <c r="EQJ4" s="165"/>
      <c r="EQK4" s="165"/>
      <c r="EQL4" s="165"/>
      <c r="EQM4" s="165"/>
      <c r="EQN4" s="165"/>
      <c r="EQO4" s="165"/>
      <c r="EQP4" s="165"/>
      <c r="EQQ4" s="165"/>
      <c r="EQR4" s="165"/>
      <c r="EQS4" s="165"/>
      <c r="EQT4" s="165"/>
      <c r="EQU4" s="165"/>
      <c r="EQV4" s="165"/>
      <c r="EQW4" s="165"/>
      <c r="EQX4" s="165"/>
      <c r="EQY4" s="165"/>
      <c r="EQZ4" s="165"/>
      <c r="ERA4" s="165"/>
      <c r="ERB4" s="165"/>
      <c r="ERC4" s="165"/>
      <c r="ERD4" s="165"/>
      <c r="ERE4" s="165"/>
      <c r="ERF4" s="165"/>
      <c r="ERG4" s="165"/>
      <c r="ERH4" s="165"/>
      <c r="ERI4" s="165"/>
      <c r="ERJ4" s="165"/>
      <c r="ERK4" s="165"/>
      <c r="ERL4" s="165"/>
      <c r="ERM4" s="165"/>
      <c r="ERN4" s="165"/>
      <c r="ERO4" s="165"/>
      <c r="ERP4" s="165"/>
      <c r="ERQ4" s="165"/>
      <c r="ERR4" s="165"/>
      <c r="ERS4" s="165"/>
      <c r="ERT4" s="165"/>
      <c r="ERU4" s="165"/>
      <c r="ERV4" s="165"/>
      <c r="ERW4" s="165"/>
      <c r="ERX4" s="165"/>
      <c r="ERY4" s="165"/>
      <c r="ERZ4" s="165"/>
      <c r="ESA4" s="165"/>
      <c r="ESB4" s="165"/>
      <c r="ESC4" s="165"/>
      <c r="ESD4" s="165"/>
      <c r="ESE4" s="165"/>
      <c r="ESF4" s="165"/>
      <c r="ESG4" s="165"/>
      <c r="ESH4" s="165"/>
      <c r="ESI4" s="165"/>
      <c r="ESJ4" s="165"/>
      <c r="ESK4" s="165"/>
      <c r="ESL4" s="165"/>
      <c r="ESM4" s="165"/>
      <c r="ESN4" s="165"/>
      <c r="ESO4" s="165"/>
      <c r="ESP4" s="165"/>
      <c r="ESQ4" s="165"/>
      <c r="ESR4" s="165"/>
      <c r="ESS4" s="165"/>
      <c r="EST4" s="165"/>
      <c r="ESU4" s="165"/>
      <c r="ESV4" s="165"/>
      <c r="ESW4" s="165"/>
      <c r="ESX4" s="165"/>
      <c r="ESY4" s="165"/>
      <c r="ESZ4" s="165"/>
      <c r="ETA4" s="165"/>
      <c r="ETB4" s="165"/>
      <c r="ETC4" s="165"/>
      <c r="ETD4" s="165"/>
      <c r="ETE4" s="165"/>
      <c r="ETF4" s="165"/>
      <c r="ETG4" s="165"/>
      <c r="ETH4" s="165"/>
      <c r="ETI4" s="165"/>
      <c r="ETJ4" s="165"/>
      <c r="ETK4" s="165"/>
      <c r="ETL4" s="165"/>
      <c r="ETM4" s="165"/>
      <c r="ETN4" s="165"/>
      <c r="ETO4" s="165"/>
      <c r="ETP4" s="165"/>
      <c r="ETQ4" s="165"/>
      <c r="ETR4" s="165"/>
      <c r="ETS4" s="165"/>
      <c r="ETT4" s="165"/>
      <c r="ETU4" s="165"/>
      <c r="ETV4" s="165"/>
      <c r="ETW4" s="165"/>
      <c r="ETX4" s="165"/>
      <c r="ETY4" s="165"/>
      <c r="ETZ4" s="165"/>
      <c r="EUA4" s="165"/>
      <c r="EUB4" s="165"/>
      <c r="EUC4" s="165"/>
      <c r="EUD4" s="165"/>
      <c r="EUE4" s="165"/>
      <c r="EUF4" s="165"/>
      <c r="EUG4" s="165"/>
      <c r="EUH4" s="165"/>
      <c r="EUI4" s="165"/>
      <c r="EUJ4" s="165"/>
      <c r="EUK4" s="165"/>
      <c r="EUL4" s="165"/>
      <c r="EUM4" s="165"/>
      <c r="EUN4" s="165"/>
      <c r="EUO4" s="165"/>
      <c r="EUP4" s="165"/>
      <c r="EUQ4" s="165"/>
      <c r="EUR4" s="165"/>
      <c r="EUS4" s="165"/>
      <c r="EUT4" s="165"/>
      <c r="EUU4" s="165"/>
      <c r="EUV4" s="165"/>
      <c r="EUW4" s="165"/>
      <c r="EUX4" s="165"/>
      <c r="EUY4" s="165"/>
      <c r="EUZ4" s="165"/>
      <c r="EVA4" s="165"/>
      <c r="EVB4" s="165"/>
      <c r="EVC4" s="165"/>
      <c r="EVD4" s="165"/>
      <c r="EVE4" s="165"/>
      <c r="EVF4" s="165"/>
      <c r="EVG4" s="165"/>
      <c r="EVH4" s="165"/>
      <c r="EVI4" s="165"/>
      <c r="EVJ4" s="165"/>
      <c r="EVK4" s="165"/>
      <c r="EVL4" s="165"/>
      <c r="EVM4" s="165"/>
      <c r="EVN4" s="165"/>
      <c r="EVO4" s="165"/>
      <c r="EVP4" s="165"/>
      <c r="EVQ4" s="165"/>
      <c r="EVR4" s="165"/>
      <c r="EVS4" s="165"/>
      <c r="EVT4" s="165"/>
      <c r="EVU4" s="165"/>
      <c r="EVV4" s="165"/>
      <c r="EVW4" s="165"/>
      <c r="EVX4" s="165"/>
      <c r="EVY4" s="165"/>
      <c r="EVZ4" s="165"/>
      <c r="EWA4" s="165"/>
      <c r="EWB4" s="165"/>
      <c r="EWC4" s="165"/>
      <c r="EWD4" s="165"/>
      <c r="EWE4" s="165"/>
      <c r="EWF4" s="165"/>
      <c r="EWG4" s="165"/>
      <c r="EWH4" s="165"/>
      <c r="EWI4" s="165"/>
      <c r="EWJ4" s="165"/>
      <c r="EWK4" s="165"/>
      <c r="EWL4" s="165"/>
      <c r="EWM4" s="165"/>
      <c r="EWN4" s="165"/>
      <c r="EWO4" s="165"/>
      <c r="EWP4" s="165"/>
      <c r="EWQ4" s="165"/>
      <c r="EWR4" s="165"/>
      <c r="EWS4" s="165"/>
      <c r="EWT4" s="165"/>
      <c r="EWU4" s="165"/>
      <c r="EWV4" s="165"/>
      <c r="EWW4" s="165"/>
      <c r="EWX4" s="165"/>
      <c r="EWY4" s="165"/>
      <c r="EWZ4" s="165"/>
      <c r="EXA4" s="165"/>
      <c r="EXB4" s="165"/>
      <c r="EXC4" s="165"/>
      <c r="EXD4" s="165"/>
      <c r="EXE4" s="165"/>
      <c r="EXF4" s="165"/>
      <c r="EXG4" s="165"/>
      <c r="EXH4" s="165"/>
      <c r="EXI4" s="165"/>
      <c r="EXJ4" s="165"/>
      <c r="EXK4" s="165"/>
      <c r="EXL4" s="165"/>
      <c r="EXM4" s="165"/>
      <c r="EXN4" s="165"/>
      <c r="EXO4" s="165"/>
      <c r="EXP4" s="165"/>
      <c r="EXQ4" s="165"/>
      <c r="EXR4" s="165"/>
      <c r="EXS4" s="165"/>
      <c r="EXT4" s="165"/>
      <c r="EXU4" s="165"/>
      <c r="EXV4" s="165"/>
      <c r="EXW4" s="165"/>
      <c r="EXX4" s="165"/>
      <c r="EXY4" s="165"/>
      <c r="EXZ4" s="165"/>
      <c r="EYA4" s="165"/>
      <c r="EYB4" s="165"/>
      <c r="EYC4" s="165"/>
      <c r="EYD4" s="165"/>
      <c r="EYE4" s="165"/>
      <c r="EYF4" s="165"/>
      <c r="EYG4" s="165"/>
      <c r="EYH4" s="165"/>
      <c r="EYI4" s="165"/>
      <c r="EYJ4" s="165"/>
      <c r="EYK4" s="165"/>
      <c r="EYL4" s="165"/>
      <c r="EYM4" s="165"/>
      <c r="EYN4" s="165"/>
      <c r="EYO4" s="165"/>
      <c r="EYP4" s="165"/>
      <c r="EYQ4" s="165"/>
      <c r="EYR4" s="165"/>
      <c r="EYS4" s="165"/>
      <c r="EYT4" s="165"/>
      <c r="EYU4" s="165"/>
      <c r="EYV4" s="165"/>
      <c r="EYW4" s="165"/>
      <c r="EYX4" s="165"/>
      <c r="EYY4" s="165"/>
      <c r="EYZ4" s="165"/>
      <c r="EZA4" s="165"/>
      <c r="EZB4" s="165"/>
      <c r="EZC4" s="165"/>
      <c r="EZD4" s="165"/>
      <c r="EZE4" s="165"/>
      <c r="EZF4" s="165"/>
      <c r="EZG4" s="165"/>
      <c r="EZH4" s="165"/>
      <c r="EZI4" s="165"/>
      <c r="EZJ4" s="165"/>
      <c r="EZK4" s="165"/>
      <c r="EZL4" s="165"/>
      <c r="EZM4" s="165"/>
      <c r="EZN4" s="165"/>
      <c r="EZO4" s="165"/>
      <c r="EZP4" s="165"/>
      <c r="EZQ4" s="165"/>
      <c r="EZR4" s="165"/>
      <c r="EZS4" s="165"/>
      <c r="EZT4" s="165"/>
      <c r="EZU4" s="165"/>
      <c r="EZV4" s="165"/>
      <c r="EZW4" s="165"/>
      <c r="EZX4" s="165"/>
      <c r="EZY4" s="165"/>
      <c r="EZZ4" s="165"/>
      <c r="FAA4" s="165"/>
      <c r="FAB4" s="165"/>
      <c r="FAC4" s="165"/>
      <c r="FAD4" s="165"/>
      <c r="FAE4" s="165"/>
      <c r="FAF4" s="165"/>
      <c r="FAG4" s="165"/>
      <c r="FAH4" s="165"/>
      <c r="FAI4" s="165"/>
      <c r="FAJ4" s="165"/>
      <c r="FAK4" s="165"/>
      <c r="FAL4" s="165"/>
      <c r="FAM4" s="165"/>
      <c r="FAN4" s="165"/>
      <c r="FAO4" s="165"/>
      <c r="FAP4" s="165"/>
      <c r="FAQ4" s="165"/>
      <c r="FAR4" s="165"/>
      <c r="FAS4" s="165"/>
      <c r="FAT4" s="165"/>
      <c r="FAU4" s="165"/>
      <c r="FAV4" s="165"/>
      <c r="FAW4" s="165"/>
      <c r="FAX4" s="165"/>
      <c r="FAY4" s="165"/>
      <c r="FAZ4" s="165"/>
      <c r="FBA4" s="165"/>
      <c r="FBB4" s="165"/>
      <c r="FBC4" s="165"/>
      <c r="FBD4" s="165"/>
      <c r="FBE4" s="165"/>
      <c r="FBF4" s="165"/>
      <c r="FBG4" s="165"/>
      <c r="FBH4" s="165"/>
      <c r="FBI4" s="165"/>
      <c r="FBJ4" s="165"/>
      <c r="FBK4" s="165"/>
      <c r="FBL4" s="165"/>
      <c r="FBM4" s="165"/>
      <c r="FBN4" s="165"/>
      <c r="FBO4" s="165"/>
      <c r="FBP4" s="165"/>
      <c r="FBQ4" s="165"/>
      <c r="FBR4" s="165"/>
      <c r="FBS4" s="165"/>
      <c r="FBT4" s="165"/>
      <c r="FBU4" s="165"/>
      <c r="FBV4" s="165"/>
      <c r="FBW4" s="165"/>
      <c r="FBX4" s="165"/>
      <c r="FBY4" s="165"/>
      <c r="FBZ4" s="165"/>
      <c r="FCA4" s="165"/>
      <c r="FCB4" s="165"/>
      <c r="FCC4" s="165"/>
      <c r="FCD4" s="165"/>
      <c r="FCE4" s="165"/>
      <c r="FCF4" s="165"/>
      <c r="FCG4" s="165"/>
      <c r="FCH4" s="165"/>
      <c r="FCI4" s="165"/>
      <c r="FCJ4" s="165"/>
      <c r="FCK4" s="165"/>
      <c r="FCL4" s="165"/>
      <c r="FCM4" s="165"/>
      <c r="FCN4" s="165"/>
      <c r="FCO4" s="165"/>
      <c r="FCP4" s="165"/>
      <c r="FCQ4" s="165"/>
      <c r="FCR4" s="165"/>
      <c r="FCS4" s="165"/>
      <c r="FCT4" s="165"/>
      <c r="FCU4" s="165"/>
      <c r="FCV4" s="165"/>
      <c r="FCW4" s="165"/>
      <c r="FCX4" s="165"/>
      <c r="FCY4" s="165"/>
      <c r="FCZ4" s="165"/>
      <c r="FDA4" s="165"/>
      <c r="FDB4" s="165"/>
      <c r="FDC4" s="165"/>
      <c r="FDD4" s="165"/>
      <c r="FDE4" s="165"/>
      <c r="FDF4" s="165"/>
      <c r="FDG4" s="165"/>
      <c r="FDH4" s="165"/>
      <c r="FDI4" s="165"/>
      <c r="FDJ4" s="165"/>
      <c r="FDK4" s="165"/>
      <c r="FDL4" s="165"/>
      <c r="FDM4" s="165"/>
      <c r="FDN4" s="165"/>
      <c r="FDO4" s="165"/>
      <c r="FDP4" s="165"/>
      <c r="FDQ4" s="165"/>
      <c r="FDR4" s="165"/>
      <c r="FDS4" s="165"/>
      <c r="FDT4" s="165"/>
      <c r="FDU4" s="165"/>
      <c r="FDV4" s="165"/>
      <c r="FDW4" s="165"/>
      <c r="FDX4" s="165"/>
      <c r="FDY4" s="165"/>
      <c r="FDZ4" s="165"/>
      <c r="FEA4" s="165"/>
      <c r="FEB4" s="165"/>
      <c r="FEC4" s="165"/>
      <c r="FED4" s="165"/>
      <c r="FEE4" s="165"/>
      <c r="FEF4" s="165"/>
      <c r="FEG4" s="165"/>
      <c r="FEH4" s="165"/>
      <c r="FEI4" s="165"/>
      <c r="FEJ4" s="165"/>
      <c r="FEK4" s="165"/>
      <c r="FEL4" s="165"/>
      <c r="FEM4" s="165"/>
      <c r="FEN4" s="165"/>
      <c r="FEO4" s="165"/>
      <c r="FEP4" s="165"/>
      <c r="FEQ4" s="165"/>
      <c r="FER4" s="165"/>
      <c r="FES4" s="165"/>
      <c r="FET4" s="165"/>
      <c r="FEU4" s="165"/>
      <c r="FEV4" s="165"/>
      <c r="FEW4" s="165"/>
      <c r="FEX4" s="165"/>
      <c r="FEY4" s="165"/>
      <c r="FEZ4" s="165"/>
      <c r="FFA4" s="165"/>
      <c r="FFB4" s="165"/>
      <c r="FFC4" s="165"/>
      <c r="FFD4" s="165"/>
      <c r="FFE4" s="165"/>
      <c r="FFF4" s="165"/>
      <c r="FFG4" s="165"/>
      <c r="FFH4" s="165"/>
      <c r="FFI4" s="165"/>
      <c r="FFJ4" s="165"/>
      <c r="FFK4" s="165"/>
      <c r="FFL4" s="165"/>
      <c r="FFM4" s="165"/>
      <c r="FFN4" s="165"/>
      <c r="FFO4" s="165"/>
      <c r="FFP4" s="165"/>
      <c r="FFQ4" s="165"/>
      <c r="FFR4" s="165"/>
      <c r="FFS4" s="165"/>
      <c r="FFT4" s="165"/>
      <c r="FFU4" s="165"/>
      <c r="FFV4" s="165"/>
      <c r="FFW4" s="165"/>
      <c r="FFX4" s="165"/>
      <c r="FFY4" s="165"/>
      <c r="FFZ4" s="165"/>
      <c r="FGA4" s="165"/>
      <c r="FGB4" s="165"/>
      <c r="FGC4" s="165"/>
      <c r="FGD4" s="165"/>
      <c r="FGE4" s="165"/>
      <c r="FGF4" s="165"/>
      <c r="FGG4" s="165"/>
      <c r="FGH4" s="165"/>
      <c r="FGI4" s="165"/>
      <c r="FGJ4" s="165"/>
      <c r="FGK4" s="165"/>
      <c r="FGL4" s="165"/>
      <c r="FGM4" s="165"/>
      <c r="FGN4" s="165"/>
      <c r="FGO4" s="165"/>
      <c r="FGP4" s="165"/>
      <c r="FGQ4" s="165"/>
      <c r="FGR4" s="165"/>
      <c r="FGS4" s="165"/>
      <c r="FGT4" s="165"/>
      <c r="FGU4" s="165"/>
      <c r="FGV4" s="165"/>
      <c r="FGW4" s="165"/>
      <c r="FGX4" s="165"/>
      <c r="FGY4" s="165"/>
      <c r="FGZ4" s="165"/>
      <c r="FHA4" s="165"/>
      <c r="FHB4" s="165"/>
      <c r="FHC4" s="165"/>
      <c r="FHD4" s="165"/>
      <c r="FHE4" s="165"/>
      <c r="FHF4" s="165"/>
      <c r="FHG4" s="165"/>
      <c r="FHH4" s="165"/>
      <c r="FHI4" s="165"/>
      <c r="FHJ4" s="165"/>
      <c r="FHK4" s="165"/>
      <c r="FHL4" s="165"/>
      <c r="FHM4" s="165"/>
      <c r="FHN4" s="165"/>
      <c r="FHO4" s="165"/>
      <c r="FHP4" s="165"/>
      <c r="FHQ4" s="165"/>
      <c r="FHR4" s="165"/>
      <c r="FHS4" s="165"/>
      <c r="FHT4" s="165"/>
      <c r="FHU4" s="165"/>
      <c r="FHV4" s="165"/>
      <c r="FHW4" s="165"/>
      <c r="FHX4" s="165"/>
      <c r="FHY4" s="165"/>
      <c r="FHZ4" s="165"/>
      <c r="FIA4" s="165"/>
      <c r="FIB4" s="165"/>
      <c r="FIC4" s="165"/>
      <c r="FID4" s="165"/>
      <c r="FIE4" s="165"/>
      <c r="FIF4" s="165"/>
      <c r="FIG4" s="165"/>
      <c r="FIH4" s="165"/>
      <c r="FII4" s="165"/>
      <c r="FIJ4" s="165"/>
      <c r="FIK4" s="165"/>
      <c r="FIL4" s="165"/>
      <c r="FIM4" s="165"/>
      <c r="FIN4" s="165"/>
      <c r="FIO4" s="165"/>
      <c r="FIP4" s="165"/>
      <c r="FIQ4" s="165"/>
      <c r="FIR4" s="165"/>
      <c r="FIS4" s="165"/>
      <c r="FIT4" s="165"/>
      <c r="FIU4" s="165"/>
      <c r="FIV4" s="165"/>
      <c r="FIW4" s="165"/>
      <c r="FIX4" s="165"/>
      <c r="FIY4" s="165"/>
      <c r="FIZ4" s="165"/>
      <c r="FJA4" s="165"/>
      <c r="FJB4" s="165"/>
      <c r="FJC4" s="165"/>
      <c r="FJD4" s="165"/>
      <c r="FJE4" s="165"/>
      <c r="FJF4" s="165"/>
      <c r="FJG4" s="165"/>
      <c r="FJH4" s="165"/>
      <c r="FJI4" s="165"/>
      <c r="FJJ4" s="165"/>
      <c r="FJK4" s="165"/>
      <c r="FJL4" s="165"/>
      <c r="FJM4" s="165"/>
      <c r="FJN4" s="165"/>
      <c r="FJO4" s="165"/>
      <c r="FJP4" s="165"/>
      <c r="FJQ4" s="165"/>
      <c r="FJR4" s="165"/>
      <c r="FJS4" s="165"/>
      <c r="FJT4" s="165"/>
      <c r="FJU4" s="165"/>
      <c r="FJV4" s="165"/>
      <c r="FJW4" s="165"/>
      <c r="FJX4" s="165"/>
      <c r="FJY4" s="165"/>
      <c r="FJZ4" s="165"/>
      <c r="FKA4" s="165"/>
      <c r="FKB4" s="165"/>
      <c r="FKC4" s="165"/>
      <c r="FKD4" s="165"/>
      <c r="FKE4" s="165"/>
      <c r="FKF4" s="165"/>
      <c r="FKG4" s="165"/>
      <c r="FKH4" s="165"/>
      <c r="FKI4" s="165"/>
      <c r="FKJ4" s="165"/>
      <c r="FKK4" s="165"/>
      <c r="FKL4" s="165"/>
      <c r="FKM4" s="165"/>
      <c r="FKN4" s="165"/>
      <c r="FKO4" s="165"/>
      <c r="FKP4" s="165"/>
      <c r="FKQ4" s="165"/>
      <c r="FKR4" s="165"/>
      <c r="FKS4" s="165"/>
      <c r="FKT4" s="165"/>
      <c r="FKU4" s="165"/>
      <c r="FKV4" s="165"/>
      <c r="FKW4" s="165"/>
      <c r="FKX4" s="165"/>
      <c r="FKY4" s="165"/>
      <c r="FKZ4" s="165"/>
      <c r="FLA4" s="165"/>
      <c r="FLB4" s="165"/>
      <c r="FLC4" s="165"/>
      <c r="FLD4" s="165"/>
      <c r="FLE4" s="165"/>
      <c r="FLF4" s="165"/>
      <c r="FLG4" s="165"/>
      <c r="FLH4" s="165"/>
      <c r="FLI4" s="165"/>
      <c r="FLJ4" s="165"/>
      <c r="FLK4" s="165"/>
      <c r="FLL4" s="165"/>
      <c r="FLM4" s="165"/>
      <c r="FLN4" s="165"/>
      <c r="FLO4" s="165"/>
      <c r="FLP4" s="165"/>
      <c r="FLQ4" s="165"/>
      <c r="FLR4" s="165"/>
      <c r="FLS4" s="165"/>
      <c r="FLT4" s="165"/>
      <c r="FLU4" s="165"/>
      <c r="FLV4" s="165"/>
      <c r="FLW4" s="165"/>
      <c r="FLX4" s="165"/>
      <c r="FLY4" s="165"/>
      <c r="FLZ4" s="165"/>
      <c r="FMA4" s="165"/>
      <c r="FMB4" s="165"/>
      <c r="FMC4" s="165"/>
      <c r="FMD4" s="165"/>
      <c r="FME4" s="165"/>
      <c r="FMF4" s="165"/>
      <c r="FMG4" s="165"/>
      <c r="FMH4" s="165"/>
      <c r="FMI4" s="165"/>
      <c r="FMJ4" s="165"/>
      <c r="FMK4" s="165"/>
      <c r="FML4" s="165"/>
      <c r="FMM4" s="165"/>
      <c r="FMN4" s="165"/>
      <c r="FMO4" s="165"/>
      <c r="FMP4" s="165"/>
      <c r="FMQ4" s="165"/>
      <c r="FMR4" s="165"/>
      <c r="FMS4" s="165"/>
      <c r="FMT4" s="165"/>
      <c r="FMU4" s="165"/>
      <c r="FMV4" s="165"/>
      <c r="FMW4" s="165"/>
      <c r="FMX4" s="165"/>
      <c r="FMY4" s="165"/>
      <c r="FMZ4" s="165"/>
      <c r="FNA4" s="165"/>
      <c r="FNB4" s="165"/>
      <c r="FNC4" s="165"/>
      <c r="FND4" s="165"/>
      <c r="FNE4" s="165"/>
      <c r="FNF4" s="165"/>
      <c r="FNG4" s="165"/>
      <c r="FNH4" s="165"/>
      <c r="FNI4" s="165"/>
      <c r="FNJ4" s="165"/>
      <c r="FNK4" s="165"/>
      <c r="FNL4" s="165"/>
      <c r="FNM4" s="165"/>
      <c r="FNN4" s="165"/>
      <c r="FNO4" s="165"/>
      <c r="FNP4" s="165"/>
      <c r="FNQ4" s="165"/>
      <c r="FNR4" s="165"/>
      <c r="FNS4" s="165"/>
      <c r="FNT4" s="165"/>
      <c r="FNU4" s="165"/>
      <c r="FNV4" s="165"/>
      <c r="FNW4" s="165"/>
      <c r="FNX4" s="165"/>
      <c r="FNY4" s="165"/>
      <c r="FNZ4" s="165"/>
      <c r="FOA4" s="165"/>
      <c r="FOB4" s="165"/>
      <c r="FOC4" s="165"/>
      <c r="FOD4" s="165"/>
      <c r="FOE4" s="165"/>
      <c r="FOF4" s="165"/>
      <c r="FOG4" s="165"/>
      <c r="FOH4" s="165"/>
      <c r="FOI4" s="165"/>
      <c r="FOJ4" s="165"/>
      <c r="FOK4" s="165"/>
      <c r="FOL4" s="165"/>
      <c r="FOM4" s="165"/>
      <c r="FON4" s="165"/>
      <c r="FOO4" s="165"/>
      <c r="FOP4" s="165"/>
      <c r="FOQ4" s="165"/>
      <c r="FOR4" s="165"/>
      <c r="FOS4" s="165"/>
      <c r="FOT4" s="165"/>
      <c r="FOU4" s="165"/>
      <c r="FOV4" s="165"/>
      <c r="FOW4" s="165"/>
      <c r="FOX4" s="165"/>
      <c r="FOY4" s="165"/>
      <c r="FOZ4" s="165"/>
      <c r="FPA4" s="165"/>
      <c r="FPB4" s="165"/>
      <c r="FPC4" s="165"/>
      <c r="FPD4" s="165"/>
      <c r="FPE4" s="165"/>
      <c r="FPF4" s="165"/>
      <c r="FPG4" s="165"/>
      <c r="FPH4" s="165"/>
      <c r="FPI4" s="165"/>
      <c r="FPJ4" s="165"/>
      <c r="FPK4" s="165"/>
      <c r="FPL4" s="165"/>
      <c r="FPM4" s="165"/>
      <c r="FPN4" s="165"/>
      <c r="FPO4" s="165"/>
      <c r="FPP4" s="165"/>
      <c r="FPQ4" s="165"/>
      <c r="FPR4" s="165"/>
      <c r="FPS4" s="165"/>
      <c r="FPT4" s="165"/>
      <c r="FPU4" s="165"/>
      <c r="FPV4" s="165"/>
      <c r="FPW4" s="165"/>
      <c r="FPX4" s="165"/>
      <c r="FPY4" s="165"/>
      <c r="FPZ4" s="165"/>
      <c r="FQA4" s="165"/>
      <c r="FQB4" s="165"/>
      <c r="FQC4" s="165"/>
      <c r="FQD4" s="165"/>
      <c r="FQE4" s="165"/>
      <c r="FQF4" s="165"/>
      <c r="FQG4" s="165"/>
      <c r="FQH4" s="165"/>
      <c r="FQI4" s="165"/>
      <c r="FQJ4" s="165"/>
      <c r="FQK4" s="165"/>
      <c r="FQL4" s="165"/>
      <c r="FQM4" s="165"/>
      <c r="FQN4" s="165"/>
      <c r="FQO4" s="165"/>
      <c r="FQP4" s="165"/>
      <c r="FQQ4" s="165"/>
      <c r="FQR4" s="165"/>
      <c r="FQS4" s="165"/>
      <c r="FQT4" s="165"/>
      <c r="FQU4" s="165"/>
      <c r="FQV4" s="165"/>
      <c r="FQW4" s="165"/>
      <c r="FQX4" s="165"/>
      <c r="FQY4" s="165"/>
      <c r="FQZ4" s="165"/>
      <c r="FRA4" s="165"/>
      <c r="FRB4" s="165"/>
      <c r="FRC4" s="165"/>
      <c r="FRD4" s="165"/>
      <c r="FRE4" s="165"/>
      <c r="FRF4" s="165"/>
      <c r="FRG4" s="165"/>
      <c r="FRH4" s="165"/>
      <c r="FRI4" s="165"/>
      <c r="FRJ4" s="165"/>
      <c r="FRK4" s="165"/>
      <c r="FRL4" s="165"/>
      <c r="FRM4" s="165"/>
      <c r="FRN4" s="165"/>
      <c r="FRO4" s="165"/>
      <c r="FRP4" s="165"/>
      <c r="FRQ4" s="165"/>
      <c r="FRR4" s="165"/>
      <c r="FRS4" s="165"/>
      <c r="FRT4" s="165"/>
      <c r="FRU4" s="165"/>
      <c r="FRV4" s="165"/>
      <c r="FRW4" s="165"/>
      <c r="FRX4" s="165"/>
      <c r="FRY4" s="165"/>
      <c r="FRZ4" s="165"/>
      <c r="FSA4" s="165"/>
      <c r="FSB4" s="165"/>
      <c r="FSC4" s="165"/>
      <c r="FSD4" s="165"/>
      <c r="FSE4" s="165"/>
      <c r="FSF4" s="165"/>
      <c r="FSG4" s="165"/>
      <c r="FSH4" s="165"/>
      <c r="FSI4" s="165"/>
      <c r="FSJ4" s="165"/>
      <c r="FSK4" s="165"/>
      <c r="FSL4" s="165"/>
      <c r="FSM4" s="165"/>
      <c r="FSN4" s="165"/>
      <c r="FSO4" s="165"/>
      <c r="FSP4" s="165"/>
      <c r="FSQ4" s="165"/>
      <c r="FSR4" s="165"/>
      <c r="FSS4" s="165"/>
      <c r="FST4" s="165"/>
      <c r="FSU4" s="165"/>
      <c r="FSV4" s="165"/>
      <c r="FSW4" s="165"/>
      <c r="FSX4" s="165"/>
      <c r="FSY4" s="165"/>
      <c r="FSZ4" s="165"/>
      <c r="FTA4" s="165"/>
      <c r="FTB4" s="165"/>
      <c r="FTC4" s="165"/>
      <c r="FTD4" s="165"/>
      <c r="FTE4" s="165"/>
      <c r="FTF4" s="165"/>
      <c r="FTG4" s="165"/>
      <c r="FTH4" s="165"/>
      <c r="FTI4" s="165"/>
      <c r="FTJ4" s="165"/>
      <c r="FTK4" s="165"/>
      <c r="FTL4" s="165"/>
      <c r="FTM4" s="165"/>
      <c r="FTN4" s="165"/>
      <c r="FTO4" s="165"/>
      <c r="FTP4" s="165"/>
      <c r="FTQ4" s="165"/>
      <c r="FTR4" s="165"/>
      <c r="FTS4" s="165"/>
      <c r="FTT4" s="165"/>
      <c r="FTU4" s="165"/>
      <c r="FTV4" s="165"/>
      <c r="FTW4" s="165"/>
      <c r="FTX4" s="165"/>
      <c r="FTY4" s="165"/>
      <c r="FTZ4" s="165"/>
      <c r="FUA4" s="165"/>
      <c r="FUB4" s="165"/>
      <c r="FUC4" s="165"/>
      <c r="FUD4" s="165"/>
      <c r="FUE4" s="165"/>
      <c r="FUF4" s="165"/>
      <c r="FUG4" s="165"/>
      <c r="FUH4" s="165"/>
      <c r="FUI4" s="165"/>
      <c r="FUJ4" s="165"/>
      <c r="FUK4" s="165"/>
      <c r="FUL4" s="165"/>
      <c r="FUM4" s="165"/>
      <c r="FUN4" s="165"/>
      <c r="FUO4" s="165"/>
      <c r="FUP4" s="165"/>
      <c r="FUQ4" s="165"/>
      <c r="FUR4" s="165"/>
      <c r="FUS4" s="165"/>
      <c r="FUT4" s="165"/>
      <c r="FUU4" s="165"/>
      <c r="FUV4" s="165"/>
      <c r="FUW4" s="165"/>
      <c r="FUX4" s="165"/>
      <c r="FUY4" s="165"/>
      <c r="FUZ4" s="165"/>
      <c r="FVA4" s="165"/>
      <c r="FVB4" s="165"/>
      <c r="FVC4" s="165"/>
      <c r="FVD4" s="165"/>
      <c r="FVE4" s="165"/>
      <c r="FVF4" s="165"/>
      <c r="FVG4" s="165"/>
      <c r="FVH4" s="165"/>
      <c r="FVI4" s="165"/>
      <c r="FVJ4" s="165"/>
      <c r="FVK4" s="165"/>
      <c r="FVL4" s="165"/>
      <c r="FVM4" s="165"/>
      <c r="FVN4" s="165"/>
      <c r="FVO4" s="165"/>
      <c r="FVP4" s="165"/>
      <c r="FVQ4" s="165"/>
      <c r="FVR4" s="165"/>
      <c r="FVS4" s="165"/>
      <c r="FVT4" s="165"/>
      <c r="FVU4" s="165"/>
      <c r="FVV4" s="165"/>
      <c r="FVW4" s="165"/>
      <c r="FVX4" s="165"/>
      <c r="FVY4" s="165"/>
      <c r="FVZ4" s="165"/>
      <c r="FWA4" s="165"/>
      <c r="FWB4" s="165"/>
      <c r="FWC4" s="165"/>
      <c r="FWD4" s="165"/>
      <c r="FWE4" s="165"/>
      <c r="FWF4" s="165"/>
      <c r="FWG4" s="165"/>
      <c r="FWH4" s="165"/>
      <c r="FWI4" s="165"/>
      <c r="FWJ4" s="165"/>
      <c r="FWK4" s="165"/>
      <c r="FWL4" s="165"/>
      <c r="FWM4" s="165"/>
      <c r="FWN4" s="165"/>
      <c r="FWO4" s="165"/>
      <c r="FWP4" s="165"/>
      <c r="FWQ4" s="165"/>
      <c r="FWR4" s="165"/>
      <c r="FWS4" s="165"/>
      <c r="FWT4" s="165"/>
      <c r="FWU4" s="165"/>
      <c r="FWV4" s="165"/>
      <c r="FWW4" s="165"/>
      <c r="FWX4" s="165"/>
      <c r="FWY4" s="165"/>
      <c r="FWZ4" s="165"/>
      <c r="FXA4" s="165"/>
      <c r="FXB4" s="165"/>
      <c r="FXC4" s="165"/>
      <c r="FXD4" s="165"/>
      <c r="FXE4" s="165"/>
      <c r="FXF4" s="165"/>
      <c r="FXG4" s="165"/>
      <c r="FXH4" s="165"/>
      <c r="FXI4" s="165"/>
      <c r="FXJ4" s="165"/>
      <c r="FXK4" s="165"/>
      <c r="FXL4" s="165"/>
      <c r="FXM4" s="165"/>
      <c r="FXN4" s="165"/>
      <c r="FXO4" s="165"/>
      <c r="FXP4" s="165"/>
      <c r="FXQ4" s="165"/>
      <c r="FXR4" s="165"/>
      <c r="FXS4" s="165"/>
      <c r="FXT4" s="165"/>
      <c r="FXU4" s="165"/>
      <c r="FXV4" s="165"/>
      <c r="FXW4" s="165"/>
      <c r="FXX4" s="165"/>
      <c r="FXY4" s="165"/>
      <c r="FXZ4" s="165"/>
      <c r="FYA4" s="165"/>
      <c r="FYB4" s="165"/>
      <c r="FYC4" s="165"/>
      <c r="FYD4" s="165"/>
      <c r="FYE4" s="165"/>
      <c r="FYF4" s="165"/>
      <c r="FYG4" s="165"/>
      <c r="FYH4" s="165"/>
      <c r="FYI4" s="165"/>
      <c r="FYJ4" s="165"/>
      <c r="FYK4" s="165"/>
      <c r="FYL4" s="165"/>
      <c r="FYM4" s="165"/>
      <c r="FYN4" s="165"/>
      <c r="FYO4" s="165"/>
      <c r="FYP4" s="165"/>
      <c r="FYQ4" s="165"/>
      <c r="FYR4" s="165"/>
      <c r="FYS4" s="165"/>
      <c r="FYT4" s="165"/>
      <c r="FYU4" s="165"/>
      <c r="FYV4" s="165"/>
      <c r="FYW4" s="165"/>
      <c r="FYX4" s="165"/>
      <c r="FYY4" s="165"/>
      <c r="FYZ4" s="165"/>
      <c r="FZA4" s="165"/>
      <c r="FZB4" s="165"/>
      <c r="FZC4" s="165"/>
      <c r="FZD4" s="165"/>
      <c r="FZE4" s="165"/>
      <c r="FZF4" s="165"/>
      <c r="FZG4" s="165"/>
      <c r="FZH4" s="165"/>
      <c r="FZI4" s="165"/>
      <c r="FZJ4" s="165"/>
      <c r="FZK4" s="165"/>
      <c r="FZL4" s="165"/>
      <c r="FZM4" s="165"/>
      <c r="FZN4" s="165"/>
      <c r="FZO4" s="165"/>
      <c r="FZP4" s="165"/>
      <c r="FZQ4" s="165"/>
      <c r="FZR4" s="165"/>
      <c r="FZS4" s="165"/>
      <c r="FZT4" s="165"/>
      <c r="FZU4" s="165"/>
      <c r="FZV4" s="165"/>
      <c r="FZW4" s="165"/>
      <c r="FZX4" s="165"/>
      <c r="FZY4" s="165"/>
      <c r="FZZ4" s="165"/>
      <c r="GAA4" s="165"/>
      <c r="GAB4" s="165"/>
      <c r="GAC4" s="165"/>
      <c r="GAD4" s="165"/>
      <c r="GAE4" s="165"/>
      <c r="GAF4" s="165"/>
      <c r="GAG4" s="165"/>
      <c r="GAH4" s="165"/>
      <c r="GAI4" s="165"/>
      <c r="GAJ4" s="165"/>
      <c r="GAK4" s="165"/>
      <c r="GAL4" s="165"/>
      <c r="GAM4" s="165"/>
      <c r="GAN4" s="165"/>
      <c r="GAO4" s="165"/>
      <c r="GAP4" s="165"/>
      <c r="GAQ4" s="165"/>
      <c r="GAR4" s="165"/>
      <c r="GAS4" s="165"/>
      <c r="GAT4" s="165"/>
      <c r="GAU4" s="165"/>
      <c r="GAV4" s="165"/>
      <c r="GAW4" s="165"/>
      <c r="GAX4" s="165"/>
      <c r="GAY4" s="165"/>
      <c r="GAZ4" s="165"/>
      <c r="GBA4" s="165"/>
      <c r="GBB4" s="165"/>
      <c r="GBC4" s="165"/>
      <c r="GBD4" s="165"/>
      <c r="GBE4" s="165"/>
      <c r="GBF4" s="165"/>
      <c r="GBG4" s="165"/>
      <c r="GBH4" s="165"/>
      <c r="GBI4" s="165"/>
      <c r="GBJ4" s="165"/>
      <c r="GBK4" s="165"/>
      <c r="GBL4" s="165"/>
      <c r="GBM4" s="165"/>
      <c r="GBN4" s="165"/>
      <c r="GBO4" s="165"/>
      <c r="GBP4" s="165"/>
      <c r="GBQ4" s="165"/>
      <c r="GBR4" s="165"/>
      <c r="GBS4" s="165"/>
      <c r="GBT4" s="165"/>
      <c r="GBU4" s="165"/>
      <c r="GBV4" s="165"/>
      <c r="GBW4" s="165"/>
      <c r="GBX4" s="165"/>
      <c r="GBY4" s="165"/>
      <c r="GBZ4" s="165"/>
      <c r="GCA4" s="165"/>
      <c r="GCB4" s="165"/>
      <c r="GCC4" s="165"/>
      <c r="GCD4" s="165"/>
      <c r="GCE4" s="165"/>
      <c r="GCF4" s="165"/>
      <c r="GCG4" s="165"/>
      <c r="GCH4" s="165"/>
      <c r="GCI4" s="165"/>
      <c r="GCJ4" s="165"/>
      <c r="GCK4" s="165"/>
      <c r="GCL4" s="165"/>
      <c r="GCM4" s="165"/>
      <c r="GCN4" s="165"/>
      <c r="GCO4" s="165"/>
      <c r="GCP4" s="165"/>
      <c r="GCQ4" s="165"/>
      <c r="GCR4" s="165"/>
      <c r="GCS4" s="165"/>
      <c r="GCT4" s="165"/>
      <c r="GCU4" s="165"/>
      <c r="GCV4" s="165"/>
      <c r="GCW4" s="165"/>
      <c r="GCX4" s="165"/>
      <c r="GCY4" s="165"/>
      <c r="GCZ4" s="165"/>
      <c r="GDA4" s="165"/>
      <c r="GDB4" s="165"/>
      <c r="GDC4" s="165"/>
      <c r="GDD4" s="165"/>
      <c r="GDE4" s="165"/>
      <c r="GDF4" s="165"/>
      <c r="GDG4" s="165"/>
      <c r="GDH4" s="165"/>
      <c r="GDI4" s="165"/>
      <c r="GDJ4" s="165"/>
      <c r="GDK4" s="165"/>
      <c r="GDL4" s="165"/>
      <c r="GDM4" s="165"/>
      <c r="GDN4" s="165"/>
      <c r="GDO4" s="165"/>
      <c r="GDP4" s="165"/>
      <c r="GDQ4" s="165"/>
      <c r="GDR4" s="165"/>
      <c r="GDS4" s="165"/>
      <c r="GDT4" s="165"/>
      <c r="GDU4" s="165"/>
      <c r="GDV4" s="165"/>
      <c r="GDW4" s="165"/>
      <c r="GDX4" s="165"/>
      <c r="GDY4" s="165"/>
      <c r="GDZ4" s="165"/>
      <c r="GEA4" s="165"/>
      <c r="GEB4" s="165"/>
      <c r="GEC4" s="165"/>
      <c r="GED4" s="165"/>
      <c r="GEE4" s="165"/>
      <c r="GEF4" s="165"/>
      <c r="GEG4" s="165"/>
      <c r="GEH4" s="165"/>
      <c r="GEI4" s="165"/>
      <c r="GEJ4" s="165"/>
      <c r="GEK4" s="165"/>
      <c r="GEL4" s="165"/>
      <c r="GEM4" s="165"/>
      <c r="GEN4" s="165"/>
      <c r="GEO4" s="165"/>
      <c r="GEP4" s="165"/>
      <c r="GEQ4" s="165"/>
      <c r="GER4" s="165"/>
      <c r="GES4" s="165"/>
      <c r="GET4" s="165"/>
      <c r="GEU4" s="165"/>
      <c r="GEV4" s="165"/>
      <c r="GEW4" s="165"/>
      <c r="GEX4" s="165"/>
      <c r="GEY4" s="165"/>
      <c r="GEZ4" s="165"/>
      <c r="GFA4" s="165"/>
      <c r="GFB4" s="165"/>
      <c r="GFC4" s="165"/>
      <c r="GFD4" s="165"/>
      <c r="GFE4" s="165"/>
      <c r="GFF4" s="165"/>
      <c r="GFG4" s="165"/>
      <c r="GFH4" s="165"/>
      <c r="GFI4" s="165"/>
      <c r="GFJ4" s="165"/>
      <c r="GFK4" s="165"/>
      <c r="GFL4" s="165"/>
      <c r="GFM4" s="165"/>
      <c r="GFN4" s="165"/>
      <c r="GFO4" s="165"/>
      <c r="GFP4" s="165"/>
      <c r="GFQ4" s="165"/>
      <c r="GFR4" s="165"/>
      <c r="GFS4" s="165"/>
      <c r="GFT4" s="165"/>
      <c r="GFU4" s="165"/>
      <c r="GFV4" s="165"/>
      <c r="GFW4" s="165"/>
      <c r="GFX4" s="165"/>
      <c r="GFY4" s="165"/>
      <c r="GFZ4" s="165"/>
      <c r="GGA4" s="165"/>
      <c r="GGB4" s="165"/>
      <c r="GGC4" s="165"/>
      <c r="GGD4" s="165"/>
      <c r="GGE4" s="165"/>
      <c r="GGF4" s="165"/>
      <c r="GGG4" s="165"/>
      <c r="GGH4" s="165"/>
      <c r="GGI4" s="165"/>
      <c r="GGJ4" s="165"/>
      <c r="GGK4" s="165"/>
      <c r="GGL4" s="165"/>
      <c r="GGM4" s="165"/>
      <c r="GGN4" s="165"/>
      <c r="GGO4" s="165"/>
      <c r="GGP4" s="165"/>
      <c r="GGQ4" s="165"/>
      <c r="GGR4" s="165"/>
      <c r="GGS4" s="165"/>
      <c r="GGT4" s="165"/>
      <c r="GGU4" s="165"/>
      <c r="GGV4" s="165"/>
      <c r="GGW4" s="165"/>
      <c r="GGX4" s="165"/>
      <c r="GGY4" s="165"/>
      <c r="GGZ4" s="165"/>
      <c r="GHA4" s="165"/>
      <c r="GHB4" s="165"/>
      <c r="GHC4" s="165"/>
      <c r="GHD4" s="165"/>
      <c r="GHE4" s="165"/>
      <c r="GHF4" s="165"/>
      <c r="GHG4" s="165"/>
      <c r="GHH4" s="165"/>
      <c r="GHI4" s="165"/>
      <c r="GHJ4" s="165"/>
      <c r="GHK4" s="165"/>
      <c r="GHL4" s="165"/>
      <c r="GHM4" s="165"/>
      <c r="GHN4" s="165"/>
      <c r="GHO4" s="165"/>
      <c r="GHP4" s="165"/>
      <c r="GHQ4" s="165"/>
      <c r="GHR4" s="165"/>
      <c r="GHS4" s="165"/>
      <c r="GHT4" s="165"/>
      <c r="GHU4" s="165"/>
      <c r="GHV4" s="165"/>
      <c r="GHW4" s="165"/>
      <c r="GHX4" s="165"/>
      <c r="GHY4" s="165"/>
      <c r="GHZ4" s="165"/>
      <c r="GIA4" s="165"/>
      <c r="GIB4" s="165"/>
      <c r="GIC4" s="165"/>
      <c r="GID4" s="165"/>
      <c r="GIE4" s="165"/>
      <c r="GIF4" s="165"/>
      <c r="GIG4" s="165"/>
      <c r="GIH4" s="165"/>
      <c r="GII4" s="165"/>
      <c r="GIJ4" s="165"/>
      <c r="GIK4" s="165"/>
      <c r="GIL4" s="165"/>
      <c r="GIM4" s="165"/>
      <c r="GIN4" s="165"/>
      <c r="GIO4" s="165"/>
      <c r="GIP4" s="165"/>
      <c r="GIQ4" s="165"/>
      <c r="GIR4" s="165"/>
      <c r="GIS4" s="165"/>
      <c r="GIT4" s="165"/>
      <c r="GIU4" s="165"/>
      <c r="GIV4" s="165"/>
      <c r="GIW4" s="165"/>
      <c r="GIX4" s="165"/>
      <c r="GIY4" s="165"/>
      <c r="GIZ4" s="165"/>
      <c r="GJA4" s="165"/>
      <c r="GJB4" s="165"/>
      <c r="GJC4" s="165"/>
      <c r="GJD4" s="165"/>
      <c r="GJE4" s="165"/>
      <c r="GJF4" s="165"/>
      <c r="GJG4" s="165"/>
      <c r="GJH4" s="165"/>
      <c r="GJI4" s="165"/>
      <c r="GJJ4" s="165"/>
      <c r="GJK4" s="165"/>
      <c r="GJL4" s="165"/>
      <c r="GJM4" s="165"/>
      <c r="GJN4" s="165"/>
      <c r="GJO4" s="165"/>
      <c r="GJP4" s="165"/>
      <c r="GJQ4" s="165"/>
      <c r="GJR4" s="165"/>
      <c r="GJS4" s="165"/>
      <c r="GJT4" s="165"/>
      <c r="GJU4" s="165"/>
      <c r="GJV4" s="165"/>
      <c r="GJW4" s="165"/>
      <c r="GJX4" s="165"/>
      <c r="GJY4" s="165"/>
      <c r="GJZ4" s="165"/>
      <c r="GKA4" s="165"/>
      <c r="GKB4" s="165"/>
      <c r="GKC4" s="165"/>
      <c r="GKD4" s="165"/>
      <c r="GKE4" s="165"/>
      <c r="GKF4" s="165"/>
      <c r="GKG4" s="165"/>
      <c r="GKH4" s="165"/>
      <c r="GKI4" s="165"/>
      <c r="GKJ4" s="165"/>
      <c r="GKK4" s="165"/>
      <c r="GKL4" s="165"/>
      <c r="GKM4" s="165"/>
      <c r="GKN4" s="165"/>
      <c r="GKO4" s="165"/>
      <c r="GKP4" s="165"/>
      <c r="GKQ4" s="165"/>
      <c r="GKR4" s="165"/>
      <c r="GKS4" s="165"/>
      <c r="GKT4" s="165"/>
      <c r="GKU4" s="165"/>
      <c r="GKV4" s="165"/>
      <c r="GKW4" s="165"/>
      <c r="GKX4" s="165"/>
      <c r="GKY4" s="165"/>
      <c r="GKZ4" s="165"/>
      <c r="GLA4" s="165"/>
      <c r="GLB4" s="165"/>
      <c r="GLC4" s="165"/>
      <c r="GLD4" s="165"/>
      <c r="GLE4" s="165"/>
      <c r="GLF4" s="165"/>
      <c r="GLG4" s="165"/>
      <c r="GLH4" s="165"/>
      <c r="GLI4" s="165"/>
      <c r="GLJ4" s="165"/>
      <c r="GLK4" s="165"/>
      <c r="GLL4" s="165"/>
      <c r="GLM4" s="165"/>
      <c r="GLN4" s="165"/>
      <c r="GLO4" s="165"/>
      <c r="GLP4" s="165"/>
      <c r="GLQ4" s="165"/>
      <c r="GLR4" s="165"/>
      <c r="GLS4" s="165"/>
      <c r="GLT4" s="165"/>
      <c r="GLU4" s="165"/>
      <c r="GLV4" s="165"/>
      <c r="GLW4" s="165"/>
      <c r="GLX4" s="165"/>
      <c r="GLY4" s="165"/>
      <c r="GLZ4" s="165"/>
      <c r="GMA4" s="165"/>
      <c r="GMB4" s="165"/>
      <c r="GMC4" s="165"/>
      <c r="GMD4" s="165"/>
      <c r="GME4" s="165"/>
      <c r="GMF4" s="165"/>
      <c r="GMG4" s="165"/>
      <c r="GMH4" s="165"/>
      <c r="GMI4" s="165"/>
      <c r="GMJ4" s="165"/>
      <c r="GMK4" s="165"/>
      <c r="GML4" s="165"/>
      <c r="GMM4" s="165"/>
      <c r="GMN4" s="165"/>
      <c r="GMO4" s="165"/>
      <c r="GMP4" s="165"/>
      <c r="GMQ4" s="165"/>
      <c r="GMR4" s="165"/>
      <c r="GMS4" s="165"/>
      <c r="GMT4" s="165"/>
      <c r="GMU4" s="165"/>
      <c r="GMV4" s="165"/>
      <c r="GMW4" s="165"/>
      <c r="GMX4" s="165"/>
      <c r="GMY4" s="165"/>
      <c r="GMZ4" s="165"/>
      <c r="GNA4" s="165"/>
      <c r="GNB4" s="165"/>
      <c r="GNC4" s="165"/>
      <c r="GND4" s="165"/>
      <c r="GNE4" s="165"/>
      <c r="GNF4" s="165"/>
      <c r="GNG4" s="165"/>
      <c r="GNH4" s="165"/>
      <c r="GNI4" s="165"/>
      <c r="GNJ4" s="165"/>
      <c r="GNK4" s="165"/>
      <c r="GNL4" s="165"/>
      <c r="GNM4" s="165"/>
      <c r="GNN4" s="165"/>
      <c r="GNO4" s="165"/>
      <c r="GNP4" s="165"/>
      <c r="GNQ4" s="165"/>
      <c r="GNR4" s="165"/>
      <c r="GNS4" s="165"/>
      <c r="GNT4" s="165"/>
      <c r="GNU4" s="165"/>
      <c r="GNV4" s="165"/>
      <c r="GNW4" s="165"/>
      <c r="GNX4" s="165"/>
      <c r="GNY4" s="165"/>
      <c r="GNZ4" s="165"/>
      <c r="GOA4" s="165"/>
      <c r="GOB4" s="165"/>
      <c r="GOC4" s="165"/>
      <c r="GOD4" s="165"/>
      <c r="GOE4" s="165"/>
      <c r="GOF4" s="165"/>
      <c r="GOG4" s="165"/>
      <c r="GOH4" s="165"/>
      <c r="GOI4" s="165"/>
      <c r="GOJ4" s="165"/>
      <c r="GOK4" s="165"/>
      <c r="GOL4" s="165"/>
      <c r="GOM4" s="165"/>
      <c r="GON4" s="165"/>
      <c r="GOO4" s="165"/>
      <c r="GOP4" s="165"/>
      <c r="GOQ4" s="165"/>
      <c r="GOR4" s="165"/>
      <c r="GOS4" s="165"/>
      <c r="GOT4" s="165"/>
      <c r="GOU4" s="165"/>
      <c r="GOV4" s="165"/>
      <c r="GOW4" s="165"/>
      <c r="GOX4" s="165"/>
      <c r="GOY4" s="165"/>
      <c r="GOZ4" s="165"/>
      <c r="GPA4" s="165"/>
      <c r="GPB4" s="165"/>
      <c r="GPC4" s="165"/>
      <c r="GPD4" s="165"/>
      <c r="GPE4" s="165"/>
      <c r="GPF4" s="165"/>
      <c r="GPG4" s="165"/>
      <c r="GPH4" s="165"/>
      <c r="GPI4" s="165"/>
      <c r="GPJ4" s="165"/>
      <c r="GPK4" s="165"/>
      <c r="GPL4" s="165"/>
      <c r="GPM4" s="165"/>
      <c r="GPN4" s="165"/>
      <c r="GPO4" s="165"/>
      <c r="GPP4" s="165"/>
      <c r="GPQ4" s="165"/>
      <c r="GPR4" s="165"/>
      <c r="GPS4" s="165"/>
      <c r="GPT4" s="165"/>
      <c r="GPU4" s="165"/>
      <c r="GPV4" s="165"/>
      <c r="GPW4" s="165"/>
      <c r="GPX4" s="165"/>
      <c r="GPY4" s="165"/>
      <c r="GPZ4" s="165"/>
      <c r="GQA4" s="165"/>
      <c r="GQB4" s="165"/>
      <c r="GQC4" s="165"/>
      <c r="GQD4" s="165"/>
      <c r="GQE4" s="165"/>
      <c r="GQF4" s="165"/>
      <c r="GQG4" s="165"/>
      <c r="GQH4" s="165"/>
      <c r="GQI4" s="165"/>
      <c r="GQJ4" s="165"/>
      <c r="GQK4" s="165"/>
      <c r="GQL4" s="165"/>
      <c r="GQM4" s="165"/>
      <c r="GQN4" s="165"/>
      <c r="GQO4" s="165"/>
      <c r="GQP4" s="165"/>
      <c r="GQQ4" s="165"/>
      <c r="GQR4" s="165"/>
      <c r="GQS4" s="165"/>
      <c r="GQT4" s="165"/>
      <c r="GQU4" s="165"/>
      <c r="GQV4" s="165"/>
      <c r="GQW4" s="165"/>
      <c r="GQX4" s="165"/>
      <c r="GQY4" s="165"/>
      <c r="GQZ4" s="165"/>
      <c r="GRA4" s="165"/>
      <c r="GRB4" s="165"/>
      <c r="GRC4" s="165"/>
      <c r="GRD4" s="165"/>
      <c r="GRE4" s="165"/>
      <c r="GRF4" s="165"/>
      <c r="GRG4" s="165"/>
      <c r="GRH4" s="165"/>
      <c r="GRI4" s="165"/>
      <c r="GRJ4" s="165"/>
      <c r="GRK4" s="165"/>
      <c r="GRL4" s="165"/>
      <c r="GRM4" s="165"/>
      <c r="GRN4" s="165"/>
      <c r="GRO4" s="165"/>
      <c r="GRP4" s="165"/>
      <c r="GRQ4" s="165"/>
      <c r="GRR4" s="165"/>
      <c r="GRS4" s="165"/>
      <c r="GRT4" s="165"/>
      <c r="GRU4" s="165"/>
      <c r="GRV4" s="165"/>
      <c r="GRW4" s="165"/>
      <c r="GRX4" s="165"/>
      <c r="GRY4" s="165"/>
      <c r="GRZ4" s="165"/>
      <c r="GSA4" s="165"/>
      <c r="GSB4" s="165"/>
      <c r="GSC4" s="165"/>
      <c r="GSD4" s="165"/>
      <c r="GSE4" s="165"/>
      <c r="GSF4" s="165"/>
      <c r="GSG4" s="165"/>
      <c r="GSH4" s="165"/>
      <c r="GSI4" s="165"/>
      <c r="GSJ4" s="165"/>
      <c r="GSK4" s="165"/>
      <c r="GSL4" s="165"/>
      <c r="GSM4" s="165"/>
      <c r="GSN4" s="165"/>
      <c r="GSO4" s="165"/>
      <c r="GSP4" s="165"/>
      <c r="GSQ4" s="165"/>
      <c r="GSR4" s="165"/>
      <c r="GSS4" s="165"/>
      <c r="GST4" s="165"/>
      <c r="GSU4" s="165"/>
      <c r="GSV4" s="165"/>
      <c r="GSW4" s="165"/>
      <c r="GSX4" s="165"/>
      <c r="GSY4" s="165"/>
      <c r="GSZ4" s="165"/>
      <c r="GTA4" s="165"/>
      <c r="GTB4" s="165"/>
      <c r="GTC4" s="165"/>
      <c r="GTD4" s="165"/>
      <c r="GTE4" s="165"/>
      <c r="GTF4" s="165"/>
      <c r="GTG4" s="165"/>
      <c r="GTH4" s="165"/>
      <c r="GTI4" s="165"/>
      <c r="GTJ4" s="165"/>
      <c r="GTK4" s="165"/>
      <c r="GTL4" s="165"/>
      <c r="GTM4" s="165"/>
      <c r="GTN4" s="165"/>
      <c r="GTO4" s="165"/>
      <c r="GTP4" s="165"/>
      <c r="GTQ4" s="165"/>
      <c r="GTR4" s="165"/>
      <c r="GTS4" s="165"/>
      <c r="GTT4" s="165"/>
      <c r="GTU4" s="165"/>
      <c r="GTV4" s="165"/>
      <c r="GTW4" s="165"/>
      <c r="GTX4" s="165"/>
      <c r="GTY4" s="165"/>
      <c r="GTZ4" s="165"/>
      <c r="GUA4" s="165"/>
      <c r="GUB4" s="165"/>
      <c r="GUC4" s="165"/>
      <c r="GUD4" s="165"/>
      <c r="GUE4" s="165"/>
      <c r="GUF4" s="165"/>
      <c r="GUG4" s="165"/>
      <c r="GUH4" s="165"/>
      <c r="GUI4" s="165"/>
      <c r="GUJ4" s="165"/>
      <c r="GUK4" s="165"/>
      <c r="GUL4" s="165"/>
      <c r="GUM4" s="165"/>
      <c r="GUN4" s="165"/>
      <c r="GUO4" s="165"/>
      <c r="GUP4" s="165"/>
      <c r="GUQ4" s="165"/>
      <c r="GUR4" s="165"/>
      <c r="GUS4" s="165"/>
      <c r="GUT4" s="165"/>
      <c r="GUU4" s="165"/>
      <c r="GUV4" s="165"/>
      <c r="GUW4" s="165"/>
      <c r="GUX4" s="165"/>
      <c r="GUY4" s="165"/>
      <c r="GUZ4" s="165"/>
      <c r="GVA4" s="165"/>
      <c r="GVB4" s="165"/>
      <c r="GVC4" s="165"/>
      <c r="GVD4" s="165"/>
      <c r="GVE4" s="165"/>
      <c r="GVF4" s="165"/>
      <c r="GVG4" s="165"/>
      <c r="GVH4" s="165"/>
      <c r="GVI4" s="165"/>
      <c r="GVJ4" s="165"/>
      <c r="GVK4" s="165"/>
      <c r="GVL4" s="165"/>
      <c r="GVM4" s="165"/>
      <c r="GVN4" s="165"/>
      <c r="GVO4" s="165"/>
      <c r="GVP4" s="165"/>
      <c r="GVQ4" s="165"/>
      <c r="GVR4" s="165"/>
      <c r="GVS4" s="165"/>
      <c r="GVT4" s="165"/>
      <c r="GVU4" s="165"/>
      <c r="GVV4" s="165"/>
      <c r="GVW4" s="165"/>
      <c r="GVX4" s="165"/>
      <c r="GVY4" s="165"/>
      <c r="GVZ4" s="165"/>
      <c r="GWA4" s="165"/>
      <c r="GWB4" s="165"/>
      <c r="GWC4" s="165"/>
      <c r="GWD4" s="165"/>
      <c r="GWE4" s="165"/>
      <c r="GWF4" s="165"/>
      <c r="GWG4" s="165"/>
      <c r="GWH4" s="165"/>
      <c r="GWI4" s="165"/>
      <c r="GWJ4" s="165"/>
      <c r="GWK4" s="165"/>
      <c r="GWL4" s="165"/>
      <c r="GWM4" s="165"/>
      <c r="GWN4" s="165"/>
      <c r="GWO4" s="165"/>
      <c r="GWP4" s="165"/>
      <c r="GWQ4" s="165"/>
      <c r="GWR4" s="165"/>
      <c r="GWS4" s="165"/>
      <c r="GWT4" s="165"/>
      <c r="GWU4" s="165"/>
      <c r="GWV4" s="165"/>
      <c r="GWW4" s="165"/>
      <c r="GWX4" s="165"/>
      <c r="GWY4" s="165"/>
      <c r="GWZ4" s="165"/>
      <c r="GXA4" s="165"/>
      <c r="GXB4" s="165"/>
      <c r="GXC4" s="165"/>
      <c r="GXD4" s="165"/>
      <c r="GXE4" s="165"/>
      <c r="GXF4" s="165"/>
      <c r="GXG4" s="165"/>
      <c r="GXH4" s="165"/>
      <c r="GXI4" s="165"/>
      <c r="GXJ4" s="165"/>
      <c r="GXK4" s="165"/>
      <c r="GXL4" s="165"/>
      <c r="GXM4" s="165"/>
      <c r="GXN4" s="165"/>
      <c r="GXO4" s="165"/>
      <c r="GXP4" s="165"/>
      <c r="GXQ4" s="165"/>
      <c r="GXR4" s="165"/>
      <c r="GXS4" s="165"/>
      <c r="GXT4" s="165"/>
      <c r="GXU4" s="165"/>
      <c r="GXV4" s="165"/>
      <c r="GXW4" s="165"/>
      <c r="GXX4" s="165"/>
      <c r="GXY4" s="165"/>
      <c r="GXZ4" s="165"/>
      <c r="GYA4" s="165"/>
      <c r="GYB4" s="165"/>
      <c r="GYC4" s="165"/>
      <c r="GYD4" s="165"/>
      <c r="GYE4" s="165"/>
      <c r="GYF4" s="165"/>
      <c r="GYG4" s="165"/>
      <c r="GYH4" s="165"/>
      <c r="GYI4" s="165"/>
      <c r="GYJ4" s="165"/>
      <c r="GYK4" s="165"/>
      <c r="GYL4" s="165"/>
      <c r="GYM4" s="165"/>
      <c r="GYN4" s="165"/>
      <c r="GYO4" s="165"/>
      <c r="GYP4" s="165"/>
      <c r="GYQ4" s="165"/>
      <c r="GYR4" s="165"/>
      <c r="GYS4" s="165"/>
      <c r="GYT4" s="165"/>
      <c r="GYU4" s="165"/>
      <c r="GYV4" s="165"/>
      <c r="GYW4" s="165"/>
      <c r="GYX4" s="165"/>
      <c r="GYY4" s="165"/>
      <c r="GYZ4" s="165"/>
      <c r="GZA4" s="165"/>
      <c r="GZB4" s="165"/>
      <c r="GZC4" s="165"/>
      <c r="GZD4" s="165"/>
      <c r="GZE4" s="165"/>
      <c r="GZF4" s="165"/>
      <c r="GZG4" s="165"/>
      <c r="GZH4" s="165"/>
      <c r="GZI4" s="165"/>
      <c r="GZJ4" s="165"/>
      <c r="GZK4" s="165"/>
      <c r="GZL4" s="165"/>
      <c r="GZM4" s="165"/>
      <c r="GZN4" s="165"/>
      <c r="GZO4" s="165"/>
      <c r="GZP4" s="165"/>
      <c r="GZQ4" s="165"/>
      <c r="GZR4" s="165"/>
      <c r="GZS4" s="165"/>
      <c r="GZT4" s="165"/>
      <c r="GZU4" s="165"/>
      <c r="GZV4" s="165"/>
      <c r="GZW4" s="165"/>
      <c r="GZX4" s="165"/>
      <c r="GZY4" s="165"/>
      <c r="GZZ4" s="165"/>
      <c r="HAA4" s="165"/>
      <c r="HAB4" s="165"/>
      <c r="HAC4" s="165"/>
      <c r="HAD4" s="165"/>
      <c r="HAE4" s="165"/>
      <c r="HAF4" s="165"/>
      <c r="HAG4" s="165"/>
      <c r="HAH4" s="165"/>
      <c r="HAI4" s="165"/>
      <c r="HAJ4" s="165"/>
      <c r="HAK4" s="165"/>
      <c r="HAL4" s="165"/>
      <c r="HAM4" s="165"/>
      <c r="HAN4" s="165"/>
      <c r="HAO4" s="165"/>
      <c r="HAP4" s="165"/>
      <c r="HAQ4" s="165"/>
      <c r="HAR4" s="165"/>
      <c r="HAS4" s="165"/>
      <c r="HAT4" s="165"/>
      <c r="HAU4" s="165"/>
      <c r="HAV4" s="165"/>
      <c r="HAW4" s="165"/>
      <c r="HAX4" s="165"/>
      <c r="HAY4" s="165"/>
      <c r="HAZ4" s="165"/>
      <c r="HBA4" s="165"/>
      <c r="HBB4" s="165"/>
      <c r="HBC4" s="165"/>
      <c r="HBD4" s="165"/>
      <c r="HBE4" s="165"/>
      <c r="HBF4" s="165"/>
      <c r="HBG4" s="165"/>
      <c r="HBH4" s="165"/>
      <c r="HBI4" s="165"/>
      <c r="HBJ4" s="165"/>
      <c r="HBK4" s="165"/>
      <c r="HBL4" s="165"/>
      <c r="HBM4" s="165"/>
      <c r="HBN4" s="165"/>
      <c r="HBO4" s="165"/>
      <c r="HBP4" s="165"/>
      <c r="HBQ4" s="165"/>
      <c r="HBR4" s="165"/>
      <c r="HBS4" s="165"/>
      <c r="HBT4" s="165"/>
      <c r="HBU4" s="165"/>
      <c r="HBV4" s="165"/>
      <c r="HBW4" s="165"/>
      <c r="HBX4" s="165"/>
      <c r="HBY4" s="165"/>
      <c r="HBZ4" s="165"/>
      <c r="HCA4" s="165"/>
      <c r="HCB4" s="165"/>
      <c r="HCC4" s="165"/>
      <c r="HCD4" s="165"/>
      <c r="HCE4" s="165"/>
      <c r="HCF4" s="165"/>
      <c r="HCG4" s="165"/>
      <c r="HCH4" s="165"/>
      <c r="HCI4" s="165"/>
      <c r="HCJ4" s="165"/>
      <c r="HCK4" s="165"/>
      <c r="HCL4" s="165"/>
      <c r="HCM4" s="165"/>
      <c r="HCN4" s="165"/>
      <c r="HCO4" s="165"/>
      <c r="HCP4" s="165"/>
      <c r="HCQ4" s="165"/>
      <c r="HCR4" s="165"/>
      <c r="HCS4" s="165"/>
      <c r="HCT4" s="165"/>
      <c r="HCU4" s="165"/>
      <c r="HCV4" s="165"/>
      <c r="HCW4" s="165"/>
      <c r="HCX4" s="165"/>
      <c r="HCY4" s="165"/>
      <c r="HCZ4" s="165"/>
      <c r="HDA4" s="165"/>
      <c r="HDB4" s="165"/>
      <c r="HDC4" s="165"/>
      <c r="HDD4" s="165"/>
      <c r="HDE4" s="165"/>
      <c r="HDF4" s="165"/>
      <c r="HDG4" s="165"/>
      <c r="HDH4" s="165"/>
      <c r="HDI4" s="165"/>
      <c r="HDJ4" s="165"/>
      <c r="HDK4" s="165"/>
      <c r="HDL4" s="165"/>
      <c r="HDM4" s="165"/>
      <c r="HDN4" s="165"/>
      <c r="HDO4" s="165"/>
      <c r="HDP4" s="165"/>
      <c r="HDQ4" s="165"/>
      <c r="HDR4" s="165"/>
      <c r="HDS4" s="165"/>
      <c r="HDT4" s="165"/>
      <c r="HDU4" s="165"/>
      <c r="HDV4" s="165"/>
      <c r="HDW4" s="165"/>
      <c r="HDX4" s="165"/>
      <c r="HDY4" s="165"/>
      <c r="HDZ4" s="165"/>
      <c r="HEA4" s="165"/>
      <c r="HEB4" s="165"/>
      <c r="HEC4" s="165"/>
      <c r="HED4" s="165"/>
      <c r="HEE4" s="165"/>
      <c r="HEF4" s="165"/>
      <c r="HEG4" s="165"/>
      <c r="HEH4" s="165"/>
      <c r="HEI4" s="165"/>
      <c r="HEJ4" s="165"/>
      <c r="HEK4" s="165"/>
      <c r="HEL4" s="165"/>
      <c r="HEM4" s="165"/>
      <c r="HEN4" s="165"/>
      <c r="HEO4" s="165"/>
      <c r="HEP4" s="165"/>
      <c r="HEQ4" s="165"/>
      <c r="HER4" s="165"/>
      <c r="HES4" s="165"/>
      <c r="HET4" s="165"/>
      <c r="HEU4" s="165"/>
      <c r="HEV4" s="165"/>
      <c r="HEW4" s="165"/>
      <c r="HEX4" s="165"/>
      <c r="HEY4" s="165"/>
      <c r="HEZ4" s="165"/>
      <c r="HFA4" s="165"/>
      <c r="HFB4" s="165"/>
      <c r="HFC4" s="165"/>
      <c r="HFD4" s="165"/>
      <c r="HFE4" s="165"/>
      <c r="HFF4" s="165"/>
      <c r="HFG4" s="165"/>
      <c r="HFH4" s="165"/>
      <c r="HFI4" s="165"/>
      <c r="HFJ4" s="165"/>
      <c r="HFK4" s="165"/>
      <c r="HFL4" s="165"/>
      <c r="HFM4" s="165"/>
      <c r="HFN4" s="165"/>
      <c r="HFO4" s="165"/>
      <c r="HFP4" s="165"/>
      <c r="HFQ4" s="165"/>
      <c r="HFR4" s="165"/>
      <c r="HFS4" s="165"/>
      <c r="HFT4" s="165"/>
      <c r="HFU4" s="165"/>
      <c r="HFV4" s="165"/>
      <c r="HFW4" s="165"/>
      <c r="HFX4" s="165"/>
      <c r="HFY4" s="165"/>
      <c r="HFZ4" s="165"/>
      <c r="HGA4" s="165"/>
      <c r="HGB4" s="165"/>
      <c r="HGC4" s="165"/>
      <c r="HGD4" s="165"/>
      <c r="HGE4" s="165"/>
      <c r="HGF4" s="165"/>
      <c r="HGG4" s="165"/>
      <c r="HGH4" s="165"/>
      <c r="HGI4" s="165"/>
      <c r="HGJ4" s="165"/>
      <c r="HGK4" s="165"/>
      <c r="HGL4" s="165"/>
      <c r="HGM4" s="165"/>
      <c r="HGN4" s="165"/>
      <c r="HGO4" s="165"/>
      <c r="HGP4" s="165"/>
      <c r="HGQ4" s="165"/>
      <c r="HGR4" s="165"/>
      <c r="HGS4" s="165"/>
      <c r="HGT4" s="165"/>
      <c r="HGU4" s="165"/>
      <c r="HGV4" s="165"/>
      <c r="HGW4" s="165"/>
      <c r="HGX4" s="165"/>
      <c r="HGY4" s="165"/>
      <c r="HGZ4" s="165"/>
      <c r="HHA4" s="165"/>
      <c r="HHB4" s="165"/>
      <c r="HHC4" s="165"/>
      <c r="HHD4" s="165"/>
      <c r="HHE4" s="165"/>
      <c r="HHF4" s="165"/>
      <c r="HHG4" s="165"/>
      <c r="HHH4" s="165"/>
      <c r="HHI4" s="165"/>
      <c r="HHJ4" s="165"/>
      <c r="HHK4" s="165"/>
      <c r="HHL4" s="165"/>
      <c r="HHM4" s="165"/>
      <c r="HHN4" s="165"/>
      <c r="HHO4" s="165"/>
      <c r="HHP4" s="165"/>
      <c r="HHQ4" s="165"/>
      <c r="HHR4" s="165"/>
      <c r="HHS4" s="165"/>
      <c r="HHT4" s="165"/>
      <c r="HHU4" s="165"/>
      <c r="HHV4" s="165"/>
      <c r="HHW4" s="165"/>
      <c r="HHX4" s="165"/>
      <c r="HHY4" s="165"/>
      <c r="HHZ4" s="165"/>
      <c r="HIA4" s="165"/>
      <c r="HIB4" s="165"/>
      <c r="HIC4" s="165"/>
      <c r="HID4" s="165"/>
      <c r="HIE4" s="165"/>
      <c r="HIF4" s="165"/>
      <c r="HIG4" s="165"/>
      <c r="HIH4" s="165"/>
      <c r="HII4" s="165"/>
      <c r="HIJ4" s="165"/>
      <c r="HIK4" s="165"/>
      <c r="HIL4" s="165"/>
      <c r="HIM4" s="165"/>
      <c r="HIN4" s="165"/>
      <c r="HIO4" s="165"/>
      <c r="HIP4" s="165"/>
      <c r="HIQ4" s="165"/>
      <c r="HIR4" s="165"/>
      <c r="HIS4" s="165"/>
      <c r="HIT4" s="165"/>
      <c r="HIU4" s="165"/>
      <c r="HIV4" s="165"/>
      <c r="HIW4" s="165"/>
      <c r="HIX4" s="165"/>
      <c r="HIY4" s="165"/>
      <c r="HIZ4" s="165"/>
      <c r="HJA4" s="165"/>
      <c r="HJB4" s="165"/>
      <c r="HJC4" s="165"/>
      <c r="HJD4" s="165"/>
      <c r="HJE4" s="165"/>
      <c r="HJF4" s="165"/>
      <c r="HJG4" s="165"/>
      <c r="HJH4" s="165"/>
      <c r="HJI4" s="165"/>
      <c r="HJJ4" s="165"/>
      <c r="HJK4" s="165"/>
      <c r="HJL4" s="165"/>
      <c r="HJM4" s="165"/>
      <c r="HJN4" s="165"/>
      <c r="HJO4" s="165"/>
      <c r="HJP4" s="165"/>
      <c r="HJQ4" s="165"/>
      <c r="HJR4" s="165"/>
      <c r="HJS4" s="165"/>
      <c r="HJT4" s="165"/>
      <c r="HJU4" s="165"/>
      <c r="HJV4" s="165"/>
      <c r="HJW4" s="165"/>
      <c r="HJX4" s="165"/>
      <c r="HJY4" s="165"/>
      <c r="HJZ4" s="165"/>
      <c r="HKA4" s="165"/>
      <c r="HKB4" s="165"/>
      <c r="HKC4" s="165"/>
      <c r="HKD4" s="165"/>
      <c r="HKE4" s="165"/>
      <c r="HKF4" s="165"/>
      <c r="HKG4" s="165"/>
      <c r="HKH4" s="165"/>
      <c r="HKI4" s="165"/>
      <c r="HKJ4" s="165"/>
      <c r="HKK4" s="165"/>
      <c r="HKL4" s="165"/>
      <c r="HKM4" s="165"/>
      <c r="HKN4" s="165"/>
      <c r="HKO4" s="165"/>
      <c r="HKP4" s="165"/>
      <c r="HKQ4" s="165"/>
      <c r="HKR4" s="165"/>
      <c r="HKS4" s="165"/>
      <c r="HKT4" s="165"/>
      <c r="HKU4" s="165"/>
      <c r="HKV4" s="165"/>
      <c r="HKW4" s="165"/>
      <c r="HKX4" s="165"/>
      <c r="HKY4" s="165"/>
      <c r="HKZ4" s="165"/>
      <c r="HLA4" s="165"/>
      <c r="HLB4" s="165"/>
      <c r="HLC4" s="165"/>
      <c r="HLD4" s="165"/>
      <c r="HLE4" s="165"/>
      <c r="HLF4" s="165"/>
      <c r="HLG4" s="165"/>
      <c r="HLH4" s="165"/>
      <c r="HLI4" s="165"/>
      <c r="HLJ4" s="165"/>
      <c r="HLK4" s="165"/>
      <c r="HLL4" s="165"/>
      <c r="HLM4" s="165"/>
      <c r="HLN4" s="165"/>
      <c r="HLO4" s="165"/>
      <c r="HLP4" s="165"/>
      <c r="HLQ4" s="165"/>
      <c r="HLR4" s="165"/>
      <c r="HLS4" s="165"/>
      <c r="HLT4" s="165"/>
      <c r="HLU4" s="165"/>
      <c r="HLV4" s="165"/>
      <c r="HLW4" s="165"/>
      <c r="HLX4" s="165"/>
      <c r="HLY4" s="165"/>
      <c r="HLZ4" s="165"/>
      <c r="HMA4" s="165"/>
      <c r="HMB4" s="165"/>
      <c r="HMC4" s="165"/>
      <c r="HMD4" s="165"/>
      <c r="HME4" s="165"/>
      <c r="HMF4" s="165"/>
      <c r="HMG4" s="165"/>
      <c r="HMH4" s="165"/>
      <c r="HMI4" s="165"/>
      <c r="HMJ4" s="165"/>
      <c r="HMK4" s="165"/>
      <c r="HML4" s="165"/>
      <c r="HMM4" s="165"/>
      <c r="HMN4" s="165"/>
      <c r="HMO4" s="165"/>
      <c r="HMP4" s="165"/>
      <c r="HMQ4" s="165"/>
      <c r="HMR4" s="165"/>
      <c r="HMS4" s="165"/>
      <c r="HMT4" s="165"/>
      <c r="HMU4" s="165"/>
      <c r="HMV4" s="165"/>
      <c r="HMW4" s="165"/>
      <c r="HMX4" s="165"/>
      <c r="HMY4" s="165"/>
      <c r="HMZ4" s="165"/>
      <c r="HNA4" s="165"/>
      <c r="HNB4" s="165"/>
      <c r="HNC4" s="165"/>
      <c r="HND4" s="165"/>
      <c r="HNE4" s="165"/>
      <c r="HNF4" s="165"/>
      <c r="HNG4" s="165"/>
      <c r="HNH4" s="165"/>
      <c r="HNI4" s="165"/>
      <c r="HNJ4" s="165"/>
      <c r="HNK4" s="165"/>
      <c r="HNL4" s="165"/>
      <c r="HNM4" s="165"/>
      <c r="HNN4" s="165"/>
      <c r="HNO4" s="165"/>
      <c r="HNP4" s="165"/>
      <c r="HNQ4" s="165"/>
      <c r="HNR4" s="165"/>
      <c r="HNS4" s="165"/>
      <c r="HNT4" s="165"/>
      <c r="HNU4" s="165"/>
      <c r="HNV4" s="165"/>
      <c r="HNW4" s="165"/>
      <c r="HNX4" s="165"/>
      <c r="HNY4" s="165"/>
      <c r="HNZ4" s="165"/>
      <c r="HOA4" s="165"/>
      <c r="HOB4" s="165"/>
      <c r="HOC4" s="165"/>
      <c r="HOD4" s="165"/>
      <c r="HOE4" s="165"/>
      <c r="HOF4" s="165"/>
      <c r="HOG4" s="165"/>
      <c r="HOH4" s="165"/>
      <c r="HOI4" s="165"/>
      <c r="HOJ4" s="165"/>
      <c r="HOK4" s="165"/>
      <c r="HOL4" s="165"/>
      <c r="HOM4" s="165"/>
      <c r="HON4" s="165"/>
      <c r="HOO4" s="165"/>
      <c r="HOP4" s="165"/>
      <c r="HOQ4" s="165"/>
      <c r="HOR4" s="165"/>
      <c r="HOS4" s="165"/>
      <c r="HOT4" s="165"/>
      <c r="HOU4" s="165"/>
      <c r="HOV4" s="165"/>
      <c r="HOW4" s="165"/>
      <c r="HOX4" s="165"/>
      <c r="HOY4" s="165"/>
      <c r="HOZ4" s="165"/>
      <c r="HPA4" s="165"/>
      <c r="HPB4" s="165"/>
      <c r="HPC4" s="165"/>
      <c r="HPD4" s="165"/>
      <c r="HPE4" s="165"/>
      <c r="HPF4" s="165"/>
      <c r="HPG4" s="165"/>
      <c r="HPH4" s="165"/>
      <c r="HPI4" s="165"/>
      <c r="HPJ4" s="165"/>
      <c r="HPK4" s="165"/>
      <c r="HPL4" s="165"/>
      <c r="HPM4" s="165"/>
      <c r="HPN4" s="165"/>
      <c r="HPO4" s="165"/>
      <c r="HPP4" s="165"/>
      <c r="HPQ4" s="165"/>
      <c r="HPR4" s="165"/>
      <c r="HPS4" s="165"/>
      <c r="HPT4" s="165"/>
      <c r="HPU4" s="165"/>
      <c r="HPV4" s="165"/>
      <c r="HPW4" s="165"/>
      <c r="HPX4" s="165"/>
      <c r="HPY4" s="165"/>
      <c r="HPZ4" s="165"/>
      <c r="HQA4" s="165"/>
      <c r="HQB4" s="165"/>
      <c r="HQC4" s="165"/>
      <c r="HQD4" s="165"/>
      <c r="HQE4" s="165"/>
      <c r="HQF4" s="165"/>
      <c r="HQG4" s="165"/>
      <c r="HQH4" s="165"/>
      <c r="HQI4" s="165"/>
      <c r="HQJ4" s="165"/>
      <c r="HQK4" s="165"/>
      <c r="HQL4" s="165"/>
      <c r="HQM4" s="165"/>
      <c r="HQN4" s="165"/>
      <c r="HQO4" s="165"/>
      <c r="HQP4" s="165"/>
      <c r="HQQ4" s="165"/>
      <c r="HQR4" s="165"/>
      <c r="HQS4" s="165"/>
      <c r="HQT4" s="165"/>
      <c r="HQU4" s="165"/>
      <c r="HQV4" s="165"/>
      <c r="HQW4" s="165"/>
      <c r="HQX4" s="165"/>
      <c r="HQY4" s="165"/>
      <c r="HQZ4" s="165"/>
      <c r="HRA4" s="165"/>
      <c r="HRB4" s="165"/>
      <c r="HRC4" s="165"/>
      <c r="HRD4" s="165"/>
      <c r="HRE4" s="165"/>
      <c r="HRF4" s="165"/>
      <c r="HRG4" s="165"/>
      <c r="HRH4" s="165"/>
      <c r="HRI4" s="165"/>
      <c r="HRJ4" s="165"/>
      <c r="HRK4" s="165"/>
      <c r="HRL4" s="165"/>
      <c r="HRM4" s="165"/>
      <c r="HRN4" s="165"/>
      <c r="HRO4" s="165"/>
      <c r="HRP4" s="165"/>
      <c r="HRQ4" s="165"/>
      <c r="HRR4" s="165"/>
      <c r="HRS4" s="165"/>
      <c r="HRT4" s="165"/>
      <c r="HRU4" s="165"/>
      <c r="HRV4" s="165"/>
      <c r="HRW4" s="165"/>
      <c r="HRX4" s="165"/>
      <c r="HRY4" s="165"/>
      <c r="HRZ4" s="165"/>
      <c r="HSA4" s="165"/>
      <c r="HSB4" s="165"/>
      <c r="HSC4" s="165"/>
      <c r="HSD4" s="165"/>
      <c r="HSE4" s="165"/>
      <c r="HSF4" s="165"/>
      <c r="HSG4" s="165"/>
      <c r="HSH4" s="165"/>
      <c r="HSI4" s="165"/>
      <c r="HSJ4" s="165"/>
      <c r="HSK4" s="165"/>
      <c r="HSL4" s="165"/>
      <c r="HSM4" s="165"/>
      <c r="HSN4" s="165"/>
      <c r="HSO4" s="165"/>
      <c r="HSP4" s="165"/>
      <c r="HSQ4" s="165"/>
      <c r="HSR4" s="165"/>
      <c r="HSS4" s="165"/>
      <c r="HST4" s="165"/>
      <c r="HSU4" s="165"/>
      <c r="HSV4" s="165"/>
      <c r="HSW4" s="165"/>
      <c r="HSX4" s="165"/>
      <c r="HSY4" s="165"/>
      <c r="HSZ4" s="165"/>
      <c r="HTA4" s="165"/>
      <c r="HTB4" s="165"/>
      <c r="HTC4" s="165"/>
      <c r="HTD4" s="165"/>
      <c r="HTE4" s="165"/>
      <c r="HTF4" s="165"/>
      <c r="HTG4" s="165"/>
      <c r="HTH4" s="165"/>
      <c r="HTI4" s="165"/>
      <c r="HTJ4" s="165"/>
      <c r="HTK4" s="165"/>
      <c r="HTL4" s="165"/>
      <c r="HTM4" s="165"/>
      <c r="HTN4" s="165"/>
      <c r="HTO4" s="165"/>
      <c r="HTP4" s="165"/>
      <c r="HTQ4" s="165"/>
      <c r="HTR4" s="165"/>
      <c r="HTS4" s="165"/>
      <c r="HTT4" s="165"/>
      <c r="HTU4" s="165"/>
      <c r="HTV4" s="165"/>
      <c r="HTW4" s="165"/>
      <c r="HTX4" s="165"/>
      <c r="HTY4" s="165"/>
      <c r="HTZ4" s="165"/>
      <c r="HUA4" s="165"/>
      <c r="HUB4" s="165"/>
      <c r="HUC4" s="165"/>
      <c r="HUD4" s="165"/>
      <c r="HUE4" s="165"/>
      <c r="HUF4" s="165"/>
      <c r="HUG4" s="165"/>
      <c r="HUH4" s="165"/>
      <c r="HUI4" s="165"/>
      <c r="HUJ4" s="165"/>
      <c r="HUK4" s="165"/>
      <c r="HUL4" s="165"/>
      <c r="HUM4" s="165"/>
      <c r="HUN4" s="165"/>
      <c r="HUO4" s="165"/>
      <c r="HUP4" s="165"/>
      <c r="HUQ4" s="165"/>
      <c r="HUR4" s="165"/>
      <c r="HUS4" s="165"/>
      <c r="HUT4" s="165"/>
      <c r="HUU4" s="165"/>
      <c r="HUV4" s="165"/>
      <c r="HUW4" s="165"/>
      <c r="HUX4" s="165"/>
      <c r="HUY4" s="165"/>
      <c r="HUZ4" s="165"/>
      <c r="HVA4" s="165"/>
      <c r="HVB4" s="165"/>
      <c r="HVC4" s="165"/>
      <c r="HVD4" s="165"/>
      <c r="HVE4" s="165"/>
      <c r="HVF4" s="165"/>
      <c r="HVG4" s="165"/>
      <c r="HVH4" s="165"/>
      <c r="HVI4" s="165"/>
      <c r="HVJ4" s="165"/>
      <c r="HVK4" s="165"/>
      <c r="HVL4" s="165"/>
      <c r="HVM4" s="165"/>
      <c r="HVN4" s="165"/>
      <c r="HVO4" s="165"/>
      <c r="HVP4" s="165"/>
      <c r="HVQ4" s="165"/>
      <c r="HVR4" s="165"/>
      <c r="HVS4" s="165"/>
      <c r="HVT4" s="165"/>
      <c r="HVU4" s="165"/>
      <c r="HVV4" s="165"/>
      <c r="HVW4" s="165"/>
      <c r="HVX4" s="165"/>
      <c r="HVY4" s="165"/>
      <c r="HVZ4" s="165"/>
      <c r="HWA4" s="165"/>
      <c r="HWB4" s="165"/>
      <c r="HWC4" s="165"/>
      <c r="HWD4" s="165"/>
      <c r="HWE4" s="165"/>
      <c r="HWF4" s="165"/>
      <c r="HWG4" s="165"/>
      <c r="HWH4" s="165"/>
      <c r="HWI4" s="165"/>
      <c r="HWJ4" s="165"/>
      <c r="HWK4" s="165"/>
      <c r="HWL4" s="165"/>
      <c r="HWM4" s="165"/>
      <c r="HWN4" s="165"/>
      <c r="HWO4" s="165"/>
      <c r="HWP4" s="165"/>
      <c r="HWQ4" s="165"/>
      <c r="HWR4" s="165"/>
      <c r="HWS4" s="165"/>
      <c r="HWT4" s="165"/>
      <c r="HWU4" s="165"/>
      <c r="HWV4" s="165"/>
      <c r="HWW4" s="165"/>
      <c r="HWX4" s="165"/>
      <c r="HWY4" s="165"/>
      <c r="HWZ4" s="165"/>
      <c r="HXA4" s="165"/>
      <c r="HXB4" s="165"/>
      <c r="HXC4" s="165"/>
      <c r="HXD4" s="165"/>
      <c r="HXE4" s="165"/>
      <c r="HXF4" s="165"/>
      <c r="HXG4" s="165"/>
      <c r="HXH4" s="165"/>
      <c r="HXI4" s="165"/>
      <c r="HXJ4" s="165"/>
      <c r="HXK4" s="165"/>
      <c r="HXL4" s="165"/>
      <c r="HXM4" s="165"/>
      <c r="HXN4" s="165"/>
      <c r="HXO4" s="165"/>
      <c r="HXP4" s="165"/>
      <c r="HXQ4" s="165"/>
      <c r="HXR4" s="165"/>
      <c r="HXS4" s="165"/>
      <c r="HXT4" s="165"/>
      <c r="HXU4" s="165"/>
      <c r="HXV4" s="165"/>
      <c r="HXW4" s="165"/>
      <c r="HXX4" s="165"/>
      <c r="HXY4" s="165"/>
      <c r="HXZ4" s="165"/>
      <c r="HYA4" s="165"/>
      <c r="HYB4" s="165"/>
      <c r="HYC4" s="165"/>
      <c r="HYD4" s="165"/>
      <c r="HYE4" s="165"/>
      <c r="HYF4" s="165"/>
      <c r="HYG4" s="165"/>
      <c r="HYH4" s="165"/>
      <c r="HYI4" s="165"/>
      <c r="HYJ4" s="165"/>
      <c r="HYK4" s="165"/>
      <c r="HYL4" s="165"/>
      <c r="HYM4" s="165"/>
      <c r="HYN4" s="165"/>
      <c r="HYO4" s="165"/>
      <c r="HYP4" s="165"/>
      <c r="HYQ4" s="165"/>
      <c r="HYR4" s="165"/>
      <c r="HYS4" s="165"/>
      <c r="HYT4" s="165"/>
      <c r="HYU4" s="165"/>
      <c r="HYV4" s="165"/>
      <c r="HYW4" s="165"/>
      <c r="HYX4" s="165"/>
      <c r="HYY4" s="165"/>
      <c r="HYZ4" s="165"/>
      <c r="HZA4" s="165"/>
      <c r="HZB4" s="165"/>
      <c r="HZC4" s="165"/>
      <c r="HZD4" s="165"/>
      <c r="HZE4" s="165"/>
      <c r="HZF4" s="165"/>
      <c r="HZG4" s="165"/>
      <c r="HZH4" s="165"/>
      <c r="HZI4" s="165"/>
      <c r="HZJ4" s="165"/>
      <c r="HZK4" s="165"/>
      <c r="HZL4" s="165"/>
      <c r="HZM4" s="165"/>
      <c r="HZN4" s="165"/>
      <c r="HZO4" s="165"/>
      <c r="HZP4" s="165"/>
      <c r="HZQ4" s="165"/>
      <c r="HZR4" s="165"/>
      <c r="HZS4" s="165"/>
      <c r="HZT4" s="165"/>
      <c r="HZU4" s="165"/>
      <c r="HZV4" s="165"/>
      <c r="HZW4" s="165"/>
      <c r="HZX4" s="165"/>
      <c r="HZY4" s="165"/>
      <c r="HZZ4" s="165"/>
      <c r="IAA4" s="165"/>
      <c r="IAB4" s="165"/>
      <c r="IAC4" s="165"/>
      <c r="IAD4" s="165"/>
      <c r="IAE4" s="165"/>
      <c r="IAF4" s="165"/>
      <c r="IAG4" s="165"/>
      <c r="IAH4" s="165"/>
      <c r="IAI4" s="165"/>
      <c r="IAJ4" s="165"/>
      <c r="IAK4" s="165"/>
      <c r="IAL4" s="165"/>
      <c r="IAM4" s="165"/>
      <c r="IAN4" s="165"/>
      <c r="IAO4" s="165"/>
      <c r="IAP4" s="165"/>
      <c r="IAQ4" s="165"/>
      <c r="IAR4" s="165"/>
      <c r="IAS4" s="165"/>
      <c r="IAT4" s="165"/>
      <c r="IAU4" s="165"/>
      <c r="IAV4" s="165"/>
      <c r="IAW4" s="165"/>
      <c r="IAX4" s="165"/>
      <c r="IAY4" s="165"/>
      <c r="IAZ4" s="165"/>
      <c r="IBA4" s="165"/>
      <c r="IBB4" s="165"/>
      <c r="IBC4" s="165"/>
      <c r="IBD4" s="165"/>
      <c r="IBE4" s="165"/>
      <c r="IBF4" s="165"/>
      <c r="IBG4" s="165"/>
      <c r="IBH4" s="165"/>
      <c r="IBI4" s="165"/>
      <c r="IBJ4" s="165"/>
      <c r="IBK4" s="165"/>
      <c r="IBL4" s="165"/>
      <c r="IBM4" s="165"/>
      <c r="IBN4" s="165"/>
      <c r="IBO4" s="165"/>
      <c r="IBP4" s="165"/>
      <c r="IBQ4" s="165"/>
      <c r="IBR4" s="165"/>
      <c r="IBS4" s="165"/>
      <c r="IBT4" s="165"/>
      <c r="IBU4" s="165"/>
      <c r="IBV4" s="165"/>
      <c r="IBW4" s="165"/>
      <c r="IBX4" s="165"/>
      <c r="IBY4" s="165"/>
      <c r="IBZ4" s="165"/>
      <c r="ICA4" s="165"/>
      <c r="ICB4" s="165"/>
      <c r="ICC4" s="165"/>
      <c r="ICD4" s="165"/>
      <c r="ICE4" s="165"/>
      <c r="ICF4" s="165"/>
      <c r="ICG4" s="165"/>
      <c r="ICH4" s="165"/>
      <c r="ICI4" s="165"/>
      <c r="ICJ4" s="165"/>
      <c r="ICK4" s="165"/>
      <c r="ICL4" s="165"/>
      <c r="ICM4" s="165"/>
      <c r="ICN4" s="165"/>
      <c r="ICO4" s="165"/>
      <c r="ICP4" s="165"/>
      <c r="ICQ4" s="165"/>
      <c r="ICR4" s="165"/>
      <c r="ICS4" s="165"/>
      <c r="ICT4" s="165"/>
      <c r="ICU4" s="165"/>
      <c r="ICV4" s="165"/>
      <c r="ICW4" s="165"/>
      <c r="ICX4" s="165"/>
      <c r="ICY4" s="165"/>
      <c r="ICZ4" s="165"/>
      <c r="IDA4" s="165"/>
      <c r="IDB4" s="165"/>
      <c r="IDC4" s="165"/>
      <c r="IDD4" s="165"/>
      <c r="IDE4" s="165"/>
      <c r="IDF4" s="165"/>
      <c r="IDG4" s="165"/>
      <c r="IDH4" s="165"/>
      <c r="IDI4" s="165"/>
      <c r="IDJ4" s="165"/>
      <c r="IDK4" s="165"/>
      <c r="IDL4" s="165"/>
      <c r="IDM4" s="165"/>
      <c r="IDN4" s="165"/>
      <c r="IDO4" s="165"/>
      <c r="IDP4" s="165"/>
      <c r="IDQ4" s="165"/>
      <c r="IDR4" s="165"/>
      <c r="IDS4" s="165"/>
      <c r="IDT4" s="165"/>
      <c r="IDU4" s="165"/>
      <c r="IDV4" s="165"/>
      <c r="IDW4" s="165"/>
      <c r="IDX4" s="165"/>
      <c r="IDY4" s="165"/>
      <c r="IDZ4" s="165"/>
      <c r="IEA4" s="165"/>
      <c r="IEB4" s="165"/>
      <c r="IEC4" s="165"/>
      <c r="IED4" s="165"/>
      <c r="IEE4" s="165"/>
      <c r="IEF4" s="165"/>
      <c r="IEG4" s="165"/>
      <c r="IEH4" s="165"/>
      <c r="IEI4" s="165"/>
      <c r="IEJ4" s="165"/>
      <c r="IEK4" s="165"/>
      <c r="IEL4" s="165"/>
      <c r="IEM4" s="165"/>
      <c r="IEN4" s="165"/>
      <c r="IEO4" s="165"/>
      <c r="IEP4" s="165"/>
      <c r="IEQ4" s="165"/>
      <c r="IER4" s="165"/>
      <c r="IES4" s="165"/>
      <c r="IET4" s="165"/>
      <c r="IEU4" s="165"/>
      <c r="IEV4" s="165"/>
      <c r="IEW4" s="165"/>
      <c r="IEX4" s="165"/>
      <c r="IEY4" s="165"/>
      <c r="IEZ4" s="165"/>
      <c r="IFA4" s="165"/>
      <c r="IFB4" s="165"/>
      <c r="IFC4" s="165"/>
      <c r="IFD4" s="165"/>
      <c r="IFE4" s="165"/>
      <c r="IFF4" s="165"/>
      <c r="IFG4" s="165"/>
      <c r="IFH4" s="165"/>
      <c r="IFI4" s="165"/>
      <c r="IFJ4" s="165"/>
      <c r="IFK4" s="165"/>
      <c r="IFL4" s="165"/>
      <c r="IFM4" s="165"/>
      <c r="IFN4" s="165"/>
      <c r="IFO4" s="165"/>
      <c r="IFP4" s="165"/>
      <c r="IFQ4" s="165"/>
      <c r="IFR4" s="165"/>
      <c r="IFS4" s="165"/>
      <c r="IFT4" s="165"/>
      <c r="IFU4" s="165"/>
      <c r="IFV4" s="165"/>
      <c r="IFW4" s="165"/>
      <c r="IFX4" s="165"/>
      <c r="IFY4" s="165"/>
      <c r="IFZ4" s="165"/>
      <c r="IGA4" s="165"/>
      <c r="IGB4" s="165"/>
      <c r="IGC4" s="165"/>
      <c r="IGD4" s="165"/>
      <c r="IGE4" s="165"/>
      <c r="IGF4" s="165"/>
      <c r="IGG4" s="165"/>
      <c r="IGH4" s="165"/>
      <c r="IGI4" s="165"/>
      <c r="IGJ4" s="165"/>
      <c r="IGK4" s="165"/>
      <c r="IGL4" s="165"/>
      <c r="IGM4" s="165"/>
      <c r="IGN4" s="165"/>
      <c r="IGO4" s="165"/>
      <c r="IGP4" s="165"/>
      <c r="IGQ4" s="165"/>
      <c r="IGR4" s="165"/>
      <c r="IGS4" s="165"/>
      <c r="IGT4" s="165"/>
      <c r="IGU4" s="165"/>
      <c r="IGV4" s="165"/>
      <c r="IGW4" s="165"/>
      <c r="IGX4" s="165"/>
      <c r="IGY4" s="165"/>
      <c r="IGZ4" s="165"/>
      <c r="IHA4" s="165"/>
      <c r="IHB4" s="165"/>
      <c r="IHC4" s="165"/>
      <c r="IHD4" s="165"/>
      <c r="IHE4" s="165"/>
      <c r="IHF4" s="165"/>
      <c r="IHG4" s="165"/>
      <c r="IHH4" s="165"/>
      <c r="IHI4" s="165"/>
      <c r="IHJ4" s="165"/>
      <c r="IHK4" s="165"/>
      <c r="IHL4" s="165"/>
      <c r="IHM4" s="165"/>
      <c r="IHN4" s="165"/>
      <c r="IHO4" s="165"/>
      <c r="IHP4" s="165"/>
      <c r="IHQ4" s="165"/>
      <c r="IHR4" s="165"/>
      <c r="IHS4" s="165"/>
      <c r="IHT4" s="165"/>
      <c r="IHU4" s="165"/>
      <c r="IHV4" s="165"/>
      <c r="IHW4" s="165"/>
      <c r="IHX4" s="165"/>
      <c r="IHY4" s="165"/>
      <c r="IHZ4" s="165"/>
      <c r="IIA4" s="165"/>
      <c r="IIB4" s="165"/>
      <c r="IIC4" s="165"/>
      <c r="IID4" s="165"/>
      <c r="IIE4" s="165"/>
      <c r="IIF4" s="165"/>
      <c r="IIG4" s="165"/>
      <c r="IIH4" s="165"/>
      <c r="III4" s="165"/>
      <c r="IIJ4" s="165"/>
      <c r="IIK4" s="165"/>
      <c r="IIL4" s="165"/>
      <c r="IIM4" s="165"/>
      <c r="IIN4" s="165"/>
      <c r="IIO4" s="165"/>
      <c r="IIP4" s="165"/>
      <c r="IIQ4" s="165"/>
      <c r="IIR4" s="165"/>
      <c r="IIS4" s="165"/>
      <c r="IIT4" s="165"/>
      <c r="IIU4" s="165"/>
      <c r="IIV4" s="165"/>
      <c r="IIW4" s="165"/>
      <c r="IIX4" s="165"/>
      <c r="IIY4" s="165"/>
      <c r="IIZ4" s="165"/>
      <c r="IJA4" s="165"/>
      <c r="IJB4" s="165"/>
      <c r="IJC4" s="165"/>
      <c r="IJD4" s="165"/>
      <c r="IJE4" s="165"/>
      <c r="IJF4" s="165"/>
      <c r="IJG4" s="165"/>
      <c r="IJH4" s="165"/>
      <c r="IJI4" s="165"/>
      <c r="IJJ4" s="165"/>
      <c r="IJK4" s="165"/>
      <c r="IJL4" s="165"/>
      <c r="IJM4" s="165"/>
      <c r="IJN4" s="165"/>
      <c r="IJO4" s="165"/>
      <c r="IJP4" s="165"/>
      <c r="IJQ4" s="165"/>
      <c r="IJR4" s="165"/>
      <c r="IJS4" s="165"/>
      <c r="IJT4" s="165"/>
      <c r="IJU4" s="165"/>
      <c r="IJV4" s="165"/>
      <c r="IJW4" s="165"/>
      <c r="IJX4" s="165"/>
      <c r="IJY4" s="165"/>
      <c r="IJZ4" s="165"/>
      <c r="IKA4" s="165"/>
      <c r="IKB4" s="165"/>
      <c r="IKC4" s="165"/>
      <c r="IKD4" s="165"/>
      <c r="IKE4" s="165"/>
      <c r="IKF4" s="165"/>
      <c r="IKG4" s="165"/>
      <c r="IKH4" s="165"/>
      <c r="IKI4" s="165"/>
      <c r="IKJ4" s="165"/>
      <c r="IKK4" s="165"/>
      <c r="IKL4" s="165"/>
      <c r="IKM4" s="165"/>
      <c r="IKN4" s="165"/>
      <c r="IKO4" s="165"/>
      <c r="IKP4" s="165"/>
      <c r="IKQ4" s="165"/>
      <c r="IKR4" s="165"/>
      <c r="IKS4" s="165"/>
      <c r="IKT4" s="165"/>
      <c r="IKU4" s="165"/>
      <c r="IKV4" s="165"/>
      <c r="IKW4" s="165"/>
      <c r="IKX4" s="165"/>
      <c r="IKY4" s="165"/>
      <c r="IKZ4" s="165"/>
      <c r="ILA4" s="165"/>
      <c r="ILB4" s="165"/>
      <c r="ILC4" s="165"/>
      <c r="ILD4" s="165"/>
      <c r="ILE4" s="165"/>
      <c r="ILF4" s="165"/>
      <c r="ILG4" s="165"/>
      <c r="ILH4" s="165"/>
      <c r="ILI4" s="165"/>
      <c r="ILJ4" s="165"/>
      <c r="ILK4" s="165"/>
      <c r="ILL4" s="165"/>
      <c r="ILM4" s="165"/>
      <c r="ILN4" s="165"/>
      <c r="ILO4" s="165"/>
      <c r="ILP4" s="165"/>
      <c r="ILQ4" s="165"/>
      <c r="ILR4" s="165"/>
      <c r="ILS4" s="165"/>
      <c r="ILT4" s="165"/>
      <c r="ILU4" s="165"/>
      <c r="ILV4" s="165"/>
      <c r="ILW4" s="165"/>
      <c r="ILX4" s="165"/>
      <c r="ILY4" s="165"/>
      <c r="ILZ4" s="165"/>
      <c r="IMA4" s="165"/>
      <c r="IMB4" s="165"/>
      <c r="IMC4" s="165"/>
      <c r="IMD4" s="165"/>
      <c r="IME4" s="165"/>
      <c r="IMF4" s="165"/>
      <c r="IMG4" s="165"/>
      <c r="IMH4" s="165"/>
      <c r="IMI4" s="165"/>
      <c r="IMJ4" s="165"/>
      <c r="IMK4" s="165"/>
      <c r="IML4" s="165"/>
      <c r="IMM4" s="165"/>
      <c r="IMN4" s="165"/>
      <c r="IMO4" s="165"/>
      <c r="IMP4" s="165"/>
      <c r="IMQ4" s="165"/>
      <c r="IMR4" s="165"/>
      <c r="IMS4" s="165"/>
      <c r="IMT4" s="165"/>
      <c r="IMU4" s="165"/>
      <c r="IMV4" s="165"/>
      <c r="IMW4" s="165"/>
      <c r="IMX4" s="165"/>
      <c r="IMY4" s="165"/>
      <c r="IMZ4" s="165"/>
      <c r="INA4" s="165"/>
      <c r="INB4" s="165"/>
      <c r="INC4" s="165"/>
      <c r="IND4" s="165"/>
      <c r="INE4" s="165"/>
      <c r="INF4" s="165"/>
      <c r="ING4" s="165"/>
      <c r="INH4" s="165"/>
      <c r="INI4" s="165"/>
      <c r="INJ4" s="165"/>
      <c r="INK4" s="165"/>
      <c r="INL4" s="165"/>
      <c r="INM4" s="165"/>
      <c r="INN4" s="165"/>
      <c r="INO4" s="165"/>
      <c r="INP4" s="165"/>
      <c r="INQ4" s="165"/>
      <c r="INR4" s="165"/>
      <c r="INS4" s="165"/>
      <c r="INT4" s="165"/>
      <c r="INU4" s="165"/>
      <c r="INV4" s="165"/>
      <c r="INW4" s="165"/>
      <c r="INX4" s="165"/>
      <c r="INY4" s="165"/>
      <c r="INZ4" s="165"/>
      <c r="IOA4" s="165"/>
      <c r="IOB4" s="165"/>
      <c r="IOC4" s="165"/>
      <c r="IOD4" s="165"/>
      <c r="IOE4" s="165"/>
      <c r="IOF4" s="165"/>
      <c r="IOG4" s="165"/>
      <c r="IOH4" s="165"/>
      <c r="IOI4" s="165"/>
      <c r="IOJ4" s="165"/>
      <c r="IOK4" s="165"/>
      <c r="IOL4" s="165"/>
      <c r="IOM4" s="165"/>
      <c r="ION4" s="165"/>
      <c r="IOO4" s="165"/>
      <c r="IOP4" s="165"/>
      <c r="IOQ4" s="165"/>
      <c r="IOR4" s="165"/>
      <c r="IOS4" s="165"/>
      <c r="IOT4" s="165"/>
      <c r="IOU4" s="165"/>
      <c r="IOV4" s="165"/>
      <c r="IOW4" s="165"/>
      <c r="IOX4" s="165"/>
      <c r="IOY4" s="165"/>
      <c r="IOZ4" s="165"/>
      <c r="IPA4" s="165"/>
      <c r="IPB4" s="165"/>
      <c r="IPC4" s="165"/>
      <c r="IPD4" s="165"/>
      <c r="IPE4" s="165"/>
      <c r="IPF4" s="165"/>
      <c r="IPG4" s="165"/>
      <c r="IPH4" s="165"/>
      <c r="IPI4" s="165"/>
      <c r="IPJ4" s="165"/>
      <c r="IPK4" s="165"/>
      <c r="IPL4" s="165"/>
      <c r="IPM4" s="165"/>
      <c r="IPN4" s="165"/>
      <c r="IPO4" s="165"/>
      <c r="IPP4" s="165"/>
      <c r="IPQ4" s="165"/>
      <c r="IPR4" s="165"/>
      <c r="IPS4" s="165"/>
      <c r="IPT4" s="165"/>
      <c r="IPU4" s="165"/>
      <c r="IPV4" s="165"/>
      <c r="IPW4" s="165"/>
      <c r="IPX4" s="165"/>
      <c r="IPY4" s="165"/>
      <c r="IPZ4" s="165"/>
      <c r="IQA4" s="165"/>
      <c r="IQB4" s="165"/>
      <c r="IQC4" s="165"/>
      <c r="IQD4" s="165"/>
      <c r="IQE4" s="165"/>
      <c r="IQF4" s="165"/>
      <c r="IQG4" s="165"/>
      <c r="IQH4" s="165"/>
      <c r="IQI4" s="165"/>
      <c r="IQJ4" s="165"/>
      <c r="IQK4" s="165"/>
      <c r="IQL4" s="165"/>
      <c r="IQM4" s="165"/>
      <c r="IQN4" s="165"/>
      <c r="IQO4" s="165"/>
      <c r="IQP4" s="165"/>
      <c r="IQQ4" s="165"/>
      <c r="IQR4" s="165"/>
      <c r="IQS4" s="165"/>
      <c r="IQT4" s="165"/>
      <c r="IQU4" s="165"/>
      <c r="IQV4" s="165"/>
      <c r="IQW4" s="165"/>
      <c r="IQX4" s="165"/>
      <c r="IQY4" s="165"/>
      <c r="IQZ4" s="165"/>
      <c r="IRA4" s="165"/>
      <c r="IRB4" s="165"/>
      <c r="IRC4" s="165"/>
      <c r="IRD4" s="165"/>
      <c r="IRE4" s="165"/>
      <c r="IRF4" s="165"/>
      <c r="IRG4" s="165"/>
      <c r="IRH4" s="165"/>
      <c r="IRI4" s="165"/>
      <c r="IRJ4" s="165"/>
      <c r="IRK4" s="165"/>
      <c r="IRL4" s="165"/>
      <c r="IRM4" s="165"/>
      <c r="IRN4" s="165"/>
      <c r="IRO4" s="165"/>
      <c r="IRP4" s="165"/>
      <c r="IRQ4" s="165"/>
      <c r="IRR4" s="165"/>
      <c r="IRS4" s="165"/>
      <c r="IRT4" s="165"/>
      <c r="IRU4" s="165"/>
      <c r="IRV4" s="165"/>
      <c r="IRW4" s="165"/>
      <c r="IRX4" s="165"/>
      <c r="IRY4" s="165"/>
      <c r="IRZ4" s="165"/>
      <c r="ISA4" s="165"/>
      <c r="ISB4" s="165"/>
      <c r="ISC4" s="165"/>
      <c r="ISD4" s="165"/>
      <c r="ISE4" s="165"/>
      <c r="ISF4" s="165"/>
      <c r="ISG4" s="165"/>
      <c r="ISH4" s="165"/>
      <c r="ISI4" s="165"/>
      <c r="ISJ4" s="165"/>
      <c r="ISK4" s="165"/>
      <c r="ISL4" s="165"/>
      <c r="ISM4" s="165"/>
      <c r="ISN4" s="165"/>
      <c r="ISO4" s="165"/>
      <c r="ISP4" s="165"/>
      <c r="ISQ4" s="165"/>
      <c r="ISR4" s="165"/>
      <c r="ISS4" s="165"/>
      <c r="IST4" s="165"/>
      <c r="ISU4" s="165"/>
      <c r="ISV4" s="165"/>
      <c r="ISW4" s="165"/>
      <c r="ISX4" s="165"/>
      <c r="ISY4" s="165"/>
      <c r="ISZ4" s="165"/>
      <c r="ITA4" s="165"/>
      <c r="ITB4" s="165"/>
      <c r="ITC4" s="165"/>
      <c r="ITD4" s="165"/>
      <c r="ITE4" s="165"/>
      <c r="ITF4" s="165"/>
      <c r="ITG4" s="165"/>
      <c r="ITH4" s="165"/>
      <c r="ITI4" s="165"/>
      <c r="ITJ4" s="165"/>
      <c r="ITK4" s="165"/>
      <c r="ITL4" s="165"/>
      <c r="ITM4" s="165"/>
      <c r="ITN4" s="165"/>
      <c r="ITO4" s="165"/>
      <c r="ITP4" s="165"/>
      <c r="ITQ4" s="165"/>
      <c r="ITR4" s="165"/>
      <c r="ITS4" s="165"/>
      <c r="ITT4" s="165"/>
      <c r="ITU4" s="165"/>
      <c r="ITV4" s="165"/>
      <c r="ITW4" s="165"/>
      <c r="ITX4" s="165"/>
      <c r="ITY4" s="165"/>
      <c r="ITZ4" s="165"/>
      <c r="IUA4" s="165"/>
      <c r="IUB4" s="165"/>
      <c r="IUC4" s="165"/>
      <c r="IUD4" s="165"/>
      <c r="IUE4" s="165"/>
      <c r="IUF4" s="165"/>
      <c r="IUG4" s="165"/>
      <c r="IUH4" s="165"/>
      <c r="IUI4" s="165"/>
      <c r="IUJ4" s="165"/>
      <c r="IUK4" s="165"/>
      <c r="IUL4" s="165"/>
      <c r="IUM4" s="165"/>
      <c r="IUN4" s="165"/>
      <c r="IUO4" s="165"/>
      <c r="IUP4" s="165"/>
      <c r="IUQ4" s="165"/>
      <c r="IUR4" s="165"/>
      <c r="IUS4" s="165"/>
      <c r="IUT4" s="165"/>
      <c r="IUU4" s="165"/>
      <c r="IUV4" s="165"/>
      <c r="IUW4" s="165"/>
      <c r="IUX4" s="165"/>
      <c r="IUY4" s="165"/>
      <c r="IUZ4" s="165"/>
      <c r="IVA4" s="165"/>
      <c r="IVB4" s="165"/>
      <c r="IVC4" s="165"/>
      <c r="IVD4" s="165"/>
      <c r="IVE4" s="165"/>
      <c r="IVF4" s="165"/>
      <c r="IVG4" s="165"/>
      <c r="IVH4" s="165"/>
      <c r="IVI4" s="165"/>
      <c r="IVJ4" s="165"/>
      <c r="IVK4" s="165"/>
      <c r="IVL4" s="165"/>
      <c r="IVM4" s="165"/>
      <c r="IVN4" s="165"/>
      <c r="IVO4" s="165"/>
      <c r="IVP4" s="165"/>
      <c r="IVQ4" s="165"/>
      <c r="IVR4" s="165"/>
      <c r="IVS4" s="165"/>
      <c r="IVT4" s="165"/>
      <c r="IVU4" s="165"/>
      <c r="IVV4" s="165"/>
      <c r="IVW4" s="165"/>
      <c r="IVX4" s="165"/>
      <c r="IVY4" s="165"/>
      <c r="IVZ4" s="165"/>
      <c r="IWA4" s="165"/>
      <c r="IWB4" s="165"/>
      <c r="IWC4" s="165"/>
      <c r="IWD4" s="165"/>
      <c r="IWE4" s="165"/>
      <c r="IWF4" s="165"/>
      <c r="IWG4" s="165"/>
      <c r="IWH4" s="165"/>
      <c r="IWI4" s="165"/>
      <c r="IWJ4" s="165"/>
      <c r="IWK4" s="165"/>
      <c r="IWL4" s="165"/>
      <c r="IWM4" s="165"/>
      <c r="IWN4" s="165"/>
      <c r="IWO4" s="165"/>
      <c r="IWP4" s="165"/>
      <c r="IWQ4" s="165"/>
      <c r="IWR4" s="165"/>
      <c r="IWS4" s="165"/>
      <c r="IWT4" s="165"/>
      <c r="IWU4" s="165"/>
      <c r="IWV4" s="165"/>
      <c r="IWW4" s="165"/>
      <c r="IWX4" s="165"/>
      <c r="IWY4" s="165"/>
      <c r="IWZ4" s="165"/>
      <c r="IXA4" s="165"/>
      <c r="IXB4" s="165"/>
      <c r="IXC4" s="165"/>
      <c r="IXD4" s="165"/>
      <c r="IXE4" s="165"/>
      <c r="IXF4" s="165"/>
      <c r="IXG4" s="165"/>
      <c r="IXH4" s="165"/>
      <c r="IXI4" s="165"/>
      <c r="IXJ4" s="165"/>
      <c r="IXK4" s="165"/>
      <c r="IXL4" s="165"/>
      <c r="IXM4" s="165"/>
      <c r="IXN4" s="165"/>
      <c r="IXO4" s="165"/>
      <c r="IXP4" s="165"/>
      <c r="IXQ4" s="165"/>
      <c r="IXR4" s="165"/>
      <c r="IXS4" s="165"/>
      <c r="IXT4" s="165"/>
      <c r="IXU4" s="165"/>
      <c r="IXV4" s="165"/>
      <c r="IXW4" s="165"/>
      <c r="IXX4" s="165"/>
      <c r="IXY4" s="165"/>
      <c r="IXZ4" s="165"/>
      <c r="IYA4" s="165"/>
      <c r="IYB4" s="165"/>
      <c r="IYC4" s="165"/>
      <c r="IYD4" s="165"/>
      <c r="IYE4" s="165"/>
      <c r="IYF4" s="165"/>
      <c r="IYG4" s="165"/>
      <c r="IYH4" s="165"/>
      <c r="IYI4" s="165"/>
      <c r="IYJ4" s="165"/>
      <c r="IYK4" s="165"/>
      <c r="IYL4" s="165"/>
      <c r="IYM4" s="165"/>
      <c r="IYN4" s="165"/>
      <c r="IYO4" s="165"/>
      <c r="IYP4" s="165"/>
      <c r="IYQ4" s="165"/>
      <c r="IYR4" s="165"/>
      <c r="IYS4" s="165"/>
      <c r="IYT4" s="165"/>
      <c r="IYU4" s="165"/>
      <c r="IYV4" s="165"/>
      <c r="IYW4" s="165"/>
      <c r="IYX4" s="165"/>
      <c r="IYY4" s="165"/>
      <c r="IYZ4" s="165"/>
      <c r="IZA4" s="165"/>
      <c r="IZB4" s="165"/>
      <c r="IZC4" s="165"/>
      <c r="IZD4" s="165"/>
      <c r="IZE4" s="165"/>
      <c r="IZF4" s="165"/>
      <c r="IZG4" s="165"/>
      <c r="IZH4" s="165"/>
      <c r="IZI4" s="165"/>
      <c r="IZJ4" s="165"/>
      <c r="IZK4" s="165"/>
      <c r="IZL4" s="165"/>
      <c r="IZM4" s="165"/>
      <c r="IZN4" s="165"/>
      <c r="IZO4" s="165"/>
      <c r="IZP4" s="165"/>
      <c r="IZQ4" s="165"/>
      <c r="IZR4" s="165"/>
      <c r="IZS4" s="165"/>
      <c r="IZT4" s="165"/>
      <c r="IZU4" s="165"/>
      <c r="IZV4" s="165"/>
      <c r="IZW4" s="165"/>
      <c r="IZX4" s="165"/>
      <c r="IZY4" s="165"/>
      <c r="IZZ4" s="165"/>
      <c r="JAA4" s="165"/>
      <c r="JAB4" s="165"/>
      <c r="JAC4" s="165"/>
      <c r="JAD4" s="165"/>
      <c r="JAE4" s="165"/>
      <c r="JAF4" s="165"/>
      <c r="JAG4" s="165"/>
      <c r="JAH4" s="165"/>
      <c r="JAI4" s="165"/>
      <c r="JAJ4" s="165"/>
      <c r="JAK4" s="165"/>
      <c r="JAL4" s="165"/>
      <c r="JAM4" s="165"/>
      <c r="JAN4" s="165"/>
      <c r="JAO4" s="165"/>
      <c r="JAP4" s="165"/>
      <c r="JAQ4" s="165"/>
      <c r="JAR4" s="165"/>
      <c r="JAS4" s="165"/>
      <c r="JAT4" s="165"/>
      <c r="JAU4" s="165"/>
      <c r="JAV4" s="165"/>
      <c r="JAW4" s="165"/>
      <c r="JAX4" s="165"/>
      <c r="JAY4" s="165"/>
      <c r="JAZ4" s="165"/>
      <c r="JBA4" s="165"/>
      <c r="JBB4" s="165"/>
      <c r="JBC4" s="165"/>
      <c r="JBD4" s="165"/>
      <c r="JBE4" s="165"/>
      <c r="JBF4" s="165"/>
      <c r="JBG4" s="165"/>
      <c r="JBH4" s="165"/>
      <c r="JBI4" s="165"/>
      <c r="JBJ4" s="165"/>
      <c r="JBK4" s="165"/>
      <c r="JBL4" s="165"/>
      <c r="JBM4" s="165"/>
      <c r="JBN4" s="165"/>
      <c r="JBO4" s="165"/>
      <c r="JBP4" s="165"/>
      <c r="JBQ4" s="165"/>
      <c r="JBR4" s="165"/>
      <c r="JBS4" s="165"/>
      <c r="JBT4" s="165"/>
      <c r="JBU4" s="165"/>
      <c r="JBV4" s="165"/>
      <c r="JBW4" s="165"/>
      <c r="JBX4" s="165"/>
      <c r="JBY4" s="165"/>
      <c r="JBZ4" s="165"/>
      <c r="JCA4" s="165"/>
      <c r="JCB4" s="165"/>
      <c r="JCC4" s="165"/>
      <c r="JCD4" s="165"/>
      <c r="JCE4" s="165"/>
      <c r="JCF4" s="165"/>
      <c r="JCG4" s="165"/>
      <c r="JCH4" s="165"/>
      <c r="JCI4" s="165"/>
      <c r="JCJ4" s="165"/>
      <c r="JCK4" s="165"/>
      <c r="JCL4" s="165"/>
      <c r="JCM4" s="165"/>
      <c r="JCN4" s="165"/>
      <c r="JCO4" s="165"/>
      <c r="JCP4" s="165"/>
      <c r="JCQ4" s="165"/>
      <c r="JCR4" s="165"/>
      <c r="JCS4" s="165"/>
      <c r="JCT4" s="165"/>
      <c r="JCU4" s="165"/>
      <c r="JCV4" s="165"/>
      <c r="JCW4" s="165"/>
      <c r="JCX4" s="165"/>
      <c r="JCY4" s="165"/>
      <c r="JCZ4" s="165"/>
      <c r="JDA4" s="165"/>
      <c r="JDB4" s="165"/>
      <c r="JDC4" s="165"/>
      <c r="JDD4" s="165"/>
      <c r="JDE4" s="165"/>
      <c r="JDF4" s="165"/>
      <c r="JDG4" s="165"/>
      <c r="JDH4" s="165"/>
      <c r="JDI4" s="165"/>
      <c r="JDJ4" s="165"/>
      <c r="JDK4" s="165"/>
      <c r="JDL4" s="165"/>
      <c r="JDM4" s="165"/>
      <c r="JDN4" s="165"/>
      <c r="JDO4" s="165"/>
      <c r="JDP4" s="165"/>
      <c r="JDQ4" s="165"/>
      <c r="JDR4" s="165"/>
      <c r="JDS4" s="165"/>
      <c r="JDT4" s="165"/>
      <c r="JDU4" s="165"/>
      <c r="JDV4" s="165"/>
      <c r="JDW4" s="165"/>
      <c r="JDX4" s="165"/>
      <c r="JDY4" s="165"/>
      <c r="JDZ4" s="165"/>
      <c r="JEA4" s="165"/>
      <c r="JEB4" s="165"/>
      <c r="JEC4" s="165"/>
      <c r="JED4" s="165"/>
      <c r="JEE4" s="165"/>
      <c r="JEF4" s="165"/>
      <c r="JEG4" s="165"/>
      <c r="JEH4" s="165"/>
      <c r="JEI4" s="165"/>
      <c r="JEJ4" s="165"/>
      <c r="JEK4" s="165"/>
      <c r="JEL4" s="165"/>
      <c r="JEM4" s="165"/>
      <c r="JEN4" s="165"/>
      <c r="JEO4" s="165"/>
      <c r="JEP4" s="165"/>
      <c r="JEQ4" s="165"/>
      <c r="JER4" s="165"/>
      <c r="JES4" s="165"/>
      <c r="JET4" s="165"/>
      <c r="JEU4" s="165"/>
      <c r="JEV4" s="165"/>
      <c r="JEW4" s="165"/>
      <c r="JEX4" s="165"/>
      <c r="JEY4" s="165"/>
      <c r="JEZ4" s="165"/>
      <c r="JFA4" s="165"/>
      <c r="JFB4" s="165"/>
      <c r="JFC4" s="165"/>
      <c r="JFD4" s="165"/>
      <c r="JFE4" s="165"/>
      <c r="JFF4" s="165"/>
      <c r="JFG4" s="165"/>
      <c r="JFH4" s="165"/>
      <c r="JFI4" s="165"/>
      <c r="JFJ4" s="165"/>
      <c r="JFK4" s="165"/>
      <c r="JFL4" s="165"/>
      <c r="JFM4" s="165"/>
      <c r="JFN4" s="165"/>
      <c r="JFO4" s="165"/>
      <c r="JFP4" s="165"/>
      <c r="JFQ4" s="165"/>
      <c r="JFR4" s="165"/>
      <c r="JFS4" s="165"/>
      <c r="JFT4" s="165"/>
      <c r="JFU4" s="165"/>
      <c r="JFV4" s="165"/>
      <c r="JFW4" s="165"/>
      <c r="JFX4" s="165"/>
      <c r="JFY4" s="165"/>
      <c r="JFZ4" s="165"/>
      <c r="JGA4" s="165"/>
      <c r="JGB4" s="165"/>
      <c r="JGC4" s="165"/>
      <c r="JGD4" s="165"/>
      <c r="JGE4" s="165"/>
      <c r="JGF4" s="165"/>
      <c r="JGG4" s="165"/>
      <c r="JGH4" s="165"/>
      <c r="JGI4" s="165"/>
      <c r="JGJ4" s="165"/>
      <c r="JGK4" s="165"/>
      <c r="JGL4" s="165"/>
      <c r="JGM4" s="165"/>
      <c r="JGN4" s="165"/>
      <c r="JGO4" s="165"/>
      <c r="JGP4" s="165"/>
      <c r="JGQ4" s="165"/>
      <c r="JGR4" s="165"/>
      <c r="JGS4" s="165"/>
      <c r="JGT4" s="165"/>
      <c r="JGU4" s="165"/>
      <c r="JGV4" s="165"/>
      <c r="JGW4" s="165"/>
      <c r="JGX4" s="165"/>
      <c r="JGY4" s="165"/>
      <c r="JGZ4" s="165"/>
      <c r="JHA4" s="165"/>
      <c r="JHB4" s="165"/>
      <c r="JHC4" s="165"/>
      <c r="JHD4" s="165"/>
      <c r="JHE4" s="165"/>
      <c r="JHF4" s="165"/>
      <c r="JHG4" s="165"/>
      <c r="JHH4" s="165"/>
      <c r="JHI4" s="165"/>
      <c r="JHJ4" s="165"/>
      <c r="JHK4" s="165"/>
      <c r="JHL4" s="165"/>
      <c r="JHM4" s="165"/>
      <c r="JHN4" s="165"/>
      <c r="JHO4" s="165"/>
      <c r="JHP4" s="165"/>
      <c r="JHQ4" s="165"/>
      <c r="JHR4" s="165"/>
      <c r="JHS4" s="165"/>
      <c r="JHT4" s="165"/>
      <c r="JHU4" s="165"/>
      <c r="JHV4" s="165"/>
      <c r="JHW4" s="165"/>
      <c r="JHX4" s="165"/>
      <c r="JHY4" s="165"/>
      <c r="JHZ4" s="165"/>
      <c r="JIA4" s="165"/>
      <c r="JIB4" s="165"/>
      <c r="JIC4" s="165"/>
      <c r="JID4" s="165"/>
      <c r="JIE4" s="165"/>
      <c r="JIF4" s="165"/>
      <c r="JIG4" s="165"/>
      <c r="JIH4" s="165"/>
      <c r="JII4" s="165"/>
      <c r="JIJ4" s="165"/>
      <c r="JIK4" s="165"/>
      <c r="JIL4" s="165"/>
      <c r="JIM4" s="165"/>
      <c r="JIN4" s="165"/>
      <c r="JIO4" s="165"/>
      <c r="JIP4" s="165"/>
      <c r="JIQ4" s="165"/>
      <c r="JIR4" s="165"/>
      <c r="JIS4" s="165"/>
      <c r="JIT4" s="165"/>
      <c r="JIU4" s="165"/>
      <c r="JIV4" s="165"/>
      <c r="JIW4" s="165"/>
      <c r="JIX4" s="165"/>
      <c r="JIY4" s="165"/>
      <c r="JIZ4" s="165"/>
      <c r="JJA4" s="165"/>
      <c r="JJB4" s="165"/>
      <c r="JJC4" s="165"/>
      <c r="JJD4" s="165"/>
      <c r="JJE4" s="165"/>
      <c r="JJF4" s="165"/>
      <c r="JJG4" s="165"/>
      <c r="JJH4" s="165"/>
      <c r="JJI4" s="165"/>
      <c r="JJJ4" s="165"/>
      <c r="JJK4" s="165"/>
      <c r="JJL4" s="165"/>
      <c r="JJM4" s="165"/>
      <c r="JJN4" s="165"/>
      <c r="JJO4" s="165"/>
      <c r="JJP4" s="165"/>
      <c r="JJQ4" s="165"/>
      <c r="JJR4" s="165"/>
      <c r="JJS4" s="165"/>
      <c r="JJT4" s="165"/>
      <c r="JJU4" s="165"/>
      <c r="JJV4" s="165"/>
      <c r="JJW4" s="165"/>
      <c r="JJX4" s="165"/>
      <c r="JJY4" s="165"/>
      <c r="JJZ4" s="165"/>
      <c r="JKA4" s="165"/>
      <c r="JKB4" s="165"/>
      <c r="JKC4" s="165"/>
      <c r="JKD4" s="165"/>
      <c r="JKE4" s="165"/>
      <c r="JKF4" s="165"/>
      <c r="JKG4" s="165"/>
      <c r="JKH4" s="165"/>
      <c r="JKI4" s="165"/>
      <c r="JKJ4" s="165"/>
      <c r="JKK4" s="165"/>
      <c r="JKL4" s="165"/>
      <c r="JKM4" s="165"/>
      <c r="JKN4" s="165"/>
      <c r="JKO4" s="165"/>
      <c r="JKP4" s="165"/>
      <c r="JKQ4" s="165"/>
      <c r="JKR4" s="165"/>
      <c r="JKS4" s="165"/>
      <c r="JKT4" s="165"/>
      <c r="JKU4" s="165"/>
      <c r="JKV4" s="165"/>
      <c r="JKW4" s="165"/>
      <c r="JKX4" s="165"/>
      <c r="JKY4" s="165"/>
      <c r="JKZ4" s="165"/>
      <c r="JLA4" s="165"/>
      <c r="JLB4" s="165"/>
      <c r="JLC4" s="165"/>
      <c r="JLD4" s="165"/>
      <c r="JLE4" s="165"/>
      <c r="JLF4" s="165"/>
      <c r="JLG4" s="165"/>
      <c r="JLH4" s="165"/>
      <c r="JLI4" s="165"/>
      <c r="JLJ4" s="165"/>
      <c r="JLK4" s="165"/>
      <c r="JLL4" s="165"/>
      <c r="JLM4" s="165"/>
      <c r="JLN4" s="165"/>
      <c r="JLO4" s="165"/>
      <c r="JLP4" s="165"/>
      <c r="JLQ4" s="165"/>
      <c r="JLR4" s="165"/>
      <c r="JLS4" s="165"/>
      <c r="JLT4" s="165"/>
      <c r="JLU4" s="165"/>
      <c r="JLV4" s="165"/>
      <c r="JLW4" s="165"/>
      <c r="JLX4" s="165"/>
      <c r="JLY4" s="165"/>
      <c r="JLZ4" s="165"/>
      <c r="JMA4" s="165"/>
      <c r="JMB4" s="165"/>
      <c r="JMC4" s="165"/>
      <c r="JMD4" s="165"/>
      <c r="JME4" s="165"/>
      <c r="JMF4" s="165"/>
      <c r="JMG4" s="165"/>
      <c r="JMH4" s="165"/>
      <c r="JMI4" s="165"/>
      <c r="JMJ4" s="165"/>
      <c r="JMK4" s="165"/>
      <c r="JML4" s="165"/>
      <c r="JMM4" s="165"/>
      <c r="JMN4" s="165"/>
      <c r="JMO4" s="165"/>
      <c r="JMP4" s="165"/>
      <c r="JMQ4" s="165"/>
      <c r="JMR4" s="165"/>
      <c r="JMS4" s="165"/>
      <c r="JMT4" s="165"/>
      <c r="JMU4" s="165"/>
      <c r="JMV4" s="165"/>
      <c r="JMW4" s="165"/>
      <c r="JMX4" s="165"/>
      <c r="JMY4" s="165"/>
      <c r="JMZ4" s="165"/>
      <c r="JNA4" s="165"/>
      <c r="JNB4" s="165"/>
      <c r="JNC4" s="165"/>
      <c r="JND4" s="165"/>
      <c r="JNE4" s="165"/>
      <c r="JNF4" s="165"/>
      <c r="JNG4" s="165"/>
      <c r="JNH4" s="165"/>
      <c r="JNI4" s="165"/>
      <c r="JNJ4" s="165"/>
      <c r="JNK4" s="165"/>
      <c r="JNL4" s="165"/>
      <c r="JNM4" s="165"/>
      <c r="JNN4" s="165"/>
      <c r="JNO4" s="165"/>
      <c r="JNP4" s="165"/>
      <c r="JNQ4" s="165"/>
      <c r="JNR4" s="165"/>
      <c r="JNS4" s="165"/>
      <c r="JNT4" s="165"/>
      <c r="JNU4" s="165"/>
      <c r="JNV4" s="165"/>
      <c r="JNW4" s="165"/>
      <c r="JNX4" s="165"/>
      <c r="JNY4" s="165"/>
      <c r="JNZ4" s="165"/>
      <c r="JOA4" s="165"/>
      <c r="JOB4" s="165"/>
      <c r="JOC4" s="165"/>
      <c r="JOD4" s="165"/>
      <c r="JOE4" s="165"/>
      <c r="JOF4" s="165"/>
      <c r="JOG4" s="165"/>
      <c r="JOH4" s="165"/>
      <c r="JOI4" s="165"/>
      <c r="JOJ4" s="165"/>
      <c r="JOK4" s="165"/>
      <c r="JOL4" s="165"/>
      <c r="JOM4" s="165"/>
      <c r="JON4" s="165"/>
      <c r="JOO4" s="165"/>
      <c r="JOP4" s="165"/>
      <c r="JOQ4" s="165"/>
      <c r="JOR4" s="165"/>
      <c r="JOS4" s="165"/>
      <c r="JOT4" s="165"/>
      <c r="JOU4" s="165"/>
      <c r="JOV4" s="165"/>
      <c r="JOW4" s="165"/>
      <c r="JOX4" s="165"/>
      <c r="JOY4" s="165"/>
      <c r="JOZ4" s="165"/>
      <c r="JPA4" s="165"/>
      <c r="JPB4" s="165"/>
      <c r="JPC4" s="165"/>
      <c r="JPD4" s="165"/>
      <c r="JPE4" s="165"/>
      <c r="JPF4" s="165"/>
      <c r="JPG4" s="165"/>
      <c r="JPH4" s="165"/>
      <c r="JPI4" s="165"/>
      <c r="JPJ4" s="165"/>
      <c r="JPK4" s="165"/>
      <c r="JPL4" s="165"/>
      <c r="JPM4" s="165"/>
      <c r="JPN4" s="165"/>
      <c r="JPO4" s="165"/>
      <c r="JPP4" s="165"/>
      <c r="JPQ4" s="165"/>
      <c r="JPR4" s="165"/>
      <c r="JPS4" s="165"/>
      <c r="JPT4" s="165"/>
      <c r="JPU4" s="165"/>
      <c r="JPV4" s="165"/>
      <c r="JPW4" s="165"/>
      <c r="JPX4" s="165"/>
      <c r="JPY4" s="165"/>
      <c r="JPZ4" s="165"/>
      <c r="JQA4" s="165"/>
      <c r="JQB4" s="165"/>
      <c r="JQC4" s="165"/>
      <c r="JQD4" s="165"/>
      <c r="JQE4" s="165"/>
      <c r="JQF4" s="165"/>
      <c r="JQG4" s="165"/>
      <c r="JQH4" s="165"/>
      <c r="JQI4" s="165"/>
      <c r="JQJ4" s="165"/>
      <c r="JQK4" s="165"/>
      <c r="JQL4" s="165"/>
      <c r="JQM4" s="165"/>
      <c r="JQN4" s="165"/>
      <c r="JQO4" s="165"/>
      <c r="JQP4" s="165"/>
      <c r="JQQ4" s="165"/>
      <c r="JQR4" s="165"/>
      <c r="JQS4" s="165"/>
      <c r="JQT4" s="165"/>
      <c r="JQU4" s="165"/>
      <c r="JQV4" s="165"/>
      <c r="JQW4" s="165"/>
      <c r="JQX4" s="165"/>
      <c r="JQY4" s="165"/>
      <c r="JQZ4" s="165"/>
      <c r="JRA4" s="165"/>
      <c r="JRB4" s="165"/>
      <c r="JRC4" s="165"/>
      <c r="JRD4" s="165"/>
      <c r="JRE4" s="165"/>
      <c r="JRF4" s="165"/>
      <c r="JRG4" s="165"/>
      <c r="JRH4" s="165"/>
      <c r="JRI4" s="165"/>
      <c r="JRJ4" s="165"/>
      <c r="JRK4" s="165"/>
      <c r="JRL4" s="165"/>
      <c r="JRM4" s="165"/>
      <c r="JRN4" s="165"/>
      <c r="JRO4" s="165"/>
      <c r="JRP4" s="165"/>
      <c r="JRQ4" s="165"/>
      <c r="JRR4" s="165"/>
      <c r="JRS4" s="165"/>
      <c r="JRT4" s="165"/>
      <c r="JRU4" s="165"/>
      <c r="JRV4" s="165"/>
      <c r="JRW4" s="165"/>
      <c r="JRX4" s="165"/>
      <c r="JRY4" s="165"/>
      <c r="JRZ4" s="165"/>
      <c r="JSA4" s="165"/>
      <c r="JSB4" s="165"/>
      <c r="JSC4" s="165"/>
      <c r="JSD4" s="165"/>
      <c r="JSE4" s="165"/>
      <c r="JSF4" s="165"/>
      <c r="JSG4" s="165"/>
      <c r="JSH4" s="165"/>
      <c r="JSI4" s="165"/>
      <c r="JSJ4" s="165"/>
      <c r="JSK4" s="165"/>
      <c r="JSL4" s="165"/>
      <c r="JSM4" s="165"/>
      <c r="JSN4" s="165"/>
      <c r="JSO4" s="165"/>
      <c r="JSP4" s="165"/>
      <c r="JSQ4" s="165"/>
      <c r="JSR4" s="165"/>
      <c r="JSS4" s="165"/>
      <c r="JST4" s="165"/>
      <c r="JSU4" s="165"/>
      <c r="JSV4" s="165"/>
      <c r="JSW4" s="165"/>
      <c r="JSX4" s="165"/>
      <c r="JSY4" s="165"/>
      <c r="JSZ4" s="165"/>
      <c r="JTA4" s="165"/>
      <c r="JTB4" s="165"/>
      <c r="JTC4" s="165"/>
      <c r="JTD4" s="165"/>
      <c r="JTE4" s="165"/>
      <c r="JTF4" s="165"/>
      <c r="JTG4" s="165"/>
      <c r="JTH4" s="165"/>
      <c r="JTI4" s="165"/>
      <c r="JTJ4" s="165"/>
      <c r="JTK4" s="165"/>
      <c r="JTL4" s="165"/>
      <c r="JTM4" s="165"/>
      <c r="JTN4" s="165"/>
      <c r="JTO4" s="165"/>
      <c r="JTP4" s="165"/>
      <c r="JTQ4" s="165"/>
      <c r="JTR4" s="165"/>
      <c r="JTS4" s="165"/>
      <c r="JTT4" s="165"/>
      <c r="JTU4" s="165"/>
      <c r="JTV4" s="165"/>
      <c r="JTW4" s="165"/>
      <c r="JTX4" s="165"/>
      <c r="JTY4" s="165"/>
      <c r="JTZ4" s="165"/>
      <c r="JUA4" s="165"/>
      <c r="JUB4" s="165"/>
      <c r="JUC4" s="165"/>
      <c r="JUD4" s="165"/>
      <c r="JUE4" s="165"/>
      <c r="JUF4" s="165"/>
      <c r="JUG4" s="165"/>
      <c r="JUH4" s="165"/>
      <c r="JUI4" s="165"/>
      <c r="JUJ4" s="165"/>
      <c r="JUK4" s="165"/>
      <c r="JUL4" s="165"/>
      <c r="JUM4" s="165"/>
      <c r="JUN4" s="165"/>
      <c r="JUO4" s="165"/>
      <c r="JUP4" s="165"/>
      <c r="JUQ4" s="165"/>
      <c r="JUR4" s="165"/>
      <c r="JUS4" s="165"/>
      <c r="JUT4" s="165"/>
      <c r="JUU4" s="165"/>
      <c r="JUV4" s="165"/>
      <c r="JUW4" s="165"/>
      <c r="JUX4" s="165"/>
      <c r="JUY4" s="165"/>
      <c r="JUZ4" s="165"/>
      <c r="JVA4" s="165"/>
      <c r="JVB4" s="165"/>
      <c r="JVC4" s="165"/>
      <c r="JVD4" s="165"/>
      <c r="JVE4" s="165"/>
      <c r="JVF4" s="165"/>
      <c r="JVG4" s="165"/>
      <c r="JVH4" s="165"/>
      <c r="JVI4" s="165"/>
      <c r="JVJ4" s="165"/>
      <c r="JVK4" s="165"/>
      <c r="JVL4" s="165"/>
      <c r="JVM4" s="165"/>
      <c r="JVN4" s="165"/>
      <c r="JVO4" s="165"/>
      <c r="JVP4" s="165"/>
      <c r="JVQ4" s="165"/>
      <c r="JVR4" s="165"/>
      <c r="JVS4" s="165"/>
      <c r="JVT4" s="165"/>
      <c r="JVU4" s="165"/>
      <c r="JVV4" s="165"/>
      <c r="JVW4" s="165"/>
      <c r="JVX4" s="165"/>
      <c r="JVY4" s="165"/>
      <c r="JVZ4" s="165"/>
      <c r="JWA4" s="165"/>
      <c r="JWB4" s="165"/>
      <c r="JWC4" s="165"/>
      <c r="JWD4" s="165"/>
      <c r="JWE4" s="165"/>
      <c r="JWF4" s="165"/>
      <c r="JWG4" s="165"/>
      <c r="JWH4" s="165"/>
      <c r="JWI4" s="165"/>
      <c r="JWJ4" s="165"/>
      <c r="JWK4" s="165"/>
      <c r="JWL4" s="165"/>
      <c r="JWM4" s="165"/>
      <c r="JWN4" s="165"/>
      <c r="JWO4" s="165"/>
      <c r="JWP4" s="165"/>
      <c r="JWQ4" s="165"/>
      <c r="JWR4" s="165"/>
      <c r="JWS4" s="165"/>
      <c r="JWT4" s="165"/>
      <c r="JWU4" s="165"/>
      <c r="JWV4" s="165"/>
      <c r="JWW4" s="165"/>
      <c r="JWX4" s="165"/>
      <c r="JWY4" s="165"/>
      <c r="JWZ4" s="165"/>
      <c r="JXA4" s="165"/>
      <c r="JXB4" s="165"/>
      <c r="JXC4" s="165"/>
      <c r="JXD4" s="165"/>
      <c r="JXE4" s="165"/>
      <c r="JXF4" s="165"/>
      <c r="JXG4" s="165"/>
      <c r="JXH4" s="165"/>
      <c r="JXI4" s="165"/>
      <c r="JXJ4" s="165"/>
      <c r="JXK4" s="165"/>
      <c r="JXL4" s="165"/>
      <c r="JXM4" s="165"/>
      <c r="JXN4" s="165"/>
      <c r="JXO4" s="165"/>
      <c r="JXP4" s="165"/>
      <c r="JXQ4" s="165"/>
      <c r="JXR4" s="165"/>
      <c r="JXS4" s="165"/>
      <c r="JXT4" s="165"/>
      <c r="JXU4" s="165"/>
      <c r="JXV4" s="165"/>
      <c r="JXW4" s="165"/>
      <c r="JXX4" s="165"/>
      <c r="JXY4" s="165"/>
      <c r="JXZ4" s="165"/>
      <c r="JYA4" s="165"/>
      <c r="JYB4" s="165"/>
      <c r="JYC4" s="165"/>
      <c r="JYD4" s="165"/>
      <c r="JYE4" s="165"/>
      <c r="JYF4" s="165"/>
      <c r="JYG4" s="165"/>
      <c r="JYH4" s="165"/>
      <c r="JYI4" s="165"/>
      <c r="JYJ4" s="165"/>
      <c r="JYK4" s="165"/>
      <c r="JYL4" s="165"/>
      <c r="JYM4" s="165"/>
      <c r="JYN4" s="165"/>
      <c r="JYO4" s="165"/>
      <c r="JYP4" s="165"/>
      <c r="JYQ4" s="165"/>
      <c r="JYR4" s="165"/>
      <c r="JYS4" s="165"/>
      <c r="JYT4" s="165"/>
      <c r="JYU4" s="165"/>
      <c r="JYV4" s="165"/>
      <c r="JYW4" s="165"/>
      <c r="JYX4" s="165"/>
      <c r="JYY4" s="165"/>
      <c r="JYZ4" s="165"/>
      <c r="JZA4" s="165"/>
      <c r="JZB4" s="165"/>
      <c r="JZC4" s="165"/>
      <c r="JZD4" s="165"/>
      <c r="JZE4" s="165"/>
      <c r="JZF4" s="165"/>
      <c r="JZG4" s="165"/>
      <c r="JZH4" s="165"/>
      <c r="JZI4" s="165"/>
      <c r="JZJ4" s="165"/>
      <c r="JZK4" s="165"/>
      <c r="JZL4" s="165"/>
      <c r="JZM4" s="165"/>
      <c r="JZN4" s="165"/>
      <c r="JZO4" s="165"/>
      <c r="JZP4" s="165"/>
      <c r="JZQ4" s="165"/>
      <c r="JZR4" s="165"/>
      <c r="JZS4" s="165"/>
      <c r="JZT4" s="165"/>
      <c r="JZU4" s="165"/>
      <c r="JZV4" s="165"/>
      <c r="JZW4" s="165"/>
      <c r="JZX4" s="165"/>
      <c r="JZY4" s="165"/>
      <c r="JZZ4" s="165"/>
      <c r="KAA4" s="165"/>
      <c r="KAB4" s="165"/>
      <c r="KAC4" s="165"/>
      <c r="KAD4" s="165"/>
      <c r="KAE4" s="165"/>
      <c r="KAF4" s="165"/>
      <c r="KAG4" s="165"/>
      <c r="KAH4" s="165"/>
      <c r="KAI4" s="165"/>
      <c r="KAJ4" s="165"/>
      <c r="KAK4" s="165"/>
      <c r="KAL4" s="165"/>
      <c r="KAM4" s="165"/>
      <c r="KAN4" s="165"/>
      <c r="KAO4" s="165"/>
      <c r="KAP4" s="165"/>
      <c r="KAQ4" s="165"/>
      <c r="KAR4" s="165"/>
      <c r="KAS4" s="165"/>
      <c r="KAT4" s="165"/>
      <c r="KAU4" s="165"/>
      <c r="KAV4" s="165"/>
      <c r="KAW4" s="165"/>
      <c r="KAX4" s="165"/>
      <c r="KAY4" s="165"/>
      <c r="KAZ4" s="165"/>
      <c r="KBA4" s="165"/>
      <c r="KBB4" s="165"/>
      <c r="KBC4" s="165"/>
      <c r="KBD4" s="165"/>
      <c r="KBE4" s="165"/>
      <c r="KBF4" s="165"/>
      <c r="KBG4" s="165"/>
      <c r="KBH4" s="165"/>
      <c r="KBI4" s="165"/>
      <c r="KBJ4" s="165"/>
      <c r="KBK4" s="165"/>
      <c r="KBL4" s="165"/>
      <c r="KBM4" s="165"/>
      <c r="KBN4" s="165"/>
      <c r="KBO4" s="165"/>
      <c r="KBP4" s="165"/>
      <c r="KBQ4" s="165"/>
      <c r="KBR4" s="165"/>
      <c r="KBS4" s="165"/>
      <c r="KBT4" s="165"/>
      <c r="KBU4" s="165"/>
      <c r="KBV4" s="165"/>
      <c r="KBW4" s="165"/>
      <c r="KBX4" s="165"/>
      <c r="KBY4" s="165"/>
      <c r="KBZ4" s="165"/>
      <c r="KCA4" s="165"/>
      <c r="KCB4" s="165"/>
      <c r="KCC4" s="165"/>
      <c r="KCD4" s="165"/>
      <c r="KCE4" s="165"/>
      <c r="KCF4" s="165"/>
      <c r="KCG4" s="165"/>
      <c r="KCH4" s="165"/>
      <c r="KCI4" s="165"/>
      <c r="KCJ4" s="165"/>
      <c r="KCK4" s="165"/>
      <c r="KCL4" s="165"/>
      <c r="KCM4" s="165"/>
      <c r="KCN4" s="165"/>
      <c r="KCO4" s="165"/>
      <c r="KCP4" s="165"/>
      <c r="KCQ4" s="165"/>
      <c r="KCR4" s="165"/>
      <c r="KCS4" s="165"/>
      <c r="KCT4" s="165"/>
      <c r="KCU4" s="165"/>
      <c r="KCV4" s="165"/>
      <c r="KCW4" s="165"/>
      <c r="KCX4" s="165"/>
      <c r="KCY4" s="165"/>
      <c r="KCZ4" s="165"/>
      <c r="KDA4" s="165"/>
      <c r="KDB4" s="165"/>
      <c r="KDC4" s="165"/>
      <c r="KDD4" s="165"/>
      <c r="KDE4" s="165"/>
      <c r="KDF4" s="165"/>
      <c r="KDG4" s="165"/>
      <c r="KDH4" s="165"/>
      <c r="KDI4" s="165"/>
      <c r="KDJ4" s="165"/>
      <c r="KDK4" s="165"/>
      <c r="KDL4" s="165"/>
      <c r="KDM4" s="165"/>
      <c r="KDN4" s="165"/>
      <c r="KDO4" s="165"/>
      <c r="KDP4" s="165"/>
      <c r="KDQ4" s="165"/>
      <c r="KDR4" s="165"/>
      <c r="KDS4" s="165"/>
      <c r="KDT4" s="165"/>
      <c r="KDU4" s="165"/>
      <c r="KDV4" s="165"/>
      <c r="KDW4" s="165"/>
      <c r="KDX4" s="165"/>
      <c r="KDY4" s="165"/>
      <c r="KDZ4" s="165"/>
      <c r="KEA4" s="165"/>
      <c r="KEB4" s="165"/>
      <c r="KEC4" s="165"/>
      <c r="KED4" s="165"/>
      <c r="KEE4" s="165"/>
      <c r="KEF4" s="165"/>
      <c r="KEG4" s="165"/>
      <c r="KEH4" s="165"/>
      <c r="KEI4" s="165"/>
      <c r="KEJ4" s="165"/>
      <c r="KEK4" s="165"/>
      <c r="KEL4" s="165"/>
      <c r="KEM4" s="165"/>
      <c r="KEN4" s="165"/>
      <c r="KEO4" s="165"/>
      <c r="KEP4" s="165"/>
      <c r="KEQ4" s="165"/>
      <c r="KER4" s="165"/>
      <c r="KES4" s="165"/>
      <c r="KET4" s="165"/>
      <c r="KEU4" s="165"/>
      <c r="KEV4" s="165"/>
      <c r="KEW4" s="165"/>
      <c r="KEX4" s="165"/>
      <c r="KEY4" s="165"/>
      <c r="KEZ4" s="165"/>
      <c r="KFA4" s="165"/>
      <c r="KFB4" s="165"/>
      <c r="KFC4" s="165"/>
      <c r="KFD4" s="165"/>
      <c r="KFE4" s="165"/>
      <c r="KFF4" s="165"/>
      <c r="KFG4" s="165"/>
      <c r="KFH4" s="165"/>
      <c r="KFI4" s="165"/>
      <c r="KFJ4" s="165"/>
      <c r="KFK4" s="165"/>
      <c r="KFL4" s="165"/>
      <c r="KFM4" s="165"/>
      <c r="KFN4" s="165"/>
      <c r="KFO4" s="165"/>
      <c r="KFP4" s="165"/>
      <c r="KFQ4" s="165"/>
      <c r="KFR4" s="165"/>
      <c r="KFS4" s="165"/>
      <c r="KFT4" s="165"/>
      <c r="KFU4" s="165"/>
      <c r="KFV4" s="165"/>
      <c r="KFW4" s="165"/>
      <c r="KFX4" s="165"/>
      <c r="KFY4" s="165"/>
      <c r="KFZ4" s="165"/>
      <c r="KGA4" s="165"/>
      <c r="KGB4" s="165"/>
      <c r="KGC4" s="165"/>
      <c r="KGD4" s="165"/>
      <c r="KGE4" s="165"/>
      <c r="KGF4" s="165"/>
      <c r="KGG4" s="165"/>
      <c r="KGH4" s="165"/>
      <c r="KGI4" s="165"/>
      <c r="KGJ4" s="165"/>
      <c r="KGK4" s="165"/>
      <c r="KGL4" s="165"/>
      <c r="KGM4" s="165"/>
      <c r="KGN4" s="165"/>
      <c r="KGO4" s="165"/>
      <c r="KGP4" s="165"/>
      <c r="KGQ4" s="165"/>
      <c r="KGR4" s="165"/>
      <c r="KGS4" s="165"/>
      <c r="KGT4" s="165"/>
      <c r="KGU4" s="165"/>
      <c r="KGV4" s="165"/>
      <c r="KGW4" s="165"/>
      <c r="KGX4" s="165"/>
      <c r="KGY4" s="165"/>
      <c r="KGZ4" s="165"/>
      <c r="KHA4" s="165"/>
      <c r="KHB4" s="165"/>
      <c r="KHC4" s="165"/>
      <c r="KHD4" s="165"/>
      <c r="KHE4" s="165"/>
      <c r="KHF4" s="165"/>
      <c r="KHG4" s="165"/>
      <c r="KHH4" s="165"/>
      <c r="KHI4" s="165"/>
      <c r="KHJ4" s="165"/>
      <c r="KHK4" s="165"/>
      <c r="KHL4" s="165"/>
      <c r="KHM4" s="165"/>
      <c r="KHN4" s="165"/>
      <c r="KHO4" s="165"/>
      <c r="KHP4" s="165"/>
      <c r="KHQ4" s="165"/>
      <c r="KHR4" s="165"/>
      <c r="KHS4" s="165"/>
      <c r="KHT4" s="165"/>
      <c r="KHU4" s="165"/>
      <c r="KHV4" s="165"/>
      <c r="KHW4" s="165"/>
      <c r="KHX4" s="165"/>
      <c r="KHY4" s="165"/>
      <c r="KHZ4" s="165"/>
      <c r="KIA4" s="165"/>
      <c r="KIB4" s="165"/>
      <c r="KIC4" s="165"/>
      <c r="KID4" s="165"/>
      <c r="KIE4" s="165"/>
      <c r="KIF4" s="165"/>
      <c r="KIG4" s="165"/>
      <c r="KIH4" s="165"/>
      <c r="KII4" s="165"/>
      <c r="KIJ4" s="165"/>
      <c r="KIK4" s="165"/>
      <c r="KIL4" s="165"/>
      <c r="KIM4" s="165"/>
      <c r="KIN4" s="165"/>
      <c r="KIO4" s="165"/>
      <c r="KIP4" s="165"/>
      <c r="KIQ4" s="165"/>
      <c r="KIR4" s="165"/>
      <c r="KIS4" s="165"/>
      <c r="KIT4" s="165"/>
      <c r="KIU4" s="165"/>
      <c r="KIV4" s="165"/>
      <c r="KIW4" s="165"/>
      <c r="KIX4" s="165"/>
      <c r="KIY4" s="165"/>
      <c r="KIZ4" s="165"/>
      <c r="KJA4" s="165"/>
      <c r="KJB4" s="165"/>
      <c r="KJC4" s="165"/>
      <c r="KJD4" s="165"/>
      <c r="KJE4" s="165"/>
      <c r="KJF4" s="165"/>
      <c r="KJG4" s="165"/>
      <c r="KJH4" s="165"/>
      <c r="KJI4" s="165"/>
      <c r="KJJ4" s="165"/>
      <c r="KJK4" s="165"/>
      <c r="KJL4" s="165"/>
      <c r="KJM4" s="165"/>
      <c r="KJN4" s="165"/>
      <c r="KJO4" s="165"/>
      <c r="KJP4" s="165"/>
      <c r="KJQ4" s="165"/>
      <c r="KJR4" s="165"/>
      <c r="KJS4" s="165"/>
      <c r="KJT4" s="165"/>
      <c r="KJU4" s="165"/>
      <c r="KJV4" s="165"/>
      <c r="KJW4" s="165"/>
      <c r="KJX4" s="165"/>
      <c r="KJY4" s="165"/>
      <c r="KJZ4" s="165"/>
      <c r="KKA4" s="165"/>
      <c r="KKB4" s="165"/>
      <c r="KKC4" s="165"/>
      <c r="KKD4" s="165"/>
      <c r="KKE4" s="165"/>
      <c r="KKF4" s="165"/>
      <c r="KKG4" s="165"/>
      <c r="KKH4" s="165"/>
      <c r="KKI4" s="165"/>
      <c r="KKJ4" s="165"/>
      <c r="KKK4" s="165"/>
      <c r="KKL4" s="165"/>
      <c r="KKM4" s="165"/>
      <c r="KKN4" s="165"/>
      <c r="KKO4" s="165"/>
      <c r="KKP4" s="165"/>
      <c r="KKQ4" s="165"/>
      <c r="KKR4" s="165"/>
      <c r="KKS4" s="165"/>
      <c r="KKT4" s="165"/>
      <c r="KKU4" s="165"/>
      <c r="KKV4" s="165"/>
      <c r="KKW4" s="165"/>
      <c r="KKX4" s="165"/>
      <c r="KKY4" s="165"/>
      <c r="KKZ4" s="165"/>
      <c r="KLA4" s="165"/>
      <c r="KLB4" s="165"/>
      <c r="KLC4" s="165"/>
      <c r="KLD4" s="165"/>
      <c r="KLE4" s="165"/>
      <c r="KLF4" s="165"/>
      <c r="KLG4" s="165"/>
      <c r="KLH4" s="165"/>
      <c r="KLI4" s="165"/>
      <c r="KLJ4" s="165"/>
      <c r="KLK4" s="165"/>
      <c r="KLL4" s="165"/>
      <c r="KLM4" s="165"/>
      <c r="KLN4" s="165"/>
      <c r="KLO4" s="165"/>
      <c r="KLP4" s="165"/>
      <c r="KLQ4" s="165"/>
      <c r="KLR4" s="165"/>
      <c r="KLS4" s="165"/>
      <c r="KLT4" s="165"/>
      <c r="KLU4" s="165"/>
      <c r="KLV4" s="165"/>
      <c r="KLW4" s="165"/>
      <c r="KLX4" s="165"/>
      <c r="KLY4" s="165"/>
      <c r="KLZ4" s="165"/>
      <c r="KMA4" s="165"/>
      <c r="KMB4" s="165"/>
      <c r="KMC4" s="165"/>
      <c r="KMD4" s="165"/>
      <c r="KME4" s="165"/>
      <c r="KMF4" s="165"/>
      <c r="KMG4" s="165"/>
      <c r="KMH4" s="165"/>
      <c r="KMI4" s="165"/>
      <c r="KMJ4" s="165"/>
      <c r="KMK4" s="165"/>
      <c r="KML4" s="165"/>
      <c r="KMM4" s="165"/>
      <c r="KMN4" s="165"/>
      <c r="KMO4" s="165"/>
      <c r="KMP4" s="165"/>
      <c r="KMQ4" s="165"/>
      <c r="KMR4" s="165"/>
      <c r="KMS4" s="165"/>
      <c r="KMT4" s="165"/>
      <c r="KMU4" s="165"/>
      <c r="KMV4" s="165"/>
      <c r="KMW4" s="165"/>
      <c r="KMX4" s="165"/>
      <c r="KMY4" s="165"/>
      <c r="KMZ4" s="165"/>
      <c r="KNA4" s="165"/>
      <c r="KNB4" s="165"/>
      <c r="KNC4" s="165"/>
      <c r="KND4" s="165"/>
      <c r="KNE4" s="165"/>
      <c r="KNF4" s="165"/>
      <c r="KNG4" s="165"/>
      <c r="KNH4" s="165"/>
      <c r="KNI4" s="165"/>
      <c r="KNJ4" s="165"/>
      <c r="KNK4" s="165"/>
      <c r="KNL4" s="165"/>
      <c r="KNM4" s="165"/>
      <c r="KNN4" s="165"/>
      <c r="KNO4" s="165"/>
      <c r="KNP4" s="165"/>
      <c r="KNQ4" s="165"/>
      <c r="KNR4" s="165"/>
      <c r="KNS4" s="165"/>
      <c r="KNT4" s="165"/>
      <c r="KNU4" s="165"/>
      <c r="KNV4" s="165"/>
      <c r="KNW4" s="165"/>
      <c r="KNX4" s="165"/>
      <c r="KNY4" s="165"/>
      <c r="KNZ4" s="165"/>
      <c r="KOA4" s="165"/>
      <c r="KOB4" s="165"/>
      <c r="KOC4" s="165"/>
      <c r="KOD4" s="165"/>
      <c r="KOE4" s="165"/>
      <c r="KOF4" s="165"/>
      <c r="KOG4" s="165"/>
      <c r="KOH4" s="165"/>
      <c r="KOI4" s="165"/>
      <c r="KOJ4" s="165"/>
      <c r="KOK4" s="165"/>
      <c r="KOL4" s="165"/>
      <c r="KOM4" s="165"/>
      <c r="KON4" s="165"/>
      <c r="KOO4" s="165"/>
      <c r="KOP4" s="165"/>
      <c r="KOQ4" s="165"/>
      <c r="KOR4" s="165"/>
      <c r="KOS4" s="165"/>
      <c r="KOT4" s="165"/>
      <c r="KOU4" s="165"/>
      <c r="KOV4" s="165"/>
      <c r="KOW4" s="165"/>
      <c r="KOX4" s="165"/>
      <c r="KOY4" s="165"/>
      <c r="KOZ4" s="165"/>
      <c r="KPA4" s="165"/>
      <c r="KPB4" s="165"/>
      <c r="KPC4" s="165"/>
      <c r="KPD4" s="165"/>
      <c r="KPE4" s="165"/>
      <c r="KPF4" s="165"/>
      <c r="KPG4" s="165"/>
      <c r="KPH4" s="165"/>
      <c r="KPI4" s="165"/>
      <c r="KPJ4" s="165"/>
      <c r="KPK4" s="165"/>
      <c r="KPL4" s="165"/>
      <c r="KPM4" s="165"/>
      <c r="KPN4" s="165"/>
      <c r="KPO4" s="165"/>
      <c r="KPP4" s="165"/>
      <c r="KPQ4" s="165"/>
      <c r="KPR4" s="165"/>
      <c r="KPS4" s="165"/>
      <c r="KPT4" s="165"/>
      <c r="KPU4" s="165"/>
      <c r="KPV4" s="165"/>
      <c r="KPW4" s="165"/>
      <c r="KPX4" s="165"/>
      <c r="KPY4" s="165"/>
      <c r="KPZ4" s="165"/>
      <c r="KQA4" s="165"/>
      <c r="KQB4" s="165"/>
      <c r="KQC4" s="165"/>
      <c r="KQD4" s="165"/>
      <c r="KQE4" s="165"/>
      <c r="KQF4" s="165"/>
      <c r="KQG4" s="165"/>
      <c r="KQH4" s="165"/>
      <c r="KQI4" s="165"/>
      <c r="KQJ4" s="165"/>
      <c r="KQK4" s="165"/>
      <c r="KQL4" s="165"/>
      <c r="KQM4" s="165"/>
      <c r="KQN4" s="165"/>
      <c r="KQO4" s="165"/>
      <c r="KQP4" s="165"/>
      <c r="KQQ4" s="165"/>
      <c r="KQR4" s="165"/>
      <c r="KQS4" s="165"/>
      <c r="KQT4" s="165"/>
      <c r="KQU4" s="165"/>
      <c r="KQV4" s="165"/>
      <c r="KQW4" s="165"/>
      <c r="KQX4" s="165"/>
      <c r="KQY4" s="165"/>
      <c r="KQZ4" s="165"/>
      <c r="KRA4" s="165"/>
      <c r="KRB4" s="165"/>
      <c r="KRC4" s="165"/>
      <c r="KRD4" s="165"/>
      <c r="KRE4" s="165"/>
      <c r="KRF4" s="165"/>
      <c r="KRG4" s="165"/>
      <c r="KRH4" s="165"/>
      <c r="KRI4" s="165"/>
      <c r="KRJ4" s="165"/>
      <c r="KRK4" s="165"/>
      <c r="KRL4" s="165"/>
      <c r="KRM4" s="165"/>
      <c r="KRN4" s="165"/>
      <c r="KRO4" s="165"/>
      <c r="KRP4" s="165"/>
      <c r="KRQ4" s="165"/>
      <c r="KRR4" s="165"/>
      <c r="KRS4" s="165"/>
      <c r="KRT4" s="165"/>
      <c r="KRU4" s="165"/>
      <c r="KRV4" s="165"/>
      <c r="KRW4" s="165"/>
      <c r="KRX4" s="165"/>
      <c r="KRY4" s="165"/>
      <c r="KRZ4" s="165"/>
      <c r="KSA4" s="165"/>
      <c r="KSB4" s="165"/>
      <c r="KSC4" s="165"/>
      <c r="KSD4" s="165"/>
      <c r="KSE4" s="165"/>
      <c r="KSF4" s="165"/>
      <c r="KSG4" s="165"/>
      <c r="KSH4" s="165"/>
      <c r="KSI4" s="165"/>
      <c r="KSJ4" s="165"/>
      <c r="KSK4" s="165"/>
      <c r="KSL4" s="165"/>
      <c r="KSM4" s="165"/>
      <c r="KSN4" s="165"/>
      <c r="KSO4" s="165"/>
      <c r="KSP4" s="165"/>
      <c r="KSQ4" s="165"/>
      <c r="KSR4" s="165"/>
      <c r="KSS4" s="165"/>
      <c r="KST4" s="165"/>
      <c r="KSU4" s="165"/>
      <c r="KSV4" s="165"/>
      <c r="KSW4" s="165"/>
      <c r="KSX4" s="165"/>
      <c r="KSY4" s="165"/>
      <c r="KSZ4" s="165"/>
      <c r="KTA4" s="165"/>
      <c r="KTB4" s="165"/>
      <c r="KTC4" s="165"/>
      <c r="KTD4" s="165"/>
      <c r="KTE4" s="165"/>
      <c r="KTF4" s="165"/>
      <c r="KTG4" s="165"/>
      <c r="KTH4" s="165"/>
      <c r="KTI4" s="165"/>
      <c r="KTJ4" s="165"/>
      <c r="KTK4" s="165"/>
      <c r="KTL4" s="165"/>
      <c r="KTM4" s="165"/>
      <c r="KTN4" s="165"/>
      <c r="KTO4" s="165"/>
      <c r="KTP4" s="165"/>
      <c r="KTQ4" s="165"/>
      <c r="KTR4" s="165"/>
      <c r="KTS4" s="165"/>
      <c r="KTT4" s="165"/>
      <c r="KTU4" s="165"/>
      <c r="KTV4" s="165"/>
      <c r="KTW4" s="165"/>
      <c r="KTX4" s="165"/>
      <c r="KTY4" s="165"/>
      <c r="KTZ4" s="165"/>
      <c r="KUA4" s="165"/>
      <c r="KUB4" s="165"/>
      <c r="KUC4" s="165"/>
      <c r="KUD4" s="165"/>
      <c r="KUE4" s="165"/>
      <c r="KUF4" s="165"/>
      <c r="KUG4" s="165"/>
      <c r="KUH4" s="165"/>
      <c r="KUI4" s="165"/>
      <c r="KUJ4" s="165"/>
      <c r="KUK4" s="165"/>
      <c r="KUL4" s="165"/>
      <c r="KUM4" s="165"/>
      <c r="KUN4" s="165"/>
      <c r="KUO4" s="165"/>
      <c r="KUP4" s="165"/>
      <c r="KUQ4" s="165"/>
      <c r="KUR4" s="165"/>
      <c r="KUS4" s="165"/>
      <c r="KUT4" s="165"/>
      <c r="KUU4" s="165"/>
      <c r="KUV4" s="165"/>
      <c r="KUW4" s="165"/>
      <c r="KUX4" s="165"/>
      <c r="KUY4" s="165"/>
      <c r="KUZ4" s="165"/>
      <c r="KVA4" s="165"/>
      <c r="KVB4" s="165"/>
      <c r="KVC4" s="165"/>
      <c r="KVD4" s="165"/>
      <c r="KVE4" s="165"/>
      <c r="KVF4" s="165"/>
      <c r="KVG4" s="165"/>
      <c r="KVH4" s="165"/>
      <c r="KVI4" s="165"/>
      <c r="KVJ4" s="165"/>
      <c r="KVK4" s="165"/>
      <c r="KVL4" s="165"/>
      <c r="KVM4" s="165"/>
      <c r="KVN4" s="165"/>
      <c r="KVO4" s="165"/>
      <c r="KVP4" s="165"/>
      <c r="KVQ4" s="165"/>
      <c r="KVR4" s="165"/>
      <c r="KVS4" s="165"/>
      <c r="KVT4" s="165"/>
      <c r="KVU4" s="165"/>
      <c r="KVV4" s="165"/>
      <c r="KVW4" s="165"/>
      <c r="KVX4" s="165"/>
      <c r="KVY4" s="165"/>
      <c r="KVZ4" s="165"/>
      <c r="KWA4" s="165"/>
      <c r="KWB4" s="165"/>
      <c r="KWC4" s="165"/>
      <c r="KWD4" s="165"/>
      <c r="KWE4" s="165"/>
      <c r="KWF4" s="165"/>
      <c r="KWG4" s="165"/>
      <c r="KWH4" s="165"/>
      <c r="KWI4" s="165"/>
      <c r="KWJ4" s="165"/>
      <c r="KWK4" s="165"/>
      <c r="KWL4" s="165"/>
      <c r="KWM4" s="165"/>
      <c r="KWN4" s="165"/>
      <c r="KWO4" s="165"/>
      <c r="KWP4" s="165"/>
      <c r="KWQ4" s="165"/>
      <c r="KWR4" s="165"/>
      <c r="KWS4" s="165"/>
      <c r="KWT4" s="165"/>
      <c r="KWU4" s="165"/>
      <c r="KWV4" s="165"/>
      <c r="KWW4" s="165"/>
      <c r="KWX4" s="165"/>
      <c r="KWY4" s="165"/>
      <c r="KWZ4" s="165"/>
      <c r="KXA4" s="165"/>
      <c r="KXB4" s="165"/>
      <c r="KXC4" s="165"/>
      <c r="KXD4" s="165"/>
      <c r="KXE4" s="165"/>
      <c r="KXF4" s="165"/>
      <c r="KXG4" s="165"/>
      <c r="KXH4" s="165"/>
      <c r="KXI4" s="165"/>
      <c r="KXJ4" s="165"/>
      <c r="KXK4" s="165"/>
      <c r="KXL4" s="165"/>
      <c r="KXM4" s="165"/>
      <c r="KXN4" s="165"/>
      <c r="KXO4" s="165"/>
      <c r="KXP4" s="165"/>
      <c r="KXQ4" s="165"/>
      <c r="KXR4" s="165"/>
      <c r="KXS4" s="165"/>
      <c r="KXT4" s="165"/>
      <c r="KXU4" s="165"/>
      <c r="KXV4" s="165"/>
      <c r="KXW4" s="165"/>
      <c r="KXX4" s="165"/>
      <c r="KXY4" s="165"/>
      <c r="KXZ4" s="165"/>
      <c r="KYA4" s="165"/>
      <c r="KYB4" s="165"/>
      <c r="KYC4" s="165"/>
      <c r="KYD4" s="165"/>
      <c r="KYE4" s="165"/>
      <c r="KYF4" s="165"/>
      <c r="KYG4" s="165"/>
      <c r="KYH4" s="165"/>
      <c r="KYI4" s="165"/>
      <c r="KYJ4" s="165"/>
      <c r="KYK4" s="165"/>
      <c r="KYL4" s="165"/>
      <c r="KYM4" s="165"/>
      <c r="KYN4" s="165"/>
      <c r="KYO4" s="165"/>
      <c r="KYP4" s="165"/>
      <c r="KYQ4" s="165"/>
      <c r="KYR4" s="165"/>
      <c r="KYS4" s="165"/>
      <c r="KYT4" s="165"/>
      <c r="KYU4" s="165"/>
      <c r="KYV4" s="165"/>
      <c r="KYW4" s="165"/>
      <c r="KYX4" s="165"/>
      <c r="KYY4" s="165"/>
      <c r="KYZ4" s="165"/>
      <c r="KZA4" s="165"/>
      <c r="KZB4" s="165"/>
      <c r="KZC4" s="165"/>
      <c r="KZD4" s="165"/>
      <c r="KZE4" s="165"/>
      <c r="KZF4" s="165"/>
      <c r="KZG4" s="165"/>
      <c r="KZH4" s="165"/>
      <c r="KZI4" s="165"/>
      <c r="KZJ4" s="165"/>
      <c r="KZK4" s="165"/>
      <c r="KZL4" s="165"/>
      <c r="KZM4" s="165"/>
      <c r="KZN4" s="165"/>
      <c r="KZO4" s="165"/>
      <c r="KZP4" s="165"/>
      <c r="KZQ4" s="165"/>
      <c r="KZR4" s="165"/>
      <c r="KZS4" s="165"/>
      <c r="KZT4" s="165"/>
      <c r="KZU4" s="165"/>
      <c r="KZV4" s="165"/>
      <c r="KZW4" s="165"/>
      <c r="KZX4" s="165"/>
      <c r="KZY4" s="165"/>
      <c r="KZZ4" s="165"/>
      <c r="LAA4" s="165"/>
      <c r="LAB4" s="165"/>
      <c r="LAC4" s="165"/>
      <c r="LAD4" s="165"/>
      <c r="LAE4" s="165"/>
      <c r="LAF4" s="165"/>
      <c r="LAG4" s="165"/>
      <c r="LAH4" s="165"/>
      <c r="LAI4" s="165"/>
      <c r="LAJ4" s="165"/>
      <c r="LAK4" s="165"/>
      <c r="LAL4" s="165"/>
      <c r="LAM4" s="165"/>
      <c r="LAN4" s="165"/>
      <c r="LAO4" s="165"/>
      <c r="LAP4" s="165"/>
      <c r="LAQ4" s="165"/>
      <c r="LAR4" s="165"/>
      <c r="LAS4" s="165"/>
      <c r="LAT4" s="165"/>
      <c r="LAU4" s="165"/>
      <c r="LAV4" s="165"/>
      <c r="LAW4" s="165"/>
      <c r="LAX4" s="165"/>
      <c r="LAY4" s="165"/>
      <c r="LAZ4" s="165"/>
      <c r="LBA4" s="165"/>
      <c r="LBB4" s="165"/>
      <c r="LBC4" s="165"/>
      <c r="LBD4" s="165"/>
      <c r="LBE4" s="165"/>
      <c r="LBF4" s="165"/>
      <c r="LBG4" s="165"/>
      <c r="LBH4" s="165"/>
      <c r="LBI4" s="165"/>
      <c r="LBJ4" s="165"/>
      <c r="LBK4" s="165"/>
      <c r="LBL4" s="165"/>
      <c r="LBM4" s="165"/>
      <c r="LBN4" s="165"/>
      <c r="LBO4" s="165"/>
      <c r="LBP4" s="165"/>
      <c r="LBQ4" s="165"/>
      <c r="LBR4" s="165"/>
      <c r="LBS4" s="165"/>
      <c r="LBT4" s="165"/>
      <c r="LBU4" s="165"/>
      <c r="LBV4" s="165"/>
      <c r="LBW4" s="165"/>
      <c r="LBX4" s="165"/>
      <c r="LBY4" s="165"/>
      <c r="LBZ4" s="165"/>
      <c r="LCA4" s="165"/>
      <c r="LCB4" s="165"/>
      <c r="LCC4" s="165"/>
      <c r="LCD4" s="165"/>
      <c r="LCE4" s="165"/>
      <c r="LCF4" s="165"/>
      <c r="LCG4" s="165"/>
      <c r="LCH4" s="165"/>
      <c r="LCI4" s="165"/>
      <c r="LCJ4" s="165"/>
      <c r="LCK4" s="165"/>
      <c r="LCL4" s="165"/>
      <c r="LCM4" s="165"/>
      <c r="LCN4" s="165"/>
      <c r="LCO4" s="165"/>
      <c r="LCP4" s="165"/>
      <c r="LCQ4" s="165"/>
      <c r="LCR4" s="165"/>
      <c r="LCS4" s="165"/>
      <c r="LCT4" s="165"/>
      <c r="LCU4" s="165"/>
      <c r="LCV4" s="165"/>
      <c r="LCW4" s="165"/>
      <c r="LCX4" s="165"/>
      <c r="LCY4" s="165"/>
      <c r="LCZ4" s="165"/>
      <c r="LDA4" s="165"/>
      <c r="LDB4" s="165"/>
      <c r="LDC4" s="165"/>
      <c r="LDD4" s="165"/>
      <c r="LDE4" s="165"/>
      <c r="LDF4" s="165"/>
      <c r="LDG4" s="165"/>
      <c r="LDH4" s="165"/>
      <c r="LDI4" s="165"/>
      <c r="LDJ4" s="165"/>
      <c r="LDK4" s="165"/>
      <c r="LDL4" s="165"/>
      <c r="LDM4" s="165"/>
      <c r="LDN4" s="165"/>
      <c r="LDO4" s="165"/>
      <c r="LDP4" s="165"/>
      <c r="LDQ4" s="165"/>
      <c r="LDR4" s="165"/>
      <c r="LDS4" s="165"/>
      <c r="LDT4" s="165"/>
      <c r="LDU4" s="165"/>
      <c r="LDV4" s="165"/>
      <c r="LDW4" s="165"/>
      <c r="LDX4" s="165"/>
      <c r="LDY4" s="165"/>
      <c r="LDZ4" s="165"/>
      <c r="LEA4" s="165"/>
      <c r="LEB4" s="165"/>
      <c r="LEC4" s="165"/>
      <c r="LED4" s="165"/>
      <c r="LEE4" s="165"/>
      <c r="LEF4" s="165"/>
      <c r="LEG4" s="165"/>
      <c r="LEH4" s="165"/>
      <c r="LEI4" s="165"/>
      <c r="LEJ4" s="165"/>
      <c r="LEK4" s="165"/>
      <c r="LEL4" s="165"/>
      <c r="LEM4" s="165"/>
      <c r="LEN4" s="165"/>
      <c r="LEO4" s="165"/>
      <c r="LEP4" s="165"/>
      <c r="LEQ4" s="165"/>
      <c r="LER4" s="165"/>
      <c r="LES4" s="165"/>
      <c r="LET4" s="165"/>
      <c r="LEU4" s="165"/>
      <c r="LEV4" s="165"/>
      <c r="LEW4" s="165"/>
      <c r="LEX4" s="165"/>
      <c r="LEY4" s="165"/>
      <c r="LEZ4" s="165"/>
      <c r="LFA4" s="165"/>
      <c r="LFB4" s="165"/>
      <c r="LFC4" s="165"/>
      <c r="LFD4" s="165"/>
      <c r="LFE4" s="165"/>
      <c r="LFF4" s="165"/>
      <c r="LFG4" s="165"/>
      <c r="LFH4" s="165"/>
      <c r="LFI4" s="165"/>
      <c r="LFJ4" s="165"/>
      <c r="LFK4" s="165"/>
      <c r="LFL4" s="165"/>
      <c r="LFM4" s="165"/>
      <c r="LFN4" s="165"/>
      <c r="LFO4" s="165"/>
      <c r="LFP4" s="165"/>
      <c r="LFQ4" s="165"/>
      <c r="LFR4" s="165"/>
      <c r="LFS4" s="165"/>
      <c r="LFT4" s="165"/>
      <c r="LFU4" s="165"/>
      <c r="LFV4" s="165"/>
      <c r="LFW4" s="165"/>
      <c r="LFX4" s="165"/>
      <c r="LFY4" s="165"/>
      <c r="LFZ4" s="165"/>
      <c r="LGA4" s="165"/>
      <c r="LGB4" s="165"/>
      <c r="LGC4" s="165"/>
      <c r="LGD4" s="165"/>
      <c r="LGE4" s="165"/>
      <c r="LGF4" s="165"/>
      <c r="LGG4" s="165"/>
      <c r="LGH4" s="165"/>
      <c r="LGI4" s="165"/>
      <c r="LGJ4" s="165"/>
      <c r="LGK4" s="165"/>
      <c r="LGL4" s="165"/>
      <c r="LGM4" s="165"/>
      <c r="LGN4" s="165"/>
      <c r="LGO4" s="165"/>
      <c r="LGP4" s="165"/>
      <c r="LGQ4" s="165"/>
      <c r="LGR4" s="165"/>
      <c r="LGS4" s="165"/>
      <c r="LGT4" s="165"/>
      <c r="LGU4" s="165"/>
      <c r="LGV4" s="165"/>
      <c r="LGW4" s="165"/>
      <c r="LGX4" s="165"/>
      <c r="LGY4" s="165"/>
      <c r="LGZ4" s="165"/>
      <c r="LHA4" s="165"/>
      <c r="LHB4" s="165"/>
      <c r="LHC4" s="165"/>
      <c r="LHD4" s="165"/>
      <c r="LHE4" s="165"/>
      <c r="LHF4" s="165"/>
      <c r="LHG4" s="165"/>
      <c r="LHH4" s="165"/>
      <c r="LHI4" s="165"/>
      <c r="LHJ4" s="165"/>
      <c r="LHK4" s="165"/>
      <c r="LHL4" s="165"/>
      <c r="LHM4" s="165"/>
      <c r="LHN4" s="165"/>
      <c r="LHO4" s="165"/>
      <c r="LHP4" s="165"/>
      <c r="LHQ4" s="165"/>
      <c r="LHR4" s="165"/>
      <c r="LHS4" s="165"/>
      <c r="LHT4" s="165"/>
      <c r="LHU4" s="165"/>
      <c r="LHV4" s="165"/>
      <c r="LHW4" s="165"/>
      <c r="LHX4" s="165"/>
      <c r="LHY4" s="165"/>
      <c r="LHZ4" s="165"/>
      <c r="LIA4" s="165"/>
      <c r="LIB4" s="165"/>
      <c r="LIC4" s="165"/>
      <c r="LID4" s="165"/>
      <c r="LIE4" s="165"/>
      <c r="LIF4" s="165"/>
      <c r="LIG4" s="165"/>
      <c r="LIH4" s="165"/>
      <c r="LII4" s="165"/>
      <c r="LIJ4" s="165"/>
      <c r="LIK4" s="165"/>
      <c r="LIL4" s="165"/>
      <c r="LIM4" s="165"/>
      <c r="LIN4" s="165"/>
      <c r="LIO4" s="165"/>
      <c r="LIP4" s="165"/>
      <c r="LIQ4" s="165"/>
      <c r="LIR4" s="165"/>
      <c r="LIS4" s="165"/>
      <c r="LIT4" s="165"/>
      <c r="LIU4" s="165"/>
      <c r="LIV4" s="165"/>
      <c r="LIW4" s="165"/>
      <c r="LIX4" s="165"/>
      <c r="LIY4" s="165"/>
      <c r="LIZ4" s="165"/>
      <c r="LJA4" s="165"/>
      <c r="LJB4" s="165"/>
      <c r="LJC4" s="165"/>
      <c r="LJD4" s="165"/>
      <c r="LJE4" s="165"/>
      <c r="LJF4" s="165"/>
      <c r="LJG4" s="165"/>
      <c r="LJH4" s="165"/>
      <c r="LJI4" s="165"/>
      <c r="LJJ4" s="165"/>
      <c r="LJK4" s="165"/>
      <c r="LJL4" s="165"/>
      <c r="LJM4" s="165"/>
      <c r="LJN4" s="165"/>
      <c r="LJO4" s="165"/>
      <c r="LJP4" s="165"/>
      <c r="LJQ4" s="165"/>
      <c r="LJR4" s="165"/>
      <c r="LJS4" s="165"/>
      <c r="LJT4" s="165"/>
      <c r="LJU4" s="165"/>
      <c r="LJV4" s="165"/>
      <c r="LJW4" s="165"/>
      <c r="LJX4" s="165"/>
      <c r="LJY4" s="165"/>
      <c r="LJZ4" s="165"/>
      <c r="LKA4" s="165"/>
      <c r="LKB4" s="165"/>
      <c r="LKC4" s="165"/>
      <c r="LKD4" s="165"/>
      <c r="LKE4" s="165"/>
      <c r="LKF4" s="165"/>
      <c r="LKG4" s="165"/>
      <c r="LKH4" s="165"/>
      <c r="LKI4" s="165"/>
      <c r="LKJ4" s="165"/>
      <c r="LKK4" s="165"/>
      <c r="LKL4" s="165"/>
      <c r="LKM4" s="165"/>
      <c r="LKN4" s="165"/>
      <c r="LKO4" s="165"/>
      <c r="LKP4" s="165"/>
      <c r="LKQ4" s="165"/>
      <c r="LKR4" s="165"/>
      <c r="LKS4" s="165"/>
      <c r="LKT4" s="165"/>
      <c r="LKU4" s="165"/>
      <c r="LKV4" s="165"/>
      <c r="LKW4" s="165"/>
      <c r="LKX4" s="165"/>
      <c r="LKY4" s="165"/>
      <c r="LKZ4" s="165"/>
      <c r="LLA4" s="165"/>
      <c r="LLB4" s="165"/>
      <c r="LLC4" s="165"/>
      <c r="LLD4" s="165"/>
      <c r="LLE4" s="165"/>
      <c r="LLF4" s="165"/>
      <c r="LLG4" s="165"/>
      <c r="LLH4" s="165"/>
      <c r="LLI4" s="165"/>
      <c r="LLJ4" s="165"/>
      <c r="LLK4" s="165"/>
      <c r="LLL4" s="165"/>
      <c r="LLM4" s="165"/>
      <c r="LLN4" s="165"/>
      <c r="LLO4" s="165"/>
      <c r="LLP4" s="165"/>
      <c r="LLQ4" s="165"/>
      <c r="LLR4" s="165"/>
      <c r="LLS4" s="165"/>
      <c r="LLT4" s="165"/>
      <c r="LLU4" s="165"/>
      <c r="LLV4" s="165"/>
      <c r="LLW4" s="165"/>
      <c r="LLX4" s="165"/>
      <c r="LLY4" s="165"/>
      <c r="LLZ4" s="165"/>
      <c r="LMA4" s="165"/>
      <c r="LMB4" s="165"/>
      <c r="LMC4" s="165"/>
      <c r="LMD4" s="165"/>
      <c r="LME4" s="165"/>
      <c r="LMF4" s="165"/>
      <c r="LMG4" s="165"/>
      <c r="LMH4" s="165"/>
      <c r="LMI4" s="165"/>
      <c r="LMJ4" s="165"/>
      <c r="LMK4" s="165"/>
      <c r="LML4" s="165"/>
      <c r="LMM4" s="165"/>
      <c r="LMN4" s="165"/>
      <c r="LMO4" s="165"/>
      <c r="LMP4" s="165"/>
      <c r="LMQ4" s="165"/>
      <c r="LMR4" s="165"/>
      <c r="LMS4" s="165"/>
      <c r="LMT4" s="165"/>
      <c r="LMU4" s="165"/>
      <c r="LMV4" s="165"/>
      <c r="LMW4" s="165"/>
      <c r="LMX4" s="165"/>
      <c r="LMY4" s="165"/>
      <c r="LMZ4" s="165"/>
      <c r="LNA4" s="165"/>
      <c r="LNB4" s="165"/>
      <c r="LNC4" s="165"/>
      <c r="LND4" s="165"/>
      <c r="LNE4" s="165"/>
      <c r="LNF4" s="165"/>
      <c r="LNG4" s="165"/>
      <c r="LNH4" s="165"/>
      <c r="LNI4" s="165"/>
      <c r="LNJ4" s="165"/>
      <c r="LNK4" s="165"/>
      <c r="LNL4" s="165"/>
      <c r="LNM4" s="165"/>
      <c r="LNN4" s="165"/>
      <c r="LNO4" s="165"/>
      <c r="LNP4" s="165"/>
      <c r="LNQ4" s="165"/>
      <c r="LNR4" s="165"/>
      <c r="LNS4" s="165"/>
      <c r="LNT4" s="165"/>
      <c r="LNU4" s="165"/>
      <c r="LNV4" s="165"/>
      <c r="LNW4" s="165"/>
      <c r="LNX4" s="165"/>
      <c r="LNY4" s="165"/>
      <c r="LNZ4" s="165"/>
      <c r="LOA4" s="165"/>
      <c r="LOB4" s="165"/>
      <c r="LOC4" s="165"/>
      <c r="LOD4" s="165"/>
      <c r="LOE4" s="165"/>
      <c r="LOF4" s="165"/>
      <c r="LOG4" s="165"/>
      <c r="LOH4" s="165"/>
      <c r="LOI4" s="165"/>
      <c r="LOJ4" s="165"/>
      <c r="LOK4" s="165"/>
      <c r="LOL4" s="165"/>
      <c r="LOM4" s="165"/>
      <c r="LON4" s="165"/>
      <c r="LOO4" s="165"/>
      <c r="LOP4" s="165"/>
      <c r="LOQ4" s="165"/>
      <c r="LOR4" s="165"/>
      <c r="LOS4" s="165"/>
      <c r="LOT4" s="165"/>
      <c r="LOU4" s="165"/>
      <c r="LOV4" s="165"/>
      <c r="LOW4" s="165"/>
      <c r="LOX4" s="165"/>
      <c r="LOY4" s="165"/>
      <c r="LOZ4" s="165"/>
      <c r="LPA4" s="165"/>
      <c r="LPB4" s="165"/>
      <c r="LPC4" s="165"/>
      <c r="LPD4" s="165"/>
      <c r="LPE4" s="165"/>
      <c r="LPF4" s="165"/>
      <c r="LPG4" s="165"/>
      <c r="LPH4" s="165"/>
      <c r="LPI4" s="165"/>
      <c r="LPJ4" s="165"/>
      <c r="LPK4" s="165"/>
      <c r="LPL4" s="165"/>
      <c r="LPM4" s="165"/>
      <c r="LPN4" s="165"/>
      <c r="LPO4" s="165"/>
      <c r="LPP4" s="165"/>
      <c r="LPQ4" s="165"/>
      <c r="LPR4" s="165"/>
      <c r="LPS4" s="165"/>
      <c r="LPT4" s="165"/>
      <c r="LPU4" s="165"/>
      <c r="LPV4" s="165"/>
      <c r="LPW4" s="165"/>
      <c r="LPX4" s="165"/>
      <c r="LPY4" s="165"/>
      <c r="LPZ4" s="165"/>
      <c r="LQA4" s="165"/>
      <c r="LQB4" s="165"/>
      <c r="LQC4" s="165"/>
      <c r="LQD4" s="165"/>
      <c r="LQE4" s="165"/>
      <c r="LQF4" s="165"/>
      <c r="LQG4" s="165"/>
      <c r="LQH4" s="165"/>
      <c r="LQI4" s="165"/>
      <c r="LQJ4" s="165"/>
      <c r="LQK4" s="165"/>
      <c r="LQL4" s="165"/>
      <c r="LQM4" s="165"/>
      <c r="LQN4" s="165"/>
      <c r="LQO4" s="165"/>
      <c r="LQP4" s="165"/>
      <c r="LQQ4" s="165"/>
      <c r="LQR4" s="165"/>
      <c r="LQS4" s="165"/>
      <c r="LQT4" s="165"/>
      <c r="LQU4" s="165"/>
      <c r="LQV4" s="165"/>
      <c r="LQW4" s="165"/>
      <c r="LQX4" s="165"/>
      <c r="LQY4" s="165"/>
      <c r="LQZ4" s="165"/>
      <c r="LRA4" s="165"/>
      <c r="LRB4" s="165"/>
      <c r="LRC4" s="165"/>
      <c r="LRD4" s="165"/>
      <c r="LRE4" s="165"/>
      <c r="LRF4" s="165"/>
      <c r="LRG4" s="165"/>
      <c r="LRH4" s="165"/>
      <c r="LRI4" s="165"/>
      <c r="LRJ4" s="165"/>
      <c r="LRK4" s="165"/>
      <c r="LRL4" s="165"/>
      <c r="LRM4" s="165"/>
      <c r="LRN4" s="165"/>
      <c r="LRO4" s="165"/>
      <c r="LRP4" s="165"/>
      <c r="LRQ4" s="165"/>
      <c r="LRR4" s="165"/>
      <c r="LRS4" s="165"/>
      <c r="LRT4" s="165"/>
      <c r="LRU4" s="165"/>
      <c r="LRV4" s="165"/>
      <c r="LRW4" s="165"/>
      <c r="LRX4" s="165"/>
      <c r="LRY4" s="165"/>
      <c r="LRZ4" s="165"/>
      <c r="LSA4" s="165"/>
      <c r="LSB4" s="165"/>
      <c r="LSC4" s="165"/>
      <c r="LSD4" s="165"/>
      <c r="LSE4" s="165"/>
      <c r="LSF4" s="165"/>
      <c r="LSG4" s="165"/>
      <c r="LSH4" s="165"/>
      <c r="LSI4" s="165"/>
      <c r="LSJ4" s="165"/>
      <c r="LSK4" s="165"/>
      <c r="LSL4" s="165"/>
      <c r="LSM4" s="165"/>
      <c r="LSN4" s="165"/>
      <c r="LSO4" s="165"/>
      <c r="LSP4" s="165"/>
      <c r="LSQ4" s="165"/>
      <c r="LSR4" s="165"/>
      <c r="LSS4" s="165"/>
      <c r="LST4" s="165"/>
      <c r="LSU4" s="165"/>
      <c r="LSV4" s="165"/>
      <c r="LSW4" s="165"/>
      <c r="LSX4" s="165"/>
      <c r="LSY4" s="165"/>
      <c r="LSZ4" s="165"/>
      <c r="LTA4" s="165"/>
      <c r="LTB4" s="165"/>
      <c r="LTC4" s="165"/>
      <c r="LTD4" s="165"/>
      <c r="LTE4" s="165"/>
      <c r="LTF4" s="165"/>
      <c r="LTG4" s="165"/>
      <c r="LTH4" s="165"/>
      <c r="LTI4" s="165"/>
      <c r="LTJ4" s="165"/>
      <c r="LTK4" s="165"/>
      <c r="LTL4" s="165"/>
      <c r="LTM4" s="165"/>
      <c r="LTN4" s="165"/>
      <c r="LTO4" s="165"/>
      <c r="LTP4" s="165"/>
      <c r="LTQ4" s="165"/>
      <c r="LTR4" s="165"/>
      <c r="LTS4" s="165"/>
      <c r="LTT4" s="165"/>
      <c r="LTU4" s="165"/>
      <c r="LTV4" s="165"/>
      <c r="LTW4" s="165"/>
      <c r="LTX4" s="165"/>
      <c r="LTY4" s="165"/>
      <c r="LTZ4" s="165"/>
      <c r="LUA4" s="165"/>
      <c r="LUB4" s="165"/>
      <c r="LUC4" s="165"/>
      <c r="LUD4" s="165"/>
      <c r="LUE4" s="165"/>
      <c r="LUF4" s="165"/>
      <c r="LUG4" s="165"/>
      <c r="LUH4" s="165"/>
      <c r="LUI4" s="165"/>
      <c r="LUJ4" s="165"/>
      <c r="LUK4" s="165"/>
      <c r="LUL4" s="165"/>
      <c r="LUM4" s="165"/>
      <c r="LUN4" s="165"/>
      <c r="LUO4" s="165"/>
      <c r="LUP4" s="165"/>
      <c r="LUQ4" s="165"/>
      <c r="LUR4" s="165"/>
      <c r="LUS4" s="165"/>
      <c r="LUT4" s="165"/>
      <c r="LUU4" s="165"/>
      <c r="LUV4" s="165"/>
      <c r="LUW4" s="165"/>
      <c r="LUX4" s="165"/>
      <c r="LUY4" s="165"/>
      <c r="LUZ4" s="165"/>
      <c r="LVA4" s="165"/>
      <c r="LVB4" s="165"/>
      <c r="LVC4" s="165"/>
      <c r="LVD4" s="165"/>
      <c r="LVE4" s="165"/>
      <c r="LVF4" s="165"/>
      <c r="LVG4" s="165"/>
      <c r="LVH4" s="165"/>
      <c r="LVI4" s="165"/>
      <c r="LVJ4" s="165"/>
      <c r="LVK4" s="165"/>
      <c r="LVL4" s="165"/>
      <c r="LVM4" s="165"/>
      <c r="LVN4" s="165"/>
      <c r="LVO4" s="165"/>
      <c r="LVP4" s="165"/>
      <c r="LVQ4" s="165"/>
      <c r="LVR4" s="165"/>
      <c r="LVS4" s="165"/>
      <c r="LVT4" s="165"/>
      <c r="LVU4" s="165"/>
      <c r="LVV4" s="165"/>
      <c r="LVW4" s="165"/>
      <c r="LVX4" s="165"/>
      <c r="LVY4" s="165"/>
      <c r="LVZ4" s="165"/>
      <c r="LWA4" s="165"/>
      <c r="LWB4" s="165"/>
      <c r="LWC4" s="165"/>
      <c r="LWD4" s="165"/>
      <c r="LWE4" s="165"/>
      <c r="LWF4" s="165"/>
      <c r="LWG4" s="165"/>
      <c r="LWH4" s="165"/>
      <c r="LWI4" s="165"/>
      <c r="LWJ4" s="165"/>
      <c r="LWK4" s="165"/>
      <c r="LWL4" s="165"/>
      <c r="LWM4" s="165"/>
      <c r="LWN4" s="165"/>
      <c r="LWO4" s="165"/>
      <c r="LWP4" s="165"/>
      <c r="LWQ4" s="165"/>
      <c r="LWR4" s="165"/>
      <c r="LWS4" s="165"/>
      <c r="LWT4" s="165"/>
      <c r="LWU4" s="165"/>
      <c r="LWV4" s="165"/>
      <c r="LWW4" s="165"/>
      <c r="LWX4" s="165"/>
      <c r="LWY4" s="165"/>
      <c r="LWZ4" s="165"/>
      <c r="LXA4" s="165"/>
      <c r="LXB4" s="165"/>
      <c r="LXC4" s="165"/>
      <c r="LXD4" s="165"/>
      <c r="LXE4" s="165"/>
      <c r="LXF4" s="165"/>
      <c r="LXG4" s="165"/>
      <c r="LXH4" s="165"/>
      <c r="LXI4" s="165"/>
      <c r="LXJ4" s="165"/>
      <c r="LXK4" s="165"/>
      <c r="LXL4" s="165"/>
      <c r="LXM4" s="165"/>
      <c r="LXN4" s="165"/>
      <c r="LXO4" s="165"/>
      <c r="LXP4" s="165"/>
      <c r="LXQ4" s="165"/>
      <c r="LXR4" s="165"/>
      <c r="LXS4" s="165"/>
      <c r="LXT4" s="165"/>
      <c r="LXU4" s="165"/>
      <c r="LXV4" s="165"/>
      <c r="LXW4" s="165"/>
      <c r="LXX4" s="165"/>
      <c r="LXY4" s="165"/>
      <c r="LXZ4" s="165"/>
      <c r="LYA4" s="165"/>
      <c r="LYB4" s="165"/>
      <c r="LYC4" s="165"/>
      <c r="LYD4" s="165"/>
      <c r="LYE4" s="165"/>
      <c r="LYF4" s="165"/>
      <c r="LYG4" s="165"/>
      <c r="LYH4" s="165"/>
      <c r="LYI4" s="165"/>
      <c r="LYJ4" s="165"/>
      <c r="LYK4" s="165"/>
      <c r="LYL4" s="165"/>
      <c r="LYM4" s="165"/>
      <c r="LYN4" s="165"/>
      <c r="LYO4" s="165"/>
      <c r="LYP4" s="165"/>
      <c r="LYQ4" s="165"/>
      <c r="LYR4" s="165"/>
      <c r="LYS4" s="165"/>
      <c r="LYT4" s="165"/>
      <c r="LYU4" s="165"/>
      <c r="LYV4" s="165"/>
      <c r="LYW4" s="165"/>
      <c r="LYX4" s="165"/>
      <c r="LYY4" s="165"/>
      <c r="LYZ4" s="165"/>
      <c r="LZA4" s="165"/>
      <c r="LZB4" s="165"/>
      <c r="LZC4" s="165"/>
      <c r="LZD4" s="165"/>
      <c r="LZE4" s="165"/>
      <c r="LZF4" s="165"/>
      <c r="LZG4" s="165"/>
      <c r="LZH4" s="165"/>
      <c r="LZI4" s="165"/>
      <c r="LZJ4" s="165"/>
      <c r="LZK4" s="165"/>
      <c r="LZL4" s="165"/>
      <c r="LZM4" s="165"/>
      <c r="LZN4" s="165"/>
      <c r="LZO4" s="165"/>
      <c r="LZP4" s="165"/>
      <c r="LZQ4" s="165"/>
      <c r="LZR4" s="165"/>
      <c r="LZS4" s="165"/>
      <c r="LZT4" s="165"/>
      <c r="LZU4" s="165"/>
      <c r="LZV4" s="165"/>
      <c r="LZW4" s="165"/>
      <c r="LZX4" s="165"/>
      <c r="LZY4" s="165"/>
      <c r="LZZ4" s="165"/>
      <c r="MAA4" s="165"/>
      <c r="MAB4" s="165"/>
      <c r="MAC4" s="165"/>
      <c r="MAD4" s="165"/>
      <c r="MAE4" s="165"/>
      <c r="MAF4" s="165"/>
      <c r="MAG4" s="165"/>
      <c r="MAH4" s="165"/>
      <c r="MAI4" s="165"/>
      <c r="MAJ4" s="165"/>
      <c r="MAK4" s="165"/>
      <c r="MAL4" s="165"/>
      <c r="MAM4" s="165"/>
      <c r="MAN4" s="165"/>
      <c r="MAO4" s="165"/>
      <c r="MAP4" s="165"/>
      <c r="MAQ4" s="165"/>
      <c r="MAR4" s="165"/>
      <c r="MAS4" s="165"/>
      <c r="MAT4" s="165"/>
      <c r="MAU4" s="165"/>
      <c r="MAV4" s="165"/>
      <c r="MAW4" s="165"/>
      <c r="MAX4" s="165"/>
      <c r="MAY4" s="165"/>
      <c r="MAZ4" s="165"/>
      <c r="MBA4" s="165"/>
      <c r="MBB4" s="165"/>
      <c r="MBC4" s="165"/>
      <c r="MBD4" s="165"/>
      <c r="MBE4" s="165"/>
      <c r="MBF4" s="165"/>
      <c r="MBG4" s="165"/>
      <c r="MBH4" s="165"/>
      <c r="MBI4" s="165"/>
      <c r="MBJ4" s="165"/>
      <c r="MBK4" s="165"/>
      <c r="MBL4" s="165"/>
      <c r="MBM4" s="165"/>
      <c r="MBN4" s="165"/>
      <c r="MBO4" s="165"/>
      <c r="MBP4" s="165"/>
      <c r="MBQ4" s="165"/>
      <c r="MBR4" s="165"/>
      <c r="MBS4" s="165"/>
      <c r="MBT4" s="165"/>
      <c r="MBU4" s="165"/>
      <c r="MBV4" s="165"/>
      <c r="MBW4" s="165"/>
      <c r="MBX4" s="165"/>
      <c r="MBY4" s="165"/>
      <c r="MBZ4" s="165"/>
      <c r="MCA4" s="165"/>
      <c r="MCB4" s="165"/>
      <c r="MCC4" s="165"/>
      <c r="MCD4" s="165"/>
      <c r="MCE4" s="165"/>
      <c r="MCF4" s="165"/>
      <c r="MCG4" s="165"/>
      <c r="MCH4" s="165"/>
      <c r="MCI4" s="165"/>
      <c r="MCJ4" s="165"/>
      <c r="MCK4" s="165"/>
      <c r="MCL4" s="165"/>
      <c r="MCM4" s="165"/>
      <c r="MCN4" s="165"/>
      <c r="MCO4" s="165"/>
      <c r="MCP4" s="165"/>
      <c r="MCQ4" s="165"/>
      <c r="MCR4" s="165"/>
      <c r="MCS4" s="165"/>
      <c r="MCT4" s="165"/>
      <c r="MCU4" s="165"/>
      <c r="MCV4" s="165"/>
      <c r="MCW4" s="165"/>
      <c r="MCX4" s="165"/>
      <c r="MCY4" s="165"/>
      <c r="MCZ4" s="165"/>
      <c r="MDA4" s="165"/>
      <c r="MDB4" s="165"/>
      <c r="MDC4" s="165"/>
      <c r="MDD4" s="165"/>
      <c r="MDE4" s="165"/>
      <c r="MDF4" s="165"/>
      <c r="MDG4" s="165"/>
      <c r="MDH4" s="165"/>
      <c r="MDI4" s="165"/>
      <c r="MDJ4" s="165"/>
      <c r="MDK4" s="165"/>
      <c r="MDL4" s="165"/>
      <c r="MDM4" s="165"/>
      <c r="MDN4" s="165"/>
      <c r="MDO4" s="165"/>
      <c r="MDP4" s="165"/>
      <c r="MDQ4" s="165"/>
      <c r="MDR4" s="165"/>
      <c r="MDS4" s="165"/>
      <c r="MDT4" s="165"/>
      <c r="MDU4" s="165"/>
      <c r="MDV4" s="165"/>
      <c r="MDW4" s="165"/>
      <c r="MDX4" s="165"/>
      <c r="MDY4" s="165"/>
      <c r="MDZ4" s="165"/>
      <c r="MEA4" s="165"/>
      <c r="MEB4" s="165"/>
      <c r="MEC4" s="165"/>
      <c r="MED4" s="165"/>
      <c r="MEE4" s="165"/>
      <c r="MEF4" s="165"/>
      <c r="MEG4" s="165"/>
      <c r="MEH4" s="165"/>
      <c r="MEI4" s="165"/>
      <c r="MEJ4" s="165"/>
      <c r="MEK4" s="165"/>
      <c r="MEL4" s="165"/>
      <c r="MEM4" s="165"/>
      <c r="MEN4" s="165"/>
      <c r="MEO4" s="165"/>
      <c r="MEP4" s="165"/>
      <c r="MEQ4" s="165"/>
      <c r="MER4" s="165"/>
      <c r="MES4" s="165"/>
      <c r="MET4" s="165"/>
      <c r="MEU4" s="165"/>
      <c r="MEV4" s="165"/>
      <c r="MEW4" s="165"/>
      <c r="MEX4" s="165"/>
      <c r="MEY4" s="165"/>
      <c r="MEZ4" s="165"/>
      <c r="MFA4" s="165"/>
      <c r="MFB4" s="165"/>
      <c r="MFC4" s="165"/>
      <c r="MFD4" s="165"/>
      <c r="MFE4" s="165"/>
      <c r="MFF4" s="165"/>
      <c r="MFG4" s="165"/>
      <c r="MFH4" s="165"/>
      <c r="MFI4" s="165"/>
      <c r="MFJ4" s="165"/>
      <c r="MFK4" s="165"/>
      <c r="MFL4" s="165"/>
      <c r="MFM4" s="165"/>
      <c r="MFN4" s="165"/>
      <c r="MFO4" s="165"/>
      <c r="MFP4" s="165"/>
      <c r="MFQ4" s="165"/>
      <c r="MFR4" s="165"/>
      <c r="MFS4" s="165"/>
      <c r="MFT4" s="165"/>
      <c r="MFU4" s="165"/>
      <c r="MFV4" s="165"/>
      <c r="MFW4" s="165"/>
      <c r="MFX4" s="165"/>
      <c r="MFY4" s="165"/>
      <c r="MFZ4" s="165"/>
      <c r="MGA4" s="165"/>
      <c r="MGB4" s="165"/>
      <c r="MGC4" s="165"/>
      <c r="MGD4" s="165"/>
      <c r="MGE4" s="165"/>
      <c r="MGF4" s="165"/>
      <c r="MGG4" s="165"/>
      <c r="MGH4" s="165"/>
      <c r="MGI4" s="165"/>
      <c r="MGJ4" s="165"/>
      <c r="MGK4" s="165"/>
      <c r="MGL4" s="165"/>
      <c r="MGM4" s="165"/>
      <c r="MGN4" s="165"/>
      <c r="MGO4" s="165"/>
      <c r="MGP4" s="165"/>
      <c r="MGQ4" s="165"/>
      <c r="MGR4" s="165"/>
      <c r="MGS4" s="165"/>
      <c r="MGT4" s="165"/>
      <c r="MGU4" s="165"/>
      <c r="MGV4" s="165"/>
      <c r="MGW4" s="165"/>
      <c r="MGX4" s="165"/>
      <c r="MGY4" s="165"/>
      <c r="MGZ4" s="165"/>
      <c r="MHA4" s="165"/>
      <c r="MHB4" s="165"/>
      <c r="MHC4" s="165"/>
      <c r="MHD4" s="165"/>
      <c r="MHE4" s="165"/>
      <c r="MHF4" s="165"/>
      <c r="MHG4" s="165"/>
      <c r="MHH4" s="165"/>
      <c r="MHI4" s="165"/>
      <c r="MHJ4" s="165"/>
      <c r="MHK4" s="165"/>
      <c r="MHL4" s="165"/>
      <c r="MHM4" s="165"/>
      <c r="MHN4" s="165"/>
      <c r="MHO4" s="165"/>
      <c r="MHP4" s="165"/>
      <c r="MHQ4" s="165"/>
      <c r="MHR4" s="165"/>
      <c r="MHS4" s="165"/>
      <c r="MHT4" s="165"/>
      <c r="MHU4" s="165"/>
      <c r="MHV4" s="165"/>
      <c r="MHW4" s="165"/>
      <c r="MHX4" s="165"/>
      <c r="MHY4" s="165"/>
      <c r="MHZ4" s="165"/>
      <c r="MIA4" s="165"/>
      <c r="MIB4" s="165"/>
      <c r="MIC4" s="165"/>
      <c r="MID4" s="165"/>
      <c r="MIE4" s="165"/>
      <c r="MIF4" s="165"/>
      <c r="MIG4" s="165"/>
      <c r="MIH4" s="165"/>
      <c r="MII4" s="165"/>
      <c r="MIJ4" s="165"/>
      <c r="MIK4" s="165"/>
      <c r="MIL4" s="165"/>
      <c r="MIM4" s="165"/>
      <c r="MIN4" s="165"/>
      <c r="MIO4" s="165"/>
      <c r="MIP4" s="165"/>
      <c r="MIQ4" s="165"/>
      <c r="MIR4" s="165"/>
      <c r="MIS4" s="165"/>
      <c r="MIT4" s="165"/>
      <c r="MIU4" s="165"/>
      <c r="MIV4" s="165"/>
      <c r="MIW4" s="165"/>
      <c r="MIX4" s="165"/>
      <c r="MIY4" s="165"/>
      <c r="MIZ4" s="165"/>
      <c r="MJA4" s="165"/>
      <c r="MJB4" s="165"/>
      <c r="MJC4" s="165"/>
      <c r="MJD4" s="165"/>
      <c r="MJE4" s="165"/>
      <c r="MJF4" s="165"/>
      <c r="MJG4" s="165"/>
      <c r="MJH4" s="165"/>
      <c r="MJI4" s="165"/>
      <c r="MJJ4" s="165"/>
      <c r="MJK4" s="165"/>
      <c r="MJL4" s="165"/>
      <c r="MJM4" s="165"/>
      <c r="MJN4" s="165"/>
      <c r="MJO4" s="165"/>
      <c r="MJP4" s="165"/>
      <c r="MJQ4" s="165"/>
      <c r="MJR4" s="165"/>
      <c r="MJS4" s="165"/>
      <c r="MJT4" s="165"/>
      <c r="MJU4" s="165"/>
      <c r="MJV4" s="165"/>
      <c r="MJW4" s="165"/>
      <c r="MJX4" s="165"/>
      <c r="MJY4" s="165"/>
      <c r="MJZ4" s="165"/>
      <c r="MKA4" s="165"/>
      <c r="MKB4" s="165"/>
      <c r="MKC4" s="165"/>
      <c r="MKD4" s="165"/>
      <c r="MKE4" s="165"/>
      <c r="MKF4" s="165"/>
      <c r="MKG4" s="165"/>
      <c r="MKH4" s="165"/>
      <c r="MKI4" s="165"/>
      <c r="MKJ4" s="165"/>
      <c r="MKK4" s="165"/>
      <c r="MKL4" s="165"/>
      <c r="MKM4" s="165"/>
      <c r="MKN4" s="165"/>
      <c r="MKO4" s="165"/>
      <c r="MKP4" s="165"/>
      <c r="MKQ4" s="165"/>
      <c r="MKR4" s="165"/>
      <c r="MKS4" s="165"/>
      <c r="MKT4" s="165"/>
      <c r="MKU4" s="165"/>
      <c r="MKV4" s="165"/>
      <c r="MKW4" s="165"/>
      <c r="MKX4" s="165"/>
      <c r="MKY4" s="165"/>
      <c r="MKZ4" s="165"/>
      <c r="MLA4" s="165"/>
      <c r="MLB4" s="165"/>
      <c r="MLC4" s="165"/>
      <c r="MLD4" s="165"/>
      <c r="MLE4" s="165"/>
      <c r="MLF4" s="165"/>
      <c r="MLG4" s="165"/>
      <c r="MLH4" s="165"/>
      <c r="MLI4" s="165"/>
      <c r="MLJ4" s="165"/>
      <c r="MLK4" s="165"/>
      <c r="MLL4" s="165"/>
      <c r="MLM4" s="165"/>
      <c r="MLN4" s="165"/>
      <c r="MLO4" s="165"/>
      <c r="MLP4" s="165"/>
      <c r="MLQ4" s="165"/>
      <c r="MLR4" s="165"/>
      <c r="MLS4" s="165"/>
      <c r="MLT4" s="165"/>
      <c r="MLU4" s="165"/>
      <c r="MLV4" s="165"/>
      <c r="MLW4" s="165"/>
      <c r="MLX4" s="165"/>
      <c r="MLY4" s="165"/>
      <c r="MLZ4" s="165"/>
      <c r="MMA4" s="165"/>
      <c r="MMB4" s="165"/>
      <c r="MMC4" s="165"/>
      <c r="MMD4" s="165"/>
      <c r="MME4" s="165"/>
      <c r="MMF4" s="165"/>
      <c r="MMG4" s="165"/>
      <c r="MMH4" s="165"/>
      <c r="MMI4" s="165"/>
      <c r="MMJ4" s="165"/>
      <c r="MMK4" s="165"/>
      <c r="MML4" s="165"/>
      <c r="MMM4" s="165"/>
      <c r="MMN4" s="165"/>
      <c r="MMO4" s="165"/>
      <c r="MMP4" s="165"/>
      <c r="MMQ4" s="165"/>
      <c r="MMR4" s="165"/>
      <c r="MMS4" s="165"/>
      <c r="MMT4" s="165"/>
      <c r="MMU4" s="165"/>
      <c r="MMV4" s="165"/>
      <c r="MMW4" s="165"/>
      <c r="MMX4" s="165"/>
      <c r="MMY4" s="165"/>
      <c r="MMZ4" s="165"/>
      <c r="MNA4" s="165"/>
      <c r="MNB4" s="165"/>
      <c r="MNC4" s="165"/>
      <c r="MND4" s="165"/>
      <c r="MNE4" s="165"/>
      <c r="MNF4" s="165"/>
      <c r="MNG4" s="165"/>
      <c r="MNH4" s="165"/>
      <c r="MNI4" s="165"/>
      <c r="MNJ4" s="165"/>
      <c r="MNK4" s="165"/>
      <c r="MNL4" s="165"/>
      <c r="MNM4" s="165"/>
      <c r="MNN4" s="165"/>
      <c r="MNO4" s="165"/>
      <c r="MNP4" s="165"/>
      <c r="MNQ4" s="165"/>
      <c r="MNR4" s="165"/>
      <c r="MNS4" s="165"/>
      <c r="MNT4" s="165"/>
      <c r="MNU4" s="165"/>
      <c r="MNV4" s="165"/>
      <c r="MNW4" s="165"/>
      <c r="MNX4" s="165"/>
      <c r="MNY4" s="165"/>
      <c r="MNZ4" s="165"/>
      <c r="MOA4" s="165"/>
      <c r="MOB4" s="165"/>
      <c r="MOC4" s="165"/>
      <c r="MOD4" s="165"/>
      <c r="MOE4" s="165"/>
      <c r="MOF4" s="165"/>
      <c r="MOG4" s="165"/>
      <c r="MOH4" s="165"/>
      <c r="MOI4" s="165"/>
      <c r="MOJ4" s="165"/>
      <c r="MOK4" s="165"/>
      <c r="MOL4" s="165"/>
      <c r="MOM4" s="165"/>
      <c r="MON4" s="165"/>
      <c r="MOO4" s="165"/>
      <c r="MOP4" s="165"/>
      <c r="MOQ4" s="165"/>
      <c r="MOR4" s="165"/>
      <c r="MOS4" s="165"/>
      <c r="MOT4" s="165"/>
      <c r="MOU4" s="165"/>
      <c r="MOV4" s="165"/>
      <c r="MOW4" s="165"/>
      <c r="MOX4" s="165"/>
      <c r="MOY4" s="165"/>
      <c r="MOZ4" s="165"/>
      <c r="MPA4" s="165"/>
      <c r="MPB4" s="165"/>
      <c r="MPC4" s="165"/>
      <c r="MPD4" s="165"/>
      <c r="MPE4" s="165"/>
      <c r="MPF4" s="165"/>
      <c r="MPG4" s="165"/>
      <c r="MPH4" s="165"/>
      <c r="MPI4" s="165"/>
      <c r="MPJ4" s="165"/>
      <c r="MPK4" s="165"/>
      <c r="MPL4" s="165"/>
      <c r="MPM4" s="165"/>
      <c r="MPN4" s="165"/>
      <c r="MPO4" s="165"/>
      <c r="MPP4" s="165"/>
      <c r="MPQ4" s="165"/>
      <c r="MPR4" s="165"/>
      <c r="MPS4" s="165"/>
      <c r="MPT4" s="165"/>
      <c r="MPU4" s="165"/>
      <c r="MPV4" s="165"/>
      <c r="MPW4" s="165"/>
      <c r="MPX4" s="165"/>
      <c r="MPY4" s="165"/>
      <c r="MPZ4" s="165"/>
      <c r="MQA4" s="165"/>
      <c r="MQB4" s="165"/>
      <c r="MQC4" s="165"/>
      <c r="MQD4" s="165"/>
      <c r="MQE4" s="165"/>
      <c r="MQF4" s="165"/>
      <c r="MQG4" s="165"/>
      <c r="MQH4" s="165"/>
      <c r="MQI4" s="165"/>
      <c r="MQJ4" s="165"/>
      <c r="MQK4" s="165"/>
      <c r="MQL4" s="165"/>
      <c r="MQM4" s="165"/>
      <c r="MQN4" s="165"/>
      <c r="MQO4" s="165"/>
      <c r="MQP4" s="165"/>
      <c r="MQQ4" s="165"/>
      <c r="MQR4" s="165"/>
      <c r="MQS4" s="165"/>
      <c r="MQT4" s="165"/>
      <c r="MQU4" s="165"/>
      <c r="MQV4" s="165"/>
      <c r="MQW4" s="165"/>
      <c r="MQX4" s="165"/>
      <c r="MQY4" s="165"/>
      <c r="MQZ4" s="165"/>
      <c r="MRA4" s="165"/>
      <c r="MRB4" s="165"/>
      <c r="MRC4" s="165"/>
      <c r="MRD4" s="165"/>
      <c r="MRE4" s="165"/>
      <c r="MRF4" s="165"/>
      <c r="MRG4" s="165"/>
      <c r="MRH4" s="165"/>
      <c r="MRI4" s="165"/>
      <c r="MRJ4" s="165"/>
      <c r="MRK4" s="165"/>
      <c r="MRL4" s="165"/>
      <c r="MRM4" s="165"/>
      <c r="MRN4" s="165"/>
      <c r="MRO4" s="165"/>
      <c r="MRP4" s="165"/>
      <c r="MRQ4" s="165"/>
      <c r="MRR4" s="165"/>
      <c r="MRS4" s="165"/>
      <c r="MRT4" s="165"/>
      <c r="MRU4" s="165"/>
      <c r="MRV4" s="165"/>
      <c r="MRW4" s="165"/>
      <c r="MRX4" s="165"/>
      <c r="MRY4" s="165"/>
      <c r="MRZ4" s="165"/>
      <c r="MSA4" s="165"/>
      <c r="MSB4" s="165"/>
      <c r="MSC4" s="165"/>
      <c r="MSD4" s="165"/>
      <c r="MSE4" s="165"/>
      <c r="MSF4" s="165"/>
      <c r="MSG4" s="165"/>
      <c r="MSH4" s="165"/>
      <c r="MSI4" s="165"/>
      <c r="MSJ4" s="165"/>
      <c r="MSK4" s="165"/>
      <c r="MSL4" s="165"/>
      <c r="MSM4" s="165"/>
      <c r="MSN4" s="165"/>
      <c r="MSO4" s="165"/>
      <c r="MSP4" s="165"/>
      <c r="MSQ4" s="165"/>
      <c r="MSR4" s="165"/>
      <c r="MSS4" s="165"/>
      <c r="MST4" s="165"/>
      <c r="MSU4" s="165"/>
      <c r="MSV4" s="165"/>
      <c r="MSW4" s="165"/>
      <c r="MSX4" s="165"/>
      <c r="MSY4" s="165"/>
      <c r="MSZ4" s="165"/>
      <c r="MTA4" s="165"/>
      <c r="MTB4" s="165"/>
      <c r="MTC4" s="165"/>
      <c r="MTD4" s="165"/>
      <c r="MTE4" s="165"/>
      <c r="MTF4" s="165"/>
      <c r="MTG4" s="165"/>
      <c r="MTH4" s="165"/>
      <c r="MTI4" s="165"/>
      <c r="MTJ4" s="165"/>
      <c r="MTK4" s="165"/>
      <c r="MTL4" s="165"/>
      <c r="MTM4" s="165"/>
      <c r="MTN4" s="165"/>
      <c r="MTO4" s="165"/>
      <c r="MTP4" s="165"/>
      <c r="MTQ4" s="165"/>
      <c r="MTR4" s="165"/>
      <c r="MTS4" s="165"/>
      <c r="MTT4" s="165"/>
      <c r="MTU4" s="165"/>
      <c r="MTV4" s="165"/>
      <c r="MTW4" s="165"/>
      <c r="MTX4" s="165"/>
      <c r="MTY4" s="165"/>
      <c r="MTZ4" s="165"/>
      <c r="MUA4" s="165"/>
      <c r="MUB4" s="165"/>
      <c r="MUC4" s="165"/>
      <c r="MUD4" s="165"/>
      <c r="MUE4" s="165"/>
      <c r="MUF4" s="165"/>
      <c r="MUG4" s="165"/>
      <c r="MUH4" s="165"/>
      <c r="MUI4" s="165"/>
      <c r="MUJ4" s="165"/>
      <c r="MUK4" s="165"/>
      <c r="MUL4" s="165"/>
      <c r="MUM4" s="165"/>
      <c r="MUN4" s="165"/>
      <c r="MUO4" s="165"/>
      <c r="MUP4" s="165"/>
      <c r="MUQ4" s="165"/>
      <c r="MUR4" s="165"/>
      <c r="MUS4" s="165"/>
      <c r="MUT4" s="165"/>
      <c r="MUU4" s="165"/>
      <c r="MUV4" s="165"/>
      <c r="MUW4" s="165"/>
      <c r="MUX4" s="165"/>
      <c r="MUY4" s="165"/>
      <c r="MUZ4" s="165"/>
      <c r="MVA4" s="165"/>
      <c r="MVB4" s="165"/>
      <c r="MVC4" s="165"/>
      <c r="MVD4" s="165"/>
      <c r="MVE4" s="165"/>
      <c r="MVF4" s="165"/>
      <c r="MVG4" s="165"/>
      <c r="MVH4" s="165"/>
      <c r="MVI4" s="165"/>
      <c r="MVJ4" s="165"/>
      <c r="MVK4" s="165"/>
      <c r="MVL4" s="165"/>
      <c r="MVM4" s="165"/>
      <c r="MVN4" s="165"/>
      <c r="MVO4" s="165"/>
      <c r="MVP4" s="165"/>
      <c r="MVQ4" s="165"/>
      <c r="MVR4" s="165"/>
      <c r="MVS4" s="165"/>
      <c r="MVT4" s="165"/>
      <c r="MVU4" s="165"/>
      <c r="MVV4" s="165"/>
      <c r="MVW4" s="165"/>
      <c r="MVX4" s="165"/>
      <c r="MVY4" s="165"/>
      <c r="MVZ4" s="165"/>
      <c r="MWA4" s="165"/>
      <c r="MWB4" s="165"/>
      <c r="MWC4" s="165"/>
      <c r="MWD4" s="165"/>
      <c r="MWE4" s="165"/>
      <c r="MWF4" s="165"/>
      <c r="MWG4" s="165"/>
      <c r="MWH4" s="165"/>
      <c r="MWI4" s="165"/>
      <c r="MWJ4" s="165"/>
      <c r="MWK4" s="165"/>
      <c r="MWL4" s="165"/>
      <c r="MWM4" s="165"/>
      <c r="MWN4" s="165"/>
      <c r="MWO4" s="165"/>
      <c r="MWP4" s="165"/>
      <c r="MWQ4" s="165"/>
      <c r="MWR4" s="165"/>
      <c r="MWS4" s="165"/>
      <c r="MWT4" s="165"/>
      <c r="MWU4" s="165"/>
      <c r="MWV4" s="165"/>
      <c r="MWW4" s="165"/>
      <c r="MWX4" s="165"/>
      <c r="MWY4" s="165"/>
      <c r="MWZ4" s="165"/>
      <c r="MXA4" s="165"/>
      <c r="MXB4" s="165"/>
      <c r="MXC4" s="165"/>
      <c r="MXD4" s="165"/>
      <c r="MXE4" s="165"/>
      <c r="MXF4" s="165"/>
      <c r="MXG4" s="165"/>
      <c r="MXH4" s="165"/>
      <c r="MXI4" s="165"/>
      <c r="MXJ4" s="165"/>
      <c r="MXK4" s="165"/>
      <c r="MXL4" s="165"/>
      <c r="MXM4" s="165"/>
      <c r="MXN4" s="165"/>
      <c r="MXO4" s="165"/>
      <c r="MXP4" s="165"/>
      <c r="MXQ4" s="165"/>
      <c r="MXR4" s="165"/>
      <c r="MXS4" s="165"/>
      <c r="MXT4" s="165"/>
      <c r="MXU4" s="165"/>
      <c r="MXV4" s="165"/>
      <c r="MXW4" s="165"/>
      <c r="MXX4" s="165"/>
      <c r="MXY4" s="165"/>
      <c r="MXZ4" s="165"/>
      <c r="MYA4" s="165"/>
      <c r="MYB4" s="165"/>
      <c r="MYC4" s="165"/>
      <c r="MYD4" s="165"/>
      <c r="MYE4" s="165"/>
      <c r="MYF4" s="165"/>
      <c r="MYG4" s="165"/>
      <c r="MYH4" s="165"/>
      <c r="MYI4" s="165"/>
      <c r="MYJ4" s="165"/>
      <c r="MYK4" s="165"/>
      <c r="MYL4" s="165"/>
      <c r="MYM4" s="165"/>
      <c r="MYN4" s="165"/>
      <c r="MYO4" s="165"/>
      <c r="MYP4" s="165"/>
      <c r="MYQ4" s="165"/>
      <c r="MYR4" s="165"/>
      <c r="MYS4" s="165"/>
      <c r="MYT4" s="165"/>
      <c r="MYU4" s="165"/>
      <c r="MYV4" s="165"/>
      <c r="MYW4" s="165"/>
      <c r="MYX4" s="165"/>
      <c r="MYY4" s="165"/>
      <c r="MYZ4" s="165"/>
      <c r="MZA4" s="165"/>
      <c r="MZB4" s="165"/>
      <c r="MZC4" s="165"/>
      <c r="MZD4" s="165"/>
      <c r="MZE4" s="165"/>
      <c r="MZF4" s="165"/>
      <c r="MZG4" s="165"/>
      <c r="MZH4" s="165"/>
      <c r="MZI4" s="165"/>
      <c r="MZJ4" s="165"/>
      <c r="MZK4" s="165"/>
      <c r="MZL4" s="165"/>
      <c r="MZM4" s="165"/>
      <c r="MZN4" s="165"/>
      <c r="MZO4" s="165"/>
      <c r="MZP4" s="165"/>
      <c r="MZQ4" s="165"/>
      <c r="MZR4" s="165"/>
      <c r="MZS4" s="165"/>
      <c r="MZT4" s="165"/>
      <c r="MZU4" s="165"/>
      <c r="MZV4" s="165"/>
      <c r="MZW4" s="165"/>
      <c r="MZX4" s="165"/>
      <c r="MZY4" s="165"/>
      <c r="MZZ4" s="165"/>
      <c r="NAA4" s="165"/>
      <c r="NAB4" s="165"/>
      <c r="NAC4" s="165"/>
      <c r="NAD4" s="165"/>
      <c r="NAE4" s="165"/>
      <c r="NAF4" s="165"/>
      <c r="NAG4" s="165"/>
      <c r="NAH4" s="165"/>
      <c r="NAI4" s="165"/>
      <c r="NAJ4" s="165"/>
      <c r="NAK4" s="165"/>
      <c r="NAL4" s="165"/>
      <c r="NAM4" s="165"/>
      <c r="NAN4" s="165"/>
      <c r="NAO4" s="165"/>
      <c r="NAP4" s="165"/>
      <c r="NAQ4" s="165"/>
      <c r="NAR4" s="165"/>
      <c r="NAS4" s="165"/>
      <c r="NAT4" s="165"/>
      <c r="NAU4" s="165"/>
      <c r="NAV4" s="165"/>
      <c r="NAW4" s="165"/>
      <c r="NAX4" s="165"/>
      <c r="NAY4" s="165"/>
      <c r="NAZ4" s="165"/>
      <c r="NBA4" s="165"/>
      <c r="NBB4" s="165"/>
      <c r="NBC4" s="165"/>
      <c r="NBD4" s="165"/>
      <c r="NBE4" s="165"/>
      <c r="NBF4" s="165"/>
      <c r="NBG4" s="165"/>
      <c r="NBH4" s="165"/>
      <c r="NBI4" s="165"/>
      <c r="NBJ4" s="165"/>
      <c r="NBK4" s="165"/>
      <c r="NBL4" s="165"/>
      <c r="NBM4" s="165"/>
      <c r="NBN4" s="165"/>
      <c r="NBO4" s="165"/>
      <c r="NBP4" s="165"/>
      <c r="NBQ4" s="165"/>
      <c r="NBR4" s="165"/>
      <c r="NBS4" s="165"/>
      <c r="NBT4" s="165"/>
      <c r="NBU4" s="165"/>
      <c r="NBV4" s="165"/>
      <c r="NBW4" s="165"/>
      <c r="NBX4" s="165"/>
      <c r="NBY4" s="165"/>
      <c r="NBZ4" s="165"/>
      <c r="NCA4" s="165"/>
      <c r="NCB4" s="165"/>
      <c r="NCC4" s="165"/>
      <c r="NCD4" s="165"/>
      <c r="NCE4" s="165"/>
      <c r="NCF4" s="165"/>
      <c r="NCG4" s="165"/>
      <c r="NCH4" s="165"/>
      <c r="NCI4" s="165"/>
      <c r="NCJ4" s="165"/>
      <c r="NCK4" s="165"/>
      <c r="NCL4" s="165"/>
      <c r="NCM4" s="165"/>
      <c r="NCN4" s="165"/>
      <c r="NCO4" s="165"/>
      <c r="NCP4" s="165"/>
      <c r="NCQ4" s="165"/>
      <c r="NCR4" s="165"/>
      <c r="NCS4" s="165"/>
      <c r="NCT4" s="165"/>
      <c r="NCU4" s="165"/>
      <c r="NCV4" s="165"/>
      <c r="NCW4" s="165"/>
      <c r="NCX4" s="165"/>
      <c r="NCY4" s="165"/>
      <c r="NCZ4" s="165"/>
      <c r="NDA4" s="165"/>
      <c r="NDB4" s="165"/>
      <c r="NDC4" s="165"/>
      <c r="NDD4" s="165"/>
      <c r="NDE4" s="165"/>
      <c r="NDF4" s="165"/>
      <c r="NDG4" s="165"/>
      <c r="NDH4" s="165"/>
      <c r="NDI4" s="165"/>
      <c r="NDJ4" s="165"/>
      <c r="NDK4" s="165"/>
      <c r="NDL4" s="165"/>
      <c r="NDM4" s="165"/>
      <c r="NDN4" s="165"/>
      <c r="NDO4" s="165"/>
      <c r="NDP4" s="165"/>
      <c r="NDQ4" s="165"/>
      <c r="NDR4" s="165"/>
      <c r="NDS4" s="165"/>
      <c r="NDT4" s="165"/>
      <c r="NDU4" s="165"/>
      <c r="NDV4" s="165"/>
      <c r="NDW4" s="165"/>
      <c r="NDX4" s="165"/>
      <c r="NDY4" s="165"/>
      <c r="NDZ4" s="165"/>
      <c r="NEA4" s="165"/>
      <c r="NEB4" s="165"/>
      <c r="NEC4" s="165"/>
      <c r="NED4" s="165"/>
      <c r="NEE4" s="165"/>
      <c r="NEF4" s="165"/>
      <c r="NEG4" s="165"/>
      <c r="NEH4" s="165"/>
      <c r="NEI4" s="165"/>
      <c r="NEJ4" s="165"/>
      <c r="NEK4" s="165"/>
      <c r="NEL4" s="165"/>
      <c r="NEM4" s="165"/>
      <c r="NEN4" s="165"/>
      <c r="NEO4" s="165"/>
      <c r="NEP4" s="165"/>
      <c r="NEQ4" s="165"/>
      <c r="NER4" s="165"/>
      <c r="NES4" s="165"/>
      <c r="NET4" s="165"/>
      <c r="NEU4" s="165"/>
      <c r="NEV4" s="165"/>
      <c r="NEW4" s="165"/>
      <c r="NEX4" s="165"/>
      <c r="NEY4" s="165"/>
      <c r="NEZ4" s="165"/>
      <c r="NFA4" s="165"/>
      <c r="NFB4" s="165"/>
      <c r="NFC4" s="165"/>
      <c r="NFD4" s="165"/>
      <c r="NFE4" s="165"/>
      <c r="NFF4" s="165"/>
      <c r="NFG4" s="165"/>
      <c r="NFH4" s="165"/>
      <c r="NFI4" s="165"/>
      <c r="NFJ4" s="165"/>
      <c r="NFK4" s="165"/>
      <c r="NFL4" s="165"/>
      <c r="NFM4" s="165"/>
      <c r="NFN4" s="165"/>
      <c r="NFO4" s="165"/>
      <c r="NFP4" s="165"/>
      <c r="NFQ4" s="165"/>
      <c r="NFR4" s="165"/>
      <c r="NFS4" s="165"/>
      <c r="NFT4" s="165"/>
      <c r="NFU4" s="165"/>
      <c r="NFV4" s="165"/>
      <c r="NFW4" s="165"/>
      <c r="NFX4" s="165"/>
      <c r="NFY4" s="165"/>
      <c r="NFZ4" s="165"/>
      <c r="NGA4" s="165"/>
      <c r="NGB4" s="165"/>
      <c r="NGC4" s="165"/>
      <c r="NGD4" s="165"/>
      <c r="NGE4" s="165"/>
      <c r="NGF4" s="165"/>
      <c r="NGG4" s="165"/>
      <c r="NGH4" s="165"/>
      <c r="NGI4" s="165"/>
      <c r="NGJ4" s="165"/>
      <c r="NGK4" s="165"/>
      <c r="NGL4" s="165"/>
      <c r="NGM4" s="165"/>
      <c r="NGN4" s="165"/>
      <c r="NGO4" s="165"/>
      <c r="NGP4" s="165"/>
      <c r="NGQ4" s="165"/>
      <c r="NGR4" s="165"/>
      <c r="NGS4" s="165"/>
      <c r="NGT4" s="165"/>
      <c r="NGU4" s="165"/>
      <c r="NGV4" s="165"/>
      <c r="NGW4" s="165"/>
      <c r="NGX4" s="165"/>
      <c r="NGY4" s="165"/>
      <c r="NGZ4" s="165"/>
      <c r="NHA4" s="165"/>
      <c r="NHB4" s="165"/>
      <c r="NHC4" s="165"/>
      <c r="NHD4" s="165"/>
      <c r="NHE4" s="165"/>
      <c r="NHF4" s="165"/>
      <c r="NHG4" s="165"/>
      <c r="NHH4" s="165"/>
      <c r="NHI4" s="165"/>
      <c r="NHJ4" s="165"/>
      <c r="NHK4" s="165"/>
      <c r="NHL4" s="165"/>
      <c r="NHM4" s="165"/>
      <c r="NHN4" s="165"/>
      <c r="NHO4" s="165"/>
      <c r="NHP4" s="165"/>
      <c r="NHQ4" s="165"/>
      <c r="NHR4" s="165"/>
      <c r="NHS4" s="165"/>
      <c r="NHT4" s="165"/>
      <c r="NHU4" s="165"/>
      <c r="NHV4" s="165"/>
      <c r="NHW4" s="165"/>
      <c r="NHX4" s="165"/>
      <c r="NHY4" s="165"/>
      <c r="NHZ4" s="165"/>
      <c r="NIA4" s="165"/>
      <c r="NIB4" s="165"/>
      <c r="NIC4" s="165"/>
      <c r="NID4" s="165"/>
      <c r="NIE4" s="165"/>
      <c r="NIF4" s="165"/>
      <c r="NIG4" s="165"/>
      <c r="NIH4" s="165"/>
      <c r="NII4" s="165"/>
      <c r="NIJ4" s="165"/>
      <c r="NIK4" s="165"/>
      <c r="NIL4" s="165"/>
      <c r="NIM4" s="165"/>
      <c r="NIN4" s="165"/>
      <c r="NIO4" s="165"/>
      <c r="NIP4" s="165"/>
      <c r="NIQ4" s="165"/>
      <c r="NIR4" s="165"/>
      <c r="NIS4" s="165"/>
      <c r="NIT4" s="165"/>
      <c r="NIU4" s="165"/>
      <c r="NIV4" s="165"/>
      <c r="NIW4" s="165"/>
      <c r="NIX4" s="165"/>
      <c r="NIY4" s="165"/>
      <c r="NIZ4" s="165"/>
      <c r="NJA4" s="165"/>
      <c r="NJB4" s="165"/>
      <c r="NJC4" s="165"/>
      <c r="NJD4" s="165"/>
      <c r="NJE4" s="165"/>
      <c r="NJF4" s="165"/>
      <c r="NJG4" s="165"/>
      <c r="NJH4" s="165"/>
      <c r="NJI4" s="165"/>
      <c r="NJJ4" s="165"/>
      <c r="NJK4" s="165"/>
      <c r="NJL4" s="165"/>
      <c r="NJM4" s="165"/>
      <c r="NJN4" s="165"/>
      <c r="NJO4" s="165"/>
      <c r="NJP4" s="165"/>
      <c r="NJQ4" s="165"/>
      <c r="NJR4" s="165"/>
      <c r="NJS4" s="165"/>
      <c r="NJT4" s="165"/>
      <c r="NJU4" s="165"/>
      <c r="NJV4" s="165"/>
      <c r="NJW4" s="165"/>
      <c r="NJX4" s="165"/>
      <c r="NJY4" s="165"/>
      <c r="NJZ4" s="165"/>
      <c r="NKA4" s="165"/>
      <c r="NKB4" s="165"/>
      <c r="NKC4" s="165"/>
      <c r="NKD4" s="165"/>
      <c r="NKE4" s="165"/>
      <c r="NKF4" s="165"/>
      <c r="NKG4" s="165"/>
      <c r="NKH4" s="165"/>
      <c r="NKI4" s="165"/>
      <c r="NKJ4" s="165"/>
      <c r="NKK4" s="165"/>
      <c r="NKL4" s="165"/>
      <c r="NKM4" s="165"/>
      <c r="NKN4" s="165"/>
      <c r="NKO4" s="165"/>
      <c r="NKP4" s="165"/>
      <c r="NKQ4" s="165"/>
      <c r="NKR4" s="165"/>
      <c r="NKS4" s="165"/>
      <c r="NKT4" s="165"/>
      <c r="NKU4" s="165"/>
      <c r="NKV4" s="165"/>
      <c r="NKW4" s="165"/>
      <c r="NKX4" s="165"/>
      <c r="NKY4" s="165"/>
      <c r="NKZ4" s="165"/>
      <c r="NLA4" s="165"/>
      <c r="NLB4" s="165"/>
      <c r="NLC4" s="165"/>
      <c r="NLD4" s="165"/>
      <c r="NLE4" s="165"/>
      <c r="NLF4" s="165"/>
      <c r="NLG4" s="165"/>
      <c r="NLH4" s="165"/>
      <c r="NLI4" s="165"/>
      <c r="NLJ4" s="165"/>
      <c r="NLK4" s="165"/>
      <c r="NLL4" s="165"/>
      <c r="NLM4" s="165"/>
      <c r="NLN4" s="165"/>
      <c r="NLO4" s="165"/>
      <c r="NLP4" s="165"/>
      <c r="NLQ4" s="165"/>
      <c r="NLR4" s="165"/>
      <c r="NLS4" s="165"/>
      <c r="NLT4" s="165"/>
      <c r="NLU4" s="165"/>
      <c r="NLV4" s="165"/>
      <c r="NLW4" s="165"/>
      <c r="NLX4" s="165"/>
      <c r="NLY4" s="165"/>
      <c r="NLZ4" s="165"/>
      <c r="NMA4" s="165"/>
      <c r="NMB4" s="165"/>
      <c r="NMC4" s="165"/>
      <c r="NMD4" s="165"/>
      <c r="NME4" s="165"/>
      <c r="NMF4" s="165"/>
      <c r="NMG4" s="165"/>
      <c r="NMH4" s="165"/>
      <c r="NMI4" s="165"/>
      <c r="NMJ4" s="165"/>
      <c r="NMK4" s="165"/>
      <c r="NML4" s="165"/>
      <c r="NMM4" s="165"/>
      <c r="NMN4" s="165"/>
      <c r="NMO4" s="165"/>
      <c r="NMP4" s="165"/>
      <c r="NMQ4" s="165"/>
      <c r="NMR4" s="165"/>
      <c r="NMS4" s="165"/>
      <c r="NMT4" s="165"/>
      <c r="NMU4" s="165"/>
      <c r="NMV4" s="165"/>
      <c r="NMW4" s="165"/>
      <c r="NMX4" s="165"/>
      <c r="NMY4" s="165"/>
      <c r="NMZ4" s="165"/>
      <c r="NNA4" s="165"/>
      <c r="NNB4" s="165"/>
      <c r="NNC4" s="165"/>
      <c r="NND4" s="165"/>
      <c r="NNE4" s="165"/>
      <c r="NNF4" s="165"/>
      <c r="NNG4" s="165"/>
      <c r="NNH4" s="165"/>
      <c r="NNI4" s="165"/>
      <c r="NNJ4" s="165"/>
      <c r="NNK4" s="165"/>
      <c r="NNL4" s="165"/>
      <c r="NNM4" s="165"/>
      <c r="NNN4" s="165"/>
      <c r="NNO4" s="165"/>
      <c r="NNP4" s="165"/>
      <c r="NNQ4" s="165"/>
      <c r="NNR4" s="165"/>
      <c r="NNS4" s="165"/>
      <c r="NNT4" s="165"/>
      <c r="NNU4" s="165"/>
      <c r="NNV4" s="165"/>
      <c r="NNW4" s="165"/>
      <c r="NNX4" s="165"/>
      <c r="NNY4" s="165"/>
      <c r="NNZ4" s="165"/>
      <c r="NOA4" s="165"/>
      <c r="NOB4" s="165"/>
      <c r="NOC4" s="165"/>
      <c r="NOD4" s="165"/>
      <c r="NOE4" s="165"/>
      <c r="NOF4" s="165"/>
      <c r="NOG4" s="165"/>
      <c r="NOH4" s="165"/>
      <c r="NOI4" s="165"/>
      <c r="NOJ4" s="165"/>
      <c r="NOK4" s="165"/>
      <c r="NOL4" s="165"/>
      <c r="NOM4" s="165"/>
      <c r="NON4" s="165"/>
      <c r="NOO4" s="165"/>
      <c r="NOP4" s="165"/>
      <c r="NOQ4" s="165"/>
      <c r="NOR4" s="165"/>
      <c r="NOS4" s="165"/>
      <c r="NOT4" s="165"/>
      <c r="NOU4" s="165"/>
      <c r="NOV4" s="165"/>
      <c r="NOW4" s="165"/>
      <c r="NOX4" s="165"/>
      <c r="NOY4" s="165"/>
      <c r="NOZ4" s="165"/>
      <c r="NPA4" s="165"/>
      <c r="NPB4" s="165"/>
      <c r="NPC4" s="165"/>
      <c r="NPD4" s="165"/>
      <c r="NPE4" s="165"/>
      <c r="NPF4" s="165"/>
      <c r="NPG4" s="165"/>
      <c r="NPH4" s="165"/>
      <c r="NPI4" s="165"/>
      <c r="NPJ4" s="165"/>
      <c r="NPK4" s="165"/>
      <c r="NPL4" s="165"/>
      <c r="NPM4" s="165"/>
      <c r="NPN4" s="165"/>
      <c r="NPO4" s="165"/>
      <c r="NPP4" s="165"/>
      <c r="NPQ4" s="165"/>
      <c r="NPR4" s="165"/>
      <c r="NPS4" s="165"/>
      <c r="NPT4" s="165"/>
      <c r="NPU4" s="165"/>
      <c r="NPV4" s="165"/>
      <c r="NPW4" s="165"/>
      <c r="NPX4" s="165"/>
      <c r="NPY4" s="165"/>
      <c r="NPZ4" s="165"/>
      <c r="NQA4" s="165"/>
      <c r="NQB4" s="165"/>
      <c r="NQC4" s="165"/>
      <c r="NQD4" s="165"/>
      <c r="NQE4" s="165"/>
      <c r="NQF4" s="165"/>
      <c r="NQG4" s="165"/>
      <c r="NQH4" s="165"/>
      <c r="NQI4" s="165"/>
      <c r="NQJ4" s="165"/>
      <c r="NQK4" s="165"/>
      <c r="NQL4" s="165"/>
      <c r="NQM4" s="165"/>
      <c r="NQN4" s="165"/>
      <c r="NQO4" s="165"/>
      <c r="NQP4" s="165"/>
      <c r="NQQ4" s="165"/>
      <c r="NQR4" s="165"/>
      <c r="NQS4" s="165"/>
      <c r="NQT4" s="165"/>
      <c r="NQU4" s="165"/>
      <c r="NQV4" s="165"/>
      <c r="NQW4" s="165"/>
      <c r="NQX4" s="165"/>
      <c r="NQY4" s="165"/>
      <c r="NQZ4" s="165"/>
      <c r="NRA4" s="165"/>
      <c r="NRB4" s="165"/>
      <c r="NRC4" s="165"/>
      <c r="NRD4" s="165"/>
      <c r="NRE4" s="165"/>
      <c r="NRF4" s="165"/>
      <c r="NRG4" s="165"/>
      <c r="NRH4" s="165"/>
      <c r="NRI4" s="165"/>
      <c r="NRJ4" s="165"/>
      <c r="NRK4" s="165"/>
      <c r="NRL4" s="165"/>
      <c r="NRM4" s="165"/>
      <c r="NRN4" s="165"/>
      <c r="NRO4" s="165"/>
      <c r="NRP4" s="165"/>
      <c r="NRQ4" s="165"/>
      <c r="NRR4" s="165"/>
      <c r="NRS4" s="165"/>
      <c r="NRT4" s="165"/>
      <c r="NRU4" s="165"/>
      <c r="NRV4" s="165"/>
      <c r="NRW4" s="165"/>
      <c r="NRX4" s="165"/>
      <c r="NRY4" s="165"/>
      <c r="NRZ4" s="165"/>
      <c r="NSA4" s="165"/>
      <c r="NSB4" s="165"/>
      <c r="NSC4" s="165"/>
      <c r="NSD4" s="165"/>
      <c r="NSE4" s="165"/>
      <c r="NSF4" s="165"/>
      <c r="NSG4" s="165"/>
      <c r="NSH4" s="165"/>
      <c r="NSI4" s="165"/>
      <c r="NSJ4" s="165"/>
      <c r="NSK4" s="165"/>
      <c r="NSL4" s="165"/>
      <c r="NSM4" s="165"/>
      <c r="NSN4" s="165"/>
      <c r="NSO4" s="165"/>
      <c r="NSP4" s="165"/>
      <c r="NSQ4" s="165"/>
      <c r="NSR4" s="165"/>
      <c r="NSS4" s="165"/>
      <c r="NST4" s="165"/>
      <c r="NSU4" s="165"/>
      <c r="NSV4" s="165"/>
      <c r="NSW4" s="165"/>
      <c r="NSX4" s="165"/>
      <c r="NSY4" s="165"/>
      <c r="NSZ4" s="165"/>
      <c r="NTA4" s="165"/>
      <c r="NTB4" s="165"/>
      <c r="NTC4" s="165"/>
      <c r="NTD4" s="165"/>
      <c r="NTE4" s="165"/>
      <c r="NTF4" s="165"/>
      <c r="NTG4" s="165"/>
      <c r="NTH4" s="165"/>
      <c r="NTI4" s="165"/>
      <c r="NTJ4" s="165"/>
      <c r="NTK4" s="165"/>
      <c r="NTL4" s="165"/>
      <c r="NTM4" s="165"/>
      <c r="NTN4" s="165"/>
      <c r="NTO4" s="165"/>
      <c r="NTP4" s="165"/>
      <c r="NTQ4" s="165"/>
      <c r="NTR4" s="165"/>
      <c r="NTS4" s="165"/>
      <c r="NTT4" s="165"/>
      <c r="NTU4" s="165"/>
      <c r="NTV4" s="165"/>
      <c r="NTW4" s="165"/>
      <c r="NTX4" s="165"/>
      <c r="NTY4" s="165"/>
      <c r="NTZ4" s="165"/>
      <c r="NUA4" s="165"/>
      <c r="NUB4" s="165"/>
      <c r="NUC4" s="165"/>
      <c r="NUD4" s="165"/>
      <c r="NUE4" s="165"/>
      <c r="NUF4" s="165"/>
      <c r="NUG4" s="165"/>
      <c r="NUH4" s="165"/>
      <c r="NUI4" s="165"/>
      <c r="NUJ4" s="165"/>
      <c r="NUK4" s="165"/>
      <c r="NUL4" s="165"/>
      <c r="NUM4" s="165"/>
      <c r="NUN4" s="165"/>
      <c r="NUO4" s="165"/>
      <c r="NUP4" s="165"/>
      <c r="NUQ4" s="165"/>
      <c r="NUR4" s="165"/>
      <c r="NUS4" s="165"/>
      <c r="NUT4" s="165"/>
      <c r="NUU4" s="165"/>
      <c r="NUV4" s="165"/>
      <c r="NUW4" s="165"/>
      <c r="NUX4" s="165"/>
      <c r="NUY4" s="165"/>
      <c r="NUZ4" s="165"/>
      <c r="NVA4" s="165"/>
      <c r="NVB4" s="165"/>
      <c r="NVC4" s="165"/>
      <c r="NVD4" s="165"/>
      <c r="NVE4" s="165"/>
      <c r="NVF4" s="165"/>
      <c r="NVG4" s="165"/>
      <c r="NVH4" s="165"/>
      <c r="NVI4" s="165"/>
      <c r="NVJ4" s="165"/>
      <c r="NVK4" s="165"/>
      <c r="NVL4" s="165"/>
      <c r="NVM4" s="165"/>
      <c r="NVN4" s="165"/>
      <c r="NVO4" s="165"/>
      <c r="NVP4" s="165"/>
      <c r="NVQ4" s="165"/>
      <c r="NVR4" s="165"/>
      <c r="NVS4" s="165"/>
      <c r="NVT4" s="165"/>
      <c r="NVU4" s="165"/>
      <c r="NVV4" s="165"/>
      <c r="NVW4" s="165"/>
      <c r="NVX4" s="165"/>
      <c r="NVY4" s="165"/>
      <c r="NVZ4" s="165"/>
      <c r="NWA4" s="165"/>
      <c r="NWB4" s="165"/>
      <c r="NWC4" s="165"/>
      <c r="NWD4" s="165"/>
      <c r="NWE4" s="165"/>
      <c r="NWF4" s="165"/>
      <c r="NWG4" s="165"/>
      <c r="NWH4" s="165"/>
      <c r="NWI4" s="165"/>
      <c r="NWJ4" s="165"/>
      <c r="NWK4" s="165"/>
      <c r="NWL4" s="165"/>
      <c r="NWM4" s="165"/>
      <c r="NWN4" s="165"/>
      <c r="NWO4" s="165"/>
      <c r="NWP4" s="165"/>
      <c r="NWQ4" s="165"/>
      <c r="NWR4" s="165"/>
      <c r="NWS4" s="165"/>
      <c r="NWT4" s="165"/>
      <c r="NWU4" s="165"/>
      <c r="NWV4" s="165"/>
      <c r="NWW4" s="165"/>
      <c r="NWX4" s="165"/>
      <c r="NWY4" s="165"/>
      <c r="NWZ4" s="165"/>
      <c r="NXA4" s="165"/>
      <c r="NXB4" s="165"/>
      <c r="NXC4" s="165"/>
      <c r="NXD4" s="165"/>
      <c r="NXE4" s="165"/>
      <c r="NXF4" s="165"/>
      <c r="NXG4" s="165"/>
      <c r="NXH4" s="165"/>
      <c r="NXI4" s="165"/>
      <c r="NXJ4" s="165"/>
      <c r="NXK4" s="165"/>
      <c r="NXL4" s="165"/>
      <c r="NXM4" s="165"/>
      <c r="NXN4" s="165"/>
      <c r="NXO4" s="165"/>
      <c r="NXP4" s="165"/>
      <c r="NXQ4" s="165"/>
      <c r="NXR4" s="165"/>
      <c r="NXS4" s="165"/>
      <c r="NXT4" s="165"/>
      <c r="NXU4" s="165"/>
      <c r="NXV4" s="165"/>
      <c r="NXW4" s="165"/>
      <c r="NXX4" s="165"/>
      <c r="NXY4" s="165"/>
      <c r="NXZ4" s="165"/>
      <c r="NYA4" s="165"/>
      <c r="NYB4" s="165"/>
      <c r="NYC4" s="165"/>
      <c r="NYD4" s="165"/>
      <c r="NYE4" s="165"/>
      <c r="NYF4" s="165"/>
      <c r="NYG4" s="165"/>
      <c r="NYH4" s="165"/>
      <c r="NYI4" s="165"/>
      <c r="NYJ4" s="165"/>
      <c r="NYK4" s="165"/>
      <c r="NYL4" s="165"/>
      <c r="NYM4" s="165"/>
      <c r="NYN4" s="165"/>
      <c r="NYO4" s="165"/>
      <c r="NYP4" s="165"/>
      <c r="NYQ4" s="165"/>
      <c r="NYR4" s="165"/>
      <c r="NYS4" s="165"/>
      <c r="NYT4" s="165"/>
      <c r="NYU4" s="165"/>
      <c r="NYV4" s="165"/>
      <c r="NYW4" s="165"/>
      <c r="NYX4" s="165"/>
      <c r="NYY4" s="165"/>
      <c r="NYZ4" s="165"/>
      <c r="NZA4" s="165"/>
      <c r="NZB4" s="165"/>
      <c r="NZC4" s="165"/>
      <c r="NZD4" s="165"/>
      <c r="NZE4" s="165"/>
      <c r="NZF4" s="165"/>
      <c r="NZG4" s="165"/>
      <c r="NZH4" s="165"/>
      <c r="NZI4" s="165"/>
      <c r="NZJ4" s="165"/>
      <c r="NZK4" s="165"/>
      <c r="NZL4" s="165"/>
      <c r="NZM4" s="165"/>
      <c r="NZN4" s="165"/>
      <c r="NZO4" s="165"/>
      <c r="NZP4" s="165"/>
      <c r="NZQ4" s="165"/>
      <c r="NZR4" s="165"/>
      <c r="NZS4" s="165"/>
      <c r="NZT4" s="165"/>
      <c r="NZU4" s="165"/>
      <c r="NZV4" s="165"/>
      <c r="NZW4" s="165"/>
      <c r="NZX4" s="165"/>
      <c r="NZY4" s="165"/>
      <c r="NZZ4" s="165"/>
      <c r="OAA4" s="165"/>
      <c r="OAB4" s="165"/>
      <c r="OAC4" s="165"/>
      <c r="OAD4" s="165"/>
      <c r="OAE4" s="165"/>
      <c r="OAF4" s="165"/>
      <c r="OAG4" s="165"/>
      <c r="OAH4" s="165"/>
      <c r="OAI4" s="165"/>
      <c r="OAJ4" s="165"/>
      <c r="OAK4" s="165"/>
      <c r="OAL4" s="165"/>
      <c r="OAM4" s="165"/>
      <c r="OAN4" s="165"/>
      <c r="OAO4" s="165"/>
      <c r="OAP4" s="165"/>
      <c r="OAQ4" s="165"/>
      <c r="OAR4" s="165"/>
      <c r="OAS4" s="165"/>
      <c r="OAT4" s="165"/>
      <c r="OAU4" s="165"/>
      <c r="OAV4" s="165"/>
      <c r="OAW4" s="165"/>
      <c r="OAX4" s="165"/>
      <c r="OAY4" s="165"/>
      <c r="OAZ4" s="165"/>
      <c r="OBA4" s="165"/>
      <c r="OBB4" s="165"/>
      <c r="OBC4" s="165"/>
      <c r="OBD4" s="165"/>
      <c r="OBE4" s="165"/>
      <c r="OBF4" s="165"/>
      <c r="OBG4" s="165"/>
      <c r="OBH4" s="165"/>
      <c r="OBI4" s="165"/>
      <c r="OBJ4" s="165"/>
      <c r="OBK4" s="165"/>
      <c r="OBL4" s="165"/>
      <c r="OBM4" s="165"/>
      <c r="OBN4" s="165"/>
      <c r="OBO4" s="165"/>
      <c r="OBP4" s="165"/>
      <c r="OBQ4" s="165"/>
      <c r="OBR4" s="165"/>
      <c r="OBS4" s="165"/>
      <c r="OBT4" s="165"/>
      <c r="OBU4" s="165"/>
      <c r="OBV4" s="165"/>
      <c r="OBW4" s="165"/>
      <c r="OBX4" s="165"/>
      <c r="OBY4" s="165"/>
      <c r="OBZ4" s="165"/>
      <c r="OCA4" s="165"/>
      <c r="OCB4" s="165"/>
      <c r="OCC4" s="165"/>
      <c r="OCD4" s="165"/>
      <c r="OCE4" s="165"/>
      <c r="OCF4" s="165"/>
      <c r="OCG4" s="165"/>
      <c r="OCH4" s="165"/>
      <c r="OCI4" s="165"/>
      <c r="OCJ4" s="165"/>
      <c r="OCK4" s="165"/>
      <c r="OCL4" s="165"/>
      <c r="OCM4" s="165"/>
      <c r="OCN4" s="165"/>
      <c r="OCO4" s="165"/>
      <c r="OCP4" s="165"/>
      <c r="OCQ4" s="165"/>
      <c r="OCR4" s="165"/>
      <c r="OCS4" s="165"/>
      <c r="OCT4" s="165"/>
      <c r="OCU4" s="165"/>
      <c r="OCV4" s="165"/>
      <c r="OCW4" s="165"/>
      <c r="OCX4" s="165"/>
      <c r="OCY4" s="165"/>
      <c r="OCZ4" s="165"/>
      <c r="ODA4" s="165"/>
      <c r="ODB4" s="165"/>
      <c r="ODC4" s="165"/>
      <c r="ODD4" s="165"/>
      <c r="ODE4" s="165"/>
      <c r="ODF4" s="165"/>
      <c r="ODG4" s="165"/>
      <c r="ODH4" s="165"/>
      <c r="ODI4" s="165"/>
      <c r="ODJ4" s="165"/>
      <c r="ODK4" s="165"/>
      <c r="ODL4" s="165"/>
      <c r="ODM4" s="165"/>
      <c r="ODN4" s="165"/>
      <c r="ODO4" s="165"/>
      <c r="ODP4" s="165"/>
      <c r="ODQ4" s="165"/>
      <c r="ODR4" s="165"/>
      <c r="ODS4" s="165"/>
      <c r="ODT4" s="165"/>
      <c r="ODU4" s="165"/>
      <c r="ODV4" s="165"/>
      <c r="ODW4" s="165"/>
      <c r="ODX4" s="165"/>
      <c r="ODY4" s="165"/>
      <c r="ODZ4" s="165"/>
      <c r="OEA4" s="165"/>
      <c r="OEB4" s="165"/>
      <c r="OEC4" s="165"/>
      <c r="OED4" s="165"/>
      <c r="OEE4" s="165"/>
      <c r="OEF4" s="165"/>
      <c r="OEG4" s="165"/>
      <c r="OEH4" s="165"/>
      <c r="OEI4" s="165"/>
      <c r="OEJ4" s="165"/>
      <c r="OEK4" s="165"/>
      <c r="OEL4" s="165"/>
      <c r="OEM4" s="165"/>
      <c r="OEN4" s="165"/>
      <c r="OEO4" s="165"/>
      <c r="OEP4" s="165"/>
      <c r="OEQ4" s="165"/>
      <c r="OER4" s="165"/>
      <c r="OES4" s="165"/>
      <c r="OET4" s="165"/>
      <c r="OEU4" s="165"/>
      <c r="OEV4" s="165"/>
      <c r="OEW4" s="165"/>
      <c r="OEX4" s="165"/>
      <c r="OEY4" s="165"/>
      <c r="OEZ4" s="165"/>
      <c r="OFA4" s="165"/>
      <c r="OFB4" s="165"/>
      <c r="OFC4" s="165"/>
      <c r="OFD4" s="165"/>
      <c r="OFE4" s="165"/>
      <c r="OFF4" s="165"/>
      <c r="OFG4" s="165"/>
      <c r="OFH4" s="165"/>
      <c r="OFI4" s="165"/>
      <c r="OFJ4" s="165"/>
      <c r="OFK4" s="165"/>
      <c r="OFL4" s="165"/>
      <c r="OFM4" s="165"/>
      <c r="OFN4" s="165"/>
      <c r="OFO4" s="165"/>
      <c r="OFP4" s="165"/>
      <c r="OFQ4" s="165"/>
      <c r="OFR4" s="165"/>
      <c r="OFS4" s="165"/>
      <c r="OFT4" s="165"/>
      <c r="OFU4" s="165"/>
      <c r="OFV4" s="165"/>
      <c r="OFW4" s="165"/>
      <c r="OFX4" s="165"/>
      <c r="OFY4" s="165"/>
      <c r="OFZ4" s="165"/>
      <c r="OGA4" s="165"/>
      <c r="OGB4" s="165"/>
      <c r="OGC4" s="165"/>
      <c r="OGD4" s="165"/>
      <c r="OGE4" s="165"/>
      <c r="OGF4" s="165"/>
      <c r="OGG4" s="165"/>
      <c r="OGH4" s="165"/>
      <c r="OGI4" s="165"/>
      <c r="OGJ4" s="165"/>
      <c r="OGK4" s="165"/>
      <c r="OGL4" s="165"/>
      <c r="OGM4" s="165"/>
      <c r="OGN4" s="165"/>
      <c r="OGO4" s="165"/>
      <c r="OGP4" s="165"/>
      <c r="OGQ4" s="165"/>
      <c r="OGR4" s="165"/>
      <c r="OGS4" s="165"/>
      <c r="OGT4" s="165"/>
      <c r="OGU4" s="165"/>
      <c r="OGV4" s="165"/>
      <c r="OGW4" s="165"/>
      <c r="OGX4" s="165"/>
      <c r="OGY4" s="165"/>
      <c r="OGZ4" s="165"/>
      <c r="OHA4" s="165"/>
      <c r="OHB4" s="165"/>
      <c r="OHC4" s="165"/>
      <c r="OHD4" s="165"/>
      <c r="OHE4" s="165"/>
      <c r="OHF4" s="165"/>
      <c r="OHG4" s="165"/>
      <c r="OHH4" s="165"/>
      <c r="OHI4" s="165"/>
      <c r="OHJ4" s="165"/>
      <c r="OHK4" s="165"/>
      <c r="OHL4" s="165"/>
      <c r="OHM4" s="165"/>
      <c r="OHN4" s="165"/>
      <c r="OHO4" s="165"/>
      <c r="OHP4" s="165"/>
      <c r="OHQ4" s="165"/>
      <c r="OHR4" s="165"/>
      <c r="OHS4" s="165"/>
      <c r="OHT4" s="165"/>
      <c r="OHU4" s="165"/>
      <c r="OHV4" s="165"/>
      <c r="OHW4" s="165"/>
      <c r="OHX4" s="165"/>
      <c r="OHY4" s="165"/>
      <c r="OHZ4" s="165"/>
      <c r="OIA4" s="165"/>
      <c r="OIB4" s="165"/>
      <c r="OIC4" s="165"/>
      <c r="OID4" s="165"/>
      <c r="OIE4" s="165"/>
      <c r="OIF4" s="165"/>
      <c r="OIG4" s="165"/>
      <c r="OIH4" s="165"/>
      <c r="OII4" s="165"/>
      <c r="OIJ4" s="165"/>
      <c r="OIK4" s="165"/>
      <c r="OIL4" s="165"/>
      <c r="OIM4" s="165"/>
      <c r="OIN4" s="165"/>
      <c r="OIO4" s="165"/>
      <c r="OIP4" s="165"/>
      <c r="OIQ4" s="165"/>
      <c r="OIR4" s="165"/>
      <c r="OIS4" s="165"/>
      <c r="OIT4" s="165"/>
      <c r="OIU4" s="165"/>
      <c r="OIV4" s="165"/>
      <c r="OIW4" s="165"/>
      <c r="OIX4" s="165"/>
      <c r="OIY4" s="165"/>
      <c r="OIZ4" s="165"/>
      <c r="OJA4" s="165"/>
      <c r="OJB4" s="165"/>
      <c r="OJC4" s="165"/>
      <c r="OJD4" s="165"/>
      <c r="OJE4" s="165"/>
      <c r="OJF4" s="165"/>
      <c r="OJG4" s="165"/>
      <c r="OJH4" s="165"/>
      <c r="OJI4" s="165"/>
      <c r="OJJ4" s="165"/>
      <c r="OJK4" s="165"/>
      <c r="OJL4" s="165"/>
      <c r="OJM4" s="165"/>
      <c r="OJN4" s="165"/>
      <c r="OJO4" s="165"/>
      <c r="OJP4" s="165"/>
      <c r="OJQ4" s="165"/>
      <c r="OJR4" s="165"/>
      <c r="OJS4" s="165"/>
      <c r="OJT4" s="165"/>
      <c r="OJU4" s="165"/>
      <c r="OJV4" s="165"/>
      <c r="OJW4" s="165"/>
      <c r="OJX4" s="165"/>
      <c r="OJY4" s="165"/>
      <c r="OJZ4" s="165"/>
      <c r="OKA4" s="165"/>
      <c r="OKB4" s="165"/>
      <c r="OKC4" s="165"/>
      <c r="OKD4" s="165"/>
      <c r="OKE4" s="165"/>
      <c r="OKF4" s="165"/>
      <c r="OKG4" s="165"/>
      <c r="OKH4" s="165"/>
      <c r="OKI4" s="165"/>
      <c r="OKJ4" s="165"/>
      <c r="OKK4" s="165"/>
      <c r="OKL4" s="165"/>
      <c r="OKM4" s="165"/>
      <c r="OKN4" s="165"/>
      <c r="OKO4" s="165"/>
      <c r="OKP4" s="165"/>
      <c r="OKQ4" s="165"/>
      <c r="OKR4" s="165"/>
      <c r="OKS4" s="165"/>
      <c r="OKT4" s="165"/>
      <c r="OKU4" s="165"/>
      <c r="OKV4" s="165"/>
      <c r="OKW4" s="165"/>
      <c r="OKX4" s="165"/>
      <c r="OKY4" s="165"/>
      <c r="OKZ4" s="165"/>
      <c r="OLA4" s="165"/>
      <c r="OLB4" s="165"/>
      <c r="OLC4" s="165"/>
      <c r="OLD4" s="165"/>
      <c r="OLE4" s="165"/>
      <c r="OLF4" s="165"/>
      <c r="OLG4" s="165"/>
      <c r="OLH4" s="165"/>
      <c r="OLI4" s="165"/>
      <c r="OLJ4" s="165"/>
      <c r="OLK4" s="165"/>
      <c r="OLL4" s="165"/>
      <c r="OLM4" s="165"/>
      <c r="OLN4" s="165"/>
      <c r="OLO4" s="165"/>
      <c r="OLP4" s="165"/>
      <c r="OLQ4" s="165"/>
      <c r="OLR4" s="165"/>
      <c r="OLS4" s="165"/>
      <c r="OLT4" s="165"/>
      <c r="OLU4" s="165"/>
      <c r="OLV4" s="165"/>
      <c r="OLW4" s="165"/>
      <c r="OLX4" s="165"/>
      <c r="OLY4" s="165"/>
      <c r="OLZ4" s="165"/>
      <c r="OMA4" s="165"/>
      <c r="OMB4" s="165"/>
      <c r="OMC4" s="165"/>
      <c r="OMD4" s="165"/>
      <c r="OME4" s="165"/>
      <c r="OMF4" s="165"/>
      <c r="OMG4" s="165"/>
      <c r="OMH4" s="165"/>
      <c r="OMI4" s="165"/>
      <c r="OMJ4" s="165"/>
      <c r="OMK4" s="165"/>
      <c r="OML4" s="165"/>
      <c r="OMM4" s="165"/>
      <c r="OMN4" s="165"/>
      <c r="OMO4" s="165"/>
      <c r="OMP4" s="165"/>
      <c r="OMQ4" s="165"/>
      <c r="OMR4" s="165"/>
      <c r="OMS4" s="165"/>
      <c r="OMT4" s="165"/>
      <c r="OMU4" s="165"/>
      <c r="OMV4" s="165"/>
      <c r="OMW4" s="165"/>
      <c r="OMX4" s="165"/>
      <c r="OMY4" s="165"/>
      <c r="OMZ4" s="165"/>
      <c r="ONA4" s="165"/>
      <c r="ONB4" s="165"/>
      <c r="ONC4" s="165"/>
      <c r="OND4" s="165"/>
      <c r="ONE4" s="165"/>
      <c r="ONF4" s="165"/>
      <c r="ONG4" s="165"/>
      <c r="ONH4" s="165"/>
      <c r="ONI4" s="165"/>
      <c r="ONJ4" s="165"/>
      <c r="ONK4" s="165"/>
      <c r="ONL4" s="165"/>
      <c r="ONM4" s="165"/>
      <c r="ONN4" s="165"/>
      <c r="ONO4" s="165"/>
      <c r="ONP4" s="165"/>
      <c r="ONQ4" s="165"/>
      <c r="ONR4" s="165"/>
      <c r="ONS4" s="165"/>
      <c r="ONT4" s="165"/>
      <c r="ONU4" s="165"/>
      <c r="ONV4" s="165"/>
      <c r="ONW4" s="165"/>
      <c r="ONX4" s="165"/>
      <c r="ONY4" s="165"/>
      <c r="ONZ4" s="165"/>
      <c r="OOA4" s="165"/>
      <c r="OOB4" s="165"/>
      <c r="OOC4" s="165"/>
      <c r="OOD4" s="165"/>
      <c r="OOE4" s="165"/>
      <c r="OOF4" s="165"/>
      <c r="OOG4" s="165"/>
      <c r="OOH4" s="165"/>
      <c r="OOI4" s="165"/>
      <c r="OOJ4" s="165"/>
      <c r="OOK4" s="165"/>
      <c r="OOL4" s="165"/>
      <c r="OOM4" s="165"/>
      <c r="OON4" s="165"/>
      <c r="OOO4" s="165"/>
      <c r="OOP4" s="165"/>
      <c r="OOQ4" s="165"/>
      <c r="OOR4" s="165"/>
      <c r="OOS4" s="165"/>
      <c r="OOT4" s="165"/>
      <c r="OOU4" s="165"/>
      <c r="OOV4" s="165"/>
      <c r="OOW4" s="165"/>
      <c r="OOX4" s="165"/>
      <c r="OOY4" s="165"/>
      <c r="OOZ4" s="165"/>
      <c r="OPA4" s="165"/>
      <c r="OPB4" s="165"/>
      <c r="OPC4" s="165"/>
      <c r="OPD4" s="165"/>
      <c r="OPE4" s="165"/>
      <c r="OPF4" s="165"/>
      <c r="OPG4" s="165"/>
      <c r="OPH4" s="165"/>
      <c r="OPI4" s="165"/>
      <c r="OPJ4" s="165"/>
      <c r="OPK4" s="165"/>
      <c r="OPL4" s="165"/>
      <c r="OPM4" s="165"/>
      <c r="OPN4" s="165"/>
      <c r="OPO4" s="165"/>
      <c r="OPP4" s="165"/>
      <c r="OPQ4" s="165"/>
      <c r="OPR4" s="165"/>
      <c r="OPS4" s="165"/>
      <c r="OPT4" s="165"/>
      <c r="OPU4" s="165"/>
      <c r="OPV4" s="165"/>
      <c r="OPW4" s="165"/>
      <c r="OPX4" s="165"/>
      <c r="OPY4" s="165"/>
      <c r="OPZ4" s="165"/>
      <c r="OQA4" s="165"/>
      <c r="OQB4" s="165"/>
      <c r="OQC4" s="165"/>
      <c r="OQD4" s="165"/>
      <c r="OQE4" s="165"/>
      <c r="OQF4" s="165"/>
      <c r="OQG4" s="165"/>
      <c r="OQH4" s="165"/>
      <c r="OQI4" s="165"/>
      <c r="OQJ4" s="165"/>
      <c r="OQK4" s="165"/>
      <c r="OQL4" s="165"/>
      <c r="OQM4" s="165"/>
      <c r="OQN4" s="165"/>
      <c r="OQO4" s="165"/>
      <c r="OQP4" s="165"/>
      <c r="OQQ4" s="165"/>
      <c r="OQR4" s="165"/>
      <c r="OQS4" s="165"/>
      <c r="OQT4" s="165"/>
      <c r="OQU4" s="165"/>
      <c r="OQV4" s="165"/>
      <c r="OQW4" s="165"/>
      <c r="OQX4" s="165"/>
      <c r="OQY4" s="165"/>
      <c r="OQZ4" s="165"/>
      <c r="ORA4" s="165"/>
      <c r="ORB4" s="165"/>
      <c r="ORC4" s="165"/>
      <c r="ORD4" s="165"/>
      <c r="ORE4" s="165"/>
      <c r="ORF4" s="165"/>
      <c r="ORG4" s="165"/>
      <c r="ORH4" s="165"/>
      <c r="ORI4" s="165"/>
      <c r="ORJ4" s="165"/>
      <c r="ORK4" s="165"/>
      <c r="ORL4" s="165"/>
      <c r="ORM4" s="165"/>
      <c r="ORN4" s="165"/>
      <c r="ORO4" s="165"/>
      <c r="ORP4" s="165"/>
      <c r="ORQ4" s="165"/>
      <c r="ORR4" s="165"/>
      <c r="ORS4" s="165"/>
      <c r="ORT4" s="165"/>
      <c r="ORU4" s="165"/>
      <c r="ORV4" s="165"/>
      <c r="ORW4" s="165"/>
      <c r="ORX4" s="165"/>
      <c r="ORY4" s="165"/>
      <c r="ORZ4" s="165"/>
      <c r="OSA4" s="165"/>
      <c r="OSB4" s="165"/>
      <c r="OSC4" s="165"/>
      <c r="OSD4" s="165"/>
      <c r="OSE4" s="165"/>
      <c r="OSF4" s="165"/>
      <c r="OSG4" s="165"/>
      <c r="OSH4" s="165"/>
      <c r="OSI4" s="165"/>
      <c r="OSJ4" s="165"/>
      <c r="OSK4" s="165"/>
      <c r="OSL4" s="165"/>
      <c r="OSM4" s="165"/>
      <c r="OSN4" s="165"/>
      <c r="OSO4" s="165"/>
      <c r="OSP4" s="165"/>
      <c r="OSQ4" s="165"/>
      <c r="OSR4" s="165"/>
      <c r="OSS4" s="165"/>
      <c r="OST4" s="165"/>
      <c r="OSU4" s="165"/>
      <c r="OSV4" s="165"/>
      <c r="OSW4" s="165"/>
      <c r="OSX4" s="165"/>
      <c r="OSY4" s="165"/>
      <c r="OSZ4" s="165"/>
      <c r="OTA4" s="165"/>
      <c r="OTB4" s="165"/>
      <c r="OTC4" s="165"/>
      <c r="OTD4" s="165"/>
      <c r="OTE4" s="165"/>
      <c r="OTF4" s="165"/>
      <c r="OTG4" s="165"/>
      <c r="OTH4" s="165"/>
      <c r="OTI4" s="165"/>
      <c r="OTJ4" s="165"/>
      <c r="OTK4" s="165"/>
      <c r="OTL4" s="165"/>
      <c r="OTM4" s="165"/>
      <c r="OTN4" s="165"/>
      <c r="OTO4" s="165"/>
      <c r="OTP4" s="165"/>
      <c r="OTQ4" s="165"/>
      <c r="OTR4" s="165"/>
      <c r="OTS4" s="165"/>
      <c r="OTT4" s="165"/>
      <c r="OTU4" s="165"/>
      <c r="OTV4" s="165"/>
      <c r="OTW4" s="165"/>
      <c r="OTX4" s="165"/>
      <c r="OTY4" s="165"/>
      <c r="OTZ4" s="165"/>
      <c r="OUA4" s="165"/>
      <c r="OUB4" s="165"/>
      <c r="OUC4" s="165"/>
      <c r="OUD4" s="165"/>
      <c r="OUE4" s="165"/>
      <c r="OUF4" s="165"/>
      <c r="OUG4" s="165"/>
      <c r="OUH4" s="165"/>
      <c r="OUI4" s="165"/>
      <c r="OUJ4" s="165"/>
      <c r="OUK4" s="165"/>
      <c r="OUL4" s="165"/>
      <c r="OUM4" s="165"/>
      <c r="OUN4" s="165"/>
      <c r="OUO4" s="165"/>
      <c r="OUP4" s="165"/>
      <c r="OUQ4" s="165"/>
      <c r="OUR4" s="165"/>
      <c r="OUS4" s="165"/>
      <c r="OUT4" s="165"/>
      <c r="OUU4" s="165"/>
      <c r="OUV4" s="165"/>
      <c r="OUW4" s="165"/>
      <c r="OUX4" s="165"/>
      <c r="OUY4" s="165"/>
      <c r="OUZ4" s="165"/>
      <c r="OVA4" s="165"/>
      <c r="OVB4" s="165"/>
      <c r="OVC4" s="165"/>
      <c r="OVD4" s="165"/>
      <c r="OVE4" s="165"/>
      <c r="OVF4" s="165"/>
      <c r="OVG4" s="165"/>
      <c r="OVH4" s="165"/>
      <c r="OVI4" s="165"/>
      <c r="OVJ4" s="165"/>
      <c r="OVK4" s="165"/>
      <c r="OVL4" s="165"/>
      <c r="OVM4" s="165"/>
      <c r="OVN4" s="165"/>
      <c r="OVO4" s="165"/>
      <c r="OVP4" s="165"/>
      <c r="OVQ4" s="165"/>
      <c r="OVR4" s="165"/>
      <c r="OVS4" s="165"/>
      <c r="OVT4" s="165"/>
      <c r="OVU4" s="165"/>
      <c r="OVV4" s="165"/>
      <c r="OVW4" s="165"/>
      <c r="OVX4" s="165"/>
      <c r="OVY4" s="165"/>
      <c r="OVZ4" s="165"/>
      <c r="OWA4" s="165"/>
      <c r="OWB4" s="165"/>
      <c r="OWC4" s="165"/>
      <c r="OWD4" s="165"/>
      <c r="OWE4" s="165"/>
      <c r="OWF4" s="165"/>
      <c r="OWG4" s="165"/>
      <c r="OWH4" s="165"/>
      <c r="OWI4" s="165"/>
      <c r="OWJ4" s="165"/>
      <c r="OWK4" s="165"/>
      <c r="OWL4" s="165"/>
      <c r="OWM4" s="165"/>
      <c r="OWN4" s="165"/>
      <c r="OWO4" s="165"/>
      <c r="OWP4" s="165"/>
      <c r="OWQ4" s="165"/>
      <c r="OWR4" s="165"/>
      <c r="OWS4" s="165"/>
      <c r="OWT4" s="165"/>
      <c r="OWU4" s="165"/>
      <c r="OWV4" s="165"/>
      <c r="OWW4" s="165"/>
      <c r="OWX4" s="165"/>
      <c r="OWY4" s="165"/>
      <c r="OWZ4" s="165"/>
      <c r="OXA4" s="165"/>
      <c r="OXB4" s="165"/>
      <c r="OXC4" s="165"/>
      <c r="OXD4" s="165"/>
      <c r="OXE4" s="165"/>
      <c r="OXF4" s="165"/>
      <c r="OXG4" s="165"/>
      <c r="OXH4" s="165"/>
      <c r="OXI4" s="165"/>
      <c r="OXJ4" s="165"/>
      <c r="OXK4" s="165"/>
      <c r="OXL4" s="165"/>
      <c r="OXM4" s="165"/>
      <c r="OXN4" s="165"/>
      <c r="OXO4" s="165"/>
      <c r="OXP4" s="165"/>
      <c r="OXQ4" s="165"/>
      <c r="OXR4" s="165"/>
      <c r="OXS4" s="165"/>
      <c r="OXT4" s="165"/>
      <c r="OXU4" s="165"/>
      <c r="OXV4" s="165"/>
      <c r="OXW4" s="165"/>
      <c r="OXX4" s="165"/>
      <c r="OXY4" s="165"/>
      <c r="OXZ4" s="165"/>
      <c r="OYA4" s="165"/>
      <c r="OYB4" s="165"/>
      <c r="OYC4" s="165"/>
      <c r="OYD4" s="165"/>
      <c r="OYE4" s="165"/>
      <c r="OYF4" s="165"/>
      <c r="OYG4" s="165"/>
      <c r="OYH4" s="165"/>
      <c r="OYI4" s="165"/>
      <c r="OYJ4" s="165"/>
      <c r="OYK4" s="165"/>
      <c r="OYL4" s="165"/>
      <c r="OYM4" s="165"/>
      <c r="OYN4" s="165"/>
      <c r="OYO4" s="165"/>
      <c r="OYP4" s="165"/>
      <c r="OYQ4" s="165"/>
      <c r="OYR4" s="165"/>
      <c r="OYS4" s="165"/>
      <c r="OYT4" s="165"/>
      <c r="OYU4" s="165"/>
      <c r="OYV4" s="165"/>
      <c r="OYW4" s="165"/>
      <c r="OYX4" s="165"/>
      <c r="OYY4" s="165"/>
      <c r="OYZ4" s="165"/>
      <c r="OZA4" s="165"/>
      <c r="OZB4" s="165"/>
      <c r="OZC4" s="165"/>
      <c r="OZD4" s="165"/>
      <c r="OZE4" s="165"/>
      <c r="OZF4" s="165"/>
      <c r="OZG4" s="165"/>
      <c r="OZH4" s="165"/>
      <c r="OZI4" s="165"/>
      <c r="OZJ4" s="165"/>
      <c r="OZK4" s="165"/>
      <c r="OZL4" s="165"/>
      <c r="OZM4" s="165"/>
      <c r="OZN4" s="165"/>
      <c r="OZO4" s="165"/>
      <c r="OZP4" s="165"/>
      <c r="OZQ4" s="165"/>
      <c r="OZR4" s="165"/>
      <c r="OZS4" s="165"/>
      <c r="OZT4" s="165"/>
      <c r="OZU4" s="165"/>
      <c r="OZV4" s="165"/>
      <c r="OZW4" s="165"/>
      <c r="OZX4" s="165"/>
      <c r="OZY4" s="165"/>
      <c r="OZZ4" s="165"/>
      <c r="PAA4" s="165"/>
      <c r="PAB4" s="165"/>
      <c r="PAC4" s="165"/>
      <c r="PAD4" s="165"/>
      <c r="PAE4" s="165"/>
      <c r="PAF4" s="165"/>
      <c r="PAG4" s="165"/>
      <c r="PAH4" s="165"/>
      <c r="PAI4" s="165"/>
      <c r="PAJ4" s="165"/>
      <c r="PAK4" s="165"/>
      <c r="PAL4" s="165"/>
      <c r="PAM4" s="165"/>
      <c r="PAN4" s="165"/>
      <c r="PAO4" s="165"/>
      <c r="PAP4" s="165"/>
      <c r="PAQ4" s="165"/>
      <c r="PAR4" s="165"/>
      <c r="PAS4" s="165"/>
      <c r="PAT4" s="165"/>
      <c r="PAU4" s="165"/>
      <c r="PAV4" s="165"/>
      <c r="PAW4" s="165"/>
      <c r="PAX4" s="165"/>
      <c r="PAY4" s="165"/>
      <c r="PAZ4" s="165"/>
      <c r="PBA4" s="165"/>
      <c r="PBB4" s="165"/>
      <c r="PBC4" s="165"/>
      <c r="PBD4" s="165"/>
      <c r="PBE4" s="165"/>
      <c r="PBF4" s="165"/>
      <c r="PBG4" s="165"/>
      <c r="PBH4" s="165"/>
      <c r="PBI4" s="165"/>
      <c r="PBJ4" s="165"/>
      <c r="PBK4" s="165"/>
      <c r="PBL4" s="165"/>
      <c r="PBM4" s="165"/>
      <c r="PBN4" s="165"/>
      <c r="PBO4" s="165"/>
      <c r="PBP4" s="165"/>
      <c r="PBQ4" s="165"/>
      <c r="PBR4" s="165"/>
      <c r="PBS4" s="165"/>
      <c r="PBT4" s="165"/>
      <c r="PBU4" s="165"/>
      <c r="PBV4" s="165"/>
      <c r="PBW4" s="165"/>
      <c r="PBX4" s="165"/>
      <c r="PBY4" s="165"/>
      <c r="PBZ4" s="165"/>
      <c r="PCA4" s="165"/>
      <c r="PCB4" s="165"/>
      <c r="PCC4" s="165"/>
      <c r="PCD4" s="165"/>
      <c r="PCE4" s="165"/>
      <c r="PCF4" s="165"/>
      <c r="PCG4" s="165"/>
      <c r="PCH4" s="165"/>
      <c r="PCI4" s="165"/>
      <c r="PCJ4" s="165"/>
      <c r="PCK4" s="165"/>
      <c r="PCL4" s="165"/>
      <c r="PCM4" s="165"/>
      <c r="PCN4" s="165"/>
      <c r="PCO4" s="165"/>
      <c r="PCP4" s="165"/>
      <c r="PCQ4" s="165"/>
      <c r="PCR4" s="165"/>
      <c r="PCS4" s="165"/>
      <c r="PCT4" s="165"/>
      <c r="PCU4" s="165"/>
      <c r="PCV4" s="165"/>
      <c r="PCW4" s="165"/>
      <c r="PCX4" s="165"/>
      <c r="PCY4" s="165"/>
      <c r="PCZ4" s="165"/>
      <c r="PDA4" s="165"/>
      <c r="PDB4" s="165"/>
      <c r="PDC4" s="165"/>
      <c r="PDD4" s="165"/>
      <c r="PDE4" s="165"/>
      <c r="PDF4" s="165"/>
      <c r="PDG4" s="165"/>
      <c r="PDH4" s="165"/>
      <c r="PDI4" s="165"/>
      <c r="PDJ4" s="165"/>
      <c r="PDK4" s="165"/>
      <c r="PDL4" s="165"/>
      <c r="PDM4" s="165"/>
      <c r="PDN4" s="165"/>
      <c r="PDO4" s="165"/>
      <c r="PDP4" s="165"/>
      <c r="PDQ4" s="165"/>
      <c r="PDR4" s="165"/>
      <c r="PDS4" s="165"/>
      <c r="PDT4" s="165"/>
      <c r="PDU4" s="165"/>
      <c r="PDV4" s="165"/>
      <c r="PDW4" s="165"/>
      <c r="PDX4" s="165"/>
      <c r="PDY4" s="165"/>
      <c r="PDZ4" s="165"/>
      <c r="PEA4" s="165"/>
      <c r="PEB4" s="165"/>
      <c r="PEC4" s="165"/>
      <c r="PED4" s="165"/>
      <c r="PEE4" s="165"/>
      <c r="PEF4" s="165"/>
      <c r="PEG4" s="165"/>
      <c r="PEH4" s="165"/>
      <c r="PEI4" s="165"/>
      <c r="PEJ4" s="165"/>
      <c r="PEK4" s="165"/>
      <c r="PEL4" s="165"/>
      <c r="PEM4" s="165"/>
      <c r="PEN4" s="165"/>
      <c r="PEO4" s="165"/>
      <c r="PEP4" s="165"/>
      <c r="PEQ4" s="165"/>
      <c r="PER4" s="165"/>
      <c r="PES4" s="165"/>
      <c r="PET4" s="165"/>
      <c r="PEU4" s="165"/>
      <c r="PEV4" s="165"/>
      <c r="PEW4" s="165"/>
      <c r="PEX4" s="165"/>
      <c r="PEY4" s="165"/>
      <c r="PEZ4" s="165"/>
      <c r="PFA4" s="165"/>
      <c r="PFB4" s="165"/>
      <c r="PFC4" s="165"/>
      <c r="PFD4" s="165"/>
      <c r="PFE4" s="165"/>
      <c r="PFF4" s="165"/>
      <c r="PFG4" s="165"/>
      <c r="PFH4" s="165"/>
      <c r="PFI4" s="165"/>
      <c r="PFJ4" s="165"/>
      <c r="PFK4" s="165"/>
      <c r="PFL4" s="165"/>
      <c r="PFM4" s="165"/>
      <c r="PFN4" s="165"/>
      <c r="PFO4" s="165"/>
      <c r="PFP4" s="165"/>
      <c r="PFQ4" s="165"/>
      <c r="PFR4" s="165"/>
      <c r="PFS4" s="165"/>
      <c r="PFT4" s="165"/>
      <c r="PFU4" s="165"/>
      <c r="PFV4" s="165"/>
      <c r="PFW4" s="165"/>
      <c r="PFX4" s="165"/>
      <c r="PFY4" s="165"/>
      <c r="PFZ4" s="165"/>
      <c r="PGA4" s="165"/>
      <c r="PGB4" s="165"/>
      <c r="PGC4" s="165"/>
      <c r="PGD4" s="165"/>
      <c r="PGE4" s="165"/>
      <c r="PGF4" s="165"/>
      <c r="PGG4" s="165"/>
      <c r="PGH4" s="165"/>
      <c r="PGI4" s="165"/>
      <c r="PGJ4" s="165"/>
      <c r="PGK4" s="165"/>
      <c r="PGL4" s="165"/>
      <c r="PGM4" s="165"/>
      <c r="PGN4" s="165"/>
      <c r="PGO4" s="165"/>
      <c r="PGP4" s="165"/>
      <c r="PGQ4" s="165"/>
      <c r="PGR4" s="165"/>
      <c r="PGS4" s="165"/>
      <c r="PGT4" s="165"/>
      <c r="PGU4" s="165"/>
      <c r="PGV4" s="165"/>
      <c r="PGW4" s="165"/>
      <c r="PGX4" s="165"/>
      <c r="PGY4" s="165"/>
      <c r="PGZ4" s="165"/>
      <c r="PHA4" s="165"/>
      <c r="PHB4" s="165"/>
      <c r="PHC4" s="165"/>
      <c r="PHD4" s="165"/>
      <c r="PHE4" s="165"/>
      <c r="PHF4" s="165"/>
      <c r="PHG4" s="165"/>
      <c r="PHH4" s="165"/>
      <c r="PHI4" s="165"/>
      <c r="PHJ4" s="165"/>
      <c r="PHK4" s="165"/>
      <c r="PHL4" s="165"/>
      <c r="PHM4" s="165"/>
      <c r="PHN4" s="165"/>
      <c r="PHO4" s="165"/>
      <c r="PHP4" s="165"/>
      <c r="PHQ4" s="165"/>
      <c r="PHR4" s="165"/>
      <c r="PHS4" s="165"/>
      <c r="PHT4" s="165"/>
      <c r="PHU4" s="165"/>
      <c r="PHV4" s="165"/>
      <c r="PHW4" s="165"/>
      <c r="PHX4" s="165"/>
      <c r="PHY4" s="165"/>
      <c r="PHZ4" s="165"/>
      <c r="PIA4" s="165"/>
      <c r="PIB4" s="165"/>
      <c r="PIC4" s="165"/>
      <c r="PID4" s="165"/>
      <c r="PIE4" s="165"/>
      <c r="PIF4" s="165"/>
      <c r="PIG4" s="165"/>
      <c r="PIH4" s="165"/>
      <c r="PII4" s="165"/>
      <c r="PIJ4" s="165"/>
      <c r="PIK4" s="165"/>
      <c r="PIL4" s="165"/>
      <c r="PIM4" s="165"/>
      <c r="PIN4" s="165"/>
      <c r="PIO4" s="165"/>
      <c r="PIP4" s="165"/>
      <c r="PIQ4" s="165"/>
      <c r="PIR4" s="165"/>
      <c r="PIS4" s="165"/>
      <c r="PIT4" s="165"/>
      <c r="PIU4" s="165"/>
      <c r="PIV4" s="165"/>
      <c r="PIW4" s="165"/>
      <c r="PIX4" s="165"/>
      <c r="PIY4" s="165"/>
      <c r="PIZ4" s="165"/>
      <c r="PJA4" s="165"/>
      <c r="PJB4" s="165"/>
      <c r="PJC4" s="165"/>
      <c r="PJD4" s="165"/>
      <c r="PJE4" s="165"/>
      <c r="PJF4" s="165"/>
      <c r="PJG4" s="165"/>
      <c r="PJH4" s="165"/>
      <c r="PJI4" s="165"/>
      <c r="PJJ4" s="165"/>
      <c r="PJK4" s="165"/>
      <c r="PJL4" s="165"/>
      <c r="PJM4" s="165"/>
      <c r="PJN4" s="165"/>
      <c r="PJO4" s="165"/>
      <c r="PJP4" s="165"/>
      <c r="PJQ4" s="165"/>
      <c r="PJR4" s="165"/>
      <c r="PJS4" s="165"/>
      <c r="PJT4" s="165"/>
      <c r="PJU4" s="165"/>
      <c r="PJV4" s="165"/>
      <c r="PJW4" s="165"/>
      <c r="PJX4" s="165"/>
      <c r="PJY4" s="165"/>
      <c r="PJZ4" s="165"/>
      <c r="PKA4" s="165"/>
      <c r="PKB4" s="165"/>
      <c r="PKC4" s="165"/>
      <c r="PKD4" s="165"/>
      <c r="PKE4" s="165"/>
      <c r="PKF4" s="165"/>
      <c r="PKG4" s="165"/>
      <c r="PKH4" s="165"/>
      <c r="PKI4" s="165"/>
      <c r="PKJ4" s="165"/>
      <c r="PKK4" s="165"/>
      <c r="PKL4" s="165"/>
      <c r="PKM4" s="165"/>
      <c r="PKN4" s="165"/>
      <c r="PKO4" s="165"/>
      <c r="PKP4" s="165"/>
      <c r="PKQ4" s="165"/>
      <c r="PKR4" s="165"/>
      <c r="PKS4" s="165"/>
      <c r="PKT4" s="165"/>
      <c r="PKU4" s="165"/>
      <c r="PKV4" s="165"/>
      <c r="PKW4" s="165"/>
      <c r="PKX4" s="165"/>
      <c r="PKY4" s="165"/>
      <c r="PKZ4" s="165"/>
      <c r="PLA4" s="165"/>
      <c r="PLB4" s="165"/>
      <c r="PLC4" s="165"/>
      <c r="PLD4" s="165"/>
      <c r="PLE4" s="165"/>
      <c r="PLF4" s="165"/>
      <c r="PLG4" s="165"/>
      <c r="PLH4" s="165"/>
      <c r="PLI4" s="165"/>
      <c r="PLJ4" s="165"/>
      <c r="PLK4" s="165"/>
      <c r="PLL4" s="165"/>
      <c r="PLM4" s="165"/>
      <c r="PLN4" s="165"/>
      <c r="PLO4" s="165"/>
      <c r="PLP4" s="165"/>
      <c r="PLQ4" s="165"/>
      <c r="PLR4" s="165"/>
      <c r="PLS4" s="165"/>
      <c r="PLT4" s="165"/>
      <c r="PLU4" s="165"/>
      <c r="PLV4" s="165"/>
      <c r="PLW4" s="165"/>
      <c r="PLX4" s="165"/>
      <c r="PLY4" s="165"/>
      <c r="PLZ4" s="165"/>
      <c r="PMA4" s="165"/>
      <c r="PMB4" s="165"/>
      <c r="PMC4" s="165"/>
      <c r="PMD4" s="165"/>
      <c r="PME4" s="165"/>
      <c r="PMF4" s="165"/>
      <c r="PMG4" s="165"/>
      <c r="PMH4" s="165"/>
      <c r="PMI4" s="165"/>
      <c r="PMJ4" s="165"/>
      <c r="PMK4" s="165"/>
      <c r="PML4" s="165"/>
      <c r="PMM4" s="165"/>
      <c r="PMN4" s="165"/>
      <c r="PMO4" s="165"/>
      <c r="PMP4" s="165"/>
      <c r="PMQ4" s="165"/>
      <c r="PMR4" s="165"/>
      <c r="PMS4" s="165"/>
      <c r="PMT4" s="165"/>
      <c r="PMU4" s="165"/>
      <c r="PMV4" s="165"/>
      <c r="PMW4" s="165"/>
      <c r="PMX4" s="165"/>
      <c r="PMY4" s="165"/>
      <c r="PMZ4" s="165"/>
      <c r="PNA4" s="165"/>
      <c r="PNB4" s="165"/>
      <c r="PNC4" s="165"/>
      <c r="PND4" s="165"/>
      <c r="PNE4" s="165"/>
      <c r="PNF4" s="165"/>
      <c r="PNG4" s="165"/>
      <c r="PNH4" s="165"/>
      <c r="PNI4" s="165"/>
      <c r="PNJ4" s="165"/>
      <c r="PNK4" s="165"/>
      <c r="PNL4" s="165"/>
      <c r="PNM4" s="165"/>
      <c r="PNN4" s="165"/>
      <c r="PNO4" s="165"/>
      <c r="PNP4" s="165"/>
      <c r="PNQ4" s="165"/>
      <c r="PNR4" s="165"/>
      <c r="PNS4" s="165"/>
      <c r="PNT4" s="165"/>
      <c r="PNU4" s="165"/>
      <c r="PNV4" s="165"/>
      <c r="PNW4" s="165"/>
      <c r="PNX4" s="165"/>
      <c r="PNY4" s="165"/>
      <c r="PNZ4" s="165"/>
      <c r="POA4" s="165"/>
      <c r="POB4" s="165"/>
      <c r="POC4" s="165"/>
      <c r="POD4" s="165"/>
      <c r="POE4" s="165"/>
      <c r="POF4" s="165"/>
      <c r="POG4" s="165"/>
      <c r="POH4" s="165"/>
      <c r="POI4" s="165"/>
      <c r="POJ4" s="165"/>
      <c r="POK4" s="165"/>
      <c r="POL4" s="165"/>
      <c r="POM4" s="165"/>
      <c r="PON4" s="165"/>
      <c r="POO4" s="165"/>
      <c r="POP4" s="165"/>
      <c r="POQ4" s="165"/>
      <c r="POR4" s="165"/>
      <c r="POS4" s="165"/>
      <c r="POT4" s="165"/>
      <c r="POU4" s="165"/>
      <c r="POV4" s="165"/>
      <c r="POW4" s="165"/>
      <c r="POX4" s="165"/>
      <c r="POY4" s="165"/>
      <c r="POZ4" s="165"/>
      <c r="PPA4" s="165"/>
      <c r="PPB4" s="165"/>
      <c r="PPC4" s="165"/>
      <c r="PPD4" s="165"/>
      <c r="PPE4" s="165"/>
      <c r="PPF4" s="165"/>
      <c r="PPG4" s="165"/>
      <c r="PPH4" s="165"/>
      <c r="PPI4" s="165"/>
      <c r="PPJ4" s="165"/>
      <c r="PPK4" s="165"/>
      <c r="PPL4" s="165"/>
      <c r="PPM4" s="165"/>
      <c r="PPN4" s="165"/>
      <c r="PPO4" s="165"/>
      <c r="PPP4" s="165"/>
      <c r="PPQ4" s="165"/>
      <c r="PPR4" s="165"/>
      <c r="PPS4" s="165"/>
      <c r="PPT4" s="165"/>
      <c r="PPU4" s="165"/>
      <c r="PPV4" s="165"/>
      <c r="PPW4" s="165"/>
      <c r="PPX4" s="165"/>
      <c r="PPY4" s="165"/>
      <c r="PPZ4" s="165"/>
      <c r="PQA4" s="165"/>
      <c r="PQB4" s="165"/>
      <c r="PQC4" s="165"/>
      <c r="PQD4" s="165"/>
      <c r="PQE4" s="165"/>
      <c r="PQF4" s="165"/>
      <c r="PQG4" s="165"/>
      <c r="PQH4" s="165"/>
      <c r="PQI4" s="165"/>
      <c r="PQJ4" s="165"/>
      <c r="PQK4" s="165"/>
      <c r="PQL4" s="165"/>
      <c r="PQM4" s="165"/>
      <c r="PQN4" s="165"/>
      <c r="PQO4" s="165"/>
      <c r="PQP4" s="165"/>
      <c r="PQQ4" s="165"/>
      <c r="PQR4" s="165"/>
      <c r="PQS4" s="165"/>
      <c r="PQT4" s="165"/>
      <c r="PQU4" s="165"/>
      <c r="PQV4" s="165"/>
      <c r="PQW4" s="165"/>
      <c r="PQX4" s="165"/>
      <c r="PQY4" s="165"/>
      <c r="PQZ4" s="165"/>
      <c r="PRA4" s="165"/>
      <c r="PRB4" s="165"/>
      <c r="PRC4" s="165"/>
      <c r="PRD4" s="165"/>
      <c r="PRE4" s="165"/>
      <c r="PRF4" s="165"/>
      <c r="PRG4" s="165"/>
      <c r="PRH4" s="165"/>
      <c r="PRI4" s="165"/>
      <c r="PRJ4" s="165"/>
      <c r="PRK4" s="165"/>
      <c r="PRL4" s="165"/>
      <c r="PRM4" s="165"/>
      <c r="PRN4" s="165"/>
      <c r="PRO4" s="165"/>
      <c r="PRP4" s="165"/>
      <c r="PRQ4" s="165"/>
      <c r="PRR4" s="165"/>
      <c r="PRS4" s="165"/>
      <c r="PRT4" s="165"/>
      <c r="PRU4" s="165"/>
      <c r="PRV4" s="165"/>
      <c r="PRW4" s="165"/>
      <c r="PRX4" s="165"/>
      <c r="PRY4" s="165"/>
      <c r="PRZ4" s="165"/>
      <c r="PSA4" s="165"/>
      <c r="PSB4" s="165"/>
      <c r="PSC4" s="165"/>
      <c r="PSD4" s="165"/>
      <c r="PSE4" s="165"/>
      <c r="PSF4" s="165"/>
      <c r="PSG4" s="165"/>
      <c r="PSH4" s="165"/>
      <c r="PSI4" s="165"/>
      <c r="PSJ4" s="165"/>
      <c r="PSK4" s="165"/>
      <c r="PSL4" s="165"/>
      <c r="PSM4" s="165"/>
      <c r="PSN4" s="165"/>
      <c r="PSO4" s="165"/>
      <c r="PSP4" s="165"/>
      <c r="PSQ4" s="165"/>
      <c r="PSR4" s="165"/>
      <c r="PSS4" s="165"/>
      <c r="PST4" s="165"/>
      <c r="PSU4" s="165"/>
      <c r="PSV4" s="165"/>
      <c r="PSW4" s="165"/>
      <c r="PSX4" s="165"/>
      <c r="PSY4" s="165"/>
      <c r="PSZ4" s="165"/>
      <c r="PTA4" s="165"/>
      <c r="PTB4" s="165"/>
      <c r="PTC4" s="165"/>
      <c r="PTD4" s="165"/>
      <c r="PTE4" s="165"/>
      <c r="PTF4" s="165"/>
      <c r="PTG4" s="165"/>
      <c r="PTH4" s="165"/>
      <c r="PTI4" s="165"/>
      <c r="PTJ4" s="165"/>
      <c r="PTK4" s="165"/>
      <c r="PTL4" s="165"/>
      <c r="PTM4" s="165"/>
      <c r="PTN4" s="165"/>
      <c r="PTO4" s="165"/>
      <c r="PTP4" s="165"/>
      <c r="PTQ4" s="165"/>
      <c r="PTR4" s="165"/>
      <c r="PTS4" s="165"/>
      <c r="PTT4" s="165"/>
      <c r="PTU4" s="165"/>
      <c r="PTV4" s="165"/>
      <c r="PTW4" s="165"/>
      <c r="PTX4" s="165"/>
      <c r="PTY4" s="165"/>
      <c r="PTZ4" s="165"/>
      <c r="PUA4" s="165"/>
      <c r="PUB4" s="165"/>
      <c r="PUC4" s="165"/>
      <c r="PUD4" s="165"/>
      <c r="PUE4" s="165"/>
      <c r="PUF4" s="165"/>
      <c r="PUG4" s="165"/>
      <c r="PUH4" s="165"/>
      <c r="PUI4" s="165"/>
      <c r="PUJ4" s="165"/>
      <c r="PUK4" s="165"/>
      <c r="PUL4" s="165"/>
      <c r="PUM4" s="165"/>
      <c r="PUN4" s="165"/>
      <c r="PUO4" s="165"/>
      <c r="PUP4" s="165"/>
      <c r="PUQ4" s="165"/>
      <c r="PUR4" s="165"/>
      <c r="PUS4" s="165"/>
      <c r="PUT4" s="165"/>
      <c r="PUU4" s="165"/>
      <c r="PUV4" s="165"/>
      <c r="PUW4" s="165"/>
      <c r="PUX4" s="165"/>
      <c r="PUY4" s="165"/>
      <c r="PUZ4" s="165"/>
      <c r="PVA4" s="165"/>
      <c r="PVB4" s="165"/>
      <c r="PVC4" s="165"/>
      <c r="PVD4" s="165"/>
      <c r="PVE4" s="165"/>
      <c r="PVF4" s="165"/>
      <c r="PVG4" s="165"/>
      <c r="PVH4" s="165"/>
      <c r="PVI4" s="165"/>
      <c r="PVJ4" s="165"/>
      <c r="PVK4" s="165"/>
      <c r="PVL4" s="165"/>
      <c r="PVM4" s="165"/>
      <c r="PVN4" s="165"/>
      <c r="PVO4" s="165"/>
      <c r="PVP4" s="165"/>
      <c r="PVQ4" s="165"/>
      <c r="PVR4" s="165"/>
      <c r="PVS4" s="165"/>
      <c r="PVT4" s="165"/>
      <c r="PVU4" s="165"/>
      <c r="PVV4" s="165"/>
      <c r="PVW4" s="165"/>
      <c r="PVX4" s="165"/>
      <c r="PVY4" s="165"/>
      <c r="PVZ4" s="165"/>
      <c r="PWA4" s="165"/>
      <c r="PWB4" s="165"/>
      <c r="PWC4" s="165"/>
      <c r="PWD4" s="165"/>
      <c r="PWE4" s="165"/>
      <c r="PWF4" s="165"/>
      <c r="PWG4" s="165"/>
      <c r="PWH4" s="165"/>
      <c r="PWI4" s="165"/>
      <c r="PWJ4" s="165"/>
      <c r="PWK4" s="165"/>
      <c r="PWL4" s="165"/>
      <c r="PWM4" s="165"/>
      <c r="PWN4" s="165"/>
      <c r="PWO4" s="165"/>
      <c r="PWP4" s="165"/>
      <c r="PWQ4" s="165"/>
      <c r="PWR4" s="165"/>
      <c r="PWS4" s="165"/>
      <c r="PWT4" s="165"/>
      <c r="PWU4" s="165"/>
      <c r="PWV4" s="165"/>
      <c r="PWW4" s="165"/>
      <c r="PWX4" s="165"/>
      <c r="PWY4" s="165"/>
      <c r="PWZ4" s="165"/>
      <c r="PXA4" s="165"/>
      <c r="PXB4" s="165"/>
      <c r="PXC4" s="165"/>
      <c r="PXD4" s="165"/>
      <c r="PXE4" s="165"/>
      <c r="PXF4" s="165"/>
      <c r="PXG4" s="165"/>
      <c r="PXH4" s="165"/>
      <c r="PXI4" s="165"/>
      <c r="PXJ4" s="165"/>
      <c r="PXK4" s="165"/>
      <c r="PXL4" s="165"/>
      <c r="PXM4" s="165"/>
      <c r="PXN4" s="165"/>
      <c r="PXO4" s="165"/>
      <c r="PXP4" s="165"/>
      <c r="PXQ4" s="165"/>
      <c r="PXR4" s="165"/>
      <c r="PXS4" s="165"/>
      <c r="PXT4" s="165"/>
      <c r="PXU4" s="165"/>
      <c r="PXV4" s="165"/>
      <c r="PXW4" s="165"/>
      <c r="PXX4" s="165"/>
      <c r="PXY4" s="165"/>
      <c r="PXZ4" s="165"/>
      <c r="PYA4" s="165"/>
      <c r="PYB4" s="165"/>
      <c r="PYC4" s="165"/>
      <c r="PYD4" s="165"/>
      <c r="PYE4" s="165"/>
      <c r="PYF4" s="165"/>
      <c r="PYG4" s="165"/>
      <c r="PYH4" s="165"/>
      <c r="PYI4" s="165"/>
      <c r="PYJ4" s="165"/>
      <c r="PYK4" s="165"/>
      <c r="PYL4" s="165"/>
      <c r="PYM4" s="165"/>
      <c r="PYN4" s="165"/>
      <c r="PYO4" s="165"/>
      <c r="PYP4" s="165"/>
      <c r="PYQ4" s="165"/>
      <c r="PYR4" s="165"/>
      <c r="PYS4" s="165"/>
      <c r="PYT4" s="165"/>
      <c r="PYU4" s="165"/>
      <c r="PYV4" s="165"/>
      <c r="PYW4" s="165"/>
      <c r="PYX4" s="165"/>
      <c r="PYY4" s="165"/>
      <c r="PYZ4" s="165"/>
      <c r="PZA4" s="165"/>
      <c r="PZB4" s="165"/>
      <c r="PZC4" s="165"/>
      <c r="PZD4" s="165"/>
      <c r="PZE4" s="165"/>
      <c r="PZF4" s="165"/>
      <c r="PZG4" s="165"/>
      <c r="PZH4" s="165"/>
      <c r="PZI4" s="165"/>
      <c r="PZJ4" s="165"/>
      <c r="PZK4" s="165"/>
      <c r="PZL4" s="165"/>
      <c r="PZM4" s="165"/>
      <c r="PZN4" s="165"/>
      <c r="PZO4" s="165"/>
      <c r="PZP4" s="165"/>
      <c r="PZQ4" s="165"/>
      <c r="PZR4" s="165"/>
      <c r="PZS4" s="165"/>
      <c r="PZT4" s="165"/>
      <c r="PZU4" s="165"/>
      <c r="PZV4" s="165"/>
      <c r="PZW4" s="165"/>
      <c r="PZX4" s="165"/>
      <c r="PZY4" s="165"/>
      <c r="PZZ4" s="165"/>
      <c r="QAA4" s="165"/>
      <c r="QAB4" s="165"/>
      <c r="QAC4" s="165"/>
      <c r="QAD4" s="165"/>
      <c r="QAE4" s="165"/>
      <c r="QAF4" s="165"/>
      <c r="QAG4" s="165"/>
      <c r="QAH4" s="165"/>
      <c r="QAI4" s="165"/>
      <c r="QAJ4" s="165"/>
      <c r="QAK4" s="165"/>
      <c r="QAL4" s="165"/>
      <c r="QAM4" s="165"/>
      <c r="QAN4" s="165"/>
      <c r="QAO4" s="165"/>
      <c r="QAP4" s="165"/>
      <c r="QAQ4" s="165"/>
      <c r="QAR4" s="165"/>
      <c r="QAS4" s="165"/>
      <c r="QAT4" s="165"/>
      <c r="QAU4" s="165"/>
      <c r="QAV4" s="165"/>
      <c r="QAW4" s="165"/>
      <c r="QAX4" s="165"/>
      <c r="QAY4" s="165"/>
      <c r="QAZ4" s="165"/>
      <c r="QBA4" s="165"/>
      <c r="QBB4" s="165"/>
      <c r="QBC4" s="165"/>
      <c r="QBD4" s="165"/>
      <c r="QBE4" s="165"/>
      <c r="QBF4" s="165"/>
      <c r="QBG4" s="165"/>
      <c r="QBH4" s="165"/>
      <c r="QBI4" s="165"/>
      <c r="QBJ4" s="165"/>
      <c r="QBK4" s="165"/>
      <c r="QBL4" s="165"/>
      <c r="QBM4" s="165"/>
      <c r="QBN4" s="165"/>
      <c r="QBO4" s="165"/>
      <c r="QBP4" s="165"/>
      <c r="QBQ4" s="165"/>
      <c r="QBR4" s="165"/>
      <c r="QBS4" s="165"/>
      <c r="QBT4" s="165"/>
      <c r="QBU4" s="165"/>
      <c r="QBV4" s="165"/>
      <c r="QBW4" s="165"/>
      <c r="QBX4" s="165"/>
      <c r="QBY4" s="165"/>
      <c r="QBZ4" s="165"/>
      <c r="QCA4" s="165"/>
      <c r="QCB4" s="165"/>
      <c r="QCC4" s="165"/>
      <c r="QCD4" s="165"/>
      <c r="QCE4" s="165"/>
      <c r="QCF4" s="165"/>
      <c r="QCG4" s="165"/>
      <c r="QCH4" s="165"/>
      <c r="QCI4" s="165"/>
      <c r="QCJ4" s="165"/>
      <c r="QCK4" s="165"/>
      <c r="QCL4" s="165"/>
      <c r="QCM4" s="165"/>
      <c r="QCN4" s="165"/>
      <c r="QCO4" s="165"/>
      <c r="QCP4" s="165"/>
      <c r="QCQ4" s="165"/>
      <c r="QCR4" s="165"/>
      <c r="QCS4" s="165"/>
      <c r="QCT4" s="165"/>
      <c r="QCU4" s="165"/>
      <c r="QCV4" s="165"/>
      <c r="QCW4" s="165"/>
      <c r="QCX4" s="165"/>
      <c r="QCY4" s="165"/>
      <c r="QCZ4" s="165"/>
      <c r="QDA4" s="165"/>
      <c r="QDB4" s="165"/>
      <c r="QDC4" s="165"/>
      <c r="QDD4" s="165"/>
      <c r="QDE4" s="165"/>
      <c r="QDF4" s="165"/>
      <c r="QDG4" s="165"/>
      <c r="QDH4" s="165"/>
      <c r="QDI4" s="165"/>
      <c r="QDJ4" s="165"/>
      <c r="QDK4" s="165"/>
      <c r="QDL4" s="165"/>
      <c r="QDM4" s="165"/>
      <c r="QDN4" s="165"/>
      <c r="QDO4" s="165"/>
      <c r="QDP4" s="165"/>
      <c r="QDQ4" s="165"/>
      <c r="QDR4" s="165"/>
      <c r="QDS4" s="165"/>
      <c r="QDT4" s="165"/>
      <c r="QDU4" s="165"/>
      <c r="QDV4" s="165"/>
      <c r="QDW4" s="165"/>
      <c r="QDX4" s="165"/>
      <c r="QDY4" s="165"/>
      <c r="QDZ4" s="165"/>
      <c r="QEA4" s="165"/>
      <c r="QEB4" s="165"/>
      <c r="QEC4" s="165"/>
      <c r="QED4" s="165"/>
      <c r="QEE4" s="165"/>
      <c r="QEF4" s="165"/>
      <c r="QEG4" s="165"/>
      <c r="QEH4" s="165"/>
      <c r="QEI4" s="165"/>
      <c r="QEJ4" s="165"/>
      <c r="QEK4" s="165"/>
      <c r="QEL4" s="165"/>
      <c r="QEM4" s="165"/>
      <c r="QEN4" s="165"/>
      <c r="QEO4" s="165"/>
      <c r="QEP4" s="165"/>
      <c r="QEQ4" s="165"/>
      <c r="QER4" s="165"/>
      <c r="QES4" s="165"/>
      <c r="QET4" s="165"/>
      <c r="QEU4" s="165"/>
      <c r="QEV4" s="165"/>
      <c r="QEW4" s="165"/>
      <c r="QEX4" s="165"/>
      <c r="QEY4" s="165"/>
      <c r="QEZ4" s="165"/>
      <c r="QFA4" s="165"/>
      <c r="QFB4" s="165"/>
      <c r="QFC4" s="165"/>
      <c r="QFD4" s="165"/>
      <c r="QFE4" s="165"/>
      <c r="QFF4" s="165"/>
      <c r="QFG4" s="165"/>
      <c r="QFH4" s="165"/>
      <c r="QFI4" s="165"/>
      <c r="QFJ4" s="165"/>
      <c r="QFK4" s="165"/>
      <c r="QFL4" s="165"/>
      <c r="QFM4" s="165"/>
      <c r="QFN4" s="165"/>
      <c r="QFO4" s="165"/>
      <c r="QFP4" s="165"/>
      <c r="QFQ4" s="165"/>
      <c r="QFR4" s="165"/>
      <c r="QFS4" s="165"/>
      <c r="QFT4" s="165"/>
      <c r="QFU4" s="165"/>
      <c r="QFV4" s="165"/>
      <c r="QFW4" s="165"/>
      <c r="QFX4" s="165"/>
      <c r="QFY4" s="165"/>
      <c r="QFZ4" s="165"/>
      <c r="QGA4" s="165"/>
      <c r="QGB4" s="165"/>
      <c r="QGC4" s="165"/>
      <c r="QGD4" s="165"/>
      <c r="QGE4" s="165"/>
      <c r="QGF4" s="165"/>
      <c r="QGG4" s="165"/>
      <c r="QGH4" s="165"/>
      <c r="QGI4" s="165"/>
      <c r="QGJ4" s="165"/>
      <c r="QGK4" s="165"/>
      <c r="QGL4" s="165"/>
      <c r="QGM4" s="165"/>
      <c r="QGN4" s="165"/>
      <c r="QGO4" s="165"/>
      <c r="QGP4" s="165"/>
      <c r="QGQ4" s="165"/>
      <c r="QGR4" s="165"/>
      <c r="QGS4" s="165"/>
      <c r="QGT4" s="165"/>
      <c r="QGU4" s="165"/>
      <c r="QGV4" s="165"/>
      <c r="QGW4" s="165"/>
      <c r="QGX4" s="165"/>
      <c r="QGY4" s="165"/>
      <c r="QGZ4" s="165"/>
      <c r="QHA4" s="165"/>
      <c r="QHB4" s="165"/>
      <c r="QHC4" s="165"/>
      <c r="QHD4" s="165"/>
      <c r="QHE4" s="165"/>
      <c r="QHF4" s="165"/>
      <c r="QHG4" s="165"/>
      <c r="QHH4" s="165"/>
      <c r="QHI4" s="165"/>
      <c r="QHJ4" s="165"/>
      <c r="QHK4" s="165"/>
      <c r="QHL4" s="165"/>
      <c r="QHM4" s="165"/>
      <c r="QHN4" s="165"/>
      <c r="QHO4" s="165"/>
      <c r="QHP4" s="165"/>
      <c r="QHQ4" s="165"/>
      <c r="QHR4" s="165"/>
      <c r="QHS4" s="165"/>
      <c r="QHT4" s="165"/>
      <c r="QHU4" s="165"/>
      <c r="QHV4" s="165"/>
      <c r="QHW4" s="165"/>
      <c r="QHX4" s="165"/>
      <c r="QHY4" s="165"/>
      <c r="QHZ4" s="165"/>
      <c r="QIA4" s="165"/>
      <c r="QIB4" s="165"/>
      <c r="QIC4" s="165"/>
      <c r="QID4" s="165"/>
      <c r="QIE4" s="165"/>
      <c r="QIF4" s="165"/>
      <c r="QIG4" s="165"/>
      <c r="QIH4" s="165"/>
      <c r="QII4" s="165"/>
      <c r="QIJ4" s="165"/>
      <c r="QIK4" s="165"/>
      <c r="QIL4" s="165"/>
      <c r="QIM4" s="165"/>
      <c r="QIN4" s="165"/>
      <c r="QIO4" s="165"/>
      <c r="QIP4" s="165"/>
      <c r="QIQ4" s="165"/>
      <c r="QIR4" s="165"/>
      <c r="QIS4" s="165"/>
      <c r="QIT4" s="165"/>
      <c r="QIU4" s="165"/>
      <c r="QIV4" s="165"/>
      <c r="QIW4" s="165"/>
      <c r="QIX4" s="165"/>
      <c r="QIY4" s="165"/>
      <c r="QIZ4" s="165"/>
      <c r="QJA4" s="165"/>
      <c r="QJB4" s="165"/>
      <c r="QJC4" s="165"/>
      <c r="QJD4" s="165"/>
      <c r="QJE4" s="165"/>
      <c r="QJF4" s="165"/>
      <c r="QJG4" s="165"/>
      <c r="QJH4" s="165"/>
      <c r="QJI4" s="165"/>
      <c r="QJJ4" s="165"/>
      <c r="QJK4" s="165"/>
      <c r="QJL4" s="165"/>
      <c r="QJM4" s="165"/>
      <c r="QJN4" s="165"/>
      <c r="QJO4" s="165"/>
      <c r="QJP4" s="165"/>
      <c r="QJQ4" s="165"/>
      <c r="QJR4" s="165"/>
      <c r="QJS4" s="165"/>
      <c r="QJT4" s="165"/>
      <c r="QJU4" s="165"/>
      <c r="QJV4" s="165"/>
      <c r="QJW4" s="165"/>
      <c r="QJX4" s="165"/>
      <c r="QJY4" s="165"/>
      <c r="QJZ4" s="165"/>
      <c r="QKA4" s="165"/>
      <c r="QKB4" s="165"/>
      <c r="QKC4" s="165"/>
      <c r="QKD4" s="165"/>
      <c r="QKE4" s="165"/>
      <c r="QKF4" s="165"/>
      <c r="QKG4" s="165"/>
      <c r="QKH4" s="165"/>
      <c r="QKI4" s="165"/>
      <c r="QKJ4" s="165"/>
      <c r="QKK4" s="165"/>
      <c r="QKL4" s="165"/>
      <c r="QKM4" s="165"/>
      <c r="QKN4" s="165"/>
      <c r="QKO4" s="165"/>
      <c r="QKP4" s="165"/>
      <c r="QKQ4" s="165"/>
      <c r="QKR4" s="165"/>
      <c r="QKS4" s="165"/>
      <c r="QKT4" s="165"/>
      <c r="QKU4" s="165"/>
      <c r="QKV4" s="165"/>
      <c r="QKW4" s="165"/>
      <c r="QKX4" s="165"/>
      <c r="QKY4" s="165"/>
      <c r="QKZ4" s="165"/>
      <c r="QLA4" s="165"/>
      <c r="QLB4" s="165"/>
      <c r="QLC4" s="165"/>
      <c r="QLD4" s="165"/>
      <c r="QLE4" s="165"/>
      <c r="QLF4" s="165"/>
      <c r="QLG4" s="165"/>
      <c r="QLH4" s="165"/>
      <c r="QLI4" s="165"/>
      <c r="QLJ4" s="165"/>
      <c r="QLK4" s="165"/>
      <c r="QLL4" s="165"/>
      <c r="QLM4" s="165"/>
      <c r="QLN4" s="165"/>
      <c r="QLO4" s="165"/>
      <c r="QLP4" s="165"/>
      <c r="QLQ4" s="165"/>
      <c r="QLR4" s="165"/>
      <c r="QLS4" s="165"/>
      <c r="QLT4" s="165"/>
      <c r="QLU4" s="165"/>
      <c r="QLV4" s="165"/>
      <c r="QLW4" s="165"/>
      <c r="QLX4" s="165"/>
      <c r="QLY4" s="165"/>
      <c r="QLZ4" s="165"/>
      <c r="QMA4" s="165"/>
      <c r="QMB4" s="165"/>
      <c r="QMC4" s="165"/>
      <c r="QMD4" s="165"/>
      <c r="QME4" s="165"/>
      <c r="QMF4" s="165"/>
      <c r="QMG4" s="165"/>
      <c r="QMH4" s="165"/>
      <c r="QMI4" s="165"/>
      <c r="QMJ4" s="165"/>
      <c r="QMK4" s="165"/>
      <c r="QML4" s="165"/>
      <c r="QMM4" s="165"/>
      <c r="QMN4" s="165"/>
      <c r="QMO4" s="165"/>
      <c r="QMP4" s="165"/>
      <c r="QMQ4" s="165"/>
      <c r="QMR4" s="165"/>
      <c r="QMS4" s="165"/>
      <c r="QMT4" s="165"/>
      <c r="QMU4" s="165"/>
      <c r="QMV4" s="165"/>
      <c r="QMW4" s="165"/>
      <c r="QMX4" s="165"/>
      <c r="QMY4" s="165"/>
      <c r="QMZ4" s="165"/>
      <c r="QNA4" s="165"/>
      <c r="QNB4" s="165"/>
      <c r="QNC4" s="165"/>
      <c r="QND4" s="165"/>
      <c r="QNE4" s="165"/>
      <c r="QNF4" s="165"/>
      <c r="QNG4" s="165"/>
      <c r="QNH4" s="165"/>
      <c r="QNI4" s="165"/>
      <c r="QNJ4" s="165"/>
      <c r="QNK4" s="165"/>
      <c r="QNL4" s="165"/>
      <c r="QNM4" s="165"/>
      <c r="QNN4" s="165"/>
      <c r="QNO4" s="165"/>
      <c r="QNP4" s="165"/>
      <c r="QNQ4" s="165"/>
      <c r="QNR4" s="165"/>
      <c r="QNS4" s="165"/>
      <c r="QNT4" s="165"/>
      <c r="QNU4" s="165"/>
      <c r="QNV4" s="165"/>
      <c r="QNW4" s="165"/>
      <c r="QNX4" s="165"/>
      <c r="QNY4" s="165"/>
      <c r="QNZ4" s="165"/>
      <c r="QOA4" s="165"/>
      <c r="QOB4" s="165"/>
      <c r="QOC4" s="165"/>
      <c r="QOD4" s="165"/>
      <c r="QOE4" s="165"/>
      <c r="QOF4" s="165"/>
      <c r="QOG4" s="165"/>
      <c r="QOH4" s="165"/>
      <c r="QOI4" s="165"/>
      <c r="QOJ4" s="165"/>
      <c r="QOK4" s="165"/>
      <c r="QOL4" s="165"/>
      <c r="QOM4" s="165"/>
      <c r="QON4" s="165"/>
      <c r="QOO4" s="165"/>
      <c r="QOP4" s="165"/>
      <c r="QOQ4" s="165"/>
      <c r="QOR4" s="165"/>
      <c r="QOS4" s="165"/>
      <c r="QOT4" s="165"/>
      <c r="QOU4" s="165"/>
      <c r="QOV4" s="165"/>
      <c r="QOW4" s="165"/>
      <c r="QOX4" s="165"/>
      <c r="QOY4" s="165"/>
      <c r="QOZ4" s="165"/>
      <c r="QPA4" s="165"/>
      <c r="QPB4" s="165"/>
      <c r="QPC4" s="165"/>
      <c r="QPD4" s="165"/>
      <c r="QPE4" s="165"/>
      <c r="QPF4" s="165"/>
      <c r="QPG4" s="165"/>
      <c r="QPH4" s="165"/>
      <c r="QPI4" s="165"/>
      <c r="QPJ4" s="165"/>
      <c r="QPK4" s="165"/>
      <c r="QPL4" s="165"/>
      <c r="QPM4" s="165"/>
      <c r="QPN4" s="165"/>
      <c r="QPO4" s="165"/>
      <c r="QPP4" s="165"/>
      <c r="QPQ4" s="165"/>
      <c r="QPR4" s="165"/>
      <c r="QPS4" s="165"/>
      <c r="QPT4" s="165"/>
      <c r="QPU4" s="165"/>
      <c r="QPV4" s="165"/>
      <c r="QPW4" s="165"/>
      <c r="QPX4" s="165"/>
      <c r="QPY4" s="165"/>
      <c r="QPZ4" s="165"/>
      <c r="QQA4" s="165"/>
      <c r="QQB4" s="165"/>
      <c r="QQC4" s="165"/>
      <c r="QQD4" s="165"/>
      <c r="QQE4" s="165"/>
      <c r="QQF4" s="165"/>
      <c r="QQG4" s="165"/>
      <c r="QQH4" s="165"/>
      <c r="QQI4" s="165"/>
      <c r="QQJ4" s="165"/>
      <c r="QQK4" s="165"/>
      <c r="QQL4" s="165"/>
      <c r="QQM4" s="165"/>
      <c r="QQN4" s="165"/>
      <c r="QQO4" s="165"/>
      <c r="QQP4" s="165"/>
      <c r="QQQ4" s="165"/>
      <c r="QQR4" s="165"/>
      <c r="QQS4" s="165"/>
      <c r="QQT4" s="165"/>
      <c r="QQU4" s="165"/>
      <c r="QQV4" s="165"/>
      <c r="QQW4" s="165"/>
      <c r="QQX4" s="165"/>
      <c r="QQY4" s="165"/>
      <c r="QQZ4" s="165"/>
      <c r="QRA4" s="165"/>
      <c r="QRB4" s="165"/>
      <c r="QRC4" s="165"/>
      <c r="QRD4" s="165"/>
      <c r="QRE4" s="165"/>
      <c r="QRF4" s="165"/>
      <c r="QRG4" s="165"/>
      <c r="QRH4" s="165"/>
      <c r="QRI4" s="165"/>
      <c r="QRJ4" s="165"/>
      <c r="QRK4" s="165"/>
      <c r="QRL4" s="165"/>
      <c r="QRM4" s="165"/>
      <c r="QRN4" s="165"/>
      <c r="QRO4" s="165"/>
      <c r="QRP4" s="165"/>
      <c r="QRQ4" s="165"/>
      <c r="QRR4" s="165"/>
      <c r="QRS4" s="165"/>
      <c r="QRT4" s="165"/>
      <c r="QRU4" s="165"/>
      <c r="QRV4" s="165"/>
      <c r="QRW4" s="165"/>
      <c r="QRX4" s="165"/>
      <c r="QRY4" s="165"/>
      <c r="QRZ4" s="165"/>
      <c r="QSA4" s="165"/>
      <c r="QSB4" s="165"/>
      <c r="QSC4" s="165"/>
      <c r="QSD4" s="165"/>
      <c r="QSE4" s="165"/>
      <c r="QSF4" s="165"/>
      <c r="QSG4" s="165"/>
      <c r="QSH4" s="165"/>
      <c r="QSI4" s="165"/>
      <c r="QSJ4" s="165"/>
      <c r="QSK4" s="165"/>
      <c r="QSL4" s="165"/>
      <c r="QSM4" s="165"/>
      <c r="QSN4" s="165"/>
      <c r="QSO4" s="165"/>
      <c r="QSP4" s="165"/>
      <c r="QSQ4" s="165"/>
      <c r="QSR4" s="165"/>
      <c r="QSS4" s="165"/>
      <c r="QST4" s="165"/>
      <c r="QSU4" s="165"/>
      <c r="QSV4" s="165"/>
      <c r="QSW4" s="165"/>
      <c r="QSX4" s="165"/>
      <c r="QSY4" s="165"/>
      <c r="QSZ4" s="165"/>
      <c r="QTA4" s="165"/>
      <c r="QTB4" s="165"/>
      <c r="QTC4" s="165"/>
      <c r="QTD4" s="165"/>
      <c r="QTE4" s="165"/>
      <c r="QTF4" s="165"/>
      <c r="QTG4" s="165"/>
      <c r="QTH4" s="165"/>
      <c r="QTI4" s="165"/>
      <c r="QTJ4" s="165"/>
      <c r="QTK4" s="165"/>
      <c r="QTL4" s="165"/>
      <c r="QTM4" s="165"/>
      <c r="QTN4" s="165"/>
      <c r="QTO4" s="165"/>
      <c r="QTP4" s="165"/>
      <c r="QTQ4" s="165"/>
      <c r="QTR4" s="165"/>
      <c r="QTS4" s="165"/>
      <c r="QTT4" s="165"/>
      <c r="QTU4" s="165"/>
      <c r="QTV4" s="165"/>
      <c r="QTW4" s="165"/>
      <c r="QTX4" s="165"/>
      <c r="QTY4" s="165"/>
      <c r="QTZ4" s="165"/>
      <c r="QUA4" s="165"/>
      <c r="QUB4" s="165"/>
      <c r="QUC4" s="165"/>
      <c r="QUD4" s="165"/>
      <c r="QUE4" s="165"/>
      <c r="QUF4" s="165"/>
      <c r="QUG4" s="165"/>
      <c r="QUH4" s="165"/>
      <c r="QUI4" s="165"/>
      <c r="QUJ4" s="165"/>
      <c r="QUK4" s="165"/>
      <c r="QUL4" s="165"/>
      <c r="QUM4" s="165"/>
      <c r="QUN4" s="165"/>
      <c r="QUO4" s="165"/>
      <c r="QUP4" s="165"/>
      <c r="QUQ4" s="165"/>
      <c r="QUR4" s="165"/>
      <c r="QUS4" s="165"/>
      <c r="QUT4" s="165"/>
      <c r="QUU4" s="165"/>
      <c r="QUV4" s="165"/>
      <c r="QUW4" s="165"/>
      <c r="QUX4" s="165"/>
      <c r="QUY4" s="165"/>
      <c r="QUZ4" s="165"/>
      <c r="QVA4" s="165"/>
      <c r="QVB4" s="165"/>
      <c r="QVC4" s="165"/>
      <c r="QVD4" s="165"/>
      <c r="QVE4" s="165"/>
      <c r="QVF4" s="165"/>
      <c r="QVG4" s="165"/>
      <c r="QVH4" s="165"/>
      <c r="QVI4" s="165"/>
      <c r="QVJ4" s="165"/>
      <c r="QVK4" s="165"/>
      <c r="QVL4" s="165"/>
      <c r="QVM4" s="165"/>
      <c r="QVN4" s="165"/>
      <c r="QVO4" s="165"/>
      <c r="QVP4" s="165"/>
      <c r="QVQ4" s="165"/>
      <c r="QVR4" s="165"/>
      <c r="QVS4" s="165"/>
      <c r="QVT4" s="165"/>
      <c r="QVU4" s="165"/>
      <c r="QVV4" s="165"/>
      <c r="QVW4" s="165"/>
      <c r="QVX4" s="165"/>
      <c r="QVY4" s="165"/>
      <c r="QVZ4" s="165"/>
      <c r="QWA4" s="165"/>
      <c r="QWB4" s="165"/>
      <c r="QWC4" s="165"/>
      <c r="QWD4" s="165"/>
      <c r="QWE4" s="165"/>
      <c r="QWF4" s="165"/>
      <c r="QWG4" s="165"/>
      <c r="QWH4" s="165"/>
      <c r="QWI4" s="165"/>
      <c r="QWJ4" s="165"/>
      <c r="QWK4" s="165"/>
      <c r="QWL4" s="165"/>
      <c r="QWM4" s="165"/>
      <c r="QWN4" s="165"/>
      <c r="QWO4" s="165"/>
      <c r="QWP4" s="165"/>
      <c r="QWQ4" s="165"/>
      <c r="QWR4" s="165"/>
      <c r="QWS4" s="165"/>
      <c r="QWT4" s="165"/>
      <c r="QWU4" s="165"/>
      <c r="QWV4" s="165"/>
      <c r="QWW4" s="165"/>
      <c r="QWX4" s="165"/>
      <c r="QWY4" s="165"/>
      <c r="QWZ4" s="165"/>
      <c r="QXA4" s="165"/>
      <c r="QXB4" s="165"/>
      <c r="QXC4" s="165"/>
      <c r="QXD4" s="165"/>
      <c r="QXE4" s="165"/>
      <c r="QXF4" s="165"/>
      <c r="QXG4" s="165"/>
      <c r="QXH4" s="165"/>
      <c r="QXI4" s="165"/>
      <c r="QXJ4" s="165"/>
      <c r="QXK4" s="165"/>
      <c r="QXL4" s="165"/>
      <c r="QXM4" s="165"/>
      <c r="QXN4" s="165"/>
      <c r="QXO4" s="165"/>
      <c r="QXP4" s="165"/>
      <c r="QXQ4" s="165"/>
      <c r="QXR4" s="165"/>
      <c r="QXS4" s="165"/>
      <c r="QXT4" s="165"/>
      <c r="QXU4" s="165"/>
      <c r="QXV4" s="165"/>
      <c r="QXW4" s="165"/>
      <c r="QXX4" s="165"/>
      <c r="QXY4" s="165"/>
      <c r="QXZ4" s="165"/>
      <c r="QYA4" s="165"/>
      <c r="QYB4" s="165"/>
      <c r="QYC4" s="165"/>
      <c r="QYD4" s="165"/>
      <c r="QYE4" s="165"/>
      <c r="QYF4" s="165"/>
      <c r="QYG4" s="165"/>
      <c r="QYH4" s="165"/>
      <c r="QYI4" s="165"/>
      <c r="QYJ4" s="165"/>
      <c r="QYK4" s="165"/>
      <c r="QYL4" s="165"/>
      <c r="QYM4" s="165"/>
      <c r="QYN4" s="165"/>
      <c r="QYO4" s="165"/>
      <c r="QYP4" s="165"/>
      <c r="QYQ4" s="165"/>
      <c r="QYR4" s="165"/>
      <c r="QYS4" s="165"/>
      <c r="QYT4" s="165"/>
      <c r="QYU4" s="165"/>
      <c r="QYV4" s="165"/>
      <c r="QYW4" s="165"/>
      <c r="QYX4" s="165"/>
      <c r="QYY4" s="165"/>
      <c r="QYZ4" s="165"/>
      <c r="QZA4" s="165"/>
      <c r="QZB4" s="165"/>
      <c r="QZC4" s="165"/>
      <c r="QZD4" s="165"/>
      <c r="QZE4" s="165"/>
      <c r="QZF4" s="165"/>
      <c r="QZG4" s="165"/>
      <c r="QZH4" s="165"/>
      <c r="QZI4" s="165"/>
      <c r="QZJ4" s="165"/>
      <c r="QZK4" s="165"/>
      <c r="QZL4" s="165"/>
      <c r="QZM4" s="165"/>
      <c r="QZN4" s="165"/>
      <c r="QZO4" s="165"/>
      <c r="QZP4" s="165"/>
      <c r="QZQ4" s="165"/>
      <c r="QZR4" s="165"/>
      <c r="QZS4" s="165"/>
      <c r="QZT4" s="165"/>
      <c r="QZU4" s="165"/>
      <c r="QZV4" s="165"/>
      <c r="QZW4" s="165"/>
      <c r="QZX4" s="165"/>
      <c r="QZY4" s="165"/>
      <c r="QZZ4" s="165"/>
      <c r="RAA4" s="165"/>
      <c r="RAB4" s="165"/>
      <c r="RAC4" s="165"/>
      <c r="RAD4" s="165"/>
      <c r="RAE4" s="165"/>
      <c r="RAF4" s="165"/>
      <c r="RAG4" s="165"/>
      <c r="RAH4" s="165"/>
      <c r="RAI4" s="165"/>
      <c r="RAJ4" s="165"/>
      <c r="RAK4" s="165"/>
      <c r="RAL4" s="165"/>
      <c r="RAM4" s="165"/>
      <c r="RAN4" s="165"/>
      <c r="RAO4" s="165"/>
      <c r="RAP4" s="165"/>
      <c r="RAQ4" s="165"/>
      <c r="RAR4" s="165"/>
      <c r="RAS4" s="165"/>
      <c r="RAT4" s="165"/>
      <c r="RAU4" s="165"/>
      <c r="RAV4" s="165"/>
      <c r="RAW4" s="165"/>
      <c r="RAX4" s="165"/>
      <c r="RAY4" s="165"/>
      <c r="RAZ4" s="165"/>
      <c r="RBA4" s="165"/>
      <c r="RBB4" s="165"/>
      <c r="RBC4" s="165"/>
      <c r="RBD4" s="165"/>
      <c r="RBE4" s="165"/>
      <c r="RBF4" s="165"/>
      <c r="RBG4" s="165"/>
      <c r="RBH4" s="165"/>
      <c r="RBI4" s="165"/>
      <c r="RBJ4" s="165"/>
      <c r="RBK4" s="165"/>
      <c r="RBL4" s="165"/>
      <c r="RBM4" s="165"/>
      <c r="RBN4" s="165"/>
      <c r="RBO4" s="165"/>
      <c r="RBP4" s="165"/>
      <c r="RBQ4" s="165"/>
      <c r="RBR4" s="165"/>
      <c r="RBS4" s="165"/>
      <c r="RBT4" s="165"/>
      <c r="RBU4" s="165"/>
      <c r="RBV4" s="165"/>
      <c r="RBW4" s="165"/>
      <c r="RBX4" s="165"/>
      <c r="RBY4" s="165"/>
      <c r="RBZ4" s="165"/>
      <c r="RCA4" s="165"/>
      <c r="RCB4" s="165"/>
      <c r="RCC4" s="165"/>
      <c r="RCD4" s="165"/>
      <c r="RCE4" s="165"/>
      <c r="RCF4" s="165"/>
      <c r="RCG4" s="165"/>
      <c r="RCH4" s="165"/>
      <c r="RCI4" s="165"/>
      <c r="RCJ4" s="165"/>
      <c r="RCK4" s="165"/>
      <c r="RCL4" s="165"/>
      <c r="RCM4" s="165"/>
      <c r="RCN4" s="165"/>
      <c r="RCO4" s="165"/>
      <c r="RCP4" s="165"/>
      <c r="RCQ4" s="165"/>
      <c r="RCR4" s="165"/>
      <c r="RCS4" s="165"/>
      <c r="RCT4" s="165"/>
      <c r="RCU4" s="165"/>
      <c r="RCV4" s="165"/>
      <c r="RCW4" s="165"/>
      <c r="RCX4" s="165"/>
      <c r="RCY4" s="165"/>
      <c r="RCZ4" s="165"/>
      <c r="RDA4" s="165"/>
      <c r="RDB4" s="165"/>
      <c r="RDC4" s="165"/>
      <c r="RDD4" s="165"/>
      <c r="RDE4" s="165"/>
      <c r="RDF4" s="165"/>
      <c r="RDG4" s="165"/>
      <c r="RDH4" s="165"/>
      <c r="RDI4" s="165"/>
      <c r="RDJ4" s="165"/>
      <c r="RDK4" s="165"/>
      <c r="RDL4" s="165"/>
      <c r="RDM4" s="165"/>
      <c r="RDN4" s="165"/>
      <c r="RDO4" s="165"/>
      <c r="RDP4" s="165"/>
      <c r="RDQ4" s="165"/>
      <c r="RDR4" s="165"/>
      <c r="RDS4" s="165"/>
      <c r="RDT4" s="165"/>
      <c r="RDU4" s="165"/>
      <c r="RDV4" s="165"/>
      <c r="RDW4" s="165"/>
      <c r="RDX4" s="165"/>
      <c r="RDY4" s="165"/>
      <c r="RDZ4" s="165"/>
      <c r="REA4" s="165"/>
      <c r="REB4" s="165"/>
      <c r="REC4" s="165"/>
      <c r="RED4" s="165"/>
      <c r="REE4" s="165"/>
      <c r="REF4" s="165"/>
      <c r="REG4" s="165"/>
      <c r="REH4" s="165"/>
      <c r="REI4" s="165"/>
      <c r="REJ4" s="165"/>
      <c r="REK4" s="165"/>
      <c r="REL4" s="165"/>
      <c r="REM4" s="165"/>
      <c r="REN4" s="165"/>
      <c r="REO4" s="165"/>
      <c r="REP4" s="165"/>
      <c r="REQ4" s="165"/>
      <c r="RER4" s="165"/>
      <c r="RES4" s="165"/>
      <c r="RET4" s="165"/>
      <c r="REU4" s="165"/>
      <c r="REV4" s="165"/>
      <c r="REW4" s="165"/>
      <c r="REX4" s="165"/>
      <c r="REY4" s="165"/>
      <c r="REZ4" s="165"/>
      <c r="RFA4" s="165"/>
      <c r="RFB4" s="165"/>
      <c r="RFC4" s="165"/>
      <c r="RFD4" s="165"/>
      <c r="RFE4" s="165"/>
      <c r="RFF4" s="165"/>
      <c r="RFG4" s="165"/>
      <c r="RFH4" s="165"/>
      <c r="RFI4" s="165"/>
      <c r="RFJ4" s="165"/>
      <c r="RFK4" s="165"/>
      <c r="RFL4" s="165"/>
      <c r="RFM4" s="165"/>
      <c r="RFN4" s="165"/>
      <c r="RFO4" s="165"/>
      <c r="RFP4" s="165"/>
      <c r="RFQ4" s="165"/>
      <c r="RFR4" s="165"/>
      <c r="RFS4" s="165"/>
      <c r="RFT4" s="165"/>
      <c r="RFU4" s="165"/>
      <c r="RFV4" s="165"/>
      <c r="RFW4" s="165"/>
      <c r="RFX4" s="165"/>
      <c r="RFY4" s="165"/>
      <c r="RFZ4" s="165"/>
      <c r="RGA4" s="165"/>
      <c r="RGB4" s="165"/>
      <c r="RGC4" s="165"/>
      <c r="RGD4" s="165"/>
      <c r="RGE4" s="165"/>
      <c r="RGF4" s="165"/>
      <c r="RGG4" s="165"/>
      <c r="RGH4" s="165"/>
      <c r="RGI4" s="165"/>
      <c r="RGJ4" s="165"/>
      <c r="RGK4" s="165"/>
      <c r="RGL4" s="165"/>
      <c r="RGM4" s="165"/>
      <c r="RGN4" s="165"/>
      <c r="RGO4" s="165"/>
      <c r="RGP4" s="165"/>
      <c r="RGQ4" s="165"/>
      <c r="RGR4" s="165"/>
      <c r="RGS4" s="165"/>
      <c r="RGT4" s="165"/>
      <c r="RGU4" s="165"/>
      <c r="RGV4" s="165"/>
      <c r="RGW4" s="165"/>
      <c r="RGX4" s="165"/>
      <c r="RGY4" s="165"/>
      <c r="RGZ4" s="165"/>
      <c r="RHA4" s="165"/>
      <c r="RHB4" s="165"/>
      <c r="RHC4" s="165"/>
      <c r="RHD4" s="165"/>
      <c r="RHE4" s="165"/>
      <c r="RHF4" s="165"/>
      <c r="RHG4" s="165"/>
      <c r="RHH4" s="165"/>
      <c r="RHI4" s="165"/>
      <c r="RHJ4" s="165"/>
      <c r="RHK4" s="165"/>
      <c r="RHL4" s="165"/>
      <c r="RHM4" s="165"/>
      <c r="RHN4" s="165"/>
      <c r="RHO4" s="165"/>
      <c r="RHP4" s="165"/>
      <c r="RHQ4" s="165"/>
      <c r="RHR4" s="165"/>
      <c r="RHS4" s="165"/>
      <c r="RHT4" s="165"/>
      <c r="RHU4" s="165"/>
      <c r="RHV4" s="165"/>
      <c r="RHW4" s="165"/>
      <c r="RHX4" s="165"/>
      <c r="RHY4" s="165"/>
      <c r="RHZ4" s="165"/>
      <c r="RIA4" s="165"/>
      <c r="RIB4" s="165"/>
      <c r="RIC4" s="165"/>
      <c r="RID4" s="165"/>
      <c r="RIE4" s="165"/>
      <c r="RIF4" s="165"/>
      <c r="RIG4" s="165"/>
      <c r="RIH4" s="165"/>
      <c r="RII4" s="165"/>
      <c r="RIJ4" s="165"/>
      <c r="RIK4" s="165"/>
      <c r="RIL4" s="165"/>
      <c r="RIM4" s="165"/>
      <c r="RIN4" s="165"/>
      <c r="RIO4" s="165"/>
      <c r="RIP4" s="165"/>
      <c r="RIQ4" s="165"/>
      <c r="RIR4" s="165"/>
      <c r="RIS4" s="165"/>
      <c r="RIT4" s="165"/>
      <c r="RIU4" s="165"/>
      <c r="RIV4" s="165"/>
      <c r="RIW4" s="165"/>
      <c r="RIX4" s="165"/>
      <c r="RIY4" s="165"/>
      <c r="RIZ4" s="165"/>
      <c r="RJA4" s="165"/>
      <c r="RJB4" s="165"/>
      <c r="RJC4" s="165"/>
      <c r="RJD4" s="165"/>
      <c r="RJE4" s="165"/>
      <c r="RJF4" s="165"/>
      <c r="RJG4" s="165"/>
      <c r="RJH4" s="165"/>
      <c r="RJI4" s="165"/>
      <c r="RJJ4" s="165"/>
      <c r="RJK4" s="165"/>
      <c r="RJL4" s="165"/>
      <c r="RJM4" s="165"/>
      <c r="RJN4" s="165"/>
      <c r="RJO4" s="165"/>
      <c r="RJP4" s="165"/>
      <c r="RJQ4" s="165"/>
      <c r="RJR4" s="165"/>
      <c r="RJS4" s="165"/>
      <c r="RJT4" s="165"/>
      <c r="RJU4" s="165"/>
      <c r="RJV4" s="165"/>
      <c r="RJW4" s="165"/>
      <c r="RJX4" s="165"/>
      <c r="RJY4" s="165"/>
      <c r="RJZ4" s="165"/>
      <c r="RKA4" s="165"/>
      <c r="RKB4" s="165"/>
      <c r="RKC4" s="165"/>
      <c r="RKD4" s="165"/>
      <c r="RKE4" s="165"/>
      <c r="RKF4" s="165"/>
      <c r="RKG4" s="165"/>
      <c r="RKH4" s="165"/>
      <c r="RKI4" s="165"/>
      <c r="RKJ4" s="165"/>
      <c r="RKK4" s="165"/>
      <c r="RKL4" s="165"/>
      <c r="RKM4" s="165"/>
      <c r="RKN4" s="165"/>
      <c r="RKO4" s="165"/>
      <c r="RKP4" s="165"/>
      <c r="RKQ4" s="165"/>
      <c r="RKR4" s="165"/>
      <c r="RKS4" s="165"/>
      <c r="RKT4" s="165"/>
      <c r="RKU4" s="165"/>
      <c r="RKV4" s="165"/>
      <c r="RKW4" s="165"/>
      <c r="RKX4" s="165"/>
      <c r="RKY4" s="165"/>
      <c r="RKZ4" s="165"/>
      <c r="RLA4" s="165"/>
      <c r="RLB4" s="165"/>
      <c r="RLC4" s="165"/>
      <c r="RLD4" s="165"/>
      <c r="RLE4" s="165"/>
      <c r="RLF4" s="165"/>
      <c r="RLG4" s="165"/>
      <c r="RLH4" s="165"/>
      <c r="RLI4" s="165"/>
      <c r="RLJ4" s="165"/>
      <c r="RLK4" s="165"/>
      <c r="RLL4" s="165"/>
      <c r="RLM4" s="165"/>
      <c r="RLN4" s="165"/>
      <c r="RLO4" s="165"/>
      <c r="RLP4" s="165"/>
      <c r="RLQ4" s="165"/>
      <c r="RLR4" s="165"/>
      <c r="RLS4" s="165"/>
      <c r="RLT4" s="165"/>
      <c r="RLU4" s="165"/>
      <c r="RLV4" s="165"/>
      <c r="RLW4" s="165"/>
      <c r="RLX4" s="165"/>
      <c r="RLY4" s="165"/>
      <c r="RLZ4" s="165"/>
      <c r="RMA4" s="165"/>
      <c r="RMB4" s="165"/>
      <c r="RMC4" s="165"/>
      <c r="RMD4" s="165"/>
      <c r="RME4" s="165"/>
      <c r="RMF4" s="165"/>
      <c r="RMG4" s="165"/>
      <c r="RMH4" s="165"/>
      <c r="RMI4" s="165"/>
      <c r="RMJ4" s="165"/>
      <c r="RMK4" s="165"/>
      <c r="RML4" s="165"/>
      <c r="RMM4" s="165"/>
      <c r="RMN4" s="165"/>
      <c r="RMO4" s="165"/>
      <c r="RMP4" s="165"/>
      <c r="RMQ4" s="165"/>
      <c r="RMR4" s="165"/>
      <c r="RMS4" s="165"/>
      <c r="RMT4" s="165"/>
      <c r="RMU4" s="165"/>
      <c r="RMV4" s="165"/>
      <c r="RMW4" s="165"/>
      <c r="RMX4" s="165"/>
      <c r="RMY4" s="165"/>
      <c r="RMZ4" s="165"/>
      <c r="RNA4" s="165"/>
      <c r="RNB4" s="165"/>
      <c r="RNC4" s="165"/>
      <c r="RND4" s="165"/>
      <c r="RNE4" s="165"/>
      <c r="RNF4" s="165"/>
      <c r="RNG4" s="165"/>
      <c r="RNH4" s="165"/>
      <c r="RNI4" s="165"/>
      <c r="RNJ4" s="165"/>
      <c r="RNK4" s="165"/>
      <c r="RNL4" s="165"/>
      <c r="RNM4" s="165"/>
      <c r="RNN4" s="165"/>
      <c r="RNO4" s="165"/>
      <c r="RNP4" s="165"/>
      <c r="RNQ4" s="165"/>
      <c r="RNR4" s="165"/>
      <c r="RNS4" s="165"/>
      <c r="RNT4" s="165"/>
      <c r="RNU4" s="165"/>
      <c r="RNV4" s="165"/>
      <c r="RNW4" s="165"/>
      <c r="RNX4" s="165"/>
      <c r="RNY4" s="165"/>
      <c r="RNZ4" s="165"/>
      <c r="ROA4" s="165"/>
      <c r="ROB4" s="165"/>
      <c r="ROC4" s="165"/>
      <c r="ROD4" s="165"/>
      <c r="ROE4" s="165"/>
      <c r="ROF4" s="165"/>
      <c r="ROG4" s="165"/>
      <c r="ROH4" s="165"/>
      <c r="ROI4" s="165"/>
      <c r="ROJ4" s="165"/>
      <c r="ROK4" s="165"/>
      <c r="ROL4" s="165"/>
      <c r="ROM4" s="165"/>
      <c r="RON4" s="165"/>
      <c r="ROO4" s="165"/>
      <c r="ROP4" s="165"/>
      <c r="ROQ4" s="165"/>
      <c r="ROR4" s="165"/>
      <c r="ROS4" s="165"/>
      <c r="ROT4" s="165"/>
      <c r="ROU4" s="165"/>
      <c r="ROV4" s="165"/>
      <c r="ROW4" s="165"/>
      <c r="ROX4" s="165"/>
      <c r="ROY4" s="165"/>
      <c r="ROZ4" s="165"/>
      <c r="RPA4" s="165"/>
      <c r="RPB4" s="165"/>
      <c r="RPC4" s="165"/>
      <c r="RPD4" s="165"/>
      <c r="RPE4" s="165"/>
      <c r="RPF4" s="165"/>
      <c r="RPG4" s="165"/>
      <c r="RPH4" s="165"/>
      <c r="RPI4" s="165"/>
      <c r="RPJ4" s="165"/>
      <c r="RPK4" s="165"/>
      <c r="RPL4" s="165"/>
      <c r="RPM4" s="165"/>
      <c r="RPN4" s="165"/>
      <c r="RPO4" s="165"/>
      <c r="RPP4" s="165"/>
      <c r="RPQ4" s="165"/>
      <c r="RPR4" s="165"/>
      <c r="RPS4" s="165"/>
      <c r="RPT4" s="165"/>
      <c r="RPU4" s="165"/>
      <c r="RPV4" s="165"/>
      <c r="RPW4" s="165"/>
      <c r="RPX4" s="165"/>
      <c r="RPY4" s="165"/>
      <c r="RPZ4" s="165"/>
      <c r="RQA4" s="165"/>
      <c r="RQB4" s="165"/>
      <c r="RQC4" s="165"/>
      <c r="RQD4" s="165"/>
      <c r="RQE4" s="165"/>
      <c r="RQF4" s="165"/>
      <c r="RQG4" s="165"/>
      <c r="RQH4" s="165"/>
      <c r="RQI4" s="165"/>
      <c r="RQJ4" s="165"/>
      <c r="RQK4" s="165"/>
      <c r="RQL4" s="165"/>
      <c r="RQM4" s="165"/>
      <c r="RQN4" s="165"/>
      <c r="RQO4" s="165"/>
      <c r="RQP4" s="165"/>
      <c r="RQQ4" s="165"/>
      <c r="RQR4" s="165"/>
      <c r="RQS4" s="165"/>
      <c r="RQT4" s="165"/>
      <c r="RQU4" s="165"/>
      <c r="RQV4" s="165"/>
      <c r="RQW4" s="165"/>
      <c r="RQX4" s="165"/>
      <c r="RQY4" s="165"/>
      <c r="RQZ4" s="165"/>
      <c r="RRA4" s="165"/>
      <c r="RRB4" s="165"/>
      <c r="RRC4" s="165"/>
      <c r="RRD4" s="165"/>
      <c r="RRE4" s="165"/>
      <c r="RRF4" s="165"/>
      <c r="RRG4" s="165"/>
      <c r="RRH4" s="165"/>
      <c r="RRI4" s="165"/>
      <c r="RRJ4" s="165"/>
      <c r="RRK4" s="165"/>
      <c r="RRL4" s="165"/>
      <c r="RRM4" s="165"/>
      <c r="RRN4" s="165"/>
      <c r="RRO4" s="165"/>
      <c r="RRP4" s="165"/>
      <c r="RRQ4" s="165"/>
      <c r="RRR4" s="165"/>
      <c r="RRS4" s="165"/>
      <c r="RRT4" s="165"/>
      <c r="RRU4" s="165"/>
      <c r="RRV4" s="165"/>
      <c r="RRW4" s="165"/>
      <c r="RRX4" s="165"/>
      <c r="RRY4" s="165"/>
      <c r="RRZ4" s="165"/>
      <c r="RSA4" s="165"/>
      <c r="RSB4" s="165"/>
      <c r="RSC4" s="165"/>
      <c r="RSD4" s="165"/>
      <c r="RSE4" s="165"/>
      <c r="RSF4" s="165"/>
      <c r="RSG4" s="165"/>
      <c r="RSH4" s="165"/>
      <c r="RSI4" s="165"/>
      <c r="RSJ4" s="165"/>
      <c r="RSK4" s="165"/>
      <c r="RSL4" s="165"/>
      <c r="RSM4" s="165"/>
      <c r="RSN4" s="165"/>
      <c r="RSO4" s="165"/>
      <c r="RSP4" s="165"/>
      <c r="RSQ4" s="165"/>
      <c r="RSR4" s="165"/>
      <c r="RSS4" s="165"/>
      <c r="RST4" s="165"/>
      <c r="RSU4" s="165"/>
      <c r="RSV4" s="165"/>
      <c r="RSW4" s="165"/>
      <c r="RSX4" s="165"/>
      <c r="RSY4" s="165"/>
      <c r="RSZ4" s="165"/>
      <c r="RTA4" s="165"/>
      <c r="RTB4" s="165"/>
      <c r="RTC4" s="165"/>
      <c r="RTD4" s="165"/>
      <c r="RTE4" s="165"/>
      <c r="RTF4" s="165"/>
      <c r="RTG4" s="165"/>
      <c r="RTH4" s="165"/>
      <c r="RTI4" s="165"/>
      <c r="RTJ4" s="165"/>
      <c r="RTK4" s="165"/>
      <c r="RTL4" s="165"/>
      <c r="RTM4" s="165"/>
      <c r="RTN4" s="165"/>
      <c r="RTO4" s="165"/>
      <c r="RTP4" s="165"/>
      <c r="RTQ4" s="165"/>
      <c r="RTR4" s="165"/>
      <c r="RTS4" s="165"/>
      <c r="RTT4" s="165"/>
      <c r="RTU4" s="165"/>
      <c r="RTV4" s="165"/>
      <c r="RTW4" s="165"/>
      <c r="RTX4" s="165"/>
      <c r="RTY4" s="165"/>
      <c r="RTZ4" s="165"/>
      <c r="RUA4" s="165"/>
      <c r="RUB4" s="165"/>
      <c r="RUC4" s="165"/>
      <c r="RUD4" s="165"/>
      <c r="RUE4" s="165"/>
      <c r="RUF4" s="165"/>
      <c r="RUG4" s="165"/>
      <c r="RUH4" s="165"/>
      <c r="RUI4" s="165"/>
      <c r="RUJ4" s="165"/>
      <c r="RUK4" s="165"/>
      <c r="RUL4" s="165"/>
      <c r="RUM4" s="165"/>
      <c r="RUN4" s="165"/>
      <c r="RUO4" s="165"/>
      <c r="RUP4" s="165"/>
      <c r="RUQ4" s="165"/>
      <c r="RUR4" s="165"/>
      <c r="RUS4" s="165"/>
      <c r="RUT4" s="165"/>
      <c r="RUU4" s="165"/>
      <c r="RUV4" s="165"/>
      <c r="RUW4" s="165"/>
      <c r="RUX4" s="165"/>
      <c r="RUY4" s="165"/>
      <c r="RUZ4" s="165"/>
      <c r="RVA4" s="165"/>
      <c r="RVB4" s="165"/>
      <c r="RVC4" s="165"/>
      <c r="RVD4" s="165"/>
      <c r="RVE4" s="165"/>
      <c r="RVF4" s="165"/>
      <c r="RVG4" s="165"/>
      <c r="RVH4" s="165"/>
      <c r="RVI4" s="165"/>
      <c r="RVJ4" s="165"/>
      <c r="RVK4" s="165"/>
      <c r="RVL4" s="165"/>
      <c r="RVM4" s="165"/>
      <c r="RVN4" s="165"/>
      <c r="RVO4" s="165"/>
      <c r="RVP4" s="165"/>
      <c r="RVQ4" s="165"/>
      <c r="RVR4" s="165"/>
      <c r="RVS4" s="165"/>
      <c r="RVT4" s="165"/>
      <c r="RVU4" s="165"/>
      <c r="RVV4" s="165"/>
      <c r="RVW4" s="165"/>
      <c r="RVX4" s="165"/>
      <c r="RVY4" s="165"/>
      <c r="RVZ4" s="165"/>
      <c r="RWA4" s="165"/>
      <c r="RWB4" s="165"/>
      <c r="RWC4" s="165"/>
      <c r="RWD4" s="165"/>
      <c r="RWE4" s="165"/>
      <c r="RWF4" s="165"/>
      <c r="RWG4" s="165"/>
      <c r="RWH4" s="165"/>
      <c r="RWI4" s="165"/>
      <c r="RWJ4" s="165"/>
      <c r="RWK4" s="165"/>
      <c r="RWL4" s="165"/>
      <c r="RWM4" s="165"/>
      <c r="RWN4" s="165"/>
      <c r="RWO4" s="165"/>
      <c r="RWP4" s="165"/>
      <c r="RWQ4" s="165"/>
      <c r="RWR4" s="165"/>
      <c r="RWS4" s="165"/>
      <c r="RWT4" s="165"/>
      <c r="RWU4" s="165"/>
      <c r="RWV4" s="165"/>
      <c r="RWW4" s="165"/>
      <c r="RWX4" s="165"/>
      <c r="RWY4" s="165"/>
      <c r="RWZ4" s="165"/>
      <c r="RXA4" s="165"/>
      <c r="RXB4" s="165"/>
      <c r="RXC4" s="165"/>
      <c r="RXD4" s="165"/>
      <c r="RXE4" s="165"/>
      <c r="RXF4" s="165"/>
      <c r="RXG4" s="165"/>
      <c r="RXH4" s="165"/>
      <c r="RXI4" s="165"/>
      <c r="RXJ4" s="165"/>
      <c r="RXK4" s="165"/>
      <c r="RXL4" s="165"/>
      <c r="RXM4" s="165"/>
      <c r="RXN4" s="165"/>
      <c r="RXO4" s="165"/>
      <c r="RXP4" s="165"/>
      <c r="RXQ4" s="165"/>
      <c r="RXR4" s="165"/>
      <c r="RXS4" s="165"/>
      <c r="RXT4" s="165"/>
      <c r="RXU4" s="165"/>
      <c r="RXV4" s="165"/>
      <c r="RXW4" s="165"/>
      <c r="RXX4" s="165"/>
      <c r="RXY4" s="165"/>
      <c r="RXZ4" s="165"/>
      <c r="RYA4" s="165"/>
      <c r="RYB4" s="165"/>
      <c r="RYC4" s="165"/>
      <c r="RYD4" s="165"/>
      <c r="RYE4" s="165"/>
      <c r="RYF4" s="165"/>
      <c r="RYG4" s="165"/>
      <c r="RYH4" s="165"/>
      <c r="RYI4" s="165"/>
      <c r="RYJ4" s="165"/>
      <c r="RYK4" s="165"/>
      <c r="RYL4" s="165"/>
      <c r="RYM4" s="165"/>
      <c r="RYN4" s="165"/>
      <c r="RYO4" s="165"/>
      <c r="RYP4" s="165"/>
      <c r="RYQ4" s="165"/>
      <c r="RYR4" s="165"/>
      <c r="RYS4" s="165"/>
      <c r="RYT4" s="165"/>
      <c r="RYU4" s="165"/>
      <c r="RYV4" s="165"/>
      <c r="RYW4" s="165"/>
      <c r="RYX4" s="165"/>
      <c r="RYY4" s="165"/>
      <c r="RYZ4" s="165"/>
      <c r="RZA4" s="165"/>
      <c r="RZB4" s="165"/>
      <c r="RZC4" s="165"/>
      <c r="RZD4" s="165"/>
      <c r="RZE4" s="165"/>
      <c r="RZF4" s="165"/>
      <c r="RZG4" s="165"/>
      <c r="RZH4" s="165"/>
      <c r="RZI4" s="165"/>
      <c r="RZJ4" s="165"/>
      <c r="RZK4" s="165"/>
      <c r="RZL4" s="165"/>
      <c r="RZM4" s="165"/>
      <c r="RZN4" s="165"/>
      <c r="RZO4" s="165"/>
      <c r="RZP4" s="165"/>
      <c r="RZQ4" s="165"/>
      <c r="RZR4" s="165"/>
      <c r="RZS4" s="165"/>
      <c r="RZT4" s="165"/>
      <c r="RZU4" s="165"/>
      <c r="RZV4" s="165"/>
      <c r="RZW4" s="165"/>
      <c r="RZX4" s="165"/>
      <c r="RZY4" s="165"/>
      <c r="RZZ4" s="165"/>
      <c r="SAA4" s="165"/>
      <c r="SAB4" s="165"/>
      <c r="SAC4" s="165"/>
      <c r="SAD4" s="165"/>
      <c r="SAE4" s="165"/>
      <c r="SAF4" s="165"/>
      <c r="SAG4" s="165"/>
      <c r="SAH4" s="165"/>
      <c r="SAI4" s="165"/>
      <c r="SAJ4" s="165"/>
      <c r="SAK4" s="165"/>
      <c r="SAL4" s="165"/>
      <c r="SAM4" s="165"/>
      <c r="SAN4" s="165"/>
      <c r="SAO4" s="165"/>
      <c r="SAP4" s="165"/>
      <c r="SAQ4" s="165"/>
      <c r="SAR4" s="165"/>
      <c r="SAS4" s="165"/>
      <c r="SAT4" s="165"/>
      <c r="SAU4" s="165"/>
      <c r="SAV4" s="165"/>
      <c r="SAW4" s="165"/>
      <c r="SAX4" s="165"/>
      <c r="SAY4" s="165"/>
      <c r="SAZ4" s="165"/>
      <c r="SBA4" s="165"/>
      <c r="SBB4" s="165"/>
      <c r="SBC4" s="165"/>
      <c r="SBD4" s="165"/>
      <c r="SBE4" s="165"/>
      <c r="SBF4" s="165"/>
      <c r="SBG4" s="165"/>
      <c r="SBH4" s="165"/>
      <c r="SBI4" s="165"/>
      <c r="SBJ4" s="165"/>
      <c r="SBK4" s="165"/>
      <c r="SBL4" s="165"/>
      <c r="SBM4" s="165"/>
      <c r="SBN4" s="165"/>
      <c r="SBO4" s="165"/>
      <c r="SBP4" s="165"/>
      <c r="SBQ4" s="165"/>
      <c r="SBR4" s="165"/>
      <c r="SBS4" s="165"/>
      <c r="SBT4" s="165"/>
      <c r="SBU4" s="165"/>
      <c r="SBV4" s="165"/>
      <c r="SBW4" s="165"/>
      <c r="SBX4" s="165"/>
      <c r="SBY4" s="165"/>
      <c r="SBZ4" s="165"/>
      <c r="SCA4" s="165"/>
      <c r="SCB4" s="165"/>
      <c r="SCC4" s="165"/>
      <c r="SCD4" s="165"/>
      <c r="SCE4" s="165"/>
      <c r="SCF4" s="165"/>
      <c r="SCG4" s="165"/>
      <c r="SCH4" s="165"/>
      <c r="SCI4" s="165"/>
      <c r="SCJ4" s="165"/>
      <c r="SCK4" s="165"/>
      <c r="SCL4" s="165"/>
      <c r="SCM4" s="165"/>
      <c r="SCN4" s="165"/>
      <c r="SCO4" s="165"/>
      <c r="SCP4" s="165"/>
      <c r="SCQ4" s="165"/>
      <c r="SCR4" s="165"/>
      <c r="SCS4" s="165"/>
      <c r="SCT4" s="165"/>
      <c r="SCU4" s="165"/>
      <c r="SCV4" s="165"/>
      <c r="SCW4" s="165"/>
      <c r="SCX4" s="165"/>
      <c r="SCY4" s="165"/>
      <c r="SCZ4" s="165"/>
      <c r="SDA4" s="165"/>
      <c r="SDB4" s="165"/>
      <c r="SDC4" s="165"/>
      <c r="SDD4" s="165"/>
      <c r="SDE4" s="165"/>
      <c r="SDF4" s="165"/>
      <c r="SDG4" s="165"/>
      <c r="SDH4" s="165"/>
      <c r="SDI4" s="165"/>
      <c r="SDJ4" s="165"/>
      <c r="SDK4" s="165"/>
      <c r="SDL4" s="165"/>
      <c r="SDM4" s="165"/>
      <c r="SDN4" s="165"/>
      <c r="SDO4" s="165"/>
      <c r="SDP4" s="165"/>
      <c r="SDQ4" s="165"/>
      <c r="SDR4" s="165"/>
      <c r="SDS4" s="165"/>
      <c r="SDT4" s="165"/>
      <c r="SDU4" s="165"/>
      <c r="SDV4" s="165"/>
      <c r="SDW4" s="165"/>
      <c r="SDX4" s="165"/>
      <c r="SDY4" s="165"/>
      <c r="SDZ4" s="165"/>
      <c r="SEA4" s="165"/>
      <c r="SEB4" s="165"/>
      <c r="SEC4" s="165"/>
      <c r="SED4" s="165"/>
      <c r="SEE4" s="165"/>
      <c r="SEF4" s="165"/>
      <c r="SEG4" s="165"/>
      <c r="SEH4" s="165"/>
      <c r="SEI4" s="165"/>
      <c r="SEJ4" s="165"/>
      <c r="SEK4" s="165"/>
      <c r="SEL4" s="165"/>
      <c r="SEM4" s="165"/>
      <c r="SEN4" s="165"/>
      <c r="SEO4" s="165"/>
      <c r="SEP4" s="165"/>
      <c r="SEQ4" s="165"/>
      <c r="SER4" s="165"/>
      <c r="SES4" s="165"/>
      <c r="SET4" s="165"/>
      <c r="SEU4" s="165"/>
      <c r="SEV4" s="165"/>
      <c r="SEW4" s="165"/>
      <c r="SEX4" s="165"/>
      <c r="SEY4" s="165"/>
      <c r="SEZ4" s="165"/>
      <c r="SFA4" s="165"/>
      <c r="SFB4" s="165"/>
      <c r="SFC4" s="165"/>
      <c r="SFD4" s="165"/>
      <c r="SFE4" s="165"/>
      <c r="SFF4" s="165"/>
      <c r="SFG4" s="165"/>
      <c r="SFH4" s="165"/>
      <c r="SFI4" s="165"/>
      <c r="SFJ4" s="165"/>
      <c r="SFK4" s="165"/>
      <c r="SFL4" s="165"/>
      <c r="SFM4" s="165"/>
      <c r="SFN4" s="165"/>
      <c r="SFO4" s="165"/>
      <c r="SFP4" s="165"/>
      <c r="SFQ4" s="165"/>
      <c r="SFR4" s="165"/>
      <c r="SFS4" s="165"/>
      <c r="SFT4" s="165"/>
      <c r="SFU4" s="165"/>
      <c r="SFV4" s="165"/>
      <c r="SFW4" s="165"/>
      <c r="SFX4" s="165"/>
      <c r="SFY4" s="165"/>
      <c r="SFZ4" s="165"/>
      <c r="SGA4" s="165"/>
      <c r="SGB4" s="165"/>
      <c r="SGC4" s="165"/>
      <c r="SGD4" s="165"/>
      <c r="SGE4" s="165"/>
      <c r="SGF4" s="165"/>
      <c r="SGG4" s="165"/>
      <c r="SGH4" s="165"/>
      <c r="SGI4" s="165"/>
      <c r="SGJ4" s="165"/>
      <c r="SGK4" s="165"/>
      <c r="SGL4" s="165"/>
      <c r="SGM4" s="165"/>
      <c r="SGN4" s="165"/>
      <c r="SGO4" s="165"/>
      <c r="SGP4" s="165"/>
      <c r="SGQ4" s="165"/>
      <c r="SGR4" s="165"/>
      <c r="SGS4" s="165"/>
      <c r="SGT4" s="165"/>
      <c r="SGU4" s="165"/>
      <c r="SGV4" s="165"/>
      <c r="SGW4" s="165"/>
      <c r="SGX4" s="165"/>
      <c r="SGY4" s="165"/>
      <c r="SGZ4" s="165"/>
      <c r="SHA4" s="165"/>
      <c r="SHB4" s="165"/>
      <c r="SHC4" s="165"/>
      <c r="SHD4" s="165"/>
      <c r="SHE4" s="165"/>
      <c r="SHF4" s="165"/>
      <c r="SHG4" s="165"/>
      <c r="SHH4" s="165"/>
      <c r="SHI4" s="165"/>
      <c r="SHJ4" s="165"/>
      <c r="SHK4" s="165"/>
      <c r="SHL4" s="165"/>
      <c r="SHM4" s="165"/>
      <c r="SHN4" s="165"/>
      <c r="SHO4" s="165"/>
      <c r="SHP4" s="165"/>
      <c r="SHQ4" s="165"/>
      <c r="SHR4" s="165"/>
      <c r="SHS4" s="165"/>
      <c r="SHT4" s="165"/>
      <c r="SHU4" s="165"/>
      <c r="SHV4" s="165"/>
      <c r="SHW4" s="165"/>
      <c r="SHX4" s="165"/>
      <c r="SHY4" s="165"/>
      <c r="SHZ4" s="165"/>
      <c r="SIA4" s="165"/>
      <c r="SIB4" s="165"/>
      <c r="SIC4" s="165"/>
      <c r="SID4" s="165"/>
      <c r="SIE4" s="165"/>
      <c r="SIF4" s="165"/>
      <c r="SIG4" s="165"/>
      <c r="SIH4" s="165"/>
      <c r="SII4" s="165"/>
      <c r="SIJ4" s="165"/>
      <c r="SIK4" s="165"/>
      <c r="SIL4" s="165"/>
      <c r="SIM4" s="165"/>
      <c r="SIN4" s="165"/>
      <c r="SIO4" s="165"/>
      <c r="SIP4" s="165"/>
      <c r="SIQ4" s="165"/>
      <c r="SIR4" s="165"/>
      <c r="SIS4" s="165"/>
      <c r="SIT4" s="165"/>
      <c r="SIU4" s="165"/>
      <c r="SIV4" s="165"/>
      <c r="SIW4" s="165"/>
      <c r="SIX4" s="165"/>
      <c r="SIY4" s="165"/>
      <c r="SIZ4" s="165"/>
      <c r="SJA4" s="165"/>
      <c r="SJB4" s="165"/>
      <c r="SJC4" s="165"/>
      <c r="SJD4" s="165"/>
      <c r="SJE4" s="165"/>
      <c r="SJF4" s="165"/>
      <c r="SJG4" s="165"/>
      <c r="SJH4" s="165"/>
      <c r="SJI4" s="165"/>
      <c r="SJJ4" s="165"/>
      <c r="SJK4" s="165"/>
      <c r="SJL4" s="165"/>
      <c r="SJM4" s="165"/>
      <c r="SJN4" s="165"/>
      <c r="SJO4" s="165"/>
      <c r="SJP4" s="165"/>
      <c r="SJQ4" s="165"/>
      <c r="SJR4" s="165"/>
      <c r="SJS4" s="165"/>
      <c r="SJT4" s="165"/>
      <c r="SJU4" s="165"/>
      <c r="SJV4" s="165"/>
      <c r="SJW4" s="165"/>
      <c r="SJX4" s="165"/>
      <c r="SJY4" s="165"/>
      <c r="SJZ4" s="165"/>
      <c r="SKA4" s="165"/>
      <c r="SKB4" s="165"/>
      <c r="SKC4" s="165"/>
      <c r="SKD4" s="165"/>
      <c r="SKE4" s="165"/>
      <c r="SKF4" s="165"/>
      <c r="SKG4" s="165"/>
      <c r="SKH4" s="165"/>
      <c r="SKI4" s="165"/>
      <c r="SKJ4" s="165"/>
      <c r="SKK4" s="165"/>
      <c r="SKL4" s="165"/>
      <c r="SKM4" s="165"/>
      <c r="SKN4" s="165"/>
      <c r="SKO4" s="165"/>
      <c r="SKP4" s="165"/>
      <c r="SKQ4" s="165"/>
      <c r="SKR4" s="165"/>
      <c r="SKS4" s="165"/>
      <c r="SKT4" s="165"/>
      <c r="SKU4" s="165"/>
      <c r="SKV4" s="165"/>
      <c r="SKW4" s="165"/>
      <c r="SKX4" s="165"/>
      <c r="SKY4" s="165"/>
      <c r="SKZ4" s="165"/>
      <c r="SLA4" s="165"/>
      <c r="SLB4" s="165"/>
      <c r="SLC4" s="165"/>
      <c r="SLD4" s="165"/>
      <c r="SLE4" s="165"/>
      <c r="SLF4" s="165"/>
      <c r="SLG4" s="165"/>
      <c r="SLH4" s="165"/>
      <c r="SLI4" s="165"/>
      <c r="SLJ4" s="165"/>
      <c r="SLK4" s="165"/>
      <c r="SLL4" s="165"/>
      <c r="SLM4" s="165"/>
      <c r="SLN4" s="165"/>
      <c r="SLO4" s="165"/>
      <c r="SLP4" s="165"/>
      <c r="SLQ4" s="165"/>
      <c r="SLR4" s="165"/>
      <c r="SLS4" s="165"/>
      <c r="SLT4" s="165"/>
      <c r="SLU4" s="165"/>
      <c r="SLV4" s="165"/>
      <c r="SLW4" s="165"/>
      <c r="SLX4" s="165"/>
      <c r="SLY4" s="165"/>
      <c r="SLZ4" s="165"/>
      <c r="SMA4" s="165"/>
      <c r="SMB4" s="165"/>
      <c r="SMC4" s="165"/>
      <c r="SMD4" s="165"/>
      <c r="SME4" s="165"/>
      <c r="SMF4" s="165"/>
      <c r="SMG4" s="165"/>
      <c r="SMH4" s="165"/>
      <c r="SMI4" s="165"/>
      <c r="SMJ4" s="165"/>
      <c r="SMK4" s="165"/>
      <c r="SML4" s="165"/>
      <c r="SMM4" s="165"/>
      <c r="SMN4" s="165"/>
      <c r="SMO4" s="165"/>
      <c r="SMP4" s="165"/>
      <c r="SMQ4" s="165"/>
      <c r="SMR4" s="165"/>
      <c r="SMS4" s="165"/>
      <c r="SMT4" s="165"/>
      <c r="SMU4" s="165"/>
      <c r="SMV4" s="165"/>
      <c r="SMW4" s="165"/>
      <c r="SMX4" s="165"/>
      <c r="SMY4" s="165"/>
      <c r="SMZ4" s="165"/>
      <c r="SNA4" s="165"/>
      <c r="SNB4" s="165"/>
      <c r="SNC4" s="165"/>
      <c r="SND4" s="165"/>
      <c r="SNE4" s="165"/>
      <c r="SNF4" s="165"/>
      <c r="SNG4" s="165"/>
      <c r="SNH4" s="165"/>
      <c r="SNI4" s="165"/>
      <c r="SNJ4" s="165"/>
      <c r="SNK4" s="165"/>
      <c r="SNL4" s="165"/>
      <c r="SNM4" s="165"/>
      <c r="SNN4" s="165"/>
      <c r="SNO4" s="165"/>
      <c r="SNP4" s="165"/>
      <c r="SNQ4" s="165"/>
      <c r="SNR4" s="165"/>
      <c r="SNS4" s="165"/>
      <c r="SNT4" s="165"/>
      <c r="SNU4" s="165"/>
      <c r="SNV4" s="165"/>
      <c r="SNW4" s="165"/>
      <c r="SNX4" s="165"/>
      <c r="SNY4" s="165"/>
      <c r="SNZ4" s="165"/>
      <c r="SOA4" s="165"/>
      <c r="SOB4" s="165"/>
      <c r="SOC4" s="165"/>
      <c r="SOD4" s="165"/>
      <c r="SOE4" s="165"/>
      <c r="SOF4" s="165"/>
      <c r="SOG4" s="165"/>
      <c r="SOH4" s="165"/>
      <c r="SOI4" s="165"/>
      <c r="SOJ4" s="165"/>
      <c r="SOK4" s="165"/>
      <c r="SOL4" s="165"/>
      <c r="SOM4" s="165"/>
      <c r="SON4" s="165"/>
      <c r="SOO4" s="165"/>
      <c r="SOP4" s="165"/>
      <c r="SOQ4" s="165"/>
      <c r="SOR4" s="165"/>
      <c r="SOS4" s="165"/>
      <c r="SOT4" s="165"/>
      <c r="SOU4" s="165"/>
      <c r="SOV4" s="165"/>
      <c r="SOW4" s="165"/>
      <c r="SOX4" s="165"/>
      <c r="SOY4" s="165"/>
      <c r="SOZ4" s="165"/>
      <c r="SPA4" s="165"/>
      <c r="SPB4" s="165"/>
      <c r="SPC4" s="165"/>
      <c r="SPD4" s="165"/>
      <c r="SPE4" s="165"/>
      <c r="SPF4" s="165"/>
      <c r="SPG4" s="165"/>
      <c r="SPH4" s="165"/>
      <c r="SPI4" s="165"/>
      <c r="SPJ4" s="165"/>
      <c r="SPK4" s="165"/>
      <c r="SPL4" s="165"/>
      <c r="SPM4" s="165"/>
      <c r="SPN4" s="165"/>
      <c r="SPO4" s="165"/>
      <c r="SPP4" s="165"/>
      <c r="SPQ4" s="165"/>
      <c r="SPR4" s="165"/>
      <c r="SPS4" s="165"/>
      <c r="SPT4" s="165"/>
      <c r="SPU4" s="165"/>
      <c r="SPV4" s="165"/>
      <c r="SPW4" s="165"/>
      <c r="SPX4" s="165"/>
      <c r="SPY4" s="165"/>
      <c r="SPZ4" s="165"/>
      <c r="SQA4" s="165"/>
      <c r="SQB4" s="165"/>
      <c r="SQC4" s="165"/>
      <c r="SQD4" s="165"/>
      <c r="SQE4" s="165"/>
      <c r="SQF4" s="165"/>
      <c r="SQG4" s="165"/>
      <c r="SQH4" s="165"/>
      <c r="SQI4" s="165"/>
      <c r="SQJ4" s="165"/>
      <c r="SQK4" s="165"/>
      <c r="SQL4" s="165"/>
      <c r="SQM4" s="165"/>
      <c r="SQN4" s="165"/>
      <c r="SQO4" s="165"/>
      <c r="SQP4" s="165"/>
      <c r="SQQ4" s="165"/>
      <c r="SQR4" s="165"/>
      <c r="SQS4" s="165"/>
      <c r="SQT4" s="165"/>
      <c r="SQU4" s="165"/>
      <c r="SQV4" s="165"/>
      <c r="SQW4" s="165"/>
      <c r="SQX4" s="165"/>
      <c r="SQY4" s="165"/>
      <c r="SQZ4" s="165"/>
      <c r="SRA4" s="165"/>
      <c r="SRB4" s="165"/>
      <c r="SRC4" s="165"/>
      <c r="SRD4" s="165"/>
      <c r="SRE4" s="165"/>
      <c r="SRF4" s="165"/>
      <c r="SRG4" s="165"/>
      <c r="SRH4" s="165"/>
      <c r="SRI4" s="165"/>
      <c r="SRJ4" s="165"/>
      <c r="SRK4" s="165"/>
      <c r="SRL4" s="165"/>
      <c r="SRM4" s="165"/>
      <c r="SRN4" s="165"/>
      <c r="SRO4" s="165"/>
      <c r="SRP4" s="165"/>
      <c r="SRQ4" s="165"/>
      <c r="SRR4" s="165"/>
      <c r="SRS4" s="165"/>
      <c r="SRT4" s="165"/>
      <c r="SRU4" s="165"/>
      <c r="SRV4" s="165"/>
      <c r="SRW4" s="165"/>
      <c r="SRX4" s="165"/>
      <c r="SRY4" s="165"/>
      <c r="SRZ4" s="165"/>
      <c r="SSA4" s="165"/>
      <c r="SSB4" s="165"/>
      <c r="SSC4" s="165"/>
      <c r="SSD4" s="165"/>
      <c r="SSE4" s="165"/>
      <c r="SSF4" s="165"/>
      <c r="SSG4" s="165"/>
      <c r="SSH4" s="165"/>
      <c r="SSI4" s="165"/>
      <c r="SSJ4" s="165"/>
      <c r="SSK4" s="165"/>
      <c r="SSL4" s="165"/>
      <c r="SSM4" s="165"/>
      <c r="SSN4" s="165"/>
      <c r="SSO4" s="165"/>
      <c r="SSP4" s="165"/>
      <c r="SSQ4" s="165"/>
      <c r="SSR4" s="165"/>
      <c r="SSS4" s="165"/>
      <c r="SST4" s="165"/>
      <c r="SSU4" s="165"/>
      <c r="SSV4" s="165"/>
      <c r="SSW4" s="165"/>
      <c r="SSX4" s="165"/>
      <c r="SSY4" s="165"/>
      <c r="SSZ4" s="165"/>
      <c r="STA4" s="165"/>
      <c r="STB4" s="165"/>
      <c r="STC4" s="165"/>
      <c r="STD4" s="165"/>
      <c r="STE4" s="165"/>
      <c r="STF4" s="165"/>
      <c r="STG4" s="165"/>
      <c r="STH4" s="165"/>
      <c r="STI4" s="165"/>
      <c r="STJ4" s="165"/>
      <c r="STK4" s="165"/>
      <c r="STL4" s="165"/>
      <c r="STM4" s="165"/>
      <c r="STN4" s="165"/>
      <c r="STO4" s="165"/>
      <c r="STP4" s="165"/>
      <c r="STQ4" s="165"/>
      <c r="STR4" s="165"/>
      <c r="STS4" s="165"/>
      <c r="STT4" s="165"/>
      <c r="STU4" s="165"/>
      <c r="STV4" s="165"/>
      <c r="STW4" s="165"/>
      <c r="STX4" s="165"/>
      <c r="STY4" s="165"/>
      <c r="STZ4" s="165"/>
      <c r="SUA4" s="165"/>
      <c r="SUB4" s="165"/>
      <c r="SUC4" s="165"/>
      <c r="SUD4" s="165"/>
      <c r="SUE4" s="165"/>
      <c r="SUF4" s="165"/>
      <c r="SUG4" s="165"/>
      <c r="SUH4" s="165"/>
      <c r="SUI4" s="165"/>
      <c r="SUJ4" s="165"/>
      <c r="SUK4" s="165"/>
      <c r="SUL4" s="165"/>
      <c r="SUM4" s="165"/>
      <c r="SUN4" s="165"/>
      <c r="SUO4" s="165"/>
      <c r="SUP4" s="165"/>
      <c r="SUQ4" s="165"/>
      <c r="SUR4" s="165"/>
      <c r="SUS4" s="165"/>
      <c r="SUT4" s="165"/>
      <c r="SUU4" s="165"/>
      <c r="SUV4" s="165"/>
      <c r="SUW4" s="165"/>
      <c r="SUX4" s="165"/>
      <c r="SUY4" s="165"/>
      <c r="SUZ4" s="165"/>
      <c r="SVA4" s="165"/>
      <c r="SVB4" s="165"/>
      <c r="SVC4" s="165"/>
      <c r="SVD4" s="165"/>
      <c r="SVE4" s="165"/>
      <c r="SVF4" s="165"/>
      <c r="SVG4" s="165"/>
      <c r="SVH4" s="165"/>
      <c r="SVI4" s="165"/>
      <c r="SVJ4" s="165"/>
      <c r="SVK4" s="165"/>
      <c r="SVL4" s="165"/>
      <c r="SVM4" s="165"/>
      <c r="SVN4" s="165"/>
      <c r="SVO4" s="165"/>
      <c r="SVP4" s="165"/>
      <c r="SVQ4" s="165"/>
      <c r="SVR4" s="165"/>
      <c r="SVS4" s="165"/>
      <c r="SVT4" s="165"/>
      <c r="SVU4" s="165"/>
      <c r="SVV4" s="165"/>
      <c r="SVW4" s="165"/>
      <c r="SVX4" s="165"/>
      <c r="SVY4" s="165"/>
      <c r="SVZ4" s="165"/>
      <c r="SWA4" s="165"/>
      <c r="SWB4" s="165"/>
      <c r="SWC4" s="165"/>
      <c r="SWD4" s="165"/>
      <c r="SWE4" s="165"/>
      <c r="SWF4" s="165"/>
      <c r="SWG4" s="165"/>
      <c r="SWH4" s="165"/>
      <c r="SWI4" s="165"/>
      <c r="SWJ4" s="165"/>
      <c r="SWK4" s="165"/>
      <c r="SWL4" s="165"/>
      <c r="SWM4" s="165"/>
      <c r="SWN4" s="165"/>
      <c r="SWO4" s="165"/>
      <c r="SWP4" s="165"/>
      <c r="SWQ4" s="165"/>
      <c r="SWR4" s="165"/>
      <c r="SWS4" s="165"/>
      <c r="SWT4" s="165"/>
      <c r="SWU4" s="165"/>
      <c r="SWV4" s="165"/>
      <c r="SWW4" s="165"/>
      <c r="SWX4" s="165"/>
      <c r="SWY4" s="165"/>
      <c r="SWZ4" s="165"/>
      <c r="SXA4" s="165"/>
      <c r="SXB4" s="165"/>
      <c r="SXC4" s="165"/>
      <c r="SXD4" s="165"/>
      <c r="SXE4" s="165"/>
      <c r="SXF4" s="165"/>
      <c r="SXG4" s="165"/>
      <c r="SXH4" s="165"/>
      <c r="SXI4" s="165"/>
      <c r="SXJ4" s="165"/>
      <c r="SXK4" s="165"/>
      <c r="SXL4" s="165"/>
      <c r="SXM4" s="165"/>
      <c r="SXN4" s="165"/>
      <c r="SXO4" s="165"/>
      <c r="SXP4" s="165"/>
      <c r="SXQ4" s="165"/>
      <c r="SXR4" s="165"/>
      <c r="SXS4" s="165"/>
      <c r="SXT4" s="165"/>
      <c r="SXU4" s="165"/>
      <c r="SXV4" s="165"/>
      <c r="SXW4" s="165"/>
      <c r="SXX4" s="165"/>
      <c r="SXY4" s="165"/>
      <c r="SXZ4" s="165"/>
      <c r="SYA4" s="165"/>
      <c r="SYB4" s="165"/>
      <c r="SYC4" s="165"/>
      <c r="SYD4" s="165"/>
      <c r="SYE4" s="165"/>
      <c r="SYF4" s="165"/>
      <c r="SYG4" s="165"/>
      <c r="SYH4" s="165"/>
      <c r="SYI4" s="165"/>
      <c r="SYJ4" s="165"/>
      <c r="SYK4" s="165"/>
      <c r="SYL4" s="165"/>
      <c r="SYM4" s="165"/>
      <c r="SYN4" s="165"/>
      <c r="SYO4" s="165"/>
      <c r="SYP4" s="165"/>
      <c r="SYQ4" s="165"/>
      <c r="SYR4" s="165"/>
      <c r="SYS4" s="165"/>
      <c r="SYT4" s="165"/>
      <c r="SYU4" s="165"/>
      <c r="SYV4" s="165"/>
      <c r="SYW4" s="165"/>
      <c r="SYX4" s="165"/>
      <c r="SYY4" s="165"/>
      <c r="SYZ4" s="165"/>
      <c r="SZA4" s="165"/>
      <c r="SZB4" s="165"/>
      <c r="SZC4" s="165"/>
      <c r="SZD4" s="165"/>
      <c r="SZE4" s="165"/>
      <c r="SZF4" s="165"/>
      <c r="SZG4" s="165"/>
      <c r="SZH4" s="165"/>
      <c r="SZI4" s="165"/>
      <c r="SZJ4" s="165"/>
      <c r="SZK4" s="165"/>
      <c r="SZL4" s="165"/>
      <c r="SZM4" s="165"/>
      <c r="SZN4" s="165"/>
      <c r="SZO4" s="165"/>
      <c r="SZP4" s="165"/>
      <c r="SZQ4" s="165"/>
      <c r="SZR4" s="165"/>
      <c r="SZS4" s="165"/>
      <c r="SZT4" s="165"/>
      <c r="SZU4" s="165"/>
      <c r="SZV4" s="165"/>
      <c r="SZW4" s="165"/>
      <c r="SZX4" s="165"/>
      <c r="SZY4" s="165"/>
      <c r="SZZ4" s="165"/>
      <c r="TAA4" s="165"/>
      <c r="TAB4" s="165"/>
      <c r="TAC4" s="165"/>
      <c r="TAD4" s="165"/>
      <c r="TAE4" s="165"/>
      <c r="TAF4" s="165"/>
      <c r="TAG4" s="165"/>
      <c r="TAH4" s="165"/>
      <c r="TAI4" s="165"/>
      <c r="TAJ4" s="165"/>
      <c r="TAK4" s="165"/>
      <c r="TAL4" s="165"/>
      <c r="TAM4" s="165"/>
      <c r="TAN4" s="165"/>
      <c r="TAO4" s="165"/>
      <c r="TAP4" s="165"/>
      <c r="TAQ4" s="165"/>
      <c r="TAR4" s="165"/>
      <c r="TAS4" s="165"/>
      <c r="TAT4" s="165"/>
      <c r="TAU4" s="165"/>
      <c r="TAV4" s="165"/>
      <c r="TAW4" s="165"/>
      <c r="TAX4" s="165"/>
      <c r="TAY4" s="165"/>
      <c r="TAZ4" s="165"/>
      <c r="TBA4" s="165"/>
      <c r="TBB4" s="165"/>
      <c r="TBC4" s="165"/>
      <c r="TBD4" s="165"/>
      <c r="TBE4" s="165"/>
      <c r="TBF4" s="165"/>
      <c r="TBG4" s="165"/>
      <c r="TBH4" s="165"/>
      <c r="TBI4" s="165"/>
      <c r="TBJ4" s="165"/>
      <c r="TBK4" s="165"/>
      <c r="TBL4" s="165"/>
      <c r="TBM4" s="165"/>
      <c r="TBN4" s="165"/>
      <c r="TBO4" s="165"/>
      <c r="TBP4" s="165"/>
      <c r="TBQ4" s="165"/>
      <c r="TBR4" s="165"/>
      <c r="TBS4" s="165"/>
      <c r="TBT4" s="165"/>
      <c r="TBU4" s="165"/>
      <c r="TBV4" s="165"/>
      <c r="TBW4" s="165"/>
      <c r="TBX4" s="165"/>
      <c r="TBY4" s="165"/>
      <c r="TBZ4" s="165"/>
      <c r="TCA4" s="165"/>
      <c r="TCB4" s="165"/>
      <c r="TCC4" s="165"/>
      <c r="TCD4" s="165"/>
      <c r="TCE4" s="165"/>
      <c r="TCF4" s="165"/>
      <c r="TCG4" s="165"/>
      <c r="TCH4" s="165"/>
      <c r="TCI4" s="165"/>
      <c r="TCJ4" s="165"/>
      <c r="TCK4" s="165"/>
      <c r="TCL4" s="165"/>
      <c r="TCM4" s="165"/>
      <c r="TCN4" s="165"/>
      <c r="TCO4" s="165"/>
      <c r="TCP4" s="165"/>
      <c r="TCQ4" s="165"/>
      <c r="TCR4" s="165"/>
      <c r="TCS4" s="165"/>
      <c r="TCT4" s="165"/>
      <c r="TCU4" s="165"/>
      <c r="TCV4" s="165"/>
      <c r="TCW4" s="165"/>
      <c r="TCX4" s="165"/>
      <c r="TCY4" s="165"/>
      <c r="TCZ4" s="165"/>
      <c r="TDA4" s="165"/>
      <c r="TDB4" s="165"/>
      <c r="TDC4" s="165"/>
      <c r="TDD4" s="165"/>
      <c r="TDE4" s="165"/>
      <c r="TDF4" s="165"/>
      <c r="TDG4" s="165"/>
      <c r="TDH4" s="165"/>
      <c r="TDI4" s="165"/>
      <c r="TDJ4" s="165"/>
      <c r="TDK4" s="165"/>
      <c r="TDL4" s="165"/>
      <c r="TDM4" s="165"/>
      <c r="TDN4" s="165"/>
      <c r="TDO4" s="165"/>
      <c r="TDP4" s="165"/>
      <c r="TDQ4" s="165"/>
      <c r="TDR4" s="165"/>
      <c r="TDS4" s="165"/>
      <c r="TDT4" s="165"/>
      <c r="TDU4" s="165"/>
      <c r="TDV4" s="165"/>
      <c r="TDW4" s="165"/>
      <c r="TDX4" s="165"/>
      <c r="TDY4" s="165"/>
      <c r="TDZ4" s="165"/>
      <c r="TEA4" s="165"/>
      <c r="TEB4" s="165"/>
      <c r="TEC4" s="165"/>
      <c r="TED4" s="165"/>
      <c r="TEE4" s="165"/>
      <c r="TEF4" s="165"/>
      <c r="TEG4" s="165"/>
      <c r="TEH4" s="165"/>
      <c r="TEI4" s="165"/>
      <c r="TEJ4" s="165"/>
      <c r="TEK4" s="165"/>
      <c r="TEL4" s="165"/>
      <c r="TEM4" s="165"/>
      <c r="TEN4" s="165"/>
      <c r="TEO4" s="165"/>
      <c r="TEP4" s="165"/>
      <c r="TEQ4" s="165"/>
      <c r="TER4" s="165"/>
      <c r="TES4" s="165"/>
      <c r="TET4" s="165"/>
      <c r="TEU4" s="165"/>
      <c r="TEV4" s="165"/>
      <c r="TEW4" s="165"/>
      <c r="TEX4" s="165"/>
      <c r="TEY4" s="165"/>
      <c r="TEZ4" s="165"/>
      <c r="TFA4" s="165"/>
      <c r="TFB4" s="165"/>
      <c r="TFC4" s="165"/>
      <c r="TFD4" s="165"/>
      <c r="TFE4" s="165"/>
      <c r="TFF4" s="165"/>
      <c r="TFG4" s="165"/>
      <c r="TFH4" s="165"/>
      <c r="TFI4" s="165"/>
      <c r="TFJ4" s="165"/>
      <c r="TFK4" s="165"/>
      <c r="TFL4" s="165"/>
      <c r="TFM4" s="165"/>
      <c r="TFN4" s="165"/>
      <c r="TFO4" s="165"/>
      <c r="TFP4" s="165"/>
      <c r="TFQ4" s="165"/>
      <c r="TFR4" s="165"/>
      <c r="TFS4" s="165"/>
      <c r="TFT4" s="165"/>
      <c r="TFU4" s="165"/>
      <c r="TFV4" s="165"/>
      <c r="TFW4" s="165"/>
      <c r="TFX4" s="165"/>
      <c r="TFY4" s="165"/>
      <c r="TFZ4" s="165"/>
      <c r="TGA4" s="165"/>
      <c r="TGB4" s="165"/>
      <c r="TGC4" s="165"/>
      <c r="TGD4" s="165"/>
      <c r="TGE4" s="165"/>
      <c r="TGF4" s="165"/>
      <c r="TGG4" s="165"/>
      <c r="TGH4" s="165"/>
      <c r="TGI4" s="165"/>
      <c r="TGJ4" s="165"/>
      <c r="TGK4" s="165"/>
      <c r="TGL4" s="165"/>
      <c r="TGM4" s="165"/>
      <c r="TGN4" s="165"/>
      <c r="TGO4" s="165"/>
      <c r="TGP4" s="165"/>
      <c r="TGQ4" s="165"/>
      <c r="TGR4" s="165"/>
      <c r="TGS4" s="165"/>
      <c r="TGT4" s="165"/>
      <c r="TGU4" s="165"/>
      <c r="TGV4" s="165"/>
      <c r="TGW4" s="165"/>
      <c r="TGX4" s="165"/>
      <c r="TGY4" s="165"/>
      <c r="TGZ4" s="165"/>
      <c r="THA4" s="165"/>
      <c r="THB4" s="165"/>
      <c r="THC4" s="165"/>
      <c r="THD4" s="165"/>
      <c r="THE4" s="165"/>
      <c r="THF4" s="165"/>
      <c r="THG4" s="165"/>
      <c r="THH4" s="165"/>
      <c r="THI4" s="165"/>
      <c r="THJ4" s="165"/>
      <c r="THK4" s="165"/>
      <c r="THL4" s="165"/>
      <c r="THM4" s="165"/>
      <c r="THN4" s="165"/>
      <c r="THO4" s="165"/>
      <c r="THP4" s="165"/>
      <c r="THQ4" s="165"/>
      <c r="THR4" s="165"/>
      <c r="THS4" s="165"/>
      <c r="THT4" s="165"/>
      <c r="THU4" s="165"/>
      <c r="THV4" s="165"/>
      <c r="THW4" s="165"/>
      <c r="THX4" s="165"/>
      <c r="THY4" s="165"/>
      <c r="THZ4" s="165"/>
      <c r="TIA4" s="165"/>
      <c r="TIB4" s="165"/>
      <c r="TIC4" s="165"/>
      <c r="TID4" s="165"/>
      <c r="TIE4" s="165"/>
      <c r="TIF4" s="165"/>
      <c r="TIG4" s="165"/>
      <c r="TIH4" s="165"/>
      <c r="TII4" s="165"/>
      <c r="TIJ4" s="165"/>
      <c r="TIK4" s="165"/>
      <c r="TIL4" s="165"/>
      <c r="TIM4" s="165"/>
      <c r="TIN4" s="165"/>
      <c r="TIO4" s="165"/>
      <c r="TIP4" s="165"/>
      <c r="TIQ4" s="165"/>
      <c r="TIR4" s="165"/>
      <c r="TIS4" s="165"/>
      <c r="TIT4" s="165"/>
      <c r="TIU4" s="165"/>
      <c r="TIV4" s="165"/>
      <c r="TIW4" s="165"/>
      <c r="TIX4" s="165"/>
      <c r="TIY4" s="165"/>
      <c r="TIZ4" s="165"/>
      <c r="TJA4" s="165"/>
      <c r="TJB4" s="165"/>
      <c r="TJC4" s="165"/>
      <c r="TJD4" s="165"/>
      <c r="TJE4" s="165"/>
      <c r="TJF4" s="165"/>
      <c r="TJG4" s="165"/>
      <c r="TJH4" s="165"/>
      <c r="TJI4" s="165"/>
      <c r="TJJ4" s="165"/>
      <c r="TJK4" s="165"/>
      <c r="TJL4" s="165"/>
      <c r="TJM4" s="165"/>
      <c r="TJN4" s="165"/>
      <c r="TJO4" s="165"/>
      <c r="TJP4" s="165"/>
      <c r="TJQ4" s="165"/>
      <c r="TJR4" s="165"/>
      <c r="TJS4" s="165"/>
      <c r="TJT4" s="165"/>
      <c r="TJU4" s="165"/>
      <c r="TJV4" s="165"/>
      <c r="TJW4" s="165"/>
      <c r="TJX4" s="165"/>
      <c r="TJY4" s="165"/>
      <c r="TJZ4" s="165"/>
      <c r="TKA4" s="165"/>
      <c r="TKB4" s="165"/>
      <c r="TKC4" s="165"/>
      <c r="TKD4" s="165"/>
      <c r="TKE4" s="165"/>
      <c r="TKF4" s="165"/>
      <c r="TKG4" s="165"/>
      <c r="TKH4" s="165"/>
      <c r="TKI4" s="165"/>
      <c r="TKJ4" s="165"/>
      <c r="TKK4" s="165"/>
      <c r="TKL4" s="165"/>
      <c r="TKM4" s="165"/>
      <c r="TKN4" s="165"/>
      <c r="TKO4" s="165"/>
      <c r="TKP4" s="165"/>
      <c r="TKQ4" s="165"/>
      <c r="TKR4" s="165"/>
      <c r="TKS4" s="165"/>
      <c r="TKT4" s="165"/>
      <c r="TKU4" s="165"/>
      <c r="TKV4" s="165"/>
      <c r="TKW4" s="165"/>
      <c r="TKX4" s="165"/>
      <c r="TKY4" s="165"/>
      <c r="TKZ4" s="165"/>
      <c r="TLA4" s="165"/>
      <c r="TLB4" s="165"/>
      <c r="TLC4" s="165"/>
      <c r="TLD4" s="165"/>
      <c r="TLE4" s="165"/>
      <c r="TLF4" s="165"/>
      <c r="TLG4" s="165"/>
      <c r="TLH4" s="165"/>
      <c r="TLI4" s="165"/>
      <c r="TLJ4" s="165"/>
      <c r="TLK4" s="165"/>
      <c r="TLL4" s="165"/>
      <c r="TLM4" s="165"/>
      <c r="TLN4" s="165"/>
      <c r="TLO4" s="165"/>
      <c r="TLP4" s="165"/>
      <c r="TLQ4" s="165"/>
      <c r="TLR4" s="165"/>
      <c r="TLS4" s="165"/>
      <c r="TLT4" s="165"/>
      <c r="TLU4" s="165"/>
      <c r="TLV4" s="165"/>
      <c r="TLW4" s="165"/>
      <c r="TLX4" s="165"/>
      <c r="TLY4" s="165"/>
      <c r="TLZ4" s="165"/>
      <c r="TMA4" s="165"/>
      <c r="TMB4" s="165"/>
      <c r="TMC4" s="165"/>
      <c r="TMD4" s="165"/>
      <c r="TME4" s="165"/>
      <c r="TMF4" s="165"/>
      <c r="TMG4" s="165"/>
      <c r="TMH4" s="165"/>
      <c r="TMI4" s="165"/>
      <c r="TMJ4" s="165"/>
      <c r="TMK4" s="165"/>
      <c r="TML4" s="165"/>
      <c r="TMM4" s="165"/>
      <c r="TMN4" s="165"/>
      <c r="TMO4" s="165"/>
      <c r="TMP4" s="165"/>
      <c r="TMQ4" s="165"/>
      <c r="TMR4" s="165"/>
      <c r="TMS4" s="165"/>
      <c r="TMT4" s="165"/>
      <c r="TMU4" s="165"/>
      <c r="TMV4" s="165"/>
      <c r="TMW4" s="165"/>
      <c r="TMX4" s="165"/>
      <c r="TMY4" s="165"/>
      <c r="TMZ4" s="165"/>
      <c r="TNA4" s="165"/>
      <c r="TNB4" s="165"/>
      <c r="TNC4" s="165"/>
      <c r="TND4" s="165"/>
      <c r="TNE4" s="165"/>
      <c r="TNF4" s="165"/>
      <c r="TNG4" s="165"/>
      <c r="TNH4" s="165"/>
      <c r="TNI4" s="165"/>
      <c r="TNJ4" s="165"/>
      <c r="TNK4" s="165"/>
      <c r="TNL4" s="165"/>
      <c r="TNM4" s="165"/>
      <c r="TNN4" s="165"/>
      <c r="TNO4" s="165"/>
      <c r="TNP4" s="165"/>
      <c r="TNQ4" s="165"/>
      <c r="TNR4" s="165"/>
      <c r="TNS4" s="165"/>
      <c r="TNT4" s="165"/>
      <c r="TNU4" s="165"/>
      <c r="TNV4" s="165"/>
      <c r="TNW4" s="165"/>
      <c r="TNX4" s="165"/>
      <c r="TNY4" s="165"/>
      <c r="TNZ4" s="165"/>
      <c r="TOA4" s="165"/>
      <c r="TOB4" s="165"/>
      <c r="TOC4" s="165"/>
      <c r="TOD4" s="165"/>
      <c r="TOE4" s="165"/>
      <c r="TOF4" s="165"/>
      <c r="TOG4" s="165"/>
      <c r="TOH4" s="165"/>
      <c r="TOI4" s="165"/>
      <c r="TOJ4" s="165"/>
      <c r="TOK4" s="165"/>
      <c r="TOL4" s="165"/>
      <c r="TOM4" s="165"/>
      <c r="TON4" s="165"/>
      <c r="TOO4" s="165"/>
      <c r="TOP4" s="165"/>
      <c r="TOQ4" s="165"/>
      <c r="TOR4" s="165"/>
      <c r="TOS4" s="165"/>
      <c r="TOT4" s="165"/>
      <c r="TOU4" s="165"/>
      <c r="TOV4" s="165"/>
      <c r="TOW4" s="165"/>
      <c r="TOX4" s="165"/>
      <c r="TOY4" s="165"/>
      <c r="TOZ4" s="165"/>
      <c r="TPA4" s="165"/>
      <c r="TPB4" s="165"/>
      <c r="TPC4" s="165"/>
      <c r="TPD4" s="165"/>
      <c r="TPE4" s="165"/>
      <c r="TPF4" s="165"/>
      <c r="TPG4" s="165"/>
      <c r="TPH4" s="165"/>
      <c r="TPI4" s="165"/>
      <c r="TPJ4" s="165"/>
      <c r="TPK4" s="165"/>
      <c r="TPL4" s="165"/>
      <c r="TPM4" s="165"/>
      <c r="TPN4" s="165"/>
      <c r="TPO4" s="165"/>
      <c r="TPP4" s="165"/>
      <c r="TPQ4" s="165"/>
      <c r="TPR4" s="165"/>
      <c r="TPS4" s="165"/>
      <c r="TPT4" s="165"/>
      <c r="TPU4" s="165"/>
      <c r="TPV4" s="165"/>
      <c r="TPW4" s="165"/>
      <c r="TPX4" s="165"/>
      <c r="TPY4" s="165"/>
      <c r="TPZ4" s="165"/>
      <c r="TQA4" s="165"/>
      <c r="TQB4" s="165"/>
      <c r="TQC4" s="165"/>
      <c r="TQD4" s="165"/>
      <c r="TQE4" s="165"/>
      <c r="TQF4" s="165"/>
      <c r="TQG4" s="165"/>
      <c r="TQH4" s="165"/>
      <c r="TQI4" s="165"/>
      <c r="TQJ4" s="165"/>
      <c r="TQK4" s="165"/>
      <c r="TQL4" s="165"/>
      <c r="TQM4" s="165"/>
      <c r="TQN4" s="165"/>
      <c r="TQO4" s="165"/>
      <c r="TQP4" s="165"/>
      <c r="TQQ4" s="165"/>
      <c r="TQR4" s="165"/>
      <c r="TQS4" s="165"/>
      <c r="TQT4" s="165"/>
      <c r="TQU4" s="165"/>
      <c r="TQV4" s="165"/>
      <c r="TQW4" s="165"/>
      <c r="TQX4" s="165"/>
      <c r="TQY4" s="165"/>
      <c r="TQZ4" s="165"/>
      <c r="TRA4" s="165"/>
      <c r="TRB4" s="165"/>
      <c r="TRC4" s="165"/>
      <c r="TRD4" s="165"/>
      <c r="TRE4" s="165"/>
      <c r="TRF4" s="165"/>
      <c r="TRG4" s="165"/>
      <c r="TRH4" s="165"/>
      <c r="TRI4" s="165"/>
      <c r="TRJ4" s="165"/>
      <c r="TRK4" s="165"/>
      <c r="TRL4" s="165"/>
      <c r="TRM4" s="165"/>
      <c r="TRN4" s="165"/>
      <c r="TRO4" s="165"/>
      <c r="TRP4" s="165"/>
      <c r="TRQ4" s="165"/>
      <c r="TRR4" s="165"/>
      <c r="TRS4" s="165"/>
      <c r="TRT4" s="165"/>
      <c r="TRU4" s="165"/>
      <c r="TRV4" s="165"/>
      <c r="TRW4" s="165"/>
      <c r="TRX4" s="165"/>
      <c r="TRY4" s="165"/>
      <c r="TRZ4" s="165"/>
      <c r="TSA4" s="165"/>
      <c r="TSB4" s="165"/>
      <c r="TSC4" s="165"/>
      <c r="TSD4" s="165"/>
      <c r="TSE4" s="165"/>
      <c r="TSF4" s="165"/>
      <c r="TSG4" s="165"/>
      <c r="TSH4" s="165"/>
      <c r="TSI4" s="165"/>
      <c r="TSJ4" s="165"/>
      <c r="TSK4" s="165"/>
      <c r="TSL4" s="165"/>
      <c r="TSM4" s="165"/>
      <c r="TSN4" s="165"/>
      <c r="TSO4" s="165"/>
      <c r="TSP4" s="165"/>
      <c r="TSQ4" s="165"/>
      <c r="TSR4" s="165"/>
      <c r="TSS4" s="165"/>
      <c r="TST4" s="165"/>
      <c r="TSU4" s="165"/>
      <c r="TSV4" s="165"/>
      <c r="TSW4" s="165"/>
      <c r="TSX4" s="165"/>
      <c r="TSY4" s="165"/>
      <c r="TSZ4" s="165"/>
      <c r="TTA4" s="165"/>
      <c r="TTB4" s="165"/>
      <c r="TTC4" s="165"/>
      <c r="TTD4" s="165"/>
      <c r="TTE4" s="165"/>
      <c r="TTF4" s="165"/>
      <c r="TTG4" s="165"/>
      <c r="TTH4" s="165"/>
      <c r="TTI4" s="165"/>
      <c r="TTJ4" s="165"/>
      <c r="TTK4" s="165"/>
      <c r="TTL4" s="165"/>
      <c r="TTM4" s="165"/>
      <c r="TTN4" s="165"/>
      <c r="TTO4" s="165"/>
      <c r="TTP4" s="165"/>
      <c r="TTQ4" s="165"/>
      <c r="TTR4" s="165"/>
      <c r="TTS4" s="165"/>
      <c r="TTT4" s="165"/>
      <c r="TTU4" s="165"/>
      <c r="TTV4" s="165"/>
      <c r="TTW4" s="165"/>
      <c r="TTX4" s="165"/>
      <c r="TTY4" s="165"/>
      <c r="TTZ4" s="165"/>
      <c r="TUA4" s="165"/>
      <c r="TUB4" s="165"/>
      <c r="TUC4" s="165"/>
      <c r="TUD4" s="165"/>
      <c r="TUE4" s="165"/>
      <c r="TUF4" s="165"/>
      <c r="TUG4" s="165"/>
      <c r="TUH4" s="165"/>
      <c r="TUI4" s="165"/>
      <c r="TUJ4" s="165"/>
      <c r="TUK4" s="165"/>
      <c r="TUL4" s="165"/>
      <c r="TUM4" s="165"/>
      <c r="TUN4" s="165"/>
      <c r="TUO4" s="165"/>
      <c r="TUP4" s="165"/>
      <c r="TUQ4" s="165"/>
      <c r="TUR4" s="165"/>
      <c r="TUS4" s="165"/>
      <c r="TUT4" s="165"/>
      <c r="TUU4" s="165"/>
      <c r="TUV4" s="165"/>
      <c r="TUW4" s="165"/>
      <c r="TUX4" s="165"/>
      <c r="TUY4" s="165"/>
      <c r="TUZ4" s="165"/>
      <c r="TVA4" s="165"/>
      <c r="TVB4" s="165"/>
      <c r="TVC4" s="165"/>
      <c r="TVD4" s="165"/>
      <c r="TVE4" s="165"/>
      <c r="TVF4" s="165"/>
      <c r="TVG4" s="165"/>
      <c r="TVH4" s="165"/>
      <c r="TVI4" s="165"/>
      <c r="TVJ4" s="165"/>
      <c r="TVK4" s="165"/>
      <c r="TVL4" s="165"/>
      <c r="TVM4" s="165"/>
      <c r="TVN4" s="165"/>
      <c r="TVO4" s="165"/>
      <c r="TVP4" s="165"/>
      <c r="TVQ4" s="165"/>
      <c r="TVR4" s="165"/>
      <c r="TVS4" s="165"/>
      <c r="TVT4" s="165"/>
      <c r="TVU4" s="165"/>
      <c r="TVV4" s="165"/>
      <c r="TVW4" s="165"/>
      <c r="TVX4" s="165"/>
      <c r="TVY4" s="165"/>
      <c r="TVZ4" s="165"/>
      <c r="TWA4" s="165"/>
      <c r="TWB4" s="165"/>
      <c r="TWC4" s="165"/>
      <c r="TWD4" s="165"/>
      <c r="TWE4" s="165"/>
      <c r="TWF4" s="165"/>
      <c r="TWG4" s="165"/>
      <c r="TWH4" s="165"/>
      <c r="TWI4" s="165"/>
      <c r="TWJ4" s="165"/>
      <c r="TWK4" s="165"/>
      <c r="TWL4" s="165"/>
      <c r="TWM4" s="165"/>
      <c r="TWN4" s="165"/>
      <c r="TWO4" s="165"/>
      <c r="TWP4" s="165"/>
      <c r="TWQ4" s="165"/>
      <c r="TWR4" s="165"/>
      <c r="TWS4" s="165"/>
      <c r="TWT4" s="165"/>
      <c r="TWU4" s="165"/>
      <c r="TWV4" s="165"/>
      <c r="TWW4" s="165"/>
      <c r="TWX4" s="165"/>
      <c r="TWY4" s="165"/>
      <c r="TWZ4" s="165"/>
      <c r="TXA4" s="165"/>
      <c r="TXB4" s="165"/>
      <c r="TXC4" s="165"/>
      <c r="TXD4" s="165"/>
      <c r="TXE4" s="165"/>
      <c r="TXF4" s="165"/>
      <c r="TXG4" s="165"/>
      <c r="TXH4" s="165"/>
      <c r="TXI4" s="165"/>
      <c r="TXJ4" s="165"/>
      <c r="TXK4" s="165"/>
      <c r="TXL4" s="165"/>
      <c r="TXM4" s="165"/>
      <c r="TXN4" s="165"/>
      <c r="TXO4" s="165"/>
      <c r="TXP4" s="165"/>
      <c r="TXQ4" s="165"/>
      <c r="TXR4" s="165"/>
      <c r="TXS4" s="165"/>
      <c r="TXT4" s="165"/>
      <c r="TXU4" s="165"/>
      <c r="TXV4" s="165"/>
      <c r="TXW4" s="165"/>
      <c r="TXX4" s="165"/>
      <c r="TXY4" s="165"/>
      <c r="TXZ4" s="165"/>
      <c r="TYA4" s="165"/>
      <c r="TYB4" s="165"/>
      <c r="TYC4" s="165"/>
      <c r="TYD4" s="165"/>
      <c r="TYE4" s="165"/>
      <c r="TYF4" s="165"/>
      <c r="TYG4" s="165"/>
      <c r="TYH4" s="165"/>
      <c r="TYI4" s="165"/>
      <c r="TYJ4" s="165"/>
      <c r="TYK4" s="165"/>
      <c r="TYL4" s="165"/>
      <c r="TYM4" s="165"/>
      <c r="TYN4" s="165"/>
      <c r="TYO4" s="165"/>
      <c r="TYP4" s="165"/>
      <c r="TYQ4" s="165"/>
      <c r="TYR4" s="165"/>
      <c r="TYS4" s="165"/>
      <c r="TYT4" s="165"/>
      <c r="TYU4" s="165"/>
      <c r="TYV4" s="165"/>
      <c r="TYW4" s="165"/>
      <c r="TYX4" s="165"/>
      <c r="TYY4" s="165"/>
      <c r="TYZ4" s="165"/>
      <c r="TZA4" s="165"/>
      <c r="TZB4" s="165"/>
      <c r="TZC4" s="165"/>
      <c r="TZD4" s="165"/>
      <c r="TZE4" s="165"/>
      <c r="TZF4" s="165"/>
      <c r="TZG4" s="165"/>
      <c r="TZH4" s="165"/>
      <c r="TZI4" s="165"/>
      <c r="TZJ4" s="165"/>
      <c r="TZK4" s="165"/>
      <c r="TZL4" s="165"/>
      <c r="TZM4" s="165"/>
      <c r="TZN4" s="165"/>
      <c r="TZO4" s="165"/>
      <c r="TZP4" s="165"/>
      <c r="TZQ4" s="165"/>
      <c r="TZR4" s="165"/>
      <c r="TZS4" s="165"/>
      <c r="TZT4" s="165"/>
      <c r="TZU4" s="165"/>
      <c r="TZV4" s="165"/>
      <c r="TZW4" s="165"/>
      <c r="TZX4" s="165"/>
      <c r="TZY4" s="165"/>
      <c r="TZZ4" s="165"/>
      <c r="UAA4" s="165"/>
      <c r="UAB4" s="165"/>
      <c r="UAC4" s="165"/>
      <c r="UAD4" s="165"/>
      <c r="UAE4" s="165"/>
      <c r="UAF4" s="165"/>
      <c r="UAG4" s="165"/>
      <c r="UAH4" s="165"/>
      <c r="UAI4" s="165"/>
      <c r="UAJ4" s="165"/>
      <c r="UAK4" s="165"/>
      <c r="UAL4" s="165"/>
      <c r="UAM4" s="165"/>
      <c r="UAN4" s="165"/>
      <c r="UAO4" s="165"/>
      <c r="UAP4" s="165"/>
      <c r="UAQ4" s="165"/>
      <c r="UAR4" s="165"/>
      <c r="UAS4" s="165"/>
      <c r="UAT4" s="165"/>
      <c r="UAU4" s="165"/>
      <c r="UAV4" s="165"/>
      <c r="UAW4" s="165"/>
      <c r="UAX4" s="165"/>
      <c r="UAY4" s="165"/>
      <c r="UAZ4" s="165"/>
      <c r="UBA4" s="165"/>
      <c r="UBB4" s="165"/>
      <c r="UBC4" s="165"/>
      <c r="UBD4" s="165"/>
      <c r="UBE4" s="165"/>
      <c r="UBF4" s="165"/>
      <c r="UBG4" s="165"/>
      <c r="UBH4" s="165"/>
      <c r="UBI4" s="165"/>
      <c r="UBJ4" s="165"/>
      <c r="UBK4" s="165"/>
      <c r="UBL4" s="165"/>
      <c r="UBM4" s="165"/>
      <c r="UBN4" s="165"/>
      <c r="UBO4" s="165"/>
      <c r="UBP4" s="165"/>
      <c r="UBQ4" s="165"/>
      <c r="UBR4" s="165"/>
      <c r="UBS4" s="165"/>
      <c r="UBT4" s="165"/>
      <c r="UBU4" s="165"/>
      <c r="UBV4" s="165"/>
      <c r="UBW4" s="165"/>
      <c r="UBX4" s="165"/>
      <c r="UBY4" s="165"/>
      <c r="UBZ4" s="165"/>
      <c r="UCA4" s="165"/>
      <c r="UCB4" s="165"/>
      <c r="UCC4" s="165"/>
      <c r="UCD4" s="165"/>
      <c r="UCE4" s="165"/>
      <c r="UCF4" s="165"/>
      <c r="UCG4" s="165"/>
      <c r="UCH4" s="165"/>
      <c r="UCI4" s="165"/>
      <c r="UCJ4" s="165"/>
      <c r="UCK4" s="165"/>
      <c r="UCL4" s="165"/>
      <c r="UCM4" s="165"/>
      <c r="UCN4" s="165"/>
      <c r="UCO4" s="165"/>
      <c r="UCP4" s="165"/>
      <c r="UCQ4" s="165"/>
      <c r="UCR4" s="165"/>
      <c r="UCS4" s="165"/>
      <c r="UCT4" s="165"/>
      <c r="UCU4" s="165"/>
      <c r="UCV4" s="165"/>
      <c r="UCW4" s="165"/>
      <c r="UCX4" s="165"/>
      <c r="UCY4" s="165"/>
      <c r="UCZ4" s="165"/>
      <c r="UDA4" s="165"/>
      <c r="UDB4" s="165"/>
      <c r="UDC4" s="165"/>
      <c r="UDD4" s="165"/>
      <c r="UDE4" s="165"/>
      <c r="UDF4" s="165"/>
      <c r="UDG4" s="165"/>
      <c r="UDH4" s="165"/>
      <c r="UDI4" s="165"/>
      <c r="UDJ4" s="165"/>
      <c r="UDK4" s="165"/>
      <c r="UDL4" s="165"/>
      <c r="UDM4" s="165"/>
      <c r="UDN4" s="165"/>
      <c r="UDO4" s="165"/>
      <c r="UDP4" s="165"/>
      <c r="UDQ4" s="165"/>
      <c r="UDR4" s="165"/>
      <c r="UDS4" s="165"/>
      <c r="UDT4" s="165"/>
      <c r="UDU4" s="165"/>
      <c r="UDV4" s="165"/>
      <c r="UDW4" s="165"/>
      <c r="UDX4" s="165"/>
      <c r="UDY4" s="165"/>
      <c r="UDZ4" s="165"/>
      <c r="UEA4" s="165"/>
      <c r="UEB4" s="165"/>
      <c r="UEC4" s="165"/>
      <c r="UED4" s="165"/>
      <c r="UEE4" s="165"/>
      <c r="UEF4" s="165"/>
      <c r="UEG4" s="165"/>
      <c r="UEH4" s="165"/>
      <c r="UEI4" s="165"/>
      <c r="UEJ4" s="165"/>
      <c r="UEK4" s="165"/>
      <c r="UEL4" s="165"/>
      <c r="UEM4" s="165"/>
      <c r="UEN4" s="165"/>
      <c r="UEO4" s="165"/>
      <c r="UEP4" s="165"/>
      <c r="UEQ4" s="165"/>
      <c r="UER4" s="165"/>
      <c r="UES4" s="165"/>
      <c r="UET4" s="165"/>
      <c r="UEU4" s="165"/>
      <c r="UEV4" s="165"/>
      <c r="UEW4" s="165"/>
      <c r="UEX4" s="165"/>
      <c r="UEY4" s="165"/>
      <c r="UEZ4" s="165"/>
      <c r="UFA4" s="165"/>
      <c r="UFB4" s="165"/>
      <c r="UFC4" s="165"/>
      <c r="UFD4" s="165"/>
      <c r="UFE4" s="165"/>
      <c r="UFF4" s="165"/>
      <c r="UFG4" s="165"/>
      <c r="UFH4" s="165"/>
      <c r="UFI4" s="165"/>
      <c r="UFJ4" s="165"/>
      <c r="UFK4" s="165"/>
      <c r="UFL4" s="165"/>
      <c r="UFM4" s="165"/>
      <c r="UFN4" s="165"/>
      <c r="UFO4" s="165"/>
      <c r="UFP4" s="165"/>
      <c r="UFQ4" s="165"/>
      <c r="UFR4" s="165"/>
      <c r="UFS4" s="165"/>
      <c r="UFT4" s="165"/>
      <c r="UFU4" s="165"/>
      <c r="UFV4" s="165"/>
      <c r="UFW4" s="165"/>
      <c r="UFX4" s="165"/>
      <c r="UFY4" s="165"/>
      <c r="UFZ4" s="165"/>
      <c r="UGA4" s="165"/>
      <c r="UGB4" s="165"/>
      <c r="UGC4" s="165"/>
      <c r="UGD4" s="165"/>
      <c r="UGE4" s="165"/>
      <c r="UGF4" s="165"/>
      <c r="UGG4" s="165"/>
      <c r="UGH4" s="165"/>
      <c r="UGI4" s="165"/>
      <c r="UGJ4" s="165"/>
      <c r="UGK4" s="165"/>
      <c r="UGL4" s="165"/>
      <c r="UGM4" s="165"/>
      <c r="UGN4" s="165"/>
      <c r="UGO4" s="165"/>
      <c r="UGP4" s="165"/>
      <c r="UGQ4" s="165"/>
      <c r="UGR4" s="165"/>
      <c r="UGS4" s="165"/>
      <c r="UGT4" s="165"/>
      <c r="UGU4" s="165"/>
      <c r="UGV4" s="165"/>
      <c r="UGW4" s="165"/>
      <c r="UGX4" s="165"/>
      <c r="UGY4" s="165"/>
      <c r="UGZ4" s="165"/>
      <c r="UHA4" s="165"/>
      <c r="UHB4" s="165"/>
      <c r="UHC4" s="165"/>
      <c r="UHD4" s="165"/>
      <c r="UHE4" s="165"/>
      <c r="UHF4" s="165"/>
      <c r="UHG4" s="165"/>
      <c r="UHH4" s="165"/>
      <c r="UHI4" s="165"/>
      <c r="UHJ4" s="165"/>
      <c r="UHK4" s="165"/>
      <c r="UHL4" s="165"/>
      <c r="UHM4" s="165"/>
      <c r="UHN4" s="165"/>
      <c r="UHO4" s="165"/>
      <c r="UHP4" s="165"/>
      <c r="UHQ4" s="165"/>
      <c r="UHR4" s="165"/>
      <c r="UHS4" s="165"/>
      <c r="UHT4" s="165"/>
      <c r="UHU4" s="165"/>
      <c r="UHV4" s="165"/>
      <c r="UHW4" s="165"/>
      <c r="UHX4" s="165"/>
      <c r="UHY4" s="165"/>
      <c r="UHZ4" s="165"/>
      <c r="UIA4" s="165"/>
      <c r="UIB4" s="165"/>
      <c r="UIC4" s="165"/>
      <c r="UID4" s="165"/>
      <c r="UIE4" s="165"/>
      <c r="UIF4" s="165"/>
      <c r="UIG4" s="165"/>
      <c r="UIH4" s="165"/>
      <c r="UII4" s="165"/>
      <c r="UIJ4" s="165"/>
      <c r="UIK4" s="165"/>
      <c r="UIL4" s="165"/>
      <c r="UIM4" s="165"/>
      <c r="UIN4" s="165"/>
      <c r="UIO4" s="165"/>
      <c r="UIP4" s="165"/>
      <c r="UIQ4" s="165"/>
      <c r="UIR4" s="165"/>
      <c r="UIS4" s="165"/>
      <c r="UIT4" s="165"/>
      <c r="UIU4" s="165"/>
      <c r="UIV4" s="165"/>
      <c r="UIW4" s="165"/>
      <c r="UIX4" s="165"/>
      <c r="UIY4" s="165"/>
      <c r="UIZ4" s="165"/>
      <c r="UJA4" s="165"/>
      <c r="UJB4" s="165"/>
      <c r="UJC4" s="165"/>
      <c r="UJD4" s="165"/>
      <c r="UJE4" s="165"/>
      <c r="UJF4" s="165"/>
      <c r="UJG4" s="165"/>
      <c r="UJH4" s="165"/>
      <c r="UJI4" s="165"/>
      <c r="UJJ4" s="165"/>
      <c r="UJK4" s="165"/>
      <c r="UJL4" s="165"/>
      <c r="UJM4" s="165"/>
      <c r="UJN4" s="165"/>
      <c r="UJO4" s="165"/>
      <c r="UJP4" s="165"/>
      <c r="UJQ4" s="165"/>
      <c r="UJR4" s="165"/>
      <c r="UJS4" s="165"/>
      <c r="UJT4" s="165"/>
      <c r="UJU4" s="165"/>
      <c r="UJV4" s="165"/>
      <c r="UJW4" s="165"/>
      <c r="UJX4" s="165"/>
      <c r="UJY4" s="165"/>
      <c r="UJZ4" s="165"/>
      <c r="UKA4" s="165"/>
      <c r="UKB4" s="165"/>
      <c r="UKC4" s="165"/>
      <c r="UKD4" s="165"/>
      <c r="UKE4" s="165"/>
      <c r="UKF4" s="165"/>
      <c r="UKG4" s="165"/>
      <c r="UKH4" s="165"/>
      <c r="UKI4" s="165"/>
      <c r="UKJ4" s="165"/>
      <c r="UKK4" s="165"/>
      <c r="UKL4" s="165"/>
      <c r="UKM4" s="165"/>
      <c r="UKN4" s="165"/>
      <c r="UKO4" s="165"/>
      <c r="UKP4" s="165"/>
      <c r="UKQ4" s="165"/>
      <c r="UKR4" s="165"/>
      <c r="UKS4" s="165"/>
      <c r="UKT4" s="165"/>
      <c r="UKU4" s="165"/>
      <c r="UKV4" s="165"/>
      <c r="UKW4" s="165"/>
      <c r="UKX4" s="165"/>
      <c r="UKY4" s="165"/>
      <c r="UKZ4" s="165"/>
      <c r="ULA4" s="165"/>
      <c r="ULB4" s="165"/>
      <c r="ULC4" s="165"/>
      <c r="ULD4" s="165"/>
      <c r="ULE4" s="165"/>
      <c r="ULF4" s="165"/>
      <c r="ULG4" s="165"/>
      <c r="ULH4" s="165"/>
      <c r="ULI4" s="165"/>
      <c r="ULJ4" s="165"/>
      <c r="ULK4" s="165"/>
      <c r="ULL4" s="165"/>
      <c r="ULM4" s="165"/>
      <c r="ULN4" s="165"/>
      <c r="ULO4" s="165"/>
      <c r="ULP4" s="165"/>
      <c r="ULQ4" s="165"/>
      <c r="ULR4" s="165"/>
      <c r="ULS4" s="165"/>
      <c r="ULT4" s="165"/>
      <c r="ULU4" s="165"/>
      <c r="ULV4" s="165"/>
      <c r="ULW4" s="165"/>
      <c r="ULX4" s="165"/>
      <c r="ULY4" s="165"/>
      <c r="ULZ4" s="165"/>
      <c r="UMA4" s="165"/>
      <c r="UMB4" s="165"/>
      <c r="UMC4" s="165"/>
      <c r="UMD4" s="165"/>
      <c r="UME4" s="165"/>
      <c r="UMF4" s="165"/>
      <c r="UMG4" s="165"/>
      <c r="UMH4" s="165"/>
      <c r="UMI4" s="165"/>
      <c r="UMJ4" s="165"/>
      <c r="UMK4" s="165"/>
      <c r="UML4" s="165"/>
      <c r="UMM4" s="165"/>
      <c r="UMN4" s="165"/>
      <c r="UMO4" s="165"/>
      <c r="UMP4" s="165"/>
      <c r="UMQ4" s="165"/>
      <c r="UMR4" s="165"/>
      <c r="UMS4" s="165"/>
      <c r="UMT4" s="165"/>
      <c r="UMU4" s="165"/>
      <c r="UMV4" s="165"/>
      <c r="UMW4" s="165"/>
      <c r="UMX4" s="165"/>
      <c r="UMY4" s="165"/>
      <c r="UMZ4" s="165"/>
      <c r="UNA4" s="165"/>
      <c r="UNB4" s="165"/>
      <c r="UNC4" s="165"/>
      <c r="UND4" s="165"/>
      <c r="UNE4" s="165"/>
      <c r="UNF4" s="165"/>
      <c r="UNG4" s="165"/>
      <c r="UNH4" s="165"/>
      <c r="UNI4" s="165"/>
      <c r="UNJ4" s="165"/>
      <c r="UNK4" s="165"/>
      <c r="UNL4" s="165"/>
      <c r="UNM4" s="165"/>
      <c r="UNN4" s="165"/>
      <c r="UNO4" s="165"/>
      <c r="UNP4" s="165"/>
      <c r="UNQ4" s="165"/>
      <c r="UNR4" s="165"/>
      <c r="UNS4" s="165"/>
      <c r="UNT4" s="165"/>
      <c r="UNU4" s="165"/>
      <c r="UNV4" s="165"/>
      <c r="UNW4" s="165"/>
      <c r="UNX4" s="165"/>
      <c r="UNY4" s="165"/>
      <c r="UNZ4" s="165"/>
      <c r="UOA4" s="165"/>
      <c r="UOB4" s="165"/>
      <c r="UOC4" s="165"/>
      <c r="UOD4" s="165"/>
      <c r="UOE4" s="165"/>
      <c r="UOF4" s="165"/>
      <c r="UOG4" s="165"/>
      <c r="UOH4" s="165"/>
      <c r="UOI4" s="165"/>
      <c r="UOJ4" s="165"/>
      <c r="UOK4" s="165"/>
      <c r="UOL4" s="165"/>
      <c r="UOM4" s="165"/>
      <c r="UON4" s="165"/>
      <c r="UOO4" s="165"/>
      <c r="UOP4" s="165"/>
      <c r="UOQ4" s="165"/>
      <c r="UOR4" s="165"/>
      <c r="UOS4" s="165"/>
      <c r="UOT4" s="165"/>
      <c r="UOU4" s="165"/>
      <c r="UOV4" s="165"/>
      <c r="UOW4" s="165"/>
      <c r="UOX4" s="165"/>
      <c r="UOY4" s="165"/>
      <c r="UOZ4" s="165"/>
      <c r="UPA4" s="165"/>
      <c r="UPB4" s="165"/>
      <c r="UPC4" s="165"/>
      <c r="UPD4" s="165"/>
      <c r="UPE4" s="165"/>
      <c r="UPF4" s="165"/>
      <c r="UPG4" s="165"/>
      <c r="UPH4" s="165"/>
      <c r="UPI4" s="165"/>
      <c r="UPJ4" s="165"/>
      <c r="UPK4" s="165"/>
      <c r="UPL4" s="165"/>
      <c r="UPM4" s="165"/>
      <c r="UPN4" s="165"/>
      <c r="UPO4" s="165"/>
      <c r="UPP4" s="165"/>
      <c r="UPQ4" s="165"/>
      <c r="UPR4" s="165"/>
      <c r="UPS4" s="165"/>
      <c r="UPT4" s="165"/>
      <c r="UPU4" s="165"/>
      <c r="UPV4" s="165"/>
      <c r="UPW4" s="165"/>
      <c r="UPX4" s="165"/>
      <c r="UPY4" s="165"/>
      <c r="UPZ4" s="165"/>
      <c r="UQA4" s="165"/>
      <c r="UQB4" s="165"/>
      <c r="UQC4" s="165"/>
      <c r="UQD4" s="165"/>
      <c r="UQE4" s="165"/>
      <c r="UQF4" s="165"/>
      <c r="UQG4" s="165"/>
      <c r="UQH4" s="165"/>
      <c r="UQI4" s="165"/>
      <c r="UQJ4" s="165"/>
      <c r="UQK4" s="165"/>
      <c r="UQL4" s="165"/>
      <c r="UQM4" s="165"/>
      <c r="UQN4" s="165"/>
      <c r="UQO4" s="165"/>
      <c r="UQP4" s="165"/>
      <c r="UQQ4" s="165"/>
      <c r="UQR4" s="165"/>
      <c r="UQS4" s="165"/>
      <c r="UQT4" s="165"/>
      <c r="UQU4" s="165"/>
      <c r="UQV4" s="165"/>
      <c r="UQW4" s="165"/>
      <c r="UQX4" s="165"/>
      <c r="UQY4" s="165"/>
      <c r="UQZ4" s="165"/>
      <c r="URA4" s="165"/>
      <c r="URB4" s="165"/>
      <c r="URC4" s="165"/>
      <c r="URD4" s="165"/>
      <c r="URE4" s="165"/>
      <c r="URF4" s="165"/>
      <c r="URG4" s="165"/>
      <c r="URH4" s="165"/>
      <c r="URI4" s="165"/>
      <c r="URJ4" s="165"/>
      <c r="URK4" s="165"/>
      <c r="URL4" s="165"/>
      <c r="URM4" s="165"/>
      <c r="URN4" s="165"/>
      <c r="URO4" s="165"/>
      <c r="URP4" s="165"/>
      <c r="URQ4" s="165"/>
      <c r="URR4" s="165"/>
      <c r="URS4" s="165"/>
      <c r="URT4" s="165"/>
      <c r="URU4" s="165"/>
      <c r="URV4" s="165"/>
      <c r="URW4" s="165"/>
      <c r="URX4" s="165"/>
      <c r="URY4" s="165"/>
      <c r="URZ4" s="165"/>
      <c r="USA4" s="165"/>
      <c r="USB4" s="165"/>
      <c r="USC4" s="165"/>
      <c r="USD4" s="165"/>
      <c r="USE4" s="165"/>
      <c r="USF4" s="165"/>
      <c r="USG4" s="165"/>
      <c r="USH4" s="165"/>
      <c r="USI4" s="165"/>
      <c r="USJ4" s="165"/>
      <c r="USK4" s="165"/>
      <c r="USL4" s="165"/>
      <c r="USM4" s="165"/>
      <c r="USN4" s="165"/>
      <c r="USO4" s="165"/>
      <c r="USP4" s="165"/>
      <c r="USQ4" s="165"/>
      <c r="USR4" s="165"/>
      <c r="USS4" s="165"/>
      <c r="UST4" s="165"/>
      <c r="USU4" s="165"/>
      <c r="USV4" s="165"/>
      <c r="USW4" s="165"/>
      <c r="USX4" s="165"/>
      <c r="USY4" s="165"/>
      <c r="USZ4" s="165"/>
      <c r="UTA4" s="165"/>
      <c r="UTB4" s="165"/>
      <c r="UTC4" s="165"/>
      <c r="UTD4" s="165"/>
      <c r="UTE4" s="165"/>
      <c r="UTF4" s="165"/>
      <c r="UTG4" s="165"/>
      <c r="UTH4" s="165"/>
      <c r="UTI4" s="165"/>
      <c r="UTJ4" s="165"/>
      <c r="UTK4" s="165"/>
      <c r="UTL4" s="165"/>
      <c r="UTM4" s="165"/>
      <c r="UTN4" s="165"/>
      <c r="UTO4" s="165"/>
      <c r="UTP4" s="165"/>
      <c r="UTQ4" s="165"/>
      <c r="UTR4" s="165"/>
      <c r="UTS4" s="165"/>
      <c r="UTT4" s="165"/>
      <c r="UTU4" s="165"/>
      <c r="UTV4" s="165"/>
      <c r="UTW4" s="165"/>
      <c r="UTX4" s="165"/>
      <c r="UTY4" s="165"/>
      <c r="UTZ4" s="165"/>
      <c r="UUA4" s="165"/>
      <c r="UUB4" s="165"/>
      <c r="UUC4" s="165"/>
      <c r="UUD4" s="165"/>
      <c r="UUE4" s="165"/>
      <c r="UUF4" s="165"/>
      <c r="UUG4" s="165"/>
      <c r="UUH4" s="165"/>
      <c r="UUI4" s="165"/>
      <c r="UUJ4" s="165"/>
      <c r="UUK4" s="165"/>
      <c r="UUL4" s="165"/>
      <c r="UUM4" s="165"/>
      <c r="UUN4" s="165"/>
      <c r="UUO4" s="165"/>
      <c r="UUP4" s="165"/>
      <c r="UUQ4" s="165"/>
      <c r="UUR4" s="165"/>
      <c r="UUS4" s="165"/>
      <c r="UUT4" s="165"/>
      <c r="UUU4" s="165"/>
      <c r="UUV4" s="165"/>
      <c r="UUW4" s="165"/>
      <c r="UUX4" s="165"/>
      <c r="UUY4" s="165"/>
      <c r="UUZ4" s="165"/>
      <c r="UVA4" s="165"/>
      <c r="UVB4" s="165"/>
      <c r="UVC4" s="165"/>
      <c r="UVD4" s="165"/>
      <c r="UVE4" s="165"/>
      <c r="UVF4" s="165"/>
      <c r="UVG4" s="165"/>
      <c r="UVH4" s="165"/>
      <c r="UVI4" s="165"/>
      <c r="UVJ4" s="165"/>
      <c r="UVK4" s="165"/>
      <c r="UVL4" s="165"/>
      <c r="UVM4" s="165"/>
      <c r="UVN4" s="165"/>
      <c r="UVO4" s="165"/>
      <c r="UVP4" s="165"/>
      <c r="UVQ4" s="165"/>
      <c r="UVR4" s="165"/>
      <c r="UVS4" s="165"/>
      <c r="UVT4" s="165"/>
      <c r="UVU4" s="165"/>
      <c r="UVV4" s="165"/>
      <c r="UVW4" s="165"/>
      <c r="UVX4" s="165"/>
      <c r="UVY4" s="165"/>
      <c r="UVZ4" s="165"/>
      <c r="UWA4" s="165"/>
      <c r="UWB4" s="165"/>
      <c r="UWC4" s="165"/>
      <c r="UWD4" s="165"/>
      <c r="UWE4" s="165"/>
      <c r="UWF4" s="165"/>
      <c r="UWG4" s="165"/>
      <c r="UWH4" s="165"/>
      <c r="UWI4" s="165"/>
      <c r="UWJ4" s="165"/>
      <c r="UWK4" s="165"/>
      <c r="UWL4" s="165"/>
      <c r="UWM4" s="165"/>
      <c r="UWN4" s="165"/>
      <c r="UWO4" s="165"/>
      <c r="UWP4" s="165"/>
      <c r="UWQ4" s="165"/>
      <c r="UWR4" s="165"/>
      <c r="UWS4" s="165"/>
      <c r="UWT4" s="165"/>
      <c r="UWU4" s="165"/>
      <c r="UWV4" s="165"/>
      <c r="UWW4" s="165"/>
      <c r="UWX4" s="165"/>
      <c r="UWY4" s="165"/>
      <c r="UWZ4" s="165"/>
      <c r="UXA4" s="165"/>
      <c r="UXB4" s="165"/>
      <c r="UXC4" s="165"/>
      <c r="UXD4" s="165"/>
      <c r="UXE4" s="165"/>
      <c r="UXF4" s="165"/>
      <c r="UXG4" s="165"/>
      <c r="UXH4" s="165"/>
      <c r="UXI4" s="165"/>
      <c r="UXJ4" s="165"/>
      <c r="UXK4" s="165"/>
      <c r="UXL4" s="165"/>
      <c r="UXM4" s="165"/>
      <c r="UXN4" s="165"/>
      <c r="UXO4" s="165"/>
      <c r="UXP4" s="165"/>
      <c r="UXQ4" s="165"/>
      <c r="UXR4" s="165"/>
      <c r="UXS4" s="165"/>
      <c r="UXT4" s="165"/>
      <c r="UXU4" s="165"/>
      <c r="UXV4" s="165"/>
      <c r="UXW4" s="165"/>
      <c r="UXX4" s="165"/>
      <c r="UXY4" s="165"/>
      <c r="UXZ4" s="165"/>
      <c r="UYA4" s="165"/>
      <c r="UYB4" s="165"/>
      <c r="UYC4" s="165"/>
      <c r="UYD4" s="165"/>
      <c r="UYE4" s="165"/>
      <c r="UYF4" s="165"/>
      <c r="UYG4" s="165"/>
      <c r="UYH4" s="165"/>
      <c r="UYI4" s="165"/>
      <c r="UYJ4" s="165"/>
      <c r="UYK4" s="165"/>
      <c r="UYL4" s="165"/>
      <c r="UYM4" s="165"/>
      <c r="UYN4" s="165"/>
      <c r="UYO4" s="165"/>
      <c r="UYP4" s="165"/>
      <c r="UYQ4" s="165"/>
      <c r="UYR4" s="165"/>
      <c r="UYS4" s="165"/>
      <c r="UYT4" s="165"/>
      <c r="UYU4" s="165"/>
      <c r="UYV4" s="165"/>
      <c r="UYW4" s="165"/>
      <c r="UYX4" s="165"/>
      <c r="UYY4" s="165"/>
      <c r="UYZ4" s="165"/>
      <c r="UZA4" s="165"/>
      <c r="UZB4" s="165"/>
      <c r="UZC4" s="165"/>
      <c r="UZD4" s="165"/>
      <c r="UZE4" s="165"/>
      <c r="UZF4" s="165"/>
      <c r="UZG4" s="165"/>
      <c r="UZH4" s="165"/>
      <c r="UZI4" s="165"/>
      <c r="UZJ4" s="165"/>
      <c r="UZK4" s="165"/>
      <c r="UZL4" s="165"/>
      <c r="UZM4" s="165"/>
      <c r="UZN4" s="165"/>
      <c r="UZO4" s="165"/>
      <c r="UZP4" s="165"/>
      <c r="UZQ4" s="165"/>
      <c r="UZR4" s="165"/>
      <c r="UZS4" s="165"/>
      <c r="UZT4" s="165"/>
      <c r="UZU4" s="165"/>
      <c r="UZV4" s="165"/>
      <c r="UZW4" s="165"/>
      <c r="UZX4" s="165"/>
      <c r="UZY4" s="165"/>
      <c r="UZZ4" s="165"/>
      <c r="VAA4" s="165"/>
      <c r="VAB4" s="165"/>
      <c r="VAC4" s="165"/>
      <c r="VAD4" s="165"/>
      <c r="VAE4" s="165"/>
      <c r="VAF4" s="165"/>
      <c r="VAG4" s="165"/>
      <c r="VAH4" s="165"/>
      <c r="VAI4" s="165"/>
      <c r="VAJ4" s="165"/>
      <c r="VAK4" s="165"/>
      <c r="VAL4" s="165"/>
      <c r="VAM4" s="165"/>
      <c r="VAN4" s="165"/>
      <c r="VAO4" s="165"/>
      <c r="VAP4" s="165"/>
      <c r="VAQ4" s="165"/>
      <c r="VAR4" s="165"/>
      <c r="VAS4" s="165"/>
      <c r="VAT4" s="165"/>
      <c r="VAU4" s="165"/>
      <c r="VAV4" s="165"/>
      <c r="VAW4" s="165"/>
      <c r="VAX4" s="165"/>
      <c r="VAY4" s="165"/>
      <c r="VAZ4" s="165"/>
      <c r="VBA4" s="165"/>
      <c r="VBB4" s="165"/>
      <c r="VBC4" s="165"/>
      <c r="VBD4" s="165"/>
      <c r="VBE4" s="165"/>
      <c r="VBF4" s="165"/>
      <c r="VBG4" s="165"/>
      <c r="VBH4" s="165"/>
      <c r="VBI4" s="165"/>
      <c r="VBJ4" s="165"/>
      <c r="VBK4" s="165"/>
      <c r="VBL4" s="165"/>
      <c r="VBM4" s="165"/>
      <c r="VBN4" s="165"/>
      <c r="VBO4" s="165"/>
      <c r="VBP4" s="165"/>
      <c r="VBQ4" s="165"/>
      <c r="VBR4" s="165"/>
      <c r="VBS4" s="165"/>
      <c r="VBT4" s="165"/>
      <c r="VBU4" s="165"/>
      <c r="VBV4" s="165"/>
      <c r="VBW4" s="165"/>
      <c r="VBX4" s="165"/>
      <c r="VBY4" s="165"/>
      <c r="VBZ4" s="165"/>
      <c r="VCA4" s="165"/>
      <c r="VCB4" s="165"/>
      <c r="VCC4" s="165"/>
      <c r="VCD4" s="165"/>
      <c r="VCE4" s="165"/>
      <c r="VCF4" s="165"/>
      <c r="VCG4" s="165"/>
      <c r="VCH4" s="165"/>
      <c r="VCI4" s="165"/>
      <c r="VCJ4" s="165"/>
      <c r="VCK4" s="165"/>
      <c r="VCL4" s="165"/>
      <c r="VCM4" s="165"/>
      <c r="VCN4" s="165"/>
      <c r="VCO4" s="165"/>
      <c r="VCP4" s="165"/>
      <c r="VCQ4" s="165"/>
      <c r="VCR4" s="165"/>
      <c r="VCS4" s="165"/>
      <c r="VCT4" s="165"/>
      <c r="VCU4" s="165"/>
      <c r="VCV4" s="165"/>
      <c r="VCW4" s="165"/>
      <c r="VCX4" s="165"/>
      <c r="VCY4" s="165"/>
      <c r="VCZ4" s="165"/>
      <c r="VDA4" s="165"/>
      <c r="VDB4" s="165"/>
      <c r="VDC4" s="165"/>
      <c r="VDD4" s="165"/>
      <c r="VDE4" s="165"/>
      <c r="VDF4" s="165"/>
      <c r="VDG4" s="165"/>
      <c r="VDH4" s="165"/>
      <c r="VDI4" s="165"/>
      <c r="VDJ4" s="165"/>
      <c r="VDK4" s="165"/>
      <c r="VDL4" s="165"/>
      <c r="VDM4" s="165"/>
      <c r="VDN4" s="165"/>
      <c r="VDO4" s="165"/>
      <c r="VDP4" s="165"/>
      <c r="VDQ4" s="165"/>
      <c r="VDR4" s="165"/>
      <c r="VDS4" s="165"/>
      <c r="VDT4" s="165"/>
      <c r="VDU4" s="165"/>
      <c r="VDV4" s="165"/>
      <c r="VDW4" s="165"/>
      <c r="VDX4" s="165"/>
      <c r="VDY4" s="165"/>
      <c r="VDZ4" s="165"/>
      <c r="VEA4" s="165"/>
      <c r="VEB4" s="165"/>
      <c r="VEC4" s="165"/>
      <c r="VED4" s="165"/>
      <c r="VEE4" s="165"/>
      <c r="VEF4" s="165"/>
      <c r="VEG4" s="165"/>
      <c r="VEH4" s="165"/>
      <c r="VEI4" s="165"/>
      <c r="VEJ4" s="165"/>
      <c r="VEK4" s="165"/>
      <c r="VEL4" s="165"/>
      <c r="VEM4" s="165"/>
      <c r="VEN4" s="165"/>
      <c r="VEO4" s="165"/>
      <c r="VEP4" s="165"/>
      <c r="VEQ4" s="165"/>
      <c r="VER4" s="165"/>
      <c r="VES4" s="165"/>
      <c r="VET4" s="165"/>
      <c r="VEU4" s="165"/>
      <c r="VEV4" s="165"/>
      <c r="VEW4" s="165"/>
      <c r="VEX4" s="165"/>
      <c r="VEY4" s="165"/>
      <c r="VEZ4" s="165"/>
      <c r="VFA4" s="165"/>
      <c r="VFB4" s="165"/>
      <c r="VFC4" s="165"/>
      <c r="VFD4" s="165"/>
      <c r="VFE4" s="165"/>
      <c r="VFF4" s="165"/>
      <c r="VFG4" s="165"/>
      <c r="VFH4" s="165"/>
      <c r="VFI4" s="165"/>
      <c r="VFJ4" s="165"/>
      <c r="VFK4" s="165"/>
      <c r="VFL4" s="165"/>
      <c r="VFM4" s="165"/>
      <c r="VFN4" s="165"/>
      <c r="VFO4" s="165"/>
      <c r="VFP4" s="165"/>
      <c r="VFQ4" s="165"/>
      <c r="VFR4" s="165"/>
      <c r="VFS4" s="165"/>
      <c r="VFT4" s="165"/>
      <c r="VFU4" s="165"/>
      <c r="VFV4" s="165"/>
      <c r="VFW4" s="165"/>
      <c r="VFX4" s="165"/>
      <c r="VFY4" s="165"/>
      <c r="VFZ4" s="165"/>
      <c r="VGA4" s="165"/>
      <c r="VGB4" s="165"/>
      <c r="VGC4" s="165"/>
      <c r="VGD4" s="165"/>
      <c r="VGE4" s="165"/>
      <c r="VGF4" s="165"/>
      <c r="VGG4" s="165"/>
      <c r="VGH4" s="165"/>
      <c r="VGI4" s="165"/>
      <c r="VGJ4" s="165"/>
      <c r="VGK4" s="165"/>
      <c r="VGL4" s="165"/>
      <c r="VGM4" s="165"/>
      <c r="VGN4" s="165"/>
      <c r="VGO4" s="165"/>
      <c r="VGP4" s="165"/>
      <c r="VGQ4" s="165"/>
      <c r="VGR4" s="165"/>
      <c r="VGS4" s="165"/>
      <c r="VGT4" s="165"/>
      <c r="VGU4" s="165"/>
      <c r="VGV4" s="165"/>
      <c r="VGW4" s="165"/>
      <c r="VGX4" s="165"/>
      <c r="VGY4" s="165"/>
      <c r="VGZ4" s="165"/>
      <c r="VHA4" s="165"/>
      <c r="VHB4" s="165"/>
      <c r="VHC4" s="165"/>
      <c r="VHD4" s="165"/>
      <c r="VHE4" s="165"/>
      <c r="VHF4" s="165"/>
      <c r="VHG4" s="165"/>
      <c r="VHH4" s="165"/>
      <c r="VHI4" s="165"/>
      <c r="VHJ4" s="165"/>
      <c r="VHK4" s="165"/>
      <c r="VHL4" s="165"/>
      <c r="VHM4" s="165"/>
      <c r="VHN4" s="165"/>
      <c r="VHO4" s="165"/>
      <c r="VHP4" s="165"/>
      <c r="VHQ4" s="165"/>
      <c r="VHR4" s="165"/>
      <c r="VHS4" s="165"/>
      <c r="VHT4" s="165"/>
      <c r="VHU4" s="165"/>
      <c r="VHV4" s="165"/>
      <c r="VHW4" s="165"/>
      <c r="VHX4" s="165"/>
      <c r="VHY4" s="165"/>
      <c r="VHZ4" s="165"/>
      <c r="VIA4" s="165"/>
      <c r="VIB4" s="165"/>
      <c r="VIC4" s="165"/>
      <c r="VID4" s="165"/>
      <c r="VIE4" s="165"/>
      <c r="VIF4" s="165"/>
      <c r="VIG4" s="165"/>
      <c r="VIH4" s="165"/>
      <c r="VII4" s="165"/>
      <c r="VIJ4" s="165"/>
      <c r="VIK4" s="165"/>
      <c r="VIL4" s="165"/>
      <c r="VIM4" s="165"/>
      <c r="VIN4" s="165"/>
      <c r="VIO4" s="165"/>
      <c r="VIP4" s="165"/>
      <c r="VIQ4" s="165"/>
      <c r="VIR4" s="165"/>
      <c r="VIS4" s="165"/>
      <c r="VIT4" s="165"/>
      <c r="VIU4" s="165"/>
      <c r="VIV4" s="165"/>
      <c r="VIW4" s="165"/>
      <c r="VIX4" s="165"/>
      <c r="VIY4" s="165"/>
      <c r="VIZ4" s="165"/>
      <c r="VJA4" s="165"/>
      <c r="VJB4" s="165"/>
      <c r="VJC4" s="165"/>
      <c r="VJD4" s="165"/>
      <c r="VJE4" s="165"/>
      <c r="VJF4" s="165"/>
      <c r="VJG4" s="165"/>
      <c r="VJH4" s="165"/>
      <c r="VJI4" s="165"/>
      <c r="VJJ4" s="165"/>
      <c r="VJK4" s="165"/>
      <c r="VJL4" s="165"/>
      <c r="VJM4" s="165"/>
      <c r="VJN4" s="165"/>
      <c r="VJO4" s="165"/>
      <c r="VJP4" s="165"/>
      <c r="VJQ4" s="165"/>
      <c r="VJR4" s="165"/>
      <c r="VJS4" s="165"/>
      <c r="VJT4" s="165"/>
      <c r="VJU4" s="165"/>
      <c r="VJV4" s="165"/>
      <c r="VJW4" s="165"/>
      <c r="VJX4" s="165"/>
      <c r="VJY4" s="165"/>
      <c r="VJZ4" s="165"/>
      <c r="VKA4" s="165"/>
      <c r="VKB4" s="165"/>
      <c r="VKC4" s="165"/>
      <c r="VKD4" s="165"/>
      <c r="VKE4" s="165"/>
      <c r="VKF4" s="165"/>
      <c r="VKG4" s="165"/>
      <c r="VKH4" s="165"/>
      <c r="VKI4" s="165"/>
      <c r="VKJ4" s="165"/>
      <c r="VKK4" s="165"/>
      <c r="VKL4" s="165"/>
      <c r="VKM4" s="165"/>
      <c r="VKN4" s="165"/>
      <c r="VKO4" s="165"/>
      <c r="VKP4" s="165"/>
      <c r="VKQ4" s="165"/>
      <c r="VKR4" s="165"/>
      <c r="VKS4" s="165"/>
      <c r="VKT4" s="165"/>
      <c r="VKU4" s="165"/>
      <c r="VKV4" s="165"/>
      <c r="VKW4" s="165"/>
      <c r="VKX4" s="165"/>
      <c r="VKY4" s="165"/>
      <c r="VKZ4" s="165"/>
      <c r="VLA4" s="165"/>
      <c r="VLB4" s="165"/>
      <c r="VLC4" s="165"/>
      <c r="VLD4" s="165"/>
      <c r="VLE4" s="165"/>
      <c r="VLF4" s="165"/>
      <c r="VLG4" s="165"/>
      <c r="VLH4" s="165"/>
      <c r="VLI4" s="165"/>
      <c r="VLJ4" s="165"/>
      <c r="VLK4" s="165"/>
      <c r="VLL4" s="165"/>
      <c r="VLM4" s="165"/>
      <c r="VLN4" s="165"/>
      <c r="VLO4" s="165"/>
      <c r="VLP4" s="165"/>
      <c r="VLQ4" s="165"/>
      <c r="VLR4" s="165"/>
      <c r="VLS4" s="165"/>
      <c r="VLT4" s="165"/>
      <c r="VLU4" s="165"/>
      <c r="VLV4" s="165"/>
      <c r="VLW4" s="165"/>
      <c r="VLX4" s="165"/>
      <c r="VLY4" s="165"/>
      <c r="VLZ4" s="165"/>
      <c r="VMA4" s="165"/>
      <c r="VMB4" s="165"/>
      <c r="VMC4" s="165"/>
      <c r="VMD4" s="165"/>
      <c r="VME4" s="165"/>
      <c r="VMF4" s="165"/>
      <c r="VMG4" s="165"/>
      <c r="VMH4" s="165"/>
      <c r="VMI4" s="165"/>
      <c r="VMJ4" s="165"/>
      <c r="VMK4" s="165"/>
      <c r="VML4" s="165"/>
      <c r="VMM4" s="165"/>
      <c r="VMN4" s="165"/>
      <c r="VMO4" s="165"/>
      <c r="VMP4" s="165"/>
      <c r="VMQ4" s="165"/>
      <c r="VMR4" s="165"/>
      <c r="VMS4" s="165"/>
      <c r="VMT4" s="165"/>
      <c r="VMU4" s="165"/>
      <c r="VMV4" s="165"/>
      <c r="VMW4" s="165"/>
      <c r="VMX4" s="165"/>
      <c r="VMY4" s="165"/>
      <c r="VMZ4" s="165"/>
      <c r="VNA4" s="165"/>
      <c r="VNB4" s="165"/>
      <c r="VNC4" s="165"/>
      <c r="VND4" s="165"/>
      <c r="VNE4" s="165"/>
      <c r="VNF4" s="165"/>
      <c r="VNG4" s="165"/>
      <c r="VNH4" s="165"/>
      <c r="VNI4" s="165"/>
      <c r="VNJ4" s="165"/>
      <c r="VNK4" s="165"/>
      <c r="VNL4" s="165"/>
      <c r="VNM4" s="165"/>
      <c r="VNN4" s="165"/>
      <c r="VNO4" s="165"/>
      <c r="VNP4" s="165"/>
      <c r="VNQ4" s="165"/>
      <c r="VNR4" s="165"/>
      <c r="VNS4" s="165"/>
      <c r="VNT4" s="165"/>
      <c r="VNU4" s="165"/>
      <c r="VNV4" s="165"/>
      <c r="VNW4" s="165"/>
      <c r="VNX4" s="165"/>
      <c r="VNY4" s="165"/>
      <c r="VNZ4" s="165"/>
      <c r="VOA4" s="165"/>
      <c r="VOB4" s="165"/>
      <c r="VOC4" s="165"/>
      <c r="VOD4" s="165"/>
      <c r="VOE4" s="165"/>
      <c r="VOF4" s="165"/>
      <c r="VOG4" s="165"/>
      <c r="VOH4" s="165"/>
      <c r="VOI4" s="165"/>
      <c r="VOJ4" s="165"/>
      <c r="VOK4" s="165"/>
      <c r="VOL4" s="165"/>
      <c r="VOM4" s="165"/>
      <c r="VON4" s="165"/>
      <c r="VOO4" s="165"/>
      <c r="VOP4" s="165"/>
      <c r="VOQ4" s="165"/>
      <c r="VOR4" s="165"/>
      <c r="VOS4" s="165"/>
      <c r="VOT4" s="165"/>
      <c r="VOU4" s="165"/>
      <c r="VOV4" s="165"/>
      <c r="VOW4" s="165"/>
      <c r="VOX4" s="165"/>
      <c r="VOY4" s="165"/>
      <c r="VOZ4" s="165"/>
      <c r="VPA4" s="165"/>
      <c r="VPB4" s="165"/>
      <c r="VPC4" s="165"/>
      <c r="VPD4" s="165"/>
      <c r="VPE4" s="165"/>
      <c r="VPF4" s="165"/>
      <c r="VPG4" s="165"/>
      <c r="VPH4" s="165"/>
      <c r="VPI4" s="165"/>
      <c r="VPJ4" s="165"/>
      <c r="VPK4" s="165"/>
      <c r="VPL4" s="165"/>
      <c r="VPM4" s="165"/>
      <c r="VPN4" s="165"/>
      <c r="VPO4" s="165"/>
      <c r="VPP4" s="165"/>
      <c r="VPQ4" s="165"/>
      <c r="VPR4" s="165"/>
      <c r="VPS4" s="165"/>
      <c r="VPT4" s="165"/>
      <c r="VPU4" s="165"/>
      <c r="VPV4" s="165"/>
      <c r="VPW4" s="165"/>
      <c r="VPX4" s="165"/>
      <c r="VPY4" s="165"/>
      <c r="VPZ4" s="165"/>
      <c r="VQA4" s="165"/>
      <c r="VQB4" s="165"/>
      <c r="VQC4" s="165"/>
      <c r="VQD4" s="165"/>
      <c r="VQE4" s="165"/>
      <c r="VQF4" s="165"/>
      <c r="VQG4" s="165"/>
      <c r="VQH4" s="165"/>
      <c r="VQI4" s="165"/>
      <c r="VQJ4" s="165"/>
      <c r="VQK4" s="165"/>
      <c r="VQL4" s="165"/>
      <c r="VQM4" s="165"/>
      <c r="VQN4" s="165"/>
      <c r="VQO4" s="165"/>
      <c r="VQP4" s="165"/>
      <c r="VQQ4" s="165"/>
      <c r="VQR4" s="165"/>
      <c r="VQS4" s="165"/>
      <c r="VQT4" s="165"/>
      <c r="VQU4" s="165"/>
      <c r="VQV4" s="165"/>
      <c r="VQW4" s="165"/>
      <c r="VQX4" s="165"/>
      <c r="VQY4" s="165"/>
      <c r="VQZ4" s="165"/>
      <c r="VRA4" s="165"/>
      <c r="VRB4" s="165"/>
      <c r="VRC4" s="165"/>
      <c r="VRD4" s="165"/>
      <c r="VRE4" s="165"/>
      <c r="VRF4" s="165"/>
      <c r="VRG4" s="165"/>
      <c r="VRH4" s="165"/>
      <c r="VRI4" s="165"/>
      <c r="VRJ4" s="165"/>
      <c r="VRK4" s="165"/>
      <c r="VRL4" s="165"/>
      <c r="VRM4" s="165"/>
      <c r="VRN4" s="165"/>
      <c r="VRO4" s="165"/>
      <c r="VRP4" s="165"/>
      <c r="VRQ4" s="165"/>
      <c r="VRR4" s="165"/>
      <c r="VRS4" s="165"/>
      <c r="VRT4" s="165"/>
      <c r="VRU4" s="165"/>
      <c r="VRV4" s="165"/>
      <c r="VRW4" s="165"/>
      <c r="VRX4" s="165"/>
      <c r="VRY4" s="165"/>
      <c r="VRZ4" s="165"/>
      <c r="VSA4" s="165"/>
      <c r="VSB4" s="165"/>
      <c r="VSC4" s="165"/>
      <c r="VSD4" s="165"/>
      <c r="VSE4" s="165"/>
      <c r="VSF4" s="165"/>
      <c r="VSG4" s="165"/>
      <c r="VSH4" s="165"/>
      <c r="VSI4" s="165"/>
      <c r="VSJ4" s="165"/>
      <c r="VSK4" s="165"/>
      <c r="VSL4" s="165"/>
      <c r="VSM4" s="165"/>
      <c r="VSN4" s="165"/>
      <c r="VSO4" s="165"/>
      <c r="VSP4" s="165"/>
      <c r="VSQ4" s="165"/>
      <c r="VSR4" s="165"/>
      <c r="VSS4" s="165"/>
      <c r="VST4" s="165"/>
      <c r="VSU4" s="165"/>
      <c r="VSV4" s="165"/>
      <c r="VSW4" s="165"/>
      <c r="VSX4" s="165"/>
      <c r="VSY4" s="165"/>
      <c r="VSZ4" s="165"/>
      <c r="VTA4" s="165"/>
      <c r="VTB4" s="165"/>
      <c r="VTC4" s="165"/>
      <c r="VTD4" s="165"/>
      <c r="VTE4" s="165"/>
      <c r="VTF4" s="165"/>
      <c r="VTG4" s="165"/>
      <c r="VTH4" s="165"/>
      <c r="VTI4" s="165"/>
      <c r="VTJ4" s="165"/>
      <c r="VTK4" s="165"/>
      <c r="VTL4" s="165"/>
      <c r="VTM4" s="165"/>
      <c r="VTN4" s="165"/>
      <c r="VTO4" s="165"/>
      <c r="VTP4" s="165"/>
      <c r="VTQ4" s="165"/>
      <c r="VTR4" s="165"/>
      <c r="VTS4" s="165"/>
      <c r="VTT4" s="165"/>
      <c r="VTU4" s="165"/>
      <c r="VTV4" s="165"/>
      <c r="VTW4" s="165"/>
      <c r="VTX4" s="165"/>
      <c r="VTY4" s="165"/>
      <c r="VTZ4" s="165"/>
      <c r="VUA4" s="165"/>
      <c r="VUB4" s="165"/>
      <c r="VUC4" s="165"/>
      <c r="VUD4" s="165"/>
      <c r="VUE4" s="165"/>
      <c r="VUF4" s="165"/>
      <c r="VUG4" s="165"/>
      <c r="VUH4" s="165"/>
      <c r="VUI4" s="165"/>
      <c r="VUJ4" s="165"/>
      <c r="VUK4" s="165"/>
      <c r="VUL4" s="165"/>
      <c r="VUM4" s="165"/>
      <c r="VUN4" s="165"/>
      <c r="VUO4" s="165"/>
      <c r="VUP4" s="165"/>
      <c r="VUQ4" s="165"/>
      <c r="VUR4" s="165"/>
      <c r="VUS4" s="165"/>
      <c r="VUT4" s="165"/>
      <c r="VUU4" s="165"/>
      <c r="VUV4" s="165"/>
      <c r="VUW4" s="165"/>
      <c r="VUX4" s="165"/>
      <c r="VUY4" s="165"/>
      <c r="VUZ4" s="165"/>
      <c r="VVA4" s="165"/>
      <c r="VVB4" s="165"/>
      <c r="VVC4" s="165"/>
      <c r="VVD4" s="165"/>
      <c r="VVE4" s="165"/>
      <c r="VVF4" s="165"/>
      <c r="VVG4" s="165"/>
      <c r="VVH4" s="165"/>
      <c r="VVI4" s="165"/>
      <c r="VVJ4" s="165"/>
      <c r="VVK4" s="165"/>
      <c r="VVL4" s="165"/>
      <c r="VVM4" s="165"/>
      <c r="VVN4" s="165"/>
      <c r="VVO4" s="165"/>
      <c r="VVP4" s="165"/>
      <c r="VVQ4" s="165"/>
      <c r="VVR4" s="165"/>
      <c r="VVS4" s="165"/>
      <c r="VVT4" s="165"/>
      <c r="VVU4" s="165"/>
      <c r="VVV4" s="165"/>
      <c r="VVW4" s="165"/>
      <c r="VVX4" s="165"/>
      <c r="VVY4" s="165"/>
      <c r="VVZ4" s="165"/>
      <c r="VWA4" s="165"/>
      <c r="VWB4" s="165"/>
      <c r="VWC4" s="165"/>
      <c r="VWD4" s="165"/>
      <c r="VWE4" s="165"/>
      <c r="VWF4" s="165"/>
      <c r="VWG4" s="165"/>
      <c r="VWH4" s="165"/>
      <c r="VWI4" s="165"/>
      <c r="VWJ4" s="165"/>
      <c r="VWK4" s="165"/>
      <c r="VWL4" s="165"/>
      <c r="VWM4" s="165"/>
      <c r="VWN4" s="165"/>
      <c r="VWO4" s="165"/>
      <c r="VWP4" s="165"/>
      <c r="VWQ4" s="165"/>
      <c r="VWR4" s="165"/>
      <c r="VWS4" s="165"/>
      <c r="VWT4" s="165"/>
      <c r="VWU4" s="165"/>
      <c r="VWV4" s="165"/>
      <c r="VWW4" s="165"/>
      <c r="VWX4" s="165"/>
      <c r="VWY4" s="165"/>
      <c r="VWZ4" s="165"/>
      <c r="VXA4" s="165"/>
      <c r="VXB4" s="165"/>
      <c r="VXC4" s="165"/>
      <c r="VXD4" s="165"/>
      <c r="VXE4" s="165"/>
      <c r="VXF4" s="165"/>
      <c r="VXG4" s="165"/>
      <c r="VXH4" s="165"/>
      <c r="VXI4" s="165"/>
      <c r="VXJ4" s="165"/>
      <c r="VXK4" s="165"/>
      <c r="VXL4" s="165"/>
      <c r="VXM4" s="165"/>
      <c r="VXN4" s="165"/>
      <c r="VXO4" s="165"/>
      <c r="VXP4" s="165"/>
      <c r="VXQ4" s="165"/>
      <c r="VXR4" s="165"/>
      <c r="VXS4" s="165"/>
      <c r="VXT4" s="165"/>
      <c r="VXU4" s="165"/>
      <c r="VXV4" s="165"/>
      <c r="VXW4" s="165"/>
      <c r="VXX4" s="165"/>
      <c r="VXY4" s="165"/>
      <c r="VXZ4" s="165"/>
      <c r="VYA4" s="165"/>
      <c r="VYB4" s="165"/>
      <c r="VYC4" s="165"/>
      <c r="VYD4" s="165"/>
      <c r="VYE4" s="165"/>
      <c r="VYF4" s="165"/>
      <c r="VYG4" s="165"/>
      <c r="VYH4" s="165"/>
      <c r="VYI4" s="165"/>
      <c r="VYJ4" s="165"/>
      <c r="VYK4" s="165"/>
      <c r="VYL4" s="165"/>
      <c r="VYM4" s="165"/>
      <c r="VYN4" s="165"/>
      <c r="VYO4" s="165"/>
      <c r="VYP4" s="165"/>
      <c r="VYQ4" s="165"/>
      <c r="VYR4" s="165"/>
      <c r="VYS4" s="165"/>
      <c r="VYT4" s="165"/>
      <c r="VYU4" s="165"/>
      <c r="VYV4" s="165"/>
      <c r="VYW4" s="165"/>
      <c r="VYX4" s="165"/>
      <c r="VYY4" s="165"/>
      <c r="VYZ4" s="165"/>
      <c r="VZA4" s="165"/>
      <c r="VZB4" s="165"/>
      <c r="VZC4" s="165"/>
      <c r="VZD4" s="165"/>
      <c r="VZE4" s="165"/>
      <c r="VZF4" s="165"/>
      <c r="VZG4" s="165"/>
      <c r="VZH4" s="165"/>
      <c r="VZI4" s="165"/>
      <c r="VZJ4" s="165"/>
      <c r="VZK4" s="165"/>
      <c r="VZL4" s="165"/>
      <c r="VZM4" s="165"/>
      <c r="VZN4" s="165"/>
      <c r="VZO4" s="165"/>
      <c r="VZP4" s="165"/>
      <c r="VZQ4" s="165"/>
      <c r="VZR4" s="165"/>
      <c r="VZS4" s="165"/>
      <c r="VZT4" s="165"/>
      <c r="VZU4" s="165"/>
      <c r="VZV4" s="165"/>
      <c r="VZW4" s="165"/>
      <c r="VZX4" s="165"/>
      <c r="VZY4" s="165"/>
      <c r="VZZ4" s="165"/>
      <c r="WAA4" s="165"/>
      <c r="WAB4" s="165"/>
      <c r="WAC4" s="165"/>
      <c r="WAD4" s="165"/>
      <c r="WAE4" s="165"/>
      <c r="WAF4" s="165"/>
      <c r="WAG4" s="165"/>
      <c r="WAH4" s="165"/>
      <c r="WAI4" s="165"/>
      <c r="WAJ4" s="165"/>
      <c r="WAK4" s="165"/>
      <c r="WAL4" s="165"/>
      <c r="WAM4" s="165"/>
      <c r="WAN4" s="165"/>
      <c r="WAO4" s="165"/>
      <c r="WAP4" s="165"/>
      <c r="WAQ4" s="165"/>
      <c r="WAR4" s="165"/>
      <c r="WAS4" s="165"/>
      <c r="WAT4" s="165"/>
      <c r="WAU4" s="165"/>
      <c r="WAV4" s="165"/>
      <c r="WAW4" s="165"/>
      <c r="WAX4" s="165"/>
      <c r="WAY4" s="165"/>
      <c r="WAZ4" s="165"/>
      <c r="WBA4" s="165"/>
      <c r="WBB4" s="165"/>
      <c r="WBC4" s="165"/>
      <c r="WBD4" s="165"/>
      <c r="WBE4" s="165"/>
      <c r="WBF4" s="165"/>
      <c r="WBG4" s="165"/>
      <c r="WBH4" s="165"/>
      <c r="WBI4" s="165"/>
      <c r="WBJ4" s="165"/>
      <c r="WBK4" s="165"/>
      <c r="WBL4" s="165"/>
      <c r="WBM4" s="165"/>
      <c r="WBN4" s="165"/>
      <c r="WBO4" s="165"/>
      <c r="WBP4" s="165"/>
      <c r="WBQ4" s="165"/>
      <c r="WBR4" s="165"/>
      <c r="WBS4" s="165"/>
      <c r="WBT4" s="165"/>
      <c r="WBU4" s="165"/>
      <c r="WBV4" s="165"/>
      <c r="WBW4" s="165"/>
      <c r="WBX4" s="165"/>
      <c r="WBY4" s="165"/>
      <c r="WBZ4" s="165"/>
      <c r="WCA4" s="165"/>
      <c r="WCB4" s="165"/>
      <c r="WCC4" s="165"/>
      <c r="WCD4" s="165"/>
      <c r="WCE4" s="165"/>
      <c r="WCF4" s="165"/>
      <c r="WCG4" s="165"/>
      <c r="WCH4" s="165"/>
      <c r="WCI4" s="165"/>
      <c r="WCJ4" s="165"/>
      <c r="WCK4" s="165"/>
      <c r="WCL4" s="165"/>
      <c r="WCM4" s="165"/>
      <c r="WCN4" s="165"/>
      <c r="WCO4" s="165"/>
      <c r="WCP4" s="165"/>
      <c r="WCQ4" s="165"/>
      <c r="WCR4" s="165"/>
      <c r="WCS4" s="165"/>
      <c r="WCT4" s="165"/>
      <c r="WCU4" s="165"/>
      <c r="WCV4" s="165"/>
      <c r="WCW4" s="165"/>
      <c r="WCX4" s="165"/>
      <c r="WCY4" s="165"/>
      <c r="WCZ4" s="165"/>
      <c r="WDA4" s="165"/>
      <c r="WDB4" s="165"/>
      <c r="WDC4" s="165"/>
      <c r="WDD4" s="165"/>
      <c r="WDE4" s="165"/>
      <c r="WDF4" s="165"/>
      <c r="WDG4" s="165"/>
      <c r="WDH4" s="165"/>
      <c r="WDI4" s="165"/>
      <c r="WDJ4" s="165"/>
      <c r="WDK4" s="165"/>
      <c r="WDL4" s="165"/>
      <c r="WDM4" s="165"/>
      <c r="WDN4" s="165"/>
      <c r="WDO4" s="165"/>
      <c r="WDP4" s="165"/>
      <c r="WDQ4" s="165"/>
      <c r="WDR4" s="165"/>
      <c r="WDS4" s="165"/>
      <c r="WDT4" s="165"/>
      <c r="WDU4" s="165"/>
      <c r="WDV4" s="165"/>
      <c r="WDW4" s="165"/>
      <c r="WDX4" s="165"/>
      <c r="WDY4" s="165"/>
      <c r="WDZ4" s="165"/>
      <c r="WEA4" s="165"/>
      <c r="WEB4" s="165"/>
      <c r="WEC4" s="165"/>
      <c r="WED4" s="165"/>
      <c r="WEE4" s="165"/>
      <c r="WEF4" s="165"/>
      <c r="WEG4" s="165"/>
      <c r="WEH4" s="165"/>
      <c r="WEI4" s="165"/>
      <c r="WEJ4" s="165"/>
      <c r="WEK4" s="165"/>
      <c r="WEL4" s="165"/>
      <c r="WEM4" s="165"/>
      <c r="WEN4" s="165"/>
      <c r="WEO4" s="165"/>
      <c r="WEP4" s="165"/>
      <c r="WEQ4" s="165"/>
      <c r="WER4" s="165"/>
      <c r="WES4" s="165"/>
      <c r="WET4" s="165"/>
      <c r="WEU4" s="165"/>
      <c r="WEV4" s="165"/>
      <c r="WEW4" s="165"/>
      <c r="WEX4" s="165"/>
      <c r="WEY4" s="165"/>
      <c r="WEZ4" s="165"/>
      <c r="WFA4" s="165"/>
      <c r="WFB4" s="165"/>
      <c r="WFC4" s="165"/>
      <c r="WFD4" s="165"/>
      <c r="WFE4" s="165"/>
      <c r="WFF4" s="165"/>
      <c r="WFG4" s="165"/>
      <c r="WFH4" s="165"/>
      <c r="WFI4" s="165"/>
      <c r="WFJ4" s="165"/>
      <c r="WFK4" s="165"/>
      <c r="WFL4" s="165"/>
      <c r="WFM4" s="165"/>
      <c r="WFN4" s="165"/>
      <c r="WFO4" s="165"/>
      <c r="WFP4" s="165"/>
      <c r="WFQ4" s="165"/>
      <c r="WFR4" s="165"/>
      <c r="WFS4" s="165"/>
      <c r="WFT4" s="165"/>
      <c r="WFU4" s="165"/>
      <c r="WFV4" s="165"/>
      <c r="WFW4" s="165"/>
      <c r="WFX4" s="165"/>
      <c r="WFY4" s="165"/>
      <c r="WFZ4" s="165"/>
      <c r="WGA4" s="165"/>
      <c r="WGB4" s="165"/>
      <c r="WGC4" s="165"/>
      <c r="WGD4" s="165"/>
      <c r="WGE4" s="165"/>
      <c r="WGF4" s="165"/>
      <c r="WGG4" s="165"/>
      <c r="WGH4" s="165"/>
      <c r="WGI4" s="165"/>
      <c r="WGJ4" s="165"/>
      <c r="WGK4" s="165"/>
      <c r="WGL4" s="165"/>
      <c r="WGM4" s="165"/>
      <c r="WGN4" s="165"/>
      <c r="WGO4" s="165"/>
      <c r="WGP4" s="165"/>
      <c r="WGQ4" s="165"/>
      <c r="WGR4" s="165"/>
      <c r="WGS4" s="165"/>
      <c r="WGT4" s="165"/>
      <c r="WGU4" s="165"/>
      <c r="WGV4" s="165"/>
      <c r="WGW4" s="165"/>
      <c r="WGX4" s="165"/>
      <c r="WGY4" s="165"/>
      <c r="WGZ4" s="165"/>
      <c r="WHA4" s="165"/>
      <c r="WHB4" s="165"/>
      <c r="WHC4" s="165"/>
      <c r="WHD4" s="165"/>
      <c r="WHE4" s="165"/>
      <c r="WHF4" s="165"/>
      <c r="WHG4" s="165"/>
      <c r="WHH4" s="165"/>
      <c r="WHI4" s="165"/>
      <c r="WHJ4" s="165"/>
      <c r="WHK4" s="165"/>
      <c r="WHL4" s="165"/>
      <c r="WHM4" s="165"/>
      <c r="WHN4" s="165"/>
      <c r="WHO4" s="165"/>
      <c r="WHP4" s="165"/>
      <c r="WHQ4" s="165"/>
      <c r="WHR4" s="165"/>
      <c r="WHS4" s="165"/>
      <c r="WHT4" s="165"/>
      <c r="WHU4" s="165"/>
      <c r="WHV4" s="165"/>
      <c r="WHW4" s="165"/>
      <c r="WHX4" s="165"/>
      <c r="WHY4" s="165"/>
      <c r="WHZ4" s="165"/>
      <c r="WIA4" s="165"/>
      <c r="WIB4" s="165"/>
      <c r="WIC4" s="165"/>
      <c r="WID4" s="165"/>
      <c r="WIE4" s="165"/>
      <c r="WIF4" s="165"/>
      <c r="WIG4" s="165"/>
      <c r="WIH4" s="165"/>
      <c r="WII4" s="165"/>
      <c r="WIJ4" s="165"/>
      <c r="WIK4" s="165"/>
      <c r="WIL4" s="165"/>
      <c r="WIM4" s="165"/>
      <c r="WIN4" s="165"/>
      <c r="WIO4" s="165"/>
      <c r="WIP4" s="165"/>
      <c r="WIQ4" s="165"/>
      <c r="WIR4" s="165"/>
      <c r="WIS4" s="165"/>
      <c r="WIT4" s="165"/>
      <c r="WIU4" s="165"/>
      <c r="WIV4" s="165"/>
      <c r="WIW4" s="165"/>
      <c r="WIX4" s="165"/>
      <c r="WIY4" s="165"/>
      <c r="WIZ4" s="165"/>
      <c r="WJA4" s="165"/>
      <c r="WJB4" s="165"/>
      <c r="WJC4" s="165"/>
    </row>
    <row r="5" s="143" customFormat="1" ht="22" hidden="1" customHeight="1" spans="1:9">
      <c r="A5" s="157">
        <v>1</v>
      </c>
      <c r="B5" s="158" t="s">
        <v>1693</v>
      </c>
      <c r="C5" s="158" t="s">
        <v>1814</v>
      </c>
      <c r="D5" s="159" t="s">
        <v>797</v>
      </c>
      <c r="E5" s="160">
        <v>41998</v>
      </c>
      <c r="F5" s="159">
        <v>1</v>
      </c>
      <c r="G5" s="161">
        <v>81779.2112675973</v>
      </c>
      <c r="H5" s="162">
        <v>1</v>
      </c>
      <c r="I5" s="162"/>
    </row>
    <row r="6" s="143" customFormat="1" ht="22" hidden="1" customHeight="1" spans="1:9">
      <c r="A6" s="157">
        <v>2</v>
      </c>
      <c r="B6" s="158" t="s">
        <v>1695</v>
      </c>
      <c r="C6" s="158" t="s">
        <v>1814</v>
      </c>
      <c r="D6" s="159" t="s">
        <v>802</v>
      </c>
      <c r="E6" s="160">
        <v>41998</v>
      </c>
      <c r="F6" s="159">
        <v>1</v>
      </c>
      <c r="G6" s="161">
        <v>160738.452577146</v>
      </c>
      <c r="H6" s="162">
        <v>1</v>
      </c>
      <c r="I6" s="162"/>
    </row>
    <row r="7" s="143" customFormat="1" ht="22" hidden="1" customHeight="1" spans="1:9">
      <c r="A7" s="157">
        <v>3</v>
      </c>
      <c r="B7" s="158" t="s">
        <v>1815</v>
      </c>
      <c r="C7" s="158" t="s">
        <v>1814</v>
      </c>
      <c r="D7" s="159" t="s">
        <v>805</v>
      </c>
      <c r="E7" s="160">
        <v>41998</v>
      </c>
      <c r="F7" s="159">
        <v>1</v>
      </c>
      <c r="G7" s="161">
        <v>56399.4568999037</v>
      </c>
      <c r="H7" s="162">
        <v>1</v>
      </c>
      <c r="I7" s="162"/>
    </row>
    <row r="8" s="143" customFormat="1" ht="22" hidden="1" customHeight="1" spans="1:9">
      <c r="A8" s="157">
        <v>4</v>
      </c>
      <c r="B8" s="158" t="s">
        <v>1815</v>
      </c>
      <c r="C8" s="158" t="s">
        <v>1814</v>
      </c>
      <c r="D8" s="159" t="s">
        <v>805</v>
      </c>
      <c r="E8" s="160">
        <v>41998</v>
      </c>
      <c r="F8" s="159">
        <v>1</v>
      </c>
      <c r="G8" s="161">
        <v>56399.4568999037</v>
      </c>
      <c r="H8" s="162">
        <v>1</v>
      </c>
      <c r="I8" s="162"/>
    </row>
    <row r="9" s="143" customFormat="1" ht="22" hidden="1" customHeight="1" spans="1:9">
      <c r="A9" s="157">
        <v>5</v>
      </c>
      <c r="B9" s="158" t="s">
        <v>1816</v>
      </c>
      <c r="C9" s="158" t="s">
        <v>1814</v>
      </c>
      <c r="D9" s="159" t="s">
        <v>808</v>
      </c>
      <c r="E9" s="160">
        <v>41998</v>
      </c>
      <c r="F9" s="159">
        <v>1</v>
      </c>
      <c r="G9" s="161">
        <v>380696.323763824</v>
      </c>
      <c r="H9" s="162">
        <v>1</v>
      </c>
      <c r="I9" s="162"/>
    </row>
    <row r="10" s="143" customFormat="1" ht="22" hidden="1" customHeight="1" spans="1:9">
      <c r="A10" s="157">
        <v>6</v>
      </c>
      <c r="B10" s="158" t="s">
        <v>1816</v>
      </c>
      <c r="C10" s="158" t="s">
        <v>1814</v>
      </c>
      <c r="D10" s="159" t="s">
        <v>808</v>
      </c>
      <c r="E10" s="160">
        <v>41998</v>
      </c>
      <c r="F10" s="159">
        <v>1</v>
      </c>
      <c r="G10" s="161">
        <v>380696.323763824</v>
      </c>
      <c r="H10" s="162">
        <v>1</v>
      </c>
      <c r="I10" s="162"/>
    </row>
    <row r="11" s="143" customFormat="1" ht="22" hidden="1" customHeight="1" spans="1:9">
      <c r="A11" s="157">
        <v>7</v>
      </c>
      <c r="B11" s="158" t="s">
        <v>1817</v>
      </c>
      <c r="C11" s="158" t="s">
        <v>1814</v>
      </c>
      <c r="D11" s="159" t="s">
        <v>812</v>
      </c>
      <c r="E11" s="160">
        <v>41998</v>
      </c>
      <c r="F11" s="159">
        <v>1</v>
      </c>
      <c r="G11" s="161">
        <v>563994.552502196</v>
      </c>
      <c r="H11" s="162">
        <v>1</v>
      </c>
      <c r="I11" s="162"/>
    </row>
    <row r="12" s="143" customFormat="1" ht="22" hidden="1" customHeight="1" spans="1:9">
      <c r="A12" s="157">
        <v>8</v>
      </c>
      <c r="B12" s="158" t="s">
        <v>1701</v>
      </c>
      <c r="C12" s="158" t="s">
        <v>1814</v>
      </c>
      <c r="D12" s="159" t="s">
        <v>815</v>
      </c>
      <c r="E12" s="160">
        <v>41998</v>
      </c>
      <c r="F12" s="159">
        <v>1</v>
      </c>
      <c r="G12" s="161">
        <v>563994.552502196</v>
      </c>
      <c r="H12" s="162">
        <v>1</v>
      </c>
      <c r="I12" s="162"/>
    </row>
    <row r="13" s="143" customFormat="1" ht="22" hidden="1" customHeight="1" spans="1:9">
      <c r="A13" s="157">
        <v>9</v>
      </c>
      <c r="B13" s="158" t="s">
        <v>1816</v>
      </c>
      <c r="C13" s="158" t="s">
        <v>1814</v>
      </c>
      <c r="D13" s="159" t="s">
        <v>818</v>
      </c>
      <c r="E13" s="160">
        <v>41998</v>
      </c>
      <c r="F13" s="159">
        <v>1</v>
      </c>
      <c r="G13" s="161">
        <v>197398.095025453</v>
      </c>
      <c r="H13" s="162">
        <v>1</v>
      </c>
      <c r="I13" s="162"/>
    </row>
    <row r="14" s="143" customFormat="1" ht="22" hidden="1" customHeight="1" spans="1:9">
      <c r="A14" s="157">
        <v>10</v>
      </c>
      <c r="B14" s="158" t="s">
        <v>1816</v>
      </c>
      <c r="C14" s="158" t="s">
        <v>1814</v>
      </c>
      <c r="D14" s="159" t="s">
        <v>821</v>
      </c>
      <c r="E14" s="160">
        <v>41998</v>
      </c>
      <c r="F14" s="159">
        <v>1</v>
      </c>
      <c r="G14" s="161">
        <v>180478.258780324</v>
      </c>
      <c r="H14" s="162">
        <v>1</v>
      </c>
      <c r="I14" s="162"/>
    </row>
    <row r="15" s="143" customFormat="1" ht="22" hidden="1" customHeight="1" spans="1:9">
      <c r="A15" s="157">
        <v>11</v>
      </c>
      <c r="B15" s="158" t="s">
        <v>1704</v>
      </c>
      <c r="C15" s="158" t="s">
        <v>1814</v>
      </c>
      <c r="D15" s="159" t="s">
        <v>824</v>
      </c>
      <c r="E15" s="160">
        <v>41998</v>
      </c>
      <c r="F15" s="159">
        <v>1</v>
      </c>
      <c r="G15" s="161">
        <v>91649.1226176062</v>
      </c>
      <c r="H15" s="162">
        <v>1</v>
      </c>
      <c r="I15" s="162"/>
    </row>
    <row r="16" s="143" customFormat="1" ht="22" hidden="1" customHeight="1" spans="1:9">
      <c r="A16" s="157">
        <v>12</v>
      </c>
      <c r="B16" s="158" t="s">
        <v>1705</v>
      </c>
      <c r="C16" s="158" t="s">
        <v>1814</v>
      </c>
      <c r="D16" s="159" t="s">
        <v>827</v>
      </c>
      <c r="E16" s="160">
        <v>41998</v>
      </c>
      <c r="F16" s="159">
        <v>1</v>
      </c>
      <c r="G16" s="161">
        <v>289047.217643059</v>
      </c>
      <c r="H16" s="162">
        <v>1</v>
      </c>
      <c r="I16" s="162"/>
    </row>
    <row r="17" s="143" customFormat="1" ht="22" hidden="1" customHeight="1" spans="1:9">
      <c r="A17" s="157">
        <v>13</v>
      </c>
      <c r="B17" s="158" t="s">
        <v>1706</v>
      </c>
      <c r="C17" s="158" t="s">
        <v>1814</v>
      </c>
      <c r="D17" s="159" t="s">
        <v>830</v>
      </c>
      <c r="E17" s="160">
        <v>41998</v>
      </c>
      <c r="F17" s="159">
        <v>1</v>
      </c>
      <c r="G17" s="161">
        <v>42299.598861243</v>
      </c>
      <c r="H17" s="162">
        <v>1</v>
      </c>
      <c r="I17" s="162"/>
    </row>
    <row r="18" s="143" customFormat="1" ht="22" hidden="1" customHeight="1" spans="1:9">
      <c r="A18" s="157">
        <v>14</v>
      </c>
      <c r="B18" s="158" t="s">
        <v>1707</v>
      </c>
      <c r="C18" s="158" t="s">
        <v>1814</v>
      </c>
      <c r="D18" s="159" t="s">
        <v>833</v>
      </c>
      <c r="E18" s="160">
        <v>41998</v>
      </c>
      <c r="F18" s="159">
        <v>1</v>
      </c>
      <c r="G18" s="161">
        <v>1198488.4364398</v>
      </c>
      <c r="H18" s="162">
        <v>1</v>
      </c>
      <c r="I18" s="162"/>
    </row>
    <row r="19" s="143" customFormat="1" ht="22" hidden="1" customHeight="1" spans="1:9">
      <c r="A19" s="157">
        <v>15</v>
      </c>
      <c r="B19" s="158" t="s">
        <v>1708</v>
      </c>
      <c r="C19" s="158" t="s">
        <v>1814</v>
      </c>
      <c r="D19" s="159" t="s">
        <v>836</v>
      </c>
      <c r="E19" s="160">
        <v>41998</v>
      </c>
      <c r="F19" s="159">
        <v>1</v>
      </c>
      <c r="G19" s="161">
        <v>133948.704982009</v>
      </c>
      <c r="H19" s="162">
        <v>1</v>
      </c>
      <c r="I19" s="162"/>
    </row>
    <row r="20" s="143" customFormat="1" ht="22" hidden="1" customHeight="1" spans="1:9">
      <c r="A20" s="157">
        <v>16</v>
      </c>
      <c r="B20" s="158" t="s">
        <v>1709</v>
      </c>
      <c r="C20" s="158" t="s">
        <v>1814</v>
      </c>
      <c r="D20" s="159" t="s">
        <v>840</v>
      </c>
      <c r="E20" s="160">
        <v>41998</v>
      </c>
      <c r="F20" s="159">
        <v>1</v>
      </c>
      <c r="G20" s="161">
        <v>95879.0775546783</v>
      </c>
      <c r="H20" s="162">
        <v>1</v>
      </c>
      <c r="I20" s="162"/>
    </row>
    <row r="21" s="143" customFormat="1" ht="22" customHeight="1" spans="1:10">
      <c r="A21" s="157">
        <v>17</v>
      </c>
      <c r="B21" s="158" t="s">
        <v>1818</v>
      </c>
      <c r="C21" s="158" t="s">
        <v>1814</v>
      </c>
      <c r="D21" s="159" t="s">
        <v>852</v>
      </c>
      <c r="E21" s="160">
        <v>41998</v>
      </c>
      <c r="F21" s="159">
        <v>1</v>
      </c>
      <c r="G21" s="161">
        <v>47510.901364095</v>
      </c>
      <c r="H21" s="162"/>
      <c r="I21" s="162">
        <v>1</v>
      </c>
      <c r="J21" s="167" t="s">
        <v>1846</v>
      </c>
    </row>
    <row r="22" s="143" customFormat="1" ht="22" customHeight="1" spans="1:9">
      <c r="A22" s="157">
        <v>18</v>
      </c>
      <c r="B22" s="158" t="s">
        <v>1847</v>
      </c>
      <c r="C22" s="158" t="s">
        <v>1814</v>
      </c>
      <c r="D22" s="159" t="s">
        <v>1848</v>
      </c>
      <c r="E22" s="160">
        <v>41998</v>
      </c>
      <c r="F22" s="159">
        <v>1</v>
      </c>
      <c r="G22" s="161">
        <v>7895.91588253455</v>
      </c>
      <c r="H22" s="162"/>
      <c r="I22" s="162">
        <v>1</v>
      </c>
    </row>
    <row r="23" s="143" customFormat="1" ht="22" hidden="1" customHeight="1" spans="1:9">
      <c r="A23" s="157">
        <v>19</v>
      </c>
      <c r="B23" s="158" t="s">
        <v>1710</v>
      </c>
      <c r="C23" s="158" t="s">
        <v>1814</v>
      </c>
      <c r="D23" s="159"/>
      <c r="E23" s="160">
        <v>41998</v>
      </c>
      <c r="F23" s="159">
        <v>1</v>
      </c>
      <c r="G23" s="161">
        <v>60276.9155922198</v>
      </c>
      <c r="H23" s="162">
        <v>1</v>
      </c>
      <c r="I23" s="162"/>
    </row>
    <row r="24" s="143" customFormat="1" ht="22" hidden="1" customHeight="1" spans="1:9">
      <c r="A24" s="157">
        <v>20</v>
      </c>
      <c r="B24" s="158" t="s">
        <v>1711</v>
      </c>
      <c r="C24" s="158" t="s">
        <v>1814</v>
      </c>
      <c r="D24" s="159" t="s">
        <v>848</v>
      </c>
      <c r="E24" s="160">
        <v>41998</v>
      </c>
      <c r="F24" s="159">
        <v>1</v>
      </c>
      <c r="G24" s="161">
        <v>53579.4786934353</v>
      </c>
      <c r="H24" s="162">
        <v>1</v>
      </c>
      <c r="I24" s="162"/>
    </row>
    <row r="25" s="143" customFormat="1" ht="22" customHeight="1" spans="1:9">
      <c r="A25" s="157">
        <v>21</v>
      </c>
      <c r="B25" s="158" t="s">
        <v>1849</v>
      </c>
      <c r="C25" s="158" t="s">
        <v>1814</v>
      </c>
      <c r="D25" s="159"/>
      <c r="E25" s="160">
        <v>41998</v>
      </c>
      <c r="F25" s="159">
        <v>1</v>
      </c>
      <c r="G25" s="161">
        <v>2241.87116759598</v>
      </c>
      <c r="H25" s="162"/>
      <c r="I25" s="162">
        <v>1</v>
      </c>
    </row>
    <row r="26" s="143" customFormat="1" ht="22" customHeight="1" spans="1:9">
      <c r="A26" s="157">
        <v>22</v>
      </c>
      <c r="B26" s="158" t="s">
        <v>1850</v>
      </c>
      <c r="C26" s="158" t="s">
        <v>1814</v>
      </c>
      <c r="D26" s="159"/>
      <c r="E26" s="160">
        <v>41998</v>
      </c>
      <c r="F26" s="159">
        <v>1</v>
      </c>
      <c r="G26" s="161">
        <v>9587.91435420413</v>
      </c>
      <c r="H26" s="162"/>
      <c r="I26" s="162">
        <v>1</v>
      </c>
    </row>
    <row r="27" s="143" customFormat="1" ht="22" hidden="1" customHeight="1" spans="1:9">
      <c r="A27" s="157">
        <v>23</v>
      </c>
      <c r="B27" s="158" t="s">
        <v>1818</v>
      </c>
      <c r="C27" s="158" t="s">
        <v>1814</v>
      </c>
      <c r="D27" s="159" t="s">
        <v>864</v>
      </c>
      <c r="E27" s="160">
        <v>41998</v>
      </c>
      <c r="F27" s="159">
        <v>1</v>
      </c>
      <c r="G27" s="161">
        <v>44837.5718234863</v>
      </c>
      <c r="H27" s="162">
        <v>1</v>
      </c>
      <c r="I27" s="162"/>
    </row>
    <row r="28" s="143" customFormat="1" ht="22" hidden="1" customHeight="1" spans="1:9">
      <c r="A28" s="157">
        <v>24</v>
      </c>
      <c r="B28" s="158" t="s">
        <v>1819</v>
      </c>
      <c r="C28" s="158" t="s">
        <v>1814</v>
      </c>
      <c r="D28" s="162" t="s">
        <v>855</v>
      </c>
      <c r="E28" s="160">
        <v>41998</v>
      </c>
      <c r="F28" s="162">
        <v>1</v>
      </c>
      <c r="G28" s="161">
        <v>42299.598861243</v>
      </c>
      <c r="H28" s="162">
        <v>1</v>
      </c>
      <c r="I28" s="162"/>
    </row>
    <row r="29" s="143" customFormat="1" ht="22" hidden="1" customHeight="1" spans="1:9">
      <c r="A29" s="157">
        <v>25</v>
      </c>
      <c r="B29" s="158" t="s">
        <v>1819</v>
      </c>
      <c r="C29" s="158" t="s">
        <v>1814</v>
      </c>
      <c r="D29" s="162" t="s">
        <v>858</v>
      </c>
      <c r="E29" s="160">
        <v>41998</v>
      </c>
      <c r="F29" s="162">
        <v>1</v>
      </c>
      <c r="G29" s="161">
        <v>42299.598861243</v>
      </c>
      <c r="H29" s="162">
        <v>1</v>
      </c>
      <c r="I29" s="162"/>
    </row>
    <row r="30" s="143" customFormat="1" ht="22" hidden="1" customHeight="1" spans="1:9">
      <c r="A30" s="157">
        <v>26</v>
      </c>
      <c r="B30" s="158" t="s">
        <v>1715</v>
      </c>
      <c r="C30" s="158" t="s">
        <v>1814</v>
      </c>
      <c r="D30" s="162" t="s">
        <v>860</v>
      </c>
      <c r="E30" s="160">
        <v>41998</v>
      </c>
      <c r="F30" s="162">
        <v>1</v>
      </c>
      <c r="G30" s="161">
        <v>42299.598861243</v>
      </c>
      <c r="H30" s="162">
        <v>1</v>
      </c>
      <c r="I30" s="162"/>
    </row>
    <row r="31" s="143" customFormat="1" ht="22" hidden="1" customHeight="1" spans="1:9">
      <c r="A31" s="157">
        <v>27</v>
      </c>
      <c r="B31" s="158" t="s">
        <v>1716</v>
      </c>
      <c r="C31" s="158" t="s">
        <v>1814</v>
      </c>
      <c r="D31" s="162" t="s">
        <v>862</v>
      </c>
      <c r="E31" s="160">
        <v>41998</v>
      </c>
      <c r="F31" s="162">
        <v>1</v>
      </c>
      <c r="G31" s="161">
        <v>42299.598861243</v>
      </c>
      <c r="H31" s="162">
        <v>1</v>
      </c>
      <c r="I31" s="162"/>
    </row>
    <row r="32" s="143" customFormat="1" ht="22" hidden="1" customHeight="1" spans="1:9">
      <c r="A32" s="157">
        <v>28</v>
      </c>
      <c r="B32" s="158" t="s">
        <v>1818</v>
      </c>
      <c r="C32" s="158" t="s">
        <v>1814</v>
      </c>
      <c r="D32" s="162" t="s">
        <v>1820</v>
      </c>
      <c r="E32" s="160">
        <v>41998</v>
      </c>
      <c r="F32" s="162">
        <v>1</v>
      </c>
      <c r="G32" s="161">
        <v>16990.3437425006</v>
      </c>
      <c r="H32" s="162">
        <v>1</v>
      </c>
      <c r="I32" s="162"/>
    </row>
    <row r="33" s="143" customFormat="1" ht="22" hidden="1" customHeight="1" spans="1:9">
      <c r="A33" s="157">
        <v>29</v>
      </c>
      <c r="B33" s="158" t="s">
        <v>1718</v>
      </c>
      <c r="C33" s="158" t="s">
        <v>1814</v>
      </c>
      <c r="D33" s="162" t="s">
        <v>1821</v>
      </c>
      <c r="E33" s="160">
        <v>41998</v>
      </c>
      <c r="F33" s="162">
        <v>1</v>
      </c>
      <c r="G33" s="161">
        <v>22559.7761612252</v>
      </c>
      <c r="H33" s="162">
        <v>1</v>
      </c>
      <c r="I33" s="162"/>
    </row>
    <row r="34" s="143" customFormat="1" ht="22" customHeight="1" spans="1:9">
      <c r="A34" s="157">
        <v>30</v>
      </c>
      <c r="B34" s="158" t="s">
        <v>1851</v>
      </c>
      <c r="C34" s="158" t="s">
        <v>1814</v>
      </c>
      <c r="D34" s="162">
        <v>24</v>
      </c>
      <c r="E34" s="160">
        <v>41998</v>
      </c>
      <c r="F34" s="162">
        <v>1</v>
      </c>
      <c r="G34" s="161">
        <v>3101.96695385286</v>
      </c>
      <c r="H34" s="162"/>
      <c r="I34" s="162">
        <v>1</v>
      </c>
    </row>
    <row r="35" s="143" customFormat="1" ht="27" hidden="1" customHeight="1" spans="1:9">
      <c r="A35" s="157">
        <v>31</v>
      </c>
      <c r="B35" s="160" t="s">
        <v>1719</v>
      </c>
      <c r="C35" s="158" t="s">
        <v>1814</v>
      </c>
      <c r="D35" s="162"/>
      <c r="E35" s="160">
        <v>41998</v>
      </c>
      <c r="F35" s="162">
        <v>1</v>
      </c>
      <c r="G35" s="161">
        <v>95879.0775546783</v>
      </c>
      <c r="H35" s="162">
        <v>1</v>
      </c>
      <c r="I35" s="162"/>
    </row>
    <row r="36" s="143" customFormat="1" ht="22" hidden="1" customHeight="1" spans="1:9">
      <c r="A36" s="157">
        <v>32</v>
      </c>
      <c r="B36" s="158" t="s">
        <v>1720</v>
      </c>
      <c r="C36" s="158" t="s">
        <v>1814</v>
      </c>
      <c r="D36" s="162"/>
      <c r="E36" s="160">
        <v>41998</v>
      </c>
      <c r="F36" s="162">
        <v>1</v>
      </c>
      <c r="G36" s="161">
        <v>8380.3951017223</v>
      </c>
      <c r="H36" s="162">
        <v>1</v>
      </c>
      <c r="I36" s="162"/>
    </row>
    <row r="37" s="143" customFormat="1" ht="22" hidden="1" customHeight="1" spans="1:9">
      <c r="A37" s="157">
        <v>33</v>
      </c>
      <c r="B37" s="158" t="s">
        <v>1822</v>
      </c>
      <c r="C37" s="158" t="s">
        <v>1814</v>
      </c>
      <c r="D37" s="162" t="s">
        <v>875</v>
      </c>
      <c r="E37" s="160">
        <v>41998</v>
      </c>
      <c r="F37" s="162">
        <v>1</v>
      </c>
      <c r="G37" s="161">
        <v>102620.247578295</v>
      </c>
      <c r="H37" s="162">
        <v>1</v>
      </c>
      <c r="I37" s="162"/>
    </row>
    <row r="38" s="143" customFormat="1" ht="22" hidden="1" customHeight="1" spans="1:9">
      <c r="A38" s="157">
        <v>34</v>
      </c>
      <c r="B38" s="158" t="s">
        <v>1822</v>
      </c>
      <c r="C38" s="158" t="s">
        <v>1814</v>
      </c>
      <c r="D38" s="162" t="s">
        <v>879</v>
      </c>
      <c r="E38" s="160">
        <v>41998</v>
      </c>
      <c r="F38" s="162">
        <v>1</v>
      </c>
      <c r="G38" s="161">
        <v>53255.10131374</v>
      </c>
      <c r="H38" s="162">
        <v>1</v>
      </c>
      <c r="I38" s="162"/>
    </row>
    <row r="39" s="143" customFormat="1" ht="22" hidden="1" customHeight="1" spans="1:9">
      <c r="A39" s="157">
        <v>35</v>
      </c>
      <c r="B39" s="158" t="s">
        <v>1822</v>
      </c>
      <c r="C39" s="158" t="s">
        <v>1814</v>
      </c>
      <c r="D39" s="162" t="s">
        <v>879</v>
      </c>
      <c r="E39" s="160">
        <v>41998</v>
      </c>
      <c r="F39" s="162">
        <v>1</v>
      </c>
      <c r="G39" s="161">
        <v>53255.10131374</v>
      </c>
      <c r="H39" s="162">
        <v>1</v>
      </c>
      <c r="I39" s="162"/>
    </row>
    <row r="40" s="143" customFormat="1" ht="22" hidden="1" customHeight="1" spans="1:9">
      <c r="A40" s="157">
        <v>36</v>
      </c>
      <c r="B40" s="158" t="s">
        <v>1823</v>
      </c>
      <c r="C40" s="158" t="s">
        <v>1814</v>
      </c>
      <c r="D40" s="163" t="s">
        <v>1824</v>
      </c>
      <c r="E40" s="160">
        <v>41998</v>
      </c>
      <c r="F40" s="162">
        <v>1</v>
      </c>
      <c r="G40" s="161">
        <v>11397.6672751574</v>
      </c>
      <c r="H40" s="162">
        <v>1</v>
      </c>
      <c r="I40" s="162"/>
    </row>
    <row r="41" s="143" customFormat="1" ht="22" hidden="1" customHeight="1" spans="1:9">
      <c r="A41" s="157">
        <v>37</v>
      </c>
      <c r="B41" s="158" t="s">
        <v>1823</v>
      </c>
      <c r="C41" s="158" t="s">
        <v>1814</v>
      </c>
      <c r="D41" s="163" t="s">
        <v>1824</v>
      </c>
      <c r="E41" s="160">
        <v>41998</v>
      </c>
      <c r="F41" s="162">
        <v>1</v>
      </c>
      <c r="G41" s="161">
        <v>11397.6672751574</v>
      </c>
      <c r="H41" s="162">
        <v>1</v>
      </c>
      <c r="I41" s="162"/>
    </row>
    <row r="42" s="143" customFormat="1" ht="22" hidden="1" customHeight="1" spans="1:9">
      <c r="A42" s="157">
        <v>38</v>
      </c>
      <c r="B42" s="158" t="s">
        <v>1823</v>
      </c>
      <c r="C42" s="158" t="s">
        <v>1814</v>
      </c>
      <c r="D42" s="163" t="s">
        <v>1825</v>
      </c>
      <c r="E42" s="160">
        <v>41998</v>
      </c>
      <c r="F42" s="162">
        <v>1</v>
      </c>
      <c r="G42" s="161">
        <v>50034.9179990625</v>
      </c>
      <c r="H42" s="162">
        <v>1</v>
      </c>
      <c r="I42" s="162"/>
    </row>
    <row r="43" s="143" customFormat="1" ht="22" hidden="1" customHeight="1" spans="1:9">
      <c r="A43" s="157">
        <v>39</v>
      </c>
      <c r="B43" s="158" t="s">
        <v>1727</v>
      </c>
      <c r="C43" s="158" t="s">
        <v>1814</v>
      </c>
      <c r="D43" s="162" t="s">
        <v>890</v>
      </c>
      <c r="E43" s="160">
        <v>41998</v>
      </c>
      <c r="F43" s="162">
        <v>1</v>
      </c>
      <c r="G43" s="161">
        <v>5428.45041766288</v>
      </c>
      <c r="H43" s="162">
        <v>1</v>
      </c>
      <c r="I43" s="162"/>
    </row>
    <row r="44" s="143" customFormat="1" ht="22" hidden="1" customHeight="1" spans="1:9">
      <c r="A44" s="157">
        <v>40</v>
      </c>
      <c r="B44" s="158" t="s">
        <v>1728</v>
      </c>
      <c r="C44" s="158" t="s">
        <v>1814</v>
      </c>
      <c r="D44" s="162" t="s">
        <v>893</v>
      </c>
      <c r="E44" s="160">
        <v>41998</v>
      </c>
      <c r="F44" s="162">
        <v>1</v>
      </c>
      <c r="G44" s="161">
        <v>37928.6289294278</v>
      </c>
      <c r="H44" s="162">
        <v>1</v>
      </c>
      <c r="I44" s="162"/>
    </row>
    <row r="45" s="143" customFormat="1" ht="22" customHeight="1" spans="1:9">
      <c r="A45" s="157">
        <v>41</v>
      </c>
      <c r="B45" s="158" t="s">
        <v>1852</v>
      </c>
      <c r="C45" s="158" t="s">
        <v>1814</v>
      </c>
      <c r="D45" s="162" t="s">
        <v>1853</v>
      </c>
      <c r="E45" s="160">
        <v>41998</v>
      </c>
      <c r="F45" s="162">
        <v>1</v>
      </c>
      <c r="G45" s="161">
        <v>4229.95493707208</v>
      </c>
      <c r="H45" s="162"/>
      <c r="I45" s="162">
        <v>1</v>
      </c>
    </row>
    <row r="46" s="143" customFormat="1" ht="22" hidden="1" customHeight="1" spans="1:9">
      <c r="A46" s="157">
        <v>42</v>
      </c>
      <c r="B46" s="158" t="s">
        <v>1729</v>
      </c>
      <c r="C46" s="158" t="s">
        <v>1814</v>
      </c>
      <c r="D46" s="162" t="s">
        <v>897</v>
      </c>
      <c r="E46" s="160">
        <v>41998</v>
      </c>
      <c r="F46" s="162">
        <v>1</v>
      </c>
      <c r="G46" s="161">
        <v>14029.3587897094</v>
      </c>
      <c r="H46" s="162">
        <v>1</v>
      </c>
      <c r="I46" s="162"/>
    </row>
    <row r="47" s="143" customFormat="1" ht="22" hidden="1" customHeight="1" spans="1:10">
      <c r="A47" s="157">
        <v>43</v>
      </c>
      <c r="B47" s="158" t="s">
        <v>1818</v>
      </c>
      <c r="C47" s="158" t="s">
        <v>1814</v>
      </c>
      <c r="D47" s="162" t="s">
        <v>900</v>
      </c>
      <c r="E47" s="160">
        <v>41998</v>
      </c>
      <c r="F47" s="162">
        <v>1</v>
      </c>
      <c r="G47" s="161">
        <v>17765.8272325435</v>
      </c>
      <c r="H47" s="162">
        <v>1</v>
      </c>
      <c r="I47" s="162"/>
      <c r="J47" s="168"/>
    </row>
    <row r="48" s="143" customFormat="1" ht="22" hidden="1" customHeight="1" spans="1:9">
      <c r="A48" s="157">
        <v>44</v>
      </c>
      <c r="B48" s="158" t="s">
        <v>1818</v>
      </c>
      <c r="C48" s="158" t="s">
        <v>1814</v>
      </c>
      <c r="D48" s="162" t="s">
        <v>903</v>
      </c>
      <c r="E48" s="160">
        <v>41998</v>
      </c>
      <c r="F48" s="162">
        <v>1</v>
      </c>
      <c r="G48" s="161">
        <v>82484.2037571093</v>
      </c>
      <c r="H48" s="162">
        <v>1</v>
      </c>
      <c r="I48" s="162"/>
    </row>
    <row r="49" s="143" customFormat="1" ht="22" hidden="1" customHeight="1" spans="1:9">
      <c r="A49" s="157">
        <v>45</v>
      </c>
      <c r="B49" s="158" t="s">
        <v>1826</v>
      </c>
      <c r="C49" s="158" t="s">
        <v>1814</v>
      </c>
      <c r="D49" s="162"/>
      <c r="E49" s="160">
        <v>41998</v>
      </c>
      <c r="F49" s="162"/>
      <c r="G49" s="161">
        <v>804703.189366224</v>
      </c>
      <c r="H49" s="162">
        <v>1</v>
      </c>
      <c r="I49" s="162"/>
    </row>
    <row r="50" s="143" customFormat="1" ht="22" hidden="1" customHeight="1" spans="1:9">
      <c r="A50" s="157">
        <v>46</v>
      </c>
      <c r="B50" s="158" t="s">
        <v>1733</v>
      </c>
      <c r="C50" s="158" t="s">
        <v>1734</v>
      </c>
      <c r="D50" s="164" t="s">
        <v>1827</v>
      </c>
      <c r="E50" s="160">
        <v>41998</v>
      </c>
      <c r="F50" s="162">
        <v>1</v>
      </c>
      <c r="G50" s="161">
        <v>42841.7849673529</v>
      </c>
      <c r="H50" s="162">
        <v>1</v>
      </c>
      <c r="I50" s="162"/>
    </row>
    <row r="51" s="143" customFormat="1" ht="22" hidden="1" customHeight="1" spans="1:9">
      <c r="A51" s="157">
        <v>47</v>
      </c>
      <c r="B51" s="158" t="s">
        <v>1828</v>
      </c>
      <c r="C51" s="158" t="s">
        <v>1734</v>
      </c>
      <c r="D51" s="164"/>
      <c r="E51" s="160">
        <v>41998</v>
      </c>
      <c r="F51" s="162">
        <v>1</v>
      </c>
      <c r="G51" s="161">
        <v>60611.9536971336</v>
      </c>
      <c r="H51" s="162">
        <v>1</v>
      </c>
      <c r="I51" s="162"/>
    </row>
    <row r="52" s="143" customFormat="1" ht="22" hidden="1" customHeight="1" spans="1:9">
      <c r="A52" s="157">
        <v>48</v>
      </c>
      <c r="B52" s="158" t="s">
        <v>1736</v>
      </c>
      <c r="C52" s="158" t="s">
        <v>1734</v>
      </c>
      <c r="D52" s="164"/>
      <c r="E52" s="160">
        <v>41998</v>
      </c>
      <c r="F52" s="162">
        <v>1</v>
      </c>
      <c r="G52" s="161">
        <v>191932.902723988</v>
      </c>
      <c r="H52" s="162">
        <v>1</v>
      </c>
      <c r="I52" s="162"/>
    </row>
    <row r="53" s="143" customFormat="1" ht="22" hidden="1" customHeight="1" spans="1:9">
      <c r="A53" s="157">
        <v>49</v>
      </c>
      <c r="B53" s="158" t="s">
        <v>1829</v>
      </c>
      <c r="C53" s="158" t="s">
        <v>1734</v>
      </c>
      <c r="D53" s="164"/>
      <c r="E53" s="160">
        <v>41998</v>
      </c>
      <c r="F53" s="162">
        <v>1</v>
      </c>
      <c r="G53" s="161">
        <v>150628.942057785</v>
      </c>
      <c r="H53" s="162">
        <v>1</v>
      </c>
      <c r="I53" s="162"/>
    </row>
    <row r="54" s="143" customFormat="1" ht="22" hidden="1" customHeight="1" spans="1:9">
      <c r="A54" s="157">
        <v>50</v>
      </c>
      <c r="B54" s="158" t="s">
        <v>1738</v>
      </c>
      <c r="C54" s="158" t="s">
        <v>1734</v>
      </c>
      <c r="D54" s="164"/>
      <c r="E54" s="160">
        <v>41998</v>
      </c>
      <c r="F54" s="162">
        <v>1</v>
      </c>
      <c r="G54" s="161">
        <v>288243.919344681</v>
      </c>
      <c r="H54" s="162">
        <v>1</v>
      </c>
      <c r="I54" s="162"/>
    </row>
    <row r="55" s="143" customFormat="1" ht="22" customHeight="1" spans="1:9">
      <c r="A55" s="157">
        <v>51</v>
      </c>
      <c r="B55" s="158" t="s">
        <v>1854</v>
      </c>
      <c r="C55" s="158" t="s">
        <v>1734</v>
      </c>
      <c r="D55" s="164" t="s">
        <v>1855</v>
      </c>
      <c r="E55" s="160">
        <v>41998</v>
      </c>
      <c r="F55" s="162">
        <v>1</v>
      </c>
      <c r="G55" s="161">
        <v>11921.0135192671</v>
      </c>
      <c r="H55" s="162"/>
      <c r="I55" s="162">
        <v>1</v>
      </c>
    </row>
    <row r="56" s="143" customFormat="1" ht="22" hidden="1" customHeight="1" spans="1:9">
      <c r="A56" s="157">
        <v>52</v>
      </c>
      <c r="B56" s="158" t="s">
        <v>1740</v>
      </c>
      <c r="C56" s="158" t="s">
        <v>1734</v>
      </c>
      <c r="D56" s="164"/>
      <c r="E56" s="160">
        <v>41998</v>
      </c>
      <c r="F56" s="162">
        <v>1</v>
      </c>
      <c r="G56" s="161">
        <v>7034.98066117656</v>
      </c>
      <c r="H56" s="162">
        <v>1</v>
      </c>
      <c r="I56" s="162"/>
    </row>
    <row r="57" s="143" customFormat="1" ht="22" hidden="1" customHeight="1" spans="1:9">
      <c r="A57" s="157">
        <v>53</v>
      </c>
      <c r="B57" s="158" t="s">
        <v>1741</v>
      </c>
      <c r="C57" s="158" t="s">
        <v>1734</v>
      </c>
      <c r="D57" s="164"/>
      <c r="E57" s="160">
        <v>41998</v>
      </c>
      <c r="F57" s="162">
        <v>1</v>
      </c>
      <c r="G57" s="161">
        <v>16560.4582956675</v>
      </c>
      <c r="H57" s="162">
        <v>1</v>
      </c>
      <c r="I57" s="162"/>
    </row>
    <row r="58" s="143" customFormat="1" ht="22" hidden="1" customHeight="1" spans="1:9">
      <c r="A58" s="157">
        <v>54</v>
      </c>
      <c r="B58" s="158" t="s">
        <v>1742</v>
      </c>
      <c r="C58" s="158" t="s">
        <v>1734</v>
      </c>
      <c r="D58" s="164"/>
      <c r="E58" s="160">
        <v>41998</v>
      </c>
      <c r="F58" s="162">
        <v>1</v>
      </c>
      <c r="G58" s="161">
        <v>291156.211720887</v>
      </c>
      <c r="H58" s="162">
        <v>1</v>
      </c>
      <c r="I58" s="162"/>
    </row>
    <row r="59" s="143" customFormat="1" ht="22" hidden="1" customHeight="1" spans="1:9">
      <c r="A59" s="157">
        <v>55</v>
      </c>
      <c r="B59" s="158" t="s">
        <v>1743</v>
      </c>
      <c r="C59" s="158" t="s">
        <v>1734</v>
      </c>
      <c r="D59" s="164"/>
      <c r="E59" s="160">
        <v>41998</v>
      </c>
      <c r="F59" s="162">
        <v>1</v>
      </c>
      <c r="G59" s="161">
        <v>28811.64210593</v>
      </c>
      <c r="H59" s="162">
        <v>1</v>
      </c>
      <c r="I59" s="162"/>
    </row>
    <row r="60" s="143" customFormat="1" ht="22" hidden="1" customHeight="1" spans="1:9">
      <c r="A60" s="157">
        <v>56</v>
      </c>
      <c r="B60" s="158" t="s">
        <v>1744</v>
      </c>
      <c r="C60" s="158" t="s">
        <v>1734</v>
      </c>
      <c r="D60" s="164"/>
      <c r="E60" s="160">
        <v>41998</v>
      </c>
      <c r="F60" s="162">
        <v>1</v>
      </c>
      <c r="G60" s="161">
        <v>25421.6652934927</v>
      </c>
      <c r="H60" s="162">
        <v>1</v>
      </c>
      <c r="I60" s="162"/>
    </row>
    <row r="61" s="143" customFormat="1" ht="22" hidden="1" customHeight="1" spans="1:9">
      <c r="A61" s="157">
        <v>57</v>
      </c>
      <c r="B61" s="158" t="s">
        <v>1745</v>
      </c>
      <c r="C61" s="158" t="s">
        <v>1734</v>
      </c>
      <c r="D61" s="164"/>
      <c r="E61" s="160">
        <v>41998</v>
      </c>
      <c r="F61" s="162">
        <v>1</v>
      </c>
      <c r="G61" s="161">
        <v>130335.388804136</v>
      </c>
      <c r="H61" s="162">
        <v>1</v>
      </c>
      <c r="I61" s="162"/>
    </row>
    <row r="62" s="143" customFormat="1" ht="22" hidden="1" customHeight="1" spans="1:9">
      <c r="A62" s="157">
        <v>58</v>
      </c>
      <c r="B62" s="158" t="s">
        <v>1746</v>
      </c>
      <c r="C62" s="158" t="s">
        <v>1734</v>
      </c>
      <c r="D62" s="164"/>
      <c r="E62" s="160">
        <v>41998</v>
      </c>
      <c r="F62" s="162">
        <v>1</v>
      </c>
      <c r="G62" s="161">
        <v>4263.65233908287</v>
      </c>
      <c r="H62" s="162">
        <v>1</v>
      </c>
      <c r="I62" s="162"/>
    </row>
    <row r="63" s="143" customFormat="1" ht="22" hidden="1" customHeight="1" spans="1:9">
      <c r="A63" s="157">
        <v>59</v>
      </c>
      <c r="B63" s="158" t="s">
        <v>1747</v>
      </c>
      <c r="C63" s="158" t="s">
        <v>1734</v>
      </c>
      <c r="D63" s="164" t="s">
        <v>1830</v>
      </c>
      <c r="E63" s="160">
        <v>41998</v>
      </c>
      <c r="F63" s="162">
        <v>1</v>
      </c>
      <c r="G63" s="161">
        <v>94787.7396149476</v>
      </c>
      <c r="H63" s="162">
        <v>1</v>
      </c>
      <c r="I63" s="162"/>
    </row>
    <row r="64" s="143" customFormat="1" ht="22" hidden="1" customHeight="1" spans="1:9">
      <c r="A64" s="157">
        <v>60</v>
      </c>
      <c r="B64" s="158" t="s">
        <v>1748</v>
      </c>
      <c r="C64" s="158" t="s">
        <v>1734</v>
      </c>
      <c r="D64" s="164" t="s">
        <v>1831</v>
      </c>
      <c r="E64" s="160">
        <v>41998</v>
      </c>
      <c r="F64" s="162">
        <v>1</v>
      </c>
      <c r="G64" s="161">
        <v>33520.5330810224</v>
      </c>
      <c r="H64" s="162">
        <v>1</v>
      </c>
      <c r="I64" s="162"/>
    </row>
    <row r="65" s="143" customFormat="1" ht="22" hidden="1" customHeight="1" spans="1:9">
      <c r="A65" s="157">
        <v>61</v>
      </c>
      <c r="B65" s="158" t="s">
        <v>1832</v>
      </c>
      <c r="C65" s="158" t="s">
        <v>1734</v>
      </c>
      <c r="D65" s="164"/>
      <c r="E65" s="160">
        <v>41998</v>
      </c>
      <c r="F65" s="162">
        <v>1</v>
      </c>
      <c r="G65" s="161">
        <v>123860.593261823</v>
      </c>
      <c r="H65" s="162">
        <v>1</v>
      </c>
      <c r="I65" s="162"/>
    </row>
    <row r="66" s="143" customFormat="1" ht="22" hidden="1" customHeight="1" spans="1:9">
      <c r="A66" s="157">
        <v>62</v>
      </c>
      <c r="B66" s="158" t="s">
        <v>1832</v>
      </c>
      <c r="C66" s="158" t="s">
        <v>1734</v>
      </c>
      <c r="D66" s="164"/>
      <c r="E66" s="160">
        <v>41998</v>
      </c>
      <c r="F66" s="162">
        <v>1</v>
      </c>
      <c r="G66" s="161">
        <v>41128.4791551402</v>
      </c>
      <c r="H66" s="162">
        <v>1</v>
      </c>
      <c r="I66" s="162"/>
    </row>
    <row r="67" s="143" customFormat="1" ht="22" hidden="1" customHeight="1" spans="1:9">
      <c r="A67" s="157">
        <v>63</v>
      </c>
      <c r="B67" s="158" t="s">
        <v>1751</v>
      </c>
      <c r="C67" s="158" t="s">
        <v>1734</v>
      </c>
      <c r="D67" s="164"/>
      <c r="E67" s="160">
        <v>41998</v>
      </c>
      <c r="F67" s="162">
        <v>1</v>
      </c>
      <c r="G67" s="161">
        <v>2607045.36473274</v>
      </c>
      <c r="H67" s="162">
        <v>1</v>
      </c>
      <c r="I67" s="162"/>
    </row>
    <row r="68" s="143" customFormat="1" ht="22" customHeight="1" spans="1:9">
      <c r="A68" s="157">
        <v>64</v>
      </c>
      <c r="B68" s="158" t="s">
        <v>1752</v>
      </c>
      <c r="C68" s="158" t="s">
        <v>1833</v>
      </c>
      <c r="D68" s="162"/>
      <c r="E68" s="160">
        <v>41998</v>
      </c>
      <c r="F68" s="162">
        <v>1</v>
      </c>
      <c r="G68" s="161">
        <v>13335.8338670343</v>
      </c>
      <c r="H68" s="162"/>
      <c r="I68" s="162">
        <v>1</v>
      </c>
    </row>
    <row r="69" s="143" customFormat="1" ht="22" customHeight="1" spans="1:9">
      <c r="A69" s="157">
        <v>65</v>
      </c>
      <c r="B69" s="160" t="s">
        <v>1754</v>
      </c>
      <c r="C69" s="158" t="s">
        <v>1833</v>
      </c>
      <c r="D69" s="162"/>
      <c r="E69" s="160">
        <v>41998</v>
      </c>
      <c r="F69" s="162">
        <v>1</v>
      </c>
      <c r="G69" s="161">
        <v>4535.99412315837</v>
      </c>
      <c r="H69" s="162"/>
      <c r="I69" s="162">
        <v>1</v>
      </c>
    </row>
    <row r="70" s="143" customFormat="1" ht="22" customHeight="1" spans="1:9">
      <c r="A70" s="157">
        <v>66</v>
      </c>
      <c r="B70" s="158" t="s">
        <v>1856</v>
      </c>
      <c r="C70" s="158" t="s">
        <v>1833</v>
      </c>
      <c r="D70" s="162"/>
      <c r="E70" s="160">
        <v>41998</v>
      </c>
      <c r="F70" s="162">
        <v>1</v>
      </c>
      <c r="G70" s="161">
        <v>3739.13029071163</v>
      </c>
      <c r="H70" s="162"/>
      <c r="I70" s="162">
        <v>1</v>
      </c>
    </row>
    <row r="71" s="143" customFormat="1" ht="22" customHeight="1" spans="1:9">
      <c r="A71" s="157">
        <v>67</v>
      </c>
      <c r="B71" s="158" t="s">
        <v>1857</v>
      </c>
      <c r="C71" s="158" t="s">
        <v>1833</v>
      </c>
      <c r="D71" s="162"/>
      <c r="E71" s="160">
        <v>41998</v>
      </c>
      <c r="F71" s="162">
        <v>1</v>
      </c>
      <c r="G71" s="161">
        <v>891595.896443906</v>
      </c>
      <c r="H71" s="162"/>
      <c r="I71" s="162">
        <v>1</v>
      </c>
    </row>
    <row r="72" s="143" customFormat="1" ht="22" hidden="1" customHeight="1" spans="1:9">
      <c r="A72" s="157">
        <v>68</v>
      </c>
      <c r="B72" s="158" t="s">
        <v>1755</v>
      </c>
      <c r="C72" s="158" t="s">
        <v>1833</v>
      </c>
      <c r="D72" s="162"/>
      <c r="E72" s="160">
        <v>41998</v>
      </c>
      <c r="F72" s="162">
        <v>1</v>
      </c>
      <c r="G72" s="161">
        <v>7467.11563271771</v>
      </c>
      <c r="H72" s="162">
        <v>1</v>
      </c>
      <c r="I72" s="162"/>
    </row>
    <row r="73" s="143" customFormat="1" ht="22" hidden="1" customHeight="1" spans="1:9">
      <c r="A73" s="157">
        <v>69</v>
      </c>
      <c r="B73" s="158" t="s">
        <v>1756</v>
      </c>
      <c r="C73" s="158" t="s">
        <v>1833</v>
      </c>
      <c r="D73" s="162"/>
      <c r="E73" s="160">
        <v>41998</v>
      </c>
      <c r="F73" s="162">
        <v>1</v>
      </c>
      <c r="G73" s="161">
        <v>6879.36447283319</v>
      </c>
      <c r="H73" s="162">
        <v>1</v>
      </c>
      <c r="I73" s="162"/>
    </row>
    <row r="74" s="143" customFormat="1" ht="22" customHeight="1" spans="1:9">
      <c r="A74" s="157">
        <v>70</v>
      </c>
      <c r="B74" s="158" t="s">
        <v>1858</v>
      </c>
      <c r="C74" s="158" t="s">
        <v>1833</v>
      </c>
      <c r="D74" s="162"/>
      <c r="E74" s="160">
        <v>41998</v>
      </c>
      <c r="F74" s="162">
        <v>1</v>
      </c>
      <c r="G74" s="161">
        <v>905168.616195677</v>
      </c>
      <c r="H74" s="162"/>
      <c r="I74" s="162">
        <v>1</v>
      </c>
    </row>
    <row r="75" s="143" customFormat="1" ht="22" hidden="1" customHeight="1" spans="1:9">
      <c r="A75" s="157">
        <v>71</v>
      </c>
      <c r="B75" s="158" t="s">
        <v>1757</v>
      </c>
      <c r="C75" s="158" t="s">
        <v>1833</v>
      </c>
      <c r="D75" s="162"/>
      <c r="E75" s="160">
        <v>41998</v>
      </c>
      <c r="F75" s="162">
        <v>1</v>
      </c>
      <c r="G75" s="161">
        <v>231149.913986155</v>
      </c>
      <c r="H75" s="162">
        <v>1</v>
      </c>
      <c r="I75" s="162"/>
    </row>
    <row r="76" s="143" customFormat="1" ht="22" customHeight="1" spans="1:9">
      <c r="A76" s="157">
        <v>72</v>
      </c>
      <c r="B76" s="158" t="s">
        <v>1859</v>
      </c>
      <c r="C76" s="158" t="s">
        <v>1833</v>
      </c>
      <c r="D76" s="162"/>
      <c r="E76" s="160">
        <v>41998</v>
      </c>
      <c r="F76" s="162">
        <v>1</v>
      </c>
      <c r="G76" s="161">
        <v>149746.004986367</v>
      </c>
      <c r="H76" s="162"/>
      <c r="I76" s="162">
        <v>1</v>
      </c>
    </row>
    <row r="77" s="143" customFormat="1" ht="22" hidden="1" customHeight="1" spans="1:9">
      <c r="A77" s="157">
        <v>73</v>
      </c>
      <c r="B77" s="158" t="s">
        <v>1759</v>
      </c>
      <c r="C77" s="158" t="s">
        <v>1833</v>
      </c>
      <c r="D77" s="162"/>
      <c r="E77" s="160">
        <v>41998</v>
      </c>
      <c r="F77" s="162">
        <v>1</v>
      </c>
      <c r="G77" s="161">
        <v>66158.755955366</v>
      </c>
      <c r="H77" s="162">
        <v>1</v>
      </c>
      <c r="I77" s="162"/>
    </row>
    <row r="78" s="143" customFormat="1" ht="22" hidden="1" customHeight="1" spans="1:9">
      <c r="A78" s="157">
        <v>74</v>
      </c>
      <c r="B78" s="158" t="s">
        <v>1760</v>
      </c>
      <c r="C78" s="158" t="s">
        <v>1834</v>
      </c>
      <c r="D78" s="162"/>
      <c r="E78" s="160">
        <v>41998</v>
      </c>
      <c r="F78" s="162">
        <v>1</v>
      </c>
      <c r="G78" s="161">
        <v>4836.90773820819</v>
      </c>
      <c r="H78" s="162">
        <v>1</v>
      </c>
      <c r="I78" s="162"/>
    </row>
    <row r="79" s="143" customFormat="1" ht="22" hidden="1" customHeight="1" spans="1:9">
      <c r="A79" s="157">
        <v>75</v>
      </c>
      <c r="B79" s="158" t="s">
        <v>1761</v>
      </c>
      <c r="C79" s="158" t="s">
        <v>1834</v>
      </c>
      <c r="D79" s="162"/>
      <c r="E79" s="160">
        <v>41998</v>
      </c>
      <c r="F79" s="162">
        <v>1</v>
      </c>
      <c r="G79" s="161">
        <v>18190.2280297615</v>
      </c>
      <c r="H79" s="162">
        <v>1</v>
      </c>
      <c r="I79" s="162"/>
    </row>
    <row r="80" s="143" customFormat="1" ht="22" hidden="1" customHeight="1" spans="1:9">
      <c r="A80" s="157">
        <v>76</v>
      </c>
      <c r="B80" s="158" t="s">
        <v>1835</v>
      </c>
      <c r="C80" s="158" t="s">
        <v>1834</v>
      </c>
      <c r="D80" s="162"/>
      <c r="E80" s="160">
        <v>41998</v>
      </c>
      <c r="F80" s="162">
        <v>1</v>
      </c>
      <c r="G80" s="161">
        <v>3187.45532978696</v>
      </c>
      <c r="H80" s="162">
        <v>1</v>
      </c>
      <c r="I80" s="162"/>
    </row>
    <row r="81" s="143" customFormat="1" ht="22" hidden="1" customHeight="1" spans="1:9">
      <c r="A81" s="157">
        <v>77</v>
      </c>
      <c r="B81" s="158" t="s">
        <v>1836</v>
      </c>
      <c r="C81" s="158" t="s">
        <v>1834</v>
      </c>
      <c r="D81" s="162"/>
      <c r="E81" s="160">
        <v>41998</v>
      </c>
      <c r="F81" s="162">
        <v>1</v>
      </c>
      <c r="G81" s="161">
        <v>3009.13615049818</v>
      </c>
      <c r="H81" s="162">
        <v>1</v>
      </c>
      <c r="I81" s="162"/>
    </row>
    <row r="82" s="143" customFormat="1" ht="22" hidden="1" customHeight="1" spans="1:9">
      <c r="A82" s="157">
        <v>78</v>
      </c>
      <c r="B82" s="158" t="s">
        <v>1836</v>
      </c>
      <c r="C82" s="158" t="s">
        <v>1834</v>
      </c>
      <c r="D82" s="162"/>
      <c r="E82" s="160">
        <v>41998</v>
      </c>
      <c r="F82" s="162">
        <v>1</v>
      </c>
      <c r="G82" s="161">
        <v>3009.13615049818</v>
      </c>
      <c r="H82" s="162">
        <v>1</v>
      </c>
      <c r="I82" s="162"/>
    </row>
    <row r="83" s="143" customFormat="1" ht="22" customHeight="1" spans="1:9">
      <c r="A83" s="157">
        <v>79</v>
      </c>
      <c r="B83" s="158" t="s">
        <v>1836</v>
      </c>
      <c r="C83" s="158" t="s">
        <v>1834</v>
      </c>
      <c r="D83" s="162"/>
      <c r="E83" s="160">
        <v>41998</v>
      </c>
      <c r="F83" s="162">
        <v>1</v>
      </c>
      <c r="G83" s="161">
        <v>3009.13615049818</v>
      </c>
      <c r="H83" s="162"/>
      <c r="I83" s="162">
        <v>1</v>
      </c>
    </row>
    <row r="84" s="143" customFormat="1" ht="22" customHeight="1" spans="1:9">
      <c r="A84" s="157">
        <v>80</v>
      </c>
      <c r="B84" s="158" t="s">
        <v>1836</v>
      </c>
      <c r="C84" s="158" t="s">
        <v>1834</v>
      </c>
      <c r="D84" s="162"/>
      <c r="E84" s="160">
        <v>41998</v>
      </c>
      <c r="F84" s="162">
        <v>1</v>
      </c>
      <c r="G84" s="161">
        <v>3009.13615049818</v>
      </c>
      <c r="H84" s="162"/>
      <c r="I84" s="162">
        <v>1</v>
      </c>
    </row>
    <row r="85" s="143" customFormat="1" ht="22" customHeight="1" spans="1:9">
      <c r="A85" s="157">
        <v>81</v>
      </c>
      <c r="B85" s="158" t="s">
        <v>1836</v>
      </c>
      <c r="C85" s="158" t="s">
        <v>1834</v>
      </c>
      <c r="D85" s="162"/>
      <c r="E85" s="160">
        <v>41998</v>
      </c>
      <c r="F85" s="162">
        <v>1</v>
      </c>
      <c r="G85" s="161">
        <v>3009.13615049818</v>
      </c>
      <c r="H85" s="162"/>
      <c r="I85" s="162">
        <v>1</v>
      </c>
    </row>
    <row r="86" s="143" customFormat="1" ht="22" customHeight="1" spans="1:9">
      <c r="A86" s="157">
        <v>82</v>
      </c>
      <c r="B86" s="158" t="s">
        <v>1836</v>
      </c>
      <c r="C86" s="158" t="s">
        <v>1834</v>
      </c>
      <c r="D86" s="162"/>
      <c r="E86" s="160">
        <v>41998</v>
      </c>
      <c r="F86" s="162">
        <v>1</v>
      </c>
      <c r="G86" s="161">
        <v>3009.13615049818</v>
      </c>
      <c r="H86" s="162"/>
      <c r="I86" s="162">
        <v>1</v>
      </c>
    </row>
    <row r="87" s="143" customFormat="1" ht="22" customHeight="1" spans="1:9">
      <c r="A87" s="157">
        <v>83</v>
      </c>
      <c r="B87" s="158" t="s">
        <v>1836</v>
      </c>
      <c r="C87" s="158" t="s">
        <v>1834</v>
      </c>
      <c r="D87" s="162"/>
      <c r="E87" s="160">
        <v>41998</v>
      </c>
      <c r="F87" s="162">
        <v>1</v>
      </c>
      <c r="G87" s="161">
        <v>3009.13615049818</v>
      </c>
      <c r="H87" s="162"/>
      <c r="I87" s="162">
        <v>1</v>
      </c>
    </row>
    <row r="88" s="143" customFormat="1" ht="22" customHeight="1" spans="1:9">
      <c r="A88" s="157">
        <v>84</v>
      </c>
      <c r="B88" s="158" t="s">
        <v>1836</v>
      </c>
      <c r="C88" s="158" t="s">
        <v>1834</v>
      </c>
      <c r="D88" s="162"/>
      <c r="E88" s="160">
        <v>41998</v>
      </c>
      <c r="F88" s="162">
        <v>1</v>
      </c>
      <c r="G88" s="161">
        <v>3009.13615049818</v>
      </c>
      <c r="H88" s="162"/>
      <c r="I88" s="162">
        <v>1</v>
      </c>
    </row>
    <row r="89" s="143" customFormat="1" ht="22" customHeight="1" spans="1:9">
      <c r="A89" s="157">
        <v>85</v>
      </c>
      <c r="B89" s="158" t="s">
        <v>1836</v>
      </c>
      <c r="C89" s="158" t="s">
        <v>1834</v>
      </c>
      <c r="D89" s="162"/>
      <c r="E89" s="160">
        <v>41998</v>
      </c>
      <c r="F89" s="162">
        <v>1</v>
      </c>
      <c r="G89" s="161">
        <v>3009.13615049818</v>
      </c>
      <c r="H89" s="162"/>
      <c r="I89" s="162">
        <v>1</v>
      </c>
    </row>
    <row r="90" s="143" customFormat="1" ht="22" hidden="1" customHeight="1" spans="1:9">
      <c r="A90" s="157">
        <v>86</v>
      </c>
      <c r="B90" s="158" t="s">
        <v>1837</v>
      </c>
      <c r="C90" s="158" t="s">
        <v>1834</v>
      </c>
      <c r="D90" s="162"/>
      <c r="E90" s="160">
        <v>41998</v>
      </c>
      <c r="F90" s="162">
        <v>1</v>
      </c>
      <c r="G90" s="161">
        <v>8559.3206058615</v>
      </c>
      <c r="H90" s="162">
        <v>1</v>
      </c>
      <c r="I90" s="162"/>
    </row>
    <row r="91" s="143" customFormat="1" ht="22" customHeight="1" spans="1:9">
      <c r="A91" s="157">
        <v>87</v>
      </c>
      <c r="B91" s="158" t="s">
        <v>1770</v>
      </c>
      <c r="C91" s="158" t="s">
        <v>1834</v>
      </c>
      <c r="D91" s="162"/>
      <c r="E91" s="160">
        <v>41998</v>
      </c>
      <c r="F91" s="162">
        <v>18</v>
      </c>
      <c r="G91" s="161">
        <v>2407.30892039855</v>
      </c>
      <c r="H91" s="162">
        <v>13</v>
      </c>
      <c r="I91" s="162">
        <v>5</v>
      </c>
    </row>
    <row r="92" s="143" customFormat="1" ht="22" customHeight="1" spans="1:9">
      <c r="A92" s="157">
        <v>88</v>
      </c>
      <c r="B92" s="158" t="s">
        <v>1860</v>
      </c>
      <c r="C92" s="158" t="s">
        <v>1834</v>
      </c>
      <c r="D92" s="162"/>
      <c r="E92" s="160">
        <v>41998</v>
      </c>
      <c r="F92" s="162">
        <v>1</v>
      </c>
      <c r="G92" s="161">
        <v>2006.09076699879</v>
      </c>
      <c r="H92" s="162"/>
      <c r="I92" s="162">
        <v>1</v>
      </c>
    </row>
    <row r="93" s="143" customFormat="1" ht="22" hidden="1" customHeight="1" spans="1:9">
      <c r="A93" s="157">
        <v>89</v>
      </c>
      <c r="B93" s="160" t="s">
        <v>1772</v>
      </c>
      <c r="C93" s="158" t="s">
        <v>1834</v>
      </c>
      <c r="D93" s="162"/>
      <c r="E93" s="160">
        <v>41998</v>
      </c>
      <c r="F93" s="162">
        <v>1</v>
      </c>
      <c r="G93" s="161">
        <v>3120.58563755367</v>
      </c>
      <c r="H93" s="162">
        <v>1</v>
      </c>
      <c r="I93" s="162"/>
    </row>
    <row r="94" s="143" customFormat="1" ht="22" hidden="1" customHeight="1" spans="1:9">
      <c r="A94" s="157">
        <v>90</v>
      </c>
      <c r="B94" s="158" t="s">
        <v>1838</v>
      </c>
      <c r="C94" s="158" t="s">
        <v>1834</v>
      </c>
      <c r="D94" s="162"/>
      <c r="E94" s="160">
        <v>41998</v>
      </c>
      <c r="F94" s="162">
        <v>1</v>
      </c>
      <c r="G94" s="161">
        <v>3120.58563755367</v>
      </c>
      <c r="H94" s="162">
        <v>1</v>
      </c>
      <c r="I94" s="162"/>
    </row>
    <row r="95" s="143" customFormat="1" ht="22" hidden="1" customHeight="1" spans="1:9">
      <c r="A95" s="157">
        <v>91</v>
      </c>
      <c r="B95" s="158" t="s">
        <v>1774</v>
      </c>
      <c r="C95" s="158" t="s">
        <v>1834</v>
      </c>
      <c r="D95" s="162"/>
      <c r="E95" s="160">
        <v>41998</v>
      </c>
      <c r="F95" s="162">
        <v>1</v>
      </c>
      <c r="G95" s="161">
        <v>5349.57537866344</v>
      </c>
      <c r="H95" s="162">
        <v>1</v>
      </c>
      <c r="I95" s="162"/>
    </row>
    <row r="96" s="143" customFormat="1" ht="22" hidden="1" customHeight="1" spans="1:9">
      <c r="A96" s="157">
        <v>92</v>
      </c>
      <c r="B96" s="158" t="s">
        <v>969</v>
      </c>
      <c r="C96" s="158" t="s">
        <v>1834</v>
      </c>
      <c r="D96" s="162"/>
      <c r="E96" s="160">
        <v>41998</v>
      </c>
      <c r="F96" s="162">
        <v>1</v>
      </c>
      <c r="G96" s="161">
        <v>5572.47435277441</v>
      </c>
      <c r="H96" s="162">
        <v>1</v>
      </c>
      <c r="I96" s="162"/>
    </row>
    <row r="97" s="143" customFormat="1" ht="22" customHeight="1" spans="1:9">
      <c r="A97" s="157">
        <v>93</v>
      </c>
      <c r="B97" s="158" t="s">
        <v>1839</v>
      </c>
      <c r="C97" s="158" t="s">
        <v>1834</v>
      </c>
      <c r="D97" s="162"/>
      <c r="E97" s="160">
        <v>41998</v>
      </c>
      <c r="F97" s="162">
        <v>12</v>
      </c>
      <c r="G97" s="161">
        <v>10699.1507573269</v>
      </c>
      <c r="H97" s="162">
        <v>2</v>
      </c>
      <c r="I97" s="162">
        <v>10</v>
      </c>
    </row>
    <row r="98" s="143" customFormat="1" ht="22" customHeight="1" spans="1:9">
      <c r="A98" s="157">
        <v>94</v>
      </c>
      <c r="B98" s="158" t="s">
        <v>1777</v>
      </c>
      <c r="C98" s="158" t="s">
        <v>1834</v>
      </c>
      <c r="D98" s="162"/>
      <c r="E98" s="160">
        <v>41998</v>
      </c>
      <c r="F98" s="162">
        <v>9</v>
      </c>
      <c r="G98" s="161">
        <v>7522.84037624546</v>
      </c>
      <c r="H98" s="162">
        <v>1</v>
      </c>
      <c r="I98" s="162">
        <v>8</v>
      </c>
    </row>
    <row r="99" s="143" customFormat="1" ht="22" hidden="1" customHeight="1" spans="1:9">
      <c r="A99" s="157">
        <v>95</v>
      </c>
      <c r="B99" s="158" t="s">
        <v>1779</v>
      </c>
      <c r="C99" s="158" t="s">
        <v>1734</v>
      </c>
      <c r="D99" s="164"/>
      <c r="E99" s="160">
        <v>41998</v>
      </c>
      <c r="F99" s="162">
        <v>1</v>
      </c>
      <c r="G99" s="161">
        <v>3729919.22465042</v>
      </c>
      <c r="H99" s="162">
        <v>1</v>
      </c>
      <c r="I99" s="162"/>
    </row>
    <row r="100" s="143" customFormat="1" ht="22" hidden="1" customHeight="1" spans="1:9">
      <c r="A100" s="157">
        <v>96</v>
      </c>
      <c r="B100" s="158" t="s">
        <v>1780</v>
      </c>
      <c r="C100" s="158" t="s">
        <v>1734</v>
      </c>
      <c r="D100" s="164"/>
      <c r="E100" s="160">
        <v>41998</v>
      </c>
      <c r="F100" s="162">
        <v>1</v>
      </c>
      <c r="G100" s="161">
        <v>18290133.322614</v>
      </c>
      <c r="H100" s="162">
        <v>1</v>
      </c>
      <c r="I100" s="162"/>
    </row>
    <row r="101" s="143" customFormat="1" ht="22" hidden="1" customHeight="1" spans="1:9">
      <c r="A101" s="157">
        <v>97</v>
      </c>
      <c r="B101" s="158" t="s">
        <v>1781</v>
      </c>
      <c r="C101" s="158" t="s">
        <v>1734</v>
      </c>
      <c r="D101" s="164"/>
      <c r="E101" s="160">
        <v>41998</v>
      </c>
      <c r="F101" s="162">
        <v>1</v>
      </c>
      <c r="G101" s="161">
        <v>66686.0123336768</v>
      </c>
      <c r="H101" s="162">
        <v>1</v>
      </c>
      <c r="I101" s="162"/>
    </row>
    <row r="102" s="143" customFormat="1" ht="22" hidden="1" customHeight="1" spans="1:9">
      <c r="A102" s="157">
        <v>98</v>
      </c>
      <c r="B102" s="158" t="s">
        <v>1828</v>
      </c>
      <c r="C102" s="158" t="s">
        <v>1734</v>
      </c>
      <c r="D102" s="164"/>
      <c r="E102" s="160">
        <v>41998</v>
      </c>
      <c r="F102" s="162">
        <v>1</v>
      </c>
      <c r="G102" s="161">
        <v>62324.5481072473</v>
      </c>
      <c r="H102" s="162">
        <v>1</v>
      </c>
      <c r="I102" s="162"/>
    </row>
    <row r="103" s="143" customFormat="1" ht="22" hidden="1" customHeight="1" spans="1:9">
      <c r="A103" s="157">
        <v>99</v>
      </c>
      <c r="B103" s="158" t="s">
        <v>1783</v>
      </c>
      <c r="C103" s="158" t="s">
        <v>1734</v>
      </c>
      <c r="D103" s="164"/>
      <c r="E103" s="160">
        <v>41998</v>
      </c>
      <c r="F103" s="162">
        <v>1</v>
      </c>
      <c r="G103" s="161">
        <v>29943.0891074032</v>
      </c>
      <c r="H103" s="162">
        <v>1</v>
      </c>
      <c r="I103" s="162"/>
    </row>
    <row r="104" s="143" customFormat="1" ht="22" hidden="1" customHeight="1" spans="1:9">
      <c r="A104" s="157">
        <v>100</v>
      </c>
      <c r="B104" s="158" t="s">
        <v>1784</v>
      </c>
      <c r="C104" s="158" t="s">
        <v>1734</v>
      </c>
      <c r="D104" s="164"/>
      <c r="E104" s="160">
        <v>41998</v>
      </c>
      <c r="F104" s="162">
        <v>1</v>
      </c>
      <c r="G104" s="161">
        <v>160002.924179057</v>
      </c>
      <c r="H104" s="162">
        <v>1</v>
      </c>
      <c r="I104" s="162"/>
    </row>
    <row r="105" s="143" customFormat="1" ht="22" hidden="1" customHeight="1" spans="1:9">
      <c r="A105" s="157">
        <v>101</v>
      </c>
      <c r="B105" s="158" t="s">
        <v>1785</v>
      </c>
      <c r="C105" s="158" t="s">
        <v>1734</v>
      </c>
      <c r="D105" s="164"/>
      <c r="E105" s="160">
        <v>41998</v>
      </c>
      <c r="F105" s="162">
        <v>1</v>
      </c>
      <c r="G105" s="161">
        <v>30288.3150385063</v>
      </c>
      <c r="H105" s="162">
        <v>1</v>
      </c>
      <c r="I105" s="162"/>
    </row>
    <row r="106" s="143" customFormat="1" ht="22" hidden="1" customHeight="1" spans="1:9">
      <c r="A106" s="157">
        <v>102</v>
      </c>
      <c r="B106" s="158" t="s">
        <v>1786</v>
      </c>
      <c r="C106" s="158" t="s">
        <v>1734</v>
      </c>
      <c r="D106" s="164"/>
      <c r="E106" s="160">
        <v>41998</v>
      </c>
      <c r="F106" s="162">
        <v>1</v>
      </c>
      <c r="G106" s="161">
        <v>282891.118498075</v>
      </c>
      <c r="H106" s="162">
        <v>1</v>
      </c>
      <c r="I106" s="162"/>
    </row>
    <row r="107" s="143" customFormat="1" ht="22" hidden="1" customHeight="1" spans="1:9">
      <c r="A107" s="157">
        <v>103</v>
      </c>
      <c r="B107" s="158" t="s">
        <v>1787</v>
      </c>
      <c r="C107" s="158" t="s">
        <v>1734</v>
      </c>
      <c r="D107" s="164"/>
      <c r="E107" s="160">
        <v>41998</v>
      </c>
      <c r="F107" s="162">
        <v>1</v>
      </c>
      <c r="G107" s="161">
        <v>259154.606744997</v>
      </c>
      <c r="H107" s="169">
        <v>1</v>
      </c>
      <c r="I107" s="162"/>
    </row>
    <row r="108" s="143" customFormat="1" ht="22" hidden="1" customHeight="1" spans="1:9">
      <c r="A108" s="157">
        <v>104</v>
      </c>
      <c r="B108" s="158" t="s">
        <v>1832</v>
      </c>
      <c r="C108" s="158" t="s">
        <v>1734</v>
      </c>
      <c r="D108" s="164"/>
      <c r="E108" s="160">
        <v>41998</v>
      </c>
      <c r="F108" s="162">
        <v>1</v>
      </c>
      <c r="G108" s="161">
        <v>29268.8085657688</v>
      </c>
      <c r="H108" s="169">
        <v>1</v>
      </c>
      <c r="I108" s="162"/>
    </row>
    <row r="109" s="143" customFormat="1" ht="22" hidden="1" customHeight="1" spans="1:9">
      <c r="A109" s="157">
        <v>105</v>
      </c>
      <c r="B109" s="158" t="s">
        <v>1789</v>
      </c>
      <c r="C109" s="158" t="s">
        <v>1734</v>
      </c>
      <c r="D109" s="164" t="s">
        <v>1840</v>
      </c>
      <c r="E109" s="160">
        <v>41998</v>
      </c>
      <c r="F109" s="162">
        <v>1</v>
      </c>
      <c r="G109" s="161">
        <v>43123.8187233024</v>
      </c>
      <c r="H109" s="169">
        <v>1</v>
      </c>
      <c r="I109" s="162"/>
    </row>
    <row r="110" s="143" customFormat="1" ht="22" hidden="1" customHeight="1" spans="1:9">
      <c r="A110" s="157">
        <v>106</v>
      </c>
      <c r="B110" s="170" t="s">
        <v>1829</v>
      </c>
      <c r="C110" s="158" t="s">
        <v>1734</v>
      </c>
      <c r="D110" s="164"/>
      <c r="E110" s="171">
        <v>41670</v>
      </c>
      <c r="F110" s="162">
        <v>1</v>
      </c>
      <c r="G110" s="161">
        <v>1196292.07</v>
      </c>
      <c r="H110" s="172">
        <v>1</v>
      </c>
      <c r="I110" s="162"/>
    </row>
    <row r="111" s="143" customFormat="1" ht="22" customHeight="1" spans="1:9">
      <c r="A111" s="157">
        <v>107</v>
      </c>
      <c r="B111" s="173" t="s">
        <v>1841</v>
      </c>
      <c r="C111" s="158"/>
      <c r="D111" s="162"/>
      <c r="E111" s="171"/>
      <c r="F111" s="162"/>
      <c r="G111" s="161"/>
      <c r="H111" s="174"/>
      <c r="I111" s="163" t="s">
        <v>1842</v>
      </c>
    </row>
    <row r="112" s="143" customFormat="1" ht="22" customHeight="1" spans="1:9">
      <c r="A112" s="157">
        <v>108</v>
      </c>
      <c r="B112" s="173" t="s">
        <v>1843</v>
      </c>
      <c r="C112" s="158"/>
      <c r="D112" s="162"/>
      <c r="E112" s="171"/>
      <c r="F112" s="162"/>
      <c r="G112" s="161"/>
      <c r="H112" s="174"/>
      <c r="I112" s="163" t="s">
        <v>1842</v>
      </c>
    </row>
    <row r="113" s="143" customFormat="1" ht="22" customHeight="1" spans="1:9">
      <c r="A113" s="157">
        <v>109</v>
      </c>
      <c r="B113" s="173" t="s">
        <v>1844</v>
      </c>
      <c r="C113" s="158"/>
      <c r="D113" s="162"/>
      <c r="E113" s="171"/>
      <c r="F113" s="162"/>
      <c r="G113" s="161"/>
      <c r="H113" s="174"/>
      <c r="I113" s="163" t="s">
        <v>1842</v>
      </c>
    </row>
    <row r="114" s="143" customFormat="1" ht="26" customHeight="1" spans="1:9">
      <c r="A114" s="157">
        <v>110</v>
      </c>
      <c r="B114" s="175" t="s">
        <v>978</v>
      </c>
      <c r="C114" s="176"/>
      <c r="D114" s="176"/>
      <c r="E114" s="176"/>
      <c r="F114" s="176"/>
      <c r="G114" s="177"/>
      <c r="H114" s="162"/>
      <c r="I114" s="163" t="s">
        <v>1842</v>
      </c>
    </row>
    <row r="115" s="143" customFormat="1" ht="26" hidden="1" customHeight="1" spans="1:11">
      <c r="A115" s="178" t="s">
        <v>156</v>
      </c>
      <c r="B115" s="176"/>
      <c r="C115" s="176"/>
      <c r="D115" s="176"/>
      <c r="E115" s="176"/>
      <c r="F115" s="176"/>
      <c r="G115" s="177">
        <f>SUM(G5:G110)</f>
        <v>36976024.1408804</v>
      </c>
      <c r="H115" s="162"/>
      <c r="I115" s="162"/>
      <c r="K115" s="143" t="s">
        <v>379</v>
      </c>
    </row>
    <row r="116" s="142" customFormat="1" spans="1:9">
      <c r="A116" s="179" t="s">
        <v>1845</v>
      </c>
      <c r="B116" s="180"/>
      <c r="C116" s="180"/>
      <c r="D116" s="180"/>
      <c r="E116" s="180"/>
      <c r="F116" s="180"/>
      <c r="G116" s="180"/>
      <c r="H116" s="180"/>
      <c r="I116" s="180"/>
    </row>
    <row r="117" s="142" customFormat="1" spans="1:9">
      <c r="A117" s="180"/>
      <c r="B117" s="180"/>
      <c r="C117" s="180"/>
      <c r="D117" s="180"/>
      <c r="E117" s="180"/>
      <c r="F117" s="180"/>
      <c r="G117" s="180"/>
      <c r="H117" s="180"/>
      <c r="I117" s="180"/>
    </row>
    <row r="118" s="142" customFormat="1" spans="1:9">
      <c r="A118" s="180"/>
      <c r="B118" s="180"/>
      <c r="C118" s="180"/>
      <c r="D118" s="180"/>
      <c r="E118" s="180"/>
      <c r="F118" s="180"/>
      <c r="G118" s="180"/>
      <c r="H118" s="180"/>
      <c r="I118" s="180"/>
    </row>
    <row r="119" s="142" customFormat="1" spans="1:9">
      <c r="A119" s="180"/>
      <c r="B119" s="180"/>
      <c r="C119" s="180"/>
      <c r="D119" s="180"/>
      <c r="E119" s="180"/>
      <c r="F119" s="180"/>
      <c r="G119" s="180"/>
      <c r="H119" s="180"/>
      <c r="I119" s="180"/>
    </row>
  </sheetData>
  <autoFilter xmlns:etc="http://www.wps.cn/officeDocument/2017/etCustomData" ref="A4:WJC119" etc:filterBottomFollowUsedRange="0">
    <filterColumn colId="8">
      <filters>
        <filter val="10"/>
        <filter val="1"/>
        <filter val="5"/>
        <filter val="8"/>
        <filter val="盘盈"/>
        <filter val="监盘人：                                                                                                               盘点人：                                                                                             盘点日期："/>
      </filters>
    </filterColumn>
    <extLst/>
  </autoFilter>
  <mergeCells count="10">
    <mergeCell ref="A1:I1"/>
    <mergeCell ref="A2:G2"/>
    <mergeCell ref="H2:I2"/>
    <mergeCell ref="F3:G3"/>
    <mergeCell ref="A3:A4"/>
    <mergeCell ref="B3:B4"/>
    <mergeCell ref="C3:C4"/>
    <mergeCell ref="D3:D4"/>
    <mergeCell ref="E3:E4"/>
    <mergeCell ref="A116:I119"/>
  </mergeCells>
  <pageMargins left="0.75" right="0.75" top="1" bottom="1" header="0.5" footer="0.5"/>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11" customWidth="1"/>
    <col min="2" max="2" width="38" customWidth="1"/>
    <col min="3" max="3" width="17" customWidth="1"/>
    <col min="4" max="4" width="22" customWidth="1"/>
    <col min="5" max="6" width="25" customWidth="1"/>
    <col min="7" max="7" width="26" customWidth="1"/>
    <col min="8" max="11" width="10" customWidth="1"/>
  </cols>
  <sheetData>
    <row r="1" ht="15.6" spans="1:11">
      <c r="A1" s="13" t="s">
        <v>86</v>
      </c>
      <c r="B1" s="141" t="s">
        <v>250</v>
      </c>
      <c r="C1" s="38"/>
      <c r="D1" s="38"/>
      <c r="E1" s="38"/>
      <c r="F1" s="38"/>
      <c r="G1" s="38"/>
      <c r="H1" s="36"/>
      <c r="I1" s="36"/>
      <c r="J1" s="36"/>
      <c r="K1" s="36"/>
    </row>
    <row r="2" ht="30" customHeight="1" spans="1:11">
      <c r="A2" s="16" t="s">
        <v>1861</v>
      </c>
      <c r="B2" s="39"/>
      <c r="C2" s="39"/>
      <c r="D2" s="39"/>
      <c r="E2" s="39"/>
      <c r="F2" s="39"/>
      <c r="G2" s="39"/>
      <c r="H2" s="36"/>
      <c r="I2" s="36"/>
      <c r="J2" s="36"/>
      <c r="K2" s="36"/>
    </row>
    <row r="3" ht="14.25" customHeight="1" spans="1:11">
      <c r="A3" s="40" t="e">
        <f>CONCATENATE(#REF!,#REF!,#REF!,#REF!,#REF!,#REF!,#REF!)</f>
        <v>#REF!</v>
      </c>
      <c r="B3" s="40"/>
      <c r="C3" s="40"/>
      <c r="D3" s="40"/>
      <c r="E3" s="40"/>
      <c r="F3" s="40"/>
      <c r="G3" s="40"/>
      <c r="H3" s="36"/>
      <c r="I3" s="36"/>
      <c r="J3" s="36"/>
      <c r="K3" s="36"/>
    </row>
    <row r="4" ht="15.75" customHeight="1" spans="1:11">
      <c r="A4" s="41" t="e">
        <f>#REF!&amp;#REF!</f>
        <v>#REF!</v>
      </c>
      <c r="B4" s="36"/>
      <c r="C4" s="36"/>
      <c r="D4" s="36"/>
      <c r="E4" s="36"/>
      <c r="F4" s="36"/>
      <c r="G4" s="42" t="s">
        <v>119</v>
      </c>
      <c r="H4" s="36"/>
      <c r="I4" s="36"/>
      <c r="J4" s="36"/>
      <c r="K4" s="36"/>
    </row>
    <row r="5" ht="15.75" customHeight="1" spans="1:11">
      <c r="A5" s="43" t="s">
        <v>183</v>
      </c>
      <c r="B5" s="43" t="s">
        <v>1794</v>
      </c>
      <c r="C5" s="43" t="s">
        <v>425</v>
      </c>
      <c r="D5" s="44" t="s">
        <v>333</v>
      </c>
      <c r="E5" s="45" t="s">
        <v>334</v>
      </c>
      <c r="F5" s="43" t="s">
        <v>335</v>
      </c>
      <c r="G5" s="43" t="s">
        <v>186</v>
      </c>
      <c r="H5" s="36"/>
      <c r="I5" s="36"/>
      <c r="J5" s="36"/>
      <c r="K5" s="36"/>
    </row>
    <row r="6" ht="15.75" customHeight="1" spans="1:11">
      <c r="A6" s="46"/>
      <c r="B6" s="47"/>
      <c r="C6" s="48"/>
      <c r="D6" s="49"/>
      <c r="E6" s="50"/>
      <c r="F6" s="51"/>
      <c r="G6" s="47"/>
      <c r="H6" s="36"/>
      <c r="I6" s="36"/>
      <c r="J6" s="36"/>
      <c r="K6" s="36"/>
    </row>
    <row r="7" ht="15.75" customHeight="1" spans="1:11">
      <c r="A7" s="46"/>
      <c r="B7" s="47"/>
      <c r="C7" s="48"/>
      <c r="D7" s="49"/>
      <c r="E7" s="50"/>
      <c r="F7" s="51"/>
      <c r="G7" s="47"/>
      <c r="H7" s="36"/>
      <c r="I7" s="36"/>
      <c r="J7" s="36"/>
      <c r="K7" s="36"/>
    </row>
    <row r="8" ht="15.75" customHeight="1" spans="1:11">
      <c r="A8" s="46"/>
      <c r="B8" s="47"/>
      <c r="C8" s="48"/>
      <c r="D8" s="49"/>
      <c r="E8" s="50"/>
      <c r="F8" s="51"/>
      <c r="G8" s="47"/>
      <c r="H8" s="36"/>
      <c r="I8" s="36"/>
      <c r="J8" s="36"/>
      <c r="K8" s="36"/>
    </row>
    <row r="9" ht="15.75" customHeight="1" spans="1:11">
      <c r="A9" s="46"/>
      <c r="B9" s="47"/>
      <c r="C9" s="48"/>
      <c r="D9" s="49"/>
      <c r="E9" s="50"/>
      <c r="F9" s="51"/>
      <c r="G9" s="47"/>
      <c r="H9" s="36"/>
      <c r="I9" s="36"/>
      <c r="J9" s="36"/>
      <c r="K9" s="36"/>
    </row>
    <row r="10" ht="15.75" customHeight="1" spans="1:11">
      <c r="A10" s="46"/>
      <c r="B10" s="47"/>
      <c r="C10" s="48"/>
      <c r="D10" s="49"/>
      <c r="E10" s="50"/>
      <c r="F10" s="51"/>
      <c r="G10" s="47"/>
      <c r="H10" s="36"/>
      <c r="I10" s="36"/>
      <c r="J10" s="36"/>
      <c r="K10" s="36"/>
    </row>
    <row r="11" ht="15.75" customHeight="1" spans="1:11">
      <c r="A11" s="46"/>
      <c r="B11" s="47"/>
      <c r="C11" s="48"/>
      <c r="D11" s="49"/>
      <c r="E11" s="50"/>
      <c r="F11" s="51"/>
      <c r="G11" s="47"/>
      <c r="H11" s="36"/>
      <c r="I11" s="36"/>
      <c r="J11" s="36"/>
      <c r="K11" s="36"/>
    </row>
    <row r="12" ht="15.75" customHeight="1" spans="1:11">
      <c r="A12" s="46"/>
      <c r="B12" s="47"/>
      <c r="C12" s="48"/>
      <c r="D12" s="49"/>
      <c r="E12" s="50"/>
      <c r="F12" s="51"/>
      <c r="G12" s="47"/>
      <c r="H12" s="36"/>
      <c r="I12" s="36"/>
      <c r="J12" s="36"/>
      <c r="K12" s="36"/>
    </row>
    <row r="13" ht="15.75" customHeight="1" spans="1:11">
      <c r="A13" s="46"/>
      <c r="B13" s="47"/>
      <c r="C13" s="48"/>
      <c r="D13" s="49"/>
      <c r="E13" s="50"/>
      <c r="F13" s="51"/>
      <c r="G13" s="47"/>
      <c r="H13" s="36"/>
      <c r="I13" s="36"/>
      <c r="J13" s="36"/>
      <c r="K13" s="36"/>
    </row>
    <row r="14" ht="15.75" customHeight="1" spans="1:11">
      <c r="A14" s="46"/>
      <c r="B14" s="47"/>
      <c r="C14" s="48"/>
      <c r="D14" s="49"/>
      <c r="E14" s="50"/>
      <c r="F14" s="51"/>
      <c r="G14" s="47"/>
      <c r="H14" s="36"/>
      <c r="I14" s="36"/>
      <c r="J14" s="36"/>
      <c r="K14" s="36"/>
    </row>
    <row r="15" ht="15.75" customHeight="1" spans="1:11">
      <c r="A15" s="46"/>
      <c r="B15" s="47"/>
      <c r="C15" s="48"/>
      <c r="D15" s="49"/>
      <c r="E15" s="50"/>
      <c r="F15" s="51"/>
      <c r="G15" s="47"/>
      <c r="H15" s="36"/>
      <c r="I15" s="36"/>
      <c r="J15" s="36"/>
      <c r="K15" s="36"/>
    </row>
    <row r="16" ht="15.75" customHeight="1" spans="1:11">
      <c r="A16" s="46"/>
      <c r="B16" s="47"/>
      <c r="C16" s="48"/>
      <c r="D16" s="49"/>
      <c r="E16" s="50"/>
      <c r="F16" s="51"/>
      <c r="G16" s="47"/>
      <c r="H16" s="36"/>
      <c r="I16" s="36"/>
      <c r="J16" s="36"/>
      <c r="K16" s="36"/>
    </row>
    <row r="17" ht="15.75" customHeight="1" spans="1:11">
      <c r="A17" s="46"/>
      <c r="B17" s="47"/>
      <c r="C17" s="48"/>
      <c r="D17" s="49"/>
      <c r="E17" s="50"/>
      <c r="F17" s="51"/>
      <c r="G17" s="47"/>
      <c r="H17" s="36"/>
      <c r="I17" s="36"/>
      <c r="J17" s="36"/>
      <c r="K17" s="36"/>
    </row>
    <row r="18" ht="15.75" customHeight="1" spans="1:11">
      <c r="A18" s="46"/>
      <c r="B18" s="47"/>
      <c r="C18" s="48"/>
      <c r="D18" s="49"/>
      <c r="E18" s="50"/>
      <c r="F18" s="51"/>
      <c r="G18" s="47"/>
      <c r="H18" s="36"/>
      <c r="I18" s="36"/>
      <c r="J18" s="36"/>
      <c r="K18" s="36"/>
    </row>
    <row r="19" ht="15.75" customHeight="1" spans="1:11">
      <c r="A19" s="46"/>
      <c r="B19" s="47"/>
      <c r="C19" s="48"/>
      <c r="D19" s="49"/>
      <c r="E19" s="50"/>
      <c r="F19" s="51"/>
      <c r="G19" s="47"/>
      <c r="H19" s="36"/>
      <c r="I19" s="36"/>
      <c r="J19" s="36"/>
      <c r="K19" s="36"/>
    </row>
    <row r="20" ht="15.75" customHeight="1" spans="1:11">
      <c r="A20" s="46"/>
      <c r="B20" s="47"/>
      <c r="C20" s="48"/>
      <c r="D20" s="49"/>
      <c r="E20" s="50"/>
      <c r="F20" s="51"/>
      <c r="G20" s="47"/>
      <c r="H20" s="36"/>
      <c r="I20" s="36"/>
      <c r="J20" s="36"/>
      <c r="K20" s="36"/>
    </row>
    <row r="21" ht="15.75" customHeight="1" spans="1:11">
      <c r="A21" s="46"/>
      <c r="B21" s="47"/>
      <c r="C21" s="48"/>
      <c r="D21" s="49"/>
      <c r="E21" s="50"/>
      <c r="F21" s="51"/>
      <c r="G21" s="47"/>
      <c r="H21" s="36"/>
      <c r="I21" s="36"/>
      <c r="J21" s="36"/>
      <c r="K21" s="36"/>
    </row>
    <row r="22" ht="15.75" customHeight="1" spans="1:11">
      <c r="A22" s="46"/>
      <c r="B22" s="47"/>
      <c r="C22" s="48"/>
      <c r="D22" s="49"/>
      <c r="E22" s="50"/>
      <c r="F22" s="51"/>
      <c r="G22" s="47"/>
      <c r="H22" s="36"/>
      <c r="I22" s="36"/>
      <c r="J22" s="36"/>
      <c r="K22" s="36"/>
    </row>
    <row r="23" ht="15.75" customHeight="1" spans="1:11">
      <c r="A23" s="46"/>
      <c r="B23" s="47"/>
      <c r="C23" s="48"/>
      <c r="D23" s="49"/>
      <c r="E23" s="50"/>
      <c r="F23" s="51"/>
      <c r="G23" s="47"/>
      <c r="H23" s="36"/>
      <c r="I23" s="36"/>
      <c r="J23" s="36"/>
      <c r="K23" s="36"/>
    </row>
    <row r="24" ht="15.75" customHeight="1" spans="1:11">
      <c r="A24" s="46"/>
      <c r="B24" s="47"/>
      <c r="C24" s="48"/>
      <c r="D24" s="49"/>
      <c r="E24" s="50"/>
      <c r="F24" s="51"/>
      <c r="G24" s="47"/>
      <c r="H24" s="36"/>
      <c r="I24" s="36"/>
      <c r="J24" s="36"/>
      <c r="K24" s="36"/>
    </row>
    <row r="25" ht="15.75" customHeight="1" spans="1:11">
      <c r="A25" s="46"/>
      <c r="B25" s="47"/>
      <c r="C25" s="48"/>
      <c r="D25" s="49"/>
      <c r="E25" s="50"/>
      <c r="F25" s="51"/>
      <c r="G25" s="47"/>
      <c r="H25" s="36"/>
      <c r="I25" s="36"/>
      <c r="J25" s="36"/>
      <c r="K25" s="36"/>
    </row>
    <row r="26" ht="15.75" customHeight="1" spans="1:11">
      <c r="A26" s="46"/>
      <c r="B26" s="47"/>
      <c r="C26" s="48"/>
      <c r="D26" s="49"/>
      <c r="E26" s="50"/>
      <c r="F26" s="51"/>
      <c r="G26" s="47"/>
      <c r="H26" s="36"/>
      <c r="I26" s="36"/>
      <c r="J26" s="36"/>
      <c r="K26" s="36"/>
    </row>
    <row r="27" ht="15.75" customHeight="1" spans="1:11">
      <c r="A27" s="52" t="s">
        <v>1862</v>
      </c>
      <c r="B27" s="72"/>
      <c r="C27" s="48"/>
      <c r="D27" s="49">
        <f>SUM(D6:D26)</f>
        <v>0</v>
      </c>
      <c r="E27" s="50">
        <f>SUM(E6:E26)</f>
        <v>0</v>
      </c>
      <c r="F27" s="51">
        <f>SUM(F6:F26)</f>
        <v>0</v>
      </c>
      <c r="G27" s="47"/>
      <c r="H27" s="36"/>
      <c r="I27" s="36"/>
      <c r="J27" s="36"/>
      <c r="K27" s="36"/>
    </row>
    <row r="28" ht="15.75" customHeight="1" spans="1:11">
      <c r="A28" s="54" t="e">
        <f>#REF!&amp;#REF!</f>
        <v>#REF!</v>
      </c>
      <c r="B28" s="36"/>
      <c r="C28" s="36"/>
      <c r="D28" s="36"/>
      <c r="E28" s="36"/>
      <c r="F28" s="41" t="e">
        <f>"评估人员："&amp;#REF!</f>
        <v>#REF!</v>
      </c>
      <c r="G28" s="36"/>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G2"/>
    <mergeCell ref="A3:G3"/>
    <mergeCell ref="A27:B27"/>
  </mergeCells>
  <hyperlinks>
    <hyperlink ref="A1" location="'索引目录'!D53" display="返回索引页"/>
    <hyperlink ref="B1" location="'非流动资产评估汇总'!B21" display="返回"/>
  </hyperlinks>
  <pageMargins left="0.7" right="0.7" top="0.75" bottom="0.75" header="0.3" footer="0.3"/>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7"/>
  <sheetViews>
    <sheetView view="pageBreakPreview" zoomScaleNormal="100" topLeftCell="A6" workbookViewId="0">
      <selection activeCell="E6" sqref="E6"/>
    </sheetView>
  </sheetViews>
  <sheetFormatPr defaultColWidth="9.81481481481481" defaultRowHeight="14.4"/>
  <cols>
    <col min="1" max="1" width="6" customWidth="1"/>
    <col min="2" max="2" width="34" customWidth="1"/>
    <col min="3" max="3" width="12" customWidth="1"/>
    <col min="4" max="4" width="18" hidden="1" customWidth="1"/>
    <col min="5" max="6" width="18" customWidth="1"/>
    <col min="7" max="7" width="16" customWidth="1"/>
    <col min="8" max="8" width="10" customWidth="1"/>
    <col min="9" max="9" width="29.8148148148148" customWidth="1"/>
    <col min="10" max="11" width="10" customWidth="1"/>
  </cols>
  <sheetData>
    <row r="1" ht="15.6" spans="1:11">
      <c r="A1" s="13" t="s">
        <v>86</v>
      </c>
      <c r="B1" s="126" t="s">
        <v>250</v>
      </c>
      <c r="C1" s="15"/>
      <c r="D1" s="15"/>
      <c r="E1" s="15"/>
      <c r="F1" s="15"/>
      <c r="G1" s="15"/>
      <c r="H1" s="15"/>
      <c r="I1" s="15"/>
      <c r="J1" s="36"/>
      <c r="K1" s="36"/>
    </row>
    <row r="2" s="125" customFormat="1" ht="21" spans="1:11">
      <c r="A2" s="127" t="s">
        <v>1863</v>
      </c>
      <c r="B2" s="128"/>
      <c r="C2" s="128"/>
      <c r="D2" s="128"/>
      <c r="E2" s="128"/>
      <c r="F2" s="128"/>
      <c r="G2" s="128"/>
      <c r="H2" s="128"/>
      <c r="I2" s="128"/>
      <c r="J2" s="132"/>
      <c r="K2" s="132"/>
    </row>
    <row r="3" s="12" customFormat="1" ht="14.25" customHeight="1" spans="1:11">
      <c r="A3" s="18" t="e">
        <f>CONCATENATE(#REF!,#REF!,#REF!,#REF!,#REF!,#REF!,#REF!)</f>
        <v>#REF!</v>
      </c>
      <c r="B3" s="19"/>
      <c r="C3" s="19"/>
      <c r="D3" s="19"/>
      <c r="E3" s="19"/>
      <c r="F3" s="19"/>
      <c r="G3" s="19"/>
      <c r="H3" s="19"/>
      <c r="I3" s="20"/>
      <c r="J3" s="22"/>
      <c r="K3" s="22"/>
    </row>
    <row r="4" s="12" customFormat="1" ht="15.75" customHeight="1" spans="1:11">
      <c r="A4" s="21" t="e">
        <f>#REF!&amp;#REF!</f>
        <v>#REF!</v>
      </c>
      <c r="B4" s="22"/>
      <c r="C4" s="22"/>
      <c r="D4" s="22"/>
      <c r="E4" s="22"/>
      <c r="F4" s="22"/>
      <c r="G4" s="22"/>
      <c r="H4" s="22"/>
      <c r="I4" s="23" t="s">
        <v>119</v>
      </c>
      <c r="J4" s="22"/>
      <c r="K4" s="22"/>
    </row>
    <row r="5" s="12" customFormat="1" ht="15.75" customHeight="1" spans="1:11">
      <c r="A5" s="24" t="s">
        <v>183</v>
      </c>
      <c r="B5" s="24" t="s">
        <v>1794</v>
      </c>
      <c r="C5" s="24" t="s">
        <v>685</v>
      </c>
      <c r="D5" s="25" t="s">
        <v>333</v>
      </c>
      <c r="E5" s="26" t="s">
        <v>334</v>
      </c>
      <c r="F5" s="24" t="s">
        <v>335</v>
      </c>
      <c r="G5" s="24" t="s">
        <v>336</v>
      </c>
      <c r="H5" s="24" t="s">
        <v>255</v>
      </c>
      <c r="I5" s="24" t="s">
        <v>186</v>
      </c>
      <c r="J5" s="22"/>
      <c r="K5" s="22"/>
    </row>
    <row r="6" s="12" customFormat="1" ht="15.75" customHeight="1" spans="1:11">
      <c r="A6" s="27">
        <v>1</v>
      </c>
      <c r="B6" s="28" t="str">
        <f>'[2]待处理固定资产损失-表35'!B5</f>
        <v>稻香酒店A楼</v>
      </c>
      <c r="C6" s="29"/>
      <c r="D6" s="30"/>
      <c r="E6" s="33">
        <f>'[2]待处理固定资产损失-表35'!I5</f>
        <v>3238244.45</v>
      </c>
      <c r="F6" s="129">
        <v>7483003.03</v>
      </c>
      <c r="G6" s="129">
        <f>F6-SUM(E6:E9)</f>
        <v>-582926.449999999</v>
      </c>
      <c r="H6" s="129">
        <f>IF(SUM(E6:E9)=0,"",(F6-(E6:E9))/(E6:E9)*100)</f>
        <v>131.082092335555</v>
      </c>
      <c r="I6" s="133" t="s">
        <v>1864</v>
      </c>
      <c r="J6" s="22"/>
      <c r="K6" s="22"/>
    </row>
    <row r="7" s="12" customFormat="1" ht="15.75" customHeight="1" spans="1:11">
      <c r="A7" s="27">
        <v>2</v>
      </c>
      <c r="B7" s="28" t="str">
        <f>'[2]待处理固定资产损失-表35'!B6</f>
        <v>稻香酒店B楼</v>
      </c>
      <c r="C7" s="29"/>
      <c r="D7" s="30"/>
      <c r="E7" s="33">
        <f>'[2]待处理固定资产损失-表35'!I6</f>
        <v>3527565.23</v>
      </c>
      <c r="F7" s="130"/>
      <c r="G7" s="130"/>
      <c r="H7" s="130"/>
      <c r="I7" s="134"/>
      <c r="J7" s="22"/>
      <c r="K7" s="22"/>
    </row>
    <row r="8" s="12" customFormat="1" ht="15.75" customHeight="1" spans="1:11">
      <c r="A8" s="27">
        <v>3</v>
      </c>
      <c r="B8" s="28" t="str">
        <f>'[2]待处理固定资产损失-表35'!B7</f>
        <v>稻香酒店C楼</v>
      </c>
      <c r="C8" s="29"/>
      <c r="D8" s="30"/>
      <c r="E8" s="33">
        <f>'[2]待处理固定资产损失-表35'!I7</f>
        <v>700994.38</v>
      </c>
      <c r="F8" s="130"/>
      <c r="G8" s="130"/>
      <c r="H8" s="130"/>
      <c r="I8" s="134"/>
      <c r="J8" s="22"/>
      <c r="K8" s="22"/>
    </row>
    <row r="9" s="12" customFormat="1" ht="15.75" customHeight="1" spans="1:11">
      <c r="A9" s="27">
        <v>4</v>
      </c>
      <c r="B9" s="28" t="str">
        <f>'[2]待处理固定资产损失-表35'!B8</f>
        <v>稻香酒店茶楼</v>
      </c>
      <c r="C9" s="29"/>
      <c r="D9" s="30"/>
      <c r="E9" s="33">
        <f>'[2]待处理固定资产损失-表35'!I8</f>
        <v>599125.42</v>
      </c>
      <c r="F9" s="131"/>
      <c r="G9" s="131"/>
      <c r="H9" s="131"/>
      <c r="I9" s="135"/>
      <c r="J9" s="22"/>
      <c r="K9" s="22"/>
    </row>
    <row r="10" s="12" customFormat="1" ht="15.75" customHeight="1" spans="1:11">
      <c r="A10" s="27">
        <v>5</v>
      </c>
      <c r="B10" s="28" t="str">
        <f>'[2]待处理固定资产损失-表35'!B9</f>
        <v>百货大楼（原贸）</v>
      </c>
      <c r="C10" s="29"/>
      <c r="D10" s="30"/>
      <c r="E10" s="33">
        <f>'[2]待处理固定资产损失-表35'!I9</f>
        <v>1130523.9</v>
      </c>
      <c r="F10" s="129">
        <v>5999900</v>
      </c>
      <c r="G10" s="129">
        <f>F10-SUM(E10:E18)</f>
        <v>1800314.2</v>
      </c>
      <c r="H10" s="129">
        <f>IF(SUM(E10:E18)=0,"",(F10-(E10:E18))/(E10:E18)*100)</f>
        <v>430.718545622963</v>
      </c>
      <c r="I10" s="133" t="s">
        <v>1865</v>
      </c>
      <c r="J10" s="22"/>
      <c r="K10" s="22"/>
    </row>
    <row r="11" s="12" customFormat="1" ht="15.75" customHeight="1" spans="1:11">
      <c r="A11" s="27">
        <v>6</v>
      </c>
      <c r="B11" s="28" t="str">
        <f>'[2]待处理固定资产损失-表35'!B10</f>
        <v>农贸大楼（原贸）</v>
      </c>
      <c r="C11" s="29"/>
      <c r="D11" s="30"/>
      <c r="E11" s="33">
        <f>'[2]待处理固定资产损失-表35'!I10</f>
        <v>1362712.05</v>
      </c>
      <c r="F11" s="130"/>
      <c r="G11" s="130"/>
      <c r="H11" s="130"/>
      <c r="I11" s="136"/>
      <c r="J11" s="22"/>
      <c r="K11" s="22"/>
    </row>
    <row r="12" s="12" customFormat="1" ht="15.75" customHeight="1" spans="1:11">
      <c r="A12" s="27">
        <v>7</v>
      </c>
      <c r="B12" s="28" t="str">
        <f>'[2]待处理固定资产损失-表35'!B11</f>
        <v>县城职工住宿（原贸）</v>
      </c>
      <c r="C12" s="29"/>
      <c r="D12" s="30"/>
      <c r="E12" s="33">
        <f>'[2]待处理固定资产损失-表35'!I11</f>
        <v>352922.92</v>
      </c>
      <c r="F12" s="130"/>
      <c r="G12" s="130"/>
      <c r="H12" s="130"/>
      <c r="I12" s="136"/>
      <c r="J12" s="22"/>
      <c r="K12" s="22"/>
    </row>
    <row r="13" s="12" customFormat="1" ht="15.75" customHeight="1" spans="1:11">
      <c r="A13" s="27">
        <v>8</v>
      </c>
      <c r="B13" s="28" t="str">
        <f>'[2]待处理固定资产损失-表35'!B12</f>
        <v>厕所（原贸）</v>
      </c>
      <c r="C13" s="29"/>
      <c r="D13" s="30"/>
      <c r="E13" s="33">
        <f>'[2]待处理固定资产损失-表35'!I12</f>
        <v>-1021.59</v>
      </c>
      <c r="F13" s="130"/>
      <c r="G13" s="130"/>
      <c r="H13" s="130"/>
      <c r="I13" s="136"/>
      <c r="J13" s="22"/>
      <c r="K13" s="22">
        <f>SUM(E10:E18)</f>
        <v>4199585.8</v>
      </c>
    </row>
    <row r="14" s="12" customFormat="1" ht="15.75" customHeight="1" spans="1:11">
      <c r="A14" s="27">
        <v>9</v>
      </c>
      <c r="B14" s="28" t="str">
        <f>'[2]待处理固定资产损失-表35'!B13</f>
        <v>烟草大楼（原贸）</v>
      </c>
      <c r="C14" s="29"/>
      <c r="D14" s="30"/>
      <c r="E14" s="33">
        <f>'[2]待处理固定资产损失-表35'!I13</f>
        <v>729333.47</v>
      </c>
      <c r="F14" s="130"/>
      <c r="G14" s="130"/>
      <c r="H14" s="130"/>
      <c r="I14" s="136"/>
      <c r="J14" s="22"/>
      <c r="K14" s="22"/>
    </row>
    <row r="15" s="12" customFormat="1" ht="15.75" customHeight="1" spans="1:11">
      <c r="A15" s="27">
        <v>10</v>
      </c>
      <c r="B15" s="28" t="str">
        <f>'[2]待处理固定资产损失-表35'!B14</f>
        <v>停车场（原贸）</v>
      </c>
      <c r="C15" s="29"/>
      <c r="D15" s="30"/>
      <c r="E15" s="33">
        <f>'[2]待处理固定资产损失-表35'!I14</f>
        <v>203984.7</v>
      </c>
      <c r="F15" s="130"/>
      <c r="G15" s="130"/>
      <c r="H15" s="130"/>
      <c r="I15" s="136"/>
      <c r="J15" s="22"/>
      <c r="K15" s="22"/>
    </row>
    <row r="16" s="12" customFormat="1" ht="15.75" customHeight="1" spans="1:11">
      <c r="A16" s="27">
        <v>11</v>
      </c>
      <c r="B16" s="28" t="str">
        <f>'[2]待处理固定资产损失-表35'!B15</f>
        <v>下察隅营业楼（原贸）</v>
      </c>
      <c r="C16" s="29"/>
      <c r="D16" s="30"/>
      <c r="E16" s="33">
        <f>'[2]待处理固定资产损失-表35'!I15</f>
        <v>308846.4</v>
      </c>
      <c r="F16" s="130"/>
      <c r="G16" s="130"/>
      <c r="H16" s="130"/>
      <c r="I16" s="136"/>
      <c r="J16" s="22"/>
      <c r="K16" s="22"/>
    </row>
    <row r="17" s="12" customFormat="1" ht="15.75" customHeight="1" spans="1:11">
      <c r="A17" s="27">
        <v>12</v>
      </c>
      <c r="B17" s="28" t="str">
        <f>'[2]待处理固定资产损失-表35'!B16</f>
        <v>百货仓库两栋（原贸）</v>
      </c>
      <c r="C17" s="29"/>
      <c r="D17" s="30"/>
      <c r="E17" s="33">
        <f>'[2]待处理固定资产损失-表35'!I16</f>
        <v>115180.9</v>
      </c>
      <c r="F17" s="130"/>
      <c r="G17" s="130"/>
      <c r="H17" s="130"/>
      <c r="I17" s="136"/>
      <c r="J17" s="22"/>
      <c r="K17" s="22"/>
    </row>
    <row r="18" s="12" customFormat="1" ht="15.75" customHeight="1" spans="1:11">
      <c r="A18" s="27">
        <v>13</v>
      </c>
      <c r="B18" s="28" t="str">
        <f>'[2]待处理固定资产损失-表35'!B17</f>
        <v>盐菜门市部（原贸）</v>
      </c>
      <c r="C18" s="29"/>
      <c r="D18" s="30"/>
      <c r="E18" s="33">
        <f>'[2]待处理固定资产损失-表35'!I17</f>
        <v>-2896.95</v>
      </c>
      <c r="F18" s="131"/>
      <c r="G18" s="131"/>
      <c r="H18" s="131"/>
      <c r="I18" s="137"/>
      <c r="J18" s="22"/>
      <c r="K18" s="22"/>
    </row>
    <row r="19" s="12" customFormat="1" ht="15.75" customHeight="1" spans="1:11">
      <c r="A19" s="27">
        <v>14</v>
      </c>
      <c r="B19" s="28" t="str">
        <f>'[2]待处理固定资产损失-表35'!B18</f>
        <v>成套粉碎设备</v>
      </c>
      <c r="C19" s="29"/>
      <c r="D19" s="30"/>
      <c r="E19" s="33">
        <f>'[2]待处理固定资产损失-表35'!I18</f>
        <v>-26850</v>
      </c>
      <c r="F19" s="31"/>
      <c r="G19" s="31">
        <f t="shared" ref="G7:G33" si="0">IF(F19-E19=0,"",(F19-E19))</f>
        <v>26850</v>
      </c>
      <c r="H19" s="31">
        <f t="shared" ref="H7:H33" si="1">IF(E19=0,"",(F19-E19)/E19*100)</f>
        <v>-100</v>
      </c>
      <c r="I19" s="138" t="s">
        <v>1866</v>
      </c>
      <c r="J19" s="22"/>
      <c r="K19" s="22"/>
    </row>
    <row r="20" s="12" customFormat="1" ht="15.75" customHeight="1" spans="1:11">
      <c r="A20" s="27">
        <v>15</v>
      </c>
      <c r="B20" s="28" t="str">
        <f>'[2]待处理固定资产损失-表35'!B19</f>
        <v>磨粉机</v>
      </c>
      <c r="C20" s="29"/>
      <c r="D20" s="30"/>
      <c r="E20" s="33">
        <f>'[2]待处理固定资产损失-表35'!I19</f>
        <v>-18000</v>
      </c>
      <c r="F20" s="31"/>
      <c r="G20" s="31">
        <f t="shared" si="0"/>
        <v>18000</v>
      </c>
      <c r="H20" s="31">
        <f t="shared" si="1"/>
        <v>-100</v>
      </c>
      <c r="I20" s="139"/>
      <c r="J20" s="22"/>
      <c r="K20" s="22"/>
    </row>
    <row r="21" s="12" customFormat="1" ht="15.75" customHeight="1" spans="1:11">
      <c r="A21" s="27">
        <v>16</v>
      </c>
      <c r="B21" s="28" t="str">
        <f>'[2]待处理固定资产损失-表35'!B20</f>
        <v>脱皮机</v>
      </c>
      <c r="C21" s="29"/>
      <c r="D21" s="30"/>
      <c r="E21" s="33">
        <f>'[2]待处理固定资产损失-表35'!I20</f>
        <v>-2325</v>
      </c>
      <c r="F21" s="31"/>
      <c r="G21" s="31">
        <f t="shared" si="0"/>
        <v>2325</v>
      </c>
      <c r="H21" s="31">
        <f t="shared" si="1"/>
        <v>-100</v>
      </c>
      <c r="I21" s="139"/>
      <c r="J21" s="22"/>
      <c r="K21" s="22"/>
    </row>
    <row r="22" s="12" customFormat="1" ht="15.75" customHeight="1" spans="1:11">
      <c r="A22" s="27">
        <v>17</v>
      </c>
      <c r="B22" s="28" t="str">
        <f>'[2]待处理固定资产损失-表35'!B21</f>
        <v>叉车机</v>
      </c>
      <c r="C22" s="29"/>
      <c r="D22" s="30"/>
      <c r="E22" s="33">
        <f>'[2]待处理固定资产损失-表35'!I21</f>
        <v>-2864</v>
      </c>
      <c r="F22" s="31"/>
      <c r="G22" s="31">
        <f t="shared" si="0"/>
        <v>2864</v>
      </c>
      <c r="H22" s="31">
        <f t="shared" si="1"/>
        <v>-100</v>
      </c>
      <c r="I22" s="139"/>
      <c r="J22" s="22"/>
      <c r="K22" s="22"/>
    </row>
    <row r="23" s="12" customFormat="1" ht="15.75" customHeight="1" spans="1:11">
      <c r="A23" s="27">
        <v>18</v>
      </c>
      <c r="B23" s="28" t="str">
        <f>'[2]待处理固定资产损失-表35'!B22</f>
        <v>脚踏封口机</v>
      </c>
      <c r="C23" s="29"/>
      <c r="D23" s="30"/>
      <c r="E23" s="33">
        <f>'[2]待处理固定资产损失-表35'!I22</f>
        <v>-1086.75</v>
      </c>
      <c r="F23" s="31"/>
      <c r="G23" s="31">
        <f t="shared" si="0"/>
        <v>1086.75</v>
      </c>
      <c r="H23" s="31">
        <f t="shared" si="1"/>
        <v>-100</v>
      </c>
      <c r="I23" s="139"/>
      <c r="J23" s="22"/>
      <c r="K23" s="22"/>
    </row>
    <row r="24" s="12" customFormat="1" ht="15.75" customHeight="1" spans="1:11">
      <c r="A24" s="27">
        <v>19</v>
      </c>
      <c r="B24" s="28" t="str">
        <f>'[2]待处理固定资产损失-表35'!B23</f>
        <v>烘炒机</v>
      </c>
      <c r="C24" s="29"/>
      <c r="D24" s="30"/>
      <c r="E24" s="33">
        <f>'[2]待处理固定资产损失-表35'!I23</f>
        <v>-19750</v>
      </c>
      <c r="F24" s="31"/>
      <c r="G24" s="31">
        <f t="shared" si="0"/>
        <v>19750</v>
      </c>
      <c r="H24" s="31">
        <f t="shared" si="1"/>
        <v>-100</v>
      </c>
      <c r="I24" s="139"/>
      <c r="J24" s="22"/>
      <c r="K24" s="22"/>
    </row>
    <row r="25" s="12" customFormat="1" ht="15.75" customHeight="1" spans="1:11">
      <c r="A25" s="27">
        <v>20</v>
      </c>
      <c r="B25" s="28" t="str">
        <f>'[2]待处理固定资产损失-表35'!B24</f>
        <v>花生脱壳机</v>
      </c>
      <c r="C25" s="29"/>
      <c r="D25" s="30"/>
      <c r="E25" s="33">
        <f>'[2]待处理固定资产损失-表35'!I24</f>
        <v>-1652.32</v>
      </c>
      <c r="F25" s="31"/>
      <c r="G25" s="31">
        <f t="shared" si="0"/>
        <v>1652.32</v>
      </c>
      <c r="H25" s="31">
        <f t="shared" si="1"/>
        <v>-100</v>
      </c>
      <c r="I25" s="139"/>
      <c r="J25" s="22"/>
      <c r="K25" s="22"/>
    </row>
    <row r="26" s="12" customFormat="1" ht="15.75" customHeight="1" spans="1:11">
      <c r="A26" s="27">
        <v>21</v>
      </c>
      <c r="B26" s="28" t="str">
        <f>'[2]待处理固定资产损失-表35'!B25</f>
        <v>花生设备（原贸）</v>
      </c>
      <c r="C26" s="29"/>
      <c r="D26" s="30"/>
      <c r="E26" s="33">
        <f>'[2]待处理固定资产损失-表35'!I25</f>
        <v>-80550</v>
      </c>
      <c r="F26" s="31"/>
      <c r="G26" s="31">
        <f t="shared" si="0"/>
        <v>80550</v>
      </c>
      <c r="H26" s="31">
        <f t="shared" si="1"/>
        <v>-100</v>
      </c>
      <c r="I26" s="139"/>
      <c r="J26" s="22"/>
      <c r="K26" s="22"/>
    </row>
    <row r="27" s="12" customFormat="1" ht="15.75" customHeight="1" spans="1:11">
      <c r="A27" s="27">
        <v>22</v>
      </c>
      <c r="B27" s="28" t="str">
        <f>'[2]待处理固定资产损失-表35'!B26</f>
        <v>机器设备（原贸）</v>
      </c>
      <c r="C27" s="29"/>
      <c r="D27" s="30"/>
      <c r="E27" s="33">
        <f>'[2]待处理固定资产损失-表35'!I26</f>
        <v>-31500</v>
      </c>
      <c r="F27" s="31"/>
      <c r="G27" s="31">
        <f t="shared" si="0"/>
        <v>31500</v>
      </c>
      <c r="H27" s="31">
        <f t="shared" si="1"/>
        <v>-100</v>
      </c>
      <c r="I27" s="139"/>
      <c r="J27" s="22"/>
      <c r="K27" s="22"/>
    </row>
    <row r="28" s="12" customFormat="1" ht="15.75" customHeight="1" spans="1:11">
      <c r="A28" s="27">
        <v>23</v>
      </c>
      <c r="B28" s="28" t="str">
        <f>'[2]待处理固定资产损失-表35'!B27</f>
        <v>花生设备(榨油机）</v>
      </c>
      <c r="C28" s="29"/>
      <c r="D28" s="30"/>
      <c r="E28" s="33">
        <f>'[2]待处理固定资产损失-表35'!I27</f>
        <v>86050</v>
      </c>
      <c r="F28" s="31"/>
      <c r="G28" s="31">
        <f t="shared" si="0"/>
        <v>-86050</v>
      </c>
      <c r="H28" s="31">
        <f t="shared" si="1"/>
        <v>-100</v>
      </c>
      <c r="I28" s="139"/>
      <c r="J28" s="22"/>
      <c r="K28" s="22"/>
    </row>
    <row r="29" s="12" customFormat="1" ht="15.75" customHeight="1" spans="1:11">
      <c r="A29" s="27">
        <v>24</v>
      </c>
      <c r="B29" s="28" t="str">
        <f>'[2]待处理固定资产损失-表35'!B28</f>
        <v>四轮摩托车</v>
      </c>
      <c r="C29" s="29"/>
      <c r="D29" s="30"/>
      <c r="E29" s="33">
        <f>'[2]待处理固定资产损失-表35'!I28</f>
        <v>18000</v>
      </c>
      <c r="F29" s="31"/>
      <c r="G29" s="31">
        <f t="shared" si="0"/>
        <v>-18000</v>
      </c>
      <c r="H29" s="31">
        <f t="shared" si="1"/>
        <v>-100</v>
      </c>
      <c r="I29" s="139"/>
      <c r="J29" s="22"/>
      <c r="K29" s="22"/>
    </row>
    <row r="30" s="12" customFormat="1" ht="15.75" customHeight="1" spans="1:11">
      <c r="A30" s="27">
        <v>25</v>
      </c>
      <c r="B30" s="28" t="str">
        <f>'[2]待处理固定资产损失-表35'!B29</f>
        <v>厢式运输车</v>
      </c>
      <c r="C30" s="29"/>
      <c r="D30" s="30"/>
      <c r="E30" s="33">
        <f>'[2]待处理固定资产损失-表35'!I29</f>
        <v>108008.19</v>
      </c>
      <c r="F30" s="31"/>
      <c r="G30" s="31">
        <f t="shared" si="0"/>
        <v>-108008.19</v>
      </c>
      <c r="H30" s="31">
        <f t="shared" si="1"/>
        <v>-100</v>
      </c>
      <c r="I30" s="139"/>
      <c r="J30" s="22"/>
      <c r="K30" s="22"/>
    </row>
    <row r="31" s="12" customFormat="1" ht="15.75" customHeight="1" spans="1:11">
      <c r="A31" s="27">
        <v>26</v>
      </c>
      <c r="B31" s="28" t="str">
        <f>'[2]待处理固定资产损失-表35'!B30</f>
        <v>摩托车</v>
      </c>
      <c r="C31" s="29"/>
      <c r="D31" s="30"/>
      <c r="E31" s="33">
        <f>'[2]待处理固定资产损失-表35'!I30</f>
        <v>1000</v>
      </c>
      <c r="F31" s="31"/>
      <c r="G31" s="31">
        <f t="shared" si="0"/>
        <v>-1000</v>
      </c>
      <c r="H31" s="31">
        <f t="shared" si="1"/>
        <v>-100</v>
      </c>
      <c r="I31" s="139"/>
      <c r="J31" s="22"/>
      <c r="K31" s="22"/>
    </row>
    <row r="32" s="12" customFormat="1" ht="15.75" customHeight="1" spans="1:11">
      <c r="A32" s="27">
        <v>27</v>
      </c>
      <c r="B32" s="28" t="str">
        <f>'[2]待处理固定资产损失-表35'!B31</f>
        <v>电动车</v>
      </c>
      <c r="C32" s="29"/>
      <c r="D32" s="30"/>
      <c r="E32" s="33">
        <f>'[2]待处理固定资产损失-表35'!I31</f>
        <v>3600</v>
      </c>
      <c r="F32" s="31"/>
      <c r="G32" s="31">
        <f t="shared" si="0"/>
        <v>-3600</v>
      </c>
      <c r="H32" s="31">
        <f t="shared" si="1"/>
        <v>-100</v>
      </c>
      <c r="I32" s="139"/>
      <c r="J32" s="22"/>
      <c r="K32" s="22"/>
    </row>
    <row r="33" s="12" customFormat="1" ht="15.75" customHeight="1" spans="1:11">
      <c r="A33" s="24" t="s">
        <v>1805</v>
      </c>
      <c r="B33" s="81"/>
      <c r="C33" s="29"/>
      <c r="D33" s="30">
        <f>SUM(D6:D32)</f>
        <v>0</v>
      </c>
      <c r="E33" s="33">
        <f>SUM(E6:E32)</f>
        <v>12297595.4</v>
      </c>
      <c r="F33" s="31">
        <f>SUM(F6:F32)</f>
        <v>13482903.03</v>
      </c>
      <c r="G33" s="31">
        <f t="shared" si="0"/>
        <v>1185307.63</v>
      </c>
      <c r="H33" s="31">
        <f t="shared" si="1"/>
        <v>9.63853169213878</v>
      </c>
      <c r="I33" s="140"/>
      <c r="J33" s="22"/>
      <c r="K33" s="22"/>
    </row>
    <row r="34" s="12" customFormat="1" ht="15.75" customHeight="1" spans="1:11">
      <c r="A34" s="35" t="e">
        <f>#REF!&amp;#REF!</f>
        <v>#REF!</v>
      </c>
      <c r="B34" s="22"/>
      <c r="C34" s="22"/>
      <c r="D34" s="22"/>
      <c r="E34" s="22"/>
      <c r="F34" s="22"/>
      <c r="G34" s="21" t="e">
        <f>"评估人员："&amp;#REF!</f>
        <v>#REF!</v>
      </c>
      <c r="H34" s="22"/>
      <c r="I34" s="22"/>
      <c r="J34" s="22"/>
      <c r="K34" s="22"/>
    </row>
    <row r="35" s="12" customFormat="1" ht="15.75" customHeight="1" spans="1:11">
      <c r="A35" s="35" t="e">
        <f>CONCATENATE(#REF!,#REF!,#REF!,#REF!,#REF!,#REF!,#REF!)</f>
        <v>#REF!</v>
      </c>
      <c r="B35" s="22"/>
      <c r="C35" s="22"/>
      <c r="D35" s="22"/>
      <c r="E35" s="22"/>
      <c r="F35" s="22"/>
      <c r="G35" s="22" t="e">
        <f>长期待摊费用!I26</f>
        <v>#REF!</v>
      </c>
      <c r="H35" s="22"/>
      <c r="I35" s="22"/>
      <c r="J35" s="22"/>
      <c r="K35" s="22"/>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row r="202" spans="1:11">
      <c r="A202" s="36"/>
      <c r="B202" s="36"/>
      <c r="C202" s="36"/>
      <c r="D202" s="36"/>
      <c r="E202" s="36"/>
      <c r="F202" s="36"/>
      <c r="G202" s="36"/>
      <c r="H202" s="36"/>
      <c r="I202" s="36"/>
      <c r="J202" s="36"/>
      <c r="K202" s="36"/>
    </row>
    <row r="203" spans="1:11">
      <c r="A203" s="36"/>
      <c r="B203" s="36"/>
      <c r="C203" s="36"/>
      <c r="D203" s="36"/>
      <c r="E203" s="36"/>
      <c r="F203" s="36"/>
      <c r="G203" s="36"/>
      <c r="H203" s="36"/>
      <c r="I203" s="36"/>
      <c r="J203" s="36"/>
      <c r="K203" s="36"/>
    </row>
    <row r="204" spans="1:11">
      <c r="A204" s="36"/>
      <c r="B204" s="36"/>
      <c r="C204" s="36"/>
      <c r="D204" s="36"/>
      <c r="E204" s="36"/>
      <c r="F204" s="36"/>
      <c r="G204" s="36"/>
      <c r="H204" s="36"/>
      <c r="I204" s="36"/>
      <c r="J204" s="36"/>
      <c r="K204" s="36"/>
    </row>
    <row r="205" spans="1:11">
      <c r="A205" s="36"/>
      <c r="B205" s="36"/>
      <c r="C205" s="36"/>
      <c r="D205" s="36"/>
      <c r="E205" s="36"/>
      <c r="F205" s="36"/>
      <c r="G205" s="36"/>
      <c r="H205" s="36"/>
      <c r="I205" s="36"/>
      <c r="J205" s="36"/>
      <c r="K205" s="36"/>
    </row>
    <row r="206" spans="1:11">
      <c r="A206" s="36"/>
      <c r="B206" s="36"/>
      <c r="C206" s="36"/>
      <c r="D206" s="36"/>
      <c r="E206" s="36"/>
      <c r="F206" s="36"/>
      <c r="G206" s="36"/>
      <c r="H206" s="36"/>
      <c r="I206" s="36"/>
      <c r="J206" s="36"/>
      <c r="K206" s="36"/>
    </row>
    <row r="207" spans="1:11">
      <c r="A207" s="36"/>
      <c r="B207" s="36"/>
      <c r="C207" s="36"/>
      <c r="D207" s="36"/>
      <c r="E207" s="36"/>
      <c r="F207" s="36"/>
      <c r="G207" s="36"/>
      <c r="H207" s="36"/>
      <c r="I207" s="36"/>
      <c r="J207" s="36"/>
      <c r="K207" s="36"/>
    </row>
  </sheetData>
  <mergeCells count="12">
    <mergeCell ref="A2:I2"/>
    <mergeCell ref="A3:I3"/>
    <mergeCell ref="A33:B33"/>
    <mergeCell ref="F6:F9"/>
    <mergeCell ref="F10:F18"/>
    <mergeCell ref="G6:G9"/>
    <mergeCell ref="G10:G18"/>
    <mergeCell ref="H6:H9"/>
    <mergeCell ref="H10:H18"/>
    <mergeCell ref="I6:I9"/>
    <mergeCell ref="I10:I18"/>
    <mergeCell ref="I19:I33"/>
  </mergeCells>
  <hyperlinks>
    <hyperlink ref="A1" location="'索引目录'!D54" display="返回索引页"/>
    <hyperlink ref="B1" location="'非流动资产评估汇总'!B22" display="返回"/>
  </hyperlinks>
  <pageMargins left="0.7" right="0.7" top="0.75" bottom="0.75" header="0.3" footer="0.3"/>
  <pageSetup paperSize="9" scale="92" orientation="landscape"/>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2"/>
  <sheetViews>
    <sheetView view="pageBreakPreview" zoomScaleNormal="100" workbookViewId="0">
      <pane xSplit="2" ySplit="5" topLeftCell="D10" activePane="bottomRight" state="frozen"/>
      <selection/>
      <selection pane="topRight"/>
      <selection pane="bottomLeft"/>
      <selection pane="bottomRight" activeCell="E25" sqref="E25"/>
    </sheetView>
  </sheetViews>
  <sheetFormatPr defaultColWidth="9.81481481481481" defaultRowHeight="14.4"/>
  <cols>
    <col min="1" max="1" width="5" customWidth="1"/>
    <col min="2" max="2" width="50.0925925925926" customWidth="1"/>
    <col min="3" max="3" width="6.09259259259259" hidden="1" customWidth="1"/>
    <col min="4" max="7" width="26.7222222222222" customWidth="1"/>
    <col min="8" max="8" width="13" hidden="1" customWidth="1"/>
    <col min="9" max="9" width="10" hidden="1" customWidth="1"/>
    <col min="10" max="11" width="13" hidden="1" customWidth="1"/>
  </cols>
  <sheetData>
    <row r="1" s="58" customFormat="1" ht="12.75" hidden="1" customHeight="1" spans="1:11">
      <c r="A1" s="704" t="s">
        <v>86</v>
      </c>
      <c r="B1" s="61" t="s">
        <v>250</v>
      </c>
      <c r="C1" s="62"/>
      <c r="D1" s="62"/>
      <c r="E1" s="62"/>
      <c r="F1" s="62"/>
      <c r="G1" s="62"/>
      <c r="H1" s="69"/>
      <c r="I1" s="69"/>
      <c r="J1" s="69"/>
      <c r="K1" s="69"/>
    </row>
    <row r="2" ht="30" customHeight="1" spans="1:11">
      <c r="A2" s="16" t="s">
        <v>251</v>
      </c>
      <c r="B2" s="17"/>
      <c r="C2" s="17"/>
      <c r="D2" s="17"/>
      <c r="E2" s="17"/>
      <c r="F2" s="17"/>
      <c r="G2" s="17"/>
      <c r="H2" s="36"/>
      <c r="I2" s="36"/>
      <c r="J2" s="36"/>
      <c r="K2" s="36"/>
    </row>
    <row r="3" s="59" customFormat="1" ht="20" customHeight="1" spans="1:11">
      <c r="A3" s="19" t="e">
        <f>CONCATENATE(#REF!,#REF!,#REF!,#REF!,#REF!,#REF!,#REF!)</f>
        <v>#REF!</v>
      </c>
      <c r="B3" s="19"/>
      <c r="C3" s="19"/>
      <c r="D3" s="19"/>
      <c r="E3" s="19"/>
      <c r="F3" s="19"/>
      <c r="G3" s="19"/>
      <c r="H3" s="22"/>
      <c r="I3" s="22"/>
      <c r="J3" s="22"/>
      <c r="K3" s="22"/>
    </row>
    <row r="4" s="59" customFormat="1" ht="20" customHeight="1" spans="1:11">
      <c r="A4" s="63" t="e">
        <f>#REF!&amp;#REF!</f>
        <v>#REF!</v>
      </c>
      <c r="B4" s="22"/>
      <c r="C4" s="22"/>
      <c r="D4" s="22"/>
      <c r="E4" s="22"/>
      <c r="F4" s="22"/>
      <c r="G4" s="64" t="s">
        <v>252</v>
      </c>
      <c r="H4" s="22"/>
      <c r="I4" s="719" t="str">
        <f>IF(COUNTIF(I6:I64,"&gt;0")+COUNTIF(I6:I64,"&lt;0")&gt;0,"出错","OK")</f>
        <v>OK</v>
      </c>
      <c r="J4" s="22"/>
      <c r="K4" s="719" t="str">
        <f>IF(COUNTIF(K6:K64,"&gt;0")+COUNTIF(K6:K64,"&lt;0")&gt;0,"出错","OK")</f>
        <v>出错</v>
      </c>
    </row>
    <row r="5" s="59" customFormat="1" ht="20" customHeight="1" spans="1:11">
      <c r="A5" s="27" t="s">
        <v>253</v>
      </c>
      <c r="B5" s="27" t="s">
        <v>254</v>
      </c>
      <c r="C5" s="65" t="s">
        <v>216</v>
      </c>
      <c r="D5" s="34" t="s">
        <v>217</v>
      </c>
      <c r="E5" s="27" t="s">
        <v>218</v>
      </c>
      <c r="F5" s="27" t="s">
        <v>219</v>
      </c>
      <c r="G5" s="27" t="s">
        <v>255</v>
      </c>
      <c r="H5" s="710" t="s">
        <v>256</v>
      </c>
      <c r="I5" s="710" t="s">
        <v>257</v>
      </c>
      <c r="J5" s="720" t="s">
        <v>258</v>
      </c>
      <c r="K5" s="720" t="s">
        <v>257</v>
      </c>
    </row>
    <row r="6" s="59" customFormat="1" ht="20" customHeight="1" spans="1:11">
      <c r="A6" s="711">
        <v>1</v>
      </c>
      <c r="B6" s="712" t="s">
        <v>259</v>
      </c>
      <c r="C6" s="713" t="e">
        <f>SUM(C7:C17)</f>
        <v>#REF!</v>
      </c>
      <c r="D6" s="714">
        <f>SUM(D7:D17)</f>
        <v>3530776.04</v>
      </c>
      <c r="E6" s="715">
        <f>SUM(E7:E17)</f>
        <v>3363425.9588708</v>
      </c>
      <c r="F6" s="715">
        <f>SUM(F7:F17)</f>
        <v>-167350.081129204</v>
      </c>
      <c r="G6" s="715">
        <f t="shared" ref="G6:G63" si="0">IF(D6=0,"",F6/ABS(D6)*100)</f>
        <v>-4.73975350555521</v>
      </c>
      <c r="H6" s="716">
        <f>资产负债表!D18</f>
        <v>0</v>
      </c>
      <c r="I6" s="716" t="e">
        <f t="shared" ref="I6:I63" si="1">ROUND(C6-H6,2)</f>
        <v>#REF!</v>
      </c>
      <c r="J6" s="721">
        <f>SUMIF(审定数!$A:$A,"流动资产合计",审定数!$B:$B)</f>
        <v>0</v>
      </c>
      <c r="K6" s="722">
        <f t="shared" ref="K6:K63" si="2">ROUND(D6-J6,2)</f>
        <v>3530776.04</v>
      </c>
    </row>
    <row r="7" s="59" customFormat="1" ht="20" customHeight="1" spans="1:11">
      <c r="A7" s="27">
        <v>2</v>
      </c>
      <c r="B7" s="32" t="s">
        <v>260</v>
      </c>
      <c r="C7" s="30" t="e">
        <f>流动汇总!#REF!</f>
        <v>#REF!</v>
      </c>
      <c r="D7" s="33">
        <f>流动汇总!E6</f>
        <v>1339276.27</v>
      </c>
      <c r="E7" s="31">
        <f>流动汇总!F6</f>
        <v>1339276.27</v>
      </c>
      <c r="F7" s="31">
        <f t="shared" ref="F7:F17" si="3">E7-D7</f>
        <v>0</v>
      </c>
      <c r="G7" s="715">
        <f t="shared" si="0"/>
        <v>0</v>
      </c>
      <c r="H7" s="717">
        <f>资产负债表!D7</f>
        <v>0</v>
      </c>
      <c r="I7" s="716" t="e">
        <f t="shared" si="1"/>
        <v>#REF!</v>
      </c>
      <c r="J7" s="723">
        <f>SUMIF(审定数!$A:$A,B7,审定数!$B:$B)</f>
        <v>0</v>
      </c>
      <c r="K7" s="722">
        <f t="shared" si="2"/>
        <v>1339276.27</v>
      </c>
    </row>
    <row r="8" s="59" customFormat="1" ht="20" customHeight="1" spans="1:11">
      <c r="A8" s="27">
        <v>3</v>
      </c>
      <c r="B8" s="32" t="s">
        <v>261</v>
      </c>
      <c r="C8" s="30" t="e">
        <f>流动汇总!#REF!</f>
        <v>#REF!</v>
      </c>
      <c r="D8" s="33">
        <f>流动汇总!E7</f>
        <v>0</v>
      </c>
      <c r="E8" s="31">
        <f>流动汇总!F7</f>
        <v>0</v>
      </c>
      <c r="F8" s="31">
        <f t="shared" si="3"/>
        <v>0</v>
      </c>
      <c r="G8" s="715" t="str">
        <f t="shared" si="0"/>
        <v/>
      </c>
      <c r="H8" s="717">
        <f>资产负债表!D8</f>
        <v>0</v>
      </c>
      <c r="I8" s="716" t="e">
        <f t="shared" si="1"/>
        <v>#REF!</v>
      </c>
      <c r="J8" s="723">
        <f>SUMIF(审定数!$A:$A,B8,审定数!$B:$B)</f>
        <v>0</v>
      </c>
      <c r="K8" s="722">
        <f t="shared" si="2"/>
        <v>0</v>
      </c>
    </row>
    <row r="9" s="59" customFormat="1" ht="20" customHeight="1" spans="1:11">
      <c r="A9" s="27">
        <v>4</v>
      </c>
      <c r="B9" s="32" t="s">
        <v>262</v>
      </c>
      <c r="C9" s="30" t="e">
        <f>流动汇总!#REF!</f>
        <v>#REF!</v>
      </c>
      <c r="D9" s="33">
        <f>流动汇总!E8</f>
        <v>0</v>
      </c>
      <c r="E9" s="31">
        <f>流动汇总!F8</f>
        <v>0</v>
      </c>
      <c r="F9" s="31">
        <f t="shared" si="3"/>
        <v>0</v>
      </c>
      <c r="G9" s="715" t="str">
        <f t="shared" si="0"/>
        <v/>
      </c>
      <c r="H9" s="717">
        <f>资产负债表!D9</f>
        <v>0</v>
      </c>
      <c r="I9" s="716" t="e">
        <f t="shared" si="1"/>
        <v>#REF!</v>
      </c>
      <c r="J9" s="723">
        <f>SUMIF(审定数!$A:$A,B9,审定数!$B:$B)</f>
        <v>0</v>
      </c>
      <c r="K9" s="722">
        <f t="shared" si="2"/>
        <v>0</v>
      </c>
    </row>
    <row r="10" s="59" customFormat="1" ht="20" customHeight="1" spans="1:11">
      <c r="A10" s="27">
        <v>5</v>
      </c>
      <c r="B10" s="32" t="s">
        <v>263</v>
      </c>
      <c r="C10" s="30" t="e">
        <f>流动汇总!#REF!</f>
        <v>#REF!</v>
      </c>
      <c r="D10" s="33">
        <f>流动汇总!E9</f>
        <v>174850.07</v>
      </c>
      <c r="E10" s="31">
        <f>流动汇总!F9</f>
        <v>174850.07</v>
      </c>
      <c r="F10" s="31">
        <f t="shared" si="3"/>
        <v>0</v>
      </c>
      <c r="G10" s="715">
        <f t="shared" si="0"/>
        <v>0</v>
      </c>
      <c r="H10" s="717">
        <f>资产负债表!D10</f>
        <v>0</v>
      </c>
      <c r="I10" s="716" t="e">
        <f t="shared" si="1"/>
        <v>#REF!</v>
      </c>
      <c r="J10" s="723">
        <f>SUMIF(审定数!$A:$A,B10,审定数!$B:$B)</f>
        <v>0</v>
      </c>
      <c r="K10" s="722">
        <f t="shared" si="2"/>
        <v>174850.07</v>
      </c>
    </row>
    <row r="11" s="59" customFormat="1" ht="20" customHeight="1" spans="1:11">
      <c r="A11" s="27">
        <v>6</v>
      </c>
      <c r="B11" s="32" t="s">
        <v>264</v>
      </c>
      <c r="C11" s="30" t="e">
        <f>流动汇总!#REF!</f>
        <v>#REF!</v>
      </c>
      <c r="D11" s="33">
        <f>流动汇总!E10</f>
        <v>0</v>
      </c>
      <c r="E11" s="31">
        <f>流动汇总!F10</f>
        <v>0</v>
      </c>
      <c r="F11" s="31">
        <f t="shared" si="3"/>
        <v>0</v>
      </c>
      <c r="G11" s="715" t="str">
        <f t="shared" si="0"/>
        <v/>
      </c>
      <c r="H11" s="717">
        <f>资产负债表!D11</f>
        <v>0</v>
      </c>
      <c r="I11" s="716" t="e">
        <f t="shared" si="1"/>
        <v>#REF!</v>
      </c>
      <c r="J11" s="723">
        <f>SUMIF(审定数!$A:$A,B11,审定数!$B:$B)</f>
        <v>0</v>
      </c>
      <c r="K11" s="722">
        <f t="shared" si="2"/>
        <v>0</v>
      </c>
    </row>
    <row r="12" s="59" customFormat="1" ht="20" customHeight="1" spans="1:11">
      <c r="A12" s="27">
        <v>7</v>
      </c>
      <c r="B12" s="32" t="s">
        <v>265</v>
      </c>
      <c r="C12" s="30" t="e">
        <f>流动汇总!#REF!</f>
        <v>#REF!</v>
      </c>
      <c r="D12" s="33">
        <f>流动汇总!E11</f>
        <v>0</v>
      </c>
      <c r="E12" s="31">
        <f>流动汇总!F11</f>
        <v>0</v>
      </c>
      <c r="F12" s="31">
        <f t="shared" si="3"/>
        <v>0</v>
      </c>
      <c r="G12" s="715" t="str">
        <f t="shared" si="0"/>
        <v/>
      </c>
      <c r="H12" s="717">
        <f>资产负债表!D12</f>
        <v>0</v>
      </c>
      <c r="I12" s="716" t="e">
        <f t="shared" si="1"/>
        <v>#REF!</v>
      </c>
      <c r="J12" s="723">
        <f>SUMIF(审定数!$A:$A,B12,审定数!$B:$B)</f>
        <v>0</v>
      </c>
      <c r="K12" s="722">
        <f t="shared" si="2"/>
        <v>0</v>
      </c>
    </row>
    <row r="13" s="59" customFormat="1" ht="20" customHeight="1" spans="1:11">
      <c r="A13" s="27">
        <v>8</v>
      </c>
      <c r="B13" s="32" t="s">
        <v>266</v>
      </c>
      <c r="C13" s="30" t="e">
        <f>流动汇总!#REF!</f>
        <v>#REF!</v>
      </c>
      <c r="D13" s="33">
        <f>流动汇总!E12</f>
        <v>0</v>
      </c>
      <c r="E13" s="31">
        <f>流动汇总!F12</f>
        <v>0</v>
      </c>
      <c r="F13" s="31">
        <f t="shared" si="3"/>
        <v>0</v>
      </c>
      <c r="G13" s="715" t="str">
        <f t="shared" si="0"/>
        <v/>
      </c>
      <c r="H13" s="717">
        <f>资产负债表!D13</f>
        <v>0</v>
      </c>
      <c r="I13" s="716" t="e">
        <f t="shared" si="1"/>
        <v>#REF!</v>
      </c>
      <c r="J13" s="723">
        <f>SUMIF(审定数!$A:$A,B13,审定数!$B:$B)</f>
        <v>0</v>
      </c>
      <c r="K13" s="722">
        <f t="shared" si="2"/>
        <v>0</v>
      </c>
    </row>
    <row r="14" s="59" customFormat="1" ht="20" customHeight="1" spans="1:11">
      <c r="A14" s="27">
        <v>9</v>
      </c>
      <c r="B14" s="32" t="s">
        <v>267</v>
      </c>
      <c r="C14" s="30" t="e">
        <f>流动汇总!#REF!</f>
        <v>#REF!</v>
      </c>
      <c r="D14" s="33">
        <f>流动汇总!E13</f>
        <v>161612.36</v>
      </c>
      <c r="E14" s="31">
        <f>流动汇总!F13</f>
        <v>161612.36</v>
      </c>
      <c r="F14" s="31">
        <f t="shared" si="3"/>
        <v>0</v>
      </c>
      <c r="G14" s="715">
        <f t="shared" si="0"/>
        <v>0</v>
      </c>
      <c r="H14" s="717">
        <f>资产负债表!D14</f>
        <v>0</v>
      </c>
      <c r="I14" s="716" t="e">
        <f t="shared" si="1"/>
        <v>#REF!</v>
      </c>
      <c r="J14" s="723">
        <f>SUMIF(审定数!$A:$A,B14,审定数!$B:$B)</f>
        <v>0</v>
      </c>
      <c r="K14" s="722">
        <f t="shared" si="2"/>
        <v>161612.36</v>
      </c>
    </row>
    <row r="15" s="59" customFormat="1" ht="20" customHeight="1" spans="1:11">
      <c r="A15" s="27">
        <v>10</v>
      </c>
      <c r="B15" s="32" t="s">
        <v>268</v>
      </c>
      <c r="C15" s="30" t="e">
        <f>流动汇总!#REF!</f>
        <v>#REF!</v>
      </c>
      <c r="D15" s="33">
        <f>流动汇总!E14</f>
        <v>1855037.34</v>
      </c>
      <c r="E15" s="31">
        <f>流动汇总!F14</f>
        <v>1687687.2588708</v>
      </c>
      <c r="F15" s="31">
        <f t="shared" si="3"/>
        <v>-167350.081129204</v>
      </c>
      <c r="G15" s="715">
        <f t="shared" si="0"/>
        <v>-9.02138612095019</v>
      </c>
      <c r="H15" s="717">
        <f>资产负债表!D15</f>
        <v>0</v>
      </c>
      <c r="I15" s="716" t="e">
        <f t="shared" si="1"/>
        <v>#REF!</v>
      </c>
      <c r="J15" s="723">
        <f>SUMIF(审定数!$A:$A,B15,审定数!$B:$B)</f>
        <v>0</v>
      </c>
      <c r="K15" s="722">
        <f t="shared" si="2"/>
        <v>1855037.34</v>
      </c>
    </row>
    <row r="16" s="59" customFormat="1" ht="20" customHeight="1" spans="1:11">
      <c r="A16" s="27">
        <v>11</v>
      </c>
      <c r="B16" s="32" t="s">
        <v>269</v>
      </c>
      <c r="C16" s="30" t="e">
        <f>流动汇总!#REF!</f>
        <v>#REF!</v>
      </c>
      <c r="D16" s="33">
        <f>流动汇总!E15</f>
        <v>0</v>
      </c>
      <c r="E16" s="31">
        <f>流动汇总!F15</f>
        <v>0</v>
      </c>
      <c r="F16" s="31">
        <f t="shared" si="3"/>
        <v>0</v>
      </c>
      <c r="G16" s="715" t="str">
        <f t="shared" si="0"/>
        <v/>
      </c>
      <c r="H16" s="717">
        <f>资产负债表!D16</f>
        <v>0</v>
      </c>
      <c r="I16" s="716" t="e">
        <f t="shared" si="1"/>
        <v>#REF!</v>
      </c>
      <c r="J16" s="723">
        <f>SUMIF(审定数!$A:$A,B16,审定数!$B:$B)</f>
        <v>0</v>
      </c>
      <c r="K16" s="722">
        <f t="shared" si="2"/>
        <v>0</v>
      </c>
    </row>
    <row r="17" s="59" customFormat="1" ht="20" customHeight="1" spans="1:11">
      <c r="A17" s="27">
        <v>12</v>
      </c>
      <c r="B17" s="32" t="s">
        <v>270</v>
      </c>
      <c r="C17" s="30" t="e">
        <f>流动汇总!#REF!</f>
        <v>#REF!</v>
      </c>
      <c r="D17" s="33">
        <f>流动汇总!E16</f>
        <v>0</v>
      </c>
      <c r="E17" s="31">
        <f>流动汇总!F16</f>
        <v>0</v>
      </c>
      <c r="F17" s="31">
        <f t="shared" si="3"/>
        <v>0</v>
      </c>
      <c r="G17" s="715" t="str">
        <f t="shared" si="0"/>
        <v/>
      </c>
      <c r="H17" s="717">
        <f>资产负债表!D17</f>
        <v>0</v>
      </c>
      <c r="I17" s="716" t="e">
        <f t="shared" si="1"/>
        <v>#REF!</v>
      </c>
      <c r="J17" s="723">
        <f>SUMIF(审定数!$A:$A,B17,审定数!$B:$B)</f>
        <v>0</v>
      </c>
      <c r="K17" s="722">
        <f t="shared" si="2"/>
        <v>0</v>
      </c>
    </row>
    <row r="18" s="59" customFormat="1" ht="20" customHeight="1" spans="1:11">
      <c r="A18" s="27">
        <v>13</v>
      </c>
      <c r="B18" s="32"/>
      <c r="C18" s="30"/>
      <c r="D18" s="33"/>
      <c r="E18" s="31"/>
      <c r="F18" s="31"/>
      <c r="G18" s="715" t="str">
        <f t="shared" si="0"/>
        <v/>
      </c>
      <c r="H18" s="717"/>
      <c r="I18" s="716">
        <f t="shared" si="1"/>
        <v>0</v>
      </c>
      <c r="J18" s="723">
        <f>SUMIF(审定数!$A:$A,B18,审定数!$B:$B)</f>
        <v>0</v>
      </c>
      <c r="K18" s="722">
        <f t="shared" si="2"/>
        <v>0</v>
      </c>
    </row>
    <row r="19" s="59" customFormat="1" ht="20" customHeight="1" spans="1:11">
      <c r="A19" s="711">
        <v>14</v>
      </c>
      <c r="B19" s="712" t="s">
        <v>271</v>
      </c>
      <c r="C19" s="713" t="e">
        <f>SUM(C20:C36)</f>
        <v>#REF!</v>
      </c>
      <c r="D19" s="714" t="e">
        <f>SUM(D20:D36)</f>
        <v>#REF!</v>
      </c>
      <c r="E19" s="715" t="e">
        <f>SUM(E20:E36)</f>
        <v>#REF!</v>
      </c>
      <c r="F19" s="715" t="e">
        <f>SUM(F20:F36)</f>
        <v>#REF!</v>
      </c>
      <c r="G19" s="715" t="e">
        <f t="shared" si="0"/>
        <v>#REF!</v>
      </c>
      <c r="H19" s="716">
        <f>资产负债表!D37</f>
        <v>0</v>
      </c>
      <c r="I19" s="716" t="e">
        <f t="shared" si="1"/>
        <v>#REF!</v>
      </c>
      <c r="J19" s="721">
        <f>SUMIF(审定数!$A:$A,"非流动资产合计",审定数!$B:$B)</f>
        <v>0</v>
      </c>
      <c r="K19" s="722" t="e">
        <f t="shared" si="2"/>
        <v>#REF!</v>
      </c>
    </row>
    <row r="20" s="59" customFormat="1" ht="20" customHeight="1" spans="1:11">
      <c r="A20" s="27">
        <v>15</v>
      </c>
      <c r="B20" s="32" t="s">
        <v>272</v>
      </c>
      <c r="C20" s="30" t="e">
        <f>非流动资产评估汇总!#REF!</f>
        <v>#REF!</v>
      </c>
      <c r="D20" s="33">
        <f>非流动资产评估汇总!C6</f>
        <v>0</v>
      </c>
      <c r="E20" s="31">
        <f>非流动资产评估汇总!D6</f>
        <v>0</v>
      </c>
      <c r="F20" s="31">
        <f t="shared" ref="F20:F36" si="4">E20-D20</f>
        <v>0</v>
      </c>
      <c r="G20" s="715" t="str">
        <f t="shared" si="0"/>
        <v/>
      </c>
      <c r="H20" s="717">
        <f>资产负债表!D20</f>
        <v>0</v>
      </c>
      <c r="I20" s="716" t="e">
        <f t="shared" si="1"/>
        <v>#REF!</v>
      </c>
      <c r="J20" s="723">
        <f>SUMIF(审定数!$A:$A,B20,审定数!$B:$B)</f>
        <v>0</v>
      </c>
      <c r="K20" s="722">
        <f t="shared" si="2"/>
        <v>0</v>
      </c>
    </row>
    <row r="21" s="59" customFormat="1" ht="20" customHeight="1" spans="1:11">
      <c r="A21" s="27">
        <v>16</v>
      </c>
      <c r="B21" s="32" t="s">
        <v>273</v>
      </c>
      <c r="C21" s="30" t="e">
        <f>非流动资产评估汇总!#REF!</f>
        <v>#REF!</v>
      </c>
      <c r="D21" s="33">
        <f>非流动资产评估汇总!C7</f>
        <v>0</v>
      </c>
      <c r="E21" s="31">
        <f>非流动资产评估汇总!D7</f>
        <v>0</v>
      </c>
      <c r="F21" s="31">
        <f t="shared" si="4"/>
        <v>0</v>
      </c>
      <c r="G21" s="715" t="str">
        <f t="shared" si="0"/>
        <v/>
      </c>
      <c r="H21" s="717">
        <f>资产负债表!D21</f>
        <v>0</v>
      </c>
      <c r="I21" s="716" t="e">
        <f t="shared" si="1"/>
        <v>#REF!</v>
      </c>
      <c r="J21" s="723">
        <f>SUMIF(审定数!$A:$A,B21,审定数!$B:$B)</f>
        <v>0</v>
      </c>
      <c r="K21" s="722">
        <f t="shared" si="2"/>
        <v>0</v>
      </c>
    </row>
    <row r="22" s="59" customFormat="1" ht="20" customHeight="1" spans="1:11">
      <c r="A22" s="27">
        <v>17</v>
      </c>
      <c r="B22" s="32" t="s">
        <v>274</v>
      </c>
      <c r="C22" s="30" t="e">
        <f>非流动资产评估汇总!#REF!</f>
        <v>#REF!</v>
      </c>
      <c r="D22" s="33">
        <f>非流动资产评估汇总!C8</f>
        <v>0</v>
      </c>
      <c r="E22" s="31">
        <f>非流动资产评估汇总!D8</f>
        <v>0</v>
      </c>
      <c r="F22" s="31">
        <f t="shared" si="4"/>
        <v>0</v>
      </c>
      <c r="G22" s="715" t="str">
        <f t="shared" si="0"/>
        <v/>
      </c>
      <c r="H22" s="717">
        <f>资产负债表!D22</f>
        <v>0</v>
      </c>
      <c r="I22" s="716" t="e">
        <f t="shared" si="1"/>
        <v>#REF!</v>
      </c>
      <c r="J22" s="723">
        <f>SUMIF(审定数!$A:$A,B22,审定数!$B:$B)</f>
        <v>0</v>
      </c>
      <c r="K22" s="722">
        <f t="shared" si="2"/>
        <v>0</v>
      </c>
    </row>
    <row r="23" s="59" customFormat="1" ht="20" customHeight="1" spans="1:11">
      <c r="A23" s="27">
        <v>18</v>
      </c>
      <c r="B23" s="32" t="s">
        <v>275</v>
      </c>
      <c r="C23" s="30" t="e">
        <f>非流动资产评估汇总!#REF!</f>
        <v>#REF!</v>
      </c>
      <c r="D23" s="33">
        <f>非流动资产评估汇总!C9</f>
        <v>0</v>
      </c>
      <c r="E23" s="31">
        <f>非流动资产评估汇总!D9</f>
        <v>0</v>
      </c>
      <c r="F23" s="31">
        <f t="shared" si="4"/>
        <v>0</v>
      </c>
      <c r="G23" s="715" t="str">
        <f t="shared" si="0"/>
        <v/>
      </c>
      <c r="H23" s="717">
        <f>资产负债表!D23</f>
        <v>0</v>
      </c>
      <c r="I23" s="716" t="e">
        <f t="shared" si="1"/>
        <v>#REF!</v>
      </c>
      <c r="J23" s="723">
        <f>SUMIF(审定数!$A:$A,B23,审定数!$B:$B)</f>
        <v>0</v>
      </c>
      <c r="K23" s="722">
        <f t="shared" si="2"/>
        <v>0</v>
      </c>
    </row>
    <row r="24" s="59" customFormat="1" ht="20" customHeight="1" spans="1:11">
      <c r="A24" s="27">
        <v>19</v>
      </c>
      <c r="B24" s="32" t="s">
        <v>276</v>
      </c>
      <c r="C24" s="30" t="e">
        <f>非流动资产评估汇总!#REF!</f>
        <v>#REF!</v>
      </c>
      <c r="D24" s="33">
        <f>非流动资产评估汇总!C10</f>
        <v>0</v>
      </c>
      <c r="E24" s="31">
        <f>非流动资产评估汇总!D10</f>
        <v>0</v>
      </c>
      <c r="F24" s="31">
        <f t="shared" si="4"/>
        <v>0</v>
      </c>
      <c r="G24" s="715" t="str">
        <f t="shared" si="0"/>
        <v/>
      </c>
      <c r="H24" s="717">
        <f>资产负债表!D24</f>
        <v>0</v>
      </c>
      <c r="I24" s="716" t="e">
        <f t="shared" si="1"/>
        <v>#REF!</v>
      </c>
      <c r="J24" s="723">
        <f>SUMIF(审定数!$A:$A,B24,审定数!$B:$B)</f>
        <v>0</v>
      </c>
      <c r="K24" s="722">
        <f t="shared" si="2"/>
        <v>0</v>
      </c>
    </row>
    <row r="25" s="59" customFormat="1" ht="20" customHeight="1" spans="1:11">
      <c r="A25" s="27">
        <v>20</v>
      </c>
      <c r="B25" s="32" t="s">
        <v>277</v>
      </c>
      <c r="C25" s="30" t="e">
        <f>非流动资产评估汇总!#REF!</f>
        <v>#REF!</v>
      </c>
      <c r="D25" s="33" t="e">
        <f>非流动资产评估汇总!C11</f>
        <v>#REF!</v>
      </c>
      <c r="E25" s="31" t="e">
        <f>非流动资产评估汇总!D11</f>
        <v>#REF!</v>
      </c>
      <c r="F25" s="31" t="e">
        <f t="shared" si="4"/>
        <v>#REF!</v>
      </c>
      <c r="G25" s="715" t="e">
        <f t="shared" si="0"/>
        <v>#REF!</v>
      </c>
      <c r="H25" s="717">
        <f>资产负债表!D25</f>
        <v>0</v>
      </c>
      <c r="I25" s="716" t="e">
        <f t="shared" si="1"/>
        <v>#REF!</v>
      </c>
      <c r="J25" s="723">
        <f>SUMIF(审定数!$A:$A,B25,审定数!$B:$B)</f>
        <v>0</v>
      </c>
      <c r="K25" s="722" t="e">
        <f t="shared" si="2"/>
        <v>#REF!</v>
      </c>
    </row>
    <row r="26" s="59" customFormat="1" ht="20" customHeight="1" spans="1:11">
      <c r="A26" s="27">
        <v>21</v>
      </c>
      <c r="B26" s="32" t="s">
        <v>278</v>
      </c>
      <c r="C26" s="30" t="e">
        <f>非流动资产评估汇总!#REF!</f>
        <v>#REF!</v>
      </c>
      <c r="D26" s="33">
        <f>非流动资产评估汇总!C12</f>
        <v>0</v>
      </c>
      <c r="E26" s="31">
        <f>非流动资产评估汇总!D12</f>
        <v>0</v>
      </c>
      <c r="F26" s="31">
        <f t="shared" si="4"/>
        <v>0</v>
      </c>
      <c r="G26" s="715" t="str">
        <f t="shared" si="0"/>
        <v/>
      </c>
      <c r="H26" s="717">
        <f>资产负债表!D26</f>
        <v>0</v>
      </c>
      <c r="I26" s="716" t="e">
        <f t="shared" si="1"/>
        <v>#REF!</v>
      </c>
      <c r="J26" s="723">
        <f>SUMIF(审定数!$A:$A,B26,审定数!$B:$B)</f>
        <v>0</v>
      </c>
      <c r="K26" s="722">
        <f t="shared" si="2"/>
        <v>0</v>
      </c>
    </row>
    <row r="27" s="59" customFormat="1" ht="20" customHeight="1" spans="1:11">
      <c r="A27" s="27">
        <v>22</v>
      </c>
      <c r="B27" s="32" t="s">
        <v>279</v>
      </c>
      <c r="C27" s="30" t="e">
        <f>非流动资产评估汇总!#REF!</f>
        <v>#REF!</v>
      </c>
      <c r="D27" s="33">
        <f>非流动资产评估汇总!C13</f>
        <v>0</v>
      </c>
      <c r="E27" s="31">
        <f>非流动资产评估汇总!D13</f>
        <v>0</v>
      </c>
      <c r="F27" s="31">
        <f t="shared" si="4"/>
        <v>0</v>
      </c>
      <c r="G27" s="715" t="str">
        <f t="shared" si="0"/>
        <v/>
      </c>
      <c r="H27" s="717">
        <f>资产负债表!D27</f>
        <v>0</v>
      </c>
      <c r="I27" s="716" t="e">
        <f t="shared" si="1"/>
        <v>#REF!</v>
      </c>
      <c r="J27" s="723">
        <f>SUMIF(审定数!$A:$A,B27,审定数!$B:$B)</f>
        <v>0</v>
      </c>
      <c r="K27" s="722">
        <f t="shared" si="2"/>
        <v>0</v>
      </c>
    </row>
    <row r="28" s="59" customFormat="1" ht="20" customHeight="1" spans="1:11">
      <c r="A28" s="27">
        <v>23</v>
      </c>
      <c r="B28" s="32" t="s">
        <v>280</v>
      </c>
      <c r="C28" s="30" t="e">
        <f>非流动资产评估汇总!#REF!</f>
        <v>#REF!</v>
      </c>
      <c r="D28" s="33">
        <f>非流动资产评估汇总!C14</f>
        <v>0</v>
      </c>
      <c r="E28" s="31">
        <f>非流动资产评估汇总!D14</f>
        <v>0</v>
      </c>
      <c r="F28" s="31">
        <f t="shared" si="4"/>
        <v>0</v>
      </c>
      <c r="G28" s="715" t="str">
        <f t="shared" si="0"/>
        <v/>
      </c>
      <c r="H28" s="717">
        <f>资产负债表!D28</f>
        <v>0</v>
      </c>
      <c r="I28" s="716" t="e">
        <f t="shared" si="1"/>
        <v>#REF!</v>
      </c>
      <c r="J28" s="723">
        <f>SUMIF(审定数!$A:$A,B28,审定数!$B:$B)</f>
        <v>0</v>
      </c>
      <c r="K28" s="722">
        <f t="shared" si="2"/>
        <v>0</v>
      </c>
    </row>
    <row r="29" s="59" customFormat="1" ht="20" customHeight="1" spans="1:11">
      <c r="A29" s="27">
        <v>24</v>
      </c>
      <c r="B29" s="32" t="s">
        <v>281</v>
      </c>
      <c r="C29" s="30" t="e">
        <f>非流动资产评估汇总!#REF!</f>
        <v>#REF!</v>
      </c>
      <c r="D29" s="33">
        <f>非流动资产评估汇总!C15</f>
        <v>0</v>
      </c>
      <c r="E29" s="31">
        <f>非流动资产评估汇总!D15</f>
        <v>0</v>
      </c>
      <c r="F29" s="31">
        <f t="shared" si="4"/>
        <v>0</v>
      </c>
      <c r="G29" s="715" t="str">
        <f t="shared" si="0"/>
        <v/>
      </c>
      <c r="H29" s="717">
        <f>资产负债表!D29</f>
        <v>0</v>
      </c>
      <c r="I29" s="716" t="e">
        <f t="shared" si="1"/>
        <v>#REF!</v>
      </c>
      <c r="J29" s="723">
        <f>SUMIF(审定数!$A:$A,B29,审定数!$B:$B)</f>
        <v>0</v>
      </c>
      <c r="K29" s="722">
        <f t="shared" si="2"/>
        <v>0</v>
      </c>
    </row>
    <row r="30" s="59" customFormat="1" ht="20" customHeight="1" spans="1:11">
      <c r="A30" s="27">
        <v>25</v>
      </c>
      <c r="B30" s="32" t="s">
        <v>282</v>
      </c>
      <c r="C30" s="30" t="e">
        <f>非流动资产评估汇总!#REF!</f>
        <v>#REF!</v>
      </c>
      <c r="D30" s="33">
        <f>非流动资产评估汇总!C16</f>
        <v>0</v>
      </c>
      <c r="E30" s="31">
        <f>非流动资产评估汇总!D16</f>
        <v>0</v>
      </c>
      <c r="F30" s="31">
        <f t="shared" si="4"/>
        <v>0</v>
      </c>
      <c r="G30" s="715" t="str">
        <f t="shared" si="0"/>
        <v/>
      </c>
      <c r="H30" s="717">
        <f>资产负债表!D30</f>
        <v>0</v>
      </c>
      <c r="I30" s="716" t="e">
        <f t="shared" si="1"/>
        <v>#REF!</v>
      </c>
      <c r="J30" s="723">
        <f>SUMIF(审定数!$A:$A,B30,审定数!$B:$B)</f>
        <v>0</v>
      </c>
      <c r="K30" s="722">
        <f t="shared" si="2"/>
        <v>0</v>
      </c>
    </row>
    <row r="31" s="59" customFormat="1" ht="20" customHeight="1" spans="1:11">
      <c r="A31" s="27">
        <v>26</v>
      </c>
      <c r="B31" s="32" t="s">
        <v>283</v>
      </c>
      <c r="C31" s="30" t="e">
        <f>非流动资产评估汇总!#REF!</f>
        <v>#REF!</v>
      </c>
      <c r="D31" s="33">
        <f>非流动资产评估汇总!C17</f>
        <v>0</v>
      </c>
      <c r="E31" s="31">
        <f>非流动资产评估汇总!D17</f>
        <v>0</v>
      </c>
      <c r="F31" s="31">
        <f t="shared" si="4"/>
        <v>0</v>
      </c>
      <c r="G31" s="715" t="str">
        <f t="shared" si="0"/>
        <v/>
      </c>
      <c r="H31" s="717">
        <f>资产负债表!D31</f>
        <v>0</v>
      </c>
      <c r="I31" s="716" t="e">
        <f t="shared" si="1"/>
        <v>#REF!</v>
      </c>
      <c r="J31" s="723">
        <f>SUMIF(审定数!$A:$A,B31,审定数!$B:$B)</f>
        <v>0</v>
      </c>
      <c r="K31" s="722">
        <f t="shared" si="2"/>
        <v>0</v>
      </c>
    </row>
    <row r="32" s="59" customFormat="1" ht="20" customHeight="1" spans="1:11">
      <c r="A32" s="27">
        <v>27</v>
      </c>
      <c r="B32" s="32" t="s">
        <v>284</v>
      </c>
      <c r="C32" s="30" t="e">
        <f>非流动资产评估汇总!#REF!</f>
        <v>#REF!</v>
      </c>
      <c r="D32" s="33">
        <f>非流动资产评估汇总!C18</f>
        <v>0</v>
      </c>
      <c r="E32" s="31">
        <f>非流动资产评估汇总!D18</f>
        <v>0</v>
      </c>
      <c r="F32" s="31">
        <f t="shared" si="4"/>
        <v>0</v>
      </c>
      <c r="G32" s="715" t="str">
        <f t="shared" si="0"/>
        <v/>
      </c>
      <c r="H32" s="717">
        <f>资产负债表!D32</f>
        <v>0</v>
      </c>
      <c r="I32" s="716" t="e">
        <f t="shared" si="1"/>
        <v>#REF!</v>
      </c>
      <c r="J32" s="723">
        <f>SUMIF(审定数!$A:$A,B32,审定数!$B:$B)</f>
        <v>0</v>
      </c>
      <c r="K32" s="722">
        <f t="shared" si="2"/>
        <v>0</v>
      </c>
    </row>
    <row r="33" s="59" customFormat="1" ht="20" customHeight="1" spans="1:11">
      <c r="A33" s="27">
        <v>28</v>
      </c>
      <c r="B33" s="32" t="s">
        <v>285</v>
      </c>
      <c r="C33" s="30" t="e">
        <f>非流动资产评估汇总!#REF!</f>
        <v>#REF!</v>
      </c>
      <c r="D33" s="33">
        <f>非流动资产评估汇总!C19</f>
        <v>0</v>
      </c>
      <c r="E33" s="31">
        <f>非流动资产评估汇总!D19</f>
        <v>0</v>
      </c>
      <c r="F33" s="31">
        <f t="shared" si="4"/>
        <v>0</v>
      </c>
      <c r="G33" s="715" t="str">
        <f t="shared" si="0"/>
        <v/>
      </c>
      <c r="H33" s="717">
        <f>资产负债表!D33</f>
        <v>0</v>
      </c>
      <c r="I33" s="716" t="e">
        <f t="shared" si="1"/>
        <v>#REF!</v>
      </c>
      <c r="J33" s="723">
        <f>SUMIF(审定数!$A:$A,B33,审定数!$B:$B)</f>
        <v>0</v>
      </c>
      <c r="K33" s="722">
        <f t="shared" si="2"/>
        <v>0</v>
      </c>
    </row>
    <row r="34" s="59" customFormat="1" ht="20" customHeight="1" spans="1:11">
      <c r="A34" s="27">
        <v>29</v>
      </c>
      <c r="B34" s="32" t="s">
        <v>286</v>
      </c>
      <c r="C34" s="30" t="e">
        <f>非流动资产评估汇总!#REF!</f>
        <v>#REF!</v>
      </c>
      <c r="D34" s="33">
        <f>非流动资产评估汇总!C20</f>
        <v>237983.333333333</v>
      </c>
      <c r="E34" s="31">
        <f>非流动资产评估汇总!D20</f>
        <v>237983.333333333</v>
      </c>
      <c r="F34" s="31">
        <f t="shared" si="4"/>
        <v>0</v>
      </c>
      <c r="G34" s="715">
        <f t="shared" si="0"/>
        <v>0</v>
      </c>
      <c r="H34" s="717">
        <f>资产负债表!D34</f>
        <v>0</v>
      </c>
      <c r="I34" s="716" t="e">
        <f t="shared" si="1"/>
        <v>#REF!</v>
      </c>
      <c r="J34" s="723">
        <f>SUMIF(审定数!$A:$A,B34,审定数!$B:$B)</f>
        <v>0</v>
      </c>
      <c r="K34" s="722">
        <f t="shared" si="2"/>
        <v>237983.33</v>
      </c>
    </row>
    <row r="35" s="59" customFormat="1" ht="20" customHeight="1" spans="1:11">
      <c r="A35" s="27">
        <v>30</v>
      </c>
      <c r="B35" s="32" t="s">
        <v>287</v>
      </c>
      <c r="C35" s="30" t="e">
        <f>非流动资产评估汇总!#REF!</f>
        <v>#REF!</v>
      </c>
      <c r="D35" s="33">
        <f>非流动资产评估汇总!C21</f>
        <v>0</v>
      </c>
      <c r="E35" s="31">
        <f>非流动资产评估汇总!D21</f>
        <v>0</v>
      </c>
      <c r="F35" s="31">
        <f t="shared" si="4"/>
        <v>0</v>
      </c>
      <c r="G35" s="715" t="str">
        <f t="shared" si="0"/>
        <v/>
      </c>
      <c r="H35" s="717">
        <f>资产负债表!D35</f>
        <v>0</v>
      </c>
      <c r="I35" s="716" t="e">
        <f t="shared" si="1"/>
        <v>#REF!</v>
      </c>
      <c r="J35" s="723">
        <f>SUMIF(审定数!$A:$A,B35,审定数!$B:$B)</f>
        <v>0</v>
      </c>
      <c r="K35" s="722">
        <f t="shared" si="2"/>
        <v>0</v>
      </c>
    </row>
    <row r="36" s="59" customFormat="1" ht="20" customHeight="1" spans="1:11">
      <c r="A36" s="27">
        <v>31</v>
      </c>
      <c r="B36" s="32" t="s">
        <v>288</v>
      </c>
      <c r="C36" s="30" t="e">
        <f>非流动资产评估汇总!#REF!</f>
        <v>#REF!</v>
      </c>
      <c r="D36" s="33">
        <f>非流动资产评估汇总!C22</f>
        <v>12297595.4</v>
      </c>
      <c r="E36" s="31">
        <f>非流动资产评估汇总!D22</f>
        <v>13482903.03</v>
      </c>
      <c r="F36" s="31">
        <f t="shared" si="4"/>
        <v>1185307.63</v>
      </c>
      <c r="G36" s="715">
        <f t="shared" si="0"/>
        <v>9.63853169213878</v>
      </c>
      <c r="H36" s="717">
        <f>资产负债表!D36</f>
        <v>0</v>
      </c>
      <c r="I36" s="716" t="e">
        <f t="shared" si="1"/>
        <v>#REF!</v>
      </c>
      <c r="J36" s="723">
        <f>SUMIF(审定数!$A:$A,B36,审定数!$B:$B)</f>
        <v>0</v>
      </c>
      <c r="K36" s="722">
        <f t="shared" si="2"/>
        <v>12297595.4</v>
      </c>
    </row>
    <row r="37" s="59" customFormat="1" ht="20" customHeight="1" spans="1:11">
      <c r="A37" s="711">
        <v>32</v>
      </c>
      <c r="B37" s="712" t="s">
        <v>289</v>
      </c>
      <c r="C37" s="713" t="e">
        <f>SUM(C6,C19)</f>
        <v>#REF!</v>
      </c>
      <c r="D37" s="714" t="e">
        <f>SUM(D6,D19)</f>
        <v>#REF!</v>
      </c>
      <c r="E37" s="715" t="e">
        <f>SUM(E6,E19)</f>
        <v>#REF!</v>
      </c>
      <c r="F37" s="715" t="e">
        <f>SUM(F6,F19)</f>
        <v>#REF!</v>
      </c>
      <c r="G37" s="715" t="e">
        <f t="shared" si="0"/>
        <v>#REF!</v>
      </c>
      <c r="H37" s="716">
        <f>资产负债表!D38</f>
        <v>0</v>
      </c>
      <c r="I37" s="716" t="e">
        <f t="shared" si="1"/>
        <v>#REF!</v>
      </c>
      <c r="J37" s="721">
        <f>SUMIF(审定数!$A:$A,"资产合计",审定数!$B:$B)+SUMIF(审定数!$A:$A,"资产总计",审定数!$B:$B)</f>
        <v>0</v>
      </c>
      <c r="K37" s="722" t="e">
        <f t="shared" si="2"/>
        <v>#REF!</v>
      </c>
    </row>
    <row r="38" s="59" customFormat="1" ht="20" customHeight="1" spans="1:11">
      <c r="A38" s="711">
        <v>33</v>
      </c>
      <c r="B38" s="712" t="s">
        <v>290</v>
      </c>
      <c r="C38" s="713" t="e">
        <f>SUM(C39:C50)</f>
        <v>#REF!</v>
      </c>
      <c r="D38" s="714">
        <f>SUM(D39:D50)</f>
        <v>11149530.15</v>
      </c>
      <c r="E38" s="715">
        <f>SUM(E39:E50)</f>
        <v>11149530.15</v>
      </c>
      <c r="F38" s="715">
        <f>SUM(F39:F50)</f>
        <v>0</v>
      </c>
      <c r="G38" s="715">
        <f t="shared" si="0"/>
        <v>0</v>
      </c>
      <c r="H38" s="716">
        <f>资产负债表!I19</f>
        <v>0</v>
      </c>
      <c r="I38" s="716" t="e">
        <f t="shared" si="1"/>
        <v>#REF!</v>
      </c>
      <c r="J38" s="721">
        <f>SUMIF(审定数!$A:$A,"流动负债合计",审定数!$B:$B)</f>
        <v>0</v>
      </c>
      <c r="K38" s="722">
        <f t="shared" si="2"/>
        <v>11149530.15</v>
      </c>
    </row>
    <row r="39" s="59" customFormat="1" ht="20" customHeight="1" spans="1:11">
      <c r="A39" s="27">
        <v>34</v>
      </c>
      <c r="B39" s="32" t="s">
        <v>291</v>
      </c>
      <c r="C39" s="30" t="e">
        <f>流动负债汇总!#REF!</f>
        <v>#REF!</v>
      </c>
      <c r="D39" s="33">
        <f>流动负债汇总!C6</f>
        <v>0</v>
      </c>
      <c r="E39" s="31">
        <f>流动负债汇总!D6</f>
        <v>0</v>
      </c>
      <c r="F39" s="31">
        <f t="shared" ref="F39:F50" si="5">E39-D39</f>
        <v>0</v>
      </c>
      <c r="G39" s="715" t="str">
        <f t="shared" si="0"/>
        <v/>
      </c>
      <c r="H39" s="717">
        <f>资产负债表!I7</f>
        <v>0</v>
      </c>
      <c r="I39" s="716" t="e">
        <f t="shared" si="1"/>
        <v>#REF!</v>
      </c>
      <c r="J39" s="723">
        <f>SUMIF(审定数!$A:$A,B39,审定数!$B:$B)</f>
        <v>0</v>
      </c>
      <c r="K39" s="722">
        <f t="shared" si="2"/>
        <v>0</v>
      </c>
    </row>
    <row r="40" s="59" customFormat="1" ht="20" customHeight="1" spans="1:11">
      <c r="A40" s="27">
        <v>35</v>
      </c>
      <c r="B40" s="32" t="s">
        <v>292</v>
      </c>
      <c r="C40" s="30" t="e">
        <f>流动负债汇总!#REF!</f>
        <v>#REF!</v>
      </c>
      <c r="D40" s="33">
        <f>流动负债汇总!C7</f>
        <v>0</v>
      </c>
      <c r="E40" s="31">
        <f>流动负债汇总!D7</f>
        <v>0</v>
      </c>
      <c r="F40" s="31">
        <f t="shared" si="5"/>
        <v>0</v>
      </c>
      <c r="G40" s="715" t="str">
        <f t="shared" si="0"/>
        <v/>
      </c>
      <c r="H40" s="717">
        <f>资产负债表!I8</f>
        <v>0</v>
      </c>
      <c r="I40" s="716" t="e">
        <f t="shared" si="1"/>
        <v>#REF!</v>
      </c>
      <c r="J40" s="723">
        <f>SUMIF(审定数!$A:$A,B40,审定数!$B:$B)</f>
        <v>0</v>
      </c>
      <c r="K40" s="722">
        <f t="shared" si="2"/>
        <v>0</v>
      </c>
    </row>
    <row r="41" s="59" customFormat="1" ht="20" customHeight="1" spans="1:11">
      <c r="A41" s="27">
        <v>36</v>
      </c>
      <c r="B41" s="32" t="s">
        <v>293</v>
      </c>
      <c r="C41" s="30" t="e">
        <f>流动负债汇总!#REF!</f>
        <v>#REF!</v>
      </c>
      <c r="D41" s="33">
        <f>流动负债汇总!C8</f>
        <v>0</v>
      </c>
      <c r="E41" s="31">
        <f>流动负债汇总!D8</f>
        <v>0</v>
      </c>
      <c r="F41" s="31">
        <f t="shared" si="5"/>
        <v>0</v>
      </c>
      <c r="G41" s="715" t="str">
        <f t="shared" si="0"/>
        <v/>
      </c>
      <c r="H41" s="717">
        <f>资产负债表!I9</f>
        <v>0</v>
      </c>
      <c r="I41" s="716" t="e">
        <f t="shared" si="1"/>
        <v>#REF!</v>
      </c>
      <c r="J41" s="723">
        <f>SUMIF(审定数!$A:$A,B41,审定数!$B:$B)</f>
        <v>0</v>
      </c>
      <c r="K41" s="722">
        <f t="shared" si="2"/>
        <v>0</v>
      </c>
    </row>
    <row r="42" s="59" customFormat="1" ht="20" customHeight="1" spans="1:11">
      <c r="A42" s="27">
        <v>37</v>
      </c>
      <c r="B42" s="32" t="s">
        <v>294</v>
      </c>
      <c r="C42" s="30" t="e">
        <f>流动负债汇总!#REF!</f>
        <v>#REF!</v>
      </c>
      <c r="D42" s="33">
        <f>流动负债汇总!C9</f>
        <v>3484275.45</v>
      </c>
      <c r="E42" s="31">
        <f>流动负债汇总!D9</f>
        <v>3484275.45</v>
      </c>
      <c r="F42" s="31">
        <f t="shared" si="5"/>
        <v>0</v>
      </c>
      <c r="G42" s="715">
        <f t="shared" si="0"/>
        <v>0</v>
      </c>
      <c r="H42" s="717">
        <f>资产负债表!I10</f>
        <v>0</v>
      </c>
      <c r="I42" s="716" t="e">
        <f t="shared" si="1"/>
        <v>#REF!</v>
      </c>
      <c r="J42" s="723">
        <f>SUMIF(审定数!$A:$A,B42,审定数!$B:$B)</f>
        <v>0</v>
      </c>
      <c r="K42" s="722">
        <f t="shared" si="2"/>
        <v>3484275.45</v>
      </c>
    </row>
    <row r="43" s="59" customFormat="1" ht="20" customHeight="1" spans="1:11">
      <c r="A43" s="27">
        <v>38</v>
      </c>
      <c r="B43" s="32" t="s">
        <v>295</v>
      </c>
      <c r="C43" s="30" t="e">
        <f>流动负债汇总!#REF!</f>
        <v>#REF!</v>
      </c>
      <c r="D43" s="33">
        <f>流动负债汇总!C10</f>
        <v>0</v>
      </c>
      <c r="E43" s="31">
        <f>流动负债汇总!D10</f>
        <v>0</v>
      </c>
      <c r="F43" s="31">
        <f t="shared" si="5"/>
        <v>0</v>
      </c>
      <c r="G43" s="715" t="str">
        <f t="shared" si="0"/>
        <v/>
      </c>
      <c r="H43" s="717">
        <f>资产负债表!I11</f>
        <v>0</v>
      </c>
      <c r="I43" s="716" t="e">
        <f t="shared" si="1"/>
        <v>#REF!</v>
      </c>
      <c r="J43" s="723">
        <f>SUMIF(审定数!$A:$A,B43,审定数!$B:$B)</f>
        <v>0</v>
      </c>
      <c r="K43" s="722">
        <f t="shared" si="2"/>
        <v>0</v>
      </c>
    </row>
    <row r="44" s="59" customFormat="1" ht="20" customHeight="1" spans="1:11">
      <c r="A44" s="27">
        <v>39</v>
      </c>
      <c r="B44" s="32" t="s">
        <v>296</v>
      </c>
      <c r="C44" s="30" t="e">
        <f>流动负债汇总!#REF!</f>
        <v>#REF!</v>
      </c>
      <c r="D44" s="33">
        <f>流动负债汇总!C11</f>
        <v>0</v>
      </c>
      <c r="E44" s="31">
        <f>流动负债汇总!D11</f>
        <v>0</v>
      </c>
      <c r="F44" s="31">
        <f t="shared" si="5"/>
        <v>0</v>
      </c>
      <c r="G44" s="715" t="str">
        <f t="shared" si="0"/>
        <v/>
      </c>
      <c r="H44" s="717">
        <f>资产负债表!I12</f>
        <v>0</v>
      </c>
      <c r="I44" s="716" t="e">
        <f t="shared" si="1"/>
        <v>#REF!</v>
      </c>
      <c r="J44" s="723">
        <f>SUMIF(审定数!$A:$A,B44,审定数!$B:$B)</f>
        <v>0</v>
      </c>
      <c r="K44" s="722">
        <f t="shared" si="2"/>
        <v>0</v>
      </c>
    </row>
    <row r="45" s="59" customFormat="1" ht="20" customHeight="1" spans="1:11">
      <c r="A45" s="27">
        <v>40</v>
      </c>
      <c r="B45" s="32" t="s">
        <v>297</v>
      </c>
      <c r="C45" s="30" t="e">
        <f>流动负债汇总!#REF!</f>
        <v>#REF!</v>
      </c>
      <c r="D45" s="33">
        <f>流动负债汇总!C12</f>
        <v>42038.61</v>
      </c>
      <c r="E45" s="31">
        <f>流动负债汇总!D12</f>
        <v>42038.61</v>
      </c>
      <c r="F45" s="31">
        <f t="shared" si="5"/>
        <v>0</v>
      </c>
      <c r="G45" s="715">
        <f t="shared" si="0"/>
        <v>0</v>
      </c>
      <c r="H45" s="717">
        <f>资产负债表!I13</f>
        <v>0</v>
      </c>
      <c r="I45" s="716" t="e">
        <f t="shared" si="1"/>
        <v>#REF!</v>
      </c>
      <c r="J45" s="723">
        <f>SUMIF(审定数!$A:$A,B45,审定数!$B:$B)</f>
        <v>0</v>
      </c>
      <c r="K45" s="722">
        <f t="shared" si="2"/>
        <v>42038.61</v>
      </c>
    </row>
    <row r="46" s="59" customFormat="1" ht="20" customHeight="1" spans="1:11">
      <c r="A46" s="27">
        <v>41</v>
      </c>
      <c r="B46" s="32" t="s">
        <v>298</v>
      </c>
      <c r="C46" s="30" t="e">
        <f>流动负债汇总!#REF!</f>
        <v>#REF!</v>
      </c>
      <c r="D46" s="33">
        <f>流动负债汇总!C13</f>
        <v>0</v>
      </c>
      <c r="E46" s="31">
        <f>流动负债汇总!D13</f>
        <v>0</v>
      </c>
      <c r="F46" s="31">
        <f t="shared" si="5"/>
        <v>0</v>
      </c>
      <c r="G46" s="715" t="str">
        <f t="shared" si="0"/>
        <v/>
      </c>
      <c r="H46" s="717">
        <f>资产负债表!I14</f>
        <v>0</v>
      </c>
      <c r="I46" s="716" t="e">
        <f t="shared" si="1"/>
        <v>#REF!</v>
      </c>
      <c r="J46" s="723">
        <f>SUMIF(审定数!$A:$A,B46,审定数!$B:$B)</f>
        <v>0</v>
      </c>
      <c r="K46" s="722">
        <f t="shared" si="2"/>
        <v>0</v>
      </c>
    </row>
    <row r="47" s="59" customFormat="1" ht="20" customHeight="1" spans="1:11">
      <c r="A47" s="27">
        <v>42</v>
      </c>
      <c r="B47" s="32" t="s">
        <v>299</v>
      </c>
      <c r="C47" s="30" t="e">
        <f>流动负债汇总!#REF!</f>
        <v>#REF!</v>
      </c>
      <c r="D47" s="33">
        <f>流动负债汇总!C14</f>
        <v>0</v>
      </c>
      <c r="E47" s="31">
        <f>流动负债汇总!D14</f>
        <v>0</v>
      </c>
      <c r="F47" s="31">
        <f t="shared" si="5"/>
        <v>0</v>
      </c>
      <c r="G47" s="715" t="str">
        <f t="shared" si="0"/>
        <v/>
      </c>
      <c r="H47" s="717">
        <f>资产负债表!I15</f>
        <v>0</v>
      </c>
      <c r="I47" s="716" t="e">
        <f t="shared" si="1"/>
        <v>#REF!</v>
      </c>
      <c r="J47" s="723">
        <f>SUMIF(审定数!$A:$A,B47,审定数!$B:$B)</f>
        <v>0</v>
      </c>
      <c r="K47" s="722">
        <f t="shared" si="2"/>
        <v>0</v>
      </c>
    </row>
    <row r="48" s="59" customFormat="1" ht="20" customHeight="1" spans="1:11">
      <c r="A48" s="27">
        <v>43</v>
      </c>
      <c r="B48" s="32" t="s">
        <v>300</v>
      </c>
      <c r="C48" s="30" t="e">
        <f>流动负债汇总!#REF!</f>
        <v>#REF!</v>
      </c>
      <c r="D48" s="33">
        <f>流动负债汇总!C15</f>
        <v>7623216.09</v>
      </c>
      <c r="E48" s="31">
        <f>流动负债汇总!D15</f>
        <v>7623216.09</v>
      </c>
      <c r="F48" s="31">
        <f t="shared" si="5"/>
        <v>0</v>
      </c>
      <c r="G48" s="715">
        <f t="shared" si="0"/>
        <v>0</v>
      </c>
      <c r="H48" s="717">
        <f>资产负债表!I16</f>
        <v>0</v>
      </c>
      <c r="I48" s="716" t="e">
        <f t="shared" si="1"/>
        <v>#REF!</v>
      </c>
      <c r="J48" s="723">
        <f>SUMIF(审定数!$A:$A,B48,审定数!$B:$B)</f>
        <v>0</v>
      </c>
      <c r="K48" s="722">
        <f t="shared" si="2"/>
        <v>7623216.09</v>
      </c>
    </row>
    <row r="49" s="59" customFormat="1" ht="20" customHeight="1" spans="1:11">
      <c r="A49" s="27">
        <v>44</v>
      </c>
      <c r="B49" s="32" t="s">
        <v>301</v>
      </c>
      <c r="C49" s="30" t="e">
        <f>流动负债汇总!#REF!</f>
        <v>#REF!</v>
      </c>
      <c r="D49" s="33">
        <f>流动负债汇总!C16</f>
        <v>0</v>
      </c>
      <c r="E49" s="31">
        <f>流动负债汇总!D16</f>
        <v>0</v>
      </c>
      <c r="F49" s="31">
        <f t="shared" si="5"/>
        <v>0</v>
      </c>
      <c r="G49" s="715" t="str">
        <f t="shared" si="0"/>
        <v/>
      </c>
      <c r="H49" s="717">
        <f>资产负债表!I17</f>
        <v>0</v>
      </c>
      <c r="I49" s="716" t="e">
        <f t="shared" si="1"/>
        <v>#REF!</v>
      </c>
      <c r="J49" s="723">
        <f>SUMIF(审定数!$A:$A,B49,审定数!$B:$B)</f>
        <v>0</v>
      </c>
      <c r="K49" s="722">
        <f t="shared" si="2"/>
        <v>0</v>
      </c>
    </row>
    <row r="50" s="59" customFormat="1" ht="20" customHeight="1" spans="1:11">
      <c r="A50" s="27">
        <v>45</v>
      </c>
      <c r="B50" s="32" t="s">
        <v>302</v>
      </c>
      <c r="C50" s="30" t="e">
        <f>流动负债汇总!#REF!</f>
        <v>#REF!</v>
      </c>
      <c r="D50" s="33">
        <f>流动负债汇总!C17</f>
        <v>0</v>
      </c>
      <c r="E50" s="31">
        <f>流动负债汇总!D17</f>
        <v>0</v>
      </c>
      <c r="F50" s="31">
        <f t="shared" si="5"/>
        <v>0</v>
      </c>
      <c r="G50" s="715" t="str">
        <f t="shared" si="0"/>
        <v/>
      </c>
      <c r="H50" s="717">
        <f>资产负债表!I18</f>
        <v>0</v>
      </c>
      <c r="I50" s="716" t="e">
        <f t="shared" si="1"/>
        <v>#REF!</v>
      </c>
      <c r="J50" s="723">
        <f>SUMIF(审定数!$A:$A,B50,审定数!$B:$B)</f>
        <v>0</v>
      </c>
      <c r="K50" s="722">
        <f t="shared" si="2"/>
        <v>0</v>
      </c>
    </row>
    <row r="51" s="59" customFormat="1" ht="20" customHeight="1" spans="1:11">
      <c r="A51" s="27">
        <v>46</v>
      </c>
      <c r="B51" s="32"/>
      <c r="C51" s="30"/>
      <c r="D51" s="33"/>
      <c r="E51" s="31"/>
      <c r="F51" s="31"/>
      <c r="G51" s="715" t="str">
        <f t="shared" si="0"/>
        <v/>
      </c>
      <c r="H51" s="717"/>
      <c r="I51" s="716">
        <f t="shared" si="1"/>
        <v>0</v>
      </c>
      <c r="J51" s="723">
        <f>SUMIF(审定数!$A:$A,B51,审定数!$B:$B)</f>
        <v>0</v>
      </c>
      <c r="K51" s="722">
        <f t="shared" si="2"/>
        <v>0</v>
      </c>
    </row>
    <row r="52" s="59" customFormat="1" ht="20" customHeight="1" spans="1:11">
      <c r="A52" s="711">
        <v>47</v>
      </c>
      <c r="B52" s="712" t="s">
        <v>303</v>
      </c>
      <c r="C52" s="713">
        <f>SUM(C53:C59)</f>
        <v>0</v>
      </c>
      <c r="D52" s="714">
        <f>SUM(D53:D59)</f>
        <v>8487562.236</v>
      </c>
      <c r="E52" s="715">
        <f>SUM(E53:E59)</f>
        <v>8487562.236</v>
      </c>
      <c r="F52" s="715">
        <f>SUM(F53:F59)</f>
        <v>0</v>
      </c>
      <c r="G52" s="715">
        <f t="shared" si="0"/>
        <v>0</v>
      </c>
      <c r="H52" s="716">
        <f>资产负债表!I28</f>
        <v>0</v>
      </c>
      <c r="I52" s="716">
        <f t="shared" si="1"/>
        <v>0</v>
      </c>
      <c r="J52" s="721">
        <f>SUMIF(审定数!$A:$A,"非流动负债合计",审定数!$B:$B)</f>
        <v>0</v>
      </c>
      <c r="K52" s="722">
        <f t="shared" si="2"/>
        <v>8487562.24</v>
      </c>
    </row>
    <row r="53" s="59" customFormat="1" ht="20" customHeight="1" spans="1:11">
      <c r="A53" s="27">
        <v>48</v>
      </c>
      <c r="B53" s="32" t="s">
        <v>304</v>
      </c>
      <c r="C53" s="30">
        <f>'非流动负债汇总 '!C6</f>
        <v>0</v>
      </c>
      <c r="D53" s="33">
        <f>'非流动负债汇总 '!D6</f>
        <v>3000000</v>
      </c>
      <c r="E53" s="31">
        <f>'非流动负债汇总 '!E6</f>
        <v>3000000</v>
      </c>
      <c r="F53" s="31">
        <f t="shared" ref="F53:F59" si="6">E53-D53</f>
        <v>0</v>
      </c>
      <c r="G53" s="715">
        <f t="shared" si="0"/>
        <v>0</v>
      </c>
      <c r="H53" s="717">
        <f>资产负债表!I21</f>
        <v>0</v>
      </c>
      <c r="I53" s="716">
        <f t="shared" si="1"/>
        <v>0</v>
      </c>
      <c r="J53" s="723">
        <f>SUMIF(审定数!$A:$A,B53,审定数!$B:$B)</f>
        <v>0</v>
      </c>
      <c r="K53" s="722">
        <f t="shared" si="2"/>
        <v>3000000</v>
      </c>
    </row>
    <row r="54" s="59" customFormat="1" ht="20" customHeight="1" spans="1:11">
      <c r="A54" s="27">
        <v>49</v>
      </c>
      <c r="B54" s="32" t="s">
        <v>305</v>
      </c>
      <c r="C54" s="30">
        <f>'非流动负债汇总 '!C7</f>
        <v>0</v>
      </c>
      <c r="D54" s="33">
        <f>'非流动负债汇总 '!D7</f>
        <v>0</v>
      </c>
      <c r="E54" s="31">
        <f>'非流动负债汇总 '!E7</f>
        <v>0</v>
      </c>
      <c r="F54" s="31">
        <f t="shared" si="6"/>
        <v>0</v>
      </c>
      <c r="G54" s="715" t="str">
        <f t="shared" si="0"/>
        <v/>
      </c>
      <c r="H54" s="717">
        <f>资产负债表!I22</f>
        <v>0</v>
      </c>
      <c r="I54" s="716">
        <f t="shared" si="1"/>
        <v>0</v>
      </c>
      <c r="J54" s="723">
        <f>SUMIF(审定数!$A:$A,B54,审定数!$B:$B)</f>
        <v>0</v>
      </c>
      <c r="K54" s="722">
        <f t="shared" si="2"/>
        <v>0</v>
      </c>
    </row>
    <row r="55" s="59" customFormat="1" ht="20" customHeight="1" spans="1:11">
      <c r="A55" s="27">
        <v>50</v>
      </c>
      <c r="B55" s="32" t="s">
        <v>306</v>
      </c>
      <c r="C55" s="30">
        <f>'非流动负债汇总 '!C8</f>
        <v>0</v>
      </c>
      <c r="D55" s="33">
        <f>'非流动负债汇总 '!D8</f>
        <v>0</v>
      </c>
      <c r="E55" s="31">
        <f>'非流动负债汇总 '!E8</f>
        <v>0</v>
      </c>
      <c r="F55" s="31">
        <f t="shared" si="6"/>
        <v>0</v>
      </c>
      <c r="G55" s="715" t="str">
        <f t="shared" si="0"/>
        <v/>
      </c>
      <c r="H55" s="717">
        <f>资产负债表!I23</f>
        <v>0</v>
      </c>
      <c r="I55" s="716">
        <f t="shared" si="1"/>
        <v>0</v>
      </c>
      <c r="J55" s="723">
        <f>SUMIF(审定数!$A:$A,B55,审定数!$B:$B)</f>
        <v>0</v>
      </c>
      <c r="K55" s="722">
        <f t="shared" si="2"/>
        <v>0</v>
      </c>
    </row>
    <row r="56" s="59" customFormat="1" ht="20" customHeight="1" spans="1:11">
      <c r="A56" s="27">
        <v>51</v>
      </c>
      <c r="B56" s="32" t="s">
        <v>307</v>
      </c>
      <c r="C56" s="30">
        <f>'非流动负债汇总 '!C9</f>
        <v>0</v>
      </c>
      <c r="D56" s="33">
        <f>'非流动负债汇总 '!D9</f>
        <v>962147.95</v>
      </c>
      <c r="E56" s="31">
        <f>'非流动负债汇总 '!E9</f>
        <v>962147.95</v>
      </c>
      <c r="F56" s="31">
        <f t="shared" si="6"/>
        <v>0</v>
      </c>
      <c r="G56" s="715">
        <f t="shared" si="0"/>
        <v>0</v>
      </c>
      <c r="H56" s="717">
        <f>资产负债表!I24</f>
        <v>0</v>
      </c>
      <c r="I56" s="716">
        <f t="shared" si="1"/>
        <v>0</v>
      </c>
      <c r="J56" s="723">
        <f>SUMIF(审定数!$A:$A,B56,审定数!$B:$B)</f>
        <v>0</v>
      </c>
      <c r="K56" s="722">
        <f t="shared" si="2"/>
        <v>962147.95</v>
      </c>
    </row>
    <row r="57" s="59" customFormat="1" ht="20" customHeight="1" spans="1:11">
      <c r="A57" s="27">
        <v>52</v>
      </c>
      <c r="B57" s="32" t="s">
        <v>308</v>
      </c>
      <c r="C57" s="30">
        <f>'非流动负债汇总 '!C10</f>
        <v>0</v>
      </c>
      <c r="D57" s="33">
        <f>'非流动负债汇总 '!D10</f>
        <v>0</v>
      </c>
      <c r="E57" s="31">
        <f>'非流动负债汇总 '!E10</f>
        <v>0</v>
      </c>
      <c r="F57" s="31">
        <f t="shared" si="6"/>
        <v>0</v>
      </c>
      <c r="G57" s="715" t="str">
        <f t="shared" si="0"/>
        <v/>
      </c>
      <c r="H57" s="717">
        <f>资产负债表!I25</f>
        <v>0</v>
      </c>
      <c r="I57" s="716">
        <f t="shared" si="1"/>
        <v>0</v>
      </c>
      <c r="J57" s="723">
        <f>SUMIF(审定数!$A:$A,B57,审定数!$B:$B)</f>
        <v>0</v>
      </c>
      <c r="K57" s="722">
        <f t="shared" si="2"/>
        <v>0</v>
      </c>
    </row>
    <row r="58" s="59" customFormat="1" ht="20" customHeight="1" spans="1:11">
      <c r="A58" s="27">
        <v>53</v>
      </c>
      <c r="B58" s="32" t="s">
        <v>309</v>
      </c>
      <c r="C58" s="30">
        <f>'非流动负债汇总 '!C11</f>
        <v>0</v>
      </c>
      <c r="D58" s="33">
        <f>'非流动负债汇总 '!D11</f>
        <v>0</v>
      </c>
      <c r="E58" s="31">
        <f>'非流动负债汇总 '!E11</f>
        <v>0</v>
      </c>
      <c r="F58" s="31">
        <f t="shared" si="6"/>
        <v>0</v>
      </c>
      <c r="G58" s="715" t="str">
        <f t="shared" si="0"/>
        <v/>
      </c>
      <c r="H58" s="717">
        <f>资产负债表!I26</f>
        <v>0</v>
      </c>
      <c r="I58" s="716">
        <f t="shared" si="1"/>
        <v>0</v>
      </c>
      <c r="J58" s="723">
        <f>SUMIF(审定数!$A:$A,B58,审定数!$B:$B)</f>
        <v>0</v>
      </c>
      <c r="K58" s="722">
        <f t="shared" si="2"/>
        <v>0</v>
      </c>
    </row>
    <row r="59" s="59" customFormat="1" ht="20" customHeight="1" spans="1:11">
      <c r="A59" s="27">
        <v>54</v>
      </c>
      <c r="B59" s="32" t="s">
        <v>310</v>
      </c>
      <c r="C59" s="30">
        <f>'非流动负债汇总 '!C12</f>
        <v>0</v>
      </c>
      <c r="D59" s="33">
        <f>'非流动负债汇总 '!D12</f>
        <v>4525414.286</v>
      </c>
      <c r="E59" s="31">
        <f>'非流动负债汇总 '!E12</f>
        <v>4525414.286</v>
      </c>
      <c r="F59" s="31">
        <f t="shared" si="6"/>
        <v>0</v>
      </c>
      <c r="G59" s="715">
        <f t="shared" si="0"/>
        <v>0</v>
      </c>
      <c r="H59" s="717">
        <f>资产负债表!I27</f>
        <v>0</v>
      </c>
      <c r="I59" s="716">
        <f t="shared" si="1"/>
        <v>0</v>
      </c>
      <c r="J59" s="723">
        <f>SUMIF(审定数!$A:$A,B59,审定数!$B:$B)</f>
        <v>0</v>
      </c>
      <c r="K59" s="722">
        <f t="shared" si="2"/>
        <v>4525414.29</v>
      </c>
    </row>
    <row r="60" s="59" customFormat="1" ht="20" customHeight="1" spans="1:11">
      <c r="A60" s="27">
        <v>55</v>
      </c>
      <c r="B60" s="32"/>
      <c r="C60" s="30"/>
      <c r="D60" s="33"/>
      <c r="E60" s="31"/>
      <c r="F60" s="31"/>
      <c r="G60" s="715" t="str">
        <f t="shared" si="0"/>
        <v/>
      </c>
      <c r="H60" s="717"/>
      <c r="I60" s="716">
        <f t="shared" si="1"/>
        <v>0</v>
      </c>
      <c r="J60" s="723">
        <f>SUMIF(审定数!$A:$A,B60,审定数!$B:$B)</f>
        <v>0</v>
      </c>
      <c r="K60" s="722">
        <f t="shared" si="2"/>
        <v>0</v>
      </c>
    </row>
    <row r="61" s="59" customFormat="1" ht="20" customHeight="1" spans="1:11">
      <c r="A61" s="711">
        <v>56</v>
      </c>
      <c r="B61" s="712" t="s">
        <v>311</v>
      </c>
      <c r="C61" s="713" t="e">
        <f>SUM(C38,C52)</f>
        <v>#REF!</v>
      </c>
      <c r="D61" s="714">
        <f>SUM(D38,D52)</f>
        <v>19637092.386</v>
      </c>
      <c r="E61" s="715">
        <f>SUM(E38,E52)</f>
        <v>19637092.386</v>
      </c>
      <c r="F61" s="715">
        <f>SUM(F38,F52)</f>
        <v>0</v>
      </c>
      <c r="G61" s="715">
        <f t="shared" si="0"/>
        <v>0</v>
      </c>
      <c r="H61" s="716">
        <f>资产负债表!I29</f>
        <v>0</v>
      </c>
      <c r="I61" s="716" t="e">
        <f t="shared" si="1"/>
        <v>#REF!</v>
      </c>
      <c r="J61" s="721">
        <f>SUMIF(审定数!$A:$A,"负债合计",审定数!$B:$B)+SUMIF(审定数!$A:$A,"负债总计",审定数!$B:$B)</f>
        <v>0</v>
      </c>
      <c r="K61" s="722">
        <f t="shared" si="2"/>
        <v>19637092.39</v>
      </c>
    </row>
    <row r="62" s="59" customFormat="1" ht="20" customHeight="1" spans="1:11">
      <c r="A62" s="27">
        <v>57</v>
      </c>
      <c r="B62" s="32"/>
      <c r="C62" s="30"/>
      <c r="D62" s="33"/>
      <c r="E62" s="31"/>
      <c r="F62" s="31"/>
      <c r="G62" s="715" t="str">
        <f t="shared" si="0"/>
        <v/>
      </c>
      <c r="H62" s="717"/>
      <c r="I62" s="716">
        <f t="shared" si="1"/>
        <v>0</v>
      </c>
      <c r="J62" s="723">
        <f>SUMIF(审定数!$A:$A,B62,审定数!$B:$B)</f>
        <v>0</v>
      </c>
      <c r="K62" s="722">
        <f t="shared" si="2"/>
        <v>0</v>
      </c>
    </row>
    <row r="63" s="59" customFormat="1" ht="20" customHeight="1" spans="1:11">
      <c r="A63" s="711">
        <v>58</v>
      </c>
      <c r="B63" s="712" t="s">
        <v>312</v>
      </c>
      <c r="C63" s="713" t="e">
        <f>C37-C61</f>
        <v>#REF!</v>
      </c>
      <c r="D63" s="714" t="e">
        <f>D37-D61</f>
        <v>#REF!</v>
      </c>
      <c r="E63" s="715" t="e">
        <f>E37-E61</f>
        <v>#REF!</v>
      </c>
      <c r="F63" s="715" t="e">
        <f>F37-F61</f>
        <v>#REF!</v>
      </c>
      <c r="G63" s="715" t="e">
        <f t="shared" si="0"/>
        <v>#REF!</v>
      </c>
      <c r="H63" s="716">
        <f>资产负债表!I36</f>
        <v>0</v>
      </c>
      <c r="I63" s="716" t="e">
        <f t="shared" si="1"/>
        <v>#REF!</v>
      </c>
      <c r="J63" s="721">
        <f>SUMIF(审定数!$A:$A,"净资产",审定数!$B:$B)</f>
        <v>0</v>
      </c>
      <c r="K63" s="722" t="e">
        <f t="shared" si="2"/>
        <v>#REF!</v>
      </c>
    </row>
    <row r="64" s="59" customFormat="1" ht="20" customHeight="1" spans="1:11">
      <c r="A64" s="483"/>
      <c r="B64" s="483"/>
      <c r="C64" s="483"/>
      <c r="D64" s="483"/>
      <c r="E64" s="483"/>
      <c r="F64" s="718"/>
      <c r="G64" s="718" t="s">
        <v>249</v>
      </c>
      <c r="H64" s="483"/>
      <c r="I64" s="483"/>
      <c r="J64" s="483"/>
      <c r="K64" s="483"/>
    </row>
    <row r="65" s="59" customFormat="1" ht="20" customHeight="1" spans="1:11">
      <c r="A65" s="22"/>
      <c r="B65" s="22"/>
      <c r="C65" s="22"/>
      <c r="D65" s="22"/>
      <c r="E65" s="22"/>
      <c r="F65" s="22"/>
      <c r="G65" s="22"/>
      <c r="H65" s="22"/>
      <c r="I65" s="22"/>
      <c r="J65" s="22"/>
      <c r="K65" s="22"/>
    </row>
    <row r="66" s="59" customFormat="1" ht="20" customHeight="1" spans="1:11">
      <c r="A66" s="22"/>
      <c r="B66" s="22"/>
      <c r="C66" s="22"/>
      <c r="D66" s="120"/>
      <c r="E66" s="22"/>
      <c r="F66" s="22"/>
      <c r="G66" s="22"/>
      <c r="H66" s="22"/>
      <c r="I66" s="22"/>
      <c r="J66" s="22"/>
      <c r="K66" s="22"/>
    </row>
    <row r="67" s="59" customFormat="1" ht="20" customHeight="1" spans="1:11">
      <c r="A67" s="22"/>
      <c r="B67" s="22"/>
      <c r="C67" s="22"/>
      <c r="D67" s="22"/>
      <c r="E67" s="22"/>
      <c r="F67" s="22"/>
      <c r="G67" s="22"/>
      <c r="H67" s="22"/>
      <c r="I67" s="22"/>
      <c r="J67" s="22"/>
      <c r="K67" s="22"/>
    </row>
    <row r="68" s="59" customFormat="1" ht="20" customHeight="1" spans="1:11">
      <c r="A68" s="22"/>
      <c r="B68" s="22"/>
      <c r="C68" s="22"/>
      <c r="D68" s="22"/>
      <c r="E68" s="22"/>
      <c r="F68" s="22"/>
      <c r="G68" s="22"/>
      <c r="H68" s="22"/>
      <c r="I68" s="22"/>
      <c r="J68" s="22"/>
      <c r="K68" s="22"/>
    </row>
    <row r="69" s="59" customFormat="1" ht="20" customHeight="1" spans="1:11">
      <c r="A69" s="22"/>
      <c r="B69" s="22"/>
      <c r="C69" s="22"/>
      <c r="D69" s="22"/>
      <c r="E69" s="22"/>
      <c r="F69" s="22"/>
      <c r="G69" s="22"/>
      <c r="H69" s="22"/>
      <c r="I69" s="22"/>
      <c r="J69" s="22"/>
      <c r="K69" s="22"/>
    </row>
    <row r="70" s="59" customFormat="1" ht="20" customHeight="1" spans="1:11">
      <c r="A70" s="22"/>
      <c r="B70" s="22"/>
      <c r="C70" s="22"/>
      <c r="D70" s="22"/>
      <c r="E70" s="22"/>
      <c r="F70" s="22"/>
      <c r="G70" s="22"/>
      <c r="H70" s="22"/>
      <c r="I70" s="22"/>
      <c r="J70" s="22"/>
      <c r="K70" s="22"/>
    </row>
    <row r="71" s="59" customFormat="1" ht="20" customHeight="1" spans="1:11">
      <c r="A71" s="22"/>
      <c r="B71" s="22"/>
      <c r="C71" s="22"/>
      <c r="D71" s="22"/>
      <c r="E71" s="22"/>
      <c r="F71" s="22"/>
      <c r="G71" s="22"/>
      <c r="H71" s="22"/>
      <c r="I71" s="22"/>
      <c r="J71" s="22"/>
      <c r="K71" s="22"/>
    </row>
    <row r="72" s="59" customFormat="1" ht="20" customHeight="1" spans="1:11">
      <c r="A72" s="22"/>
      <c r="B72" s="22"/>
      <c r="C72" s="22"/>
      <c r="D72" s="22"/>
      <c r="E72" s="22"/>
      <c r="F72" s="22"/>
      <c r="G72" s="22"/>
      <c r="H72" s="22"/>
      <c r="I72" s="22"/>
      <c r="J72" s="22"/>
      <c r="K72" s="22"/>
    </row>
    <row r="73" s="59" customFormat="1" ht="20" customHeight="1" spans="1:11">
      <c r="A73" s="22"/>
      <c r="B73" s="22"/>
      <c r="C73" s="22"/>
      <c r="D73" s="22"/>
      <c r="E73" s="22"/>
      <c r="F73" s="22"/>
      <c r="G73" s="22"/>
      <c r="H73" s="22"/>
      <c r="I73" s="22"/>
      <c r="J73" s="22"/>
      <c r="K73" s="22"/>
    </row>
    <row r="74" s="59" customFormat="1" ht="20" customHeight="1" spans="1:11">
      <c r="A74" s="22"/>
      <c r="B74" s="22"/>
      <c r="C74" s="22"/>
      <c r="D74" s="22"/>
      <c r="E74" s="22"/>
      <c r="F74" s="22"/>
      <c r="G74" s="22"/>
      <c r="H74" s="22"/>
      <c r="I74" s="22"/>
      <c r="J74" s="22"/>
      <c r="K74" s="22"/>
    </row>
    <row r="75" s="59" customFormat="1" ht="20" customHeight="1" spans="1:11">
      <c r="A75" s="22"/>
      <c r="B75" s="22"/>
      <c r="C75" s="22"/>
      <c r="D75" s="22"/>
      <c r="E75" s="22"/>
      <c r="F75" s="22"/>
      <c r="G75" s="22"/>
      <c r="H75" s="22"/>
      <c r="I75" s="22"/>
      <c r="J75" s="22"/>
      <c r="K75" s="22"/>
    </row>
    <row r="76" s="59" customFormat="1" ht="20" customHeight="1" spans="1:11">
      <c r="A76" s="22"/>
      <c r="B76" s="22"/>
      <c r="C76" s="22"/>
      <c r="D76" s="22"/>
      <c r="E76" s="22"/>
      <c r="F76" s="22"/>
      <c r="G76" s="22"/>
      <c r="H76" s="22"/>
      <c r="I76" s="22"/>
      <c r="J76" s="22"/>
      <c r="K76" s="22"/>
    </row>
    <row r="77" s="59" customFormat="1" ht="20" customHeight="1" spans="1:11">
      <c r="A77" s="22"/>
      <c r="B77" s="22"/>
      <c r="C77" s="22"/>
      <c r="D77" s="22"/>
      <c r="E77" s="22"/>
      <c r="F77" s="22"/>
      <c r="G77" s="22"/>
      <c r="H77" s="22"/>
      <c r="I77" s="22"/>
      <c r="J77" s="22"/>
      <c r="K77" s="22"/>
    </row>
    <row r="78" s="59" customFormat="1" ht="20" customHeight="1" spans="1:11">
      <c r="A78" s="22"/>
      <c r="B78" s="22"/>
      <c r="C78" s="22"/>
      <c r="D78" s="22"/>
      <c r="E78" s="22"/>
      <c r="F78" s="22"/>
      <c r="G78" s="22"/>
      <c r="H78" s="22"/>
      <c r="I78" s="22"/>
      <c r="J78" s="22"/>
      <c r="K78" s="22"/>
    </row>
    <row r="79" s="59" customFormat="1" ht="20" customHeight="1" spans="1:11">
      <c r="A79" s="22"/>
      <c r="B79" s="22"/>
      <c r="C79" s="22"/>
      <c r="D79" s="22"/>
      <c r="E79" s="22"/>
      <c r="F79" s="22"/>
      <c r="G79" s="22"/>
      <c r="H79" s="22"/>
      <c r="I79" s="22"/>
      <c r="J79" s="22"/>
      <c r="K79" s="22"/>
    </row>
    <row r="80" s="59" customFormat="1" ht="20" customHeight="1" spans="1:11">
      <c r="A80" s="22"/>
      <c r="B80" s="22"/>
      <c r="C80" s="22"/>
      <c r="D80" s="22"/>
      <c r="E80" s="22"/>
      <c r="F80" s="22"/>
      <c r="G80" s="22"/>
      <c r="H80" s="22"/>
      <c r="I80" s="22"/>
      <c r="J80" s="22"/>
      <c r="K80" s="22"/>
    </row>
    <row r="81" s="59" customFormat="1" ht="20" customHeight="1" spans="1:11">
      <c r="A81" s="22"/>
      <c r="B81" s="22"/>
      <c r="C81" s="22"/>
      <c r="D81" s="22"/>
      <c r="E81" s="22"/>
      <c r="F81" s="22"/>
      <c r="G81" s="22"/>
      <c r="H81" s="22"/>
      <c r="I81" s="22"/>
      <c r="J81" s="22"/>
      <c r="K81" s="22"/>
    </row>
    <row r="82" s="59" customFormat="1" ht="20" customHeight="1" spans="1:11">
      <c r="A82" s="22"/>
      <c r="B82" s="22"/>
      <c r="C82" s="22"/>
      <c r="D82" s="22"/>
      <c r="E82" s="22"/>
      <c r="F82" s="22"/>
      <c r="G82" s="22"/>
      <c r="H82" s="22"/>
      <c r="I82" s="22"/>
      <c r="J82" s="22"/>
      <c r="K82" s="22"/>
    </row>
    <row r="83" s="59" customFormat="1" ht="20" customHeight="1" spans="1:11">
      <c r="A83" s="22"/>
      <c r="B83" s="22"/>
      <c r="C83" s="22"/>
      <c r="D83" s="22"/>
      <c r="E83" s="22"/>
      <c r="F83" s="22"/>
      <c r="G83" s="22"/>
      <c r="H83" s="22"/>
      <c r="I83" s="22"/>
      <c r="J83" s="22"/>
      <c r="K83" s="22"/>
    </row>
    <row r="84" s="59" customFormat="1" ht="20" customHeight="1" spans="1:11">
      <c r="A84" s="22"/>
      <c r="B84" s="22"/>
      <c r="C84" s="22"/>
      <c r="D84" s="22"/>
      <c r="E84" s="22"/>
      <c r="F84" s="22"/>
      <c r="G84" s="22"/>
      <c r="H84" s="22"/>
      <c r="I84" s="22"/>
      <c r="J84" s="22"/>
      <c r="K84" s="22"/>
    </row>
    <row r="85" s="59" customFormat="1" ht="20" customHeight="1" spans="1:11">
      <c r="A85" s="22"/>
      <c r="B85" s="22"/>
      <c r="C85" s="22"/>
      <c r="D85" s="22"/>
      <c r="E85" s="22"/>
      <c r="F85" s="22"/>
      <c r="G85" s="22"/>
      <c r="H85" s="22"/>
      <c r="I85" s="22"/>
      <c r="J85" s="22"/>
      <c r="K85" s="22"/>
    </row>
    <row r="86" s="59" customFormat="1" ht="20" customHeight="1" spans="1:11">
      <c r="A86" s="22"/>
      <c r="B86" s="22"/>
      <c r="C86" s="22"/>
      <c r="D86" s="22"/>
      <c r="E86" s="22"/>
      <c r="F86" s="22"/>
      <c r="G86" s="22"/>
      <c r="H86" s="22"/>
      <c r="I86" s="22"/>
      <c r="J86" s="22"/>
      <c r="K86" s="22"/>
    </row>
    <row r="87" s="59" customFormat="1" ht="20" customHeight="1" spans="1:11">
      <c r="A87" s="22"/>
      <c r="B87" s="22"/>
      <c r="C87" s="22"/>
      <c r="D87" s="22"/>
      <c r="E87" s="22"/>
      <c r="F87" s="22"/>
      <c r="G87" s="22"/>
      <c r="H87" s="22"/>
      <c r="I87" s="22"/>
      <c r="J87" s="22"/>
      <c r="K87" s="22"/>
    </row>
    <row r="88" s="59" customFormat="1" ht="20" customHeight="1" spans="1:11">
      <c r="A88" s="22"/>
      <c r="B88" s="22"/>
      <c r="C88" s="22"/>
      <c r="D88" s="22"/>
      <c r="E88" s="22"/>
      <c r="F88" s="22"/>
      <c r="G88" s="22"/>
      <c r="H88" s="22"/>
      <c r="I88" s="22"/>
      <c r="J88" s="22"/>
      <c r="K88" s="22"/>
    </row>
    <row r="89" s="59" customFormat="1" ht="20" customHeight="1" spans="1:11">
      <c r="A89" s="22"/>
      <c r="B89" s="22"/>
      <c r="C89" s="22"/>
      <c r="D89" s="22"/>
      <c r="E89" s="22"/>
      <c r="F89" s="22"/>
      <c r="G89" s="22"/>
      <c r="H89" s="22"/>
      <c r="I89" s="22"/>
      <c r="J89" s="22"/>
      <c r="K89" s="22"/>
    </row>
    <row r="90" s="59" customFormat="1" ht="20" customHeight="1" spans="1:11">
      <c r="A90" s="22"/>
      <c r="B90" s="22"/>
      <c r="C90" s="22"/>
      <c r="D90" s="22"/>
      <c r="E90" s="22"/>
      <c r="F90" s="22"/>
      <c r="G90" s="22"/>
      <c r="H90" s="22"/>
      <c r="I90" s="22"/>
      <c r="J90" s="22"/>
      <c r="K90" s="22"/>
    </row>
    <row r="91" s="59" customFormat="1" ht="20" customHeight="1" spans="1:11">
      <c r="A91" s="22"/>
      <c r="B91" s="22"/>
      <c r="C91" s="22"/>
      <c r="D91" s="22"/>
      <c r="E91" s="22"/>
      <c r="F91" s="22"/>
      <c r="G91" s="22"/>
      <c r="H91" s="22"/>
      <c r="I91" s="22"/>
      <c r="J91" s="22"/>
      <c r="K91" s="22"/>
    </row>
    <row r="92" s="59" customFormat="1" ht="20" customHeight="1" spans="1:11">
      <c r="A92" s="22"/>
      <c r="B92" s="22"/>
      <c r="C92" s="22"/>
      <c r="D92" s="22"/>
      <c r="E92" s="22"/>
      <c r="F92" s="22"/>
      <c r="G92" s="22"/>
      <c r="H92" s="22"/>
      <c r="I92" s="22"/>
      <c r="J92" s="22"/>
      <c r="K92" s="22"/>
    </row>
    <row r="93" s="59" customFormat="1" ht="20" customHeight="1" spans="1:11">
      <c r="A93" s="22"/>
      <c r="B93" s="22"/>
      <c r="C93" s="22"/>
      <c r="D93" s="22"/>
      <c r="E93" s="22"/>
      <c r="F93" s="22"/>
      <c r="G93" s="22"/>
      <c r="H93" s="22"/>
      <c r="I93" s="22"/>
      <c r="J93" s="22"/>
      <c r="K93" s="22"/>
    </row>
    <row r="94" s="59" customFormat="1" ht="20" customHeight="1" spans="1:11">
      <c r="A94" s="22"/>
      <c r="B94" s="22"/>
      <c r="C94" s="22"/>
      <c r="D94" s="22"/>
      <c r="E94" s="22"/>
      <c r="F94" s="22"/>
      <c r="G94" s="22"/>
      <c r="H94" s="22"/>
      <c r="I94" s="22"/>
      <c r="J94" s="22"/>
      <c r="K94" s="22"/>
    </row>
    <row r="95" s="59" customFormat="1" ht="20" customHeight="1" spans="1:11">
      <c r="A95" s="22"/>
      <c r="B95" s="22"/>
      <c r="C95" s="22"/>
      <c r="D95" s="22"/>
      <c r="E95" s="22"/>
      <c r="F95" s="22"/>
      <c r="G95" s="22"/>
      <c r="H95" s="22"/>
      <c r="I95" s="22"/>
      <c r="J95" s="22"/>
      <c r="K95" s="22"/>
    </row>
    <row r="96" s="59" customFormat="1" ht="20" customHeight="1" spans="1:11">
      <c r="A96" s="22"/>
      <c r="B96" s="22"/>
      <c r="C96" s="22"/>
      <c r="D96" s="22"/>
      <c r="E96" s="22"/>
      <c r="F96" s="22"/>
      <c r="G96" s="22"/>
      <c r="H96" s="22"/>
      <c r="I96" s="22"/>
      <c r="J96" s="22"/>
      <c r="K96" s="22"/>
    </row>
    <row r="97" s="59" customFormat="1" ht="20" customHeight="1" spans="1:11">
      <c r="A97" s="22"/>
      <c r="B97" s="22"/>
      <c r="C97" s="22"/>
      <c r="D97" s="22"/>
      <c r="E97" s="22"/>
      <c r="F97" s="22"/>
      <c r="G97" s="22"/>
      <c r="H97" s="22"/>
      <c r="I97" s="22"/>
      <c r="J97" s="22"/>
      <c r="K97" s="22"/>
    </row>
    <row r="98" s="59" customFormat="1" ht="20" customHeight="1" spans="1:11">
      <c r="A98" s="22"/>
      <c r="B98" s="22"/>
      <c r="C98" s="22"/>
      <c r="D98" s="22"/>
      <c r="E98" s="22"/>
      <c r="F98" s="22"/>
      <c r="G98" s="22"/>
      <c r="H98" s="22"/>
      <c r="I98" s="22"/>
      <c r="J98" s="22"/>
      <c r="K98" s="22"/>
    </row>
    <row r="99" s="59" customFormat="1" ht="20" customHeight="1" spans="1:11">
      <c r="A99" s="22"/>
      <c r="B99" s="22"/>
      <c r="C99" s="22"/>
      <c r="D99" s="22"/>
      <c r="E99" s="22"/>
      <c r="F99" s="22"/>
      <c r="G99" s="22"/>
      <c r="H99" s="22"/>
      <c r="I99" s="22"/>
      <c r="J99" s="22"/>
      <c r="K99" s="22"/>
    </row>
    <row r="100" s="59" customFormat="1" ht="20" customHeight="1" spans="1:11">
      <c r="A100" s="22"/>
      <c r="B100" s="22"/>
      <c r="C100" s="22"/>
      <c r="D100" s="22"/>
      <c r="E100" s="22"/>
      <c r="F100" s="22"/>
      <c r="G100" s="22"/>
      <c r="H100" s="22"/>
      <c r="I100" s="22"/>
      <c r="J100" s="22"/>
      <c r="K100" s="22"/>
    </row>
    <row r="101" s="59" customFormat="1" ht="20" customHeight="1" spans="1:11">
      <c r="A101" s="22"/>
      <c r="B101" s="22"/>
      <c r="C101" s="22"/>
      <c r="D101" s="22"/>
      <c r="E101" s="22"/>
      <c r="F101" s="22"/>
      <c r="G101" s="22"/>
      <c r="H101" s="22"/>
      <c r="I101" s="22"/>
      <c r="J101" s="22"/>
      <c r="K101" s="22"/>
    </row>
    <row r="102" s="59" customFormat="1" ht="20" customHeight="1" spans="1:11">
      <c r="A102" s="22"/>
      <c r="B102" s="22"/>
      <c r="C102" s="22"/>
      <c r="D102" s="22"/>
      <c r="E102" s="22"/>
      <c r="F102" s="22"/>
      <c r="G102" s="22"/>
      <c r="H102" s="22"/>
      <c r="I102" s="22"/>
      <c r="J102" s="22"/>
      <c r="K102" s="22"/>
    </row>
    <row r="103" s="59" customFormat="1" ht="20" customHeight="1" spans="1:11">
      <c r="A103" s="22"/>
      <c r="B103" s="22"/>
      <c r="C103" s="22"/>
      <c r="D103" s="22"/>
      <c r="E103" s="22"/>
      <c r="F103" s="22"/>
      <c r="G103" s="22"/>
      <c r="H103" s="22"/>
      <c r="I103" s="22"/>
      <c r="J103" s="22"/>
      <c r="K103" s="22"/>
    </row>
    <row r="104" s="59" customFormat="1" ht="20" customHeight="1" spans="1:11">
      <c r="A104" s="22"/>
      <c r="B104" s="22"/>
      <c r="C104" s="22"/>
      <c r="D104" s="22"/>
      <c r="E104" s="22"/>
      <c r="F104" s="22"/>
      <c r="G104" s="22"/>
      <c r="H104" s="22"/>
      <c r="I104" s="22"/>
      <c r="J104" s="22"/>
      <c r="K104" s="22"/>
    </row>
    <row r="105" s="59" customFormat="1" ht="20" customHeight="1" spans="1:11">
      <c r="A105" s="22"/>
      <c r="B105" s="22"/>
      <c r="C105" s="22"/>
      <c r="D105" s="22"/>
      <c r="E105" s="22"/>
      <c r="F105" s="22"/>
      <c r="G105" s="22"/>
      <c r="H105" s="22"/>
      <c r="I105" s="22"/>
      <c r="J105" s="22"/>
      <c r="K105" s="22"/>
    </row>
    <row r="106" s="59" customFormat="1" ht="20" customHeight="1" spans="1:11">
      <c r="A106" s="22"/>
      <c r="B106" s="22"/>
      <c r="C106" s="22"/>
      <c r="D106" s="22"/>
      <c r="E106" s="22"/>
      <c r="F106" s="22"/>
      <c r="G106" s="22"/>
      <c r="H106" s="22"/>
      <c r="I106" s="22"/>
      <c r="J106" s="22"/>
      <c r="K106" s="22"/>
    </row>
    <row r="107" s="59" customFormat="1" ht="20" customHeight="1" spans="1:11">
      <c r="A107" s="22"/>
      <c r="B107" s="22"/>
      <c r="C107" s="22"/>
      <c r="D107" s="22"/>
      <c r="E107" s="22"/>
      <c r="F107" s="22"/>
      <c r="G107" s="22"/>
      <c r="H107" s="22"/>
      <c r="I107" s="22"/>
      <c r="J107" s="22"/>
      <c r="K107" s="22"/>
    </row>
    <row r="108" s="59" customFormat="1" ht="20" customHeight="1" spans="1:11">
      <c r="A108" s="22"/>
      <c r="B108" s="22"/>
      <c r="C108" s="22"/>
      <c r="D108" s="22"/>
      <c r="E108" s="22"/>
      <c r="F108" s="22"/>
      <c r="G108" s="22"/>
      <c r="H108" s="22"/>
      <c r="I108" s="22"/>
      <c r="J108" s="22"/>
      <c r="K108" s="22"/>
    </row>
    <row r="109" s="59" customFormat="1" ht="20" customHeight="1" spans="1:11">
      <c r="A109" s="22"/>
      <c r="B109" s="22"/>
      <c r="C109" s="22"/>
      <c r="D109" s="22"/>
      <c r="E109" s="22"/>
      <c r="F109" s="22"/>
      <c r="G109" s="22"/>
      <c r="H109" s="22"/>
      <c r="I109" s="22"/>
      <c r="J109" s="22"/>
      <c r="K109" s="22"/>
    </row>
    <row r="110" s="59" customFormat="1" ht="20" customHeight="1" spans="1:11">
      <c r="A110" s="22"/>
      <c r="B110" s="22"/>
      <c r="C110" s="22"/>
      <c r="D110" s="22"/>
      <c r="E110" s="22"/>
      <c r="F110" s="22"/>
      <c r="G110" s="22"/>
      <c r="H110" s="22"/>
      <c r="I110" s="22"/>
      <c r="J110" s="22"/>
      <c r="K110" s="22"/>
    </row>
    <row r="111" s="59" customFormat="1" ht="20" customHeight="1" spans="1:11">
      <c r="A111" s="22"/>
      <c r="B111" s="22"/>
      <c r="C111" s="22"/>
      <c r="D111" s="22"/>
      <c r="E111" s="22"/>
      <c r="F111" s="22"/>
      <c r="G111" s="22"/>
      <c r="H111" s="22"/>
      <c r="I111" s="22"/>
      <c r="J111" s="22"/>
      <c r="K111" s="22"/>
    </row>
    <row r="112" s="59" customFormat="1" ht="20" customHeight="1" spans="1:11">
      <c r="A112" s="22"/>
      <c r="B112" s="22"/>
      <c r="C112" s="22"/>
      <c r="D112" s="22"/>
      <c r="E112" s="22"/>
      <c r="F112" s="22"/>
      <c r="G112" s="22"/>
      <c r="H112" s="22"/>
      <c r="I112" s="22"/>
      <c r="J112" s="22"/>
      <c r="K112" s="22"/>
    </row>
    <row r="113" s="59" customFormat="1" ht="20" customHeight="1" spans="1:11">
      <c r="A113" s="22"/>
      <c r="B113" s="22"/>
      <c r="C113" s="22"/>
      <c r="D113" s="22"/>
      <c r="E113" s="22"/>
      <c r="F113" s="22"/>
      <c r="G113" s="22"/>
      <c r="H113" s="22"/>
      <c r="I113" s="22"/>
      <c r="J113" s="22"/>
      <c r="K113" s="22"/>
    </row>
    <row r="114" s="59" customFormat="1" ht="20" customHeight="1" spans="1:11">
      <c r="A114" s="22"/>
      <c r="B114" s="22"/>
      <c r="C114" s="22"/>
      <c r="D114" s="22"/>
      <c r="E114" s="22"/>
      <c r="F114" s="22"/>
      <c r="G114" s="22"/>
      <c r="H114" s="22"/>
      <c r="I114" s="22"/>
      <c r="J114" s="22"/>
      <c r="K114" s="22"/>
    </row>
    <row r="115" s="59" customFormat="1" ht="20" customHeight="1" spans="1:11">
      <c r="A115" s="22"/>
      <c r="B115" s="22"/>
      <c r="C115" s="22"/>
      <c r="D115" s="22"/>
      <c r="E115" s="22"/>
      <c r="F115" s="22"/>
      <c r="G115" s="22"/>
      <c r="H115" s="22"/>
      <c r="I115" s="22"/>
      <c r="J115" s="22"/>
      <c r="K115" s="22"/>
    </row>
    <row r="116" s="59" customFormat="1" ht="20" customHeight="1" spans="1:11">
      <c r="A116" s="22"/>
      <c r="B116" s="22"/>
      <c r="C116" s="22"/>
      <c r="D116" s="22"/>
      <c r="E116" s="22"/>
      <c r="F116" s="22"/>
      <c r="G116" s="22"/>
      <c r="H116" s="22"/>
      <c r="I116" s="22"/>
      <c r="J116" s="22"/>
      <c r="K116" s="22"/>
    </row>
    <row r="117" s="59" customFormat="1" ht="20" customHeight="1" spans="1:11">
      <c r="A117" s="22"/>
      <c r="B117" s="22"/>
      <c r="C117" s="22"/>
      <c r="D117" s="22"/>
      <c r="E117" s="22"/>
      <c r="F117" s="22"/>
      <c r="G117" s="22"/>
      <c r="H117" s="22"/>
      <c r="I117" s="22"/>
      <c r="J117" s="22"/>
      <c r="K117" s="22"/>
    </row>
    <row r="118" s="59" customFormat="1" ht="20" customHeight="1" spans="1:11">
      <c r="A118" s="22"/>
      <c r="B118" s="22"/>
      <c r="C118" s="22"/>
      <c r="D118" s="22"/>
      <c r="E118" s="22"/>
      <c r="F118" s="22"/>
      <c r="G118" s="22"/>
      <c r="H118" s="22"/>
      <c r="I118" s="22"/>
      <c r="J118" s="22"/>
      <c r="K118" s="22"/>
    </row>
    <row r="119" s="59" customFormat="1" ht="20" customHeight="1" spans="1:11">
      <c r="A119" s="22"/>
      <c r="B119" s="22"/>
      <c r="C119" s="22"/>
      <c r="D119" s="22"/>
      <c r="E119" s="22"/>
      <c r="F119" s="22"/>
      <c r="G119" s="22"/>
      <c r="H119" s="22"/>
      <c r="I119" s="22"/>
      <c r="J119" s="22"/>
      <c r="K119" s="22"/>
    </row>
    <row r="120" s="59" customFormat="1" ht="20" customHeight="1" spans="1:11">
      <c r="A120" s="22"/>
      <c r="B120" s="22"/>
      <c r="C120" s="22"/>
      <c r="D120" s="22"/>
      <c r="E120" s="22"/>
      <c r="F120" s="22"/>
      <c r="G120" s="22"/>
      <c r="H120" s="22"/>
      <c r="I120" s="22"/>
      <c r="J120" s="22"/>
      <c r="K120" s="22"/>
    </row>
    <row r="121" s="59" customFormat="1" ht="20" customHeight="1" spans="1:11">
      <c r="A121" s="22"/>
      <c r="B121" s="22"/>
      <c r="C121" s="22"/>
      <c r="D121" s="22"/>
      <c r="E121" s="22"/>
      <c r="F121" s="22"/>
      <c r="G121" s="22"/>
      <c r="H121" s="22"/>
      <c r="I121" s="22"/>
      <c r="J121" s="22"/>
      <c r="K121" s="22"/>
    </row>
    <row r="122" s="59" customFormat="1" ht="20" customHeight="1" spans="1:11">
      <c r="A122" s="22"/>
      <c r="B122" s="22"/>
      <c r="C122" s="22"/>
      <c r="D122" s="22"/>
      <c r="E122" s="22"/>
      <c r="F122" s="22"/>
      <c r="G122" s="22"/>
      <c r="H122" s="22"/>
      <c r="I122" s="22"/>
      <c r="J122" s="22"/>
      <c r="K122" s="22"/>
    </row>
    <row r="123" s="59" customFormat="1" ht="20" customHeight="1" spans="1:11">
      <c r="A123" s="22"/>
      <c r="B123" s="22"/>
      <c r="C123" s="22"/>
      <c r="D123" s="22"/>
      <c r="E123" s="22"/>
      <c r="F123" s="22"/>
      <c r="G123" s="22"/>
      <c r="H123" s="22"/>
      <c r="I123" s="22"/>
      <c r="J123" s="22"/>
      <c r="K123" s="22"/>
    </row>
    <row r="124" s="59" customFormat="1" ht="20" customHeight="1" spans="1:11">
      <c r="A124" s="22"/>
      <c r="B124" s="22"/>
      <c r="C124" s="22"/>
      <c r="D124" s="22"/>
      <c r="E124" s="22"/>
      <c r="F124" s="22"/>
      <c r="G124" s="22"/>
      <c r="H124" s="22"/>
      <c r="I124" s="22"/>
      <c r="J124" s="22"/>
      <c r="K124" s="22"/>
    </row>
    <row r="125" s="59" customFormat="1" ht="20" customHeight="1" spans="1:11">
      <c r="A125" s="22"/>
      <c r="B125" s="22"/>
      <c r="C125" s="22"/>
      <c r="D125" s="22"/>
      <c r="E125" s="22"/>
      <c r="F125" s="22"/>
      <c r="G125" s="22"/>
      <c r="H125" s="22"/>
      <c r="I125" s="22"/>
      <c r="J125" s="22"/>
      <c r="K125" s="22"/>
    </row>
    <row r="126" s="59" customFormat="1" ht="20" customHeight="1" spans="1:11">
      <c r="A126" s="22"/>
      <c r="B126" s="22"/>
      <c r="C126" s="22"/>
      <c r="D126" s="22"/>
      <c r="E126" s="22"/>
      <c r="F126" s="22"/>
      <c r="G126" s="22"/>
      <c r="H126" s="22"/>
      <c r="I126" s="22"/>
      <c r="J126" s="22"/>
      <c r="K126" s="22"/>
    </row>
    <row r="127" s="59" customFormat="1" ht="20" customHeight="1" spans="1:11">
      <c r="A127" s="22"/>
      <c r="B127" s="22"/>
      <c r="C127" s="22"/>
      <c r="D127" s="22"/>
      <c r="E127" s="22"/>
      <c r="F127" s="22"/>
      <c r="G127" s="22"/>
      <c r="H127" s="22"/>
      <c r="I127" s="22"/>
      <c r="J127" s="22"/>
      <c r="K127" s="22"/>
    </row>
    <row r="128" s="59" customFormat="1" ht="20" customHeight="1" spans="1:11">
      <c r="A128" s="22"/>
      <c r="B128" s="22"/>
      <c r="C128" s="22"/>
      <c r="D128" s="22"/>
      <c r="E128" s="22"/>
      <c r="F128" s="22"/>
      <c r="G128" s="22"/>
      <c r="H128" s="22"/>
      <c r="I128" s="22"/>
      <c r="J128" s="22"/>
      <c r="K128" s="22"/>
    </row>
    <row r="129" s="59" customFormat="1" ht="20" customHeight="1" spans="1:11">
      <c r="A129" s="22"/>
      <c r="B129" s="22"/>
      <c r="C129" s="22"/>
      <c r="D129" s="22"/>
      <c r="E129" s="22"/>
      <c r="F129" s="22"/>
      <c r="G129" s="22"/>
      <c r="H129" s="22"/>
      <c r="I129" s="22"/>
      <c r="J129" s="22"/>
      <c r="K129" s="22"/>
    </row>
    <row r="130" s="59" customFormat="1" ht="20" customHeight="1" spans="1:11">
      <c r="A130" s="22"/>
      <c r="B130" s="22"/>
      <c r="C130" s="22"/>
      <c r="D130" s="22"/>
      <c r="E130" s="22"/>
      <c r="F130" s="22"/>
      <c r="G130" s="22"/>
      <c r="H130" s="22"/>
      <c r="I130" s="22"/>
      <c r="J130" s="22"/>
      <c r="K130" s="22"/>
    </row>
    <row r="131" s="59" customFormat="1" ht="20" customHeight="1" spans="1:11">
      <c r="A131" s="22"/>
      <c r="B131" s="22"/>
      <c r="C131" s="22"/>
      <c r="D131" s="22"/>
      <c r="E131" s="22"/>
      <c r="F131" s="22"/>
      <c r="G131" s="22"/>
      <c r="H131" s="22"/>
      <c r="I131" s="22"/>
      <c r="J131" s="22"/>
      <c r="K131" s="22"/>
    </row>
    <row r="132" s="59" customFormat="1" ht="20" customHeight="1" spans="1:11">
      <c r="A132" s="22"/>
      <c r="B132" s="22"/>
      <c r="C132" s="22"/>
      <c r="D132" s="22"/>
      <c r="E132" s="22"/>
      <c r="F132" s="22"/>
      <c r="G132" s="22"/>
      <c r="H132" s="22"/>
      <c r="I132" s="22"/>
      <c r="J132" s="22"/>
      <c r="K132" s="22"/>
    </row>
    <row r="133" s="59" customFormat="1" ht="20" customHeight="1" spans="1:11">
      <c r="A133" s="22"/>
      <c r="B133" s="22"/>
      <c r="C133" s="22"/>
      <c r="D133" s="22"/>
      <c r="E133" s="22"/>
      <c r="F133" s="22"/>
      <c r="G133" s="22"/>
      <c r="H133" s="22"/>
      <c r="I133" s="22"/>
      <c r="J133" s="22"/>
      <c r="K133" s="22"/>
    </row>
    <row r="134" s="59" customFormat="1" ht="20" customHeight="1" spans="1:11">
      <c r="A134" s="22"/>
      <c r="B134" s="22"/>
      <c r="C134" s="22"/>
      <c r="D134" s="22"/>
      <c r="E134" s="22"/>
      <c r="F134" s="22"/>
      <c r="G134" s="22"/>
      <c r="H134" s="22"/>
      <c r="I134" s="22"/>
      <c r="J134" s="22"/>
      <c r="K134" s="22"/>
    </row>
    <row r="135" s="59" customFormat="1" ht="20" customHeight="1" spans="1:11">
      <c r="A135" s="22"/>
      <c r="B135" s="22"/>
      <c r="C135" s="22"/>
      <c r="D135" s="22"/>
      <c r="E135" s="22"/>
      <c r="F135" s="22"/>
      <c r="G135" s="22"/>
      <c r="H135" s="22"/>
      <c r="I135" s="22"/>
      <c r="J135" s="22"/>
      <c r="K135" s="22"/>
    </row>
    <row r="136" s="59" customFormat="1" ht="20" customHeight="1" spans="1:11">
      <c r="A136" s="22"/>
      <c r="B136" s="22"/>
      <c r="C136" s="22"/>
      <c r="D136" s="22"/>
      <c r="E136" s="22"/>
      <c r="F136" s="22"/>
      <c r="G136" s="22"/>
      <c r="H136" s="22"/>
      <c r="I136" s="22"/>
      <c r="J136" s="22"/>
      <c r="K136" s="22"/>
    </row>
    <row r="137" s="59" customFormat="1" ht="20" customHeight="1" spans="1:11">
      <c r="A137" s="22"/>
      <c r="B137" s="22"/>
      <c r="C137" s="22"/>
      <c r="D137" s="22"/>
      <c r="E137" s="22"/>
      <c r="F137" s="22"/>
      <c r="G137" s="22"/>
      <c r="H137" s="22"/>
      <c r="I137" s="22"/>
      <c r="J137" s="22"/>
      <c r="K137" s="22"/>
    </row>
    <row r="138" s="59" customFormat="1" ht="20" customHeight="1" spans="1:11">
      <c r="A138" s="22"/>
      <c r="B138" s="22"/>
      <c r="C138" s="22"/>
      <c r="D138" s="22"/>
      <c r="E138" s="22"/>
      <c r="F138" s="22"/>
      <c r="G138" s="22"/>
      <c r="H138" s="22"/>
      <c r="I138" s="22"/>
      <c r="J138" s="22"/>
      <c r="K138" s="22"/>
    </row>
    <row r="139" s="59" customFormat="1" ht="20" customHeight="1" spans="1:11">
      <c r="A139" s="22"/>
      <c r="B139" s="22"/>
      <c r="C139" s="22"/>
      <c r="D139" s="22"/>
      <c r="E139" s="22"/>
      <c r="F139" s="22"/>
      <c r="G139" s="22"/>
      <c r="H139" s="22"/>
      <c r="I139" s="22"/>
      <c r="J139" s="22"/>
      <c r="K139" s="22"/>
    </row>
    <row r="140" s="59" customFormat="1" ht="20" customHeight="1" spans="1:11">
      <c r="A140" s="22"/>
      <c r="B140" s="22"/>
      <c r="C140" s="22"/>
      <c r="D140" s="22"/>
      <c r="E140" s="22"/>
      <c r="F140" s="22"/>
      <c r="G140" s="22"/>
      <c r="H140" s="22"/>
      <c r="I140" s="22"/>
      <c r="J140" s="22"/>
      <c r="K140" s="22"/>
    </row>
    <row r="141" s="59" customFormat="1" ht="20" customHeight="1" spans="1:11">
      <c r="A141" s="22"/>
      <c r="B141" s="22"/>
      <c r="C141" s="22"/>
      <c r="D141" s="22"/>
      <c r="E141" s="22"/>
      <c r="F141" s="22"/>
      <c r="G141" s="22"/>
      <c r="H141" s="22"/>
      <c r="I141" s="22"/>
      <c r="J141" s="22"/>
      <c r="K141" s="22"/>
    </row>
    <row r="142" s="59" customFormat="1" ht="20" customHeight="1" spans="1:11">
      <c r="A142" s="22"/>
      <c r="B142" s="22"/>
      <c r="C142" s="22"/>
      <c r="D142" s="22"/>
      <c r="E142" s="22"/>
      <c r="F142" s="22"/>
      <c r="G142" s="22"/>
      <c r="H142" s="22"/>
      <c r="I142" s="22"/>
      <c r="J142" s="22"/>
      <c r="K142" s="22"/>
    </row>
    <row r="143" s="59" customFormat="1" ht="20" customHeight="1" spans="1:11">
      <c r="A143" s="22"/>
      <c r="B143" s="22"/>
      <c r="C143" s="22"/>
      <c r="D143" s="22"/>
      <c r="E143" s="22"/>
      <c r="F143" s="22"/>
      <c r="G143" s="22"/>
      <c r="H143" s="22"/>
      <c r="I143" s="22"/>
      <c r="J143" s="22"/>
      <c r="K143" s="22"/>
    </row>
    <row r="144" s="59" customFormat="1" ht="20" customHeight="1" spans="1:11">
      <c r="A144" s="22"/>
      <c r="B144" s="22"/>
      <c r="C144" s="22"/>
      <c r="D144" s="22"/>
      <c r="E144" s="22"/>
      <c r="F144" s="22"/>
      <c r="G144" s="22"/>
      <c r="H144" s="22"/>
      <c r="I144" s="22"/>
      <c r="J144" s="22"/>
      <c r="K144" s="22"/>
    </row>
    <row r="145" s="59" customFormat="1" ht="20" customHeight="1" spans="1:11">
      <c r="A145" s="22"/>
      <c r="B145" s="22"/>
      <c r="C145" s="22"/>
      <c r="D145" s="22"/>
      <c r="E145" s="22"/>
      <c r="F145" s="22"/>
      <c r="G145" s="22"/>
      <c r="H145" s="22"/>
      <c r="I145" s="22"/>
      <c r="J145" s="22"/>
      <c r="K145" s="22"/>
    </row>
    <row r="146" s="59" customFormat="1" ht="20" customHeight="1" spans="1:11">
      <c r="A146" s="22"/>
      <c r="B146" s="22"/>
      <c r="C146" s="22"/>
      <c r="D146" s="22"/>
      <c r="E146" s="22"/>
      <c r="F146" s="22"/>
      <c r="G146" s="22"/>
      <c r="H146" s="22"/>
      <c r="I146" s="22"/>
      <c r="J146" s="22"/>
      <c r="K146" s="22"/>
    </row>
    <row r="147" s="59" customFormat="1" ht="20" customHeight="1" spans="1:11">
      <c r="A147" s="22"/>
      <c r="B147" s="22"/>
      <c r="C147" s="22"/>
      <c r="D147" s="22"/>
      <c r="E147" s="22"/>
      <c r="F147" s="22"/>
      <c r="G147" s="22"/>
      <c r="H147" s="22"/>
      <c r="I147" s="22"/>
      <c r="J147" s="22"/>
      <c r="K147" s="22"/>
    </row>
    <row r="148" s="59" customFormat="1" ht="20" customHeight="1" spans="1:11">
      <c r="A148" s="22"/>
      <c r="B148" s="22"/>
      <c r="C148" s="22"/>
      <c r="D148" s="22"/>
      <c r="E148" s="22"/>
      <c r="F148" s="22"/>
      <c r="G148" s="22"/>
      <c r="H148" s="22"/>
      <c r="I148" s="22"/>
      <c r="J148" s="22"/>
      <c r="K148" s="22"/>
    </row>
    <row r="149" s="59" customFormat="1" ht="20" customHeight="1" spans="1:11">
      <c r="A149" s="22"/>
      <c r="B149" s="22"/>
      <c r="C149" s="22"/>
      <c r="D149" s="22"/>
      <c r="E149" s="22"/>
      <c r="F149" s="22"/>
      <c r="G149" s="22"/>
      <c r="H149" s="22"/>
      <c r="I149" s="22"/>
      <c r="J149" s="22"/>
      <c r="K149" s="22"/>
    </row>
    <row r="150" s="59" customFormat="1" ht="20" customHeight="1" spans="1:11">
      <c r="A150" s="22"/>
      <c r="B150" s="22"/>
      <c r="C150" s="22"/>
      <c r="D150" s="22"/>
      <c r="E150" s="22"/>
      <c r="F150" s="22"/>
      <c r="G150" s="22"/>
      <c r="H150" s="22"/>
      <c r="I150" s="22"/>
      <c r="J150" s="22"/>
      <c r="K150" s="22"/>
    </row>
    <row r="151" s="59" customFormat="1" ht="20" customHeight="1" spans="1:11">
      <c r="A151" s="22"/>
      <c r="B151" s="22"/>
      <c r="C151" s="22"/>
      <c r="D151" s="22"/>
      <c r="E151" s="22"/>
      <c r="F151" s="22"/>
      <c r="G151" s="22"/>
      <c r="H151" s="22"/>
      <c r="I151" s="22"/>
      <c r="J151" s="22"/>
      <c r="K151" s="22"/>
    </row>
    <row r="152" s="59" customFormat="1" ht="20" customHeight="1" spans="1:11">
      <c r="A152" s="22"/>
      <c r="B152" s="22"/>
      <c r="C152" s="22"/>
      <c r="D152" s="22"/>
      <c r="E152" s="22"/>
      <c r="F152" s="22"/>
      <c r="G152" s="22"/>
      <c r="H152" s="22"/>
      <c r="I152" s="22"/>
      <c r="J152" s="22"/>
      <c r="K152" s="22"/>
    </row>
    <row r="153" s="59" customFormat="1" ht="20" customHeight="1" spans="1:11">
      <c r="A153" s="22"/>
      <c r="B153" s="22"/>
      <c r="C153" s="22"/>
      <c r="D153" s="22"/>
      <c r="E153" s="22"/>
      <c r="F153" s="22"/>
      <c r="G153" s="22"/>
      <c r="H153" s="22"/>
      <c r="I153" s="22"/>
      <c r="J153" s="22"/>
      <c r="K153" s="22"/>
    </row>
    <row r="154" s="59" customFormat="1" ht="20" customHeight="1" spans="1:11">
      <c r="A154" s="22"/>
      <c r="B154" s="22"/>
      <c r="C154" s="22"/>
      <c r="D154" s="22"/>
      <c r="E154" s="22"/>
      <c r="F154" s="22"/>
      <c r="G154" s="22"/>
      <c r="H154" s="22"/>
      <c r="I154" s="22"/>
      <c r="J154" s="22"/>
      <c r="K154" s="22"/>
    </row>
    <row r="155" s="59" customFormat="1" ht="20" customHeight="1" spans="1:11">
      <c r="A155" s="22"/>
      <c r="B155" s="22"/>
      <c r="C155" s="22"/>
      <c r="D155" s="22"/>
      <c r="E155" s="22"/>
      <c r="F155" s="22"/>
      <c r="G155" s="22"/>
      <c r="H155" s="22"/>
      <c r="I155" s="22"/>
      <c r="J155" s="22"/>
      <c r="K155" s="22"/>
    </row>
    <row r="156" s="59" customFormat="1" ht="20" customHeight="1" spans="1:11">
      <c r="A156" s="22"/>
      <c r="B156" s="22"/>
      <c r="C156" s="22"/>
      <c r="D156" s="22"/>
      <c r="E156" s="22"/>
      <c r="F156" s="22"/>
      <c r="G156" s="22"/>
      <c r="H156" s="22"/>
      <c r="I156" s="22"/>
      <c r="J156" s="22"/>
      <c r="K156" s="22"/>
    </row>
    <row r="157" s="59" customFormat="1" ht="20" customHeight="1" spans="1:11">
      <c r="A157" s="22"/>
      <c r="B157" s="22"/>
      <c r="C157" s="22"/>
      <c r="D157" s="22"/>
      <c r="E157" s="22"/>
      <c r="F157" s="22"/>
      <c r="G157" s="22"/>
      <c r="H157" s="22"/>
      <c r="I157" s="22"/>
      <c r="J157" s="22"/>
      <c r="K157" s="22"/>
    </row>
    <row r="158" s="59" customFormat="1" ht="20" customHeight="1" spans="1:11">
      <c r="A158" s="22"/>
      <c r="B158" s="22"/>
      <c r="C158" s="22"/>
      <c r="D158" s="22"/>
      <c r="E158" s="22"/>
      <c r="F158" s="22"/>
      <c r="G158" s="22"/>
      <c r="H158" s="22"/>
      <c r="I158" s="22"/>
      <c r="J158" s="22"/>
      <c r="K158" s="22"/>
    </row>
    <row r="159" s="59" customFormat="1" ht="20" customHeight="1" spans="1:11">
      <c r="A159" s="22"/>
      <c r="B159" s="22"/>
      <c r="C159" s="22"/>
      <c r="D159" s="22"/>
      <c r="E159" s="22"/>
      <c r="F159" s="22"/>
      <c r="G159" s="22"/>
      <c r="H159" s="22"/>
      <c r="I159" s="22"/>
      <c r="J159" s="22"/>
      <c r="K159" s="22"/>
    </row>
    <row r="160" s="59" customFormat="1" ht="20" customHeight="1" spans="1:11">
      <c r="A160" s="22"/>
      <c r="B160" s="22"/>
      <c r="C160" s="22"/>
      <c r="D160" s="22"/>
      <c r="E160" s="22"/>
      <c r="F160" s="22"/>
      <c r="G160" s="22"/>
      <c r="H160" s="22"/>
      <c r="I160" s="22"/>
      <c r="J160" s="22"/>
      <c r="K160" s="22"/>
    </row>
    <row r="161" s="59" customFormat="1" ht="20" customHeight="1" spans="1:11">
      <c r="A161" s="22"/>
      <c r="B161" s="22"/>
      <c r="C161" s="22"/>
      <c r="D161" s="22"/>
      <c r="E161" s="22"/>
      <c r="F161" s="22"/>
      <c r="G161" s="22"/>
      <c r="H161" s="22"/>
      <c r="I161" s="22"/>
      <c r="J161" s="22"/>
      <c r="K161" s="22"/>
    </row>
    <row r="162" s="59" customFormat="1" ht="20" customHeight="1" spans="1:11">
      <c r="A162" s="22"/>
      <c r="B162" s="22"/>
      <c r="C162" s="22"/>
      <c r="D162" s="22"/>
      <c r="E162" s="22"/>
      <c r="F162" s="22"/>
      <c r="G162" s="22"/>
      <c r="H162" s="22"/>
      <c r="I162" s="22"/>
      <c r="J162" s="22"/>
      <c r="K162" s="22"/>
    </row>
    <row r="163" s="59" customFormat="1" ht="20" customHeight="1" spans="1:11">
      <c r="A163" s="22"/>
      <c r="B163" s="22"/>
      <c r="C163" s="22"/>
      <c r="D163" s="22"/>
      <c r="E163" s="22"/>
      <c r="F163" s="22"/>
      <c r="G163" s="22"/>
      <c r="H163" s="22"/>
      <c r="I163" s="22"/>
      <c r="J163" s="22"/>
      <c r="K163" s="22"/>
    </row>
    <row r="164" s="59" customFormat="1" ht="20" customHeight="1" spans="1:11">
      <c r="A164" s="22"/>
      <c r="B164" s="22"/>
      <c r="C164" s="22"/>
      <c r="D164" s="22"/>
      <c r="E164" s="22"/>
      <c r="F164" s="22"/>
      <c r="G164" s="22"/>
      <c r="H164" s="22"/>
      <c r="I164" s="22"/>
      <c r="J164" s="22"/>
      <c r="K164" s="22"/>
    </row>
    <row r="165" s="59" customFormat="1" ht="20" customHeight="1" spans="1:11">
      <c r="A165" s="22"/>
      <c r="B165" s="22"/>
      <c r="C165" s="22"/>
      <c r="D165" s="22"/>
      <c r="E165" s="22"/>
      <c r="F165" s="22"/>
      <c r="G165" s="22"/>
      <c r="H165" s="22"/>
      <c r="I165" s="22"/>
      <c r="J165" s="22"/>
      <c r="K165" s="22"/>
    </row>
    <row r="166" s="59" customFormat="1" ht="20" customHeight="1" spans="1:11">
      <c r="A166" s="22"/>
      <c r="B166" s="22"/>
      <c r="C166" s="22"/>
      <c r="D166" s="22"/>
      <c r="E166" s="22"/>
      <c r="F166" s="22"/>
      <c r="G166" s="22"/>
      <c r="H166" s="22"/>
      <c r="I166" s="22"/>
      <c r="J166" s="22"/>
      <c r="K166" s="22"/>
    </row>
    <row r="167" s="59" customFormat="1" ht="20" customHeight="1" spans="1:11">
      <c r="A167" s="22"/>
      <c r="B167" s="22"/>
      <c r="C167" s="22"/>
      <c r="D167" s="22"/>
      <c r="E167" s="22"/>
      <c r="F167" s="22"/>
      <c r="G167" s="22"/>
      <c r="H167" s="22"/>
      <c r="I167" s="22"/>
      <c r="J167" s="22"/>
      <c r="K167" s="22"/>
    </row>
    <row r="168" s="59" customFormat="1" ht="20" customHeight="1" spans="1:11">
      <c r="A168" s="22"/>
      <c r="B168" s="22"/>
      <c r="C168" s="22"/>
      <c r="D168" s="22"/>
      <c r="E168" s="22"/>
      <c r="F168" s="22"/>
      <c r="G168" s="22"/>
      <c r="H168" s="22"/>
      <c r="I168" s="22"/>
      <c r="J168" s="22"/>
      <c r="K168" s="22"/>
    </row>
    <row r="169" s="59" customFormat="1" ht="20" customHeight="1" spans="1:11">
      <c r="A169" s="22"/>
      <c r="B169" s="22"/>
      <c r="C169" s="22"/>
      <c r="D169" s="22"/>
      <c r="E169" s="22"/>
      <c r="F169" s="22"/>
      <c r="G169" s="22"/>
      <c r="H169" s="22"/>
      <c r="I169" s="22"/>
      <c r="J169" s="22"/>
      <c r="K169" s="22"/>
    </row>
    <row r="170" s="59" customFormat="1" ht="20" customHeight="1" spans="1:11">
      <c r="A170" s="22"/>
      <c r="B170" s="22"/>
      <c r="C170" s="22"/>
      <c r="D170" s="22"/>
      <c r="E170" s="22"/>
      <c r="F170" s="22"/>
      <c r="G170" s="22"/>
      <c r="H170" s="22"/>
      <c r="I170" s="22"/>
      <c r="J170" s="22"/>
      <c r="K170" s="22"/>
    </row>
    <row r="171" s="59" customFormat="1" ht="20" customHeight="1" spans="1:11">
      <c r="A171" s="22"/>
      <c r="B171" s="22"/>
      <c r="C171" s="22"/>
      <c r="D171" s="22"/>
      <c r="E171" s="22"/>
      <c r="F171" s="22"/>
      <c r="G171" s="22"/>
      <c r="H171" s="22"/>
      <c r="I171" s="22"/>
      <c r="J171" s="22"/>
      <c r="K171" s="22"/>
    </row>
    <row r="172" s="59" customFormat="1" ht="20" customHeight="1" spans="1:11">
      <c r="A172" s="22"/>
      <c r="B172" s="22"/>
      <c r="C172" s="22"/>
      <c r="D172" s="22"/>
      <c r="E172" s="22"/>
      <c r="F172" s="22"/>
      <c r="G172" s="22"/>
      <c r="H172" s="22"/>
      <c r="I172" s="22"/>
      <c r="J172" s="22"/>
      <c r="K172" s="22"/>
    </row>
    <row r="173" s="59" customFormat="1" ht="20" customHeight="1" spans="1:11">
      <c r="A173" s="22"/>
      <c r="B173" s="22"/>
      <c r="C173" s="22"/>
      <c r="D173" s="22"/>
      <c r="E173" s="22"/>
      <c r="F173" s="22"/>
      <c r="G173" s="22"/>
      <c r="H173" s="22"/>
      <c r="I173" s="22"/>
      <c r="J173" s="22"/>
      <c r="K173" s="22"/>
    </row>
    <row r="174" s="59" customFormat="1" ht="20" customHeight="1" spans="1:11">
      <c r="A174" s="22"/>
      <c r="B174" s="22"/>
      <c r="C174" s="22"/>
      <c r="D174" s="22"/>
      <c r="E174" s="22"/>
      <c r="F174" s="22"/>
      <c r="G174" s="22"/>
      <c r="H174" s="22"/>
      <c r="I174" s="22"/>
      <c r="J174" s="22"/>
      <c r="K174" s="22"/>
    </row>
    <row r="175" s="59" customFormat="1" ht="20" customHeight="1" spans="1:11">
      <c r="A175" s="22"/>
      <c r="B175" s="22"/>
      <c r="C175" s="22"/>
      <c r="D175" s="22"/>
      <c r="E175" s="22"/>
      <c r="F175" s="22"/>
      <c r="G175" s="22"/>
      <c r="H175" s="22"/>
      <c r="I175" s="22"/>
      <c r="J175" s="22"/>
      <c r="K175" s="22"/>
    </row>
    <row r="176" s="59" customFormat="1" ht="20" customHeight="1" spans="1:11">
      <c r="A176" s="22"/>
      <c r="B176" s="22"/>
      <c r="C176" s="22"/>
      <c r="D176" s="22"/>
      <c r="E176" s="22"/>
      <c r="F176" s="22"/>
      <c r="G176" s="22"/>
      <c r="H176" s="22"/>
      <c r="I176" s="22"/>
      <c r="J176" s="22"/>
      <c r="K176" s="22"/>
    </row>
    <row r="177" s="59" customFormat="1" ht="20" customHeight="1" spans="1:11">
      <c r="A177" s="22"/>
      <c r="B177" s="22"/>
      <c r="C177" s="22"/>
      <c r="D177" s="22"/>
      <c r="E177" s="22"/>
      <c r="F177" s="22"/>
      <c r="G177" s="22"/>
      <c r="H177" s="22"/>
      <c r="I177" s="22"/>
      <c r="J177" s="22"/>
      <c r="K177" s="22"/>
    </row>
    <row r="178" s="59" customFormat="1" ht="20" customHeight="1" spans="1:11">
      <c r="A178" s="22"/>
      <c r="B178" s="22"/>
      <c r="C178" s="22"/>
      <c r="D178" s="22"/>
      <c r="E178" s="22"/>
      <c r="F178" s="22"/>
      <c r="G178" s="22"/>
      <c r="H178" s="22"/>
      <c r="I178" s="22"/>
      <c r="J178" s="22"/>
      <c r="K178" s="22"/>
    </row>
    <row r="179" s="59" customFormat="1" ht="20" customHeight="1" spans="1:11">
      <c r="A179" s="22"/>
      <c r="B179" s="22"/>
      <c r="C179" s="22"/>
      <c r="D179" s="22"/>
      <c r="E179" s="22"/>
      <c r="F179" s="22"/>
      <c r="G179" s="22"/>
      <c r="H179" s="22"/>
      <c r="I179" s="22"/>
      <c r="J179" s="22"/>
      <c r="K179" s="22"/>
    </row>
    <row r="180" s="59" customFormat="1" ht="20" customHeight="1" spans="1:11">
      <c r="A180" s="22"/>
      <c r="B180" s="22"/>
      <c r="C180" s="22"/>
      <c r="D180" s="22"/>
      <c r="E180" s="22"/>
      <c r="F180" s="22"/>
      <c r="G180" s="22"/>
      <c r="H180" s="22"/>
      <c r="I180" s="22"/>
      <c r="J180" s="22"/>
      <c r="K180" s="22"/>
    </row>
    <row r="181" s="59" customFormat="1" ht="20" customHeight="1" spans="1:11">
      <c r="A181" s="22"/>
      <c r="B181" s="22"/>
      <c r="C181" s="22"/>
      <c r="D181" s="22"/>
      <c r="E181" s="22"/>
      <c r="F181" s="22"/>
      <c r="G181" s="22"/>
      <c r="H181" s="22"/>
      <c r="I181" s="22"/>
      <c r="J181" s="22"/>
      <c r="K181" s="22"/>
    </row>
    <row r="182" s="59" customFormat="1" ht="20" customHeight="1" spans="1:11">
      <c r="A182" s="22"/>
      <c r="B182" s="22"/>
      <c r="C182" s="22"/>
      <c r="D182" s="22"/>
      <c r="E182" s="22"/>
      <c r="F182" s="22"/>
      <c r="G182" s="22"/>
      <c r="H182" s="22"/>
      <c r="I182" s="22"/>
      <c r="J182" s="22"/>
      <c r="K182" s="22"/>
    </row>
    <row r="183" s="59" customFormat="1" ht="20" customHeight="1" spans="1:11">
      <c r="A183" s="22"/>
      <c r="B183" s="22"/>
      <c r="C183" s="22"/>
      <c r="D183" s="22"/>
      <c r="E183" s="22"/>
      <c r="F183" s="22"/>
      <c r="G183" s="22"/>
      <c r="H183" s="22"/>
      <c r="I183" s="22"/>
      <c r="J183" s="22"/>
      <c r="K183" s="22"/>
    </row>
    <row r="184" s="59" customFormat="1" ht="20" customHeight="1" spans="1:11">
      <c r="A184" s="22"/>
      <c r="B184" s="22"/>
      <c r="C184" s="22"/>
      <c r="D184" s="22"/>
      <c r="E184" s="22"/>
      <c r="F184" s="22"/>
      <c r="G184" s="22"/>
      <c r="H184" s="22"/>
      <c r="I184" s="22"/>
      <c r="J184" s="22"/>
      <c r="K184" s="22"/>
    </row>
    <row r="185" s="59" customFormat="1" ht="20" customHeight="1" spans="1:11">
      <c r="A185" s="22"/>
      <c r="B185" s="22"/>
      <c r="C185" s="22"/>
      <c r="D185" s="22"/>
      <c r="E185" s="22"/>
      <c r="F185" s="22"/>
      <c r="G185" s="22"/>
      <c r="H185" s="22"/>
      <c r="I185" s="22"/>
      <c r="J185" s="22"/>
      <c r="K185" s="22"/>
    </row>
    <row r="186" s="59" customFormat="1" ht="20" customHeight="1" spans="1:11">
      <c r="A186" s="22"/>
      <c r="B186" s="22"/>
      <c r="C186" s="22"/>
      <c r="D186" s="22"/>
      <c r="E186" s="22"/>
      <c r="F186" s="22"/>
      <c r="G186" s="22"/>
      <c r="H186" s="22"/>
      <c r="I186" s="22"/>
      <c r="J186" s="22"/>
      <c r="K186" s="22"/>
    </row>
    <row r="187" s="59" customFormat="1" ht="20" customHeight="1" spans="1:11">
      <c r="A187" s="22"/>
      <c r="B187" s="22"/>
      <c r="C187" s="22"/>
      <c r="D187" s="22"/>
      <c r="E187" s="22"/>
      <c r="F187" s="22"/>
      <c r="G187" s="22"/>
      <c r="H187" s="22"/>
      <c r="I187" s="22"/>
      <c r="J187" s="22"/>
      <c r="K187" s="22"/>
    </row>
    <row r="188" s="59" customFormat="1" ht="20" customHeight="1" spans="1:11">
      <c r="A188" s="22"/>
      <c r="B188" s="22"/>
      <c r="C188" s="22"/>
      <c r="D188" s="22"/>
      <c r="E188" s="22"/>
      <c r="F188" s="22"/>
      <c r="G188" s="22"/>
      <c r="H188" s="22"/>
      <c r="I188" s="22"/>
      <c r="J188" s="22"/>
      <c r="K188" s="22"/>
    </row>
    <row r="189" s="59" customFormat="1" ht="20" customHeight="1" spans="1:11">
      <c r="A189" s="22"/>
      <c r="B189" s="22"/>
      <c r="C189" s="22"/>
      <c r="D189" s="22"/>
      <c r="E189" s="22"/>
      <c r="F189" s="22"/>
      <c r="G189" s="22"/>
      <c r="H189" s="22"/>
      <c r="I189" s="22"/>
      <c r="J189" s="22"/>
      <c r="K189" s="22"/>
    </row>
    <row r="190" s="59" customFormat="1" ht="20" customHeight="1" spans="1:11">
      <c r="A190" s="22"/>
      <c r="B190" s="22"/>
      <c r="C190" s="22"/>
      <c r="D190" s="22"/>
      <c r="E190" s="22"/>
      <c r="F190" s="22"/>
      <c r="G190" s="22"/>
      <c r="H190" s="22"/>
      <c r="I190" s="22"/>
      <c r="J190" s="22"/>
      <c r="K190" s="22"/>
    </row>
    <row r="191" s="59" customFormat="1" ht="20" customHeight="1" spans="1:11">
      <c r="A191" s="22"/>
      <c r="B191" s="22"/>
      <c r="C191" s="22"/>
      <c r="D191" s="22"/>
      <c r="E191" s="22"/>
      <c r="F191" s="22"/>
      <c r="G191" s="22"/>
      <c r="H191" s="22"/>
      <c r="I191" s="22"/>
      <c r="J191" s="22"/>
      <c r="K191" s="22"/>
    </row>
    <row r="192" s="59" customFormat="1" ht="20" customHeight="1" spans="1:11">
      <c r="A192" s="22"/>
      <c r="B192" s="22"/>
      <c r="C192" s="22"/>
      <c r="D192" s="22"/>
      <c r="E192" s="22"/>
      <c r="F192" s="22"/>
      <c r="G192" s="22"/>
      <c r="H192" s="22"/>
      <c r="I192" s="22"/>
      <c r="J192" s="22"/>
      <c r="K192" s="22"/>
    </row>
    <row r="193" s="59" customFormat="1" ht="20" customHeight="1" spans="1:11">
      <c r="A193" s="22"/>
      <c r="B193" s="22"/>
      <c r="C193" s="22"/>
      <c r="D193" s="22"/>
      <c r="E193" s="22"/>
      <c r="F193" s="22"/>
      <c r="G193" s="22"/>
      <c r="H193" s="22"/>
      <c r="I193" s="22"/>
      <c r="J193" s="22"/>
      <c r="K193" s="22"/>
    </row>
    <row r="194" s="59" customFormat="1" ht="20" customHeight="1" spans="1:11">
      <c r="A194" s="22"/>
      <c r="B194" s="22"/>
      <c r="C194" s="22"/>
      <c r="D194" s="22"/>
      <c r="E194" s="22"/>
      <c r="F194" s="22"/>
      <c r="G194" s="22"/>
      <c r="H194" s="22"/>
      <c r="I194" s="22"/>
      <c r="J194" s="22"/>
      <c r="K194" s="22"/>
    </row>
    <row r="195" s="59" customFormat="1" ht="20" customHeight="1" spans="1:11">
      <c r="A195" s="22"/>
      <c r="B195" s="22"/>
      <c r="C195" s="22"/>
      <c r="D195" s="22"/>
      <c r="E195" s="22"/>
      <c r="F195" s="22"/>
      <c r="G195" s="22"/>
      <c r="H195" s="22"/>
      <c r="I195" s="22"/>
      <c r="J195" s="22"/>
      <c r="K195" s="22"/>
    </row>
    <row r="196" s="59" customFormat="1" ht="20" customHeight="1" spans="1:11">
      <c r="A196" s="22"/>
      <c r="B196" s="22"/>
      <c r="C196" s="22"/>
      <c r="D196" s="22"/>
      <c r="E196" s="22"/>
      <c r="F196" s="22"/>
      <c r="G196" s="22"/>
      <c r="H196" s="22"/>
      <c r="I196" s="22"/>
      <c r="J196" s="22"/>
      <c r="K196" s="22"/>
    </row>
    <row r="197" s="59" customFormat="1" ht="20" customHeight="1" spans="1:11">
      <c r="A197" s="22"/>
      <c r="B197" s="22"/>
      <c r="C197" s="22"/>
      <c r="D197" s="22"/>
      <c r="E197" s="22"/>
      <c r="F197" s="22"/>
      <c r="G197" s="22"/>
      <c r="H197" s="22"/>
      <c r="I197" s="22"/>
      <c r="J197" s="22"/>
      <c r="K197" s="22"/>
    </row>
    <row r="198" s="59" customFormat="1" ht="20" customHeight="1" spans="1:11">
      <c r="A198" s="22"/>
      <c r="B198" s="22"/>
      <c r="C198" s="22"/>
      <c r="D198" s="22"/>
      <c r="E198" s="22"/>
      <c r="F198" s="22"/>
      <c r="G198" s="22"/>
      <c r="H198" s="22"/>
      <c r="I198" s="22"/>
      <c r="J198" s="22"/>
      <c r="K198" s="22"/>
    </row>
    <row r="199" s="59" customFormat="1" ht="20" customHeight="1" spans="1:11">
      <c r="A199" s="22"/>
      <c r="B199" s="22"/>
      <c r="C199" s="22"/>
      <c r="D199" s="22"/>
      <c r="E199" s="22"/>
      <c r="F199" s="22"/>
      <c r="G199" s="22"/>
      <c r="H199" s="22"/>
      <c r="I199" s="22"/>
      <c r="J199" s="22"/>
      <c r="K199" s="22"/>
    </row>
    <row r="200" s="59" customFormat="1" ht="20" customHeight="1" spans="1:11">
      <c r="A200" s="22"/>
      <c r="B200" s="22"/>
      <c r="C200" s="22"/>
      <c r="D200" s="22"/>
      <c r="E200" s="22"/>
      <c r="F200" s="22"/>
      <c r="G200" s="22"/>
      <c r="H200" s="22"/>
      <c r="I200" s="22"/>
      <c r="J200" s="22"/>
      <c r="K200" s="22"/>
    </row>
    <row r="201" s="59" customFormat="1" ht="20" customHeight="1" spans="1:11">
      <c r="A201" s="22"/>
      <c r="B201" s="22"/>
      <c r="C201" s="22"/>
      <c r="D201" s="22"/>
      <c r="E201" s="22"/>
      <c r="F201" s="22"/>
      <c r="G201" s="22"/>
      <c r="H201" s="22"/>
      <c r="I201" s="22"/>
      <c r="J201" s="22"/>
      <c r="K201" s="22"/>
    </row>
    <row r="202" s="59" customFormat="1" ht="20" customHeight="1"/>
  </sheetData>
  <mergeCells count="2">
    <mergeCell ref="A2:G2"/>
    <mergeCell ref="A3:G3"/>
  </mergeCells>
  <hyperlinks>
    <hyperlink ref="A1" location="'索引目录'!B6" display="返回索引页"/>
    <hyperlink ref="B1" location="'汇总表'!A1" display="返回"/>
    <hyperlink ref="B6" location="'流动汇总'!B1" display="一、流动资产合计"/>
    <hyperlink ref="B7" location="'流动汇总'!B6" display="货币资金"/>
    <hyperlink ref="B8" location="'流动汇总'!B7" display="交易性金融资产"/>
    <hyperlink ref="B9" location="'流动汇总'!B8" display="应收票据"/>
    <hyperlink ref="B10" location="'流动汇总'!B9" display="应收账款"/>
    <hyperlink ref="B11" location="'流动汇总'!B10" display="预付款项"/>
    <hyperlink ref="B12" location="'流动汇总'!B11" display="应收利息"/>
    <hyperlink ref="B13" location="'流动汇总'!B12" display="应收股利"/>
    <hyperlink ref="B14" location="'流动汇总'!B13" display="其他应收款"/>
    <hyperlink ref="B15" location="'流动汇总'!B14" display="存货"/>
    <hyperlink ref="B16" location="'流动汇总'!B15" display="一年内到期的非流动资产"/>
    <hyperlink ref="B17" location="'流动汇总'!B16" display="其他流动资产"/>
    <hyperlink ref="B19" location="'非流动资产评估汇总'!B1" display="二、非流动资产合计"/>
    <hyperlink ref="B20" location="'非流动资产评估汇总'!B6" display="可供出售金融资产"/>
    <hyperlink ref="B21" location="'非流动资产评估汇总'!B7" display="持有至到期投资"/>
    <hyperlink ref="B22" location="'非流动资产评估汇总'!B8" display="长期应收款"/>
    <hyperlink ref="B23" location="'非流动资产评估汇总'!B9" display="长期股权投资"/>
    <hyperlink ref="B24" location="'非流动资产评估汇总'!B10" display="投资性房地产"/>
    <hyperlink ref="B25" location="'非流动资产评估汇总'!B11" display="固定资产"/>
    <hyperlink ref="B26" location="'非流动资产评估汇总'!B12" display="在建工程"/>
    <hyperlink ref="B27" location="'非流动资产评估汇总'!B13" display="工程物资"/>
    <hyperlink ref="B28" location="'非流动资产评估汇总'!B14" display="固定资产清理"/>
    <hyperlink ref="B29" location="'非流动资产评估汇总'!B15" display="生产性生物资产"/>
    <hyperlink ref="B30" location="'非流动资产评估汇总'!B16" display="油气资产"/>
    <hyperlink ref="B31" location="'非流动资产评估汇总'!B17" display="无形资产"/>
    <hyperlink ref="B32" location="'非流动资产评估汇总'!B18" display="开发支出"/>
    <hyperlink ref="B33" location="'非流动资产评估汇总'!B19" display="商誉"/>
    <hyperlink ref="B34" location="'非流动资产评估汇总'!B20" display="长期待摊费用"/>
    <hyperlink ref="B35" location="'非流动资产评估汇总'!B21" display="递延所得税资产"/>
    <hyperlink ref="B36" location="'非流动资产评估汇总'!B22" display="其他非流动资产"/>
    <hyperlink ref="B38" location="'流动负债汇总'!B1" display="四、流动负债合计"/>
    <hyperlink ref="B39" location="'流动负债汇总'!B6" display="短期借款"/>
    <hyperlink ref="B40" location="'流动负债汇总'!B7" display="交易性金融负债"/>
    <hyperlink ref="B41" location="'流动负债汇总'!B8" display="应付票据"/>
    <hyperlink ref="B42" location="'流动负债汇总'!B9" display="应付账款"/>
    <hyperlink ref="B43" location="'流动负债汇总'!B10" display="预收款项"/>
    <hyperlink ref="B44" location="'流动负债汇总'!B11" display="应付职工薪酬"/>
    <hyperlink ref="B45" location="'流动负债汇总'!B12" display="应交税费"/>
    <hyperlink ref="B46" location="'流动负债汇总'!B13" display="应付利息"/>
    <hyperlink ref="B47" location="'流动负债汇总'!B14" display="应付股利"/>
    <hyperlink ref="B48" location="'流动负债汇总'!B15" display="其他应付款"/>
    <hyperlink ref="B49" location="'流动负债汇总'!B16" display="一年内到期的非流动负债"/>
    <hyperlink ref="B50" location="'流动负债汇总'!B17" display="其他流动负债"/>
    <hyperlink ref="B52" location="'非流动负债汇总 '!B1" display="五、非流动负债合计"/>
    <hyperlink ref="B53" location="'非流动负债汇总 '!B6" display="长期借款"/>
    <hyperlink ref="B54" location="'非流动负债汇总 '!B7" display="应付债券"/>
    <hyperlink ref="B55" location="'非流动负债汇总 '!B8" display="长期应付款"/>
    <hyperlink ref="B56" location="'非流动负债汇总 '!B9" display="专项应付款"/>
    <hyperlink ref="B57" location="'非流动负债汇总 '!B10" display="预计负债"/>
    <hyperlink ref="B58" location="'非流动负债汇总 '!B11" display="递延所得税负债"/>
    <hyperlink ref="B59" location="'非流动负债汇总 '!B12" display="其他非流动负债"/>
  </hyperlinks>
  <printOptions horizontalCentered="1"/>
  <pageMargins left="0.700694444444445" right="0.700694444444445" top="0.751388888888889" bottom="0.751388888888889" header="0.298611111111111" footer="0.298611111111111"/>
  <pageSetup paperSize="9" scale="69" orientation="landscape" horizontalDpi="600"/>
  <headerFooter/>
  <rowBreaks count="1" manualBreakCount="1">
    <brk id="37" max="16383" man="1"/>
  </rowBreak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7"/>
  <sheetViews>
    <sheetView view="pageBreakPreview" zoomScaleNormal="100" topLeftCell="A9" workbookViewId="0">
      <selection activeCell="E6" sqref="E6"/>
    </sheetView>
  </sheetViews>
  <sheetFormatPr defaultColWidth="9.81481481481481" defaultRowHeight="14.4"/>
  <cols>
    <col min="1" max="1" width="12" customWidth="1"/>
    <col min="2" max="2" width="41" customWidth="1"/>
    <col min="3" max="6" width="19.7222222222222" customWidth="1"/>
    <col min="7" max="7" width="10" style="117" customWidth="1"/>
    <col min="8" max="11" width="10" customWidth="1"/>
  </cols>
  <sheetData>
    <row r="1" s="58" customFormat="1" ht="15.6" spans="1:11">
      <c r="A1" s="60" t="s">
        <v>86</v>
      </c>
      <c r="B1" s="61" t="s">
        <v>250</v>
      </c>
      <c r="C1" s="62"/>
      <c r="D1" s="62"/>
      <c r="E1" s="62"/>
      <c r="F1" s="62"/>
      <c r="G1" s="118"/>
      <c r="H1" s="69"/>
      <c r="I1" s="69"/>
      <c r="J1" s="69"/>
      <c r="K1" s="69"/>
    </row>
    <row r="2" ht="30" customHeight="1" spans="1:11">
      <c r="A2" s="16" t="s">
        <v>1867</v>
      </c>
      <c r="B2" s="17"/>
      <c r="C2" s="17"/>
      <c r="D2" s="17"/>
      <c r="E2" s="17"/>
      <c r="F2" s="17"/>
      <c r="G2" s="119"/>
      <c r="H2" s="36"/>
      <c r="I2" s="36"/>
      <c r="J2" s="36"/>
      <c r="K2" s="36"/>
    </row>
    <row r="3" s="59" customFormat="1" ht="20" customHeight="1" spans="1:11">
      <c r="A3" s="19" t="e">
        <f>CONCATENATE(#REF!,#REF!,#REF!,#REF!,#REF!,#REF!,#REF!)</f>
        <v>#REF!</v>
      </c>
      <c r="B3" s="19"/>
      <c r="C3" s="19"/>
      <c r="D3" s="19"/>
      <c r="E3" s="19"/>
      <c r="F3" s="19"/>
      <c r="G3" s="120"/>
      <c r="H3" s="22"/>
      <c r="I3" s="22"/>
      <c r="J3" s="22"/>
      <c r="K3" s="22"/>
    </row>
    <row r="4" s="59" customFormat="1" ht="20" customHeight="1" spans="1:11">
      <c r="A4" s="63" t="e">
        <f>#REF!&amp;#REF!</f>
        <v>#REF!</v>
      </c>
      <c r="B4" s="22"/>
      <c r="C4" s="22"/>
      <c r="D4" s="22"/>
      <c r="E4" s="22"/>
      <c r="F4" s="121" t="s">
        <v>252</v>
      </c>
      <c r="G4" s="120"/>
      <c r="H4" s="22"/>
      <c r="I4" s="22"/>
      <c r="J4" s="22"/>
      <c r="K4" s="22"/>
    </row>
    <row r="5" s="59" customFormat="1" ht="20" customHeight="1" spans="1:11">
      <c r="A5" s="102" t="s">
        <v>314</v>
      </c>
      <c r="B5" s="102" t="s">
        <v>254</v>
      </c>
      <c r="C5" s="102" t="s">
        <v>217</v>
      </c>
      <c r="D5" s="102" t="s">
        <v>218</v>
      </c>
      <c r="E5" s="122" t="s">
        <v>1868</v>
      </c>
      <c r="F5" s="102" t="s">
        <v>255</v>
      </c>
      <c r="G5" s="123"/>
      <c r="H5" s="20"/>
      <c r="I5" s="20"/>
      <c r="J5" s="20"/>
      <c r="K5" s="20"/>
    </row>
    <row r="6" s="59" customFormat="1" ht="20" customHeight="1" spans="1:11">
      <c r="A6" s="102" t="s">
        <v>1869</v>
      </c>
      <c r="B6" s="32" t="s">
        <v>291</v>
      </c>
      <c r="C6" s="33">
        <f>短期借款!I27</f>
        <v>0</v>
      </c>
      <c r="D6" s="31">
        <f>短期借款!K27</f>
        <v>0</v>
      </c>
      <c r="E6" s="31">
        <f t="shared" ref="E6:E17" si="0">D6-C6</f>
        <v>0</v>
      </c>
      <c r="F6" s="103" t="str">
        <f t="shared" ref="F6:F27" si="1">IF(C6=0,"",E6/C6*100)</f>
        <v/>
      </c>
      <c r="G6" s="120">
        <f>C6-'[1]短期借款-表40'!$P$22</f>
        <v>0</v>
      </c>
      <c r="H6" s="22"/>
      <c r="I6" s="22"/>
      <c r="J6" s="22"/>
      <c r="K6" s="22"/>
    </row>
    <row r="7" s="59" customFormat="1" ht="20" customHeight="1" spans="1:11">
      <c r="A7" s="102" t="s">
        <v>1870</v>
      </c>
      <c r="B7" s="32" t="s">
        <v>292</v>
      </c>
      <c r="C7" s="33">
        <f>交易性金融负债!F27</f>
        <v>0</v>
      </c>
      <c r="D7" s="31">
        <f>交易性金融负债!G27</f>
        <v>0</v>
      </c>
      <c r="E7" s="31">
        <f t="shared" si="0"/>
        <v>0</v>
      </c>
      <c r="F7" s="103" t="str">
        <f t="shared" si="1"/>
        <v/>
      </c>
      <c r="G7" s="120"/>
      <c r="H7" s="22"/>
      <c r="I7" s="22"/>
      <c r="J7" s="22"/>
      <c r="K7" s="22"/>
    </row>
    <row r="8" s="59" customFormat="1" ht="20" customHeight="1" spans="1:11">
      <c r="A8" s="102" t="s">
        <v>1871</v>
      </c>
      <c r="B8" s="32" t="s">
        <v>293</v>
      </c>
      <c r="C8" s="33">
        <f>应付票据!G27</f>
        <v>0</v>
      </c>
      <c r="D8" s="31">
        <f>应付票据!H27</f>
        <v>0</v>
      </c>
      <c r="E8" s="31">
        <f t="shared" si="0"/>
        <v>0</v>
      </c>
      <c r="F8" s="103" t="str">
        <f t="shared" si="1"/>
        <v/>
      </c>
      <c r="G8" s="120"/>
      <c r="H8" s="22"/>
      <c r="I8" s="22"/>
      <c r="J8" s="22"/>
      <c r="K8" s="22"/>
    </row>
    <row r="9" s="59" customFormat="1" ht="20" customHeight="1" spans="1:11">
      <c r="A9" s="102" t="s">
        <v>1872</v>
      </c>
      <c r="B9" s="32" t="s">
        <v>294</v>
      </c>
      <c r="C9" s="33">
        <f>应付账款!F22</f>
        <v>3484275.45</v>
      </c>
      <c r="D9" s="31">
        <f>应付账款!G22</f>
        <v>3484275.45</v>
      </c>
      <c r="E9" s="31">
        <f t="shared" si="0"/>
        <v>0</v>
      </c>
      <c r="F9" s="103">
        <f t="shared" si="1"/>
        <v>0</v>
      </c>
      <c r="G9" s="120">
        <f>C9-[2]资产负债表!$N$8</f>
        <v>0</v>
      </c>
      <c r="H9" s="22"/>
      <c r="I9" s="22"/>
      <c r="J9" s="22"/>
      <c r="K9" s="22"/>
    </row>
    <row r="10" s="59" customFormat="1" ht="20" customHeight="1" spans="1:11">
      <c r="A10" s="102" t="s">
        <v>1873</v>
      </c>
      <c r="B10" s="32" t="s">
        <v>295</v>
      </c>
      <c r="C10" s="33">
        <f>预收账款!F27</f>
        <v>0</v>
      </c>
      <c r="D10" s="31">
        <f>预收账款!G27</f>
        <v>0</v>
      </c>
      <c r="E10" s="31">
        <f t="shared" si="0"/>
        <v>0</v>
      </c>
      <c r="F10" s="103" t="str">
        <f t="shared" si="1"/>
        <v/>
      </c>
      <c r="G10" s="120">
        <f>C10-'[1]预收账款-表46'!$M$59</f>
        <v>0</v>
      </c>
      <c r="H10" s="22"/>
      <c r="I10" s="22"/>
      <c r="J10" s="22"/>
      <c r="K10" s="22"/>
    </row>
    <row r="11" s="59" customFormat="1" ht="20" customHeight="1" spans="1:11">
      <c r="A11" s="102" t="s">
        <v>1604</v>
      </c>
      <c r="B11" s="32" t="s">
        <v>296</v>
      </c>
      <c r="C11" s="33">
        <f>职工薪酬!E24</f>
        <v>0</v>
      </c>
      <c r="D11" s="31">
        <f>职工薪酬!F24</f>
        <v>0</v>
      </c>
      <c r="E11" s="31">
        <f t="shared" si="0"/>
        <v>0</v>
      </c>
      <c r="F11" s="103" t="str">
        <f t="shared" si="1"/>
        <v/>
      </c>
      <c r="G11" s="120">
        <f>C11-'[1]应付职工薪酬-表43'!$H$11</f>
        <v>0</v>
      </c>
      <c r="H11" s="22"/>
      <c r="I11" s="22"/>
      <c r="J11" s="22"/>
      <c r="K11" s="22"/>
    </row>
    <row r="12" s="59" customFormat="1" ht="20" customHeight="1" spans="1:11">
      <c r="A12" s="102" t="s">
        <v>1874</v>
      </c>
      <c r="B12" s="32" t="s">
        <v>297</v>
      </c>
      <c r="C12" s="33">
        <f>应交税费!F21</f>
        <v>42038.61</v>
      </c>
      <c r="D12" s="31">
        <f>应交税费!G21</f>
        <v>42038.61</v>
      </c>
      <c r="E12" s="31">
        <f t="shared" si="0"/>
        <v>0</v>
      </c>
      <c r="F12" s="103">
        <f t="shared" si="1"/>
        <v>0</v>
      </c>
      <c r="G12" s="120">
        <f>C12-[2]资产负债表!$N$11</f>
        <v>0</v>
      </c>
      <c r="H12" s="22"/>
      <c r="I12" s="22"/>
      <c r="J12" s="22"/>
      <c r="K12" s="22"/>
    </row>
    <row r="13" s="59" customFormat="1" ht="20" customHeight="1" spans="1:11">
      <c r="A13" s="102" t="s">
        <v>1875</v>
      </c>
      <c r="B13" s="32" t="s">
        <v>298</v>
      </c>
      <c r="C13" s="33">
        <f>应付利息!H27</f>
        <v>0</v>
      </c>
      <c r="D13" s="31">
        <f>应付利息!I27</f>
        <v>0</v>
      </c>
      <c r="E13" s="31">
        <f t="shared" si="0"/>
        <v>0</v>
      </c>
      <c r="F13" s="103" t="str">
        <f t="shared" si="1"/>
        <v/>
      </c>
      <c r="G13" s="120"/>
      <c r="H13" s="22"/>
      <c r="I13" s="22"/>
      <c r="J13" s="22"/>
      <c r="K13" s="22"/>
    </row>
    <row r="14" s="59" customFormat="1" ht="20" customHeight="1" spans="1:11">
      <c r="A14" s="102" t="s">
        <v>1876</v>
      </c>
      <c r="B14" s="32" t="s">
        <v>1877</v>
      </c>
      <c r="C14" s="33">
        <f>'应付股利（利润）'!F27</f>
        <v>0</v>
      </c>
      <c r="D14" s="31">
        <f>'应付股利（利润）'!G27</f>
        <v>0</v>
      </c>
      <c r="E14" s="31">
        <f t="shared" si="0"/>
        <v>0</v>
      </c>
      <c r="F14" s="103" t="str">
        <f t="shared" si="1"/>
        <v/>
      </c>
      <c r="G14" s="120"/>
      <c r="H14" s="22"/>
      <c r="I14" s="22"/>
      <c r="J14" s="22"/>
      <c r="K14" s="22"/>
    </row>
    <row r="15" s="59" customFormat="1" ht="20" customHeight="1" spans="1:11">
      <c r="A15" s="102" t="s">
        <v>1878</v>
      </c>
      <c r="B15" s="32" t="s">
        <v>300</v>
      </c>
      <c r="C15" s="33">
        <f>其他应付款!F115</f>
        <v>7623216.09</v>
      </c>
      <c r="D15" s="31">
        <f>其他应付款!G115</f>
        <v>7623216.09</v>
      </c>
      <c r="E15" s="31">
        <f t="shared" si="0"/>
        <v>0</v>
      </c>
      <c r="F15" s="103">
        <f t="shared" si="1"/>
        <v>0</v>
      </c>
      <c r="G15" s="120">
        <f>C15-[2]资产负债表!$N$12</f>
        <v>0</v>
      </c>
      <c r="H15" s="22"/>
      <c r="I15" s="22"/>
      <c r="J15" s="22"/>
      <c r="K15" s="22"/>
    </row>
    <row r="16" s="59" customFormat="1" ht="20" customHeight="1" spans="1:11">
      <c r="A16" s="102" t="s">
        <v>1879</v>
      </c>
      <c r="B16" s="32" t="s">
        <v>301</v>
      </c>
      <c r="C16" s="33">
        <f>一年到期非流动负债!G27</f>
        <v>0</v>
      </c>
      <c r="D16" s="31">
        <f>一年到期非流动负债!H27</f>
        <v>0</v>
      </c>
      <c r="E16" s="31">
        <f t="shared" si="0"/>
        <v>0</v>
      </c>
      <c r="F16" s="103" t="str">
        <f t="shared" si="1"/>
        <v/>
      </c>
      <c r="G16" s="120"/>
      <c r="H16" s="22"/>
      <c r="I16" s="22"/>
      <c r="J16" s="22"/>
      <c r="K16" s="22"/>
    </row>
    <row r="17" s="59" customFormat="1" ht="20" customHeight="1" spans="1:11">
      <c r="A17" s="102" t="s">
        <v>1880</v>
      </c>
      <c r="B17" s="32" t="s">
        <v>302</v>
      </c>
      <c r="C17" s="33">
        <f>其他流动负债!F27</f>
        <v>0</v>
      </c>
      <c r="D17" s="31">
        <f>其他流动负债!G27</f>
        <v>0</v>
      </c>
      <c r="E17" s="31">
        <f t="shared" si="0"/>
        <v>0</v>
      </c>
      <c r="F17" s="103" t="str">
        <f t="shared" si="1"/>
        <v/>
      </c>
      <c r="G17" s="120"/>
      <c r="H17" s="22"/>
      <c r="I17" s="22"/>
      <c r="J17" s="22"/>
      <c r="K17" s="22"/>
    </row>
    <row r="18" s="59" customFormat="1" ht="20" customHeight="1" spans="1:11">
      <c r="A18" s="27"/>
      <c r="B18" s="32"/>
      <c r="C18" s="33"/>
      <c r="D18" s="31"/>
      <c r="E18" s="31"/>
      <c r="F18" s="103" t="str">
        <f t="shared" si="1"/>
        <v/>
      </c>
      <c r="G18" s="120"/>
      <c r="H18" s="22"/>
      <c r="I18" s="22"/>
      <c r="J18" s="22"/>
      <c r="K18" s="22"/>
    </row>
    <row r="19" s="59" customFormat="1" ht="20" customHeight="1" spans="1:11">
      <c r="A19" s="27"/>
      <c r="B19" s="32"/>
      <c r="C19" s="33"/>
      <c r="D19" s="31"/>
      <c r="E19" s="31"/>
      <c r="F19" s="103" t="str">
        <f t="shared" si="1"/>
        <v/>
      </c>
      <c r="G19" s="120"/>
      <c r="H19" s="22"/>
      <c r="I19" s="22"/>
      <c r="J19" s="22"/>
      <c r="K19" s="22"/>
    </row>
    <row r="20" s="59" customFormat="1" ht="20" customHeight="1" spans="1:11">
      <c r="A20" s="102"/>
      <c r="B20" s="104"/>
      <c r="C20" s="33"/>
      <c r="D20" s="31"/>
      <c r="E20" s="31"/>
      <c r="F20" s="103" t="str">
        <f t="shared" si="1"/>
        <v/>
      </c>
      <c r="G20" s="120"/>
      <c r="H20" s="22"/>
      <c r="I20" s="22"/>
      <c r="J20" s="22"/>
      <c r="K20" s="22"/>
    </row>
    <row r="21" s="59" customFormat="1" ht="20" customHeight="1" spans="1:11">
      <c r="A21" s="102"/>
      <c r="B21" s="104"/>
      <c r="C21" s="33"/>
      <c r="D21" s="31"/>
      <c r="E21" s="31"/>
      <c r="F21" s="103" t="str">
        <f t="shared" si="1"/>
        <v/>
      </c>
      <c r="G21" s="120"/>
      <c r="H21" s="22"/>
      <c r="I21" s="22"/>
      <c r="J21" s="22"/>
      <c r="K21" s="22"/>
    </row>
    <row r="22" s="59" customFormat="1" ht="20" customHeight="1" spans="1:11">
      <c r="A22" s="102" t="s">
        <v>701</v>
      </c>
      <c r="B22" s="102" t="s">
        <v>1881</v>
      </c>
      <c r="C22" s="33">
        <f>SUM(C6:C21)</f>
        <v>11149530.15</v>
      </c>
      <c r="D22" s="31">
        <f>SUM(D6:D21)</f>
        <v>11149530.15</v>
      </c>
      <c r="E22" s="31">
        <f>SUM(E6:E21)</f>
        <v>0</v>
      </c>
      <c r="F22" s="103">
        <f t="shared" si="1"/>
        <v>0</v>
      </c>
      <c r="G22" s="120"/>
      <c r="H22" s="22"/>
      <c r="I22" s="22"/>
      <c r="J22" s="22"/>
      <c r="K22" s="22"/>
    </row>
    <row r="23" s="59" customFormat="1" ht="20" customHeight="1" spans="1:11">
      <c r="A23" s="105" t="e">
        <f>长期待摊费用!A25</f>
        <v>#REF!</v>
      </c>
      <c r="B23" s="22"/>
      <c r="C23" s="22"/>
      <c r="D23" s="22"/>
      <c r="E23" s="22" t="e">
        <f>"评估人员："&amp;#REF!</f>
        <v>#REF!</v>
      </c>
      <c r="F23" s="22"/>
      <c r="G23" s="120"/>
      <c r="H23" s="22"/>
      <c r="I23" s="22"/>
      <c r="J23" s="22"/>
      <c r="K23" s="22"/>
    </row>
    <row r="24" s="59" customFormat="1" ht="20" customHeight="1" spans="1:11">
      <c r="A24" s="105" t="e">
        <f>长期待摊费用!A26</f>
        <v>#REF!</v>
      </c>
      <c r="B24" s="22"/>
      <c r="C24" s="22"/>
      <c r="D24" s="22"/>
      <c r="E24" s="22" t="e">
        <f>长期待摊费用!I26</f>
        <v>#REF!</v>
      </c>
      <c r="F24" s="22"/>
      <c r="G24" s="120"/>
      <c r="H24" s="22"/>
      <c r="I24" s="22"/>
      <c r="J24" s="22"/>
      <c r="K24" s="22"/>
    </row>
    <row r="25" s="59" customFormat="1" ht="20" customHeight="1" spans="1:11">
      <c r="A25" s="22"/>
      <c r="B25" s="22"/>
      <c r="C25" s="22"/>
      <c r="D25" s="22"/>
      <c r="E25" s="22"/>
      <c r="F25" s="22"/>
      <c r="G25" s="120"/>
      <c r="H25" s="22"/>
      <c r="I25" s="22"/>
      <c r="J25" s="22"/>
      <c r="K25" s="22"/>
    </row>
    <row r="26" s="59" customFormat="1" ht="20" customHeight="1" spans="1:11">
      <c r="A26" s="22"/>
      <c r="B26" s="22"/>
      <c r="C26" s="22"/>
      <c r="D26" s="22"/>
      <c r="E26" s="22"/>
      <c r="F26" s="22"/>
      <c r="G26" s="120"/>
      <c r="H26" s="22"/>
      <c r="I26" s="22"/>
      <c r="J26" s="22"/>
      <c r="K26" s="22"/>
    </row>
    <row r="27" s="59" customFormat="1" ht="20" customHeight="1" spans="1:11">
      <c r="A27" s="22"/>
      <c r="B27" s="22"/>
      <c r="C27" s="22"/>
      <c r="D27" s="22"/>
      <c r="E27" s="22"/>
      <c r="F27" s="22"/>
      <c r="G27" s="120"/>
      <c r="H27" s="22"/>
      <c r="I27" s="22"/>
      <c r="J27" s="22"/>
      <c r="K27" s="22"/>
    </row>
    <row r="28" s="59" customFormat="1" ht="20" customHeight="1" spans="1:11">
      <c r="A28" s="22"/>
      <c r="B28" s="22"/>
      <c r="C28" s="22"/>
      <c r="D28" s="22"/>
      <c r="E28" s="22"/>
      <c r="F28" s="22"/>
      <c r="G28" s="120"/>
      <c r="H28" s="22"/>
      <c r="I28" s="22"/>
      <c r="J28" s="22"/>
      <c r="K28" s="22"/>
    </row>
    <row r="29" s="59" customFormat="1" ht="20" customHeight="1" spans="1:11">
      <c r="A29" s="22"/>
      <c r="B29" s="22"/>
      <c r="C29" s="22"/>
      <c r="D29" s="22"/>
      <c r="E29" s="22"/>
      <c r="F29" s="22"/>
      <c r="G29" s="120"/>
      <c r="H29" s="22"/>
      <c r="I29" s="22"/>
      <c r="J29" s="22"/>
      <c r="K29" s="22"/>
    </row>
    <row r="30" s="59" customFormat="1" ht="20" customHeight="1" spans="1:11">
      <c r="A30" s="22"/>
      <c r="B30" s="22"/>
      <c r="C30" s="22"/>
      <c r="D30" s="22"/>
      <c r="E30" s="22"/>
      <c r="F30" s="22"/>
      <c r="G30" s="120"/>
      <c r="H30" s="22"/>
      <c r="I30" s="22"/>
      <c r="J30" s="22"/>
      <c r="K30" s="22"/>
    </row>
    <row r="31" s="59" customFormat="1" ht="20" customHeight="1" spans="1:11">
      <c r="A31" s="22"/>
      <c r="B31" s="22"/>
      <c r="C31" s="22"/>
      <c r="D31" s="22"/>
      <c r="E31" s="22"/>
      <c r="F31" s="22"/>
      <c r="G31" s="120"/>
      <c r="H31" s="22"/>
      <c r="I31" s="22"/>
      <c r="J31" s="22"/>
      <c r="K31" s="22"/>
    </row>
    <row r="32" s="59" customFormat="1" ht="20" customHeight="1" spans="1:11">
      <c r="A32" s="22"/>
      <c r="B32" s="22"/>
      <c r="C32" s="22"/>
      <c r="D32" s="22"/>
      <c r="E32" s="22"/>
      <c r="F32" s="22"/>
      <c r="G32" s="120"/>
      <c r="H32" s="22"/>
      <c r="I32" s="22"/>
      <c r="J32" s="22"/>
      <c r="K32" s="22"/>
    </row>
    <row r="33" s="59" customFormat="1" ht="20" customHeight="1" spans="1:11">
      <c r="A33" s="22"/>
      <c r="B33" s="22"/>
      <c r="C33" s="22"/>
      <c r="D33" s="22"/>
      <c r="E33" s="22"/>
      <c r="F33" s="22"/>
      <c r="G33" s="120"/>
      <c r="H33" s="22"/>
      <c r="I33" s="22"/>
      <c r="J33" s="22"/>
      <c r="K33" s="22"/>
    </row>
    <row r="34" s="59" customFormat="1" ht="20" customHeight="1" spans="1:11">
      <c r="A34" s="22"/>
      <c r="B34" s="22"/>
      <c r="C34" s="22"/>
      <c r="D34" s="22"/>
      <c r="E34" s="22"/>
      <c r="F34" s="22"/>
      <c r="G34" s="120"/>
      <c r="H34" s="22"/>
      <c r="I34" s="22"/>
      <c r="J34" s="22"/>
      <c r="K34" s="22"/>
    </row>
    <row r="35" s="59" customFormat="1" ht="20" customHeight="1" spans="1:11">
      <c r="A35" s="22"/>
      <c r="B35" s="22"/>
      <c r="C35" s="22"/>
      <c r="D35" s="22"/>
      <c r="E35" s="22"/>
      <c r="F35" s="22"/>
      <c r="G35" s="120"/>
      <c r="H35" s="22"/>
      <c r="I35" s="22"/>
      <c r="J35" s="22"/>
      <c r="K35" s="22"/>
    </row>
    <row r="36" s="59" customFormat="1" ht="20" customHeight="1" spans="1:11">
      <c r="A36" s="22"/>
      <c r="B36" s="22"/>
      <c r="C36" s="22"/>
      <c r="D36" s="22"/>
      <c r="E36" s="22"/>
      <c r="F36" s="22"/>
      <c r="G36" s="120"/>
      <c r="H36" s="22"/>
      <c r="I36" s="22"/>
      <c r="J36" s="22"/>
      <c r="K36" s="22"/>
    </row>
    <row r="37" s="59" customFormat="1" ht="20" customHeight="1" spans="1:11">
      <c r="A37" s="22"/>
      <c r="B37" s="22"/>
      <c r="C37" s="22"/>
      <c r="D37" s="22"/>
      <c r="E37" s="22"/>
      <c r="F37" s="22"/>
      <c r="G37" s="120"/>
      <c r="H37" s="22"/>
      <c r="I37" s="22"/>
      <c r="J37" s="22"/>
      <c r="K37" s="22"/>
    </row>
    <row r="38" s="59" customFormat="1" ht="20" customHeight="1" spans="1:11">
      <c r="A38" s="22"/>
      <c r="B38" s="22"/>
      <c r="C38" s="22"/>
      <c r="D38" s="22"/>
      <c r="E38" s="22"/>
      <c r="F38" s="22"/>
      <c r="G38" s="120"/>
      <c r="H38" s="22"/>
      <c r="I38" s="22"/>
      <c r="J38" s="22"/>
      <c r="K38" s="22"/>
    </row>
    <row r="39" s="59" customFormat="1" ht="20" customHeight="1" spans="1:11">
      <c r="A39" s="22"/>
      <c r="B39" s="22"/>
      <c r="C39" s="22"/>
      <c r="D39" s="22"/>
      <c r="E39" s="22"/>
      <c r="F39" s="22"/>
      <c r="G39" s="120"/>
      <c r="H39" s="22"/>
      <c r="I39" s="22"/>
      <c r="J39" s="22"/>
      <c r="K39" s="22"/>
    </row>
    <row r="40" s="59" customFormat="1" ht="20" customHeight="1" spans="1:11">
      <c r="A40" s="22"/>
      <c r="B40" s="22"/>
      <c r="C40" s="22"/>
      <c r="D40" s="22"/>
      <c r="E40" s="22"/>
      <c r="F40" s="22"/>
      <c r="G40" s="120"/>
      <c r="H40" s="22"/>
      <c r="I40" s="22"/>
      <c r="J40" s="22"/>
      <c r="K40" s="22"/>
    </row>
    <row r="41" s="59" customFormat="1" ht="20" customHeight="1" spans="1:11">
      <c r="A41" s="22"/>
      <c r="B41" s="22"/>
      <c r="C41" s="22"/>
      <c r="D41" s="22"/>
      <c r="E41" s="22"/>
      <c r="F41" s="22"/>
      <c r="G41" s="120"/>
      <c r="H41" s="22"/>
      <c r="I41" s="22"/>
      <c r="J41" s="22"/>
      <c r="K41" s="22"/>
    </row>
    <row r="42" s="59" customFormat="1" ht="20" customHeight="1" spans="1:11">
      <c r="A42" s="22"/>
      <c r="B42" s="22"/>
      <c r="C42" s="22"/>
      <c r="D42" s="22"/>
      <c r="E42" s="22"/>
      <c r="F42" s="22"/>
      <c r="G42" s="120"/>
      <c r="H42" s="22"/>
      <c r="I42" s="22"/>
      <c r="J42" s="22"/>
      <c r="K42" s="22"/>
    </row>
    <row r="43" s="59" customFormat="1" ht="20" customHeight="1" spans="1:11">
      <c r="A43" s="22"/>
      <c r="B43" s="22"/>
      <c r="C43" s="22"/>
      <c r="D43" s="22"/>
      <c r="E43" s="22"/>
      <c r="F43" s="22"/>
      <c r="G43" s="120"/>
      <c r="H43" s="22"/>
      <c r="I43" s="22"/>
      <c r="J43" s="22"/>
      <c r="K43" s="22"/>
    </row>
    <row r="44" s="59" customFormat="1" ht="20" customHeight="1" spans="1:11">
      <c r="A44" s="22"/>
      <c r="B44" s="22"/>
      <c r="C44" s="22"/>
      <c r="D44" s="22"/>
      <c r="E44" s="22"/>
      <c r="F44" s="22"/>
      <c r="G44" s="120"/>
      <c r="H44" s="22"/>
      <c r="I44" s="22"/>
      <c r="J44" s="22"/>
      <c r="K44" s="22"/>
    </row>
    <row r="45" s="59" customFormat="1" ht="20" customHeight="1" spans="1:11">
      <c r="A45" s="22"/>
      <c r="B45" s="22"/>
      <c r="C45" s="22"/>
      <c r="D45" s="22"/>
      <c r="E45" s="22"/>
      <c r="F45" s="22"/>
      <c r="G45" s="120"/>
      <c r="H45" s="22"/>
      <c r="I45" s="22"/>
      <c r="J45" s="22"/>
      <c r="K45" s="22"/>
    </row>
    <row r="46" s="59" customFormat="1" ht="20" customHeight="1" spans="1:11">
      <c r="A46" s="22"/>
      <c r="B46" s="22"/>
      <c r="C46" s="22"/>
      <c r="D46" s="22"/>
      <c r="E46" s="22"/>
      <c r="F46" s="22"/>
      <c r="G46" s="120"/>
      <c r="H46" s="22"/>
      <c r="I46" s="22"/>
      <c r="J46" s="22"/>
      <c r="K46" s="22"/>
    </row>
    <row r="47" s="59" customFormat="1" ht="20" customHeight="1" spans="1:11">
      <c r="A47" s="22"/>
      <c r="B47" s="22"/>
      <c r="C47" s="22"/>
      <c r="D47" s="22"/>
      <c r="E47" s="22"/>
      <c r="F47" s="22"/>
      <c r="G47" s="120"/>
      <c r="H47" s="22"/>
      <c r="I47" s="22"/>
      <c r="J47" s="22"/>
      <c r="K47" s="22"/>
    </row>
    <row r="48" s="59" customFormat="1" ht="20" customHeight="1" spans="1:11">
      <c r="A48" s="22"/>
      <c r="B48" s="22"/>
      <c r="C48" s="22"/>
      <c r="D48" s="22"/>
      <c r="E48" s="22"/>
      <c r="F48" s="22"/>
      <c r="G48" s="120"/>
      <c r="H48" s="22"/>
      <c r="I48" s="22"/>
      <c r="J48" s="22"/>
      <c r="K48" s="22"/>
    </row>
    <row r="49" s="59" customFormat="1" ht="20" customHeight="1" spans="1:11">
      <c r="A49" s="22"/>
      <c r="B49" s="22"/>
      <c r="C49" s="22"/>
      <c r="D49" s="22"/>
      <c r="E49" s="22"/>
      <c r="F49" s="22"/>
      <c r="G49" s="120"/>
      <c r="H49" s="22"/>
      <c r="I49" s="22"/>
      <c r="J49" s="22"/>
      <c r="K49" s="22"/>
    </row>
    <row r="50" s="59" customFormat="1" ht="20" customHeight="1" spans="1:11">
      <c r="A50" s="22"/>
      <c r="B50" s="22"/>
      <c r="C50" s="22"/>
      <c r="D50" s="22"/>
      <c r="E50" s="22"/>
      <c r="F50" s="22"/>
      <c r="G50" s="120"/>
      <c r="H50" s="22"/>
      <c r="I50" s="22"/>
      <c r="J50" s="22"/>
      <c r="K50" s="22"/>
    </row>
    <row r="51" s="59" customFormat="1" ht="20" customHeight="1" spans="1:11">
      <c r="A51" s="22"/>
      <c r="B51" s="22"/>
      <c r="C51" s="22"/>
      <c r="D51" s="22"/>
      <c r="E51" s="22"/>
      <c r="F51" s="22"/>
      <c r="G51" s="120"/>
      <c r="H51" s="22"/>
      <c r="I51" s="22"/>
      <c r="J51" s="22"/>
      <c r="K51" s="22"/>
    </row>
    <row r="52" s="59" customFormat="1" ht="20" customHeight="1" spans="1:11">
      <c r="A52" s="22"/>
      <c r="B52" s="22"/>
      <c r="C52" s="22"/>
      <c r="D52" s="22"/>
      <c r="E52" s="22"/>
      <c r="F52" s="22"/>
      <c r="G52" s="120"/>
      <c r="H52" s="22"/>
      <c r="I52" s="22"/>
      <c r="J52" s="22"/>
      <c r="K52" s="22"/>
    </row>
    <row r="53" s="59" customFormat="1" ht="20" customHeight="1" spans="1:11">
      <c r="A53" s="22"/>
      <c r="B53" s="22"/>
      <c r="C53" s="22"/>
      <c r="D53" s="22"/>
      <c r="E53" s="22"/>
      <c r="F53" s="22"/>
      <c r="G53" s="120"/>
      <c r="H53" s="22"/>
      <c r="I53" s="22"/>
      <c r="J53" s="22"/>
      <c r="K53" s="22"/>
    </row>
    <row r="54" s="59" customFormat="1" ht="20" customHeight="1" spans="1:11">
      <c r="A54" s="22"/>
      <c r="B54" s="22"/>
      <c r="C54" s="22"/>
      <c r="D54" s="22"/>
      <c r="E54" s="22"/>
      <c r="F54" s="22"/>
      <c r="G54" s="120"/>
      <c r="H54" s="22"/>
      <c r="I54" s="22"/>
      <c r="J54" s="22"/>
      <c r="K54" s="22"/>
    </row>
    <row r="55" s="59" customFormat="1" ht="20" customHeight="1" spans="1:11">
      <c r="A55" s="22"/>
      <c r="B55" s="22"/>
      <c r="C55" s="22"/>
      <c r="D55" s="22"/>
      <c r="E55" s="22"/>
      <c r="F55" s="22"/>
      <c r="G55" s="120"/>
      <c r="H55" s="22"/>
      <c r="I55" s="22"/>
      <c r="J55" s="22"/>
      <c r="K55" s="22"/>
    </row>
    <row r="56" s="59" customFormat="1" ht="20" customHeight="1" spans="1:11">
      <c r="A56" s="22"/>
      <c r="B56" s="22"/>
      <c r="C56" s="22"/>
      <c r="D56" s="22"/>
      <c r="E56" s="22"/>
      <c r="F56" s="22"/>
      <c r="G56" s="120"/>
      <c r="H56" s="22"/>
      <c r="I56" s="22"/>
      <c r="J56" s="22"/>
      <c r="K56" s="22"/>
    </row>
    <row r="57" s="59" customFormat="1" ht="20" customHeight="1" spans="1:11">
      <c r="A57" s="22"/>
      <c r="B57" s="22"/>
      <c r="C57" s="22"/>
      <c r="D57" s="22"/>
      <c r="E57" s="22"/>
      <c r="F57" s="22"/>
      <c r="G57" s="120"/>
      <c r="H57" s="22"/>
      <c r="I57" s="22"/>
      <c r="J57" s="22"/>
      <c r="K57" s="22"/>
    </row>
    <row r="58" s="59" customFormat="1" ht="20" customHeight="1" spans="1:11">
      <c r="A58" s="22"/>
      <c r="B58" s="22"/>
      <c r="C58" s="22"/>
      <c r="D58" s="22"/>
      <c r="E58" s="22"/>
      <c r="F58" s="22"/>
      <c r="G58" s="120"/>
      <c r="H58" s="22"/>
      <c r="I58" s="22"/>
      <c r="J58" s="22"/>
      <c r="K58" s="22"/>
    </row>
    <row r="59" s="59" customFormat="1" ht="20" customHeight="1" spans="1:11">
      <c r="A59" s="22"/>
      <c r="B59" s="22"/>
      <c r="C59" s="22"/>
      <c r="D59" s="22"/>
      <c r="E59" s="22"/>
      <c r="F59" s="22"/>
      <c r="G59" s="120"/>
      <c r="H59" s="22"/>
      <c r="I59" s="22"/>
      <c r="J59" s="22"/>
      <c r="K59" s="22"/>
    </row>
    <row r="60" s="59" customFormat="1" ht="20" customHeight="1" spans="1:11">
      <c r="A60" s="22"/>
      <c r="B60" s="22"/>
      <c r="C60" s="22"/>
      <c r="D60" s="22"/>
      <c r="E60" s="22"/>
      <c r="F60" s="22"/>
      <c r="G60" s="120"/>
      <c r="H60" s="22"/>
      <c r="I60" s="22"/>
      <c r="J60" s="22"/>
      <c r="K60" s="22"/>
    </row>
    <row r="61" s="59" customFormat="1" ht="20" customHeight="1" spans="1:11">
      <c r="A61" s="22"/>
      <c r="B61" s="22"/>
      <c r="C61" s="22"/>
      <c r="D61" s="22"/>
      <c r="E61" s="22"/>
      <c r="F61" s="22"/>
      <c r="G61" s="120"/>
      <c r="H61" s="22"/>
      <c r="I61" s="22"/>
      <c r="J61" s="22"/>
      <c r="K61" s="22"/>
    </row>
    <row r="62" s="59" customFormat="1" ht="20" customHeight="1" spans="1:11">
      <c r="A62" s="22"/>
      <c r="B62" s="22"/>
      <c r="C62" s="22"/>
      <c r="D62" s="22"/>
      <c r="E62" s="22"/>
      <c r="F62" s="22"/>
      <c r="G62" s="120"/>
      <c r="H62" s="22"/>
      <c r="I62" s="22"/>
      <c r="J62" s="22"/>
      <c r="K62" s="22"/>
    </row>
    <row r="63" s="59" customFormat="1" ht="20" customHeight="1" spans="1:11">
      <c r="A63" s="22"/>
      <c r="B63" s="22"/>
      <c r="C63" s="22"/>
      <c r="D63" s="22"/>
      <c r="E63" s="22"/>
      <c r="F63" s="22"/>
      <c r="G63" s="120"/>
      <c r="H63" s="22"/>
      <c r="I63" s="22"/>
      <c r="J63" s="22"/>
      <c r="K63" s="22"/>
    </row>
    <row r="64" s="59" customFormat="1" ht="20" customHeight="1" spans="1:11">
      <c r="A64" s="22"/>
      <c r="B64" s="22"/>
      <c r="C64" s="22"/>
      <c r="D64" s="22"/>
      <c r="E64" s="22"/>
      <c r="F64" s="22"/>
      <c r="G64" s="120"/>
      <c r="H64" s="22"/>
      <c r="I64" s="22"/>
      <c r="J64" s="22"/>
      <c r="K64" s="22"/>
    </row>
    <row r="65" s="59" customFormat="1" ht="20" customHeight="1" spans="1:11">
      <c r="A65" s="22"/>
      <c r="B65" s="22"/>
      <c r="C65" s="22"/>
      <c r="D65" s="22"/>
      <c r="E65" s="22"/>
      <c r="F65" s="22"/>
      <c r="G65" s="120"/>
      <c r="H65" s="22"/>
      <c r="I65" s="22"/>
      <c r="J65" s="22"/>
      <c r="K65" s="22"/>
    </row>
    <row r="66" s="59" customFormat="1" ht="20" customHeight="1" spans="1:11">
      <c r="A66" s="22"/>
      <c r="B66" s="22"/>
      <c r="C66" s="22"/>
      <c r="D66" s="22"/>
      <c r="E66" s="22"/>
      <c r="F66" s="22"/>
      <c r="G66" s="120"/>
      <c r="H66" s="22"/>
      <c r="I66" s="22"/>
      <c r="J66" s="22"/>
      <c r="K66" s="22"/>
    </row>
    <row r="67" s="59" customFormat="1" ht="20" customHeight="1" spans="1:11">
      <c r="A67" s="22"/>
      <c r="B67" s="22"/>
      <c r="C67" s="22"/>
      <c r="D67" s="22"/>
      <c r="E67" s="22"/>
      <c r="F67" s="22"/>
      <c r="G67" s="120"/>
      <c r="H67" s="22"/>
      <c r="I67" s="22"/>
      <c r="J67" s="22"/>
      <c r="K67" s="22"/>
    </row>
    <row r="68" s="59" customFormat="1" ht="20" customHeight="1" spans="1:11">
      <c r="A68" s="22"/>
      <c r="B68" s="22"/>
      <c r="C68" s="22"/>
      <c r="D68" s="22"/>
      <c r="E68" s="22"/>
      <c r="F68" s="22"/>
      <c r="G68" s="120"/>
      <c r="H68" s="22"/>
      <c r="I68" s="22"/>
      <c r="J68" s="22"/>
      <c r="K68" s="22"/>
    </row>
    <row r="69" s="59" customFormat="1" ht="20" customHeight="1" spans="1:11">
      <c r="A69" s="22"/>
      <c r="B69" s="22"/>
      <c r="C69" s="22"/>
      <c r="D69" s="22"/>
      <c r="E69" s="22"/>
      <c r="F69" s="22"/>
      <c r="G69" s="120"/>
      <c r="H69" s="22"/>
      <c r="I69" s="22"/>
      <c r="J69" s="22"/>
      <c r="K69" s="22"/>
    </row>
    <row r="70" s="59" customFormat="1" ht="20" customHeight="1" spans="1:11">
      <c r="A70" s="22"/>
      <c r="B70" s="22"/>
      <c r="C70" s="22"/>
      <c r="D70" s="22"/>
      <c r="E70" s="22"/>
      <c r="F70" s="22"/>
      <c r="G70" s="120"/>
      <c r="H70" s="22"/>
      <c r="I70" s="22"/>
      <c r="J70" s="22"/>
      <c r="K70" s="22"/>
    </row>
    <row r="71" s="59" customFormat="1" ht="20" customHeight="1" spans="1:11">
      <c r="A71" s="22"/>
      <c r="B71" s="22"/>
      <c r="C71" s="22"/>
      <c r="D71" s="22"/>
      <c r="E71" s="22"/>
      <c r="F71" s="22"/>
      <c r="G71" s="120"/>
      <c r="H71" s="22"/>
      <c r="I71" s="22"/>
      <c r="J71" s="22"/>
      <c r="K71" s="22"/>
    </row>
    <row r="72" s="59" customFormat="1" ht="20" customHeight="1" spans="1:11">
      <c r="A72" s="22"/>
      <c r="B72" s="22"/>
      <c r="C72" s="22"/>
      <c r="D72" s="22"/>
      <c r="E72" s="22"/>
      <c r="F72" s="22"/>
      <c r="G72" s="120"/>
      <c r="H72" s="22"/>
      <c r="I72" s="22"/>
      <c r="J72" s="22"/>
      <c r="K72" s="22"/>
    </row>
    <row r="73" s="59" customFormat="1" ht="20" customHeight="1" spans="1:11">
      <c r="A73" s="22"/>
      <c r="B73" s="22"/>
      <c r="C73" s="22"/>
      <c r="D73" s="22"/>
      <c r="E73" s="22"/>
      <c r="F73" s="22"/>
      <c r="G73" s="120"/>
      <c r="H73" s="22"/>
      <c r="I73" s="22"/>
      <c r="J73" s="22"/>
      <c r="K73" s="22"/>
    </row>
    <row r="74" s="59" customFormat="1" ht="20" customHeight="1" spans="1:11">
      <c r="A74" s="22"/>
      <c r="B74" s="22"/>
      <c r="C74" s="22"/>
      <c r="D74" s="22"/>
      <c r="E74" s="22"/>
      <c r="F74" s="22"/>
      <c r="G74" s="120"/>
      <c r="H74" s="22"/>
      <c r="I74" s="22"/>
      <c r="J74" s="22"/>
      <c r="K74" s="22"/>
    </row>
    <row r="75" s="59" customFormat="1" ht="20" customHeight="1" spans="1:11">
      <c r="A75" s="22"/>
      <c r="B75" s="22"/>
      <c r="C75" s="22"/>
      <c r="D75" s="22"/>
      <c r="E75" s="22"/>
      <c r="F75" s="22"/>
      <c r="G75" s="120"/>
      <c r="H75" s="22"/>
      <c r="I75" s="22"/>
      <c r="J75" s="22"/>
      <c r="K75" s="22"/>
    </row>
    <row r="76" s="59" customFormat="1" ht="20" customHeight="1" spans="1:11">
      <c r="A76" s="22"/>
      <c r="B76" s="22"/>
      <c r="C76" s="22"/>
      <c r="D76" s="22"/>
      <c r="E76" s="22"/>
      <c r="F76" s="22"/>
      <c r="G76" s="120"/>
      <c r="H76" s="22"/>
      <c r="I76" s="22"/>
      <c r="J76" s="22"/>
      <c r="K76" s="22"/>
    </row>
    <row r="77" s="59" customFormat="1" ht="20" customHeight="1" spans="1:11">
      <c r="A77" s="22"/>
      <c r="B77" s="22"/>
      <c r="C77" s="22"/>
      <c r="D77" s="22"/>
      <c r="E77" s="22"/>
      <c r="F77" s="22"/>
      <c r="G77" s="120"/>
      <c r="H77" s="22"/>
      <c r="I77" s="22"/>
      <c r="J77" s="22"/>
      <c r="K77" s="22"/>
    </row>
    <row r="78" s="59" customFormat="1" ht="20" customHeight="1" spans="1:11">
      <c r="A78" s="22"/>
      <c r="B78" s="22"/>
      <c r="C78" s="22"/>
      <c r="D78" s="22"/>
      <c r="E78" s="22"/>
      <c r="F78" s="22"/>
      <c r="G78" s="120"/>
      <c r="H78" s="22"/>
      <c r="I78" s="22"/>
      <c r="J78" s="22"/>
      <c r="K78" s="22"/>
    </row>
    <row r="79" s="59" customFormat="1" ht="20" customHeight="1" spans="1:11">
      <c r="A79" s="22"/>
      <c r="B79" s="22"/>
      <c r="C79" s="22"/>
      <c r="D79" s="22"/>
      <c r="E79" s="22"/>
      <c r="F79" s="22"/>
      <c r="G79" s="120"/>
      <c r="H79" s="22"/>
      <c r="I79" s="22"/>
      <c r="J79" s="22"/>
      <c r="K79" s="22"/>
    </row>
    <row r="80" s="59" customFormat="1" ht="20" customHeight="1" spans="1:11">
      <c r="A80" s="22"/>
      <c r="B80" s="22"/>
      <c r="C80" s="22"/>
      <c r="D80" s="22"/>
      <c r="E80" s="22"/>
      <c r="F80" s="22"/>
      <c r="G80" s="120"/>
      <c r="H80" s="22"/>
      <c r="I80" s="22"/>
      <c r="J80" s="22"/>
      <c r="K80" s="22"/>
    </row>
    <row r="81" s="59" customFormat="1" ht="20" customHeight="1" spans="1:11">
      <c r="A81" s="22"/>
      <c r="B81" s="22"/>
      <c r="C81" s="22"/>
      <c r="D81" s="22"/>
      <c r="E81" s="22"/>
      <c r="F81" s="22"/>
      <c r="G81" s="120"/>
      <c r="H81" s="22"/>
      <c r="I81" s="22"/>
      <c r="J81" s="22"/>
      <c r="K81" s="22"/>
    </row>
    <row r="82" s="59" customFormat="1" ht="20" customHeight="1" spans="1:11">
      <c r="A82" s="22"/>
      <c r="B82" s="22"/>
      <c r="C82" s="22"/>
      <c r="D82" s="22"/>
      <c r="E82" s="22"/>
      <c r="F82" s="22"/>
      <c r="G82" s="120"/>
      <c r="H82" s="22"/>
      <c r="I82" s="22"/>
      <c r="J82" s="22"/>
      <c r="K82" s="22"/>
    </row>
    <row r="83" s="59" customFormat="1" ht="20" customHeight="1" spans="1:11">
      <c r="A83" s="22"/>
      <c r="B83" s="22"/>
      <c r="C83" s="22"/>
      <c r="D83" s="22"/>
      <c r="E83" s="22"/>
      <c r="F83" s="22"/>
      <c r="G83" s="120"/>
      <c r="H83" s="22"/>
      <c r="I83" s="22"/>
      <c r="J83" s="22"/>
      <c r="K83" s="22"/>
    </row>
    <row r="84" s="59" customFormat="1" ht="20" customHeight="1" spans="1:11">
      <c r="A84" s="22"/>
      <c r="B84" s="22"/>
      <c r="C84" s="22"/>
      <c r="D84" s="22"/>
      <c r="E84" s="22"/>
      <c r="F84" s="22"/>
      <c r="G84" s="120"/>
      <c r="H84" s="22"/>
      <c r="I84" s="22"/>
      <c r="J84" s="22"/>
      <c r="K84" s="22"/>
    </row>
    <row r="85" s="59" customFormat="1" ht="20" customHeight="1" spans="1:11">
      <c r="A85" s="22"/>
      <c r="B85" s="22"/>
      <c r="C85" s="22"/>
      <c r="D85" s="22"/>
      <c r="E85" s="22"/>
      <c r="F85" s="22"/>
      <c r="G85" s="120"/>
      <c r="H85" s="22"/>
      <c r="I85" s="22"/>
      <c r="J85" s="22"/>
      <c r="K85" s="22"/>
    </row>
    <row r="86" s="59" customFormat="1" ht="20" customHeight="1" spans="1:11">
      <c r="A86" s="22"/>
      <c r="B86" s="22"/>
      <c r="C86" s="22"/>
      <c r="D86" s="22"/>
      <c r="E86" s="22"/>
      <c r="F86" s="22"/>
      <c r="G86" s="120"/>
      <c r="H86" s="22"/>
      <c r="I86" s="22"/>
      <c r="J86" s="22"/>
      <c r="K86" s="22"/>
    </row>
    <row r="87" s="59" customFormat="1" ht="20" customHeight="1" spans="1:11">
      <c r="A87" s="22"/>
      <c r="B87" s="22"/>
      <c r="C87" s="22"/>
      <c r="D87" s="22"/>
      <c r="E87" s="22"/>
      <c r="F87" s="22"/>
      <c r="G87" s="120"/>
      <c r="H87" s="22"/>
      <c r="I87" s="22"/>
      <c r="J87" s="22"/>
      <c r="K87" s="22"/>
    </row>
    <row r="88" s="59" customFormat="1" ht="20" customHeight="1" spans="1:11">
      <c r="A88" s="22"/>
      <c r="B88" s="22"/>
      <c r="C88" s="22"/>
      <c r="D88" s="22"/>
      <c r="E88" s="22"/>
      <c r="F88" s="22"/>
      <c r="G88" s="120"/>
      <c r="H88" s="22"/>
      <c r="I88" s="22"/>
      <c r="J88" s="22"/>
      <c r="K88" s="22"/>
    </row>
    <row r="89" s="59" customFormat="1" ht="20" customHeight="1" spans="1:11">
      <c r="A89" s="22"/>
      <c r="B89" s="22"/>
      <c r="C89" s="22"/>
      <c r="D89" s="22"/>
      <c r="E89" s="22"/>
      <c r="F89" s="22"/>
      <c r="G89" s="120"/>
      <c r="H89" s="22"/>
      <c r="I89" s="22"/>
      <c r="J89" s="22"/>
      <c r="K89" s="22"/>
    </row>
    <row r="90" s="59" customFormat="1" ht="20" customHeight="1" spans="1:11">
      <c r="A90" s="22"/>
      <c r="B90" s="22"/>
      <c r="C90" s="22"/>
      <c r="D90" s="22"/>
      <c r="E90" s="22"/>
      <c r="F90" s="22"/>
      <c r="G90" s="120"/>
      <c r="H90" s="22"/>
      <c r="I90" s="22"/>
      <c r="J90" s="22"/>
      <c r="K90" s="22"/>
    </row>
    <row r="91" s="59" customFormat="1" ht="20" customHeight="1" spans="1:11">
      <c r="A91" s="22"/>
      <c r="B91" s="22"/>
      <c r="C91" s="22"/>
      <c r="D91" s="22"/>
      <c r="E91" s="22"/>
      <c r="F91" s="22"/>
      <c r="G91" s="120"/>
      <c r="H91" s="22"/>
      <c r="I91" s="22"/>
      <c r="J91" s="22"/>
      <c r="K91" s="22"/>
    </row>
    <row r="92" s="59" customFormat="1" ht="20" customHeight="1" spans="1:11">
      <c r="A92" s="22"/>
      <c r="B92" s="22"/>
      <c r="C92" s="22"/>
      <c r="D92" s="22"/>
      <c r="E92" s="22"/>
      <c r="F92" s="22"/>
      <c r="G92" s="120"/>
      <c r="H92" s="22"/>
      <c r="I92" s="22"/>
      <c r="J92" s="22"/>
      <c r="K92" s="22"/>
    </row>
    <row r="93" s="59" customFormat="1" ht="20" customHeight="1" spans="1:11">
      <c r="A93" s="22"/>
      <c r="B93" s="22"/>
      <c r="C93" s="22"/>
      <c r="D93" s="22"/>
      <c r="E93" s="22"/>
      <c r="F93" s="22"/>
      <c r="G93" s="120"/>
      <c r="H93" s="22"/>
      <c r="I93" s="22"/>
      <c r="J93" s="22"/>
      <c r="K93" s="22"/>
    </row>
    <row r="94" s="59" customFormat="1" ht="20" customHeight="1" spans="1:11">
      <c r="A94" s="22"/>
      <c r="B94" s="22"/>
      <c r="C94" s="22"/>
      <c r="D94" s="22"/>
      <c r="E94" s="22"/>
      <c r="F94" s="22"/>
      <c r="G94" s="120"/>
      <c r="H94" s="22"/>
      <c r="I94" s="22"/>
      <c r="J94" s="22"/>
      <c r="K94" s="22"/>
    </row>
    <row r="95" s="59" customFormat="1" ht="20" customHeight="1" spans="1:11">
      <c r="A95" s="22"/>
      <c r="B95" s="22"/>
      <c r="C95" s="22"/>
      <c r="D95" s="22"/>
      <c r="E95" s="22"/>
      <c r="F95" s="22"/>
      <c r="G95" s="120"/>
      <c r="H95" s="22"/>
      <c r="I95" s="22"/>
      <c r="J95" s="22"/>
      <c r="K95" s="22"/>
    </row>
    <row r="96" s="59" customFormat="1" ht="20" customHeight="1" spans="1:11">
      <c r="A96" s="22"/>
      <c r="B96" s="22"/>
      <c r="C96" s="22"/>
      <c r="D96" s="22"/>
      <c r="E96" s="22"/>
      <c r="F96" s="22"/>
      <c r="G96" s="120"/>
      <c r="H96" s="22"/>
      <c r="I96" s="22"/>
      <c r="J96" s="22"/>
      <c r="K96" s="22"/>
    </row>
    <row r="97" s="59" customFormat="1" ht="20" customHeight="1" spans="1:11">
      <c r="A97" s="22"/>
      <c r="B97" s="22"/>
      <c r="C97" s="22"/>
      <c r="D97" s="22"/>
      <c r="E97" s="22"/>
      <c r="F97" s="22"/>
      <c r="G97" s="120"/>
      <c r="H97" s="22"/>
      <c r="I97" s="22"/>
      <c r="J97" s="22"/>
      <c r="K97" s="22"/>
    </row>
    <row r="98" s="59" customFormat="1" ht="20" customHeight="1" spans="1:11">
      <c r="A98" s="22"/>
      <c r="B98" s="22"/>
      <c r="C98" s="22"/>
      <c r="D98" s="22"/>
      <c r="E98" s="22"/>
      <c r="F98" s="22"/>
      <c r="G98" s="120"/>
      <c r="H98" s="22"/>
      <c r="I98" s="22"/>
      <c r="J98" s="22"/>
      <c r="K98" s="22"/>
    </row>
    <row r="99" s="59" customFormat="1" ht="20" customHeight="1" spans="1:11">
      <c r="A99" s="22"/>
      <c r="B99" s="22"/>
      <c r="C99" s="22"/>
      <c r="D99" s="22"/>
      <c r="E99" s="22"/>
      <c r="F99" s="22"/>
      <c r="G99" s="120"/>
      <c r="H99" s="22"/>
      <c r="I99" s="22"/>
      <c r="J99" s="22"/>
      <c r="K99" s="22"/>
    </row>
    <row r="100" s="59" customFormat="1" ht="20" customHeight="1" spans="1:11">
      <c r="A100" s="22"/>
      <c r="B100" s="22"/>
      <c r="C100" s="22"/>
      <c r="D100" s="22"/>
      <c r="E100" s="22"/>
      <c r="F100" s="22"/>
      <c r="G100" s="120"/>
      <c r="H100" s="22"/>
      <c r="I100" s="22"/>
      <c r="J100" s="22"/>
      <c r="K100" s="22"/>
    </row>
    <row r="101" s="59" customFormat="1" ht="20" customHeight="1" spans="1:11">
      <c r="A101" s="22"/>
      <c r="B101" s="22"/>
      <c r="C101" s="22"/>
      <c r="D101" s="22"/>
      <c r="E101" s="22"/>
      <c r="F101" s="22"/>
      <c r="G101" s="120"/>
      <c r="H101" s="22"/>
      <c r="I101" s="22"/>
      <c r="J101" s="22"/>
      <c r="K101" s="22"/>
    </row>
    <row r="102" s="59" customFormat="1" ht="20" customHeight="1" spans="1:11">
      <c r="A102" s="22"/>
      <c r="B102" s="22"/>
      <c r="C102" s="22"/>
      <c r="D102" s="22"/>
      <c r="E102" s="22"/>
      <c r="F102" s="22"/>
      <c r="G102" s="120"/>
      <c r="H102" s="22"/>
      <c r="I102" s="22"/>
      <c r="J102" s="22"/>
      <c r="K102" s="22"/>
    </row>
    <row r="103" s="59" customFormat="1" ht="20" customHeight="1" spans="1:11">
      <c r="A103" s="22"/>
      <c r="B103" s="22"/>
      <c r="C103" s="22"/>
      <c r="D103" s="22"/>
      <c r="E103" s="22"/>
      <c r="F103" s="22"/>
      <c r="G103" s="120"/>
      <c r="H103" s="22"/>
      <c r="I103" s="22"/>
      <c r="J103" s="22"/>
      <c r="K103" s="22"/>
    </row>
    <row r="104" s="59" customFormat="1" ht="20" customHeight="1" spans="1:11">
      <c r="A104" s="22"/>
      <c r="B104" s="22"/>
      <c r="C104" s="22"/>
      <c r="D104" s="22"/>
      <c r="E104" s="22"/>
      <c r="F104" s="22"/>
      <c r="G104" s="120"/>
      <c r="H104" s="22"/>
      <c r="I104" s="22"/>
      <c r="J104" s="22"/>
      <c r="K104" s="22"/>
    </row>
    <row r="105" s="59" customFormat="1" ht="20" customHeight="1" spans="1:11">
      <c r="A105" s="22"/>
      <c r="B105" s="22"/>
      <c r="C105" s="22"/>
      <c r="D105" s="22"/>
      <c r="E105" s="22"/>
      <c r="F105" s="22"/>
      <c r="G105" s="120"/>
      <c r="H105" s="22"/>
      <c r="I105" s="22"/>
      <c r="J105" s="22"/>
      <c r="K105" s="22"/>
    </row>
    <row r="106" s="59" customFormat="1" ht="20" customHeight="1" spans="1:11">
      <c r="A106" s="22"/>
      <c r="B106" s="22"/>
      <c r="C106" s="22"/>
      <c r="D106" s="22"/>
      <c r="E106" s="22"/>
      <c r="F106" s="22"/>
      <c r="G106" s="120"/>
      <c r="H106" s="22"/>
      <c r="I106" s="22"/>
      <c r="J106" s="22"/>
      <c r="K106" s="22"/>
    </row>
    <row r="107" s="59" customFormat="1" ht="20" customHeight="1" spans="1:11">
      <c r="A107" s="22"/>
      <c r="B107" s="22"/>
      <c r="C107" s="22"/>
      <c r="D107" s="22"/>
      <c r="E107" s="22"/>
      <c r="F107" s="22"/>
      <c r="G107" s="120"/>
      <c r="H107" s="22"/>
      <c r="I107" s="22"/>
      <c r="J107" s="22"/>
      <c r="K107" s="22"/>
    </row>
    <row r="108" s="59" customFormat="1" ht="20" customHeight="1" spans="1:11">
      <c r="A108" s="22"/>
      <c r="B108" s="22"/>
      <c r="C108" s="22"/>
      <c r="D108" s="22"/>
      <c r="E108" s="22"/>
      <c r="F108" s="22"/>
      <c r="G108" s="120"/>
      <c r="H108" s="22"/>
      <c r="I108" s="22"/>
      <c r="J108" s="22"/>
      <c r="K108" s="22"/>
    </row>
    <row r="109" s="59" customFormat="1" ht="20" customHeight="1" spans="1:11">
      <c r="A109" s="22"/>
      <c r="B109" s="22"/>
      <c r="C109" s="22"/>
      <c r="D109" s="22"/>
      <c r="E109" s="22"/>
      <c r="F109" s="22"/>
      <c r="G109" s="120"/>
      <c r="H109" s="22"/>
      <c r="I109" s="22"/>
      <c r="J109" s="22"/>
      <c r="K109" s="22"/>
    </row>
    <row r="110" s="59" customFormat="1" ht="20" customHeight="1" spans="1:11">
      <c r="A110" s="22"/>
      <c r="B110" s="22"/>
      <c r="C110" s="22"/>
      <c r="D110" s="22"/>
      <c r="E110" s="22"/>
      <c r="F110" s="22"/>
      <c r="G110" s="120"/>
      <c r="H110" s="22"/>
      <c r="I110" s="22"/>
      <c r="J110" s="22"/>
      <c r="K110" s="22"/>
    </row>
    <row r="111" s="59" customFormat="1" ht="20" customHeight="1" spans="1:11">
      <c r="A111" s="22"/>
      <c r="B111" s="22"/>
      <c r="C111" s="22"/>
      <c r="D111" s="22"/>
      <c r="E111" s="22"/>
      <c r="F111" s="22"/>
      <c r="G111" s="120"/>
      <c r="H111" s="22"/>
      <c r="I111" s="22"/>
      <c r="J111" s="22"/>
      <c r="K111" s="22"/>
    </row>
    <row r="112" s="59" customFormat="1" ht="20" customHeight="1" spans="1:11">
      <c r="A112" s="22"/>
      <c r="B112" s="22"/>
      <c r="C112" s="22"/>
      <c r="D112" s="22"/>
      <c r="E112" s="22"/>
      <c r="F112" s="22"/>
      <c r="G112" s="120"/>
      <c r="H112" s="22"/>
      <c r="I112" s="22"/>
      <c r="J112" s="22"/>
      <c r="K112" s="22"/>
    </row>
    <row r="113" s="59" customFormat="1" ht="20" customHeight="1" spans="1:11">
      <c r="A113" s="22"/>
      <c r="B113" s="22"/>
      <c r="C113" s="22"/>
      <c r="D113" s="22"/>
      <c r="E113" s="22"/>
      <c r="F113" s="22"/>
      <c r="G113" s="120"/>
      <c r="H113" s="22"/>
      <c r="I113" s="22"/>
      <c r="J113" s="22"/>
      <c r="K113" s="22"/>
    </row>
    <row r="114" s="59" customFormat="1" ht="20" customHeight="1" spans="1:11">
      <c r="A114" s="22"/>
      <c r="B114" s="22"/>
      <c r="C114" s="22"/>
      <c r="D114" s="22"/>
      <c r="E114" s="22"/>
      <c r="F114" s="22"/>
      <c r="G114" s="120"/>
      <c r="H114" s="22"/>
      <c r="I114" s="22"/>
      <c r="J114" s="22"/>
      <c r="K114" s="22"/>
    </row>
    <row r="115" s="59" customFormat="1" ht="20" customHeight="1" spans="1:11">
      <c r="A115" s="22"/>
      <c r="B115" s="22"/>
      <c r="C115" s="22"/>
      <c r="D115" s="22"/>
      <c r="E115" s="22"/>
      <c r="F115" s="22"/>
      <c r="G115" s="120"/>
      <c r="H115" s="22"/>
      <c r="I115" s="22"/>
      <c r="J115" s="22"/>
      <c r="K115" s="22"/>
    </row>
    <row r="116" s="59" customFormat="1" ht="20" customHeight="1" spans="1:11">
      <c r="A116" s="22"/>
      <c r="B116" s="22"/>
      <c r="C116" s="22"/>
      <c r="D116" s="22"/>
      <c r="E116" s="22"/>
      <c r="F116" s="22"/>
      <c r="G116" s="120"/>
      <c r="H116" s="22"/>
      <c r="I116" s="22"/>
      <c r="J116" s="22"/>
      <c r="K116" s="22"/>
    </row>
    <row r="117" s="59" customFormat="1" ht="20" customHeight="1" spans="1:11">
      <c r="A117" s="22"/>
      <c r="B117" s="22"/>
      <c r="C117" s="22"/>
      <c r="D117" s="22"/>
      <c r="E117" s="22"/>
      <c r="F117" s="22"/>
      <c r="G117" s="120"/>
      <c r="H117" s="22"/>
      <c r="I117" s="22"/>
      <c r="J117" s="22"/>
      <c r="K117" s="22"/>
    </row>
    <row r="118" s="59" customFormat="1" ht="20" customHeight="1" spans="1:11">
      <c r="A118" s="22"/>
      <c r="B118" s="22"/>
      <c r="C118" s="22"/>
      <c r="D118" s="22"/>
      <c r="E118" s="22"/>
      <c r="F118" s="22"/>
      <c r="G118" s="120"/>
      <c r="H118" s="22"/>
      <c r="I118" s="22"/>
      <c r="J118" s="22"/>
      <c r="K118" s="22"/>
    </row>
    <row r="119" s="59" customFormat="1" ht="20" customHeight="1" spans="1:11">
      <c r="A119" s="22"/>
      <c r="B119" s="22"/>
      <c r="C119" s="22"/>
      <c r="D119" s="22"/>
      <c r="E119" s="22"/>
      <c r="F119" s="22"/>
      <c r="G119" s="120"/>
      <c r="H119" s="22"/>
      <c r="I119" s="22"/>
      <c r="J119" s="22"/>
      <c r="K119" s="22"/>
    </row>
    <row r="120" s="59" customFormat="1" ht="20" customHeight="1" spans="1:11">
      <c r="A120" s="22"/>
      <c r="B120" s="22"/>
      <c r="C120" s="22"/>
      <c r="D120" s="22"/>
      <c r="E120" s="22"/>
      <c r="F120" s="22"/>
      <c r="G120" s="120"/>
      <c r="H120" s="22"/>
      <c r="I120" s="22"/>
      <c r="J120" s="22"/>
      <c r="K120" s="22"/>
    </row>
    <row r="121" s="59" customFormat="1" ht="20" customHeight="1" spans="1:11">
      <c r="A121" s="22"/>
      <c r="B121" s="22"/>
      <c r="C121" s="22"/>
      <c r="D121" s="22"/>
      <c r="E121" s="22"/>
      <c r="F121" s="22"/>
      <c r="G121" s="120"/>
      <c r="H121" s="22"/>
      <c r="I121" s="22"/>
      <c r="J121" s="22"/>
      <c r="K121" s="22"/>
    </row>
    <row r="122" s="59" customFormat="1" ht="20" customHeight="1" spans="1:11">
      <c r="A122" s="22"/>
      <c r="B122" s="22"/>
      <c r="C122" s="22"/>
      <c r="D122" s="22"/>
      <c r="E122" s="22"/>
      <c r="F122" s="22"/>
      <c r="G122" s="120"/>
      <c r="H122" s="22"/>
      <c r="I122" s="22"/>
      <c r="J122" s="22"/>
      <c r="K122" s="22"/>
    </row>
    <row r="123" s="59" customFormat="1" ht="20" customHeight="1" spans="1:11">
      <c r="A123" s="22"/>
      <c r="B123" s="22"/>
      <c r="C123" s="22"/>
      <c r="D123" s="22"/>
      <c r="E123" s="22"/>
      <c r="F123" s="22"/>
      <c r="G123" s="120"/>
      <c r="H123" s="22"/>
      <c r="I123" s="22"/>
      <c r="J123" s="22"/>
      <c r="K123" s="22"/>
    </row>
    <row r="124" s="59" customFormat="1" ht="20" customHeight="1" spans="1:11">
      <c r="A124" s="22"/>
      <c r="B124" s="22"/>
      <c r="C124" s="22"/>
      <c r="D124" s="22"/>
      <c r="E124" s="22"/>
      <c r="F124" s="22"/>
      <c r="G124" s="120"/>
      <c r="H124" s="22"/>
      <c r="I124" s="22"/>
      <c r="J124" s="22"/>
      <c r="K124" s="22"/>
    </row>
    <row r="125" s="59" customFormat="1" ht="20" customHeight="1" spans="1:11">
      <c r="A125" s="22"/>
      <c r="B125" s="22"/>
      <c r="C125" s="22"/>
      <c r="D125" s="22"/>
      <c r="E125" s="22"/>
      <c r="F125" s="22"/>
      <c r="G125" s="120"/>
      <c r="H125" s="22"/>
      <c r="I125" s="22"/>
      <c r="J125" s="22"/>
      <c r="K125" s="22"/>
    </row>
    <row r="126" s="59" customFormat="1" ht="20" customHeight="1" spans="1:11">
      <c r="A126" s="22"/>
      <c r="B126" s="22"/>
      <c r="C126" s="22"/>
      <c r="D126" s="22"/>
      <c r="E126" s="22"/>
      <c r="F126" s="22"/>
      <c r="G126" s="120"/>
      <c r="H126" s="22"/>
      <c r="I126" s="22"/>
      <c r="J126" s="22"/>
      <c r="K126" s="22"/>
    </row>
    <row r="127" s="59" customFormat="1" ht="20" customHeight="1" spans="1:11">
      <c r="A127" s="22"/>
      <c r="B127" s="22"/>
      <c r="C127" s="22"/>
      <c r="D127" s="22"/>
      <c r="E127" s="22"/>
      <c r="F127" s="22"/>
      <c r="G127" s="120"/>
      <c r="H127" s="22"/>
      <c r="I127" s="22"/>
      <c r="J127" s="22"/>
      <c r="K127" s="22"/>
    </row>
    <row r="128" s="59" customFormat="1" ht="20" customHeight="1" spans="1:11">
      <c r="A128" s="22"/>
      <c r="B128" s="22"/>
      <c r="C128" s="22"/>
      <c r="D128" s="22"/>
      <c r="E128" s="22"/>
      <c r="F128" s="22"/>
      <c r="G128" s="120"/>
      <c r="H128" s="22"/>
      <c r="I128" s="22"/>
      <c r="J128" s="22"/>
      <c r="K128" s="22"/>
    </row>
    <row r="129" s="59" customFormat="1" ht="20" customHeight="1" spans="1:11">
      <c r="A129" s="22"/>
      <c r="B129" s="22"/>
      <c r="C129" s="22"/>
      <c r="D129" s="22"/>
      <c r="E129" s="22"/>
      <c r="F129" s="22"/>
      <c r="G129" s="120"/>
      <c r="H129" s="22"/>
      <c r="I129" s="22"/>
      <c r="J129" s="22"/>
      <c r="K129" s="22"/>
    </row>
    <row r="130" s="59" customFormat="1" ht="20" customHeight="1" spans="1:11">
      <c r="A130" s="22"/>
      <c r="B130" s="22"/>
      <c r="C130" s="22"/>
      <c r="D130" s="22"/>
      <c r="E130" s="22"/>
      <c r="F130" s="22"/>
      <c r="G130" s="120"/>
      <c r="H130" s="22"/>
      <c r="I130" s="22"/>
      <c r="J130" s="22"/>
      <c r="K130" s="22"/>
    </row>
    <row r="131" s="59" customFormat="1" ht="20" customHeight="1" spans="1:11">
      <c r="A131" s="22"/>
      <c r="B131" s="22"/>
      <c r="C131" s="22"/>
      <c r="D131" s="22"/>
      <c r="E131" s="22"/>
      <c r="F131" s="22"/>
      <c r="G131" s="120"/>
      <c r="H131" s="22"/>
      <c r="I131" s="22"/>
      <c r="J131" s="22"/>
      <c r="K131" s="22"/>
    </row>
    <row r="132" s="59" customFormat="1" ht="20" customHeight="1" spans="1:11">
      <c r="A132" s="22"/>
      <c r="B132" s="22"/>
      <c r="C132" s="22"/>
      <c r="D132" s="22"/>
      <c r="E132" s="22"/>
      <c r="F132" s="22"/>
      <c r="G132" s="120"/>
      <c r="H132" s="22"/>
      <c r="I132" s="22"/>
      <c r="J132" s="22"/>
      <c r="K132" s="22"/>
    </row>
    <row r="133" s="59" customFormat="1" ht="20" customHeight="1" spans="1:11">
      <c r="A133" s="22"/>
      <c r="B133" s="22"/>
      <c r="C133" s="22"/>
      <c r="D133" s="22"/>
      <c r="E133" s="22"/>
      <c r="F133" s="22"/>
      <c r="G133" s="120"/>
      <c r="H133" s="22"/>
      <c r="I133" s="22"/>
      <c r="J133" s="22"/>
      <c r="K133" s="22"/>
    </row>
    <row r="134" s="59" customFormat="1" ht="20" customHeight="1" spans="1:11">
      <c r="A134" s="22"/>
      <c r="B134" s="22"/>
      <c r="C134" s="22"/>
      <c r="D134" s="22"/>
      <c r="E134" s="22"/>
      <c r="F134" s="22"/>
      <c r="G134" s="120"/>
      <c r="H134" s="22"/>
      <c r="I134" s="22"/>
      <c r="J134" s="22"/>
      <c r="K134" s="22"/>
    </row>
    <row r="135" s="59" customFormat="1" ht="20" customHeight="1" spans="1:11">
      <c r="A135" s="22"/>
      <c r="B135" s="22"/>
      <c r="C135" s="22"/>
      <c r="D135" s="22"/>
      <c r="E135" s="22"/>
      <c r="F135" s="22"/>
      <c r="G135" s="120"/>
      <c r="H135" s="22"/>
      <c r="I135" s="22"/>
      <c r="J135" s="22"/>
      <c r="K135" s="22"/>
    </row>
    <row r="136" s="59" customFormat="1" ht="20" customHeight="1" spans="1:11">
      <c r="A136" s="22"/>
      <c r="B136" s="22"/>
      <c r="C136" s="22"/>
      <c r="D136" s="22"/>
      <c r="E136" s="22"/>
      <c r="F136" s="22"/>
      <c r="G136" s="120"/>
      <c r="H136" s="22"/>
      <c r="I136" s="22"/>
      <c r="J136" s="22"/>
      <c r="K136" s="22"/>
    </row>
    <row r="137" s="59" customFormat="1" ht="20" customHeight="1" spans="1:11">
      <c r="A137" s="22"/>
      <c r="B137" s="22"/>
      <c r="C137" s="22"/>
      <c r="D137" s="22"/>
      <c r="E137" s="22"/>
      <c r="F137" s="22"/>
      <c r="G137" s="120"/>
      <c r="H137" s="22"/>
      <c r="I137" s="22"/>
      <c r="J137" s="22"/>
      <c r="K137" s="22"/>
    </row>
    <row r="138" s="59" customFormat="1" ht="20" customHeight="1" spans="1:11">
      <c r="A138" s="22"/>
      <c r="B138" s="22"/>
      <c r="C138" s="22"/>
      <c r="D138" s="22"/>
      <c r="E138" s="22"/>
      <c r="F138" s="22"/>
      <c r="G138" s="120"/>
      <c r="H138" s="22"/>
      <c r="I138" s="22"/>
      <c r="J138" s="22"/>
      <c r="K138" s="22"/>
    </row>
    <row r="139" s="59" customFormat="1" ht="20" customHeight="1" spans="1:11">
      <c r="A139" s="22"/>
      <c r="B139" s="22"/>
      <c r="C139" s="22"/>
      <c r="D139" s="22"/>
      <c r="E139" s="22"/>
      <c r="F139" s="22"/>
      <c r="G139" s="120"/>
      <c r="H139" s="22"/>
      <c r="I139" s="22"/>
      <c r="J139" s="22"/>
      <c r="K139" s="22"/>
    </row>
    <row r="140" s="59" customFormat="1" ht="20" customHeight="1" spans="1:11">
      <c r="A140" s="22"/>
      <c r="B140" s="22"/>
      <c r="C140" s="22"/>
      <c r="D140" s="22"/>
      <c r="E140" s="22"/>
      <c r="F140" s="22"/>
      <c r="G140" s="120"/>
      <c r="H140" s="22"/>
      <c r="I140" s="22"/>
      <c r="J140" s="22"/>
      <c r="K140" s="22"/>
    </row>
    <row r="141" s="59" customFormat="1" ht="20" customHeight="1" spans="1:11">
      <c r="A141" s="22"/>
      <c r="B141" s="22"/>
      <c r="C141" s="22"/>
      <c r="D141" s="22"/>
      <c r="E141" s="22"/>
      <c r="F141" s="22"/>
      <c r="G141" s="120"/>
      <c r="H141" s="22"/>
      <c r="I141" s="22"/>
      <c r="J141" s="22"/>
      <c r="K141" s="22"/>
    </row>
    <row r="142" s="59" customFormat="1" ht="20" customHeight="1" spans="1:11">
      <c r="A142" s="22"/>
      <c r="B142" s="22"/>
      <c r="C142" s="22"/>
      <c r="D142" s="22"/>
      <c r="E142" s="22"/>
      <c r="F142" s="22"/>
      <c r="G142" s="120"/>
      <c r="H142" s="22"/>
      <c r="I142" s="22"/>
      <c r="J142" s="22"/>
      <c r="K142" s="22"/>
    </row>
    <row r="143" s="59" customFormat="1" ht="20" customHeight="1" spans="1:11">
      <c r="A143" s="22"/>
      <c r="B143" s="22"/>
      <c r="C143" s="22"/>
      <c r="D143" s="22"/>
      <c r="E143" s="22"/>
      <c r="F143" s="22"/>
      <c r="G143" s="120"/>
      <c r="H143" s="22"/>
      <c r="I143" s="22"/>
      <c r="J143" s="22"/>
      <c r="K143" s="22"/>
    </row>
    <row r="144" s="59" customFormat="1" ht="20" customHeight="1" spans="1:11">
      <c r="A144" s="22"/>
      <c r="B144" s="22"/>
      <c r="C144" s="22"/>
      <c r="D144" s="22"/>
      <c r="E144" s="22"/>
      <c r="F144" s="22"/>
      <c r="G144" s="120"/>
      <c r="H144" s="22"/>
      <c r="I144" s="22"/>
      <c r="J144" s="22"/>
      <c r="K144" s="22"/>
    </row>
    <row r="145" s="59" customFormat="1" ht="20" customHeight="1" spans="1:11">
      <c r="A145" s="22"/>
      <c r="B145" s="22"/>
      <c r="C145" s="22"/>
      <c r="D145" s="22"/>
      <c r="E145" s="22"/>
      <c r="F145" s="22"/>
      <c r="G145" s="120"/>
      <c r="H145" s="22"/>
      <c r="I145" s="22"/>
      <c r="J145" s="22"/>
      <c r="K145" s="22"/>
    </row>
    <row r="146" s="59" customFormat="1" ht="20" customHeight="1" spans="1:11">
      <c r="A146" s="22"/>
      <c r="B146" s="22"/>
      <c r="C146" s="22"/>
      <c r="D146" s="22"/>
      <c r="E146" s="22"/>
      <c r="F146" s="22"/>
      <c r="G146" s="120"/>
      <c r="H146" s="22"/>
      <c r="I146" s="22"/>
      <c r="J146" s="22"/>
      <c r="K146" s="22"/>
    </row>
    <row r="147" s="59" customFormat="1" ht="20" customHeight="1" spans="1:11">
      <c r="A147" s="22"/>
      <c r="B147" s="22"/>
      <c r="C147" s="22"/>
      <c r="D147" s="22"/>
      <c r="E147" s="22"/>
      <c r="F147" s="22"/>
      <c r="G147" s="120"/>
      <c r="H147" s="22"/>
      <c r="I147" s="22"/>
      <c r="J147" s="22"/>
      <c r="K147" s="22"/>
    </row>
    <row r="148" s="59" customFormat="1" ht="20" customHeight="1" spans="1:11">
      <c r="A148" s="22"/>
      <c r="B148" s="22"/>
      <c r="C148" s="22"/>
      <c r="D148" s="22"/>
      <c r="E148" s="22"/>
      <c r="F148" s="22"/>
      <c r="G148" s="120"/>
      <c r="H148" s="22"/>
      <c r="I148" s="22"/>
      <c r="J148" s="22"/>
      <c r="K148" s="22"/>
    </row>
    <row r="149" s="59" customFormat="1" ht="20" customHeight="1" spans="1:11">
      <c r="A149" s="22"/>
      <c r="B149" s="22"/>
      <c r="C149" s="22"/>
      <c r="D149" s="22"/>
      <c r="E149" s="22"/>
      <c r="F149" s="22"/>
      <c r="G149" s="120"/>
      <c r="H149" s="22"/>
      <c r="I149" s="22"/>
      <c r="J149" s="22"/>
      <c r="K149" s="22"/>
    </row>
    <row r="150" s="59" customFormat="1" ht="20" customHeight="1" spans="1:11">
      <c r="A150" s="22"/>
      <c r="B150" s="22"/>
      <c r="C150" s="22"/>
      <c r="D150" s="22"/>
      <c r="E150" s="22"/>
      <c r="F150" s="22"/>
      <c r="G150" s="120"/>
      <c r="H150" s="22"/>
      <c r="I150" s="22"/>
      <c r="J150" s="22"/>
      <c r="K150" s="22"/>
    </row>
    <row r="151" s="59" customFormat="1" ht="20" customHeight="1" spans="1:11">
      <c r="A151" s="22"/>
      <c r="B151" s="22"/>
      <c r="C151" s="22"/>
      <c r="D151" s="22"/>
      <c r="E151" s="22"/>
      <c r="F151" s="22"/>
      <c r="G151" s="120"/>
      <c r="H151" s="22"/>
      <c r="I151" s="22"/>
      <c r="J151" s="22"/>
      <c r="K151" s="22"/>
    </row>
    <row r="152" s="59" customFormat="1" ht="20" customHeight="1" spans="1:11">
      <c r="A152" s="22"/>
      <c r="B152" s="22"/>
      <c r="C152" s="22"/>
      <c r="D152" s="22"/>
      <c r="E152" s="22"/>
      <c r="F152" s="22"/>
      <c r="G152" s="120"/>
      <c r="H152" s="22"/>
      <c r="I152" s="22"/>
      <c r="J152" s="22"/>
      <c r="K152" s="22"/>
    </row>
    <row r="153" s="59" customFormat="1" ht="20" customHeight="1" spans="1:11">
      <c r="A153" s="22"/>
      <c r="B153" s="22"/>
      <c r="C153" s="22"/>
      <c r="D153" s="22"/>
      <c r="E153" s="22"/>
      <c r="F153" s="22"/>
      <c r="G153" s="120"/>
      <c r="H153" s="22"/>
      <c r="I153" s="22"/>
      <c r="J153" s="22"/>
      <c r="K153" s="22"/>
    </row>
    <row r="154" s="59" customFormat="1" ht="20" customHeight="1" spans="1:11">
      <c r="A154" s="22"/>
      <c r="B154" s="22"/>
      <c r="C154" s="22"/>
      <c r="D154" s="22"/>
      <c r="E154" s="22"/>
      <c r="F154" s="22"/>
      <c r="G154" s="120"/>
      <c r="H154" s="22"/>
      <c r="I154" s="22"/>
      <c r="J154" s="22"/>
      <c r="K154" s="22"/>
    </row>
    <row r="155" s="59" customFormat="1" ht="20" customHeight="1" spans="1:11">
      <c r="A155" s="22"/>
      <c r="B155" s="22"/>
      <c r="C155" s="22"/>
      <c r="D155" s="22"/>
      <c r="E155" s="22"/>
      <c r="F155" s="22"/>
      <c r="G155" s="120"/>
      <c r="H155" s="22"/>
      <c r="I155" s="22"/>
      <c r="J155" s="22"/>
      <c r="K155" s="22"/>
    </row>
    <row r="156" s="59" customFormat="1" ht="20" customHeight="1" spans="1:11">
      <c r="A156" s="22"/>
      <c r="B156" s="22"/>
      <c r="C156" s="22"/>
      <c r="D156" s="22"/>
      <c r="E156" s="22"/>
      <c r="F156" s="22"/>
      <c r="G156" s="120"/>
      <c r="H156" s="22"/>
      <c r="I156" s="22"/>
      <c r="J156" s="22"/>
      <c r="K156" s="22"/>
    </row>
    <row r="157" s="59" customFormat="1" ht="20" customHeight="1" spans="1:11">
      <c r="A157" s="22"/>
      <c r="B157" s="22"/>
      <c r="C157" s="22"/>
      <c r="D157" s="22"/>
      <c r="E157" s="22"/>
      <c r="F157" s="22"/>
      <c r="G157" s="120"/>
      <c r="H157" s="22"/>
      <c r="I157" s="22"/>
      <c r="J157" s="22"/>
      <c r="K157" s="22"/>
    </row>
    <row r="158" s="59" customFormat="1" ht="20" customHeight="1" spans="1:11">
      <c r="A158" s="22"/>
      <c r="B158" s="22"/>
      <c r="C158" s="22"/>
      <c r="D158" s="22"/>
      <c r="E158" s="22"/>
      <c r="F158" s="22"/>
      <c r="G158" s="120"/>
      <c r="H158" s="22"/>
      <c r="I158" s="22"/>
      <c r="J158" s="22"/>
      <c r="K158" s="22"/>
    </row>
    <row r="159" s="59" customFormat="1" ht="20" customHeight="1" spans="1:11">
      <c r="A159" s="22"/>
      <c r="B159" s="22"/>
      <c r="C159" s="22"/>
      <c r="D159" s="22"/>
      <c r="E159" s="22"/>
      <c r="F159" s="22"/>
      <c r="G159" s="120"/>
      <c r="H159" s="22"/>
      <c r="I159" s="22"/>
      <c r="J159" s="22"/>
      <c r="K159" s="22"/>
    </row>
    <row r="160" s="59" customFormat="1" ht="20" customHeight="1" spans="1:11">
      <c r="A160" s="22"/>
      <c r="B160" s="22"/>
      <c r="C160" s="22"/>
      <c r="D160" s="22"/>
      <c r="E160" s="22"/>
      <c r="F160" s="22"/>
      <c r="G160" s="120"/>
      <c r="H160" s="22"/>
      <c r="I160" s="22"/>
      <c r="J160" s="22"/>
      <c r="K160" s="22"/>
    </row>
    <row r="161" s="59" customFormat="1" ht="20" customHeight="1" spans="1:11">
      <c r="A161" s="22"/>
      <c r="B161" s="22"/>
      <c r="C161" s="22"/>
      <c r="D161" s="22"/>
      <c r="E161" s="22"/>
      <c r="F161" s="22"/>
      <c r="G161" s="120"/>
      <c r="H161" s="22"/>
      <c r="I161" s="22"/>
      <c r="J161" s="22"/>
      <c r="K161" s="22"/>
    </row>
    <row r="162" s="59" customFormat="1" ht="20" customHeight="1" spans="1:11">
      <c r="A162" s="22"/>
      <c r="B162" s="22"/>
      <c r="C162" s="22"/>
      <c r="D162" s="22"/>
      <c r="E162" s="22"/>
      <c r="F162" s="22"/>
      <c r="G162" s="120"/>
      <c r="H162" s="22"/>
      <c r="I162" s="22"/>
      <c r="J162" s="22"/>
      <c r="K162" s="22"/>
    </row>
    <row r="163" s="59" customFormat="1" ht="20" customHeight="1" spans="1:11">
      <c r="A163" s="22"/>
      <c r="B163" s="22"/>
      <c r="C163" s="22"/>
      <c r="D163" s="22"/>
      <c r="E163" s="22"/>
      <c r="F163" s="22"/>
      <c r="G163" s="120"/>
      <c r="H163" s="22"/>
      <c r="I163" s="22"/>
      <c r="J163" s="22"/>
      <c r="K163" s="22"/>
    </row>
    <row r="164" s="59" customFormat="1" ht="20" customHeight="1" spans="1:11">
      <c r="A164" s="22"/>
      <c r="B164" s="22"/>
      <c r="C164" s="22"/>
      <c r="D164" s="22"/>
      <c r="E164" s="22"/>
      <c r="F164" s="22"/>
      <c r="G164" s="120"/>
      <c r="H164" s="22"/>
      <c r="I164" s="22"/>
      <c r="J164" s="22"/>
      <c r="K164" s="22"/>
    </row>
    <row r="165" s="59" customFormat="1" ht="20" customHeight="1" spans="1:11">
      <c r="A165" s="22"/>
      <c r="B165" s="22"/>
      <c r="C165" s="22"/>
      <c r="D165" s="22"/>
      <c r="E165" s="22"/>
      <c r="F165" s="22"/>
      <c r="G165" s="120"/>
      <c r="H165" s="22"/>
      <c r="I165" s="22"/>
      <c r="J165" s="22"/>
      <c r="K165" s="22"/>
    </row>
    <row r="166" s="59" customFormat="1" ht="20" customHeight="1" spans="1:11">
      <c r="A166" s="22"/>
      <c r="B166" s="22"/>
      <c r="C166" s="22"/>
      <c r="D166" s="22"/>
      <c r="E166" s="22"/>
      <c r="F166" s="22"/>
      <c r="G166" s="120"/>
      <c r="H166" s="22"/>
      <c r="I166" s="22"/>
      <c r="J166" s="22"/>
      <c r="K166" s="22"/>
    </row>
    <row r="167" s="59" customFormat="1" ht="20" customHeight="1" spans="1:11">
      <c r="A167" s="22"/>
      <c r="B167" s="22"/>
      <c r="C167" s="22"/>
      <c r="D167" s="22"/>
      <c r="E167" s="22"/>
      <c r="F167" s="22"/>
      <c r="G167" s="120"/>
      <c r="H167" s="22"/>
      <c r="I167" s="22"/>
      <c r="J167" s="22"/>
      <c r="K167" s="22"/>
    </row>
    <row r="168" s="59" customFormat="1" ht="20" customHeight="1" spans="1:11">
      <c r="A168" s="22"/>
      <c r="B168" s="22"/>
      <c r="C168" s="22"/>
      <c r="D168" s="22"/>
      <c r="E168" s="22"/>
      <c r="F168" s="22"/>
      <c r="G168" s="120"/>
      <c r="H168" s="22"/>
      <c r="I168" s="22"/>
      <c r="J168" s="22"/>
      <c r="K168" s="22"/>
    </row>
    <row r="169" s="59" customFormat="1" ht="20" customHeight="1" spans="1:11">
      <c r="A169" s="22"/>
      <c r="B169" s="22"/>
      <c r="C169" s="22"/>
      <c r="D169" s="22"/>
      <c r="E169" s="22"/>
      <c r="F169" s="22"/>
      <c r="G169" s="120"/>
      <c r="H169" s="22"/>
      <c r="I169" s="22"/>
      <c r="J169" s="22"/>
      <c r="K169" s="22"/>
    </row>
    <row r="170" s="59" customFormat="1" ht="20" customHeight="1" spans="1:11">
      <c r="A170" s="22"/>
      <c r="B170" s="22"/>
      <c r="C170" s="22"/>
      <c r="D170" s="22"/>
      <c r="E170" s="22"/>
      <c r="F170" s="22"/>
      <c r="G170" s="120"/>
      <c r="H170" s="22"/>
      <c r="I170" s="22"/>
      <c r="J170" s="22"/>
      <c r="K170" s="22"/>
    </row>
    <row r="171" s="59" customFormat="1" ht="20" customHeight="1" spans="1:11">
      <c r="A171" s="22"/>
      <c r="B171" s="22"/>
      <c r="C171" s="22"/>
      <c r="D171" s="22"/>
      <c r="E171" s="22"/>
      <c r="F171" s="22"/>
      <c r="G171" s="120"/>
      <c r="H171" s="22"/>
      <c r="I171" s="22"/>
      <c r="J171" s="22"/>
      <c r="K171" s="22"/>
    </row>
    <row r="172" s="59" customFormat="1" ht="20" customHeight="1" spans="1:11">
      <c r="A172" s="22"/>
      <c r="B172" s="22"/>
      <c r="C172" s="22"/>
      <c r="D172" s="22"/>
      <c r="E172" s="22"/>
      <c r="F172" s="22"/>
      <c r="G172" s="120"/>
      <c r="H172" s="22"/>
      <c r="I172" s="22"/>
      <c r="J172" s="22"/>
      <c r="K172" s="22"/>
    </row>
    <row r="173" s="59" customFormat="1" ht="20" customHeight="1" spans="1:11">
      <c r="A173" s="22"/>
      <c r="B173" s="22"/>
      <c r="C173" s="22"/>
      <c r="D173" s="22"/>
      <c r="E173" s="22"/>
      <c r="F173" s="22"/>
      <c r="G173" s="120"/>
      <c r="H173" s="22"/>
      <c r="I173" s="22"/>
      <c r="J173" s="22"/>
      <c r="K173" s="22"/>
    </row>
    <row r="174" s="59" customFormat="1" ht="20" customHeight="1" spans="1:11">
      <c r="A174" s="22"/>
      <c r="B174" s="22"/>
      <c r="C174" s="22"/>
      <c r="D174" s="22"/>
      <c r="E174" s="22"/>
      <c r="F174" s="22"/>
      <c r="G174" s="120"/>
      <c r="H174" s="22"/>
      <c r="I174" s="22"/>
      <c r="J174" s="22"/>
      <c r="K174" s="22"/>
    </row>
    <row r="175" s="59" customFormat="1" ht="20" customHeight="1" spans="1:11">
      <c r="A175" s="22"/>
      <c r="B175" s="22"/>
      <c r="C175" s="22"/>
      <c r="D175" s="22"/>
      <c r="E175" s="22"/>
      <c r="F175" s="22"/>
      <c r="G175" s="120"/>
      <c r="H175" s="22"/>
      <c r="I175" s="22"/>
      <c r="J175" s="22"/>
      <c r="K175" s="22"/>
    </row>
    <row r="176" s="59" customFormat="1" ht="20" customHeight="1" spans="1:11">
      <c r="A176" s="22"/>
      <c r="B176" s="22"/>
      <c r="C176" s="22"/>
      <c r="D176" s="22"/>
      <c r="E176" s="22"/>
      <c r="F176" s="22"/>
      <c r="G176" s="120"/>
      <c r="H176" s="22"/>
      <c r="I176" s="22"/>
      <c r="J176" s="22"/>
      <c r="K176" s="22"/>
    </row>
    <row r="177" s="59" customFormat="1" ht="20" customHeight="1" spans="1:11">
      <c r="A177" s="22"/>
      <c r="B177" s="22"/>
      <c r="C177" s="22"/>
      <c r="D177" s="22"/>
      <c r="E177" s="22"/>
      <c r="F177" s="22"/>
      <c r="G177" s="120"/>
      <c r="H177" s="22"/>
      <c r="I177" s="22"/>
      <c r="J177" s="22"/>
      <c r="K177" s="22"/>
    </row>
    <row r="178" s="59" customFormat="1" ht="20" customHeight="1" spans="1:11">
      <c r="A178" s="22"/>
      <c r="B178" s="22"/>
      <c r="C178" s="22"/>
      <c r="D178" s="22"/>
      <c r="E178" s="22"/>
      <c r="F178" s="22"/>
      <c r="G178" s="120"/>
      <c r="H178" s="22"/>
      <c r="I178" s="22"/>
      <c r="J178" s="22"/>
      <c r="K178" s="22"/>
    </row>
    <row r="179" s="59" customFormat="1" ht="20" customHeight="1" spans="1:11">
      <c r="A179" s="22"/>
      <c r="B179" s="22"/>
      <c r="C179" s="22"/>
      <c r="D179" s="22"/>
      <c r="E179" s="22"/>
      <c r="F179" s="22"/>
      <c r="G179" s="120"/>
      <c r="H179" s="22"/>
      <c r="I179" s="22"/>
      <c r="J179" s="22"/>
      <c r="K179" s="22"/>
    </row>
    <row r="180" s="59" customFormat="1" ht="20" customHeight="1" spans="1:11">
      <c r="A180" s="22"/>
      <c r="B180" s="22"/>
      <c r="C180" s="22"/>
      <c r="D180" s="22"/>
      <c r="E180" s="22"/>
      <c r="F180" s="22"/>
      <c r="G180" s="120"/>
      <c r="H180" s="22"/>
      <c r="I180" s="22"/>
      <c r="J180" s="22"/>
      <c r="K180" s="22"/>
    </row>
    <row r="181" s="59" customFormat="1" ht="20" customHeight="1" spans="1:11">
      <c r="A181" s="22"/>
      <c r="B181" s="22"/>
      <c r="C181" s="22"/>
      <c r="D181" s="22"/>
      <c r="E181" s="22"/>
      <c r="F181" s="22"/>
      <c r="G181" s="120"/>
      <c r="H181" s="22"/>
      <c r="I181" s="22"/>
      <c r="J181" s="22"/>
      <c r="K181" s="22"/>
    </row>
    <row r="182" s="59" customFormat="1" ht="20" customHeight="1" spans="1:11">
      <c r="A182" s="22"/>
      <c r="B182" s="22"/>
      <c r="C182" s="22"/>
      <c r="D182" s="22"/>
      <c r="E182" s="22"/>
      <c r="F182" s="22"/>
      <c r="G182" s="120"/>
      <c r="H182" s="22"/>
      <c r="I182" s="22"/>
      <c r="J182" s="22"/>
      <c r="K182" s="22"/>
    </row>
    <row r="183" s="59" customFormat="1" ht="20" customHeight="1" spans="1:11">
      <c r="A183" s="22"/>
      <c r="B183" s="22"/>
      <c r="C183" s="22"/>
      <c r="D183" s="22"/>
      <c r="E183" s="22"/>
      <c r="F183" s="22"/>
      <c r="G183" s="120"/>
      <c r="H183" s="22"/>
      <c r="I183" s="22"/>
      <c r="J183" s="22"/>
      <c r="K183" s="22"/>
    </row>
    <row r="184" s="59" customFormat="1" ht="20" customHeight="1" spans="1:11">
      <c r="A184" s="22"/>
      <c r="B184" s="22"/>
      <c r="C184" s="22"/>
      <c r="D184" s="22"/>
      <c r="E184" s="22"/>
      <c r="F184" s="22"/>
      <c r="G184" s="120"/>
      <c r="H184" s="22"/>
      <c r="I184" s="22"/>
      <c r="J184" s="22"/>
      <c r="K184" s="22"/>
    </row>
    <row r="185" s="59" customFormat="1" ht="20" customHeight="1" spans="1:11">
      <c r="A185" s="22"/>
      <c r="B185" s="22"/>
      <c r="C185" s="22"/>
      <c r="D185" s="22"/>
      <c r="E185" s="22"/>
      <c r="F185" s="22"/>
      <c r="G185" s="120"/>
      <c r="H185" s="22"/>
      <c r="I185" s="22"/>
      <c r="J185" s="22"/>
      <c r="K185" s="22"/>
    </row>
    <row r="186" s="59" customFormat="1" ht="20" customHeight="1" spans="1:11">
      <c r="A186" s="22"/>
      <c r="B186" s="22"/>
      <c r="C186" s="22"/>
      <c r="D186" s="22"/>
      <c r="E186" s="22"/>
      <c r="F186" s="22"/>
      <c r="G186" s="120"/>
      <c r="H186" s="22"/>
      <c r="I186" s="22"/>
      <c r="J186" s="22"/>
      <c r="K186" s="22"/>
    </row>
    <row r="187" s="59" customFormat="1" ht="20" customHeight="1" spans="1:11">
      <c r="A187" s="22"/>
      <c r="B187" s="22"/>
      <c r="C187" s="22"/>
      <c r="D187" s="22"/>
      <c r="E187" s="22"/>
      <c r="F187" s="22"/>
      <c r="G187" s="120"/>
      <c r="H187" s="22"/>
      <c r="I187" s="22"/>
      <c r="J187" s="22"/>
      <c r="K187" s="22"/>
    </row>
    <row r="188" s="59" customFormat="1" ht="20" customHeight="1" spans="1:11">
      <c r="A188" s="22"/>
      <c r="B188" s="22"/>
      <c r="C188" s="22"/>
      <c r="D188" s="22"/>
      <c r="E188" s="22"/>
      <c r="F188" s="22"/>
      <c r="G188" s="120"/>
      <c r="H188" s="22"/>
      <c r="I188" s="22"/>
      <c r="J188" s="22"/>
      <c r="K188" s="22"/>
    </row>
    <row r="189" s="59" customFormat="1" ht="20" customHeight="1" spans="1:11">
      <c r="A189" s="22"/>
      <c r="B189" s="22"/>
      <c r="C189" s="22"/>
      <c r="D189" s="22"/>
      <c r="E189" s="22"/>
      <c r="F189" s="22"/>
      <c r="G189" s="120"/>
      <c r="H189" s="22"/>
      <c r="I189" s="22"/>
      <c r="J189" s="22"/>
      <c r="K189" s="22"/>
    </row>
    <row r="190" s="59" customFormat="1" ht="20" customHeight="1" spans="1:11">
      <c r="A190" s="22"/>
      <c r="B190" s="22"/>
      <c r="C190" s="22"/>
      <c r="D190" s="22"/>
      <c r="E190" s="22"/>
      <c r="F190" s="22"/>
      <c r="G190" s="120"/>
      <c r="H190" s="22"/>
      <c r="I190" s="22"/>
      <c r="J190" s="22"/>
      <c r="K190" s="22"/>
    </row>
    <row r="191" s="59" customFormat="1" ht="20" customHeight="1" spans="1:11">
      <c r="A191" s="22"/>
      <c r="B191" s="22"/>
      <c r="C191" s="22"/>
      <c r="D191" s="22"/>
      <c r="E191" s="22"/>
      <c r="F191" s="22"/>
      <c r="G191" s="120"/>
      <c r="H191" s="22"/>
      <c r="I191" s="22"/>
      <c r="J191" s="22"/>
      <c r="K191" s="22"/>
    </row>
    <row r="192" s="59" customFormat="1" ht="20" customHeight="1" spans="1:11">
      <c r="A192" s="22"/>
      <c r="B192" s="22"/>
      <c r="C192" s="22"/>
      <c r="D192" s="22"/>
      <c r="E192" s="22"/>
      <c r="F192" s="22"/>
      <c r="G192" s="120"/>
      <c r="H192" s="22"/>
      <c r="I192" s="22"/>
      <c r="J192" s="22"/>
      <c r="K192" s="22"/>
    </row>
    <row r="193" s="59" customFormat="1" ht="20" customHeight="1" spans="1:11">
      <c r="A193" s="22"/>
      <c r="B193" s="22"/>
      <c r="C193" s="22"/>
      <c r="D193" s="22"/>
      <c r="E193" s="22"/>
      <c r="F193" s="22"/>
      <c r="G193" s="120"/>
      <c r="H193" s="22"/>
      <c r="I193" s="22"/>
      <c r="J193" s="22"/>
      <c r="K193" s="22"/>
    </row>
    <row r="194" s="59" customFormat="1" ht="20" customHeight="1" spans="1:11">
      <c r="A194" s="22"/>
      <c r="B194" s="22"/>
      <c r="C194" s="22"/>
      <c r="D194" s="22"/>
      <c r="E194" s="22"/>
      <c r="F194" s="22"/>
      <c r="G194" s="120"/>
      <c r="H194" s="22"/>
      <c r="I194" s="22"/>
      <c r="J194" s="22"/>
      <c r="K194" s="22"/>
    </row>
    <row r="195" s="59" customFormat="1" ht="20" customHeight="1" spans="1:11">
      <c r="A195" s="22"/>
      <c r="B195" s="22"/>
      <c r="C195" s="22"/>
      <c r="D195" s="22"/>
      <c r="E195" s="22"/>
      <c r="F195" s="22"/>
      <c r="G195" s="120"/>
      <c r="H195" s="22"/>
      <c r="I195" s="22"/>
      <c r="J195" s="22"/>
      <c r="K195" s="22"/>
    </row>
    <row r="196" s="59" customFormat="1" ht="20" customHeight="1" spans="1:11">
      <c r="A196" s="22"/>
      <c r="B196" s="22"/>
      <c r="C196" s="22"/>
      <c r="D196" s="22"/>
      <c r="E196" s="22"/>
      <c r="F196" s="22"/>
      <c r="G196" s="120"/>
      <c r="H196" s="22"/>
      <c r="I196" s="22"/>
      <c r="J196" s="22"/>
      <c r="K196" s="22"/>
    </row>
    <row r="197" s="59" customFormat="1" ht="20" customHeight="1" spans="7:7">
      <c r="G197" s="124"/>
    </row>
  </sheetData>
  <mergeCells count="2">
    <mergeCell ref="A2:F2"/>
    <mergeCell ref="A3:F3"/>
  </mergeCells>
  <hyperlinks>
    <hyperlink ref="A1" location="'索引目录'!G6" display="返回索引页"/>
    <hyperlink ref="B1" location="'分类汇总'!B39" display="返回"/>
    <hyperlink ref="B6" location="'短期借款'!B1" display="短期借款"/>
    <hyperlink ref="B7" location="'交易性金融负债'!B1" display="交易性金融负债"/>
    <hyperlink ref="B8" location="'应付票据'!B1" display="应付票据"/>
    <hyperlink ref="B9" location="'应付账款'!B1" display="应付账款"/>
    <hyperlink ref="B10" location="'预收账款'!B1" display="预收款项"/>
    <hyperlink ref="B11" location="'职工薪酬'!B1" display="应付职工薪酬"/>
    <hyperlink ref="B12" location="'应交税费'!B1" display="应交税费"/>
    <hyperlink ref="B13" location="'应付利息'!B1" display="应付利息"/>
    <hyperlink ref="B14" location="'应付股利（利润）'!B1" display="应付股利（应付利润）"/>
    <hyperlink ref="B15" location="'其他应付款'!B1" display="其他应付款"/>
    <hyperlink ref="B16" location="'一年到期非流动负债'!B1" display="一年内到期的非流动负债"/>
    <hyperlink ref="B17" location="'其他流动负债'!B1" display="其他流动负债"/>
  </hyperlinks>
  <pageMargins left="0.7" right="0.7" top="0.75" bottom="0.75" header="0.3" footer="0.3"/>
  <pageSetup paperSize="9" orientation="landscape"/>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workbookViewId="0">
      <selection activeCell="A1" sqref="A1"/>
    </sheetView>
  </sheetViews>
  <sheetFormatPr defaultColWidth="9.81481481481481" defaultRowHeight="14.4"/>
  <cols>
    <col min="1" max="1" width="6" customWidth="1"/>
    <col min="2" max="2" width="26" customWidth="1"/>
    <col min="3" max="6" width="9" customWidth="1"/>
    <col min="7" max="7" width="12" hidden="1" customWidth="1"/>
    <col min="8" max="8" width="14" hidden="1" customWidth="1"/>
    <col min="9" max="9" width="18" customWidth="1"/>
    <col min="10" max="10" width="13" hidden="1" customWidth="1"/>
    <col min="11" max="11" width="18" customWidth="1"/>
    <col min="12" max="12" width="14" customWidth="1"/>
  </cols>
  <sheetData>
    <row r="1" ht="15.6" spans="1:12">
      <c r="A1" s="13" t="s">
        <v>86</v>
      </c>
      <c r="B1" s="14" t="s">
        <v>250</v>
      </c>
      <c r="C1" s="15"/>
      <c r="D1" s="15"/>
      <c r="E1" s="15"/>
      <c r="F1" s="15"/>
      <c r="G1" s="15"/>
      <c r="H1" s="15"/>
      <c r="I1" s="15"/>
      <c r="J1" s="15"/>
      <c r="K1" s="15"/>
      <c r="L1" s="15"/>
    </row>
    <row r="2" ht="30" customHeight="1" spans="1:12">
      <c r="A2" s="16" t="s">
        <v>1882</v>
      </c>
      <c r="B2" s="17"/>
      <c r="C2" s="17"/>
      <c r="D2" s="17"/>
      <c r="E2" s="17"/>
      <c r="F2" s="17"/>
      <c r="G2" s="17"/>
      <c r="H2" s="17"/>
      <c r="I2" s="17"/>
      <c r="J2" s="17"/>
      <c r="K2" s="17"/>
      <c r="L2" s="17"/>
    </row>
    <row r="3" ht="14.25" customHeight="1" spans="1:12">
      <c r="A3" s="40" t="e">
        <f>CONCATENATE(#REF!,#REF!,#REF!,#REF!,#REF!,#REF!,#REF!)</f>
        <v>#REF!</v>
      </c>
      <c r="B3" s="40"/>
      <c r="C3" s="40"/>
      <c r="D3" s="40"/>
      <c r="E3" s="40"/>
      <c r="F3" s="40"/>
      <c r="G3" s="40"/>
      <c r="H3" s="40"/>
      <c r="I3" s="38"/>
      <c r="J3" s="38"/>
      <c r="K3" s="38"/>
      <c r="L3" s="38"/>
    </row>
    <row r="4" ht="15.75" customHeight="1" spans="1:12">
      <c r="A4" s="41" t="e">
        <f>#REF!&amp;#REF!</f>
        <v>#REF!</v>
      </c>
      <c r="B4" s="36"/>
      <c r="C4" s="36"/>
      <c r="D4" s="36"/>
      <c r="E4" s="36"/>
      <c r="F4" s="36"/>
      <c r="G4" s="36"/>
      <c r="H4" s="36"/>
      <c r="I4" s="36"/>
      <c r="J4" s="36"/>
      <c r="K4" s="36"/>
      <c r="L4" s="42" t="s">
        <v>119</v>
      </c>
    </row>
    <row r="5" ht="15.75" customHeight="1" spans="1:12">
      <c r="A5" s="43" t="s">
        <v>183</v>
      </c>
      <c r="B5" s="43" t="s">
        <v>1883</v>
      </c>
      <c r="C5" s="43" t="s">
        <v>425</v>
      </c>
      <c r="D5" s="43" t="s">
        <v>627</v>
      </c>
      <c r="E5" s="52" t="s">
        <v>1884</v>
      </c>
      <c r="F5" s="43" t="s">
        <v>355</v>
      </c>
      <c r="G5" s="43" t="s">
        <v>1885</v>
      </c>
      <c r="H5" s="44" t="s">
        <v>333</v>
      </c>
      <c r="I5" s="45" t="s">
        <v>334</v>
      </c>
      <c r="J5" s="43" t="s">
        <v>1886</v>
      </c>
      <c r="K5" s="43" t="s">
        <v>335</v>
      </c>
      <c r="L5" s="43" t="s">
        <v>186</v>
      </c>
    </row>
    <row r="6" ht="29.25" customHeight="1" spans="1:12">
      <c r="A6" s="46">
        <v>1</v>
      </c>
      <c r="B6" s="115"/>
      <c r="C6" s="48"/>
      <c r="D6" s="48"/>
      <c r="E6" s="116">
        <f>8.94%/12</f>
        <v>0.00745</v>
      </c>
      <c r="F6" s="43" t="s">
        <v>1887</v>
      </c>
      <c r="G6" s="56"/>
      <c r="H6" s="55"/>
      <c r="I6" s="57"/>
      <c r="J6" s="75"/>
      <c r="K6" s="56"/>
      <c r="L6" s="47"/>
    </row>
    <row r="7" ht="15.75" customHeight="1" spans="1:12">
      <c r="A7" s="46"/>
      <c r="B7" s="47"/>
      <c r="C7" s="48"/>
      <c r="D7" s="48"/>
      <c r="E7" s="46"/>
      <c r="F7" s="46"/>
      <c r="G7" s="56"/>
      <c r="H7" s="55"/>
      <c r="I7" s="57"/>
      <c r="J7" s="75"/>
      <c r="K7" s="56"/>
      <c r="L7" s="47"/>
    </row>
    <row r="8" ht="15.75" customHeight="1" spans="1:12">
      <c r="A8" s="46"/>
      <c r="B8" s="47"/>
      <c r="C8" s="48"/>
      <c r="D8" s="48"/>
      <c r="E8" s="46"/>
      <c r="F8" s="46"/>
      <c r="G8" s="56"/>
      <c r="H8" s="55"/>
      <c r="I8" s="57"/>
      <c r="J8" s="75"/>
      <c r="K8" s="56"/>
      <c r="L8" s="47"/>
    </row>
    <row r="9" ht="15.75" customHeight="1" spans="1:12">
      <c r="A9" s="46"/>
      <c r="B9" s="47"/>
      <c r="C9" s="48"/>
      <c r="D9" s="48"/>
      <c r="E9" s="46"/>
      <c r="F9" s="46"/>
      <c r="G9" s="56"/>
      <c r="H9" s="55"/>
      <c r="I9" s="57"/>
      <c r="J9" s="75"/>
      <c r="K9" s="56"/>
      <c r="L9" s="47"/>
    </row>
    <row r="10" ht="15.75" customHeight="1" spans="1:12">
      <c r="A10" s="46"/>
      <c r="B10" s="47"/>
      <c r="C10" s="48"/>
      <c r="D10" s="48"/>
      <c r="E10" s="46"/>
      <c r="F10" s="46"/>
      <c r="G10" s="56"/>
      <c r="H10" s="55"/>
      <c r="I10" s="57"/>
      <c r="J10" s="75"/>
      <c r="K10" s="56"/>
      <c r="L10" s="47"/>
    </row>
    <row r="11" ht="15.75" customHeight="1" spans="1:12">
      <c r="A11" s="46"/>
      <c r="B11" s="47"/>
      <c r="C11" s="48"/>
      <c r="D11" s="48"/>
      <c r="E11" s="46"/>
      <c r="F11" s="46"/>
      <c r="G11" s="56"/>
      <c r="H11" s="55"/>
      <c r="I11" s="57"/>
      <c r="J11" s="75"/>
      <c r="K11" s="56"/>
      <c r="L11" s="47"/>
    </row>
    <row r="12" ht="15.75" customHeight="1" spans="1:12">
      <c r="A12" s="46"/>
      <c r="B12" s="47"/>
      <c r="C12" s="48"/>
      <c r="D12" s="48"/>
      <c r="E12" s="46"/>
      <c r="F12" s="46"/>
      <c r="G12" s="56"/>
      <c r="H12" s="55"/>
      <c r="I12" s="57"/>
      <c r="J12" s="75"/>
      <c r="K12" s="56"/>
      <c r="L12" s="47"/>
    </row>
    <row r="13" ht="15.75" customHeight="1" spans="1:12">
      <c r="A13" s="46"/>
      <c r="B13" s="47"/>
      <c r="C13" s="48"/>
      <c r="D13" s="48"/>
      <c r="E13" s="46"/>
      <c r="F13" s="46"/>
      <c r="G13" s="56"/>
      <c r="H13" s="55"/>
      <c r="I13" s="57"/>
      <c r="J13" s="75"/>
      <c r="K13" s="56"/>
      <c r="L13" s="47"/>
    </row>
    <row r="14" ht="15.75" customHeight="1" spans="1:12">
      <c r="A14" s="46"/>
      <c r="B14" s="47"/>
      <c r="C14" s="48"/>
      <c r="D14" s="48"/>
      <c r="E14" s="46"/>
      <c r="F14" s="46"/>
      <c r="G14" s="56"/>
      <c r="H14" s="55"/>
      <c r="I14" s="57"/>
      <c r="J14" s="75"/>
      <c r="K14" s="56"/>
      <c r="L14" s="47"/>
    </row>
    <row r="15" ht="15.75" customHeight="1" spans="1:12">
      <c r="A15" s="46"/>
      <c r="B15" s="47"/>
      <c r="C15" s="48"/>
      <c r="D15" s="48"/>
      <c r="E15" s="46"/>
      <c r="F15" s="46"/>
      <c r="G15" s="56"/>
      <c r="H15" s="55"/>
      <c r="I15" s="57"/>
      <c r="J15" s="75"/>
      <c r="K15" s="56"/>
      <c r="L15" s="47"/>
    </row>
    <row r="16" ht="15.75" customHeight="1" spans="1:12">
      <c r="A16" s="46"/>
      <c r="B16" s="47"/>
      <c r="C16" s="48"/>
      <c r="D16" s="48"/>
      <c r="E16" s="46"/>
      <c r="F16" s="46"/>
      <c r="G16" s="56"/>
      <c r="H16" s="55"/>
      <c r="I16" s="57"/>
      <c r="J16" s="75"/>
      <c r="K16" s="56"/>
      <c r="L16" s="47"/>
    </row>
    <row r="17" ht="15.75" customHeight="1" spans="1:12">
      <c r="A17" s="46"/>
      <c r="B17" s="47"/>
      <c r="C17" s="48"/>
      <c r="D17" s="48"/>
      <c r="E17" s="46"/>
      <c r="F17" s="46"/>
      <c r="G17" s="56"/>
      <c r="H17" s="55"/>
      <c r="I17" s="57"/>
      <c r="J17" s="75"/>
      <c r="K17" s="56"/>
      <c r="L17" s="47"/>
    </row>
    <row r="18" ht="15.75" customHeight="1" spans="1:12">
      <c r="A18" s="46"/>
      <c r="B18" s="47"/>
      <c r="C18" s="48"/>
      <c r="D18" s="48"/>
      <c r="E18" s="46"/>
      <c r="F18" s="46"/>
      <c r="G18" s="56"/>
      <c r="H18" s="55"/>
      <c r="I18" s="57"/>
      <c r="J18" s="75"/>
      <c r="K18" s="56"/>
      <c r="L18" s="47"/>
    </row>
    <row r="19" ht="15.75" customHeight="1" spans="1:12">
      <c r="A19" s="46"/>
      <c r="B19" s="47"/>
      <c r="C19" s="48"/>
      <c r="D19" s="48"/>
      <c r="E19" s="46"/>
      <c r="F19" s="46"/>
      <c r="G19" s="56"/>
      <c r="H19" s="55"/>
      <c r="I19" s="57"/>
      <c r="J19" s="75"/>
      <c r="K19" s="56"/>
      <c r="L19" s="47"/>
    </row>
    <row r="20" ht="15.75" customHeight="1" spans="1:12">
      <c r="A20" s="46"/>
      <c r="B20" s="47"/>
      <c r="C20" s="48"/>
      <c r="D20" s="48"/>
      <c r="E20" s="46"/>
      <c r="F20" s="46"/>
      <c r="G20" s="56"/>
      <c r="H20" s="55"/>
      <c r="I20" s="57"/>
      <c r="J20" s="75"/>
      <c r="K20" s="56"/>
      <c r="L20" s="47"/>
    </row>
    <row r="21" ht="15.75" customHeight="1" spans="1:12">
      <c r="A21" s="46"/>
      <c r="B21" s="47"/>
      <c r="C21" s="48"/>
      <c r="D21" s="48"/>
      <c r="E21" s="46"/>
      <c r="F21" s="46"/>
      <c r="G21" s="56"/>
      <c r="H21" s="55"/>
      <c r="I21" s="57"/>
      <c r="J21" s="75"/>
      <c r="K21" s="56"/>
      <c r="L21" s="47"/>
    </row>
    <row r="22" ht="15.75" customHeight="1" spans="1:12">
      <c r="A22" s="46"/>
      <c r="B22" s="47"/>
      <c r="C22" s="48"/>
      <c r="D22" s="48"/>
      <c r="E22" s="46"/>
      <c r="F22" s="46"/>
      <c r="G22" s="56"/>
      <c r="H22" s="55"/>
      <c r="I22" s="57"/>
      <c r="J22" s="75"/>
      <c r="K22" s="56"/>
      <c r="L22" s="47"/>
    </row>
    <row r="23" ht="15.75" customHeight="1" spans="1:12">
      <c r="A23" s="46"/>
      <c r="B23" s="47"/>
      <c r="C23" s="48"/>
      <c r="D23" s="48"/>
      <c r="E23" s="46"/>
      <c r="F23" s="46"/>
      <c r="G23" s="56"/>
      <c r="H23" s="55"/>
      <c r="I23" s="57"/>
      <c r="J23" s="75"/>
      <c r="K23" s="56"/>
      <c r="L23" s="47"/>
    </row>
    <row r="24" ht="15.75" customHeight="1" spans="1:12">
      <c r="A24" s="46"/>
      <c r="B24" s="47"/>
      <c r="C24" s="48"/>
      <c r="D24" s="48"/>
      <c r="E24" s="46"/>
      <c r="F24" s="46"/>
      <c r="G24" s="56"/>
      <c r="H24" s="55"/>
      <c r="I24" s="57"/>
      <c r="J24" s="75"/>
      <c r="K24" s="56"/>
      <c r="L24" s="47"/>
    </row>
    <row r="25" ht="15.75" customHeight="1" spans="1:12">
      <c r="A25" s="46"/>
      <c r="B25" s="47"/>
      <c r="C25" s="48"/>
      <c r="D25" s="48"/>
      <c r="E25" s="46"/>
      <c r="F25" s="46"/>
      <c r="G25" s="56"/>
      <c r="H25" s="55"/>
      <c r="I25" s="57"/>
      <c r="J25" s="75"/>
      <c r="K25" s="56"/>
      <c r="L25" s="47"/>
    </row>
    <row r="26" ht="15.75" customHeight="1" spans="1:12">
      <c r="A26" s="46"/>
      <c r="B26" s="47"/>
      <c r="C26" s="48"/>
      <c r="D26" s="48"/>
      <c r="E26" s="46"/>
      <c r="F26" s="46"/>
      <c r="G26" s="56"/>
      <c r="H26" s="55"/>
      <c r="I26" s="57"/>
      <c r="J26" s="75"/>
      <c r="K26" s="56"/>
      <c r="L26" s="47"/>
    </row>
    <row r="27" ht="15.75" customHeight="1" spans="1:12">
      <c r="A27" s="52" t="s">
        <v>1888</v>
      </c>
      <c r="B27" s="72"/>
      <c r="C27" s="48"/>
      <c r="D27" s="48"/>
      <c r="E27" s="46"/>
      <c r="F27" s="46"/>
      <c r="G27" s="56"/>
      <c r="H27" s="55">
        <f>SUM(H6:H26)</f>
        <v>0</v>
      </c>
      <c r="I27" s="57">
        <f>SUM(I6:I26)</f>
        <v>0</v>
      </c>
      <c r="J27" s="75"/>
      <c r="K27" s="56">
        <f>SUM(K6:K26)</f>
        <v>0</v>
      </c>
      <c r="L27" s="47"/>
    </row>
    <row r="28" ht="15.75" customHeight="1" spans="1:12">
      <c r="A28" s="54" t="e">
        <f>#REF!&amp;#REF!</f>
        <v>#REF!</v>
      </c>
      <c r="B28" s="36"/>
      <c r="C28" s="36"/>
      <c r="D28" s="36"/>
      <c r="E28" s="36"/>
      <c r="F28" s="36"/>
      <c r="G28" s="36"/>
      <c r="H28" s="36"/>
      <c r="I28" s="36" t="e">
        <f>'无形-其他'!I27</f>
        <v>#REF!</v>
      </c>
      <c r="J28" s="41" t="e">
        <f>"评估人员："&amp;#REF!</f>
        <v>#REF!</v>
      </c>
      <c r="K28" s="36"/>
      <c r="L28" s="36"/>
    </row>
    <row r="29" ht="15.75" customHeight="1" spans="1:12">
      <c r="A29" s="54" t="e">
        <f>CONCATENATE(#REF!,#REF!,#REF!,#REF!,#REF!,#REF!,#REF!)</f>
        <v>#REF!</v>
      </c>
      <c r="B29" s="36"/>
      <c r="C29" s="36"/>
      <c r="D29" s="36"/>
      <c r="E29" s="36"/>
      <c r="F29" s="36"/>
      <c r="G29" s="36"/>
      <c r="H29" s="36"/>
      <c r="I29" s="36"/>
      <c r="J29" s="36"/>
      <c r="K29" s="36"/>
      <c r="L29" s="36"/>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36" spans="1:12">
      <c r="A36" s="36"/>
      <c r="B36" s="36"/>
      <c r="C36" s="36"/>
      <c r="D36" s="36"/>
      <c r="E36" s="36"/>
      <c r="F36" s="36"/>
      <c r="G36" s="36"/>
      <c r="H36" s="36"/>
      <c r="I36" s="36"/>
      <c r="J36" s="36"/>
      <c r="K36" s="36"/>
      <c r="L36" s="36"/>
    </row>
    <row r="37" spans="1:12">
      <c r="A37" s="36"/>
      <c r="B37" s="36"/>
      <c r="C37" s="36"/>
      <c r="D37" s="36"/>
      <c r="E37" s="36"/>
      <c r="F37" s="36"/>
      <c r="G37" s="36"/>
      <c r="H37" s="36"/>
      <c r="I37" s="36"/>
      <c r="J37" s="36"/>
      <c r="K37" s="36"/>
      <c r="L37" s="36"/>
    </row>
    <row r="38" spans="1:12">
      <c r="A38" s="36"/>
      <c r="B38" s="36"/>
      <c r="C38" s="36"/>
      <c r="D38" s="36"/>
      <c r="E38" s="36"/>
      <c r="F38" s="36"/>
      <c r="G38" s="36"/>
      <c r="H38" s="36"/>
      <c r="I38" s="36"/>
      <c r="J38" s="36"/>
      <c r="K38" s="36"/>
      <c r="L38" s="36"/>
    </row>
    <row r="39" spans="1:12">
      <c r="A39" s="36"/>
      <c r="B39" s="36"/>
      <c r="C39" s="36"/>
      <c r="D39" s="36"/>
      <c r="E39" s="36"/>
      <c r="F39" s="36"/>
      <c r="G39" s="36"/>
      <c r="H39" s="36"/>
      <c r="I39" s="36"/>
      <c r="J39" s="36"/>
      <c r="K39" s="36"/>
      <c r="L39" s="36"/>
    </row>
    <row r="40" spans="1:12">
      <c r="A40" s="36"/>
      <c r="B40" s="36"/>
      <c r="C40" s="36"/>
      <c r="D40" s="36"/>
      <c r="E40" s="36"/>
      <c r="F40" s="36"/>
      <c r="G40" s="36"/>
      <c r="H40" s="36"/>
      <c r="I40" s="36"/>
      <c r="J40" s="36"/>
      <c r="K40" s="36"/>
      <c r="L40" s="36"/>
    </row>
    <row r="41" spans="1:12">
      <c r="A41" s="36"/>
      <c r="B41" s="36"/>
      <c r="C41" s="36"/>
      <c r="D41" s="36"/>
      <c r="E41" s="36"/>
      <c r="F41" s="36"/>
      <c r="G41" s="36"/>
      <c r="H41" s="36"/>
      <c r="I41" s="36"/>
      <c r="J41" s="36"/>
      <c r="K41" s="36"/>
      <c r="L41" s="36"/>
    </row>
    <row r="42" spans="1:12">
      <c r="A42" s="36"/>
      <c r="B42" s="36"/>
      <c r="C42" s="36"/>
      <c r="D42" s="36"/>
      <c r="E42" s="36"/>
      <c r="F42" s="36"/>
      <c r="G42" s="36"/>
      <c r="H42" s="36"/>
      <c r="I42" s="36"/>
      <c r="J42" s="36"/>
      <c r="K42" s="36"/>
      <c r="L42" s="36"/>
    </row>
    <row r="43" spans="1:12">
      <c r="A43" s="36"/>
      <c r="B43" s="36"/>
      <c r="C43" s="36"/>
      <c r="D43" s="36"/>
      <c r="E43" s="36"/>
      <c r="F43" s="36"/>
      <c r="G43" s="36"/>
      <c r="H43" s="36"/>
      <c r="I43" s="36"/>
      <c r="J43" s="36"/>
      <c r="K43" s="36"/>
      <c r="L43" s="36"/>
    </row>
    <row r="44" spans="1:12">
      <c r="A44" s="36"/>
      <c r="B44" s="36"/>
      <c r="C44" s="36"/>
      <c r="D44" s="36"/>
      <c r="E44" s="36"/>
      <c r="F44" s="36"/>
      <c r="G44" s="36"/>
      <c r="H44" s="36"/>
      <c r="I44" s="36"/>
      <c r="J44" s="36"/>
      <c r="K44" s="36"/>
      <c r="L44" s="36"/>
    </row>
    <row r="45" spans="1:12">
      <c r="A45" s="36"/>
      <c r="B45" s="36"/>
      <c r="C45" s="36"/>
      <c r="D45" s="36"/>
      <c r="E45" s="36"/>
      <c r="F45" s="36"/>
      <c r="G45" s="36"/>
      <c r="H45" s="36"/>
      <c r="I45" s="36"/>
      <c r="J45" s="36"/>
      <c r="K45" s="36"/>
      <c r="L45" s="36"/>
    </row>
    <row r="46" spans="1:12">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row r="48" spans="1:12">
      <c r="A48" s="36"/>
      <c r="B48" s="36"/>
      <c r="C48" s="36"/>
      <c r="D48" s="36"/>
      <c r="E48" s="36"/>
      <c r="F48" s="36"/>
      <c r="G48" s="36"/>
      <c r="H48" s="36"/>
      <c r="I48" s="36"/>
      <c r="J48" s="36"/>
      <c r="K48" s="36"/>
      <c r="L48" s="36"/>
    </row>
    <row r="49" spans="1:12">
      <c r="A49" s="36"/>
      <c r="B49" s="36"/>
      <c r="C49" s="36"/>
      <c r="D49" s="36"/>
      <c r="E49" s="36"/>
      <c r="F49" s="36"/>
      <c r="G49" s="36"/>
      <c r="H49" s="36"/>
      <c r="I49" s="36"/>
      <c r="J49" s="36"/>
      <c r="K49" s="36"/>
      <c r="L49" s="36"/>
    </row>
    <row r="50" spans="1:12">
      <c r="A50" s="36"/>
      <c r="B50" s="36"/>
      <c r="C50" s="36"/>
      <c r="D50" s="36"/>
      <c r="E50" s="36"/>
      <c r="F50" s="36"/>
      <c r="G50" s="36"/>
      <c r="H50" s="36"/>
      <c r="I50" s="36"/>
      <c r="J50" s="36"/>
      <c r="K50" s="36"/>
      <c r="L50" s="36"/>
    </row>
    <row r="51" spans="1:12">
      <c r="A51" s="36"/>
      <c r="B51" s="36"/>
      <c r="C51" s="36"/>
      <c r="D51" s="36"/>
      <c r="E51" s="36"/>
      <c r="F51" s="36"/>
      <c r="G51" s="36"/>
      <c r="H51" s="36"/>
      <c r="I51" s="36"/>
      <c r="J51" s="36"/>
      <c r="K51" s="36"/>
      <c r="L51" s="36"/>
    </row>
    <row r="52" spans="1:12">
      <c r="A52" s="36"/>
      <c r="B52" s="36"/>
      <c r="C52" s="36"/>
      <c r="D52" s="36"/>
      <c r="E52" s="36"/>
      <c r="F52" s="36"/>
      <c r="G52" s="36"/>
      <c r="H52" s="36"/>
      <c r="I52" s="36"/>
      <c r="J52" s="36"/>
      <c r="K52" s="36"/>
      <c r="L52" s="36"/>
    </row>
    <row r="53" spans="1:12">
      <c r="A53" s="36"/>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row r="65" spans="1:12">
      <c r="A65" s="36"/>
      <c r="B65" s="36"/>
      <c r="C65" s="36"/>
      <c r="D65" s="36"/>
      <c r="E65" s="36"/>
      <c r="F65" s="36"/>
      <c r="G65" s="36"/>
      <c r="H65" s="36"/>
      <c r="I65" s="36"/>
      <c r="J65" s="36"/>
      <c r="K65" s="36"/>
      <c r="L65" s="36"/>
    </row>
    <row r="66" spans="1:12">
      <c r="A66" s="36"/>
      <c r="B66" s="36"/>
      <c r="C66" s="36"/>
      <c r="D66" s="36"/>
      <c r="E66" s="36"/>
      <c r="F66" s="36"/>
      <c r="G66" s="36"/>
      <c r="H66" s="36"/>
      <c r="I66" s="36"/>
      <c r="J66" s="36"/>
      <c r="K66" s="36"/>
      <c r="L66" s="36"/>
    </row>
    <row r="67" spans="1:12">
      <c r="A67" s="36"/>
      <c r="B67" s="36"/>
      <c r="C67" s="36"/>
      <c r="D67" s="36"/>
      <c r="E67" s="36"/>
      <c r="F67" s="36"/>
      <c r="G67" s="36"/>
      <c r="H67" s="36"/>
      <c r="I67" s="36"/>
      <c r="J67" s="36"/>
      <c r="K67" s="36"/>
      <c r="L67" s="36"/>
    </row>
    <row r="68" spans="1:12">
      <c r="A68" s="36"/>
      <c r="B68" s="36"/>
      <c r="C68" s="36"/>
      <c r="D68" s="36"/>
      <c r="E68" s="36"/>
      <c r="F68" s="36"/>
      <c r="G68" s="36"/>
      <c r="H68" s="36"/>
      <c r="I68" s="36"/>
      <c r="J68" s="36"/>
      <c r="K68" s="36"/>
      <c r="L68" s="36"/>
    </row>
    <row r="69" spans="1:12">
      <c r="A69" s="36"/>
      <c r="B69" s="36"/>
      <c r="C69" s="36"/>
      <c r="D69" s="36"/>
      <c r="E69" s="36"/>
      <c r="F69" s="36"/>
      <c r="G69" s="36"/>
      <c r="H69" s="36"/>
      <c r="I69" s="36"/>
      <c r="J69" s="36"/>
      <c r="K69" s="36"/>
      <c r="L69" s="36"/>
    </row>
    <row r="70" spans="1:12">
      <c r="A70" s="36"/>
      <c r="B70" s="36"/>
      <c r="C70" s="36"/>
      <c r="D70" s="36"/>
      <c r="E70" s="36"/>
      <c r="F70" s="36"/>
      <c r="G70" s="36"/>
      <c r="H70" s="36"/>
      <c r="I70" s="36"/>
      <c r="J70" s="36"/>
      <c r="K70" s="36"/>
      <c r="L70" s="36"/>
    </row>
    <row r="71" spans="1:12">
      <c r="A71" s="36"/>
      <c r="B71" s="36"/>
      <c r="C71" s="36"/>
      <c r="D71" s="36"/>
      <c r="E71" s="36"/>
      <c r="F71" s="36"/>
      <c r="G71" s="36"/>
      <c r="H71" s="36"/>
      <c r="I71" s="36"/>
      <c r="J71" s="36"/>
      <c r="K71" s="36"/>
      <c r="L71" s="36"/>
    </row>
    <row r="72" spans="1:12">
      <c r="A72" s="36"/>
      <c r="B72" s="36"/>
      <c r="C72" s="36"/>
      <c r="D72" s="36"/>
      <c r="E72" s="36"/>
      <c r="F72" s="36"/>
      <c r="G72" s="36"/>
      <c r="H72" s="36"/>
      <c r="I72" s="36"/>
      <c r="J72" s="36"/>
      <c r="K72" s="36"/>
      <c r="L72" s="36"/>
    </row>
    <row r="73" spans="1:12">
      <c r="A73" s="36"/>
      <c r="B73" s="36"/>
      <c r="C73" s="36"/>
      <c r="D73" s="36"/>
      <c r="E73" s="36"/>
      <c r="F73" s="36"/>
      <c r="G73" s="36"/>
      <c r="H73" s="36"/>
      <c r="I73" s="36"/>
      <c r="J73" s="36"/>
      <c r="K73" s="36"/>
      <c r="L73" s="36"/>
    </row>
    <row r="74" spans="1:12">
      <c r="A74" s="36"/>
      <c r="B74" s="36"/>
      <c r="C74" s="36"/>
      <c r="D74" s="36"/>
      <c r="E74" s="36"/>
      <c r="F74" s="36"/>
      <c r="G74" s="36"/>
      <c r="H74" s="36"/>
      <c r="I74" s="36"/>
      <c r="J74" s="36"/>
      <c r="K74" s="36"/>
      <c r="L74" s="36"/>
    </row>
    <row r="75" spans="1:12">
      <c r="A75" s="36"/>
      <c r="B75" s="36"/>
      <c r="C75" s="36"/>
      <c r="D75" s="36"/>
      <c r="E75" s="36"/>
      <c r="F75" s="36"/>
      <c r="G75" s="36"/>
      <c r="H75" s="36"/>
      <c r="I75" s="36"/>
      <c r="J75" s="36"/>
      <c r="K75" s="36"/>
      <c r="L75" s="36"/>
    </row>
    <row r="76" spans="1:12">
      <c r="A76" s="36"/>
      <c r="B76" s="36"/>
      <c r="C76" s="36"/>
      <c r="D76" s="36"/>
      <c r="E76" s="36"/>
      <c r="F76" s="36"/>
      <c r="G76" s="36"/>
      <c r="H76" s="36"/>
      <c r="I76" s="36"/>
      <c r="J76" s="36"/>
      <c r="K76" s="36"/>
      <c r="L76" s="36"/>
    </row>
    <row r="77" spans="1:12">
      <c r="A77" s="36"/>
      <c r="B77" s="36"/>
      <c r="C77" s="36"/>
      <c r="D77" s="36"/>
      <c r="E77" s="36"/>
      <c r="F77" s="36"/>
      <c r="G77" s="36"/>
      <c r="H77" s="36"/>
      <c r="I77" s="36"/>
      <c r="J77" s="36"/>
      <c r="K77" s="36"/>
      <c r="L77" s="36"/>
    </row>
    <row r="78" spans="1:12">
      <c r="A78" s="36"/>
      <c r="B78" s="36"/>
      <c r="C78" s="36"/>
      <c r="D78" s="36"/>
      <c r="E78" s="36"/>
      <c r="F78" s="36"/>
      <c r="G78" s="36"/>
      <c r="H78" s="36"/>
      <c r="I78" s="36"/>
      <c r="J78" s="36"/>
      <c r="K78" s="36"/>
      <c r="L78" s="36"/>
    </row>
    <row r="79" spans="1:12">
      <c r="A79" s="36"/>
      <c r="B79" s="36"/>
      <c r="C79" s="36"/>
      <c r="D79" s="36"/>
      <c r="E79" s="36"/>
      <c r="F79" s="36"/>
      <c r="G79" s="36"/>
      <c r="H79" s="36"/>
      <c r="I79" s="36"/>
      <c r="J79" s="36"/>
      <c r="K79" s="36"/>
      <c r="L79" s="36"/>
    </row>
    <row r="80" spans="1:12">
      <c r="A80" s="36"/>
      <c r="B80" s="36"/>
      <c r="C80" s="36"/>
      <c r="D80" s="36"/>
      <c r="E80" s="36"/>
      <c r="F80" s="36"/>
      <c r="G80" s="36"/>
      <c r="H80" s="36"/>
      <c r="I80" s="36"/>
      <c r="J80" s="36"/>
      <c r="K80" s="36"/>
      <c r="L80" s="36"/>
    </row>
    <row r="81" spans="1:12">
      <c r="A81" s="36"/>
      <c r="B81" s="36"/>
      <c r="C81" s="36"/>
      <c r="D81" s="36"/>
      <c r="E81" s="36"/>
      <c r="F81" s="36"/>
      <c r="G81" s="36"/>
      <c r="H81" s="36"/>
      <c r="I81" s="36"/>
      <c r="J81" s="36"/>
      <c r="K81" s="36"/>
      <c r="L81" s="36"/>
    </row>
    <row r="82" spans="1:12">
      <c r="A82" s="36"/>
      <c r="B82" s="36"/>
      <c r="C82" s="36"/>
      <c r="D82" s="36"/>
      <c r="E82" s="36"/>
      <c r="F82" s="36"/>
      <c r="G82" s="36"/>
      <c r="H82" s="36"/>
      <c r="I82" s="36"/>
      <c r="J82" s="36"/>
      <c r="K82" s="36"/>
      <c r="L82" s="36"/>
    </row>
    <row r="83" spans="1:12">
      <c r="A83" s="36"/>
      <c r="B83" s="36"/>
      <c r="C83" s="36"/>
      <c r="D83" s="36"/>
      <c r="E83" s="36"/>
      <c r="F83" s="36"/>
      <c r="G83" s="36"/>
      <c r="H83" s="36"/>
      <c r="I83" s="36"/>
      <c r="J83" s="36"/>
      <c r="K83" s="36"/>
      <c r="L83" s="36"/>
    </row>
    <row r="84" spans="1:12">
      <c r="A84" s="36"/>
      <c r="B84" s="36"/>
      <c r="C84" s="36"/>
      <c r="D84" s="36"/>
      <c r="E84" s="36"/>
      <c r="F84" s="36"/>
      <c r="G84" s="36"/>
      <c r="H84" s="36"/>
      <c r="I84" s="36"/>
      <c r="J84" s="36"/>
      <c r="K84" s="36"/>
      <c r="L84" s="36"/>
    </row>
    <row r="85" spans="1:12">
      <c r="A85" s="36"/>
      <c r="B85" s="36"/>
      <c r="C85" s="36"/>
      <c r="D85" s="36"/>
      <c r="E85" s="36"/>
      <c r="F85" s="36"/>
      <c r="G85" s="36"/>
      <c r="H85" s="36"/>
      <c r="I85" s="36"/>
      <c r="J85" s="36"/>
      <c r="K85" s="36"/>
      <c r="L85" s="36"/>
    </row>
    <row r="86" spans="1:12">
      <c r="A86" s="36"/>
      <c r="B86" s="36"/>
      <c r="C86" s="36"/>
      <c r="D86" s="36"/>
      <c r="E86" s="36"/>
      <c r="F86" s="36"/>
      <c r="G86" s="36"/>
      <c r="H86" s="36"/>
      <c r="I86" s="36"/>
      <c r="J86" s="36"/>
      <c r="K86" s="36"/>
      <c r="L86" s="36"/>
    </row>
    <row r="87" spans="1:12">
      <c r="A87" s="36"/>
      <c r="B87" s="36"/>
      <c r="C87" s="36"/>
      <c r="D87" s="36"/>
      <c r="E87" s="36"/>
      <c r="F87" s="36"/>
      <c r="G87" s="36"/>
      <c r="H87" s="36"/>
      <c r="I87" s="36"/>
      <c r="J87" s="36"/>
      <c r="K87" s="36"/>
      <c r="L87" s="36"/>
    </row>
    <row r="88" spans="1:12">
      <c r="A88" s="36"/>
      <c r="B88" s="36"/>
      <c r="C88" s="36"/>
      <c r="D88" s="36"/>
      <c r="E88" s="36"/>
      <c r="F88" s="36"/>
      <c r="G88" s="36"/>
      <c r="H88" s="36"/>
      <c r="I88" s="36"/>
      <c r="J88" s="36"/>
      <c r="K88" s="36"/>
      <c r="L88" s="36"/>
    </row>
    <row r="89" spans="1:12">
      <c r="A89" s="36"/>
      <c r="B89" s="36"/>
      <c r="C89" s="36"/>
      <c r="D89" s="36"/>
      <c r="E89" s="36"/>
      <c r="F89" s="36"/>
      <c r="G89" s="36"/>
      <c r="H89" s="36"/>
      <c r="I89" s="36"/>
      <c r="J89" s="36"/>
      <c r="K89" s="36"/>
      <c r="L89" s="36"/>
    </row>
    <row r="90" spans="1:12">
      <c r="A90" s="36"/>
      <c r="B90" s="36"/>
      <c r="C90" s="36"/>
      <c r="D90" s="36"/>
      <c r="E90" s="36"/>
      <c r="F90" s="36"/>
      <c r="G90" s="36"/>
      <c r="H90" s="36"/>
      <c r="I90" s="36"/>
      <c r="J90" s="36"/>
      <c r="K90" s="36"/>
      <c r="L90" s="36"/>
    </row>
    <row r="91" spans="1:12">
      <c r="A91" s="36"/>
      <c r="B91" s="36"/>
      <c r="C91" s="36"/>
      <c r="D91" s="36"/>
      <c r="E91" s="36"/>
      <c r="F91" s="36"/>
      <c r="G91" s="36"/>
      <c r="H91" s="36"/>
      <c r="I91" s="36"/>
      <c r="J91" s="36"/>
      <c r="K91" s="36"/>
      <c r="L91" s="36"/>
    </row>
    <row r="92" spans="1:12">
      <c r="A92" s="36"/>
      <c r="B92" s="36"/>
      <c r="C92" s="36"/>
      <c r="D92" s="36"/>
      <c r="E92" s="36"/>
      <c r="F92" s="36"/>
      <c r="G92" s="36"/>
      <c r="H92" s="36"/>
      <c r="I92" s="36"/>
      <c r="J92" s="36"/>
      <c r="K92" s="36"/>
      <c r="L92" s="36"/>
    </row>
    <row r="93" spans="1:12">
      <c r="A93" s="36"/>
      <c r="B93" s="36"/>
      <c r="C93" s="36"/>
      <c r="D93" s="36"/>
      <c r="E93" s="36"/>
      <c r="F93" s="36"/>
      <c r="G93" s="36"/>
      <c r="H93" s="36"/>
      <c r="I93" s="36"/>
      <c r="J93" s="36"/>
      <c r="K93" s="36"/>
      <c r="L93" s="36"/>
    </row>
    <row r="94" spans="1:12">
      <c r="A94" s="36"/>
      <c r="B94" s="36"/>
      <c r="C94" s="36"/>
      <c r="D94" s="36"/>
      <c r="E94" s="36"/>
      <c r="F94" s="36"/>
      <c r="G94" s="36"/>
      <c r="H94" s="36"/>
      <c r="I94" s="36"/>
      <c r="J94" s="36"/>
      <c r="K94" s="36"/>
      <c r="L94" s="36"/>
    </row>
    <row r="95" spans="1:12">
      <c r="A95" s="36"/>
      <c r="B95" s="36"/>
      <c r="C95" s="36"/>
      <c r="D95" s="36"/>
      <c r="E95" s="36"/>
      <c r="F95" s="36"/>
      <c r="G95" s="36"/>
      <c r="H95" s="36"/>
      <c r="I95" s="36"/>
      <c r="J95" s="36"/>
      <c r="K95" s="36"/>
      <c r="L95" s="36"/>
    </row>
    <row r="96" spans="1:12">
      <c r="A96" s="36"/>
      <c r="B96" s="36"/>
      <c r="C96" s="36"/>
      <c r="D96" s="36"/>
      <c r="E96" s="36"/>
      <c r="F96" s="36"/>
      <c r="G96" s="36"/>
      <c r="H96" s="36"/>
      <c r="I96" s="36"/>
      <c r="J96" s="36"/>
      <c r="K96" s="36"/>
      <c r="L96" s="36"/>
    </row>
    <row r="97" spans="1:12">
      <c r="A97" s="36"/>
      <c r="B97" s="36"/>
      <c r="C97" s="36"/>
      <c r="D97" s="36"/>
      <c r="E97" s="36"/>
      <c r="F97" s="36"/>
      <c r="G97" s="36"/>
      <c r="H97" s="36"/>
      <c r="I97" s="36"/>
      <c r="J97" s="36"/>
      <c r="K97" s="36"/>
      <c r="L97" s="36"/>
    </row>
    <row r="98" spans="1:12">
      <c r="A98" s="36"/>
      <c r="B98" s="36"/>
      <c r="C98" s="36"/>
      <c r="D98" s="36"/>
      <c r="E98" s="36"/>
      <c r="F98" s="36"/>
      <c r="G98" s="36"/>
      <c r="H98" s="36"/>
      <c r="I98" s="36"/>
      <c r="J98" s="36"/>
      <c r="K98" s="36"/>
      <c r="L98" s="36"/>
    </row>
    <row r="99" spans="1:12">
      <c r="A99" s="36"/>
      <c r="B99" s="36"/>
      <c r="C99" s="36"/>
      <c r="D99" s="36"/>
      <c r="E99" s="36"/>
      <c r="F99" s="36"/>
      <c r="G99" s="36"/>
      <c r="H99" s="36"/>
      <c r="I99" s="36"/>
      <c r="J99" s="36"/>
      <c r="K99" s="36"/>
      <c r="L99" s="36"/>
    </row>
    <row r="100" spans="1:12">
      <c r="A100" s="36"/>
      <c r="B100" s="36"/>
      <c r="C100" s="36"/>
      <c r="D100" s="36"/>
      <c r="E100" s="36"/>
      <c r="F100" s="36"/>
      <c r="G100" s="36"/>
      <c r="H100" s="36"/>
      <c r="I100" s="36"/>
      <c r="J100" s="36"/>
      <c r="K100" s="36"/>
      <c r="L100" s="36"/>
    </row>
    <row r="101" spans="1:12">
      <c r="A101" s="36"/>
      <c r="B101" s="36"/>
      <c r="C101" s="36"/>
      <c r="D101" s="36"/>
      <c r="E101" s="36"/>
      <c r="F101" s="36"/>
      <c r="G101" s="36"/>
      <c r="H101" s="36"/>
      <c r="I101" s="36"/>
      <c r="J101" s="36"/>
      <c r="K101" s="36"/>
      <c r="L101" s="36"/>
    </row>
    <row r="102" spans="1:12">
      <c r="A102" s="36"/>
      <c r="B102" s="36"/>
      <c r="C102" s="36"/>
      <c r="D102" s="36"/>
      <c r="E102" s="36"/>
      <c r="F102" s="36"/>
      <c r="G102" s="36"/>
      <c r="H102" s="36"/>
      <c r="I102" s="36"/>
      <c r="J102" s="36"/>
      <c r="K102" s="36"/>
      <c r="L102" s="36"/>
    </row>
    <row r="103" spans="1:12">
      <c r="A103" s="36"/>
      <c r="B103" s="36"/>
      <c r="C103" s="36"/>
      <c r="D103" s="36"/>
      <c r="E103" s="36"/>
      <c r="F103" s="36"/>
      <c r="G103" s="36"/>
      <c r="H103" s="36"/>
      <c r="I103" s="36"/>
      <c r="J103" s="36"/>
      <c r="K103" s="36"/>
      <c r="L103" s="36"/>
    </row>
    <row r="104" spans="1:12">
      <c r="A104" s="36"/>
      <c r="B104" s="36"/>
      <c r="C104" s="36"/>
      <c r="D104" s="36"/>
      <c r="E104" s="36"/>
      <c r="F104" s="36"/>
      <c r="G104" s="36"/>
      <c r="H104" s="36"/>
      <c r="I104" s="36"/>
      <c r="J104" s="36"/>
      <c r="K104" s="36"/>
      <c r="L104" s="36"/>
    </row>
    <row r="105" spans="1:12">
      <c r="A105" s="36"/>
      <c r="B105" s="36"/>
      <c r="C105" s="36"/>
      <c r="D105" s="36"/>
      <c r="E105" s="36"/>
      <c r="F105" s="36"/>
      <c r="G105" s="36"/>
      <c r="H105" s="36"/>
      <c r="I105" s="36"/>
      <c r="J105" s="36"/>
      <c r="K105" s="36"/>
      <c r="L105" s="36"/>
    </row>
    <row r="106" spans="1:12">
      <c r="A106" s="36"/>
      <c r="B106" s="36"/>
      <c r="C106" s="36"/>
      <c r="D106" s="36"/>
      <c r="E106" s="36"/>
      <c r="F106" s="36"/>
      <c r="G106" s="36"/>
      <c r="H106" s="36"/>
      <c r="I106" s="36"/>
      <c r="J106" s="36"/>
      <c r="K106" s="36"/>
      <c r="L106" s="36"/>
    </row>
    <row r="107" spans="1:12">
      <c r="A107" s="36"/>
      <c r="B107" s="36"/>
      <c r="C107" s="36"/>
      <c r="D107" s="36"/>
      <c r="E107" s="36"/>
      <c r="F107" s="36"/>
      <c r="G107" s="36"/>
      <c r="H107" s="36"/>
      <c r="I107" s="36"/>
      <c r="J107" s="36"/>
      <c r="K107" s="36"/>
      <c r="L107" s="36"/>
    </row>
    <row r="108" spans="1:12">
      <c r="A108" s="36"/>
      <c r="B108" s="36"/>
      <c r="C108" s="36"/>
      <c r="D108" s="36"/>
      <c r="E108" s="36"/>
      <c r="F108" s="36"/>
      <c r="G108" s="36"/>
      <c r="H108" s="36"/>
      <c r="I108" s="36"/>
      <c r="J108" s="36"/>
      <c r="K108" s="36"/>
      <c r="L108" s="36"/>
    </row>
    <row r="109" spans="1:12">
      <c r="A109" s="36"/>
      <c r="B109" s="36"/>
      <c r="C109" s="36"/>
      <c r="D109" s="36"/>
      <c r="E109" s="36"/>
      <c r="F109" s="36"/>
      <c r="G109" s="36"/>
      <c r="H109" s="36"/>
      <c r="I109" s="36"/>
      <c r="J109" s="36"/>
      <c r="K109" s="36"/>
      <c r="L109" s="36"/>
    </row>
    <row r="110" spans="1:12">
      <c r="A110" s="36"/>
      <c r="B110" s="36"/>
      <c r="C110" s="36"/>
      <c r="D110" s="36"/>
      <c r="E110" s="36"/>
      <c r="F110" s="36"/>
      <c r="G110" s="36"/>
      <c r="H110" s="36"/>
      <c r="I110" s="36"/>
      <c r="J110" s="36"/>
      <c r="K110" s="36"/>
      <c r="L110" s="36"/>
    </row>
    <row r="111" spans="1:12">
      <c r="A111" s="36"/>
      <c r="B111" s="36"/>
      <c r="C111" s="36"/>
      <c r="D111" s="36"/>
      <c r="E111" s="36"/>
      <c r="F111" s="36"/>
      <c r="G111" s="36"/>
      <c r="H111" s="36"/>
      <c r="I111" s="36"/>
      <c r="J111" s="36"/>
      <c r="K111" s="36"/>
      <c r="L111" s="36"/>
    </row>
    <row r="112" spans="1:12">
      <c r="A112" s="36"/>
      <c r="B112" s="36"/>
      <c r="C112" s="36"/>
      <c r="D112" s="36"/>
      <c r="E112" s="36"/>
      <c r="F112" s="36"/>
      <c r="G112" s="36"/>
      <c r="H112" s="36"/>
      <c r="I112" s="36"/>
      <c r="J112" s="36"/>
      <c r="K112" s="36"/>
      <c r="L112" s="36"/>
    </row>
    <row r="113" spans="1:12">
      <c r="A113" s="36"/>
      <c r="B113" s="36"/>
      <c r="C113" s="36"/>
      <c r="D113" s="36"/>
      <c r="E113" s="36"/>
      <c r="F113" s="36"/>
      <c r="G113" s="36"/>
      <c r="H113" s="36"/>
      <c r="I113" s="36"/>
      <c r="J113" s="36"/>
      <c r="K113" s="36"/>
      <c r="L113" s="36"/>
    </row>
    <row r="114" spans="1:12">
      <c r="A114" s="36"/>
      <c r="B114" s="36"/>
      <c r="C114" s="36"/>
      <c r="D114" s="36"/>
      <c r="E114" s="36"/>
      <c r="F114" s="36"/>
      <c r="G114" s="36"/>
      <c r="H114" s="36"/>
      <c r="I114" s="36"/>
      <c r="J114" s="36"/>
      <c r="K114" s="36"/>
      <c r="L114" s="36"/>
    </row>
    <row r="115" spans="1:12">
      <c r="A115" s="36"/>
      <c r="B115" s="36"/>
      <c r="C115" s="36"/>
      <c r="D115" s="36"/>
      <c r="E115" s="36"/>
      <c r="F115" s="36"/>
      <c r="G115" s="36"/>
      <c r="H115" s="36"/>
      <c r="I115" s="36"/>
      <c r="J115" s="36"/>
      <c r="K115" s="36"/>
      <c r="L115" s="36"/>
    </row>
    <row r="116" spans="1:12">
      <c r="A116" s="36"/>
      <c r="B116" s="36"/>
      <c r="C116" s="36"/>
      <c r="D116" s="36"/>
      <c r="E116" s="36"/>
      <c r="F116" s="36"/>
      <c r="G116" s="36"/>
      <c r="H116" s="36"/>
      <c r="I116" s="36"/>
      <c r="J116" s="36"/>
      <c r="K116" s="36"/>
      <c r="L116" s="36"/>
    </row>
    <row r="117" spans="1:12">
      <c r="A117" s="36"/>
      <c r="B117" s="36"/>
      <c r="C117" s="36"/>
      <c r="D117" s="36"/>
      <c r="E117" s="36"/>
      <c r="F117" s="36"/>
      <c r="G117" s="36"/>
      <c r="H117" s="36"/>
      <c r="I117" s="36"/>
      <c r="J117" s="36"/>
      <c r="K117" s="36"/>
      <c r="L117" s="36"/>
    </row>
    <row r="118" spans="1:12">
      <c r="A118" s="36"/>
      <c r="B118" s="36"/>
      <c r="C118" s="36"/>
      <c r="D118" s="36"/>
      <c r="E118" s="36"/>
      <c r="F118" s="36"/>
      <c r="G118" s="36"/>
      <c r="H118" s="36"/>
      <c r="I118" s="36"/>
      <c r="J118" s="36"/>
      <c r="K118" s="36"/>
      <c r="L118" s="36"/>
    </row>
    <row r="119" spans="1:12">
      <c r="A119" s="36"/>
      <c r="B119" s="36"/>
      <c r="C119" s="36"/>
      <c r="D119" s="36"/>
      <c r="E119" s="36"/>
      <c r="F119" s="36"/>
      <c r="G119" s="36"/>
      <c r="H119" s="36"/>
      <c r="I119" s="36"/>
      <c r="J119" s="36"/>
      <c r="K119" s="36"/>
      <c r="L119" s="36"/>
    </row>
    <row r="120" spans="1:12">
      <c r="A120" s="36"/>
      <c r="B120" s="36"/>
      <c r="C120" s="36"/>
      <c r="D120" s="36"/>
      <c r="E120" s="36"/>
      <c r="F120" s="36"/>
      <c r="G120" s="36"/>
      <c r="H120" s="36"/>
      <c r="I120" s="36"/>
      <c r="J120" s="36"/>
      <c r="K120" s="36"/>
      <c r="L120" s="36"/>
    </row>
    <row r="121" spans="1:12">
      <c r="A121" s="36"/>
      <c r="B121" s="36"/>
      <c r="C121" s="36"/>
      <c r="D121" s="36"/>
      <c r="E121" s="36"/>
      <c r="F121" s="36"/>
      <c r="G121" s="36"/>
      <c r="H121" s="36"/>
      <c r="I121" s="36"/>
      <c r="J121" s="36"/>
      <c r="K121" s="36"/>
      <c r="L121" s="36"/>
    </row>
    <row r="122" spans="1:12">
      <c r="A122" s="36"/>
      <c r="B122" s="36"/>
      <c r="C122" s="36"/>
      <c r="D122" s="36"/>
      <c r="E122" s="36"/>
      <c r="F122" s="36"/>
      <c r="G122" s="36"/>
      <c r="H122" s="36"/>
      <c r="I122" s="36"/>
      <c r="J122" s="36"/>
      <c r="K122" s="36"/>
      <c r="L122" s="36"/>
    </row>
    <row r="123" spans="1:12">
      <c r="A123" s="36"/>
      <c r="B123" s="36"/>
      <c r="C123" s="36"/>
      <c r="D123" s="36"/>
      <c r="E123" s="36"/>
      <c r="F123" s="36"/>
      <c r="G123" s="36"/>
      <c r="H123" s="36"/>
      <c r="I123" s="36"/>
      <c r="J123" s="36"/>
      <c r="K123" s="36"/>
      <c r="L123" s="36"/>
    </row>
    <row r="124" spans="1:12">
      <c r="A124" s="36"/>
      <c r="B124" s="36"/>
      <c r="C124" s="36"/>
      <c r="D124" s="36"/>
      <c r="E124" s="36"/>
      <c r="F124" s="36"/>
      <c r="G124" s="36"/>
      <c r="H124" s="36"/>
      <c r="I124" s="36"/>
      <c r="J124" s="36"/>
      <c r="K124" s="36"/>
      <c r="L124" s="36"/>
    </row>
    <row r="125" spans="1:12">
      <c r="A125" s="36"/>
      <c r="B125" s="36"/>
      <c r="C125" s="36"/>
      <c r="D125" s="36"/>
      <c r="E125" s="36"/>
      <c r="F125" s="36"/>
      <c r="G125" s="36"/>
      <c r="H125" s="36"/>
      <c r="I125" s="36"/>
      <c r="J125" s="36"/>
      <c r="K125" s="36"/>
      <c r="L125" s="36"/>
    </row>
    <row r="126" spans="1:12">
      <c r="A126" s="36"/>
      <c r="B126" s="36"/>
      <c r="C126" s="36"/>
      <c r="D126" s="36"/>
      <c r="E126" s="36"/>
      <c r="F126" s="36"/>
      <c r="G126" s="36"/>
      <c r="H126" s="36"/>
      <c r="I126" s="36"/>
      <c r="J126" s="36"/>
      <c r="K126" s="36"/>
      <c r="L126" s="36"/>
    </row>
    <row r="127" spans="1:12">
      <c r="A127" s="36"/>
      <c r="B127" s="36"/>
      <c r="C127" s="36"/>
      <c r="D127" s="36"/>
      <c r="E127" s="36"/>
      <c r="F127" s="36"/>
      <c r="G127" s="36"/>
      <c r="H127" s="36"/>
      <c r="I127" s="36"/>
      <c r="J127" s="36"/>
      <c r="K127" s="36"/>
      <c r="L127" s="36"/>
    </row>
    <row r="128" spans="1:12">
      <c r="A128" s="36"/>
      <c r="B128" s="36"/>
      <c r="C128" s="36"/>
      <c r="D128" s="36"/>
      <c r="E128" s="36"/>
      <c r="F128" s="36"/>
      <c r="G128" s="36"/>
      <c r="H128" s="36"/>
      <c r="I128" s="36"/>
      <c r="J128" s="36"/>
      <c r="K128" s="36"/>
      <c r="L128" s="36"/>
    </row>
    <row r="129" spans="1:12">
      <c r="A129" s="36"/>
      <c r="B129" s="36"/>
      <c r="C129" s="36"/>
      <c r="D129" s="36"/>
      <c r="E129" s="36"/>
      <c r="F129" s="36"/>
      <c r="G129" s="36"/>
      <c r="H129" s="36"/>
      <c r="I129" s="36"/>
      <c r="J129" s="36"/>
      <c r="K129" s="36"/>
      <c r="L129" s="36"/>
    </row>
    <row r="130" spans="1:12">
      <c r="A130" s="36"/>
      <c r="B130" s="36"/>
      <c r="C130" s="36"/>
      <c r="D130" s="36"/>
      <c r="E130" s="36"/>
      <c r="F130" s="36"/>
      <c r="G130" s="36"/>
      <c r="H130" s="36"/>
      <c r="I130" s="36"/>
      <c r="J130" s="36"/>
      <c r="K130" s="36"/>
      <c r="L130" s="36"/>
    </row>
    <row r="131" spans="1:12">
      <c r="A131" s="36"/>
      <c r="B131" s="36"/>
      <c r="C131" s="36"/>
      <c r="D131" s="36"/>
      <c r="E131" s="36"/>
      <c r="F131" s="36"/>
      <c r="G131" s="36"/>
      <c r="H131" s="36"/>
      <c r="I131" s="36"/>
      <c r="J131" s="36"/>
      <c r="K131" s="36"/>
      <c r="L131" s="36"/>
    </row>
    <row r="132" spans="1:12">
      <c r="A132" s="36"/>
      <c r="B132" s="36"/>
      <c r="C132" s="36"/>
      <c r="D132" s="36"/>
      <c r="E132" s="36"/>
      <c r="F132" s="36"/>
      <c r="G132" s="36"/>
      <c r="H132" s="36"/>
      <c r="I132" s="36"/>
      <c r="J132" s="36"/>
      <c r="K132" s="36"/>
      <c r="L132" s="36"/>
    </row>
    <row r="133" spans="1:12">
      <c r="A133" s="36"/>
      <c r="B133" s="36"/>
      <c r="C133" s="36"/>
      <c r="D133" s="36"/>
      <c r="E133" s="36"/>
      <c r="F133" s="36"/>
      <c r="G133" s="36"/>
      <c r="H133" s="36"/>
      <c r="I133" s="36"/>
      <c r="J133" s="36"/>
      <c r="K133" s="36"/>
      <c r="L133" s="36"/>
    </row>
    <row r="134" spans="1:12">
      <c r="A134" s="36"/>
      <c r="B134" s="36"/>
      <c r="C134" s="36"/>
      <c r="D134" s="36"/>
      <c r="E134" s="36"/>
      <c r="F134" s="36"/>
      <c r="G134" s="36"/>
      <c r="H134" s="36"/>
      <c r="I134" s="36"/>
      <c r="J134" s="36"/>
      <c r="K134" s="36"/>
      <c r="L134" s="36"/>
    </row>
    <row r="135" spans="1:12">
      <c r="A135" s="36"/>
      <c r="B135" s="36"/>
      <c r="C135" s="36"/>
      <c r="D135" s="36"/>
      <c r="E135" s="36"/>
      <c r="F135" s="36"/>
      <c r="G135" s="36"/>
      <c r="H135" s="36"/>
      <c r="I135" s="36"/>
      <c r="J135" s="36"/>
      <c r="K135" s="36"/>
      <c r="L135" s="36"/>
    </row>
    <row r="136" spans="1:12">
      <c r="A136" s="36"/>
      <c r="B136" s="36"/>
      <c r="C136" s="36"/>
      <c r="D136" s="36"/>
      <c r="E136" s="36"/>
      <c r="F136" s="36"/>
      <c r="G136" s="36"/>
      <c r="H136" s="36"/>
      <c r="I136" s="36"/>
      <c r="J136" s="36"/>
      <c r="K136" s="36"/>
      <c r="L136" s="36"/>
    </row>
    <row r="137" spans="1:12">
      <c r="A137" s="36"/>
      <c r="B137" s="36"/>
      <c r="C137" s="36"/>
      <c r="D137" s="36"/>
      <c r="E137" s="36"/>
      <c r="F137" s="36"/>
      <c r="G137" s="36"/>
      <c r="H137" s="36"/>
      <c r="I137" s="36"/>
      <c r="J137" s="36"/>
      <c r="K137" s="36"/>
      <c r="L137" s="36"/>
    </row>
    <row r="138" spans="1:12">
      <c r="A138" s="36"/>
      <c r="B138" s="36"/>
      <c r="C138" s="36"/>
      <c r="D138" s="36"/>
      <c r="E138" s="36"/>
      <c r="F138" s="36"/>
      <c r="G138" s="36"/>
      <c r="H138" s="36"/>
      <c r="I138" s="36"/>
      <c r="J138" s="36"/>
      <c r="K138" s="36"/>
      <c r="L138" s="36"/>
    </row>
    <row r="139" spans="1:12">
      <c r="A139" s="36"/>
      <c r="B139" s="36"/>
      <c r="C139" s="36"/>
      <c r="D139" s="36"/>
      <c r="E139" s="36"/>
      <c r="F139" s="36"/>
      <c r="G139" s="36"/>
      <c r="H139" s="36"/>
      <c r="I139" s="36"/>
      <c r="J139" s="36"/>
      <c r="K139" s="36"/>
      <c r="L139" s="36"/>
    </row>
    <row r="140" spans="1:12">
      <c r="A140" s="36"/>
      <c r="B140" s="36"/>
      <c r="C140" s="36"/>
      <c r="D140" s="36"/>
      <c r="E140" s="36"/>
      <c r="F140" s="36"/>
      <c r="G140" s="36"/>
      <c r="H140" s="36"/>
      <c r="I140" s="36"/>
      <c r="J140" s="36"/>
      <c r="K140" s="36"/>
      <c r="L140" s="36"/>
    </row>
    <row r="141" spans="1:12">
      <c r="A141" s="36"/>
      <c r="B141" s="36"/>
      <c r="C141" s="36"/>
      <c r="D141" s="36"/>
      <c r="E141" s="36"/>
      <c r="F141" s="36"/>
      <c r="G141" s="36"/>
      <c r="H141" s="36"/>
      <c r="I141" s="36"/>
      <c r="J141" s="36"/>
      <c r="K141" s="36"/>
      <c r="L141" s="36"/>
    </row>
    <row r="142" spans="1:12">
      <c r="A142" s="36"/>
      <c r="B142" s="36"/>
      <c r="C142" s="36"/>
      <c r="D142" s="36"/>
      <c r="E142" s="36"/>
      <c r="F142" s="36"/>
      <c r="G142" s="36"/>
      <c r="H142" s="36"/>
      <c r="I142" s="36"/>
      <c r="J142" s="36"/>
      <c r="K142" s="36"/>
      <c r="L142" s="36"/>
    </row>
    <row r="143" spans="1:12">
      <c r="A143" s="36"/>
      <c r="B143" s="36"/>
      <c r="C143" s="36"/>
      <c r="D143" s="36"/>
      <c r="E143" s="36"/>
      <c r="F143" s="36"/>
      <c r="G143" s="36"/>
      <c r="H143" s="36"/>
      <c r="I143" s="36"/>
      <c r="J143" s="36"/>
      <c r="K143" s="36"/>
      <c r="L143" s="36"/>
    </row>
    <row r="144" spans="1:12">
      <c r="A144" s="36"/>
      <c r="B144" s="36"/>
      <c r="C144" s="36"/>
      <c r="D144" s="36"/>
      <c r="E144" s="36"/>
      <c r="F144" s="36"/>
      <c r="G144" s="36"/>
      <c r="H144" s="36"/>
      <c r="I144" s="36"/>
      <c r="J144" s="36"/>
      <c r="K144" s="36"/>
      <c r="L144" s="36"/>
    </row>
    <row r="145" spans="1:12">
      <c r="A145" s="36"/>
      <c r="B145" s="36"/>
      <c r="C145" s="36"/>
      <c r="D145" s="36"/>
      <c r="E145" s="36"/>
      <c r="F145" s="36"/>
      <c r="G145" s="36"/>
      <c r="H145" s="36"/>
      <c r="I145" s="36"/>
      <c r="J145" s="36"/>
      <c r="K145" s="36"/>
      <c r="L145" s="36"/>
    </row>
    <row r="146" spans="1:12">
      <c r="A146" s="36"/>
      <c r="B146" s="36"/>
      <c r="C146" s="36"/>
      <c r="D146" s="36"/>
      <c r="E146" s="36"/>
      <c r="F146" s="36"/>
      <c r="G146" s="36"/>
      <c r="H146" s="36"/>
      <c r="I146" s="36"/>
      <c r="J146" s="36"/>
      <c r="K146" s="36"/>
      <c r="L146" s="36"/>
    </row>
    <row r="147" spans="1:12">
      <c r="A147" s="36"/>
      <c r="B147" s="36"/>
      <c r="C147" s="36"/>
      <c r="D147" s="36"/>
      <c r="E147" s="36"/>
      <c r="F147" s="36"/>
      <c r="G147" s="36"/>
      <c r="H147" s="36"/>
      <c r="I147" s="36"/>
      <c r="J147" s="36"/>
      <c r="K147" s="36"/>
      <c r="L147" s="36"/>
    </row>
    <row r="148" spans="1:12">
      <c r="A148" s="36"/>
      <c r="B148" s="36"/>
      <c r="C148" s="36"/>
      <c r="D148" s="36"/>
      <c r="E148" s="36"/>
      <c r="F148" s="36"/>
      <c r="G148" s="36"/>
      <c r="H148" s="36"/>
      <c r="I148" s="36"/>
      <c r="J148" s="36"/>
      <c r="K148" s="36"/>
      <c r="L148" s="36"/>
    </row>
    <row r="149" spans="1:12">
      <c r="A149" s="36"/>
      <c r="B149" s="36"/>
      <c r="C149" s="36"/>
      <c r="D149" s="36"/>
      <c r="E149" s="36"/>
      <c r="F149" s="36"/>
      <c r="G149" s="36"/>
      <c r="H149" s="36"/>
      <c r="I149" s="36"/>
      <c r="J149" s="36"/>
      <c r="K149" s="36"/>
      <c r="L149" s="36"/>
    </row>
    <row r="150" spans="1:12">
      <c r="A150" s="36"/>
      <c r="B150" s="36"/>
      <c r="C150" s="36"/>
      <c r="D150" s="36"/>
      <c r="E150" s="36"/>
      <c r="F150" s="36"/>
      <c r="G150" s="36"/>
      <c r="H150" s="36"/>
      <c r="I150" s="36"/>
      <c r="J150" s="36"/>
      <c r="K150" s="36"/>
      <c r="L150" s="36"/>
    </row>
    <row r="151" spans="1:12">
      <c r="A151" s="36"/>
      <c r="B151" s="36"/>
      <c r="C151" s="36"/>
      <c r="D151" s="36"/>
      <c r="E151" s="36"/>
      <c r="F151" s="36"/>
      <c r="G151" s="36"/>
      <c r="H151" s="36"/>
      <c r="I151" s="36"/>
      <c r="J151" s="36"/>
      <c r="K151" s="36"/>
      <c r="L151" s="36"/>
    </row>
    <row r="152" spans="1:12">
      <c r="A152" s="36"/>
      <c r="B152" s="36"/>
      <c r="C152" s="36"/>
      <c r="D152" s="36"/>
      <c r="E152" s="36"/>
      <c r="F152" s="36"/>
      <c r="G152" s="36"/>
      <c r="H152" s="36"/>
      <c r="I152" s="36"/>
      <c r="J152" s="36"/>
      <c r="K152" s="36"/>
      <c r="L152" s="36"/>
    </row>
    <row r="153" spans="1:12">
      <c r="A153" s="36"/>
      <c r="B153" s="36"/>
      <c r="C153" s="36"/>
      <c r="D153" s="36"/>
      <c r="E153" s="36"/>
      <c r="F153" s="36"/>
      <c r="G153" s="36"/>
      <c r="H153" s="36"/>
      <c r="I153" s="36"/>
      <c r="J153" s="36"/>
      <c r="K153" s="36"/>
      <c r="L153" s="36"/>
    </row>
    <row r="154" spans="1:12">
      <c r="A154" s="36"/>
      <c r="B154" s="36"/>
      <c r="C154" s="36"/>
      <c r="D154" s="36"/>
      <c r="E154" s="36"/>
      <c r="F154" s="36"/>
      <c r="G154" s="36"/>
      <c r="H154" s="36"/>
      <c r="I154" s="36"/>
      <c r="J154" s="36"/>
      <c r="K154" s="36"/>
      <c r="L154" s="36"/>
    </row>
    <row r="155" spans="1:12">
      <c r="A155" s="36"/>
      <c r="B155" s="36"/>
      <c r="C155" s="36"/>
      <c r="D155" s="36"/>
      <c r="E155" s="36"/>
      <c r="F155" s="36"/>
      <c r="G155" s="36"/>
      <c r="H155" s="36"/>
      <c r="I155" s="36"/>
      <c r="J155" s="36"/>
      <c r="K155" s="36"/>
      <c r="L155" s="36"/>
    </row>
    <row r="156" spans="1:12">
      <c r="A156" s="36"/>
      <c r="B156" s="36"/>
      <c r="C156" s="36"/>
      <c r="D156" s="36"/>
      <c r="E156" s="36"/>
      <c r="F156" s="36"/>
      <c r="G156" s="36"/>
      <c r="H156" s="36"/>
      <c r="I156" s="36"/>
      <c r="J156" s="36"/>
      <c r="K156" s="36"/>
      <c r="L156" s="36"/>
    </row>
    <row r="157" spans="1:12">
      <c r="A157" s="36"/>
      <c r="B157" s="36"/>
      <c r="C157" s="36"/>
      <c r="D157" s="36"/>
      <c r="E157" s="36"/>
      <c r="F157" s="36"/>
      <c r="G157" s="36"/>
      <c r="H157" s="36"/>
      <c r="I157" s="36"/>
      <c r="J157" s="36"/>
      <c r="K157" s="36"/>
      <c r="L157" s="36"/>
    </row>
    <row r="158" spans="1:12">
      <c r="A158" s="36"/>
      <c r="B158" s="36"/>
      <c r="C158" s="36"/>
      <c r="D158" s="36"/>
      <c r="E158" s="36"/>
      <c r="F158" s="36"/>
      <c r="G158" s="36"/>
      <c r="H158" s="36"/>
      <c r="I158" s="36"/>
      <c r="J158" s="36"/>
      <c r="K158" s="36"/>
      <c r="L158" s="36"/>
    </row>
    <row r="159" spans="1:12">
      <c r="A159" s="36"/>
      <c r="B159" s="36"/>
      <c r="C159" s="36"/>
      <c r="D159" s="36"/>
      <c r="E159" s="36"/>
      <c r="F159" s="36"/>
      <c r="G159" s="36"/>
      <c r="H159" s="36"/>
      <c r="I159" s="36"/>
      <c r="J159" s="36"/>
      <c r="K159" s="36"/>
      <c r="L159" s="36"/>
    </row>
    <row r="160" spans="1:12">
      <c r="A160" s="36"/>
      <c r="B160" s="36"/>
      <c r="C160" s="36"/>
      <c r="D160" s="36"/>
      <c r="E160" s="36"/>
      <c r="F160" s="36"/>
      <c r="G160" s="36"/>
      <c r="H160" s="36"/>
      <c r="I160" s="36"/>
      <c r="J160" s="36"/>
      <c r="K160" s="36"/>
      <c r="L160" s="36"/>
    </row>
    <row r="161" spans="1:12">
      <c r="A161" s="36"/>
      <c r="B161" s="36"/>
      <c r="C161" s="36"/>
      <c r="D161" s="36"/>
      <c r="E161" s="36"/>
      <c r="F161" s="36"/>
      <c r="G161" s="36"/>
      <c r="H161" s="36"/>
      <c r="I161" s="36"/>
      <c r="J161" s="36"/>
      <c r="K161" s="36"/>
      <c r="L161" s="36"/>
    </row>
    <row r="162" spans="1:12">
      <c r="A162" s="36"/>
      <c r="B162" s="36"/>
      <c r="C162" s="36"/>
      <c r="D162" s="36"/>
      <c r="E162" s="36"/>
      <c r="F162" s="36"/>
      <c r="G162" s="36"/>
      <c r="H162" s="36"/>
      <c r="I162" s="36"/>
      <c r="J162" s="36"/>
      <c r="K162" s="36"/>
      <c r="L162" s="36"/>
    </row>
    <row r="163" spans="1:12">
      <c r="A163" s="36"/>
      <c r="B163" s="36"/>
      <c r="C163" s="36"/>
      <c r="D163" s="36"/>
      <c r="E163" s="36"/>
      <c r="F163" s="36"/>
      <c r="G163" s="36"/>
      <c r="H163" s="36"/>
      <c r="I163" s="36"/>
      <c r="J163" s="36"/>
      <c r="K163" s="36"/>
      <c r="L163" s="36"/>
    </row>
    <row r="164" spans="1:12">
      <c r="A164" s="36"/>
      <c r="B164" s="36"/>
      <c r="C164" s="36"/>
      <c r="D164" s="36"/>
      <c r="E164" s="36"/>
      <c r="F164" s="36"/>
      <c r="G164" s="36"/>
      <c r="H164" s="36"/>
      <c r="I164" s="36"/>
      <c r="J164" s="36"/>
      <c r="K164" s="36"/>
      <c r="L164" s="36"/>
    </row>
    <row r="165" spans="1:12">
      <c r="A165" s="36"/>
      <c r="B165" s="36"/>
      <c r="C165" s="36"/>
      <c r="D165" s="36"/>
      <c r="E165" s="36"/>
      <c r="F165" s="36"/>
      <c r="G165" s="36"/>
      <c r="H165" s="36"/>
      <c r="I165" s="36"/>
      <c r="J165" s="36"/>
      <c r="K165" s="36"/>
      <c r="L165" s="36"/>
    </row>
    <row r="166" spans="1:12">
      <c r="A166" s="36"/>
      <c r="B166" s="36"/>
      <c r="C166" s="36"/>
      <c r="D166" s="36"/>
      <c r="E166" s="36"/>
      <c r="F166" s="36"/>
      <c r="G166" s="36"/>
      <c r="H166" s="36"/>
      <c r="I166" s="36"/>
      <c r="J166" s="36"/>
      <c r="K166" s="36"/>
      <c r="L166" s="36"/>
    </row>
    <row r="167" spans="1:12">
      <c r="A167" s="36"/>
      <c r="B167" s="36"/>
      <c r="C167" s="36"/>
      <c r="D167" s="36"/>
      <c r="E167" s="36"/>
      <c r="F167" s="36"/>
      <c r="G167" s="36"/>
      <c r="H167" s="36"/>
      <c r="I167" s="36"/>
      <c r="J167" s="36"/>
      <c r="K167" s="36"/>
      <c r="L167" s="36"/>
    </row>
    <row r="168" spans="1:12">
      <c r="A168" s="36"/>
      <c r="B168" s="36"/>
      <c r="C168" s="36"/>
      <c r="D168" s="36"/>
      <c r="E168" s="36"/>
      <c r="F168" s="36"/>
      <c r="G168" s="36"/>
      <c r="H168" s="36"/>
      <c r="I168" s="36"/>
      <c r="J168" s="36"/>
      <c r="K168" s="36"/>
      <c r="L168" s="36"/>
    </row>
    <row r="169" spans="1:12">
      <c r="A169" s="36"/>
      <c r="B169" s="36"/>
      <c r="C169" s="36"/>
      <c r="D169" s="36"/>
      <c r="E169" s="36"/>
      <c r="F169" s="36"/>
      <c r="G169" s="36"/>
      <c r="H169" s="36"/>
      <c r="I169" s="36"/>
      <c r="J169" s="36"/>
      <c r="K169" s="36"/>
      <c r="L169" s="36"/>
    </row>
    <row r="170" spans="1:12">
      <c r="A170" s="36"/>
      <c r="B170" s="36"/>
      <c r="C170" s="36"/>
      <c r="D170" s="36"/>
      <c r="E170" s="36"/>
      <c r="F170" s="36"/>
      <c r="G170" s="36"/>
      <c r="H170" s="36"/>
      <c r="I170" s="36"/>
      <c r="J170" s="36"/>
      <c r="K170" s="36"/>
      <c r="L170" s="36"/>
    </row>
    <row r="171" spans="1:12">
      <c r="A171" s="36"/>
      <c r="B171" s="36"/>
      <c r="C171" s="36"/>
      <c r="D171" s="36"/>
      <c r="E171" s="36"/>
      <c r="F171" s="36"/>
      <c r="G171" s="36"/>
      <c r="H171" s="36"/>
      <c r="I171" s="36"/>
      <c r="J171" s="36"/>
      <c r="K171" s="36"/>
      <c r="L171" s="36"/>
    </row>
    <row r="172" spans="1:12">
      <c r="A172" s="36"/>
      <c r="B172" s="36"/>
      <c r="C172" s="36"/>
      <c r="D172" s="36"/>
      <c r="E172" s="36"/>
      <c r="F172" s="36"/>
      <c r="G172" s="36"/>
      <c r="H172" s="36"/>
      <c r="I172" s="36"/>
      <c r="J172" s="36"/>
      <c r="K172" s="36"/>
      <c r="L172" s="36"/>
    </row>
    <row r="173" spans="1:12">
      <c r="A173" s="36"/>
      <c r="B173" s="36"/>
      <c r="C173" s="36"/>
      <c r="D173" s="36"/>
      <c r="E173" s="36"/>
      <c r="F173" s="36"/>
      <c r="G173" s="36"/>
      <c r="H173" s="36"/>
      <c r="I173" s="36"/>
      <c r="J173" s="36"/>
      <c r="K173" s="36"/>
      <c r="L173" s="36"/>
    </row>
    <row r="174" spans="1:12">
      <c r="A174" s="36"/>
      <c r="B174" s="36"/>
      <c r="C174" s="36"/>
      <c r="D174" s="36"/>
      <c r="E174" s="36"/>
      <c r="F174" s="36"/>
      <c r="G174" s="36"/>
      <c r="H174" s="36"/>
      <c r="I174" s="36"/>
      <c r="J174" s="36"/>
      <c r="K174" s="36"/>
      <c r="L174" s="36"/>
    </row>
    <row r="175" spans="1:12">
      <c r="A175" s="36"/>
      <c r="B175" s="36"/>
      <c r="C175" s="36"/>
      <c r="D175" s="36"/>
      <c r="E175" s="36"/>
      <c r="F175" s="36"/>
      <c r="G175" s="36"/>
      <c r="H175" s="36"/>
      <c r="I175" s="36"/>
      <c r="J175" s="36"/>
      <c r="K175" s="36"/>
      <c r="L175" s="36"/>
    </row>
    <row r="176" spans="1:12">
      <c r="A176" s="36"/>
      <c r="B176" s="36"/>
      <c r="C176" s="36"/>
      <c r="D176" s="36"/>
      <c r="E176" s="36"/>
      <c r="F176" s="36"/>
      <c r="G176" s="36"/>
      <c r="H176" s="36"/>
      <c r="I176" s="36"/>
      <c r="J176" s="36"/>
      <c r="K176" s="36"/>
      <c r="L176" s="36"/>
    </row>
    <row r="177" spans="1:12">
      <c r="A177" s="36"/>
      <c r="B177" s="36"/>
      <c r="C177" s="36"/>
      <c r="D177" s="36"/>
      <c r="E177" s="36"/>
      <c r="F177" s="36"/>
      <c r="G177" s="36"/>
      <c r="H177" s="36"/>
      <c r="I177" s="36"/>
      <c r="J177" s="36"/>
      <c r="K177" s="36"/>
      <c r="L177" s="36"/>
    </row>
    <row r="178" spans="1:12">
      <c r="A178" s="36"/>
      <c r="B178" s="36"/>
      <c r="C178" s="36"/>
      <c r="D178" s="36"/>
      <c r="E178" s="36"/>
      <c r="F178" s="36"/>
      <c r="G178" s="36"/>
      <c r="H178" s="36"/>
      <c r="I178" s="36"/>
      <c r="J178" s="36"/>
      <c r="K178" s="36"/>
      <c r="L178" s="36"/>
    </row>
    <row r="179" spans="1:12">
      <c r="A179" s="36"/>
      <c r="B179" s="36"/>
      <c r="C179" s="36"/>
      <c r="D179" s="36"/>
      <c r="E179" s="36"/>
      <c r="F179" s="36"/>
      <c r="G179" s="36"/>
      <c r="H179" s="36"/>
      <c r="I179" s="36"/>
      <c r="J179" s="36"/>
      <c r="K179" s="36"/>
      <c r="L179" s="36"/>
    </row>
    <row r="180" spans="1:12">
      <c r="A180" s="36"/>
      <c r="B180" s="36"/>
      <c r="C180" s="36"/>
      <c r="D180" s="36"/>
      <c r="E180" s="36"/>
      <c r="F180" s="36"/>
      <c r="G180" s="36"/>
      <c r="H180" s="36"/>
      <c r="I180" s="36"/>
      <c r="J180" s="36"/>
      <c r="K180" s="36"/>
      <c r="L180" s="36"/>
    </row>
    <row r="181" spans="1:12">
      <c r="A181" s="36"/>
      <c r="B181" s="36"/>
      <c r="C181" s="36"/>
      <c r="D181" s="36"/>
      <c r="E181" s="36"/>
      <c r="F181" s="36"/>
      <c r="G181" s="36"/>
      <c r="H181" s="36"/>
      <c r="I181" s="36"/>
      <c r="J181" s="36"/>
      <c r="K181" s="36"/>
      <c r="L181" s="36"/>
    </row>
    <row r="182" spans="1:12">
      <c r="A182" s="36"/>
      <c r="B182" s="36"/>
      <c r="C182" s="36"/>
      <c r="D182" s="36"/>
      <c r="E182" s="36"/>
      <c r="F182" s="36"/>
      <c r="G182" s="36"/>
      <c r="H182" s="36"/>
      <c r="I182" s="36"/>
      <c r="J182" s="36"/>
      <c r="K182" s="36"/>
      <c r="L182" s="36"/>
    </row>
    <row r="183" spans="1:12">
      <c r="A183" s="36"/>
      <c r="B183" s="36"/>
      <c r="C183" s="36"/>
      <c r="D183" s="36"/>
      <c r="E183" s="36"/>
      <c r="F183" s="36"/>
      <c r="G183" s="36"/>
      <c r="H183" s="36"/>
      <c r="I183" s="36"/>
      <c r="J183" s="36"/>
      <c r="K183" s="36"/>
      <c r="L183" s="36"/>
    </row>
    <row r="184" spans="1:12">
      <c r="A184" s="36"/>
      <c r="B184" s="36"/>
      <c r="C184" s="36"/>
      <c r="D184" s="36"/>
      <c r="E184" s="36"/>
      <c r="F184" s="36"/>
      <c r="G184" s="36"/>
      <c r="H184" s="36"/>
      <c r="I184" s="36"/>
      <c r="J184" s="36"/>
      <c r="K184" s="36"/>
      <c r="L184" s="36"/>
    </row>
    <row r="185" spans="1:12">
      <c r="A185" s="36"/>
      <c r="B185" s="36"/>
      <c r="C185" s="36"/>
      <c r="D185" s="36"/>
      <c r="E185" s="36"/>
      <c r="F185" s="36"/>
      <c r="G185" s="36"/>
      <c r="H185" s="36"/>
      <c r="I185" s="36"/>
      <c r="J185" s="36"/>
      <c r="K185" s="36"/>
      <c r="L185" s="36"/>
    </row>
    <row r="186" spans="1:12">
      <c r="A186" s="36"/>
      <c r="B186" s="36"/>
      <c r="C186" s="36"/>
      <c r="D186" s="36"/>
      <c r="E186" s="36"/>
      <c r="F186" s="36"/>
      <c r="G186" s="36"/>
      <c r="H186" s="36"/>
      <c r="I186" s="36"/>
      <c r="J186" s="36"/>
      <c r="K186" s="36"/>
      <c r="L186" s="36"/>
    </row>
    <row r="187" spans="1:12">
      <c r="A187" s="36"/>
      <c r="B187" s="36"/>
      <c r="C187" s="36"/>
      <c r="D187" s="36"/>
      <c r="E187" s="36"/>
      <c r="F187" s="36"/>
      <c r="G187" s="36"/>
      <c r="H187" s="36"/>
      <c r="I187" s="36"/>
      <c r="J187" s="36"/>
      <c r="K187" s="36"/>
      <c r="L187" s="36"/>
    </row>
    <row r="188" spans="1:12">
      <c r="A188" s="36"/>
      <c r="B188" s="36"/>
      <c r="C188" s="36"/>
      <c r="D188" s="36"/>
      <c r="E188" s="36"/>
      <c r="F188" s="36"/>
      <c r="G188" s="36"/>
      <c r="H188" s="36"/>
      <c r="I188" s="36"/>
      <c r="J188" s="36"/>
      <c r="K188" s="36"/>
      <c r="L188" s="36"/>
    </row>
    <row r="189" spans="1:12">
      <c r="A189" s="36"/>
      <c r="B189" s="36"/>
      <c r="C189" s="36"/>
      <c r="D189" s="36"/>
      <c r="E189" s="36"/>
      <c r="F189" s="36"/>
      <c r="G189" s="36"/>
      <c r="H189" s="36"/>
      <c r="I189" s="36"/>
      <c r="J189" s="36"/>
      <c r="K189" s="36"/>
      <c r="L189" s="36"/>
    </row>
    <row r="190" spans="1:12">
      <c r="A190" s="36"/>
      <c r="B190" s="36"/>
      <c r="C190" s="36"/>
      <c r="D190" s="36"/>
      <c r="E190" s="36"/>
      <c r="F190" s="36"/>
      <c r="G190" s="36"/>
      <c r="H190" s="36"/>
      <c r="I190" s="36"/>
      <c r="J190" s="36"/>
      <c r="K190" s="36"/>
      <c r="L190" s="36"/>
    </row>
    <row r="191" spans="1:12">
      <c r="A191" s="36"/>
      <c r="B191" s="36"/>
      <c r="C191" s="36"/>
      <c r="D191" s="36"/>
      <c r="E191" s="36"/>
      <c r="F191" s="36"/>
      <c r="G191" s="36"/>
      <c r="H191" s="36"/>
      <c r="I191" s="36"/>
      <c r="J191" s="36"/>
      <c r="K191" s="36"/>
      <c r="L191" s="36"/>
    </row>
    <row r="192" spans="1:12">
      <c r="A192" s="36"/>
      <c r="B192" s="36"/>
      <c r="C192" s="36"/>
      <c r="D192" s="36"/>
      <c r="E192" s="36"/>
      <c r="F192" s="36"/>
      <c r="G192" s="36"/>
      <c r="H192" s="36"/>
      <c r="I192" s="36"/>
      <c r="J192" s="36"/>
      <c r="K192" s="36"/>
      <c r="L192" s="36"/>
    </row>
    <row r="193" spans="1:12">
      <c r="A193" s="36"/>
      <c r="B193" s="36"/>
      <c r="C193" s="36"/>
      <c r="D193" s="36"/>
      <c r="E193" s="36"/>
      <c r="F193" s="36"/>
      <c r="G193" s="36"/>
      <c r="H193" s="36"/>
      <c r="I193" s="36"/>
      <c r="J193" s="36"/>
      <c r="K193" s="36"/>
      <c r="L193" s="36"/>
    </row>
    <row r="194" spans="1:12">
      <c r="A194" s="36"/>
      <c r="B194" s="36"/>
      <c r="C194" s="36"/>
      <c r="D194" s="36"/>
      <c r="E194" s="36"/>
      <c r="F194" s="36"/>
      <c r="G194" s="36"/>
      <c r="H194" s="36"/>
      <c r="I194" s="36"/>
      <c r="J194" s="36"/>
      <c r="K194" s="36"/>
      <c r="L194" s="36"/>
    </row>
    <row r="195" spans="1:12">
      <c r="A195" s="36"/>
      <c r="B195" s="36"/>
      <c r="C195" s="36"/>
      <c r="D195" s="36"/>
      <c r="E195" s="36"/>
      <c r="F195" s="36"/>
      <c r="G195" s="36"/>
      <c r="H195" s="36"/>
      <c r="I195" s="36"/>
      <c r="J195" s="36"/>
      <c r="K195" s="36"/>
      <c r="L195" s="36"/>
    </row>
    <row r="196" spans="1:12">
      <c r="A196" s="36"/>
      <c r="B196" s="36"/>
      <c r="C196" s="36"/>
      <c r="D196" s="36"/>
      <c r="E196" s="36"/>
      <c r="F196" s="36"/>
      <c r="G196" s="36"/>
      <c r="H196" s="36"/>
      <c r="I196" s="36"/>
      <c r="J196" s="36"/>
      <c r="K196" s="36"/>
      <c r="L196" s="36"/>
    </row>
    <row r="197" spans="1:12">
      <c r="A197" s="36"/>
      <c r="B197" s="36"/>
      <c r="C197" s="36"/>
      <c r="D197" s="36"/>
      <c r="E197" s="36"/>
      <c r="F197" s="36"/>
      <c r="G197" s="36"/>
      <c r="H197" s="36"/>
      <c r="I197" s="36"/>
      <c r="J197" s="36"/>
      <c r="K197" s="36"/>
      <c r="L197" s="36"/>
    </row>
    <row r="198" spans="1:12">
      <c r="A198" s="36"/>
      <c r="B198" s="36"/>
      <c r="C198" s="36"/>
      <c r="D198" s="36"/>
      <c r="E198" s="36"/>
      <c r="F198" s="36"/>
      <c r="G198" s="36"/>
      <c r="H198" s="36"/>
      <c r="I198" s="36"/>
      <c r="J198" s="36"/>
      <c r="K198" s="36"/>
      <c r="L198" s="36"/>
    </row>
    <row r="199" spans="1:12">
      <c r="A199" s="36"/>
      <c r="B199" s="36"/>
      <c r="C199" s="36"/>
      <c r="D199" s="36"/>
      <c r="E199" s="36"/>
      <c r="F199" s="36"/>
      <c r="G199" s="36"/>
      <c r="H199" s="36"/>
      <c r="I199" s="36"/>
      <c r="J199" s="36"/>
      <c r="K199" s="36"/>
      <c r="L199" s="36"/>
    </row>
    <row r="200" spans="1:12">
      <c r="A200" s="36"/>
      <c r="B200" s="36"/>
      <c r="C200" s="36"/>
      <c r="D200" s="36"/>
      <c r="E200" s="36"/>
      <c r="F200" s="36"/>
      <c r="G200" s="36"/>
      <c r="H200" s="36"/>
      <c r="I200" s="36"/>
      <c r="J200" s="36"/>
      <c r="K200" s="36"/>
      <c r="L200" s="36"/>
    </row>
    <row r="201" spans="1:12">
      <c r="A201" s="36"/>
      <c r="B201" s="36"/>
      <c r="C201" s="36"/>
      <c r="D201" s="36"/>
      <c r="E201" s="36"/>
      <c r="F201" s="36"/>
      <c r="G201" s="36"/>
      <c r="H201" s="36"/>
      <c r="I201" s="36"/>
      <c r="J201" s="36"/>
      <c r="K201" s="36"/>
      <c r="L201" s="36"/>
    </row>
  </sheetData>
  <mergeCells count="3">
    <mergeCell ref="A2:L2"/>
    <mergeCell ref="A3:L3"/>
    <mergeCell ref="A27:B27"/>
  </mergeCells>
  <hyperlinks>
    <hyperlink ref="A1" location="'索引目录'!I6" display="返回索引页"/>
    <hyperlink ref="B1" location="'流动负债汇总'!B6" display="返回"/>
  </hyperlinks>
  <pageMargins left="0.7" right="0.7" top="0.75" bottom="0.75" header="0.3" footer="0.3"/>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5" customWidth="1"/>
    <col min="3" max="3" width="12" customWidth="1"/>
    <col min="4" max="4" width="21" customWidth="1"/>
    <col min="5" max="5" width="19" customWidth="1"/>
    <col min="6" max="7" width="24" customWidth="1"/>
    <col min="8" max="8" width="19" customWidth="1"/>
    <col min="9" max="11" width="10" customWidth="1"/>
  </cols>
  <sheetData>
    <row r="1" ht="15.6" spans="1:11">
      <c r="A1" s="13" t="s">
        <v>86</v>
      </c>
      <c r="B1" s="14" t="s">
        <v>250</v>
      </c>
      <c r="C1" s="15"/>
      <c r="D1" s="15"/>
      <c r="E1" s="15"/>
      <c r="F1" s="15"/>
      <c r="G1" s="15"/>
      <c r="H1" s="15"/>
      <c r="I1" s="36"/>
      <c r="J1" s="36"/>
      <c r="K1" s="36"/>
    </row>
    <row r="2" ht="30" customHeight="1" spans="1:11">
      <c r="A2" s="16" t="s">
        <v>1889</v>
      </c>
      <c r="B2" s="17"/>
      <c r="C2" s="17"/>
      <c r="D2" s="17"/>
      <c r="E2" s="17"/>
      <c r="F2" s="17"/>
      <c r="G2" s="17"/>
      <c r="H2" s="17"/>
      <c r="I2" s="36"/>
      <c r="J2" s="36"/>
      <c r="K2" s="36"/>
    </row>
    <row r="3" ht="14.25" customHeight="1" spans="1:11">
      <c r="A3" s="40" t="e">
        <f>CONCATENATE(#REF!,#REF!,#REF!,#REF!,#REF!,#REF!,#REF!)</f>
        <v>#REF!</v>
      </c>
      <c r="B3" s="40"/>
      <c r="C3" s="40"/>
      <c r="D3" s="40"/>
      <c r="E3" s="40"/>
      <c r="F3" s="40"/>
      <c r="G3" s="40"/>
      <c r="H3" s="38"/>
      <c r="I3" s="36"/>
      <c r="J3" s="36"/>
      <c r="K3" s="36"/>
    </row>
    <row r="4" ht="15.75" customHeight="1" spans="1:11">
      <c r="A4" s="41" t="e">
        <f>#REF!&amp;#REF!</f>
        <v>#REF!</v>
      </c>
      <c r="B4" s="36"/>
      <c r="C4" s="36"/>
      <c r="D4" s="36"/>
      <c r="E4" s="36"/>
      <c r="F4" s="36"/>
      <c r="G4" s="36"/>
      <c r="H4" s="42" t="s">
        <v>119</v>
      </c>
      <c r="I4" s="36"/>
      <c r="J4" s="36"/>
      <c r="K4" s="36"/>
    </row>
    <row r="5" ht="15.75" customHeight="1" spans="1:11">
      <c r="A5" s="43" t="s">
        <v>183</v>
      </c>
      <c r="B5" s="52" t="s">
        <v>392</v>
      </c>
      <c r="C5" s="43" t="s">
        <v>425</v>
      </c>
      <c r="D5" s="43" t="s">
        <v>424</v>
      </c>
      <c r="E5" s="44" t="s">
        <v>333</v>
      </c>
      <c r="F5" s="45" t="s">
        <v>334</v>
      </c>
      <c r="G5" s="43" t="s">
        <v>335</v>
      </c>
      <c r="H5" s="43" t="s">
        <v>186</v>
      </c>
      <c r="I5" s="36"/>
      <c r="J5" s="36"/>
      <c r="K5" s="36"/>
    </row>
    <row r="6" ht="15.75" customHeight="1" spans="1:11">
      <c r="A6" s="46"/>
      <c r="B6" s="47"/>
      <c r="C6" s="48"/>
      <c r="D6" s="46"/>
      <c r="E6" s="55"/>
      <c r="F6" s="56"/>
      <c r="G6" s="56"/>
      <c r="H6" s="47"/>
      <c r="I6" s="36"/>
      <c r="J6" s="36"/>
      <c r="K6" s="36"/>
    </row>
    <row r="7" ht="15.75" customHeight="1" spans="1:11">
      <c r="A7" s="46"/>
      <c r="B7" s="47"/>
      <c r="C7" s="48"/>
      <c r="D7" s="46"/>
      <c r="E7" s="55"/>
      <c r="F7" s="56"/>
      <c r="G7" s="56"/>
      <c r="H7" s="47"/>
      <c r="I7" s="36"/>
      <c r="J7" s="36"/>
      <c r="K7" s="36"/>
    </row>
    <row r="8" ht="15.75" customHeight="1" spans="1:11">
      <c r="A8" s="46"/>
      <c r="B8" s="47"/>
      <c r="C8" s="48"/>
      <c r="D8" s="46"/>
      <c r="E8" s="55"/>
      <c r="F8" s="56"/>
      <c r="G8" s="56"/>
      <c r="H8" s="47"/>
      <c r="I8" s="36"/>
      <c r="J8" s="36"/>
      <c r="K8" s="36"/>
    </row>
    <row r="9" ht="15.75" customHeight="1" spans="1:11">
      <c r="A9" s="46"/>
      <c r="B9" s="47"/>
      <c r="C9" s="48"/>
      <c r="D9" s="46"/>
      <c r="E9" s="55"/>
      <c r="F9" s="57"/>
      <c r="G9" s="56"/>
      <c r="H9" s="47"/>
      <c r="I9" s="36"/>
      <c r="J9" s="36"/>
      <c r="K9" s="36"/>
    </row>
    <row r="10" ht="15.75" customHeight="1" spans="1:11">
      <c r="A10" s="46"/>
      <c r="B10" s="47"/>
      <c r="C10" s="48"/>
      <c r="D10" s="46"/>
      <c r="E10" s="55"/>
      <c r="F10" s="57"/>
      <c r="G10" s="56"/>
      <c r="H10" s="47"/>
      <c r="I10" s="36"/>
      <c r="J10" s="36"/>
      <c r="K10" s="36"/>
    </row>
    <row r="11" ht="15.75" customHeight="1" spans="1:11">
      <c r="A11" s="46"/>
      <c r="B11" s="47"/>
      <c r="C11" s="48"/>
      <c r="D11" s="46"/>
      <c r="E11" s="55"/>
      <c r="F11" s="57"/>
      <c r="G11" s="56"/>
      <c r="H11" s="47"/>
      <c r="I11" s="36"/>
      <c r="J11" s="36"/>
      <c r="K11" s="36"/>
    </row>
    <row r="12" ht="15.75" customHeight="1" spans="1:11">
      <c r="A12" s="46"/>
      <c r="B12" s="47"/>
      <c r="C12" s="48"/>
      <c r="D12" s="46"/>
      <c r="E12" s="55"/>
      <c r="F12" s="57"/>
      <c r="G12" s="56"/>
      <c r="H12" s="47"/>
      <c r="I12" s="36"/>
      <c r="J12" s="36"/>
      <c r="K12" s="36"/>
    </row>
    <row r="13" ht="15.75" customHeight="1" spans="1:11">
      <c r="A13" s="46"/>
      <c r="B13" s="47"/>
      <c r="C13" s="48"/>
      <c r="D13" s="46"/>
      <c r="E13" s="55"/>
      <c r="F13" s="57"/>
      <c r="G13" s="56"/>
      <c r="H13" s="47"/>
      <c r="I13" s="36"/>
      <c r="J13" s="36"/>
      <c r="K13" s="36"/>
    </row>
    <row r="14" ht="15.75" customHeight="1" spans="1:11">
      <c r="A14" s="46"/>
      <c r="B14" s="47"/>
      <c r="C14" s="48"/>
      <c r="D14" s="46"/>
      <c r="E14" s="55"/>
      <c r="F14" s="57"/>
      <c r="G14" s="56"/>
      <c r="H14" s="47"/>
      <c r="I14" s="36"/>
      <c r="J14" s="36"/>
      <c r="K14" s="36"/>
    </row>
    <row r="15" ht="15.75" customHeight="1" spans="1:11">
      <c r="A15" s="46"/>
      <c r="B15" s="47"/>
      <c r="C15" s="48"/>
      <c r="D15" s="46"/>
      <c r="E15" s="55"/>
      <c r="F15" s="57"/>
      <c r="G15" s="56"/>
      <c r="H15" s="47"/>
      <c r="I15" s="36"/>
      <c r="J15" s="36"/>
      <c r="K15" s="36"/>
    </row>
    <row r="16" ht="15.75" customHeight="1" spans="1:11">
      <c r="A16" s="46"/>
      <c r="B16" s="47"/>
      <c r="C16" s="48"/>
      <c r="D16" s="46"/>
      <c r="E16" s="55"/>
      <c r="F16" s="57"/>
      <c r="G16" s="56"/>
      <c r="H16" s="47"/>
      <c r="I16" s="36"/>
      <c r="J16" s="36"/>
      <c r="K16" s="36"/>
    </row>
    <row r="17" ht="15.75" customHeight="1" spans="1:11">
      <c r="A17" s="46"/>
      <c r="B17" s="47"/>
      <c r="C17" s="48"/>
      <c r="D17" s="46"/>
      <c r="E17" s="55"/>
      <c r="F17" s="57"/>
      <c r="G17" s="56"/>
      <c r="H17" s="47"/>
      <c r="I17" s="36"/>
      <c r="J17" s="36"/>
      <c r="K17" s="36"/>
    </row>
    <row r="18" ht="15.75" customHeight="1" spans="1:11">
      <c r="A18" s="46"/>
      <c r="B18" s="47"/>
      <c r="C18" s="48"/>
      <c r="D18" s="46"/>
      <c r="E18" s="55"/>
      <c r="F18" s="57"/>
      <c r="G18" s="56"/>
      <c r="H18" s="47"/>
      <c r="I18" s="36"/>
      <c r="J18" s="36"/>
      <c r="K18" s="36"/>
    </row>
    <row r="19" ht="15.75" customHeight="1" spans="1:11">
      <c r="A19" s="46"/>
      <c r="B19" s="47"/>
      <c r="C19" s="48"/>
      <c r="D19" s="46"/>
      <c r="E19" s="55"/>
      <c r="F19" s="57"/>
      <c r="G19" s="56"/>
      <c r="H19" s="47"/>
      <c r="I19" s="36"/>
      <c r="J19" s="36"/>
      <c r="K19" s="36"/>
    </row>
    <row r="20" ht="15.75" customHeight="1" spans="1:11">
      <c r="A20" s="46"/>
      <c r="B20" s="47"/>
      <c r="C20" s="48"/>
      <c r="D20" s="46"/>
      <c r="E20" s="55"/>
      <c r="F20" s="57"/>
      <c r="G20" s="56"/>
      <c r="H20" s="47"/>
      <c r="I20" s="36"/>
      <c r="J20" s="36"/>
      <c r="K20" s="36"/>
    </row>
    <row r="21" ht="15.75" customHeight="1" spans="1:11">
      <c r="A21" s="46"/>
      <c r="B21" s="47"/>
      <c r="C21" s="48"/>
      <c r="D21" s="46"/>
      <c r="E21" s="55"/>
      <c r="F21" s="57"/>
      <c r="G21" s="56"/>
      <c r="H21" s="47"/>
      <c r="I21" s="36"/>
      <c r="J21" s="36"/>
      <c r="K21" s="36"/>
    </row>
    <row r="22" ht="15.75" customHeight="1" spans="1:11">
      <c r="A22" s="46"/>
      <c r="B22" s="47"/>
      <c r="C22" s="48"/>
      <c r="D22" s="46"/>
      <c r="E22" s="55"/>
      <c r="F22" s="57"/>
      <c r="G22" s="56"/>
      <c r="H22" s="47"/>
      <c r="I22" s="36"/>
      <c r="J22" s="36"/>
      <c r="K22" s="36"/>
    </row>
    <row r="23" ht="15.75" customHeight="1" spans="1:11">
      <c r="A23" s="46"/>
      <c r="B23" s="47"/>
      <c r="C23" s="48"/>
      <c r="D23" s="46"/>
      <c r="E23" s="55"/>
      <c r="F23" s="57"/>
      <c r="G23" s="56"/>
      <c r="H23" s="47"/>
      <c r="I23" s="36"/>
      <c r="J23" s="36"/>
      <c r="K23" s="36"/>
    </row>
    <row r="24" ht="15.75" customHeight="1" spans="1:11">
      <c r="A24" s="46"/>
      <c r="B24" s="47"/>
      <c r="C24" s="48"/>
      <c r="D24" s="46"/>
      <c r="E24" s="55"/>
      <c r="F24" s="57"/>
      <c r="G24" s="56"/>
      <c r="H24" s="47"/>
      <c r="I24" s="36"/>
      <c r="J24" s="36"/>
      <c r="K24" s="36"/>
    </row>
    <row r="25" ht="15.75" customHeight="1" spans="1:11">
      <c r="A25" s="46"/>
      <c r="B25" s="47"/>
      <c r="C25" s="48"/>
      <c r="D25" s="46"/>
      <c r="E25" s="55"/>
      <c r="F25" s="57"/>
      <c r="G25" s="56"/>
      <c r="H25" s="47"/>
      <c r="I25" s="36"/>
      <c r="J25" s="36"/>
      <c r="K25" s="36"/>
    </row>
    <row r="26" ht="15.75" customHeight="1" spans="1:11">
      <c r="A26" s="46"/>
      <c r="B26" s="47"/>
      <c r="C26" s="48"/>
      <c r="D26" s="46"/>
      <c r="E26" s="55"/>
      <c r="F26" s="57"/>
      <c r="G26" s="56"/>
      <c r="H26" s="47"/>
      <c r="I26" s="36"/>
      <c r="J26" s="36"/>
      <c r="K26" s="36"/>
    </row>
    <row r="27" ht="15.75" customHeight="1" spans="1:11">
      <c r="A27" s="52" t="s">
        <v>1890</v>
      </c>
      <c r="B27" s="72"/>
      <c r="C27" s="48"/>
      <c r="D27" s="46"/>
      <c r="E27" s="55">
        <f>SUM(E6:E26)</f>
        <v>0</v>
      </c>
      <c r="F27" s="57">
        <f>SUM(F6:F26)</f>
        <v>0</v>
      </c>
      <c r="G27" s="56">
        <f>SUM(G6:G26)</f>
        <v>0</v>
      </c>
      <c r="H27" s="47"/>
      <c r="I27" s="36"/>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H2"/>
    <mergeCell ref="A3:H3"/>
    <mergeCell ref="A27:B27"/>
  </mergeCells>
  <hyperlinks>
    <hyperlink ref="A1" location="'索引目录'!I7" display="返回索引页"/>
    <hyperlink ref="B1" location="'流动负债汇总'!B7" display="返回"/>
  </hyperlinks>
  <pageMargins left="0.7" right="0.7" top="0.75" bottom="0.75" header="0.3" footer="0.3"/>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8" customWidth="1"/>
    <col min="3" max="3" width="11" customWidth="1"/>
    <col min="4" max="4" width="12" customWidth="1"/>
    <col min="5" max="5" width="11" customWidth="1"/>
    <col min="6" max="6" width="18" customWidth="1"/>
    <col min="7" max="8" width="21" customWidth="1"/>
    <col min="9" max="9" width="19" customWidth="1"/>
    <col min="10" max="11" width="10" customWidth="1"/>
  </cols>
  <sheetData>
    <row r="1" ht="15.6" spans="1:11">
      <c r="A1" s="13" t="s">
        <v>86</v>
      </c>
      <c r="B1" s="14" t="s">
        <v>250</v>
      </c>
      <c r="C1" s="15"/>
      <c r="D1" s="15"/>
      <c r="E1" s="15"/>
      <c r="F1" s="15"/>
      <c r="G1" s="15"/>
      <c r="H1" s="15"/>
      <c r="I1" s="15"/>
      <c r="J1" s="36"/>
      <c r="K1" s="36"/>
    </row>
    <row r="2" ht="30" customHeight="1" spans="1:11">
      <c r="A2" s="16" t="s">
        <v>1891</v>
      </c>
      <c r="B2" s="17"/>
      <c r="C2" s="17"/>
      <c r="D2" s="17"/>
      <c r="E2" s="17"/>
      <c r="F2" s="17"/>
      <c r="G2" s="17"/>
      <c r="H2" s="17"/>
      <c r="I2" s="17"/>
      <c r="J2" s="36"/>
      <c r="K2" s="36"/>
    </row>
    <row r="3" ht="14.25" customHeight="1" spans="1:11">
      <c r="A3" s="40" t="e">
        <f>CONCATENATE(#REF!,#REF!,#REF!,#REF!,#REF!,#REF!,#REF!)</f>
        <v>#REF!</v>
      </c>
      <c r="B3" s="40"/>
      <c r="C3" s="40"/>
      <c r="D3" s="40"/>
      <c r="E3" s="40"/>
      <c r="F3" s="40"/>
      <c r="G3" s="40"/>
      <c r="H3" s="38"/>
      <c r="I3" s="38"/>
      <c r="J3" s="36"/>
      <c r="K3" s="36"/>
    </row>
    <row r="4" ht="15.75" customHeight="1" spans="1:11">
      <c r="A4" s="41" t="e">
        <f>#REF!&amp;#REF!</f>
        <v>#REF!</v>
      </c>
      <c r="B4" s="36"/>
      <c r="C4" s="36"/>
      <c r="D4" s="36"/>
      <c r="E4" s="36"/>
      <c r="F4" s="36"/>
      <c r="G4" s="36"/>
      <c r="H4" s="36"/>
      <c r="I4" s="42" t="s">
        <v>119</v>
      </c>
      <c r="J4" s="36"/>
      <c r="K4" s="36"/>
    </row>
    <row r="5" ht="15.75" customHeight="1" spans="1:11">
      <c r="A5" s="43" t="s">
        <v>183</v>
      </c>
      <c r="B5" s="52" t="s">
        <v>392</v>
      </c>
      <c r="C5" s="43" t="s">
        <v>425</v>
      </c>
      <c r="D5" s="43" t="s">
        <v>627</v>
      </c>
      <c r="E5" s="52" t="s">
        <v>384</v>
      </c>
      <c r="F5" s="44" t="s">
        <v>333</v>
      </c>
      <c r="G5" s="45" t="s">
        <v>334</v>
      </c>
      <c r="H5" s="43" t="s">
        <v>335</v>
      </c>
      <c r="I5" s="43" t="s">
        <v>186</v>
      </c>
      <c r="J5" s="36"/>
      <c r="K5" s="36"/>
    </row>
    <row r="6" ht="15.75" customHeight="1" spans="1:11">
      <c r="A6" s="46"/>
      <c r="B6" s="47"/>
      <c r="C6" s="48"/>
      <c r="D6" s="46"/>
      <c r="E6" s="46"/>
      <c r="F6" s="55"/>
      <c r="G6" s="57"/>
      <c r="H6" s="56"/>
      <c r="I6" s="47"/>
      <c r="J6" s="36"/>
      <c r="K6" s="36"/>
    </row>
    <row r="7" ht="15.75" customHeight="1" spans="1:11">
      <c r="A7" s="46"/>
      <c r="B7" s="47"/>
      <c r="C7" s="48"/>
      <c r="D7" s="48"/>
      <c r="E7" s="46"/>
      <c r="F7" s="55"/>
      <c r="G7" s="57"/>
      <c r="H7" s="56"/>
      <c r="I7" s="47"/>
      <c r="J7" s="36"/>
      <c r="K7" s="36"/>
    </row>
    <row r="8" ht="15.75" customHeight="1" spans="1:11">
      <c r="A8" s="46"/>
      <c r="B8" s="47"/>
      <c r="C8" s="48"/>
      <c r="D8" s="48"/>
      <c r="E8" s="46"/>
      <c r="F8" s="55"/>
      <c r="G8" s="57"/>
      <c r="H8" s="56"/>
      <c r="I8" s="47"/>
      <c r="J8" s="36"/>
      <c r="K8" s="36"/>
    </row>
    <row r="9" ht="15.75" customHeight="1" spans="1:11">
      <c r="A9" s="46"/>
      <c r="B9" s="47"/>
      <c r="C9" s="48"/>
      <c r="D9" s="48"/>
      <c r="E9" s="46"/>
      <c r="F9" s="55"/>
      <c r="G9" s="57"/>
      <c r="H9" s="56"/>
      <c r="I9" s="47"/>
      <c r="J9" s="36"/>
      <c r="K9" s="36"/>
    </row>
    <row r="10" ht="15.75" customHeight="1" spans="1:11">
      <c r="A10" s="46"/>
      <c r="B10" s="47"/>
      <c r="C10" s="48"/>
      <c r="D10" s="48"/>
      <c r="E10" s="46"/>
      <c r="F10" s="55"/>
      <c r="G10" s="57"/>
      <c r="H10" s="56"/>
      <c r="I10" s="47"/>
      <c r="J10" s="36"/>
      <c r="K10" s="36"/>
    </row>
    <row r="11" ht="15.75" customHeight="1" spans="1:11">
      <c r="A11" s="46"/>
      <c r="B11" s="47"/>
      <c r="C11" s="48"/>
      <c r="D11" s="48"/>
      <c r="E11" s="46"/>
      <c r="F11" s="55"/>
      <c r="G11" s="57"/>
      <c r="H11" s="56"/>
      <c r="I11" s="47"/>
      <c r="J11" s="36"/>
      <c r="K11" s="36"/>
    </row>
    <row r="12" ht="15.75" customHeight="1" spans="1:11">
      <c r="A12" s="46"/>
      <c r="B12" s="47"/>
      <c r="C12" s="48"/>
      <c r="D12" s="48"/>
      <c r="E12" s="46"/>
      <c r="F12" s="55"/>
      <c r="G12" s="57"/>
      <c r="H12" s="56"/>
      <c r="I12" s="47"/>
      <c r="J12" s="36"/>
      <c r="K12" s="36"/>
    </row>
    <row r="13" ht="15.75" customHeight="1" spans="1:11">
      <c r="A13" s="46"/>
      <c r="B13" s="47"/>
      <c r="C13" s="48"/>
      <c r="D13" s="48"/>
      <c r="E13" s="46"/>
      <c r="F13" s="55"/>
      <c r="G13" s="57"/>
      <c r="H13" s="56"/>
      <c r="I13" s="47"/>
      <c r="J13" s="36"/>
      <c r="K13" s="36"/>
    </row>
    <row r="14" ht="15.75" customHeight="1" spans="1:11">
      <c r="A14" s="46"/>
      <c r="B14" s="47"/>
      <c r="C14" s="48"/>
      <c r="D14" s="48"/>
      <c r="E14" s="46"/>
      <c r="F14" s="55"/>
      <c r="G14" s="57"/>
      <c r="H14" s="56"/>
      <c r="I14" s="47"/>
      <c r="J14" s="36"/>
      <c r="K14" s="36"/>
    </row>
    <row r="15" ht="15.75" customHeight="1" spans="1:11">
      <c r="A15" s="46"/>
      <c r="B15" s="47"/>
      <c r="C15" s="48"/>
      <c r="D15" s="48"/>
      <c r="E15" s="46"/>
      <c r="F15" s="55"/>
      <c r="G15" s="57"/>
      <c r="H15" s="56"/>
      <c r="I15" s="47"/>
      <c r="J15" s="36"/>
      <c r="K15" s="36"/>
    </row>
    <row r="16" ht="15.75" customHeight="1" spans="1:11">
      <c r="A16" s="46"/>
      <c r="B16" s="47"/>
      <c r="C16" s="48"/>
      <c r="D16" s="48"/>
      <c r="E16" s="46"/>
      <c r="F16" s="55"/>
      <c r="G16" s="57"/>
      <c r="H16" s="56"/>
      <c r="I16" s="47"/>
      <c r="J16" s="36"/>
      <c r="K16" s="36"/>
    </row>
    <row r="17" ht="15.75" customHeight="1" spans="1:11">
      <c r="A17" s="46"/>
      <c r="B17" s="47"/>
      <c r="C17" s="48"/>
      <c r="D17" s="48"/>
      <c r="E17" s="46"/>
      <c r="F17" s="55"/>
      <c r="G17" s="57"/>
      <c r="H17" s="56"/>
      <c r="I17" s="47"/>
      <c r="J17" s="36"/>
      <c r="K17" s="36"/>
    </row>
    <row r="18" ht="15.75" customHeight="1" spans="1:11">
      <c r="A18" s="46"/>
      <c r="B18" s="47"/>
      <c r="C18" s="48"/>
      <c r="D18" s="48"/>
      <c r="E18" s="46"/>
      <c r="F18" s="55"/>
      <c r="G18" s="57"/>
      <c r="H18" s="56"/>
      <c r="I18" s="47"/>
      <c r="J18" s="36"/>
      <c r="K18" s="36"/>
    </row>
    <row r="19" ht="15.75" customHeight="1" spans="1:11">
      <c r="A19" s="46"/>
      <c r="B19" s="47"/>
      <c r="C19" s="48"/>
      <c r="D19" s="48"/>
      <c r="E19" s="46"/>
      <c r="F19" s="55"/>
      <c r="G19" s="57"/>
      <c r="H19" s="56"/>
      <c r="I19" s="47"/>
      <c r="J19" s="36"/>
      <c r="K19" s="36"/>
    </row>
    <row r="20" ht="15.75" customHeight="1" spans="1:11">
      <c r="A20" s="46"/>
      <c r="B20" s="47"/>
      <c r="C20" s="48"/>
      <c r="D20" s="48"/>
      <c r="E20" s="46"/>
      <c r="F20" s="55"/>
      <c r="G20" s="57"/>
      <c r="H20" s="56"/>
      <c r="I20" s="47"/>
      <c r="J20" s="36"/>
      <c r="K20" s="36"/>
    </row>
    <row r="21" ht="15.75" customHeight="1" spans="1:11">
      <c r="A21" s="46"/>
      <c r="B21" s="47"/>
      <c r="C21" s="48"/>
      <c r="D21" s="48"/>
      <c r="E21" s="46"/>
      <c r="F21" s="55"/>
      <c r="G21" s="57"/>
      <c r="H21" s="56"/>
      <c r="I21" s="47"/>
      <c r="J21" s="36"/>
      <c r="K21" s="36"/>
    </row>
    <row r="22" ht="15.75" customHeight="1" spans="1:11">
      <c r="A22" s="46"/>
      <c r="B22" s="47"/>
      <c r="C22" s="48"/>
      <c r="D22" s="48"/>
      <c r="E22" s="46"/>
      <c r="F22" s="55"/>
      <c r="G22" s="57"/>
      <c r="H22" s="56"/>
      <c r="I22" s="47"/>
      <c r="J22" s="36"/>
      <c r="K22" s="36"/>
    </row>
    <row r="23" ht="15.75" customHeight="1" spans="1:11">
      <c r="A23" s="46"/>
      <c r="B23" s="47"/>
      <c r="C23" s="48"/>
      <c r="D23" s="48"/>
      <c r="E23" s="46"/>
      <c r="F23" s="55"/>
      <c r="G23" s="57"/>
      <c r="H23" s="56"/>
      <c r="I23" s="47"/>
      <c r="J23" s="36"/>
      <c r="K23" s="36"/>
    </row>
    <row r="24" ht="15.75" customHeight="1" spans="1:11">
      <c r="A24" s="46"/>
      <c r="B24" s="47"/>
      <c r="C24" s="48"/>
      <c r="D24" s="48"/>
      <c r="E24" s="46"/>
      <c r="F24" s="55"/>
      <c r="G24" s="57"/>
      <c r="H24" s="56"/>
      <c r="I24" s="47"/>
      <c r="J24" s="36"/>
      <c r="K24" s="36"/>
    </row>
    <row r="25" ht="15.75" customHeight="1" spans="1:11">
      <c r="A25" s="46"/>
      <c r="B25" s="47"/>
      <c r="C25" s="48"/>
      <c r="D25" s="48"/>
      <c r="E25" s="46"/>
      <c r="F25" s="55"/>
      <c r="G25" s="57"/>
      <c r="H25" s="56"/>
      <c r="I25" s="47"/>
      <c r="J25" s="36"/>
      <c r="K25" s="36"/>
    </row>
    <row r="26" ht="15.75" customHeight="1" spans="1:11">
      <c r="A26" s="46"/>
      <c r="B26" s="47"/>
      <c r="C26" s="48"/>
      <c r="D26" s="48"/>
      <c r="E26" s="46"/>
      <c r="F26" s="55"/>
      <c r="G26" s="57"/>
      <c r="H26" s="56"/>
      <c r="I26" s="47"/>
      <c r="J26" s="36"/>
      <c r="K26" s="36"/>
    </row>
    <row r="27" ht="15.75" customHeight="1" spans="1:11">
      <c r="A27" s="52" t="s">
        <v>1892</v>
      </c>
      <c r="B27" s="72"/>
      <c r="C27" s="48"/>
      <c r="D27" s="48"/>
      <c r="E27" s="46"/>
      <c r="F27" s="55">
        <f>SUM(F6:F26)</f>
        <v>0</v>
      </c>
      <c r="G27" s="57">
        <f>SUM(G6:G26)</f>
        <v>0</v>
      </c>
      <c r="H27" s="56">
        <f>SUM(H6:H26)</f>
        <v>0</v>
      </c>
      <c r="I27" s="47"/>
      <c r="J27" s="36"/>
      <c r="K27" s="36"/>
    </row>
    <row r="28" ht="15.75" customHeight="1" spans="1:11">
      <c r="A28" s="54" t="e">
        <f>#REF!&amp;#REF!</f>
        <v>#REF!</v>
      </c>
      <c r="B28" s="36"/>
      <c r="C28" s="36"/>
      <c r="D28" s="36"/>
      <c r="E28" s="36"/>
      <c r="F28" s="36"/>
      <c r="G28" s="36"/>
      <c r="H28" s="41" t="e">
        <f>"评估人员："&amp;#REF!</f>
        <v>#REF!</v>
      </c>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I2"/>
    <mergeCell ref="A3:I3"/>
    <mergeCell ref="A27:B27"/>
  </mergeCells>
  <hyperlinks>
    <hyperlink ref="A1" location="'索引目录'!I8" display="返回索引页"/>
    <hyperlink ref="B1" location="'流动负债汇总'!B8" display="返回"/>
  </hyperlinks>
  <pageMargins left="0.7" right="0.7" top="0.75" bottom="0.75" header="0.3" footer="0.3"/>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0"/>
  <sheetViews>
    <sheetView view="pageBreakPreview" zoomScaleNormal="100" topLeftCell="A13" workbookViewId="0">
      <selection activeCell="E6" sqref="E6"/>
    </sheetView>
  </sheetViews>
  <sheetFormatPr defaultColWidth="9.81481481481481" defaultRowHeight="14.4"/>
  <cols>
    <col min="1" max="1" width="6" customWidth="1"/>
    <col min="2" max="2" width="32.0925925925926" customWidth="1"/>
    <col min="3" max="3" width="14" customWidth="1"/>
    <col min="4" max="4" width="22" customWidth="1"/>
    <col min="5" max="5" width="17" hidden="1" customWidth="1"/>
    <col min="6" max="7" width="21" customWidth="1"/>
    <col min="8" max="8" width="18" customWidth="1"/>
    <col min="9" max="11" width="10" customWidth="1"/>
  </cols>
  <sheetData>
    <row r="1" s="58" customFormat="1" ht="15.6" spans="1:11">
      <c r="A1" s="60" t="s">
        <v>86</v>
      </c>
      <c r="B1" s="61" t="s">
        <v>250</v>
      </c>
      <c r="C1" s="62"/>
      <c r="D1" s="62"/>
      <c r="E1" s="62"/>
      <c r="F1" s="62"/>
      <c r="G1" s="62"/>
      <c r="H1" s="62"/>
      <c r="I1" s="69"/>
      <c r="J1" s="69"/>
      <c r="K1" s="69"/>
    </row>
    <row r="2" ht="30" customHeight="1" spans="1:11">
      <c r="A2" s="113" t="s">
        <v>1893</v>
      </c>
      <c r="B2" s="17"/>
      <c r="C2" s="17"/>
      <c r="D2" s="17"/>
      <c r="E2" s="17"/>
      <c r="F2" s="17"/>
      <c r="G2" s="17"/>
      <c r="H2" s="17"/>
      <c r="I2" s="36"/>
      <c r="J2" s="36"/>
      <c r="K2" s="36"/>
    </row>
    <row r="3" s="59" customFormat="1" ht="20" customHeight="1" spans="1:11">
      <c r="A3" s="19" t="e">
        <f>CONCATENATE(#REF!,#REF!,#REF!,#REF!,#REF!,#REF!,#REF!)</f>
        <v>#REF!</v>
      </c>
      <c r="B3" s="19"/>
      <c r="C3" s="19"/>
      <c r="D3" s="19"/>
      <c r="E3" s="19"/>
      <c r="F3" s="19"/>
      <c r="G3" s="19"/>
      <c r="H3" s="20"/>
      <c r="I3" s="22"/>
      <c r="J3" s="22"/>
      <c r="K3" s="22"/>
    </row>
    <row r="4" s="59" customFormat="1" ht="20" customHeight="1" spans="1:11">
      <c r="A4" s="63" t="e">
        <f>#REF!&amp;#REF!</f>
        <v>#REF!</v>
      </c>
      <c r="B4" s="22"/>
      <c r="C4" s="22"/>
      <c r="D4" s="22"/>
      <c r="E4" s="22"/>
      <c r="F4" s="22"/>
      <c r="G4" s="22"/>
      <c r="H4" s="64" t="s">
        <v>252</v>
      </c>
      <c r="I4" s="22"/>
      <c r="J4" s="22"/>
      <c r="K4" s="22"/>
    </row>
    <row r="5" s="59" customFormat="1" ht="20" customHeight="1" spans="1:11">
      <c r="A5" s="27" t="s">
        <v>253</v>
      </c>
      <c r="B5" s="27" t="s">
        <v>1894</v>
      </c>
      <c r="C5" s="27" t="s">
        <v>403</v>
      </c>
      <c r="D5" s="27" t="s">
        <v>402</v>
      </c>
      <c r="E5" s="65" t="s">
        <v>216</v>
      </c>
      <c r="F5" s="66" t="s">
        <v>217</v>
      </c>
      <c r="G5" s="27" t="s">
        <v>218</v>
      </c>
      <c r="H5" s="27" t="s">
        <v>411</v>
      </c>
      <c r="I5" s="22"/>
      <c r="J5" s="22"/>
      <c r="K5" s="22"/>
    </row>
    <row r="6" s="59" customFormat="1" ht="20" customHeight="1" spans="1:11">
      <c r="A6" s="27">
        <v>1</v>
      </c>
      <c r="B6" s="32" t="s">
        <v>1895</v>
      </c>
      <c r="C6" s="92">
        <v>44439</v>
      </c>
      <c r="D6" s="114" t="s">
        <v>1896</v>
      </c>
      <c r="E6" s="27"/>
      <c r="F6" s="33">
        <v>11484.4</v>
      </c>
      <c r="G6" s="33">
        <f t="shared" ref="G6:G13" si="0">F6</f>
        <v>11484.4</v>
      </c>
      <c r="H6" s="27"/>
      <c r="I6" s="22"/>
      <c r="J6" s="22"/>
      <c r="K6" s="22"/>
    </row>
    <row r="7" s="59" customFormat="1" ht="20" customHeight="1" spans="1:11">
      <c r="A7" s="27">
        <v>2</v>
      </c>
      <c r="B7" s="32" t="s">
        <v>1897</v>
      </c>
      <c r="C7" s="92">
        <v>44347</v>
      </c>
      <c r="D7" s="114" t="s">
        <v>1898</v>
      </c>
      <c r="E7" s="27"/>
      <c r="F7" s="33">
        <v>2750</v>
      </c>
      <c r="G7" s="33">
        <f t="shared" si="0"/>
        <v>2750</v>
      </c>
      <c r="H7" s="27"/>
      <c r="I7" s="22"/>
      <c r="J7" s="22"/>
      <c r="K7" s="22"/>
    </row>
    <row r="8" s="59" customFormat="1" ht="20" customHeight="1" spans="1:11">
      <c r="A8" s="27">
        <v>3</v>
      </c>
      <c r="B8" s="32" t="s">
        <v>1899</v>
      </c>
      <c r="C8" s="90">
        <v>44377</v>
      </c>
      <c r="D8" s="114" t="s">
        <v>1900</v>
      </c>
      <c r="E8" s="27"/>
      <c r="F8" s="33">
        <v>1677250</v>
      </c>
      <c r="G8" s="33">
        <f t="shared" si="0"/>
        <v>1677250</v>
      </c>
      <c r="H8" s="27"/>
      <c r="I8" s="22"/>
      <c r="J8" s="22"/>
      <c r="K8" s="22"/>
    </row>
    <row r="9" s="59" customFormat="1" ht="20" customHeight="1" spans="1:11">
      <c r="A9" s="27">
        <v>4</v>
      </c>
      <c r="B9" s="32" t="s">
        <v>1901</v>
      </c>
      <c r="C9" s="90">
        <v>44408</v>
      </c>
      <c r="D9" s="27" t="s">
        <v>1902</v>
      </c>
      <c r="E9" s="27"/>
      <c r="F9" s="33">
        <v>12400</v>
      </c>
      <c r="G9" s="33">
        <f t="shared" si="0"/>
        <v>12400</v>
      </c>
      <c r="H9" s="27"/>
      <c r="I9" s="22"/>
      <c r="J9" s="22"/>
      <c r="K9" s="22"/>
    </row>
    <row r="10" s="59" customFormat="1" ht="20" customHeight="1" spans="1:11">
      <c r="A10" s="27">
        <v>5</v>
      </c>
      <c r="B10" s="32" t="s">
        <v>1903</v>
      </c>
      <c r="C10" s="90">
        <v>43100</v>
      </c>
      <c r="D10" s="27" t="s">
        <v>1904</v>
      </c>
      <c r="E10" s="27"/>
      <c r="F10" s="33">
        <v>561614</v>
      </c>
      <c r="G10" s="33">
        <f t="shared" si="0"/>
        <v>561614</v>
      </c>
      <c r="H10" s="27"/>
      <c r="I10" s="22"/>
      <c r="J10" s="22"/>
      <c r="K10" s="22"/>
    </row>
    <row r="11" s="59" customFormat="1" ht="20" customHeight="1" spans="1:11">
      <c r="A11" s="27">
        <v>6</v>
      </c>
      <c r="B11" s="32" t="s">
        <v>1905</v>
      </c>
      <c r="C11" s="90">
        <v>43190</v>
      </c>
      <c r="D11" s="27" t="s">
        <v>1906</v>
      </c>
      <c r="E11" s="27"/>
      <c r="F11" s="33">
        <v>1217000</v>
      </c>
      <c r="G11" s="33">
        <f t="shared" si="0"/>
        <v>1217000</v>
      </c>
      <c r="H11" s="27"/>
      <c r="I11" s="22"/>
      <c r="J11" s="22"/>
      <c r="K11" s="22"/>
    </row>
    <row r="12" s="59" customFormat="1" ht="20" customHeight="1" spans="1:11">
      <c r="A12" s="27">
        <v>7</v>
      </c>
      <c r="B12" s="32" t="s">
        <v>1907</v>
      </c>
      <c r="C12" s="90" t="s">
        <v>1908</v>
      </c>
      <c r="D12" s="114" t="s">
        <v>1909</v>
      </c>
      <c r="E12" s="27"/>
      <c r="F12" s="33">
        <v>1777.05</v>
      </c>
      <c r="G12" s="33">
        <f t="shared" si="0"/>
        <v>1777.05</v>
      </c>
      <c r="H12" s="27"/>
      <c r="I12" s="22"/>
      <c r="J12" s="22"/>
      <c r="K12" s="22"/>
    </row>
    <row r="13" s="59" customFormat="1" ht="20" customHeight="1" spans="1:11">
      <c r="A13" s="27"/>
      <c r="B13" s="67"/>
      <c r="C13" s="90"/>
      <c r="D13" s="27"/>
      <c r="E13" s="65"/>
      <c r="F13" s="33"/>
      <c r="G13" s="33"/>
      <c r="H13" s="27"/>
      <c r="I13" s="22"/>
      <c r="J13" s="22"/>
      <c r="K13" s="22"/>
    </row>
    <row r="14" s="59" customFormat="1" ht="20" customHeight="1" spans="1:11">
      <c r="A14" s="27"/>
      <c r="B14" s="32"/>
      <c r="C14" s="29"/>
      <c r="D14" s="27"/>
      <c r="E14" s="30"/>
      <c r="F14" s="33"/>
      <c r="G14" s="31"/>
      <c r="H14" s="32"/>
      <c r="I14" s="22"/>
      <c r="J14" s="22"/>
      <c r="K14" s="22"/>
    </row>
    <row r="15" s="59" customFormat="1" ht="20" customHeight="1" spans="1:11">
      <c r="A15" s="27"/>
      <c r="B15" s="32"/>
      <c r="C15" s="29"/>
      <c r="D15" s="27"/>
      <c r="E15" s="30"/>
      <c r="F15" s="33"/>
      <c r="G15" s="31"/>
      <c r="H15" s="32"/>
      <c r="I15" s="22"/>
      <c r="J15" s="22"/>
      <c r="K15" s="22"/>
    </row>
    <row r="16" s="59" customFormat="1" ht="20" customHeight="1" spans="1:11">
      <c r="A16" s="27"/>
      <c r="B16" s="27"/>
      <c r="C16" s="27"/>
      <c r="D16" s="27"/>
      <c r="E16" s="65"/>
      <c r="F16" s="66"/>
      <c r="G16" s="27"/>
      <c r="H16" s="27"/>
      <c r="I16" s="22"/>
      <c r="J16" s="22"/>
      <c r="K16" s="22"/>
    </row>
    <row r="17" s="59" customFormat="1" ht="20" customHeight="1" spans="1:11">
      <c r="A17" s="27"/>
      <c r="B17" s="32"/>
      <c r="C17" s="29"/>
      <c r="D17" s="27"/>
      <c r="E17" s="30"/>
      <c r="F17" s="33"/>
      <c r="G17" s="31"/>
      <c r="H17" s="32"/>
      <c r="I17" s="22"/>
      <c r="J17" s="22"/>
      <c r="K17" s="22"/>
    </row>
    <row r="18" s="59" customFormat="1" ht="20" customHeight="1" spans="1:11">
      <c r="A18" s="27"/>
      <c r="B18" s="32"/>
      <c r="C18" s="29"/>
      <c r="D18" s="27"/>
      <c r="E18" s="30"/>
      <c r="F18" s="33"/>
      <c r="G18" s="31"/>
      <c r="H18" s="32"/>
      <c r="I18" s="22"/>
      <c r="J18" s="22"/>
      <c r="K18" s="22"/>
    </row>
    <row r="19" s="59" customFormat="1" ht="20" customHeight="1" spans="1:11">
      <c r="A19" s="27"/>
      <c r="B19" s="32"/>
      <c r="C19" s="29"/>
      <c r="D19" s="27"/>
      <c r="E19" s="30"/>
      <c r="F19" s="33"/>
      <c r="G19" s="31"/>
      <c r="H19" s="32"/>
      <c r="I19" s="22"/>
      <c r="J19" s="22"/>
      <c r="K19" s="22"/>
    </row>
    <row r="20" s="59" customFormat="1" ht="20" customHeight="1" spans="1:11">
      <c r="A20" s="27"/>
      <c r="B20" s="32"/>
      <c r="C20" s="29"/>
      <c r="D20" s="27"/>
      <c r="E20" s="30"/>
      <c r="F20" s="33"/>
      <c r="G20" s="31"/>
      <c r="H20" s="32"/>
      <c r="I20" s="22"/>
      <c r="J20" s="22"/>
      <c r="K20" s="22"/>
    </row>
    <row r="21" s="59" customFormat="1" ht="20" customHeight="1" spans="1:11">
      <c r="A21" s="27"/>
      <c r="B21" s="32"/>
      <c r="C21" s="29"/>
      <c r="D21" s="27"/>
      <c r="E21" s="30"/>
      <c r="F21" s="33"/>
      <c r="G21" s="31"/>
      <c r="H21" s="32"/>
      <c r="I21" s="22"/>
      <c r="J21" s="22"/>
      <c r="K21" s="22"/>
    </row>
    <row r="22" s="59" customFormat="1" ht="20" customHeight="1" spans="1:11">
      <c r="A22" s="27" t="s">
        <v>1910</v>
      </c>
      <c r="B22" s="34"/>
      <c r="C22" s="29"/>
      <c r="D22" s="27"/>
      <c r="E22" s="30">
        <f>SUM(E14:E21)</f>
        <v>0</v>
      </c>
      <c r="F22" s="33">
        <f>SUM(F6:F21)</f>
        <v>3484275.45</v>
      </c>
      <c r="G22" s="33">
        <f>SUM(G6:G21)</f>
        <v>3484275.45</v>
      </c>
      <c r="H22" s="32"/>
      <c r="I22" s="22"/>
      <c r="J22" s="22"/>
      <c r="K22" s="22"/>
    </row>
    <row r="23" s="59" customFormat="1" ht="20" customHeight="1" spans="1:11">
      <c r="A23" s="68" t="e">
        <f>#REF!&amp;#REF!</f>
        <v>#REF!</v>
      </c>
      <c r="B23" s="22"/>
      <c r="C23" s="22"/>
      <c r="D23" s="22"/>
      <c r="E23" s="22"/>
      <c r="F23" s="22"/>
      <c r="G23" s="63" t="e">
        <f>"评估人员："&amp;#REF!</f>
        <v>#REF!</v>
      </c>
      <c r="H23" s="22"/>
      <c r="I23" s="22"/>
      <c r="J23" s="22"/>
      <c r="K23" s="22"/>
    </row>
    <row r="24" s="59" customFormat="1" ht="20" customHeight="1" spans="1:11">
      <c r="A24" s="68" t="e">
        <f>CONCATENATE(#REF!,#REF!,#REF!,#REF!,#REF!,#REF!,#REF!)</f>
        <v>#REF!</v>
      </c>
      <c r="B24" s="22"/>
      <c r="C24" s="22"/>
      <c r="D24" s="22"/>
      <c r="E24" s="22"/>
      <c r="F24" s="22"/>
      <c r="G24" s="22" t="e">
        <f>流动负债汇总!E24</f>
        <v>#REF!</v>
      </c>
      <c r="H24" s="22"/>
      <c r="I24" s="22"/>
      <c r="J24" s="22"/>
      <c r="K24" s="22"/>
    </row>
    <row r="25" s="59" customFormat="1" ht="20" customHeight="1" spans="1:11">
      <c r="A25" s="22"/>
      <c r="B25" s="22"/>
      <c r="C25" s="22"/>
      <c r="D25" s="22"/>
      <c r="E25" s="22"/>
      <c r="F25" s="22"/>
      <c r="G25" s="22"/>
      <c r="H25" s="22"/>
      <c r="I25" s="22"/>
      <c r="J25" s="22"/>
      <c r="K25" s="22"/>
    </row>
    <row r="26" s="59" customFormat="1" ht="20" customHeight="1" spans="1:11">
      <c r="A26" s="22"/>
      <c r="B26" s="22"/>
      <c r="C26" s="22"/>
      <c r="D26" s="22"/>
      <c r="E26" s="22"/>
      <c r="F26" s="22"/>
      <c r="G26" s="22"/>
      <c r="H26" s="22"/>
      <c r="I26" s="22"/>
      <c r="J26" s="22"/>
      <c r="K26" s="22"/>
    </row>
    <row r="27" s="59" customFormat="1" ht="20" customHeight="1" spans="1:11">
      <c r="A27" s="22"/>
      <c r="B27" s="22"/>
      <c r="C27" s="22"/>
      <c r="D27" s="22"/>
      <c r="E27" s="22"/>
      <c r="F27" s="22"/>
      <c r="G27" s="22"/>
      <c r="H27" s="22"/>
      <c r="I27" s="22"/>
      <c r="J27" s="22"/>
      <c r="K27" s="22"/>
    </row>
    <row r="28" s="59" customFormat="1" ht="20" customHeight="1" spans="1:11">
      <c r="A28" s="22"/>
      <c r="B28" s="22"/>
      <c r="C28" s="22"/>
      <c r="D28" s="22"/>
      <c r="E28" s="22"/>
      <c r="F28" s="22"/>
      <c r="G28" s="22"/>
      <c r="H28" s="22"/>
      <c r="I28" s="22"/>
      <c r="J28" s="22"/>
      <c r="K28" s="22"/>
    </row>
    <row r="29" s="59" customFormat="1" ht="20" customHeight="1" spans="1:11">
      <c r="A29" s="22"/>
      <c r="B29" s="22"/>
      <c r="C29" s="22"/>
      <c r="D29" s="22"/>
      <c r="E29" s="22"/>
      <c r="F29" s="22"/>
      <c r="G29" s="22"/>
      <c r="H29" s="22"/>
      <c r="I29" s="22"/>
      <c r="J29" s="22"/>
      <c r="K29" s="22"/>
    </row>
    <row r="30" s="59" customFormat="1" ht="20" customHeight="1" spans="1:11">
      <c r="A30" s="22"/>
      <c r="B30" s="22"/>
      <c r="C30" s="22"/>
      <c r="D30" s="22"/>
      <c r="E30" s="22"/>
      <c r="F30" s="22"/>
      <c r="G30" s="22"/>
      <c r="H30" s="22"/>
      <c r="I30" s="22"/>
      <c r="J30" s="22"/>
      <c r="K30" s="22"/>
    </row>
    <row r="31" s="59" customFormat="1" ht="20" customHeight="1" spans="1:11">
      <c r="A31" s="22"/>
      <c r="B31" s="22"/>
      <c r="C31" s="22"/>
      <c r="D31" s="22"/>
      <c r="E31" s="22"/>
      <c r="F31" s="22"/>
      <c r="G31" s="22"/>
      <c r="H31" s="22"/>
      <c r="I31" s="22"/>
      <c r="J31" s="22"/>
      <c r="K31" s="22"/>
    </row>
    <row r="32" s="59" customFormat="1" ht="20" customHeight="1" spans="1:11">
      <c r="A32" s="22"/>
      <c r="B32" s="22"/>
      <c r="C32" s="22"/>
      <c r="D32" s="22"/>
      <c r="E32" s="22"/>
      <c r="F32" s="22"/>
      <c r="G32" s="22"/>
      <c r="H32" s="22"/>
      <c r="I32" s="22"/>
      <c r="J32" s="22"/>
      <c r="K32" s="22"/>
    </row>
    <row r="33" s="59" customFormat="1" ht="20" customHeight="1" spans="1:11">
      <c r="A33" s="22"/>
      <c r="B33" s="22"/>
      <c r="C33" s="22"/>
      <c r="D33" s="22"/>
      <c r="E33" s="22"/>
      <c r="F33" s="22"/>
      <c r="G33" s="22"/>
      <c r="H33" s="22"/>
      <c r="I33" s="22"/>
      <c r="J33" s="22"/>
      <c r="K33" s="22"/>
    </row>
    <row r="34" s="59" customFormat="1" ht="20" customHeight="1" spans="1:11">
      <c r="A34" s="22"/>
      <c r="B34" s="22"/>
      <c r="C34" s="22"/>
      <c r="D34" s="22"/>
      <c r="E34" s="22"/>
      <c r="F34" s="22"/>
      <c r="G34" s="22"/>
      <c r="H34" s="22"/>
      <c r="I34" s="22"/>
      <c r="J34" s="22"/>
      <c r="K34" s="22"/>
    </row>
    <row r="35" s="59" customFormat="1" ht="20" customHeight="1" spans="1:11">
      <c r="A35" s="22"/>
      <c r="B35" s="22"/>
      <c r="C35" s="22"/>
      <c r="D35" s="22"/>
      <c r="E35" s="22"/>
      <c r="F35" s="22"/>
      <c r="G35" s="22"/>
      <c r="H35" s="22"/>
      <c r="I35" s="22"/>
      <c r="J35" s="22"/>
      <c r="K35" s="22"/>
    </row>
    <row r="36" s="59" customFormat="1" ht="20" customHeight="1" spans="1:11">
      <c r="A36" s="22"/>
      <c r="B36" s="22"/>
      <c r="C36" s="22"/>
      <c r="D36" s="22"/>
      <c r="E36" s="22"/>
      <c r="F36" s="22"/>
      <c r="G36" s="22"/>
      <c r="H36" s="22"/>
      <c r="I36" s="22"/>
      <c r="J36" s="22"/>
      <c r="K36" s="22"/>
    </row>
    <row r="37" s="59" customFormat="1" ht="20" customHeight="1" spans="1:11">
      <c r="A37" s="22"/>
      <c r="B37" s="22"/>
      <c r="C37" s="22"/>
      <c r="D37" s="22"/>
      <c r="E37" s="22"/>
      <c r="F37" s="22"/>
      <c r="G37" s="22"/>
      <c r="H37" s="22"/>
      <c r="I37" s="22"/>
      <c r="J37" s="22"/>
      <c r="K37" s="22"/>
    </row>
    <row r="38" s="59" customFormat="1" ht="20" customHeight="1" spans="1:11">
      <c r="A38" s="22"/>
      <c r="B38" s="22"/>
      <c r="C38" s="22"/>
      <c r="D38" s="22"/>
      <c r="E38" s="22"/>
      <c r="F38" s="22"/>
      <c r="G38" s="22"/>
      <c r="H38" s="22"/>
      <c r="I38" s="22"/>
      <c r="J38" s="22"/>
      <c r="K38" s="22"/>
    </row>
    <row r="39" s="59" customFormat="1" ht="20" customHeight="1" spans="1:11">
      <c r="A39" s="22"/>
      <c r="B39" s="22"/>
      <c r="C39" s="22"/>
      <c r="D39" s="22"/>
      <c r="E39" s="22"/>
      <c r="F39" s="22"/>
      <c r="G39" s="22"/>
      <c r="H39" s="22"/>
      <c r="I39" s="22"/>
      <c r="J39" s="22"/>
      <c r="K39" s="22"/>
    </row>
    <row r="40" s="59" customFormat="1" ht="20" customHeight="1" spans="1:11">
      <c r="A40" s="22"/>
      <c r="B40" s="22"/>
      <c r="C40" s="22"/>
      <c r="D40" s="22"/>
      <c r="E40" s="22"/>
      <c r="F40" s="22"/>
      <c r="G40" s="22"/>
      <c r="H40" s="22"/>
      <c r="I40" s="22"/>
      <c r="J40" s="22"/>
      <c r="K40" s="22"/>
    </row>
    <row r="41" s="59" customFormat="1" ht="20" customHeight="1" spans="1:11">
      <c r="A41" s="22"/>
      <c r="B41" s="22"/>
      <c r="C41" s="22"/>
      <c r="D41" s="22"/>
      <c r="E41" s="22"/>
      <c r="F41" s="22"/>
      <c r="G41" s="22"/>
      <c r="H41" s="22"/>
      <c r="I41" s="22"/>
      <c r="J41" s="22"/>
      <c r="K41" s="22"/>
    </row>
    <row r="42" s="59" customFormat="1" ht="20" customHeight="1" spans="1:11">
      <c r="A42" s="22"/>
      <c r="B42" s="22"/>
      <c r="C42" s="22"/>
      <c r="D42" s="22"/>
      <c r="E42" s="22"/>
      <c r="F42" s="22"/>
      <c r="G42" s="22"/>
      <c r="H42" s="22"/>
      <c r="I42" s="22"/>
      <c r="J42" s="22"/>
      <c r="K42" s="22"/>
    </row>
    <row r="43" s="59" customFormat="1" ht="20" customHeight="1" spans="1:11">
      <c r="A43" s="22"/>
      <c r="B43" s="22"/>
      <c r="C43" s="22"/>
      <c r="D43" s="22"/>
      <c r="E43" s="22"/>
      <c r="F43" s="22"/>
      <c r="G43" s="22"/>
      <c r="H43" s="22"/>
      <c r="I43" s="22"/>
      <c r="J43" s="22"/>
      <c r="K43" s="22"/>
    </row>
    <row r="44" s="59" customFormat="1" ht="20" customHeight="1" spans="1:11">
      <c r="A44" s="22"/>
      <c r="B44" s="22"/>
      <c r="C44" s="22"/>
      <c r="D44" s="22"/>
      <c r="E44" s="22"/>
      <c r="F44" s="22"/>
      <c r="G44" s="22"/>
      <c r="H44" s="22"/>
      <c r="I44" s="22"/>
      <c r="J44" s="22"/>
      <c r="K44" s="22"/>
    </row>
    <row r="45" s="59" customFormat="1" ht="20" customHeight="1" spans="1:11">
      <c r="A45" s="22"/>
      <c r="B45" s="22"/>
      <c r="C45" s="22"/>
      <c r="D45" s="22"/>
      <c r="E45" s="22"/>
      <c r="F45" s="22"/>
      <c r="G45" s="22"/>
      <c r="H45" s="22"/>
      <c r="I45" s="22"/>
      <c r="J45" s="22"/>
      <c r="K45" s="22"/>
    </row>
    <row r="46" s="59" customFormat="1" ht="20" customHeight="1" spans="1:11">
      <c r="A46" s="22"/>
      <c r="B46" s="22"/>
      <c r="C46" s="22"/>
      <c r="D46" s="22"/>
      <c r="E46" s="22"/>
      <c r="F46" s="22"/>
      <c r="G46" s="22"/>
      <c r="H46" s="22"/>
      <c r="I46" s="22"/>
      <c r="J46" s="22"/>
      <c r="K46" s="22"/>
    </row>
    <row r="47" s="59" customFormat="1" ht="20" customHeight="1" spans="1:11">
      <c r="A47" s="22"/>
      <c r="B47" s="22"/>
      <c r="C47" s="22"/>
      <c r="D47" s="22"/>
      <c r="E47" s="22"/>
      <c r="F47" s="22"/>
      <c r="G47" s="22"/>
      <c r="H47" s="22"/>
      <c r="I47" s="22"/>
      <c r="J47" s="22"/>
      <c r="K47" s="22"/>
    </row>
    <row r="48" s="59" customFormat="1" ht="20" customHeight="1" spans="1:11">
      <c r="A48" s="22"/>
      <c r="B48" s="22"/>
      <c r="C48" s="22"/>
      <c r="D48" s="22"/>
      <c r="E48" s="22"/>
      <c r="F48" s="22"/>
      <c r="G48" s="22"/>
      <c r="H48" s="22"/>
      <c r="I48" s="22"/>
      <c r="J48" s="22"/>
      <c r="K48" s="22"/>
    </row>
    <row r="49" s="59" customFormat="1" ht="20" customHeight="1" spans="1:11">
      <c r="A49" s="22"/>
      <c r="B49" s="22"/>
      <c r="C49" s="22"/>
      <c r="D49" s="22"/>
      <c r="E49" s="22"/>
      <c r="F49" s="22"/>
      <c r="G49" s="22"/>
      <c r="H49" s="22"/>
      <c r="I49" s="22"/>
      <c r="J49" s="22"/>
      <c r="K49" s="22"/>
    </row>
    <row r="50" s="59" customFormat="1" ht="20" customHeight="1" spans="1:11">
      <c r="A50" s="22"/>
      <c r="B50" s="22"/>
      <c r="C50" s="22"/>
      <c r="D50" s="22"/>
      <c r="E50" s="22"/>
      <c r="F50" s="22"/>
      <c r="G50" s="22"/>
      <c r="H50" s="22"/>
      <c r="I50" s="22"/>
      <c r="J50" s="22"/>
      <c r="K50" s="22"/>
    </row>
    <row r="51" s="59" customFormat="1" ht="20" customHeight="1" spans="1:11">
      <c r="A51" s="22"/>
      <c r="B51" s="22"/>
      <c r="C51" s="22"/>
      <c r="D51" s="22"/>
      <c r="E51" s="22"/>
      <c r="F51" s="22"/>
      <c r="G51" s="22"/>
      <c r="H51" s="22"/>
      <c r="I51" s="22"/>
      <c r="J51" s="22"/>
      <c r="K51" s="22"/>
    </row>
    <row r="52" s="59" customFormat="1" ht="20" customHeight="1" spans="1:11">
      <c r="A52" s="22"/>
      <c r="B52" s="22"/>
      <c r="C52" s="22"/>
      <c r="D52" s="22"/>
      <c r="E52" s="22"/>
      <c r="F52" s="22"/>
      <c r="G52" s="22"/>
      <c r="H52" s="22"/>
      <c r="I52" s="22"/>
      <c r="J52" s="22"/>
      <c r="K52" s="22"/>
    </row>
    <row r="53" s="59" customFormat="1" ht="20" customHeight="1" spans="1:11">
      <c r="A53" s="22"/>
      <c r="B53" s="22"/>
      <c r="C53" s="22"/>
      <c r="D53" s="22"/>
      <c r="E53" s="22"/>
      <c r="F53" s="22"/>
      <c r="G53" s="22"/>
      <c r="H53" s="22"/>
      <c r="I53" s="22"/>
      <c r="J53" s="22"/>
      <c r="K53" s="22"/>
    </row>
    <row r="54" s="59" customFormat="1" ht="20" customHeight="1" spans="1:11">
      <c r="A54" s="22"/>
      <c r="B54" s="22"/>
      <c r="C54" s="22"/>
      <c r="D54" s="22"/>
      <c r="E54" s="22"/>
      <c r="F54" s="22"/>
      <c r="G54" s="22"/>
      <c r="H54" s="22"/>
      <c r="I54" s="22"/>
      <c r="J54" s="22"/>
      <c r="K54" s="22"/>
    </row>
    <row r="55" s="59" customFormat="1" ht="20" customHeight="1" spans="1:11">
      <c r="A55" s="22"/>
      <c r="B55" s="22"/>
      <c r="C55" s="22"/>
      <c r="D55" s="22"/>
      <c r="E55" s="22"/>
      <c r="F55" s="22"/>
      <c r="G55" s="22"/>
      <c r="H55" s="22"/>
      <c r="I55" s="22"/>
      <c r="J55" s="22"/>
      <c r="K55" s="22"/>
    </row>
    <row r="56" s="59" customFormat="1" ht="20" customHeight="1" spans="1:11">
      <c r="A56" s="22"/>
      <c r="B56" s="22"/>
      <c r="C56" s="22"/>
      <c r="D56" s="22"/>
      <c r="E56" s="22"/>
      <c r="F56" s="22"/>
      <c r="G56" s="22"/>
      <c r="H56" s="22"/>
      <c r="I56" s="22"/>
      <c r="J56" s="22"/>
      <c r="K56" s="22"/>
    </row>
    <row r="57" s="59" customFormat="1" ht="20" customHeight="1" spans="1:11">
      <c r="A57" s="22"/>
      <c r="B57" s="22"/>
      <c r="C57" s="22"/>
      <c r="D57" s="22"/>
      <c r="E57" s="22"/>
      <c r="F57" s="22"/>
      <c r="G57" s="22"/>
      <c r="H57" s="22"/>
      <c r="I57" s="22"/>
      <c r="J57" s="22"/>
      <c r="K57" s="22"/>
    </row>
    <row r="58" s="59" customFormat="1" ht="20" customHeight="1" spans="1:11">
      <c r="A58" s="22"/>
      <c r="B58" s="22"/>
      <c r="C58" s="22"/>
      <c r="D58" s="22"/>
      <c r="E58" s="22"/>
      <c r="F58" s="22"/>
      <c r="G58" s="22"/>
      <c r="H58" s="22"/>
      <c r="I58" s="22"/>
      <c r="J58" s="22"/>
      <c r="K58" s="22"/>
    </row>
    <row r="59" s="59" customFormat="1" ht="20" customHeight="1" spans="1:11">
      <c r="A59" s="22"/>
      <c r="B59" s="22"/>
      <c r="C59" s="22"/>
      <c r="D59" s="22"/>
      <c r="E59" s="22"/>
      <c r="F59" s="22"/>
      <c r="G59" s="22"/>
      <c r="H59" s="22"/>
      <c r="I59" s="22"/>
      <c r="J59" s="22"/>
      <c r="K59" s="22"/>
    </row>
    <row r="60" s="59" customFormat="1" ht="20" customHeight="1" spans="1:11">
      <c r="A60" s="22"/>
      <c r="B60" s="22"/>
      <c r="C60" s="22"/>
      <c r="D60" s="22"/>
      <c r="E60" s="22"/>
      <c r="F60" s="22"/>
      <c r="G60" s="22"/>
      <c r="H60" s="22"/>
      <c r="I60" s="22"/>
      <c r="J60" s="22"/>
      <c r="K60" s="22"/>
    </row>
    <row r="61" s="59" customFormat="1" ht="20" customHeight="1" spans="1:11">
      <c r="A61" s="22"/>
      <c r="B61" s="22"/>
      <c r="C61" s="22"/>
      <c r="D61" s="22"/>
      <c r="E61" s="22"/>
      <c r="F61" s="22"/>
      <c r="G61" s="22"/>
      <c r="H61" s="22"/>
      <c r="I61" s="22"/>
      <c r="J61" s="22"/>
      <c r="K61" s="22"/>
    </row>
    <row r="62" s="59" customFormat="1" ht="20" customHeight="1" spans="1:11">
      <c r="A62" s="22"/>
      <c r="B62" s="22"/>
      <c r="C62" s="22"/>
      <c r="D62" s="22"/>
      <c r="E62" s="22"/>
      <c r="F62" s="22"/>
      <c r="G62" s="22"/>
      <c r="H62" s="22"/>
      <c r="I62" s="22"/>
      <c r="J62" s="22"/>
      <c r="K62" s="22"/>
    </row>
    <row r="63" s="59" customFormat="1" ht="20" customHeight="1" spans="1:11">
      <c r="A63" s="22"/>
      <c r="B63" s="22"/>
      <c r="C63" s="22"/>
      <c r="D63" s="22"/>
      <c r="E63" s="22"/>
      <c r="F63" s="22"/>
      <c r="G63" s="22"/>
      <c r="H63" s="22"/>
      <c r="I63" s="22"/>
      <c r="J63" s="22"/>
      <c r="K63" s="22"/>
    </row>
    <row r="64" s="59" customFormat="1" ht="20" customHeight="1" spans="1:11">
      <c r="A64" s="22"/>
      <c r="B64" s="22"/>
      <c r="C64" s="22"/>
      <c r="D64" s="22"/>
      <c r="E64" s="22"/>
      <c r="F64" s="22"/>
      <c r="G64" s="22"/>
      <c r="H64" s="22"/>
      <c r="I64" s="22"/>
      <c r="J64" s="22"/>
      <c r="K64" s="22"/>
    </row>
    <row r="65" s="59" customFormat="1" ht="20" customHeight="1" spans="1:11">
      <c r="A65" s="22"/>
      <c r="B65" s="22"/>
      <c r="C65" s="22"/>
      <c r="D65" s="22"/>
      <c r="E65" s="22"/>
      <c r="F65" s="22"/>
      <c r="G65" s="22"/>
      <c r="H65" s="22"/>
      <c r="I65" s="22"/>
      <c r="J65" s="22"/>
      <c r="K65" s="22"/>
    </row>
    <row r="66" s="59" customFormat="1" ht="20" customHeight="1" spans="1:11">
      <c r="A66" s="22"/>
      <c r="B66" s="22"/>
      <c r="C66" s="22"/>
      <c r="D66" s="22"/>
      <c r="E66" s="22"/>
      <c r="F66" s="22"/>
      <c r="G66" s="22"/>
      <c r="H66" s="22"/>
      <c r="I66" s="22"/>
      <c r="J66" s="22"/>
      <c r="K66" s="22"/>
    </row>
    <row r="67" s="59" customFormat="1" ht="20" customHeight="1" spans="1:11">
      <c r="A67" s="22"/>
      <c r="B67" s="22"/>
      <c r="C67" s="22"/>
      <c r="D67" s="22"/>
      <c r="E67" s="22"/>
      <c r="F67" s="22"/>
      <c r="G67" s="22"/>
      <c r="H67" s="22"/>
      <c r="I67" s="22"/>
      <c r="J67" s="22"/>
      <c r="K67" s="22"/>
    </row>
    <row r="68" s="59" customFormat="1" ht="20" customHeight="1" spans="1:11">
      <c r="A68" s="22"/>
      <c r="B68" s="22"/>
      <c r="C68" s="22"/>
      <c r="D68" s="22"/>
      <c r="E68" s="22"/>
      <c r="F68" s="22"/>
      <c r="G68" s="22"/>
      <c r="H68" s="22"/>
      <c r="I68" s="22"/>
      <c r="J68" s="22"/>
      <c r="K68" s="22"/>
    </row>
    <row r="69" s="59" customFormat="1" ht="20" customHeight="1" spans="1:11">
      <c r="A69" s="22"/>
      <c r="B69" s="22"/>
      <c r="C69" s="22"/>
      <c r="D69" s="22"/>
      <c r="E69" s="22"/>
      <c r="F69" s="22"/>
      <c r="G69" s="22"/>
      <c r="H69" s="22"/>
      <c r="I69" s="22"/>
      <c r="J69" s="22"/>
      <c r="K69" s="22"/>
    </row>
    <row r="70" s="59" customFormat="1" ht="20" customHeight="1" spans="1:11">
      <c r="A70" s="22"/>
      <c r="B70" s="22"/>
      <c r="C70" s="22"/>
      <c r="D70" s="22"/>
      <c r="E70" s="22"/>
      <c r="F70" s="22"/>
      <c r="G70" s="22"/>
      <c r="H70" s="22"/>
      <c r="I70" s="22"/>
      <c r="J70" s="22"/>
      <c r="K70" s="22"/>
    </row>
    <row r="71" s="59" customFormat="1" ht="20" customHeight="1" spans="1:11">
      <c r="A71" s="22"/>
      <c r="B71" s="22"/>
      <c r="C71" s="22"/>
      <c r="D71" s="22"/>
      <c r="E71" s="22"/>
      <c r="F71" s="22"/>
      <c r="G71" s="22"/>
      <c r="H71" s="22"/>
      <c r="I71" s="22"/>
      <c r="J71" s="22"/>
      <c r="K71" s="22"/>
    </row>
    <row r="72" s="59" customFormat="1" ht="20" customHeight="1" spans="1:11">
      <c r="A72" s="22"/>
      <c r="B72" s="22"/>
      <c r="C72" s="22"/>
      <c r="D72" s="22"/>
      <c r="E72" s="22"/>
      <c r="F72" s="22"/>
      <c r="G72" s="22"/>
      <c r="H72" s="22"/>
      <c r="I72" s="22"/>
      <c r="J72" s="22"/>
      <c r="K72" s="22"/>
    </row>
    <row r="73" s="59" customFormat="1" ht="20" customHeight="1" spans="1:11">
      <c r="A73" s="22"/>
      <c r="B73" s="22"/>
      <c r="C73" s="22"/>
      <c r="D73" s="22"/>
      <c r="E73" s="22"/>
      <c r="F73" s="22"/>
      <c r="G73" s="22"/>
      <c r="H73" s="22"/>
      <c r="I73" s="22"/>
      <c r="J73" s="22"/>
      <c r="K73" s="22"/>
    </row>
    <row r="74" s="59" customFormat="1" ht="20" customHeight="1" spans="1:11">
      <c r="A74" s="22"/>
      <c r="B74" s="22"/>
      <c r="C74" s="22"/>
      <c r="D74" s="22"/>
      <c r="E74" s="22"/>
      <c r="F74" s="22"/>
      <c r="G74" s="22"/>
      <c r="H74" s="22"/>
      <c r="I74" s="22"/>
      <c r="J74" s="22"/>
      <c r="K74" s="22"/>
    </row>
    <row r="75" s="59" customFormat="1" ht="20" customHeight="1" spans="1:11">
      <c r="A75" s="22"/>
      <c r="B75" s="22"/>
      <c r="C75" s="22"/>
      <c r="D75" s="22"/>
      <c r="E75" s="22"/>
      <c r="F75" s="22"/>
      <c r="G75" s="22"/>
      <c r="H75" s="22"/>
      <c r="I75" s="22"/>
      <c r="J75" s="22"/>
      <c r="K75" s="22"/>
    </row>
    <row r="76" s="59" customFormat="1" ht="20" customHeight="1" spans="1:11">
      <c r="A76" s="22"/>
      <c r="B76" s="22"/>
      <c r="C76" s="22"/>
      <c r="D76" s="22"/>
      <c r="E76" s="22"/>
      <c r="F76" s="22"/>
      <c r="G76" s="22"/>
      <c r="H76" s="22"/>
      <c r="I76" s="22"/>
      <c r="J76" s="22"/>
      <c r="K76" s="22"/>
    </row>
    <row r="77" s="59" customFormat="1" ht="20" customHeight="1" spans="1:11">
      <c r="A77" s="22"/>
      <c r="B77" s="22"/>
      <c r="C77" s="22"/>
      <c r="D77" s="22"/>
      <c r="E77" s="22"/>
      <c r="F77" s="22"/>
      <c r="G77" s="22"/>
      <c r="H77" s="22"/>
      <c r="I77" s="22"/>
      <c r="J77" s="22"/>
      <c r="K77" s="22"/>
    </row>
    <row r="78" s="59" customFormat="1" ht="20" customHeight="1" spans="1:11">
      <c r="A78" s="22"/>
      <c r="B78" s="22"/>
      <c r="C78" s="22"/>
      <c r="D78" s="22"/>
      <c r="E78" s="22"/>
      <c r="F78" s="22"/>
      <c r="G78" s="22"/>
      <c r="H78" s="22"/>
      <c r="I78" s="22"/>
      <c r="J78" s="22"/>
      <c r="K78" s="22"/>
    </row>
    <row r="79" s="59" customFormat="1" ht="20" customHeight="1" spans="1:11">
      <c r="A79" s="22"/>
      <c r="B79" s="22"/>
      <c r="C79" s="22"/>
      <c r="D79" s="22"/>
      <c r="E79" s="22"/>
      <c r="F79" s="22"/>
      <c r="G79" s="22"/>
      <c r="H79" s="22"/>
      <c r="I79" s="22"/>
      <c r="J79" s="22"/>
      <c r="K79" s="22"/>
    </row>
    <row r="80" s="59" customFormat="1" ht="20" customHeight="1" spans="1:11">
      <c r="A80" s="22"/>
      <c r="B80" s="22"/>
      <c r="C80" s="22"/>
      <c r="D80" s="22"/>
      <c r="E80" s="22"/>
      <c r="F80" s="22"/>
      <c r="G80" s="22"/>
      <c r="H80" s="22"/>
      <c r="I80" s="22"/>
      <c r="J80" s="22"/>
      <c r="K80" s="22"/>
    </row>
    <row r="81" s="59" customFormat="1" ht="20" customHeight="1" spans="1:11">
      <c r="A81" s="22"/>
      <c r="B81" s="22"/>
      <c r="C81" s="22"/>
      <c r="D81" s="22"/>
      <c r="E81" s="22"/>
      <c r="F81" s="22"/>
      <c r="G81" s="22"/>
      <c r="H81" s="22"/>
      <c r="I81" s="22"/>
      <c r="J81" s="22"/>
      <c r="K81" s="22"/>
    </row>
    <row r="82" s="59" customFormat="1" ht="20" customHeight="1" spans="1:11">
      <c r="A82" s="22"/>
      <c r="B82" s="22"/>
      <c r="C82" s="22"/>
      <c r="D82" s="22"/>
      <c r="E82" s="22"/>
      <c r="F82" s="22"/>
      <c r="G82" s="22"/>
      <c r="H82" s="22"/>
      <c r="I82" s="22"/>
      <c r="J82" s="22"/>
      <c r="K82" s="22"/>
    </row>
    <row r="83" s="59" customFormat="1" ht="20" customHeight="1" spans="1:11">
      <c r="A83" s="22"/>
      <c r="B83" s="22"/>
      <c r="C83" s="22"/>
      <c r="D83" s="22"/>
      <c r="E83" s="22"/>
      <c r="F83" s="22"/>
      <c r="G83" s="22"/>
      <c r="H83" s="22"/>
      <c r="I83" s="22"/>
      <c r="J83" s="22"/>
      <c r="K83" s="22"/>
    </row>
    <row r="84" s="59" customFormat="1" ht="20" customHeight="1" spans="1:11">
      <c r="A84" s="22"/>
      <c r="B84" s="22"/>
      <c r="C84" s="22"/>
      <c r="D84" s="22"/>
      <c r="E84" s="22"/>
      <c r="F84" s="22"/>
      <c r="G84" s="22"/>
      <c r="H84" s="22"/>
      <c r="I84" s="22"/>
      <c r="J84" s="22"/>
      <c r="K84" s="22"/>
    </row>
    <row r="85" s="59" customFormat="1" ht="20" customHeight="1" spans="1:11">
      <c r="A85" s="22"/>
      <c r="B85" s="22"/>
      <c r="C85" s="22"/>
      <c r="D85" s="22"/>
      <c r="E85" s="22"/>
      <c r="F85" s="22"/>
      <c r="G85" s="22"/>
      <c r="H85" s="22"/>
      <c r="I85" s="22"/>
      <c r="J85" s="22"/>
      <c r="K85" s="22"/>
    </row>
    <row r="86" s="59" customFormat="1" ht="20" customHeight="1" spans="1:11">
      <c r="A86" s="22"/>
      <c r="B86" s="22"/>
      <c r="C86" s="22"/>
      <c r="D86" s="22"/>
      <c r="E86" s="22"/>
      <c r="F86" s="22"/>
      <c r="G86" s="22"/>
      <c r="H86" s="22"/>
      <c r="I86" s="22"/>
      <c r="J86" s="22"/>
      <c r="K86" s="22"/>
    </row>
    <row r="87" s="59" customFormat="1" ht="20" customHeight="1" spans="1:11">
      <c r="A87" s="22"/>
      <c r="B87" s="22"/>
      <c r="C87" s="22"/>
      <c r="D87" s="22"/>
      <c r="E87" s="22"/>
      <c r="F87" s="22"/>
      <c r="G87" s="22"/>
      <c r="H87" s="22"/>
      <c r="I87" s="22"/>
      <c r="J87" s="22"/>
      <c r="K87" s="22"/>
    </row>
    <row r="88" s="59" customFormat="1" ht="20" customHeight="1" spans="1:11">
      <c r="A88" s="22"/>
      <c r="B88" s="22"/>
      <c r="C88" s="22"/>
      <c r="D88" s="22"/>
      <c r="E88" s="22"/>
      <c r="F88" s="22"/>
      <c r="G88" s="22"/>
      <c r="H88" s="22"/>
      <c r="I88" s="22"/>
      <c r="J88" s="22"/>
      <c r="K88" s="22"/>
    </row>
    <row r="89" s="59" customFormat="1" ht="20" customHeight="1" spans="1:11">
      <c r="A89" s="22"/>
      <c r="B89" s="22"/>
      <c r="C89" s="22"/>
      <c r="D89" s="22"/>
      <c r="E89" s="22"/>
      <c r="F89" s="22"/>
      <c r="G89" s="22"/>
      <c r="H89" s="22"/>
      <c r="I89" s="22"/>
      <c r="J89" s="22"/>
      <c r="K89" s="22"/>
    </row>
    <row r="90" s="59" customFormat="1" ht="20" customHeight="1" spans="1:11">
      <c r="A90" s="22"/>
      <c r="B90" s="22"/>
      <c r="C90" s="22"/>
      <c r="D90" s="22"/>
      <c r="E90" s="22"/>
      <c r="F90" s="22"/>
      <c r="G90" s="22"/>
      <c r="H90" s="22"/>
      <c r="I90" s="22"/>
      <c r="J90" s="22"/>
      <c r="K90" s="22"/>
    </row>
    <row r="91" s="59" customFormat="1" ht="20" customHeight="1" spans="1:11">
      <c r="A91" s="22"/>
      <c r="B91" s="22"/>
      <c r="C91" s="22"/>
      <c r="D91" s="22"/>
      <c r="E91" s="22"/>
      <c r="F91" s="22"/>
      <c r="G91" s="22"/>
      <c r="H91" s="22"/>
      <c r="I91" s="22"/>
      <c r="J91" s="22"/>
      <c r="K91" s="22"/>
    </row>
    <row r="92" s="59" customFormat="1" ht="20" customHeight="1" spans="1:11">
      <c r="A92" s="22"/>
      <c r="B92" s="22"/>
      <c r="C92" s="22"/>
      <c r="D92" s="22"/>
      <c r="E92" s="22"/>
      <c r="F92" s="22"/>
      <c r="G92" s="22"/>
      <c r="H92" s="22"/>
      <c r="I92" s="22"/>
      <c r="J92" s="22"/>
      <c r="K92" s="22"/>
    </row>
    <row r="93" s="59" customFormat="1" ht="20" customHeight="1" spans="1:11">
      <c r="A93" s="22"/>
      <c r="B93" s="22"/>
      <c r="C93" s="22"/>
      <c r="D93" s="22"/>
      <c r="E93" s="22"/>
      <c r="F93" s="22"/>
      <c r="G93" s="22"/>
      <c r="H93" s="22"/>
      <c r="I93" s="22"/>
      <c r="J93" s="22"/>
      <c r="K93" s="22"/>
    </row>
    <row r="94" s="59" customFormat="1" ht="20" customHeight="1" spans="1:11">
      <c r="A94" s="22"/>
      <c r="B94" s="22"/>
      <c r="C94" s="22"/>
      <c r="D94" s="22"/>
      <c r="E94" s="22"/>
      <c r="F94" s="22"/>
      <c r="G94" s="22"/>
      <c r="H94" s="22"/>
      <c r="I94" s="22"/>
      <c r="J94" s="22"/>
      <c r="K94" s="22"/>
    </row>
    <row r="95" s="59" customFormat="1" ht="20" customHeight="1" spans="1:11">
      <c r="A95" s="22"/>
      <c r="B95" s="22"/>
      <c r="C95" s="22"/>
      <c r="D95" s="22"/>
      <c r="E95" s="22"/>
      <c r="F95" s="22"/>
      <c r="G95" s="22"/>
      <c r="H95" s="22"/>
      <c r="I95" s="22"/>
      <c r="J95" s="22"/>
      <c r="K95" s="22"/>
    </row>
    <row r="96" s="59" customFormat="1" ht="20" customHeight="1" spans="1:11">
      <c r="A96" s="22"/>
      <c r="B96" s="22"/>
      <c r="C96" s="22"/>
      <c r="D96" s="22"/>
      <c r="E96" s="22"/>
      <c r="F96" s="22"/>
      <c r="G96" s="22"/>
      <c r="H96" s="22"/>
      <c r="I96" s="22"/>
      <c r="J96" s="22"/>
      <c r="K96" s="22"/>
    </row>
    <row r="97" s="59" customFormat="1" ht="20" customHeight="1" spans="1:11">
      <c r="A97" s="22"/>
      <c r="B97" s="22"/>
      <c r="C97" s="22"/>
      <c r="D97" s="22"/>
      <c r="E97" s="22"/>
      <c r="F97" s="22"/>
      <c r="G97" s="22"/>
      <c r="H97" s="22"/>
      <c r="I97" s="22"/>
      <c r="J97" s="22"/>
      <c r="K97" s="22"/>
    </row>
    <row r="98" s="59" customFormat="1" ht="20" customHeight="1" spans="1:11">
      <c r="A98" s="22"/>
      <c r="B98" s="22"/>
      <c r="C98" s="22"/>
      <c r="D98" s="22"/>
      <c r="E98" s="22"/>
      <c r="F98" s="22"/>
      <c r="G98" s="22"/>
      <c r="H98" s="22"/>
      <c r="I98" s="22"/>
      <c r="J98" s="22"/>
      <c r="K98" s="22"/>
    </row>
    <row r="99" s="59" customFormat="1" ht="20" customHeight="1" spans="1:11">
      <c r="A99" s="22"/>
      <c r="B99" s="22"/>
      <c r="C99" s="22"/>
      <c r="D99" s="22"/>
      <c r="E99" s="22"/>
      <c r="F99" s="22"/>
      <c r="G99" s="22"/>
      <c r="H99" s="22"/>
      <c r="I99" s="22"/>
      <c r="J99" s="22"/>
      <c r="K99" s="22"/>
    </row>
    <row r="100" s="59" customFormat="1" ht="20" customHeight="1" spans="1:11">
      <c r="A100" s="22"/>
      <c r="B100" s="22"/>
      <c r="C100" s="22"/>
      <c r="D100" s="22"/>
      <c r="E100" s="22"/>
      <c r="F100" s="22"/>
      <c r="G100" s="22"/>
      <c r="H100" s="22"/>
      <c r="I100" s="22"/>
      <c r="J100" s="22"/>
      <c r="K100" s="22"/>
    </row>
    <row r="101" s="59" customFormat="1" ht="20" customHeight="1" spans="1:11">
      <c r="A101" s="22"/>
      <c r="B101" s="22"/>
      <c r="C101" s="22"/>
      <c r="D101" s="22"/>
      <c r="E101" s="22"/>
      <c r="F101" s="22"/>
      <c r="G101" s="22"/>
      <c r="H101" s="22"/>
      <c r="I101" s="22"/>
      <c r="J101" s="22"/>
      <c r="K101" s="22"/>
    </row>
    <row r="102" s="59" customFormat="1" ht="20" customHeight="1" spans="1:11">
      <c r="A102" s="22"/>
      <c r="B102" s="22"/>
      <c r="C102" s="22"/>
      <c r="D102" s="22"/>
      <c r="E102" s="22"/>
      <c r="F102" s="22"/>
      <c r="G102" s="22"/>
      <c r="H102" s="22"/>
      <c r="I102" s="22"/>
      <c r="J102" s="22"/>
      <c r="K102" s="22"/>
    </row>
    <row r="103" s="59" customFormat="1" ht="20" customHeight="1" spans="1:11">
      <c r="A103" s="22"/>
      <c r="B103" s="22"/>
      <c r="C103" s="22"/>
      <c r="D103" s="22"/>
      <c r="E103" s="22"/>
      <c r="F103" s="22"/>
      <c r="G103" s="22"/>
      <c r="H103" s="22"/>
      <c r="I103" s="22"/>
      <c r="J103" s="22"/>
      <c r="K103" s="22"/>
    </row>
    <row r="104" s="59" customFormat="1" ht="20" customHeight="1" spans="1:11">
      <c r="A104" s="22"/>
      <c r="B104" s="22"/>
      <c r="C104" s="22"/>
      <c r="D104" s="22"/>
      <c r="E104" s="22"/>
      <c r="F104" s="22"/>
      <c r="G104" s="22"/>
      <c r="H104" s="22"/>
      <c r="I104" s="22"/>
      <c r="J104" s="22"/>
      <c r="K104" s="22"/>
    </row>
    <row r="105" s="59" customFormat="1" ht="20" customHeight="1" spans="1:11">
      <c r="A105" s="22"/>
      <c r="B105" s="22"/>
      <c r="C105" s="22"/>
      <c r="D105" s="22"/>
      <c r="E105" s="22"/>
      <c r="F105" s="22"/>
      <c r="G105" s="22"/>
      <c r="H105" s="22"/>
      <c r="I105" s="22"/>
      <c r="J105" s="22"/>
      <c r="K105" s="22"/>
    </row>
    <row r="106" s="59" customFormat="1" ht="20" customHeight="1" spans="1:11">
      <c r="A106" s="22"/>
      <c r="B106" s="22"/>
      <c r="C106" s="22"/>
      <c r="D106" s="22"/>
      <c r="E106" s="22"/>
      <c r="F106" s="22"/>
      <c r="G106" s="22"/>
      <c r="H106" s="22"/>
      <c r="I106" s="22"/>
      <c r="J106" s="22"/>
      <c r="K106" s="22"/>
    </row>
    <row r="107" s="59" customFormat="1" ht="20" customHeight="1" spans="1:11">
      <c r="A107" s="22"/>
      <c r="B107" s="22"/>
      <c r="C107" s="22"/>
      <c r="D107" s="22"/>
      <c r="E107" s="22"/>
      <c r="F107" s="22"/>
      <c r="G107" s="22"/>
      <c r="H107" s="22"/>
      <c r="I107" s="22"/>
      <c r="J107" s="22"/>
      <c r="K107" s="22"/>
    </row>
    <row r="108" s="59" customFormat="1" ht="20" customHeight="1" spans="1:11">
      <c r="A108" s="22"/>
      <c r="B108" s="22"/>
      <c r="C108" s="22"/>
      <c r="D108" s="22"/>
      <c r="E108" s="22"/>
      <c r="F108" s="22"/>
      <c r="G108" s="22"/>
      <c r="H108" s="22"/>
      <c r="I108" s="22"/>
      <c r="J108" s="22"/>
      <c r="K108" s="22"/>
    </row>
    <row r="109" s="59" customFormat="1" ht="20" customHeight="1" spans="1:11">
      <c r="A109" s="22"/>
      <c r="B109" s="22"/>
      <c r="C109" s="22"/>
      <c r="D109" s="22"/>
      <c r="E109" s="22"/>
      <c r="F109" s="22"/>
      <c r="G109" s="22"/>
      <c r="H109" s="22"/>
      <c r="I109" s="22"/>
      <c r="J109" s="22"/>
      <c r="K109" s="22"/>
    </row>
    <row r="110" s="59" customFormat="1" ht="20" customHeight="1" spans="1:11">
      <c r="A110" s="22"/>
      <c r="B110" s="22"/>
      <c r="C110" s="22"/>
      <c r="D110" s="22"/>
      <c r="E110" s="22"/>
      <c r="F110" s="22"/>
      <c r="G110" s="22"/>
      <c r="H110" s="22"/>
      <c r="I110" s="22"/>
      <c r="J110" s="22"/>
      <c r="K110" s="22"/>
    </row>
    <row r="111" s="59" customFormat="1" ht="20" customHeight="1" spans="1:11">
      <c r="A111" s="22"/>
      <c r="B111" s="22"/>
      <c r="C111" s="22"/>
      <c r="D111" s="22"/>
      <c r="E111" s="22"/>
      <c r="F111" s="22"/>
      <c r="G111" s="22"/>
      <c r="H111" s="22"/>
      <c r="I111" s="22"/>
      <c r="J111" s="22"/>
      <c r="K111" s="22"/>
    </row>
    <row r="112" s="59" customFormat="1" ht="20" customHeight="1" spans="1:11">
      <c r="A112" s="22"/>
      <c r="B112" s="22"/>
      <c r="C112" s="22"/>
      <c r="D112" s="22"/>
      <c r="E112" s="22"/>
      <c r="F112" s="22"/>
      <c r="G112" s="22"/>
      <c r="H112" s="22"/>
      <c r="I112" s="22"/>
      <c r="J112" s="22"/>
      <c r="K112" s="22"/>
    </row>
    <row r="113" s="59" customFormat="1" ht="20" customHeight="1" spans="1:11">
      <c r="A113" s="22"/>
      <c r="B113" s="22"/>
      <c r="C113" s="22"/>
      <c r="D113" s="22"/>
      <c r="E113" s="22"/>
      <c r="F113" s="22"/>
      <c r="G113" s="22"/>
      <c r="H113" s="22"/>
      <c r="I113" s="22"/>
      <c r="J113" s="22"/>
      <c r="K113" s="22"/>
    </row>
    <row r="114" s="59" customFormat="1" ht="20" customHeight="1" spans="1:11">
      <c r="A114" s="22"/>
      <c r="B114" s="22"/>
      <c r="C114" s="22"/>
      <c r="D114" s="22"/>
      <c r="E114" s="22"/>
      <c r="F114" s="22"/>
      <c r="G114" s="22"/>
      <c r="H114" s="22"/>
      <c r="I114" s="22"/>
      <c r="J114" s="22"/>
      <c r="K114" s="22"/>
    </row>
    <row r="115" s="59" customFormat="1" ht="20" customHeight="1" spans="1:11">
      <c r="A115" s="22"/>
      <c r="B115" s="22"/>
      <c r="C115" s="22"/>
      <c r="D115" s="22"/>
      <c r="E115" s="22"/>
      <c r="F115" s="22"/>
      <c r="G115" s="22"/>
      <c r="H115" s="22"/>
      <c r="I115" s="22"/>
      <c r="J115" s="22"/>
      <c r="K115" s="22"/>
    </row>
    <row r="116" s="59" customFormat="1" ht="20" customHeight="1" spans="1:11">
      <c r="A116" s="22"/>
      <c r="B116" s="22"/>
      <c r="C116" s="22"/>
      <c r="D116" s="22"/>
      <c r="E116" s="22"/>
      <c r="F116" s="22"/>
      <c r="G116" s="22"/>
      <c r="H116" s="22"/>
      <c r="I116" s="22"/>
      <c r="J116" s="22"/>
      <c r="K116" s="22"/>
    </row>
    <row r="117" s="59" customFormat="1" ht="20" customHeight="1" spans="1:11">
      <c r="A117" s="22"/>
      <c r="B117" s="22"/>
      <c r="C117" s="22"/>
      <c r="D117" s="22"/>
      <c r="E117" s="22"/>
      <c r="F117" s="22"/>
      <c r="G117" s="22"/>
      <c r="H117" s="22"/>
      <c r="I117" s="22"/>
      <c r="J117" s="22"/>
      <c r="K117" s="22"/>
    </row>
    <row r="118" s="59" customFormat="1" ht="20" customHeight="1" spans="1:11">
      <c r="A118" s="22"/>
      <c r="B118" s="22"/>
      <c r="C118" s="22"/>
      <c r="D118" s="22"/>
      <c r="E118" s="22"/>
      <c r="F118" s="22"/>
      <c r="G118" s="22"/>
      <c r="H118" s="22"/>
      <c r="I118" s="22"/>
      <c r="J118" s="22"/>
      <c r="K118" s="22"/>
    </row>
    <row r="119" s="59" customFormat="1" ht="20" customHeight="1" spans="1:11">
      <c r="A119" s="22"/>
      <c r="B119" s="22"/>
      <c r="C119" s="22"/>
      <c r="D119" s="22"/>
      <c r="E119" s="22"/>
      <c r="F119" s="22"/>
      <c r="G119" s="22"/>
      <c r="H119" s="22"/>
      <c r="I119" s="22"/>
      <c r="J119" s="22"/>
      <c r="K119" s="22"/>
    </row>
    <row r="120" s="59" customFormat="1" ht="20" customHeight="1" spans="1:11">
      <c r="A120" s="22"/>
      <c r="B120" s="22"/>
      <c r="C120" s="22"/>
      <c r="D120" s="22"/>
      <c r="E120" s="22"/>
      <c r="F120" s="22"/>
      <c r="G120" s="22"/>
      <c r="H120" s="22"/>
      <c r="I120" s="22"/>
      <c r="J120" s="22"/>
      <c r="K120" s="22"/>
    </row>
    <row r="121" s="59" customFormat="1" ht="20" customHeight="1" spans="1:11">
      <c r="A121" s="22"/>
      <c r="B121" s="22"/>
      <c r="C121" s="22"/>
      <c r="D121" s="22"/>
      <c r="E121" s="22"/>
      <c r="F121" s="22"/>
      <c r="G121" s="22"/>
      <c r="H121" s="22"/>
      <c r="I121" s="22"/>
      <c r="J121" s="22"/>
      <c r="K121" s="22"/>
    </row>
    <row r="122" s="59" customFormat="1" ht="20" customHeight="1" spans="1:11">
      <c r="A122" s="22"/>
      <c r="B122" s="22"/>
      <c r="C122" s="22"/>
      <c r="D122" s="22"/>
      <c r="E122" s="22"/>
      <c r="F122" s="22"/>
      <c r="G122" s="22"/>
      <c r="H122" s="22"/>
      <c r="I122" s="22"/>
      <c r="J122" s="22"/>
      <c r="K122" s="22"/>
    </row>
    <row r="123" s="59" customFormat="1" ht="20" customHeight="1" spans="1:11">
      <c r="A123" s="22"/>
      <c r="B123" s="22"/>
      <c r="C123" s="22"/>
      <c r="D123" s="22"/>
      <c r="E123" s="22"/>
      <c r="F123" s="22"/>
      <c r="G123" s="22"/>
      <c r="H123" s="22"/>
      <c r="I123" s="22"/>
      <c r="J123" s="22"/>
      <c r="K123" s="22"/>
    </row>
    <row r="124" s="59" customFormat="1" ht="20" customHeight="1" spans="1:11">
      <c r="A124" s="22"/>
      <c r="B124" s="22"/>
      <c r="C124" s="22"/>
      <c r="D124" s="22"/>
      <c r="E124" s="22"/>
      <c r="F124" s="22"/>
      <c r="G124" s="22"/>
      <c r="H124" s="22"/>
      <c r="I124" s="22"/>
      <c r="J124" s="22"/>
      <c r="K124" s="22"/>
    </row>
    <row r="125" s="59" customFormat="1" ht="20" customHeight="1" spans="1:11">
      <c r="A125" s="22"/>
      <c r="B125" s="22"/>
      <c r="C125" s="22"/>
      <c r="D125" s="22"/>
      <c r="E125" s="22"/>
      <c r="F125" s="22"/>
      <c r="G125" s="22"/>
      <c r="H125" s="22"/>
      <c r="I125" s="22"/>
      <c r="J125" s="22"/>
      <c r="K125" s="22"/>
    </row>
    <row r="126" s="59" customFormat="1" ht="20" customHeight="1" spans="1:11">
      <c r="A126" s="22"/>
      <c r="B126" s="22"/>
      <c r="C126" s="22"/>
      <c r="D126" s="22"/>
      <c r="E126" s="22"/>
      <c r="F126" s="22"/>
      <c r="G126" s="22"/>
      <c r="H126" s="22"/>
      <c r="I126" s="22"/>
      <c r="J126" s="22"/>
      <c r="K126" s="22"/>
    </row>
    <row r="127" s="59" customFormat="1" ht="20" customHeight="1" spans="1:11">
      <c r="A127" s="22"/>
      <c r="B127" s="22"/>
      <c r="C127" s="22"/>
      <c r="D127" s="22"/>
      <c r="E127" s="22"/>
      <c r="F127" s="22"/>
      <c r="G127" s="22"/>
      <c r="H127" s="22"/>
      <c r="I127" s="22"/>
      <c r="J127" s="22"/>
      <c r="K127" s="22"/>
    </row>
    <row r="128" s="59" customFormat="1" ht="20" customHeight="1" spans="1:11">
      <c r="A128" s="22"/>
      <c r="B128" s="22"/>
      <c r="C128" s="22"/>
      <c r="D128" s="22"/>
      <c r="E128" s="22"/>
      <c r="F128" s="22"/>
      <c r="G128" s="22"/>
      <c r="H128" s="22"/>
      <c r="I128" s="22"/>
      <c r="J128" s="22"/>
      <c r="K128" s="22"/>
    </row>
    <row r="129" s="59" customFormat="1" ht="20" customHeight="1" spans="1:11">
      <c r="A129" s="22"/>
      <c r="B129" s="22"/>
      <c r="C129" s="22"/>
      <c r="D129" s="22"/>
      <c r="E129" s="22"/>
      <c r="F129" s="22"/>
      <c r="G129" s="22"/>
      <c r="H129" s="22"/>
      <c r="I129" s="22"/>
      <c r="J129" s="22"/>
      <c r="K129" s="22"/>
    </row>
    <row r="130" s="59" customFormat="1" ht="20" customHeight="1" spans="1:11">
      <c r="A130" s="22"/>
      <c r="B130" s="22"/>
      <c r="C130" s="22"/>
      <c r="D130" s="22"/>
      <c r="E130" s="22"/>
      <c r="F130" s="22"/>
      <c r="G130" s="22"/>
      <c r="H130" s="22"/>
      <c r="I130" s="22"/>
      <c r="J130" s="22"/>
      <c r="K130" s="22"/>
    </row>
    <row r="131" s="59" customFormat="1" ht="20" customHeight="1" spans="1:11">
      <c r="A131" s="22"/>
      <c r="B131" s="22"/>
      <c r="C131" s="22"/>
      <c r="D131" s="22"/>
      <c r="E131" s="22"/>
      <c r="F131" s="22"/>
      <c r="G131" s="22"/>
      <c r="H131" s="22"/>
      <c r="I131" s="22"/>
      <c r="J131" s="22"/>
      <c r="K131" s="22"/>
    </row>
    <row r="132" s="59" customFormat="1" ht="20" customHeight="1" spans="1:11">
      <c r="A132" s="22"/>
      <c r="B132" s="22"/>
      <c r="C132" s="22"/>
      <c r="D132" s="22"/>
      <c r="E132" s="22"/>
      <c r="F132" s="22"/>
      <c r="G132" s="22"/>
      <c r="H132" s="22"/>
      <c r="I132" s="22"/>
      <c r="J132" s="22"/>
      <c r="K132" s="22"/>
    </row>
    <row r="133" s="59" customFormat="1" ht="20" customHeight="1" spans="1:11">
      <c r="A133" s="22"/>
      <c r="B133" s="22"/>
      <c r="C133" s="22"/>
      <c r="D133" s="22"/>
      <c r="E133" s="22"/>
      <c r="F133" s="22"/>
      <c r="G133" s="22"/>
      <c r="H133" s="22"/>
      <c r="I133" s="22"/>
      <c r="J133" s="22"/>
      <c r="K133" s="22"/>
    </row>
    <row r="134" s="59" customFormat="1" ht="20" customHeight="1" spans="1:11">
      <c r="A134" s="22"/>
      <c r="B134" s="22"/>
      <c r="C134" s="22"/>
      <c r="D134" s="22"/>
      <c r="E134" s="22"/>
      <c r="F134" s="22"/>
      <c r="G134" s="22"/>
      <c r="H134" s="22"/>
      <c r="I134" s="22"/>
      <c r="J134" s="22"/>
      <c r="K134" s="22"/>
    </row>
    <row r="135" s="59" customFormat="1" ht="20" customHeight="1" spans="1:11">
      <c r="A135" s="22"/>
      <c r="B135" s="22"/>
      <c r="C135" s="22"/>
      <c r="D135" s="22"/>
      <c r="E135" s="22"/>
      <c r="F135" s="22"/>
      <c r="G135" s="22"/>
      <c r="H135" s="22"/>
      <c r="I135" s="22"/>
      <c r="J135" s="22"/>
      <c r="K135" s="22"/>
    </row>
    <row r="136" s="59" customFormat="1" ht="20" customHeight="1" spans="1:11">
      <c r="A136" s="22"/>
      <c r="B136" s="22"/>
      <c r="C136" s="22"/>
      <c r="D136" s="22"/>
      <c r="E136" s="22"/>
      <c r="F136" s="22"/>
      <c r="G136" s="22"/>
      <c r="H136" s="22"/>
      <c r="I136" s="22"/>
      <c r="J136" s="22"/>
      <c r="K136" s="22"/>
    </row>
    <row r="137" s="59" customFormat="1" ht="20" customHeight="1" spans="1:11">
      <c r="A137" s="22"/>
      <c r="B137" s="22"/>
      <c r="C137" s="22"/>
      <c r="D137" s="22"/>
      <c r="E137" s="22"/>
      <c r="F137" s="22"/>
      <c r="G137" s="22"/>
      <c r="H137" s="22"/>
      <c r="I137" s="22"/>
      <c r="J137" s="22"/>
      <c r="K137" s="22"/>
    </row>
    <row r="138" s="59" customFormat="1" ht="20" customHeight="1" spans="1:11">
      <c r="A138" s="22"/>
      <c r="B138" s="22"/>
      <c r="C138" s="22"/>
      <c r="D138" s="22"/>
      <c r="E138" s="22"/>
      <c r="F138" s="22"/>
      <c r="G138" s="22"/>
      <c r="H138" s="22"/>
      <c r="I138" s="22"/>
      <c r="J138" s="22"/>
      <c r="K138" s="22"/>
    </row>
    <row r="139" s="59" customFormat="1" ht="20" customHeight="1" spans="1:11">
      <c r="A139" s="22"/>
      <c r="B139" s="22"/>
      <c r="C139" s="22"/>
      <c r="D139" s="22"/>
      <c r="E139" s="22"/>
      <c r="F139" s="22"/>
      <c r="G139" s="22"/>
      <c r="H139" s="22"/>
      <c r="I139" s="22"/>
      <c r="J139" s="22"/>
      <c r="K139" s="22"/>
    </row>
    <row r="140" s="59" customFormat="1" ht="20" customHeight="1" spans="1:11">
      <c r="A140" s="22"/>
      <c r="B140" s="22"/>
      <c r="C140" s="22"/>
      <c r="D140" s="22"/>
      <c r="E140" s="22"/>
      <c r="F140" s="22"/>
      <c r="G140" s="22"/>
      <c r="H140" s="22"/>
      <c r="I140" s="22"/>
      <c r="J140" s="22"/>
      <c r="K140" s="22"/>
    </row>
    <row r="141" s="59" customFormat="1" ht="20" customHeight="1" spans="1:11">
      <c r="A141" s="22"/>
      <c r="B141" s="22"/>
      <c r="C141" s="22"/>
      <c r="D141" s="22"/>
      <c r="E141" s="22"/>
      <c r="F141" s="22"/>
      <c r="G141" s="22"/>
      <c r="H141" s="22"/>
      <c r="I141" s="22"/>
      <c r="J141" s="22"/>
      <c r="K141" s="22"/>
    </row>
    <row r="142" s="59" customFormat="1" ht="20" customHeight="1" spans="1:11">
      <c r="A142" s="22"/>
      <c r="B142" s="22"/>
      <c r="C142" s="22"/>
      <c r="D142" s="22"/>
      <c r="E142" s="22"/>
      <c r="F142" s="22"/>
      <c r="G142" s="22"/>
      <c r="H142" s="22"/>
      <c r="I142" s="22"/>
      <c r="J142" s="22"/>
      <c r="K142" s="22"/>
    </row>
    <row r="143" s="59" customFormat="1" ht="20" customHeight="1" spans="1:11">
      <c r="A143" s="22"/>
      <c r="B143" s="22"/>
      <c r="C143" s="22"/>
      <c r="D143" s="22"/>
      <c r="E143" s="22"/>
      <c r="F143" s="22"/>
      <c r="G143" s="22"/>
      <c r="H143" s="22"/>
      <c r="I143" s="22"/>
      <c r="J143" s="22"/>
      <c r="K143" s="22"/>
    </row>
    <row r="144" s="59" customFormat="1" ht="20" customHeight="1" spans="1:11">
      <c r="A144" s="22"/>
      <c r="B144" s="22"/>
      <c r="C144" s="22"/>
      <c r="D144" s="22"/>
      <c r="E144" s="22"/>
      <c r="F144" s="22"/>
      <c r="G144" s="22"/>
      <c r="H144" s="22"/>
      <c r="I144" s="22"/>
      <c r="J144" s="22"/>
      <c r="K144" s="22"/>
    </row>
    <row r="145" s="59" customFormat="1" ht="20" customHeight="1" spans="1:11">
      <c r="A145" s="22"/>
      <c r="B145" s="22"/>
      <c r="C145" s="22"/>
      <c r="D145" s="22"/>
      <c r="E145" s="22"/>
      <c r="F145" s="22"/>
      <c r="G145" s="22"/>
      <c r="H145" s="22"/>
      <c r="I145" s="22"/>
      <c r="J145" s="22"/>
      <c r="K145" s="22"/>
    </row>
    <row r="146" s="59" customFormat="1" ht="20" customHeight="1" spans="1:11">
      <c r="A146" s="22"/>
      <c r="B146" s="22"/>
      <c r="C146" s="22"/>
      <c r="D146" s="22"/>
      <c r="E146" s="22"/>
      <c r="F146" s="22"/>
      <c r="G146" s="22"/>
      <c r="H146" s="22"/>
      <c r="I146" s="22"/>
      <c r="J146" s="22"/>
      <c r="K146" s="22"/>
    </row>
    <row r="147" s="59" customFormat="1" ht="20" customHeight="1" spans="1:11">
      <c r="A147" s="22"/>
      <c r="B147" s="22"/>
      <c r="C147" s="22"/>
      <c r="D147" s="22"/>
      <c r="E147" s="22"/>
      <c r="F147" s="22"/>
      <c r="G147" s="22"/>
      <c r="H147" s="22"/>
      <c r="I147" s="22"/>
      <c r="J147" s="22"/>
      <c r="K147" s="22"/>
    </row>
    <row r="148" s="59" customFormat="1" ht="20" customHeight="1" spans="1:11">
      <c r="A148" s="22"/>
      <c r="B148" s="22"/>
      <c r="C148" s="22"/>
      <c r="D148" s="22"/>
      <c r="E148" s="22"/>
      <c r="F148" s="22"/>
      <c r="G148" s="22"/>
      <c r="H148" s="22"/>
      <c r="I148" s="22"/>
      <c r="J148" s="22"/>
      <c r="K148" s="22"/>
    </row>
    <row r="149" s="59" customFormat="1" ht="20" customHeight="1" spans="1:11">
      <c r="A149" s="22"/>
      <c r="B149" s="22"/>
      <c r="C149" s="22"/>
      <c r="D149" s="22"/>
      <c r="E149" s="22"/>
      <c r="F149" s="22"/>
      <c r="G149" s="22"/>
      <c r="H149" s="22"/>
      <c r="I149" s="22"/>
      <c r="J149" s="22"/>
      <c r="K149" s="22"/>
    </row>
    <row r="150" s="59" customFormat="1" ht="20" customHeight="1"/>
  </sheetData>
  <mergeCells count="3">
    <mergeCell ref="A2:H2"/>
    <mergeCell ref="A3:H3"/>
    <mergeCell ref="A22:B22"/>
  </mergeCells>
  <hyperlinks>
    <hyperlink ref="A1" location="'索引目录'!I9" display="返回索引页"/>
    <hyperlink ref="B1" location="'流动负债汇总'!B9" display="返回"/>
  </hyperlinks>
  <pageMargins left="0.7" right="0.7" top="0.75" bottom="0.75" header="0.3" footer="0.3"/>
  <pageSetup paperSize="9" orientation="landscape"/>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8" customWidth="1"/>
    <col min="3" max="3" width="12" customWidth="1"/>
    <col min="4" max="4" width="23" customWidth="1"/>
    <col min="5" max="5" width="19" customWidth="1"/>
    <col min="6" max="7" width="21" customWidth="1"/>
    <col min="8" max="8" width="18" customWidth="1"/>
    <col min="9" max="11" width="10" customWidth="1"/>
  </cols>
  <sheetData>
    <row r="1" ht="15.6" spans="1:11">
      <c r="A1" s="13" t="s">
        <v>86</v>
      </c>
      <c r="B1" s="14" t="s">
        <v>250</v>
      </c>
      <c r="C1" s="111"/>
      <c r="D1" s="111"/>
      <c r="E1" s="111"/>
      <c r="F1" s="111"/>
      <c r="G1" s="111"/>
      <c r="H1" s="111"/>
      <c r="I1" s="112"/>
      <c r="J1" s="112"/>
      <c r="K1" s="112"/>
    </row>
    <row r="2" ht="30" customHeight="1" spans="1:11">
      <c r="A2" s="16" t="s">
        <v>1911</v>
      </c>
      <c r="B2" s="17"/>
      <c r="C2" s="17"/>
      <c r="D2" s="17"/>
      <c r="E2" s="17"/>
      <c r="F2" s="17"/>
      <c r="G2" s="17"/>
      <c r="H2" s="17"/>
      <c r="I2" s="36"/>
      <c r="J2" s="36"/>
      <c r="K2" s="36"/>
    </row>
    <row r="3" ht="14.25" customHeight="1" spans="1:11">
      <c r="A3" s="40" t="e">
        <f>CONCATENATE(#REF!,#REF!,#REF!,#REF!,#REF!,#REF!,#REF!)</f>
        <v>#REF!</v>
      </c>
      <c r="B3" s="40"/>
      <c r="C3" s="40"/>
      <c r="D3" s="40"/>
      <c r="E3" s="40"/>
      <c r="F3" s="40"/>
      <c r="G3" s="40"/>
      <c r="H3" s="38"/>
      <c r="I3" s="36"/>
      <c r="J3" s="36"/>
      <c r="K3" s="36"/>
    </row>
    <row r="4" ht="15.75" customHeight="1" spans="1:11">
      <c r="A4" s="41" t="e">
        <f>#REF!&amp;#REF!</f>
        <v>#REF!</v>
      </c>
      <c r="B4" s="36"/>
      <c r="C4" s="36"/>
      <c r="D4" s="36"/>
      <c r="E4" s="36"/>
      <c r="F4" s="36"/>
      <c r="G4" s="36"/>
      <c r="H4" s="42" t="s">
        <v>119</v>
      </c>
      <c r="I4" s="36"/>
      <c r="J4" s="36"/>
      <c r="K4" s="36"/>
    </row>
    <row r="5" ht="15.75" customHeight="1" spans="1:11">
      <c r="A5" s="43" t="s">
        <v>183</v>
      </c>
      <c r="B5" s="52" t="s">
        <v>392</v>
      </c>
      <c r="C5" s="43" t="s">
        <v>425</v>
      </c>
      <c r="D5" s="43" t="s">
        <v>424</v>
      </c>
      <c r="E5" s="44" t="s">
        <v>333</v>
      </c>
      <c r="F5" s="45" t="s">
        <v>334</v>
      </c>
      <c r="G5" s="43" t="s">
        <v>335</v>
      </c>
      <c r="H5" s="43" t="s">
        <v>186</v>
      </c>
      <c r="I5" s="36"/>
      <c r="J5" s="36"/>
      <c r="K5" s="36"/>
    </row>
    <row r="6" ht="15.75" customHeight="1" spans="1:11">
      <c r="A6" s="46"/>
      <c r="B6" s="47"/>
      <c r="C6" s="48"/>
      <c r="D6" s="46"/>
      <c r="E6" s="55"/>
      <c r="F6" s="56"/>
      <c r="G6" s="56"/>
      <c r="H6" s="47"/>
      <c r="I6" s="36"/>
      <c r="J6" s="36"/>
      <c r="K6" s="36"/>
    </row>
    <row r="7" ht="15.75" customHeight="1" spans="1:11">
      <c r="A7" s="46"/>
      <c r="B7" s="47"/>
      <c r="C7" s="48"/>
      <c r="D7" s="46"/>
      <c r="E7" s="55"/>
      <c r="F7" s="56"/>
      <c r="G7" s="56"/>
      <c r="H7" s="47"/>
      <c r="I7" s="36"/>
      <c r="J7" s="36"/>
      <c r="K7" s="36"/>
    </row>
    <row r="8" ht="15.75" customHeight="1" spans="1:11">
      <c r="A8" s="46"/>
      <c r="B8" s="47"/>
      <c r="C8" s="48"/>
      <c r="D8" s="46"/>
      <c r="E8" s="55"/>
      <c r="F8" s="56"/>
      <c r="G8" s="56"/>
      <c r="H8" s="47"/>
      <c r="I8" s="36"/>
      <c r="J8" s="36"/>
      <c r="K8" s="36"/>
    </row>
    <row r="9" ht="15.75" customHeight="1" spans="1:11">
      <c r="A9" s="46"/>
      <c r="B9" s="47"/>
      <c r="C9" s="48"/>
      <c r="D9" s="46"/>
      <c r="E9" s="55"/>
      <c r="F9" s="57"/>
      <c r="G9" s="56"/>
      <c r="H9" s="47"/>
      <c r="I9" s="36"/>
      <c r="J9" s="36"/>
      <c r="K9" s="36"/>
    </row>
    <row r="10" ht="15.75" customHeight="1" spans="1:11">
      <c r="A10" s="46"/>
      <c r="B10" s="47"/>
      <c r="C10" s="48"/>
      <c r="D10" s="46"/>
      <c r="E10" s="55"/>
      <c r="F10" s="57"/>
      <c r="G10" s="56"/>
      <c r="H10" s="47"/>
      <c r="I10" s="36"/>
      <c r="J10" s="36"/>
      <c r="K10" s="36"/>
    </row>
    <row r="11" ht="15.75" customHeight="1" spans="1:11">
      <c r="A11" s="46"/>
      <c r="B11" s="47"/>
      <c r="C11" s="48"/>
      <c r="D11" s="46"/>
      <c r="E11" s="55"/>
      <c r="F11" s="57"/>
      <c r="G11" s="56"/>
      <c r="H11" s="47"/>
      <c r="I11" s="36"/>
      <c r="J11" s="36"/>
      <c r="K11" s="36"/>
    </row>
    <row r="12" ht="15.75" customHeight="1" spans="1:11">
      <c r="A12" s="46"/>
      <c r="B12" s="47"/>
      <c r="C12" s="48"/>
      <c r="D12" s="46"/>
      <c r="E12" s="55"/>
      <c r="F12" s="57"/>
      <c r="G12" s="56"/>
      <c r="H12" s="47"/>
      <c r="I12" s="36"/>
      <c r="J12" s="36"/>
      <c r="K12" s="36"/>
    </row>
    <row r="13" ht="15.75" customHeight="1" spans="1:11">
      <c r="A13" s="46"/>
      <c r="B13" s="47"/>
      <c r="C13" s="48"/>
      <c r="D13" s="46"/>
      <c r="E13" s="55"/>
      <c r="F13" s="57"/>
      <c r="G13" s="56"/>
      <c r="H13" s="47"/>
      <c r="I13" s="36"/>
      <c r="J13" s="36"/>
      <c r="K13" s="36"/>
    </row>
    <row r="14" ht="15.75" customHeight="1" spans="1:11">
      <c r="A14" s="46"/>
      <c r="B14" s="47"/>
      <c r="C14" s="48"/>
      <c r="D14" s="46"/>
      <c r="E14" s="55"/>
      <c r="F14" s="57"/>
      <c r="G14" s="56"/>
      <c r="H14" s="47"/>
      <c r="I14" s="36"/>
      <c r="J14" s="36"/>
      <c r="K14" s="36"/>
    </row>
    <row r="15" ht="15.75" customHeight="1" spans="1:11">
      <c r="A15" s="46"/>
      <c r="B15" s="47"/>
      <c r="C15" s="48"/>
      <c r="D15" s="46"/>
      <c r="E15" s="55"/>
      <c r="F15" s="57"/>
      <c r="G15" s="56"/>
      <c r="H15" s="47"/>
      <c r="I15" s="36"/>
      <c r="J15" s="36"/>
      <c r="K15" s="36"/>
    </row>
    <row r="16" ht="15.75" customHeight="1" spans="1:11">
      <c r="A16" s="46"/>
      <c r="B16" s="47"/>
      <c r="C16" s="48"/>
      <c r="D16" s="46"/>
      <c r="E16" s="55"/>
      <c r="F16" s="57"/>
      <c r="G16" s="56"/>
      <c r="H16" s="47"/>
      <c r="I16" s="36"/>
      <c r="J16" s="36"/>
      <c r="K16" s="36"/>
    </row>
    <row r="17" ht="15.75" customHeight="1" spans="1:11">
      <c r="A17" s="46"/>
      <c r="B17" s="47"/>
      <c r="C17" s="48"/>
      <c r="D17" s="46"/>
      <c r="E17" s="55"/>
      <c r="F17" s="57"/>
      <c r="G17" s="56"/>
      <c r="H17" s="47"/>
      <c r="I17" s="36"/>
      <c r="J17" s="36"/>
      <c r="K17" s="36"/>
    </row>
    <row r="18" ht="15.75" customHeight="1" spans="1:11">
      <c r="A18" s="46"/>
      <c r="B18" s="47"/>
      <c r="C18" s="48"/>
      <c r="D18" s="46"/>
      <c r="E18" s="55"/>
      <c r="F18" s="57"/>
      <c r="G18" s="56"/>
      <c r="H18" s="47"/>
      <c r="I18" s="36"/>
      <c r="J18" s="36"/>
      <c r="K18" s="36"/>
    </row>
    <row r="19" ht="15.75" customHeight="1" spans="1:11">
      <c r="A19" s="46"/>
      <c r="B19" s="47"/>
      <c r="C19" s="48"/>
      <c r="D19" s="46"/>
      <c r="E19" s="55"/>
      <c r="F19" s="57"/>
      <c r="G19" s="56"/>
      <c r="H19" s="47"/>
      <c r="I19" s="36"/>
      <c r="J19" s="36"/>
      <c r="K19" s="36"/>
    </row>
    <row r="20" ht="15.75" customHeight="1" spans="1:11">
      <c r="A20" s="46"/>
      <c r="B20" s="47"/>
      <c r="C20" s="48"/>
      <c r="D20" s="46"/>
      <c r="E20" s="55"/>
      <c r="F20" s="57"/>
      <c r="G20" s="56"/>
      <c r="H20" s="47"/>
      <c r="I20" s="36"/>
      <c r="J20" s="36"/>
      <c r="K20" s="36"/>
    </row>
    <row r="21" ht="15.75" customHeight="1" spans="1:11">
      <c r="A21" s="46"/>
      <c r="B21" s="47"/>
      <c r="C21" s="48"/>
      <c r="D21" s="46"/>
      <c r="E21" s="55"/>
      <c r="F21" s="57"/>
      <c r="G21" s="56"/>
      <c r="H21" s="47"/>
      <c r="I21" s="36"/>
      <c r="J21" s="36"/>
      <c r="K21" s="36"/>
    </row>
    <row r="22" ht="15.75" customHeight="1" spans="1:11">
      <c r="A22" s="46"/>
      <c r="B22" s="47"/>
      <c r="C22" s="48"/>
      <c r="D22" s="46"/>
      <c r="E22" s="55"/>
      <c r="F22" s="57"/>
      <c r="G22" s="56"/>
      <c r="H22" s="47"/>
      <c r="I22" s="36"/>
      <c r="J22" s="36"/>
      <c r="K22" s="36"/>
    </row>
    <row r="23" ht="15.75" customHeight="1" spans="1:11">
      <c r="A23" s="46"/>
      <c r="B23" s="47"/>
      <c r="C23" s="48"/>
      <c r="D23" s="46"/>
      <c r="E23" s="55"/>
      <c r="F23" s="57"/>
      <c r="G23" s="56"/>
      <c r="H23" s="47"/>
      <c r="I23" s="36"/>
      <c r="J23" s="36"/>
      <c r="K23" s="36"/>
    </row>
    <row r="24" ht="15.75" customHeight="1" spans="1:11">
      <c r="A24" s="46"/>
      <c r="B24" s="47"/>
      <c r="C24" s="48"/>
      <c r="D24" s="46"/>
      <c r="E24" s="55"/>
      <c r="F24" s="57"/>
      <c r="G24" s="56"/>
      <c r="H24" s="47"/>
      <c r="I24" s="36"/>
      <c r="J24" s="36"/>
      <c r="K24" s="36"/>
    </row>
    <row r="25" ht="15.75" customHeight="1" spans="1:11">
      <c r="A25" s="46"/>
      <c r="B25" s="47"/>
      <c r="C25" s="48"/>
      <c r="D25" s="46"/>
      <c r="E25" s="55"/>
      <c r="F25" s="57"/>
      <c r="G25" s="56"/>
      <c r="H25" s="47"/>
      <c r="I25" s="36"/>
      <c r="J25" s="36"/>
      <c r="K25" s="36"/>
    </row>
    <row r="26" ht="15.75" customHeight="1" spans="1:11">
      <c r="A26" s="46"/>
      <c r="B26" s="47"/>
      <c r="C26" s="48"/>
      <c r="D26" s="46"/>
      <c r="E26" s="55"/>
      <c r="F26" s="57"/>
      <c r="G26" s="56"/>
      <c r="H26" s="47"/>
      <c r="I26" s="36"/>
      <c r="J26" s="36"/>
      <c r="K26" s="36"/>
    </row>
    <row r="27" ht="15.75" customHeight="1" spans="1:11">
      <c r="A27" s="52" t="s">
        <v>1890</v>
      </c>
      <c r="B27" s="72"/>
      <c r="C27" s="48"/>
      <c r="D27" s="46"/>
      <c r="E27" s="55">
        <f>SUM(E6:E26)</f>
        <v>0</v>
      </c>
      <c r="F27" s="57">
        <f>SUM(F6:F26)</f>
        <v>0</v>
      </c>
      <c r="G27" s="56">
        <f>SUM(G6:G26)</f>
        <v>0</v>
      </c>
      <c r="H27" s="47"/>
      <c r="I27" s="36"/>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H2"/>
    <mergeCell ref="A3:H3"/>
    <mergeCell ref="A27:B27"/>
  </mergeCells>
  <hyperlinks>
    <hyperlink ref="A1" location="'索引目录'!I10" display="返回索引页"/>
    <hyperlink ref="B1" location="'流动负债汇总'!B10" display="返回"/>
  </hyperlinks>
  <pageMargins left="0.7" right="0.7" top="0.75" bottom="0.75" header="0.3" footer="0.3"/>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9" customWidth="1"/>
    <col min="2" max="2" width="36" customWidth="1"/>
    <col min="3" max="3" width="18" customWidth="1"/>
    <col min="4" max="4" width="22" hidden="1" customWidth="1"/>
    <col min="5" max="6" width="24" customWidth="1"/>
    <col min="7" max="7" width="21" customWidth="1"/>
    <col min="8" max="11" width="10" customWidth="1"/>
  </cols>
  <sheetData>
    <row r="1" ht="15.6" spans="1:11">
      <c r="A1" s="13" t="s">
        <v>86</v>
      </c>
      <c r="B1" s="14" t="s">
        <v>250</v>
      </c>
      <c r="C1" s="15"/>
      <c r="D1" s="15"/>
      <c r="E1" s="15"/>
      <c r="F1" s="15"/>
      <c r="G1" s="15"/>
      <c r="H1" s="36"/>
      <c r="I1" s="36"/>
      <c r="J1" s="36"/>
      <c r="K1" s="36"/>
    </row>
    <row r="2" ht="30" customHeight="1" spans="1:11">
      <c r="A2" s="16" t="s">
        <v>1912</v>
      </c>
      <c r="B2" s="17"/>
      <c r="C2" s="17"/>
      <c r="D2" s="17"/>
      <c r="E2" s="17"/>
      <c r="F2" s="17"/>
      <c r="G2" s="17"/>
      <c r="H2" s="36"/>
      <c r="I2" s="36"/>
      <c r="J2" s="36"/>
      <c r="K2" s="36"/>
    </row>
    <row r="3" ht="14.25" customHeight="1" spans="1:11">
      <c r="A3" s="40" t="e">
        <f>CONCATENATE(#REF!,#REF!,#REF!,#REF!,#REF!,#REF!,#REF!)</f>
        <v>#REF!</v>
      </c>
      <c r="B3" s="40"/>
      <c r="C3" s="40"/>
      <c r="D3" s="40"/>
      <c r="E3" s="40"/>
      <c r="F3" s="40"/>
      <c r="G3" s="40"/>
      <c r="H3" s="36"/>
      <c r="I3" s="36"/>
      <c r="J3" s="36"/>
      <c r="K3" s="36"/>
    </row>
    <row r="4" ht="15.75" customHeight="1" spans="1:11">
      <c r="A4" s="41" t="e">
        <f>#REF!&amp;#REF!</f>
        <v>#REF!</v>
      </c>
      <c r="B4" s="36"/>
      <c r="C4" s="36"/>
      <c r="D4" s="36"/>
      <c r="E4" s="36"/>
      <c r="F4" s="36"/>
      <c r="G4" s="42" t="s">
        <v>119</v>
      </c>
      <c r="H4" s="36"/>
      <c r="I4" s="36"/>
      <c r="J4" s="36"/>
      <c r="K4" s="36"/>
    </row>
    <row r="5" ht="15.75" customHeight="1" spans="1:11">
      <c r="A5" s="43" t="s">
        <v>183</v>
      </c>
      <c r="B5" s="43" t="s">
        <v>587</v>
      </c>
      <c r="C5" s="43" t="s">
        <v>425</v>
      </c>
      <c r="D5" s="44" t="s">
        <v>333</v>
      </c>
      <c r="E5" s="45" t="s">
        <v>334</v>
      </c>
      <c r="F5" s="43" t="s">
        <v>335</v>
      </c>
      <c r="G5" s="43" t="s">
        <v>186</v>
      </c>
      <c r="H5" s="36"/>
      <c r="I5" s="36"/>
      <c r="J5" s="36"/>
      <c r="K5" s="36"/>
    </row>
    <row r="6" ht="15.75" customHeight="1" spans="1:11">
      <c r="A6" s="43"/>
      <c r="B6" s="109"/>
      <c r="C6" s="110"/>
      <c r="D6" s="55"/>
      <c r="E6" s="57"/>
      <c r="F6" s="57"/>
      <c r="G6" s="47"/>
      <c r="H6" s="36"/>
      <c r="I6" s="36"/>
      <c r="J6" s="36"/>
      <c r="K6" s="36"/>
    </row>
    <row r="7" ht="15.75" customHeight="1" spans="1:11">
      <c r="A7" s="43"/>
      <c r="B7" s="109"/>
      <c r="C7" s="110"/>
      <c r="D7" s="55"/>
      <c r="E7" s="57"/>
      <c r="F7" s="57"/>
      <c r="G7" s="47"/>
      <c r="H7" s="36"/>
      <c r="I7" s="36"/>
      <c r="J7" s="36"/>
      <c r="K7" s="36"/>
    </row>
    <row r="8" ht="15.75" customHeight="1" spans="1:11">
      <c r="A8" s="43"/>
      <c r="B8" s="109"/>
      <c r="C8" s="110"/>
      <c r="D8" s="55"/>
      <c r="E8" s="57"/>
      <c r="F8" s="56"/>
      <c r="G8" s="47"/>
      <c r="H8" s="36"/>
      <c r="I8" s="36"/>
      <c r="J8" s="36"/>
      <c r="K8" s="36"/>
    </row>
    <row r="9" ht="15.75" customHeight="1" spans="1:11">
      <c r="A9" s="46"/>
      <c r="B9" s="109"/>
      <c r="C9" s="48"/>
      <c r="D9" s="55"/>
      <c r="E9" s="57"/>
      <c r="F9" s="56"/>
      <c r="G9" s="47"/>
      <c r="H9" s="36"/>
      <c r="I9" s="36"/>
      <c r="J9" s="36"/>
      <c r="K9" s="36"/>
    </row>
    <row r="10" ht="15.75" customHeight="1" spans="1:11">
      <c r="A10" s="46"/>
      <c r="B10" s="109"/>
      <c r="C10" s="48"/>
      <c r="D10" s="55"/>
      <c r="E10" s="57"/>
      <c r="F10" s="56"/>
      <c r="G10" s="47"/>
      <c r="H10" s="36"/>
      <c r="I10" s="36"/>
      <c r="J10" s="36"/>
      <c r="K10" s="36"/>
    </row>
    <row r="11" ht="15.75" customHeight="1" spans="1:11">
      <c r="A11" s="46"/>
      <c r="B11" s="109"/>
      <c r="C11" s="48"/>
      <c r="D11" s="55"/>
      <c r="E11" s="57"/>
      <c r="F11" s="56"/>
      <c r="G11" s="47"/>
      <c r="H11" s="36"/>
      <c r="I11" s="36"/>
      <c r="J11" s="36"/>
      <c r="K11" s="36"/>
    </row>
    <row r="12" ht="15.75" customHeight="1" spans="1:11">
      <c r="A12" s="46"/>
      <c r="B12" s="109"/>
      <c r="C12" s="48"/>
      <c r="D12" s="55"/>
      <c r="E12" s="57"/>
      <c r="F12" s="56"/>
      <c r="G12" s="47"/>
      <c r="H12" s="36"/>
      <c r="I12" s="36"/>
      <c r="J12" s="36"/>
      <c r="K12" s="36"/>
    </row>
    <row r="13" ht="15.75" customHeight="1" spans="1:11">
      <c r="A13" s="46"/>
      <c r="B13" s="109"/>
      <c r="C13" s="48"/>
      <c r="D13" s="55"/>
      <c r="E13" s="57"/>
      <c r="F13" s="56"/>
      <c r="G13" s="47"/>
      <c r="H13" s="36"/>
      <c r="I13" s="36"/>
      <c r="J13" s="36"/>
      <c r="K13" s="36"/>
    </row>
    <row r="14" ht="15.75" customHeight="1" spans="1:11">
      <c r="A14" s="46"/>
      <c r="B14" s="109"/>
      <c r="C14" s="48"/>
      <c r="D14" s="55"/>
      <c r="E14" s="57"/>
      <c r="F14" s="56"/>
      <c r="G14" s="47"/>
      <c r="H14" s="36"/>
      <c r="I14" s="36"/>
      <c r="J14" s="36"/>
      <c r="K14" s="36"/>
    </row>
    <row r="15" ht="15.75" customHeight="1" spans="1:11">
      <c r="A15" s="46"/>
      <c r="B15" s="109"/>
      <c r="C15" s="48"/>
      <c r="D15" s="55"/>
      <c r="E15" s="57"/>
      <c r="F15" s="56"/>
      <c r="G15" s="47"/>
      <c r="H15" s="36"/>
      <c r="I15" s="36"/>
      <c r="J15" s="36"/>
      <c r="K15" s="36"/>
    </row>
    <row r="16" ht="15.75" customHeight="1" spans="1:11">
      <c r="A16" s="46"/>
      <c r="B16" s="109"/>
      <c r="C16" s="48"/>
      <c r="D16" s="55"/>
      <c r="E16" s="57"/>
      <c r="F16" s="56"/>
      <c r="G16" s="47"/>
      <c r="H16" s="36"/>
      <c r="I16" s="36"/>
      <c r="J16" s="36"/>
      <c r="K16" s="36"/>
    </row>
    <row r="17" ht="15.75" customHeight="1" spans="1:11">
      <c r="A17" s="46"/>
      <c r="B17" s="109"/>
      <c r="C17" s="48"/>
      <c r="D17" s="55"/>
      <c r="E17" s="57"/>
      <c r="F17" s="56"/>
      <c r="G17" s="47"/>
      <c r="H17" s="36"/>
      <c r="I17" s="36"/>
      <c r="J17" s="36"/>
      <c r="K17" s="36"/>
    </row>
    <row r="18" ht="15.75" customHeight="1" spans="1:11">
      <c r="A18" s="46"/>
      <c r="B18" s="47"/>
      <c r="C18" s="48"/>
      <c r="D18" s="55"/>
      <c r="E18" s="57"/>
      <c r="F18" s="56"/>
      <c r="G18" s="47"/>
      <c r="H18" s="36"/>
      <c r="I18" s="36"/>
      <c r="J18" s="36"/>
      <c r="K18" s="36"/>
    </row>
    <row r="19" ht="15.75" customHeight="1" spans="1:11">
      <c r="A19" s="46"/>
      <c r="B19" s="47"/>
      <c r="C19" s="48"/>
      <c r="D19" s="55"/>
      <c r="E19" s="57"/>
      <c r="F19" s="56"/>
      <c r="G19" s="47"/>
      <c r="H19" s="36"/>
      <c r="I19" s="36"/>
      <c r="J19" s="36"/>
      <c r="K19" s="36"/>
    </row>
    <row r="20" ht="15.75" customHeight="1" spans="1:11">
      <c r="A20" s="46"/>
      <c r="B20" s="47"/>
      <c r="C20" s="48"/>
      <c r="D20" s="55"/>
      <c r="E20" s="57"/>
      <c r="F20" s="56"/>
      <c r="G20" s="47"/>
      <c r="H20" s="36"/>
      <c r="I20" s="36"/>
      <c r="J20" s="36"/>
      <c r="K20" s="36"/>
    </row>
    <row r="21" ht="15.75" customHeight="1" spans="1:11">
      <c r="A21" s="46"/>
      <c r="B21" s="47"/>
      <c r="C21" s="48"/>
      <c r="D21" s="55"/>
      <c r="E21" s="57"/>
      <c r="F21" s="56"/>
      <c r="G21" s="47"/>
      <c r="H21" s="36"/>
      <c r="I21" s="36"/>
      <c r="J21" s="36"/>
      <c r="K21" s="36"/>
    </row>
    <row r="22" ht="15.75" customHeight="1" spans="1:11">
      <c r="A22" s="46"/>
      <c r="B22" s="47"/>
      <c r="C22" s="48"/>
      <c r="D22" s="55"/>
      <c r="E22" s="57"/>
      <c r="F22" s="56"/>
      <c r="G22" s="47"/>
      <c r="H22" s="36"/>
      <c r="I22" s="36"/>
      <c r="J22" s="36"/>
      <c r="K22" s="36"/>
    </row>
    <row r="23" ht="15.75" customHeight="1" spans="1:11">
      <c r="A23" s="46"/>
      <c r="B23" s="47"/>
      <c r="C23" s="48"/>
      <c r="D23" s="55"/>
      <c r="E23" s="57"/>
      <c r="F23" s="56"/>
      <c r="G23" s="47"/>
      <c r="H23" s="36"/>
      <c r="I23" s="36"/>
      <c r="J23" s="36"/>
      <c r="K23" s="36"/>
    </row>
    <row r="24" ht="15.75" customHeight="1" spans="1:11">
      <c r="A24" s="52" t="s">
        <v>1913</v>
      </c>
      <c r="B24" s="72"/>
      <c r="C24" s="48"/>
      <c r="D24" s="55">
        <f>SUM(D6:D23)</f>
        <v>0</v>
      </c>
      <c r="E24" s="57">
        <f>SUM(E6:E23)</f>
        <v>0</v>
      </c>
      <c r="F24" s="56">
        <f>SUM(F6:F23)</f>
        <v>0</v>
      </c>
      <c r="G24" s="47"/>
      <c r="H24" s="36"/>
      <c r="I24" s="36"/>
      <c r="J24" s="36"/>
      <c r="K24" s="36"/>
    </row>
    <row r="25" ht="15.75" hidden="1" customHeight="1" spans="1:11">
      <c r="A25" s="54" t="e">
        <f>#REF!&amp;#REF!</f>
        <v>#REF!</v>
      </c>
      <c r="B25" s="36"/>
      <c r="C25" s="36"/>
      <c r="D25" s="36"/>
      <c r="E25" s="36"/>
      <c r="F25" s="41" t="e">
        <f>"评估人员："&amp;#REF!</f>
        <v>#REF!</v>
      </c>
      <c r="G25" s="36"/>
      <c r="H25" s="36"/>
      <c r="I25" s="36"/>
      <c r="J25" s="36"/>
      <c r="K25" s="36"/>
    </row>
    <row r="26" ht="15.75" hidden="1" customHeight="1" spans="1:11">
      <c r="A26" s="54" t="e">
        <f>CONCATENATE(#REF!,#REF!,#REF!,#REF!,#REF!,#REF!,#REF!)</f>
        <v>#REF!</v>
      </c>
      <c r="B26" s="36"/>
      <c r="C26" s="36"/>
      <c r="D26" s="36"/>
      <c r="E26" s="36"/>
      <c r="F26" s="36"/>
      <c r="G26" s="36"/>
      <c r="H26" s="36"/>
      <c r="I26" s="36"/>
      <c r="J26" s="36"/>
      <c r="K26" s="36"/>
    </row>
    <row r="27" ht="15.75" hidden="1" customHeight="1" spans="1:11">
      <c r="A27" s="36"/>
      <c r="B27" s="36"/>
      <c r="C27" s="36"/>
      <c r="D27" s="36"/>
      <c r="E27" s="36"/>
      <c r="F27" s="36"/>
      <c r="G27" s="36"/>
      <c r="H27" s="36"/>
      <c r="I27" s="36"/>
      <c r="J27" s="36"/>
      <c r="K27" s="36"/>
    </row>
    <row r="28" ht="15.75" hidden="1" customHeight="1" spans="1:11">
      <c r="A28" s="36"/>
      <c r="B28" s="36"/>
      <c r="C28" s="36"/>
      <c r="D28" s="36"/>
      <c r="E28" s="36"/>
      <c r="F28" s="36"/>
      <c r="G28" s="36"/>
      <c r="H28" s="36"/>
      <c r="I28" s="36"/>
      <c r="J28" s="36"/>
      <c r="K28" s="36"/>
    </row>
    <row r="29" spans="1:11">
      <c r="A29" s="36"/>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ht="15.75" customHeight="1" spans="1:11">
      <c r="A65" s="36"/>
      <c r="B65" s="36"/>
      <c r="C65" s="36"/>
      <c r="D65" s="36"/>
      <c r="E65" s="36"/>
      <c r="F65" s="36"/>
      <c r="G65" s="36" t="s">
        <v>428</v>
      </c>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G2"/>
    <mergeCell ref="A3:G3"/>
    <mergeCell ref="A24:B24"/>
  </mergeCells>
  <hyperlinks>
    <hyperlink ref="A1" location="'索引目录'!I11" display="返回索引页"/>
    <hyperlink ref="B1" location="'流动负债汇总'!B11" display="返回"/>
  </hyperlinks>
  <pageMargins left="0.7" right="0.7" top="0.75" bottom="0.75" header="0.3" footer="0.3"/>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8"/>
  <sheetViews>
    <sheetView view="pageBreakPreview" zoomScaleNormal="100" topLeftCell="A9" workbookViewId="0">
      <selection activeCell="E6" sqref="E6"/>
    </sheetView>
  </sheetViews>
  <sheetFormatPr defaultColWidth="9.81481481481481" defaultRowHeight="14.4"/>
  <cols>
    <col min="1" max="1" width="7" customWidth="1"/>
    <col min="2" max="2" width="24" customWidth="1"/>
    <col min="3" max="3" width="17" customWidth="1"/>
    <col min="4" max="4" width="18" customWidth="1"/>
    <col min="5" max="5" width="18" hidden="1" customWidth="1"/>
    <col min="6" max="7" width="21" customWidth="1"/>
    <col min="8" max="8" width="19" customWidth="1"/>
    <col min="9" max="11" width="10" customWidth="1"/>
  </cols>
  <sheetData>
    <row r="1" s="58" customFormat="1" ht="15.6" spans="1:11">
      <c r="A1" s="60" t="s">
        <v>86</v>
      </c>
      <c r="B1" s="61" t="s">
        <v>250</v>
      </c>
      <c r="C1" s="62"/>
      <c r="D1" s="62"/>
      <c r="E1" s="62"/>
      <c r="F1" s="62"/>
      <c r="G1" s="62"/>
      <c r="H1" s="62"/>
      <c r="I1" s="69"/>
      <c r="J1" s="69"/>
      <c r="K1" s="69"/>
    </row>
    <row r="2" ht="30" customHeight="1" spans="1:11">
      <c r="A2" s="16" t="s">
        <v>1914</v>
      </c>
      <c r="B2" s="17"/>
      <c r="C2" s="17"/>
      <c r="D2" s="17"/>
      <c r="E2" s="17"/>
      <c r="F2" s="17"/>
      <c r="G2" s="17"/>
      <c r="H2" s="17"/>
      <c r="I2" s="36"/>
      <c r="J2" s="36"/>
      <c r="K2" s="36"/>
    </row>
    <row r="3" s="59" customFormat="1" ht="20" customHeight="1" spans="1:11">
      <c r="A3" s="19" t="e">
        <f>CONCATENATE(#REF!,#REF!,#REF!,#REF!,#REF!,#REF!,#REF!)</f>
        <v>#REF!</v>
      </c>
      <c r="B3" s="19"/>
      <c r="C3" s="19"/>
      <c r="D3" s="19"/>
      <c r="E3" s="19"/>
      <c r="F3" s="19"/>
      <c r="G3" s="19"/>
      <c r="H3" s="20"/>
      <c r="I3" s="22"/>
      <c r="J3" s="22"/>
      <c r="K3" s="22"/>
    </row>
    <row r="4" s="59" customFormat="1" ht="20" customHeight="1" spans="1:11">
      <c r="A4" s="63" t="e">
        <f>#REF!&amp;#REF!</f>
        <v>#REF!</v>
      </c>
      <c r="B4" s="22"/>
      <c r="C4" s="22"/>
      <c r="D4" s="20"/>
      <c r="E4" s="22"/>
      <c r="F4" s="22"/>
      <c r="G4" s="22"/>
      <c r="H4" s="64" t="s">
        <v>252</v>
      </c>
      <c r="I4" s="22"/>
      <c r="J4" s="22"/>
      <c r="K4" s="22"/>
    </row>
    <row r="5" s="59" customFormat="1" ht="20" customHeight="1" spans="1:11">
      <c r="A5" s="27" t="s">
        <v>253</v>
      </c>
      <c r="B5" s="27" t="s">
        <v>1915</v>
      </c>
      <c r="C5" s="27" t="s">
        <v>403</v>
      </c>
      <c r="D5" s="27" t="s">
        <v>1916</v>
      </c>
      <c r="E5" s="65" t="s">
        <v>216</v>
      </c>
      <c r="F5" s="66" t="s">
        <v>217</v>
      </c>
      <c r="G5" s="27" t="s">
        <v>218</v>
      </c>
      <c r="H5" s="27" t="s">
        <v>411</v>
      </c>
      <c r="I5" s="22"/>
      <c r="J5" s="22"/>
      <c r="K5" s="22"/>
    </row>
    <row r="6" s="59" customFormat="1" ht="20" customHeight="1" spans="1:11">
      <c r="A6" s="27">
        <v>1</v>
      </c>
      <c r="B6" s="32" t="s">
        <v>1917</v>
      </c>
      <c r="C6" s="106">
        <v>44651</v>
      </c>
      <c r="D6" s="107" t="str">
        <f>B6</f>
        <v>应交增值税</v>
      </c>
      <c r="E6" s="30"/>
      <c r="F6" s="108">
        <v>41078.18</v>
      </c>
      <c r="G6" s="33">
        <f>F6</f>
        <v>41078.18</v>
      </c>
      <c r="H6" s="32"/>
      <c r="I6" s="22"/>
      <c r="J6" s="22"/>
      <c r="K6" s="22"/>
    </row>
    <row r="7" s="59" customFormat="1" ht="20" customHeight="1" spans="1:11">
      <c r="A7" s="27">
        <v>2</v>
      </c>
      <c r="B7" s="32" t="s">
        <v>1918</v>
      </c>
      <c r="C7" s="106">
        <v>44651</v>
      </c>
      <c r="D7" s="107" t="str">
        <f>B7</f>
        <v>应交城市维护建设税</v>
      </c>
      <c r="E7" s="30"/>
      <c r="F7" s="33">
        <v>480.22</v>
      </c>
      <c r="G7" s="33">
        <f>F7</f>
        <v>480.22</v>
      </c>
      <c r="H7" s="32"/>
      <c r="I7" s="22"/>
      <c r="J7" s="22"/>
      <c r="K7" s="22"/>
    </row>
    <row r="8" s="59" customFormat="1" ht="20" customHeight="1" spans="1:11">
      <c r="A8" s="27">
        <v>3</v>
      </c>
      <c r="B8" s="32" t="s">
        <v>1919</v>
      </c>
      <c r="C8" s="106">
        <v>44651</v>
      </c>
      <c r="D8" s="107" t="str">
        <f>B8</f>
        <v>教育费附加</v>
      </c>
      <c r="E8" s="30"/>
      <c r="F8" s="33">
        <v>288.13</v>
      </c>
      <c r="G8" s="33">
        <f>F8</f>
        <v>288.13</v>
      </c>
      <c r="H8" s="32"/>
      <c r="I8" s="22"/>
      <c r="J8" s="22"/>
      <c r="K8" s="22"/>
    </row>
    <row r="9" s="59" customFormat="1" ht="20" customHeight="1" spans="1:11">
      <c r="A9" s="27">
        <v>3</v>
      </c>
      <c r="B9" s="32" t="s">
        <v>1920</v>
      </c>
      <c r="C9" s="106">
        <v>44651</v>
      </c>
      <c r="D9" s="107" t="str">
        <f>B9</f>
        <v>地方教育费附加</v>
      </c>
      <c r="E9" s="30"/>
      <c r="F9" s="33">
        <v>192.08</v>
      </c>
      <c r="G9" s="33">
        <f>F9</f>
        <v>192.08</v>
      </c>
      <c r="H9" s="32"/>
      <c r="I9" s="22"/>
      <c r="J9" s="22"/>
      <c r="K9" s="22"/>
    </row>
    <row r="10" s="59" customFormat="1" ht="20" customHeight="1" spans="1:11">
      <c r="A10" s="27"/>
      <c r="B10" s="32"/>
      <c r="C10" s="29"/>
      <c r="D10" s="27"/>
      <c r="E10" s="30"/>
      <c r="F10" s="33"/>
      <c r="G10" s="31"/>
      <c r="H10" s="32"/>
      <c r="I10" s="22"/>
      <c r="J10" s="22"/>
      <c r="K10" s="22"/>
    </row>
    <row r="11" s="59" customFormat="1" ht="20" customHeight="1" spans="1:11">
      <c r="A11" s="27"/>
      <c r="B11" s="32"/>
      <c r="C11" s="29"/>
      <c r="D11" s="27"/>
      <c r="E11" s="30"/>
      <c r="F11" s="33"/>
      <c r="G11" s="31"/>
      <c r="H11" s="32"/>
      <c r="I11" s="22"/>
      <c r="J11" s="22"/>
      <c r="K11" s="22"/>
    </row>
    <row r="12" s="59" customFormat="1" ht="20" customHeight="1" spans="1:11">
      <c r="A12" s="27"/>
      <c r="B12" s="32"/>
      <c r="C12" s="29"/>
      <c r="D12" s="27"/>
      <c r="E12" s="30"/>
      <c r="F12" s="33"/>
      <c r="G12" s="31"/>
      <c r="H12" s="32"/>
      <c r="I12" s="22"/>
      <c r="J12" s="22"/>
      <c r="K12" s="22"/>
    </row>
    <row r="13" s="59" customFormat="1" ht="20" customHeight="1" spans="1:11">
      <c r="A13" s="27"/>
      <c r="B13" s="32"/>
      <c r="C13" s="29"/>
      <c r="D13" s="27"/>
      <c r="E13" s="30"/>
      <c r="F13" s="33"/>
      <c r="G13" s="31"/>
      <c r="H13" s="32"/>
      <c r="I13" s="22"/>
      <c r="J13" s="22"/>
      <c r="K13" s="22"/>
    </row>
    <row r="14" s="59" customFormat="1" ht="20" customHeight="1" spans="1:11">
      <c r="A14" s="27"/>
      <c r="B14" s="32"/>
      <c r="C14" s="29"/>
      <c r="D14" s="27"/>
      <c r="E14" s="30"/>
      <c r="F14" s="33"/>
      <c r="G14" s="31"/>
      <c r="H14" s="32"/>
      <c r="I14" s="22"/>
      <c r="J14" s="22"/>
      <c r="K14" s="22"/>
    </row>
    <row r="15" s="59" customFormat="1" ht="20" customHeight="1" spans="1:11">
      <c r="A15" s="27"/>
      <c r="B15" s="32"/>
      <c r="C15" s="29"/>
      <c r="D15" s="27"/>
      <c r="E15" s="30"/>
      <c r="F15" s="33"/>
      <c r="G15" s="31"/>
      <c r="H15" s="32"/>
      <c r="I15" s="22"/>
      <c r="J15" s="22"/>
      <c r="K15" s="22"/>
    </row>
    <row r="16" s="59" customFormat="1" ht="20" customHeight="1" spans="1:11">
      <c r="A16" s="27"/>
      <c r="B16" s="32"/>
      <c r="C16" s="29"/>
      <c r="D16" s="27"/>
      <c r="E16" s="30"/>
      <c r="F16" s="33"/>
      <c r="G16" s="31"/>
      <c r="H16" s="32"/>
      <c r="I16" s="22"/>
      <c r="J16" s="22"/>
      <c r="K16" s="22"/>
    </row>
    <row r="17" s="59" customFormat="1" ht="20" customHeight="1" spans="1:11">
      <c r="A17" s="27"/>
      <c r="B17" s="32"/>
      <c r="C17" s="29"/>
      <c r="D17" s="27"/>
      <c r="E17" s="30"/>
      <c r="F17" s="33"/>
      <c r="G17" s="31"/>
      <c r="H17" s="32"/>
      <c r="I17" s="22"/>
      <c r="J17" s="22"/>
      <c r="K17" s="22"/>
    </row>
    <row r="18" s="59" customFormat="1" ht="20" customHeight="1" spans="1:11">
      <c r="A18" s="27"/>
      <c r="B18" s="32"/>
      <c r="C18" s="29"/>
      <c r="D18" s="27"/>
      <c r="E18" s="30"/>
      <c r="F18" s="33"/>
      <c r="G18" s="31"/>
      <c r="H18" s="32"/>
      <c r="I18" s="22"/>
      <c r="J18" s="22"/>
      <c r="K18" s="22"/>
    </row>
    <row r="19" s="59" customFormat="1" ht="20" customHeight="1" spans="1:11">
      <c r="A19" s="27"/>
      <c r="B19" s="32"/>
      <c r="C19" s="29"/>
      <c r="D19" s="27"/>
      <c r="E19" s="30"/>
      <c r="F19" s="33"/>
      <c r="G19" s="31"/>
      <c r="H19" s="32"/>
      <c r="I19" s="22"/>
      <c r="J19" s="22"/>
      <c r="K19" s="22"/>
    </row>
    <row r="20" s="59" customFormat="1" ht="20" customHeight="1" spans="1:11">
      <c r="A20" s="27"/>
      <c r="B20" s="32"/>
      <c r="C20" s="29"/>
      <c r="D20" s="27"/>
      <c r="E20" s="30"/>
      <c r="F20" s="33"/>
      <c r="G20" s="31"/>
      <c r="H20" s="32"/>
      <c r="I20" s="22"/>
      <c r="J20" s="22"/>
      <c r="K20" s="22"/>
    </row>
    <row r="21" s="59" customFormat="1" ht="20" customHeight="1" spans="1:11">
      <c r="A21" s="27" t="s">
        <v>1921</v>
      </c>
      <c r="B21" s="34"/>
      <c r="C21" s="29"/>
      <c r="D21" s="27"/>
      <c r="E21" s="30">
        <f>SUM(E6:E20)</f>
        <v>0</v>
      </c>
      <c r="F21" s="33">
        <f>SUM(F6:F20)</f>
        <v>42038.61</v>
      </c>
      <c r="G21" s="31">
        <f>SUM(G6:G20)</f>
        <v>42038.61</v>
      </c>
      <c r="H21" s="32"/>
      <c r="I21" s="22"/>
      <c r="J21" s="22"/>
      <c r="K21" s="22"/>
    </row>
    <row r="22" s="59" customFormat="1" ht="20" customHeight="1" spans="1:11">
      <c r="A22" s="68" t="e">
        <f>#REF!&amp;#REF!</f>
        <v>#REF!</v>
      </c>
      <c r="B22" s="22"/>
      <c r="C22" s="22"/>
      <c r="D22" s="20"/>
      <c r="E22" s="22"/>
      <c r="F22" s="22"/>
      <c r="G22" s="63" t="e">
        <f>"评估人员："&amp;#REF!</f>
        <v>#REF!</v>
      </c>
      <c r="H22" s="22"/>
      <c r="I22" s="22"/>
      <c r="J22" s="22"/>
      <c r="K22" s="22"/>
    </row>
    <row r="23" s="59" customFormat="1" ht="20" customHeight="1" spans="1:11">
      <c r="A23" s="68" t="e">
        <f>CONCATENATE(#REF!,#REF!,#REF!,#REF!,#REF!,#REF!,#REF!)</f>
        <v>#REF!</v>
      </c>
      <c r="B23" s="22"/>
      <c r="C23" s="22"/>
      <c r="D23" s="20"/>
      <c r="E23" s="22"/>
      <c r="F23" s="22"/>
      <c r="G23" s="22" t="e">
        <f>应付账款!G24</f>
        <v>#REF!</v>
      </c>
      <c r="H23" s="22"/>
      <c r="I23" s="22"/>
      <c r="J23" s="22"/>
      <c r="K23" s="22"/>
    </row>
    <row r="24" s="59" customFormat="1" ht="20" customHeight="1" spans="1:11">
      <c r="A24" s="22"/>
      <c r="B24" s="22"/>
      <c r="C24" s="22"/>
      <c r="D24" s="20"/>
      <c r="E24" s="22"/>
      <c r="F24" s="22">
        <f>F21-'[1]应交税费-表47'!$I$21</f>
        <v>0</v>
      </c>
      <c r="G24" s="22"/>
      <c r="H24" s="22"/>
      <c r="I24" s="22"/>
      <c r="J24" s="22"/>
      <c r="K24" s="22"/>
    </row>
    <row r="25" s="59" customFormat="1" ht="20" customHeight="1" spans="1:11">
      <c r="A25" s="22"/>
      <c r="B25" s="22"/>
      <c r="C25" s="22"/>
      <c r="D25" s="20"/>
      <c r="E25" s="22"/>
      <c r="F25" s="22"/>
      <c r="G25" s="22"/>
      <c r="H25" s="22"/>
      <c r="I25" s="22"/>
      <c r="J25" s="22"/>
      <c r="K25" s="22"/>
    </row>
    <row r="26" s="59" customFormat="1" ht="20" customHeight="1" spans="1:11">
      <c r="A26" s="22"/>
      <c r="B26" s="22"/>
      <c r="C26" s="22"/>
      <c r="D26" s="20"/>
      <c r="E26" s="22"/>
      <c r="F26" s="22"/>
      <c r="G26" s="22"/>
      <c r="H26" s="22"/>
      <c r="I26" s="22"/>
      <c r="J26" s="22"/>
      <c r="K26" s="22"/>
    </row>
    <row r="27" s="59" customFormat="1" ht="20" customHeight="1" spans="1:11">
      <c r="A27" s="22"/>
      <c r="B27" s="22"/>
      <c r="C27" s="22"/>
      <c r="D27" s="20"/>
      <c r="E27" s="22"/>
      <c r="F27" s="22"/>
      <c r="G27" s="22"/>
      <c r="H27" s="22"/>
      <c r="I27" s="22"/>
      <c r="J27" s="22"/>
      <c r="K27" s="22"/>
    </row>
    <row r="28" s="59" customFormat="1" ht="20" customHeight="1" spans="1:11">
      <c r="A28" s="22"/>
      <c r="B28" s="22"/>
      <c r="C28" s="22"/>
      <c r="D28" s="20"/>
      <c r="E28" s="22"/>
      <c r="F28" s="22"/>
      <c r="G28" s="22"/>
      <c r="H28" s="22"/>
      <c r="I28" s="22"/>
      <c r="J28" s="22"/>
      <c r="K28" s="22"/>
    </row>
    <row r="29" s="59" customFormat="1" ht="20" customHeight="1" spans="1:11">
      <c r="A29" s="22"/>
      <c r="B29" s="22"/>
      <c r="C29" s="22"/>
      <c r="D29" s="20"/>
      <c r="E29" s="22"/>
      <c r="F29" s="22"/>
      <c r="G29" s="22"/>
      <c r="H29" s="22"/>
      <c r="I29" s="22"/>
      <c r="J29" s="22"/>
      <c r="K29" s="22"/>
    </row>
    <row r="30" s="59" customFormat="1" ht="20" customHeight="1" spans="1:11">
      <c r="A30" s="22"/>
      <c r="B30" s="22"/>
      <c r="C30" s="22"/>
      <c r="D30" s="20"/>
      <c r="E30" s="22"/>
      <c r="F30" s="22"/>
      <c r="G30" s="22"/>
      <c r="H30" s="22"/>
      <c r="I30" s="22"/>
      <c r="J30" s="22"/>
      <c r="K30" s="22"/>
    </row>
    <row r="31" s="59" customFormat="1" ht="20" customHeight="1" spans="1:11">
      <c r="A31" s="22"/>
      <c r="B31" s="22"/>
      <c r="C31" s="22"/>
      <c r="D31" s="20"/>
      <c r="E31" s="22"/>
      <c r="F31" s="22"/>
      <c r="G31" s="22"/>
      <c r="H31" s="22"/>
      <c r="I31" s="22"/>
      <c r="J31" s="22"/>
      <c r="K31" s="22"/>
    </row>
    <row r="32" s="59" customFormat="1" ht="20" customHeight="1" spans="1:11">
      <c r="A32" s="22"/>
      <c r="B32" s="22"/>
      <c r="C32" s="22"/>
      <c r="D32" s="20"/>
      <c r="E32" s="22"/>
      <c r="F32" s="22"/>
      <c r="G32" s="22"/>
      <c r="H32" s="22"/>
      <c r="I32" s="22"/>
      <c r="J32" s="22"/>
      <c r="K32" s="22"/>
    </row>
    <row r="33" s="59" customFormat="1" ht="20" customHeight="1" spans="1:11">
      <c r="A33" s="22"/>
      <c r="B33" s="22"/>
      <c r="C33" s="22"/>
      <c r="D33" s="20"/>
      <c r="E33" s="22"/>
      <c r="F33" s="22"/>
      <c r="G33" s="22"/>
      <c r="H33" s="22"/>
      <c r="I33" s="22"/>
      <c r="J33" s="22"/>
      <c r="K33" s="22"/>
    </row>
    <row r="34" s="59" customFormat="1" ht="20" customHeight="1" spans="1:11">
      <c r="A34" s="22"/>
      <c r="B34" s="22"/>
      <c r="C34" s="22"/>
      <c r="D34" s="20"/>
      <c r="E34" s="22"/>
      <c r="F34" s="22"/>
      <c r="G34" s="22"/>
      <c r="H34" s="22"/>
      <c r="I34" s="22"/>
      <c r="J34" s="22"/>
      <c r="K34" s="22"/>
    </row>
    <row r="35" s="59" customFormat="1" ht="20" customHeight="1" spans="1:11">
      <c r="A35" s="22"/>
      <c r="B35" s="22"/>
      <c r="C35" s="22"/>
      <c r="D35" s="20"/>
      <c r="E35" s="22"/>
      <c r="F35" s="22"/>
      <c r="G35" s="22"/>
      <c r="H35" s="22"/>
      <c r="I35" s="22"/>
      <c r="J35" s="22"/>
      <c r="K35" s="22"/>
    </row>
    <row r="36" s="59" customFormat="1" ht="20" customHeight="1" spans="1:11">
      <c r="A36" s="22"/>
      <c r="B36" s="22"/>
      <c r="C36" s="22"/>
      <c r="D36" s="20"/>
      <c r="E36" s="22"/>
      <c r="F36" s="22"/>
      <c r="G36" s="22"/>
      <c r="H36" s="22"/>
      <c r="I36" s="22"/>
      <c r="J36" s="22"/>
      <c r="K36" s="22"/>
    </row>
    <row r="37" s="59" customFormat="1" ht="20" customHeight="1" spans="1:11">
      <c r="A37" s="22"/>
      <c r="B37" s="22"/>
      <c r="C37" s="22"/>
      <c r="D37" s="20"/>
      <c r="E37" s="22"/>
      <c r="F37" s="22"/>
      <c r="G37" s="22"/>
      <c r="H37" s="22"/>
      <c r="I37" s="22"/>
      <c r="J37" s="22"/>
      <c r="K37" s="22"/>
    </row>
    <row r="38" s="59" customFormat="1" ht="20" customHeight="1" spans="1:11">
      <c r="A38" s="22"/>
      <c r="B38" s="22"/>
      <c r="C38" s="22"/>
      <c r="D38" s="20"/>
      <c r="E38" s="22"/>
      <c r="F38" s="22"/>
      <c r="G38" s="22"/>
      <c r="H38" s="22"/>
      <c r="I38" s="22"/>
      <c r="J38" s="22"/>
      <c r="K38" s="22"/>
    </row>
    <row r="39" s="59" customFormat="1" ht="20" customHeight="1" spans="1:11">
      <c r="A39" s="22"/>
      <c r="B39" s="22"/>
      <c r="C39" s="22"/>
      <c r="D39" s="20"/>
      <c r="E39" s="22"/>
      <c r="F39" s="22"/>
      <c r="G39" s="22"/>
      <c r="H39" s="22"/>
      <c r="I39" s="22"/>
      <c r="J39" s="22"/>
      <c r="K39" s="22"/>
    </row>
    <row r="40" s="59" customFormat="1" ht="20" customHeight="1" spans="1:11">
      <c r="A40" s="22"/>
      <c r="B40" s="22"/>
      <c r="C40" s="22"/>
      <c r="D40" s="20"/>
      <c r="E40" s="22"/>
      <c r="F40" s="22"/>
      <c r="G40" s="22"/>
      <c r="H40" s="22"/>
      <c r="I40" s="22"/>
      <c r="J40" s="22"/>
      <c r="K40" s="22"/>
    </row>
    <row r="41" s="59" customFormat="1" ht="20" customHeight="1" spans="1:11">
      <c r="A41" s="22"/>
      <c r="B41" s="22"/>
      <c r="C41" s="22"/>
      <c r="D41" s="20"/>
      <c r="E41" s="22"/>
      <c r="F41" s="22"/>
      <c r="G41" s="22"/>
      <c r="H41" s="22"/>
      <c r="I41" s="22"/>
      <c r="J41" s="22"/>
      <c r="K41" s="22"/>
    </row>
    <row r="42" s="59" customFormat="1" ht="20" customHeight="1" spans="1:11">
      <c r="A42" s="22"/>
      <c r="B42" s="22"/>
      <c r="C42" s="22"/>
      <c r="D42" s="20"/>
      <c r="E42" s="22"/>
      <c r="F42" s="22"/>
      <c r="G42" s="22"/>
      <c r="H42" s="22"/>
      <c r="I42" s="22"/>
      <c r="J42" s="22"/>
      <c r="K42" s="22"/>
    </row>
    <row r="43" s="59" customFormat="1" ht="20" customHeight="1" spans="1:11">
      <c r="A43" s="22"/>
      <c r="B43" s="22"/>
      <c r="C43" s="22"/>
      <c r="D43" s="20"/>
      <c r="E43" s="22"/>
      <c r="F43" s="22"/>
      <c r="G43" s="22"/>
      <c r="H43" s="22"/>
      <c r="I43" s="22"/>
      <c r="J43" s="22"/>
      <c r="K43" s="22"/>
    </row>
    <row r="44" s="59" customFormat="1" ht="20" customHeight="1" spans="1:11">
      <c r="A44" s="22"/>
      <c r="B44" s="22"/>
      <c r="C44" s="22"/>
      <c r="D44" s="20"/>
      <c r="E44" s="22"/>
      <c r="F44" s="22"/>
      <c r="G44" s="22"/>
      <c r="H44" s="22"/>
      <c r="I44" s="22"/>
      <c r="J44" s="22"/>
      <c r="K44" s="22"/>
    </row>
    <row r="45" s="59" customFormat="1" ht="20" customHeight="1" spans="1:11">
      <c r="A45" s="22"/>
      <c r="B45" s="22"/>
      <c r="C45" s="22"/>
      <c r="D45" s="20"/>
      <c r="E45" s="22"/>
      <c r="F45" s="22"/>
      <c r="G45" s="22"/>
      <c r="H45" s="22"/>
      <c r="I45" s="22"/>
      <c r="J45" s="22"/>
      <c r="K45" s="22"/>
    </row>
    <row r="46" s="59" customFormat="1" ht="20" customHeight="1" spans="1:11">
      <c r="A46" s="22"/>
      <c r="B46" s="22"/>
      <c r="C46" s="22"/>
      <c r="D46" s="20"/>
      <c r="E46" s="22"/>
      <c r="F46" s="22"/>
      <c r="G46" s="22"/>
      <c r="H46" s="22"/>
      <c r="I46" s="22"/>
      <c r="J46" s="22"/>
      <c r="K46" s="22"/>
    </row>
    <row r="47" s="59" customFormat="1" ht="20" customHeight="1" spans="1:11">
      <c r="A47" s="22"/>
      <c r="B47" s="22"/>
      <c r="C47" s="22"/>
      <c r="D47" s="20"/>
      <c r="E47" s="22"/>
      <c r="F47" s="22"/>
      <c r="G47" s="22"/>
      <c r="H47" s="22"/>
      <c r="I47" s="22"/>
      <c r="J47" s="22"/>
      <c r="K47" s="22"/>
    </row>
    <row r="48" s="59" customFormat="1" ht="20" customHeight="1" spans="1:11">
      <c r="A48" s="22"/>
      <c r="B48" s="22"/>
      <c r="C48" s="22"/>
      <c r="D48" s="20"/>
      <c r="E48" s="22"/>
      <c r="F48" s="22"/>
      <c r="G48" s="22"/>
      <c r="H48" s="22"/>
      <c r="I48" s="22"/>
      <c r="J48" s="22"/>
      <c r="K48" s="22"/>
    </row>
    <row r="49" s="59" customFormat="1" ht="20" customHeight="1" spans="1:11">
      <c r="A49" s="22"/>
      <c r="B49" s="22"/>
      <c r="C49" s="22"/>
      <c r="D49" s="20"/>
      <c r="E49" s="22"/>
      <c r="F49" s="22"/>
      <c r="G49" s="22"/>
      <c r="H49" s="22"/>
      <c r="I49" s="22"/>
      <c r="J49" s="22"/>
      <c r="K49" s="22"/>
    </row>
    <row r="50" s="59" customFormat="1" ht="20" customHeight="1" spans="1:11">
      <c r="A50" s="22"/>
      <c r="B50" s="22"/>
      <c r="C50" s="22"/>
      <c r="D50" s="20"/>
      <c r="E50" s="22"/>
      <c r="F50" s="22"/>
      <c r="G50" s="22"/>
      <c r="H50" s="22"/>
      <c r="I50" s="22"/>
      <c r="J50" s="22"/>
      <c r="K50" s="22"/>
    </row>
    <row r="51" s="59" customFormat="1" ht="20" customHeight="1" spans="1:11">
      <c r="A51" s="22"/>
      <c r="B51" s="22"/>
      <c r="C51" s="22"/>
      <c r="D51" s="20"/>
      <c r="E51" s="22"/>
      <c r="F51" s="22"/>
      <c r="G51" s="22"/>
      <c r="H51" s="22"/>
      <c r="I51" s="22"/>
      <c r="J51" s="22"/>
      <c r="K51" s="22"/>
    </row>
    <row r="52" s="59" customFormat="1" ht="20" customHeight="1" spans="1:11">
      <c r="A52" s="22"/>
      <c r="B52" s="22"/>
      <c r="C52" s="22"/>
      <c r="D52" s="20"/>
      <c r="E52" s="22"/>
      <c r="F52" s="22"/>
      <c r="G52" s="22"/>
      <c r="H52" s="22"/>
      <c r="I52" s="22"/>
      <c r="J52" s="22"/>
      <c r="K52" s="22"/>
    </row>
    <row r="53" s="59" customFormat="1" ht="20" customHeight="1" spans="1:11">
      <c r="A53" s="22"/>
      <c r="B53" s="22"/>
      <c r="C53" s="22"/>
      <c r="D53" s="20"/>
      <c r="E53" s="22"/>
      <c r="F53" s="22"/>
      <c r="G53" s="22"/>
      <c r="H53" s="22"/>
      <c r="I53" s="22"/>
      <c r="J53" s="22"/>
      <c r="K53" s="22"/>
    </row>
    <row r="54" s="59" customFormat="1" ht="20" customHeight="1" spans="1:11">
      <c r="A54" s="22"/>
      <c r="B54" s="22"/>
      <c r="C54" s="22"/>
      <c r="D54" s="20"/>
      <c r="E54" s="22"/>
      <c r="F54" s="22"/>
      <c r="G54" s="22"/>
      <c r="H54" s="22"/>
      <c r="I54" s="22"/>
      <c r="J54" s="22"/>
      <c r="K54" s="22"/>
    </row>
    <row r="55" s="59" customFormat="1" ht="20" customHeight="1" spans="1:11">
      <c r="A55" s="22"/>
      <c r="B55" s="22"/>
      <c r="C55" s="22"/>
      <c r="D55" s="20"/>
      <c r="E55" s="22"/>
      <c r="F55" s="22"/>
      <c r="G55" s="22"/>
      <c r="H55" s="22"/>
      <c r="I55" s="22"/>
      <c r="J55" s="22"/>
      <c r="K55" s="22"/>
    </row>
    <row r="56" s="59" customFormat="1" ht="20" customHeight="1" spans="1:11">
      <c r="A56" s="22"/>
      <c r="B56" s="22"/>
      <c r="C56" s="22"/>
      <c r="D56" s="20"/>
      <c r="E56" s="22"/>
      <c r="F56" s="22"/>
      <c r="G56" s="22"/>
      <c r="H56" s="22"/>
      <c r="I56" s="22"/>
      <c r="J56" s="22"/>
      <c r="K56" s="22"/>
    </row>
    <row r="57" s="59" customFormat="1" ht="20" customHeight="1" spans="1:11">
      <c r="A57" s="22"/>
      <c r="B57" s="22"/>
      <c r="C57" s="22"/>
      <c r="D57" s="20"/>
      <c r="E57" s="22"/>
      <c r="F57" s="22"/>
      <c r="G57" s="22"/>
      <c r="H57" s="22"/>
      <c r="I57" s="22"/>
      <c r="J57" s="22"/>
      <c r="K57" s="22"/>
    </row>
    <row r="58" s="59" customFormat="1" ht="20" customHeight="1" spans="1:11">
      <c r="A58" s="22"/>
      <c r="B58" s="22"/>
      <c r="C58" s="22"/>
      <c r="D58" s="20"/>
      <c r="E58" s="22"/>
      <c r="F58" s="22"/>
      <c r="G58" s="22"/>
      <c r="H58" s="22"/>
      <c r="I58" s="22"/>
      <c r="J58" s="22"/>
      <c r="K58" s="22"/>
    </row>
    <row r="59" s="59" customFormat="1" ht="20" customHeight="1" spans="1:11">
      <c r="A59" s="22"/>
      <c r="B59" s="22"/>
      <c r="C59" s="22"/>
      <c r="D59" s="20"/>
      <c r="E59" s="22"/>
      <c r="F59" s="22"/>
      <c r="G59" s="22"/>
      <c r="H59" s="22"/>
      <c r="I59" s="22"/>
      <c r="J59" s="22"/>
      <c r="K59" s="22"/>
    </row>
    <row r="60" s="59" customFormat="1" ht="20" customHeight="1" spans="1:11">
      <c r="A60" s="22"/>
      <c r="B60" s="22"/>
      <c r="C60" s="22"/>
      <c r="D60" s="20"/>
      <c r="E60" s="22"/>
      <c r="F60" s="22"/>
      <c r="G60" s="22"/>
      <c r="H60" s="22"/>
      <c r="I60" s="22"/>
      <c r="J60" s="22"/>
      <c r="K60" s="22"/>
    </row>
    <row r="61" s="59" customFormat="1" ht="20" customHeight="1" spans="1:11">
      <c r="A61" s="22"/>
      <c r="B61" s="22"/>
      <c r="C61" s="22"/>
      <c r="D61" s="20"/>
      <c r="E61" s="22"/>
      <c r="F61" s="22"/>
      <c r="G61" s="22"/>
      <c r="H61" s="22"/>
      <c r="I61" s="22"/>
      <c r="J61" s="22"/>
      <c r="K61" s="22"/>
    </row>
    <row r="62" s="59" customFormat="1" ht="20" customHeight="1" spans="1:11">
      <c r="A62" s="22"/>
      <c r="B62" s="22"/>
      <c r="C62" s="22"/>
      <c r="D62" s="20"/>
      <c r="E62" s="22"/>
      <c r="F62" s="22"/>
      <c r="G62" s="22"/>
      <c r="H62" s="22"/>
      <c r="I62" s="22"/>
      <c r="J62" s="22"/>
      <c r="K62" s="22"/>
    </row>
    <row r="63" s="59" customFormat="1" ht="20" customHeight="1" spans="1:11">
      <c r="A63" s="22"/>
      <c r="B63" s="22"/>
      <c r="C63" s="22"/>
      <c r="D63" s="20"/>
      <c r="E63" s="22"/>
      <c r="F63" s="22"/>
      <c r="G63" s="22"/>
      <c r="H63" s="22"/>
      <c r="I63" s="22"/>
      <c r="J63" s="22"/>
      <c r="K63" s="22"/>
    </row>
    <row r="64" s="59" customFormat="1" ht="20" customHeight="1" spans="1:11">
      <c r="A64" s="22"/>
      <c r="B64" s="22"/>
      <c r="C64" s="22"/>
      <c r="D64" s="20"/>
      <c r="E64" s="22"/>
      <c r="F64" s="22"/>
      <c r="G64" s="22"/>
      <c r="H64" s="22"/>
      <c r="I64" s="22"/>
      <c r="J64" s="22"/>
      <c r="K64" s="22"/>
    </row>
    <row r="65" s="59" customFormat="1" ht="20" customHeight="1" spans="1:11">
      <c r="A65" s="22"/>
      <c r="B65" s="22"/>
      <c r="C65" s="22"/>
      <c r="D65" s="20"/>
      <c r="E65" s="22"/>
      <c r="F65" s="22"/>
      <c r="G65" s="22"/>
      <c r="H65" s="22"/>
      <c r="I65" s="22"/>
      <c r="J65" s="22"/>
      <c r="K65" s="22"/>
    </row>
    <row r="66" s="59" customFormat="1" ht="20" customHeight="1" spans="1:11">
      <c r="A66" s="22"/>
      <c r="B66" s="22"/>
      <c r="C66" s="22"/>
      <c r="D66" s="20"/>
      <c r="E66" s="22"/>
      <c r="F66" s="22"/>
      <c r="G66" s="22"/>
      <c r="H66" s="22"/>
      <c r="I66" s="22"/>
      <c r="J66" s="22"/>
      <c r="K66" s="22"/>
    </row>
    <row r="67" s="59" customFormat="1" ht="20" customHeight="1" spans="1:11">
      <c r="A67" s="22"/>
      <c r="B67" s="22"/>
      <c r="C67" s="22"/>
      <c r="D67" s="20"/>
      <c r="E67" s="22"/>
      <c r="F67" s="22"/>
      <c r="G67" s="22"/>
      <c r="H67" s="22"/>
      <c r="I67" s="22"/>
      <c r="J67" s="22"/>
      <c r="K67" s="22"/>
    </row>
    <row r="68" s="59" customFormat="1" ht="20" customHeight="1" spans="1:11">
      <c r="A68" s="22"/>
      <c r="B68" s="22"/>
      <c r="C68" s="22"/>
      <c r="D68" s="20"/>
      <c r="E68" s="22"/>
      <c r="F68" s="22"/>
      <c r="G68" s="22"/>
      <c r="H68" s="22"/>
      <c r="I68" s="22"/>
      <c r="J68" s="22"/>
      <c r="K68" s="22"/>
    </row>
    <row r="69" s="59" customFormat="1" ht="20" customHeight="1" spans="1:11">
      <c r="A69" s="22"/>
      <c r="B69" s="22"/>
      <c r="C69" s="22"/>
      <c r="D69" s="20"/>
      <c r="E69" s="22"/>
      <c r="F69" s="22"/>
      <c r="G69" s="22"/>
      <c r="H69" s="22"/>
      <c r="I69" s="22"/>
      <c r="J69" s="22"/>
      <c r="K69" s="22"/>
    </row>
    <row r="70" s="59" customFormat="1" ht="20" customHeight="1" spans="1:11">
      <c r="A70" s="22"/>
      <c r="B70" s="22"/>
      <c r="C70" s="22"/>
      <c r="D70" s="20"/>
      <c r="E70" s="22"/>
      <c r="F70" s="22"/>
      <c r="G70" s="22"/>
      <c r="H70" s="22"/>
      <c r="I70" s="22"/>
      <c r="J70" s="22"/>
      <c r="K70" s="22"/>
    </row>
    <row r="71" s="59" customFormat="1" ht="20" customHeight="1" spans="1:11">
      <c r="A71" s="22"/>
      <c r="B71" s="22"/>
      <c r="C71" s="22"/>
      <c r="D71" s="20"/>
      <c r="E71" s="22"/>
      <c r="F71" s="22"/>
      <c r="G71" s="22"/>
      <c r="H71" s="22"/>
      <c r="I71" s="22"/>
      <c r="J71" s="22"/>
      <c r="K71" s="22"/>
    </row>
    <row r="72" s="59" customFormat="1" ht="20" customHeight="1" spans="1:11">
      <c r="A72" s="22"/>
      <c r="B72" s="22"/>
      <c r="C72" s="22"/>
      <c r="D72" s="20"/>
      <c r="E72" s="22"/>
      <c r="F72" s="22"/>
      <c r="G72" s="22"/>
      <c r="H72" s="22"/>
      <c r="I72" s="22"/>
      <c r="J72" s="22"/>
      <c r="K72" s="22"/>
    </row>
    <row r="73" s="59" customFormat="1" ht="20" customHeight="1" spans="1:11">
      <c r="A73" s="22"/>
      <c r="B73" s="22"/>
      <c r="C73" s="22"/>
      <c r="D73" s="20"/>
      <c r="E73" s="22"/>
      <c r="F73" s="22"/>
      <c r="G73" s="22"/>
      <c r="H73" s="22"/>
      <c r="I73" s="22"/>
      <c r="J73" s="22"/>
      <c r="K73" s="22"/>
    </row>
    <row r="74" s="59" customFormat="1" ht="20" customHeight="1" spans="1:11">
      <c r="A74" s="22"/>
      <c r="B74" s="22"/>
      <c r="C74" s="22"/>
      <c r="D74" s="20"/>
      <c r="E74" s="22"/>
      <c r="F74" s="22"/>
      <c r="G74" s="22"/>
      <c r="H74" s="22"/>
      <c r="I74" s="22"/>
      <c r="J74" s="22"/>
      <c r="K74" s="22"/>
    </row>
    <row r="75" s="59" customFormat="1" ht="20" customHeight="1" spans="1:11">
      <c r="A75" s="22"/>
      <c r="B75" s="22"/>
      <c r="C75" s="22"/>
      <c r="D75" s="20"/>
      <c r="E75" s="22"/>
      <c r="F75" s="22"/>
      <c r="G75" s="22"/>
      <c r="H75" s="22"/>
      <c r="I75" s="22"/>
      <c r="J75" s="22"/>
      <c r="K75" s="22"/>
    </row>
    <row r="76" s="59" customFormat="1" ht="20" customHeight="1" spans="1:11">
      <c r="A76" s="22"/>
      <c r="B76" s="22"/>
      <c r="C76" s="22"/>
      <c r="D76" s="20"/>
      <c r="E76" s="22"/>
      <c r="F76" s="22"/>
      <c r="G76" s="22"/>
      <c r="H76" s="22"/>
      <c r="I76" s="22"/>
      <c r="J76" s="22"/>
      <c r="K76" s="22"/>
    </row>
    <row r="77" s="59" customFormat="1" ht="20" customHeight="1" spans="1:11">
      <c r="A77" s="22"/>
      <c r="B77" s="22"/>
      <c r="C77" s="22"/>
      <c r="D77" s="20"/>
      <c r="E77" s="22"/>
      <c r="F77" s="22"/>
      <c r="G77" s="22"/>
      <c r="H77" s="22"/>
      <c r="I77" s="22"/>
      <c r="J77" s="22"/>
      <c r="K77" s="22"/>
    </row>
    <row r="78" s="59" customFormat="1" ht="20" customHeight="1" spans="1:11">
      <c r="A78" s="22"/>
      <c r="B78" s="22"/>
      <c r="C78" s="22"/>
      <c r="D78" s="20"/>
      <c r="E78" s="22"/>
      <c r="F78" s="22"/>
      <c r="G78" s="22"/>
      <c r="H78" s="22"/>
      <c r="I78" s="22"/>
      <c r="J78" s="22"/>
      <c r="K78" s="22"/>
    </row>
    <row r="79" s="59" customFormat="1" ht="20" customHeight="1" spans="1:11">
      <c r="A79" s="22"/>
      <c r="B79" s="22"/>
      <c r="C79" s="22"/>
      <c r="D79" s="20"/>
      <c r="E79" s="22"/>
      <c r="F79" s="22"/>
      <c r="G79" s="22"/>
      <c r="H79" s="22"/>
      <c r="I79" s="22"/>
      <c r="J79" s="22"/>
      <c r="K79" s="22"/>
    </row>
    <row r="80" s="59" customFormat="1" ht="20" customHeight="1" spans="1:11">
      <c r="A80" s="22"/>
      <c r="B80" s="22"/>
      <c r="C80" s="22"/>
      <c r="D80" s="20"/>
      <c r="E80" s="22"/>
      <c r="F80" s="22"/>
      <c r="G80" s="22"/>
      <c r="H80" s="22"/>
      <c r="I80" s="22"/>
      <c r="J80" s="22"/>
      <c r="K80" s="22"/>
    </row>
    <row r="81" s="59" customFormat="1" ht="20" customHeight="1" spans="1:11">
      <c r="A81" s="22"/>
      <c r="B81" s="22"/>
      <c r="C81" s="22"/>
      <c r="D81" s="20"/>
      <c r="E81" s="22"/>
      <c r="F81" s="22"/>
      <c r="G81" s="22"/>
      <c r="H81" s="22"/>
      <c r="I81" s="22"/>
      <c r="J81" s="22"/>
      <c r="K81" s="22"/>
    </row>
    <row r="82" s="59" customFormat="1" ht="20" customHeight="1" spans="1:11">
      <c r="A82" s="22"/>
      <c r="B82" s="22"/>
      <c r="C82" s="22"/>
      <c r="D82" s="20"/>
      <c r="E82" s="22"/>
      <c r="F82" s="22"/>
      <c r="G82" s="22"/>
      <c r="H82" s="22"/>
      <c r="I82" s="22"/>
      <c r="J82" s="22"/>
      <c r="K82" s="22"/>
    </row>
    <row r="83" s="59" customFormat="1" ht="20" customHeight="1" spans="1:11">
      <c r="A83" s="22"/>
      <c r="B83" s="22"/>
      <c r="C83" s="22"/>
      <c r="D83" s="20"/>
      <c r="E83" s="22"/>
      <c r="F83" s="22"/>
      <c r="G83" s="22"/>
      <c r="H83" s="22"/>
      <c r="I83" s="22"/>
      <c r="J83" s="22"/>
      <c r="K83" s="22"/>
    </row>
    <row r="84" s="59" customFormat="1" ht="20" customHeight="1" spans="1:11">
      <c r="A84" s="22"/>
      <c r="B84" s="22"/>
      <c r="C84" s="22"/>
      <c r="D84" s="20"/>
      <c r="E84" s="22"/>
      <c r="F84" s="22"/>
      <c r="G84" s="22"/>
      <c r="H84" s="22"/>
      <c r="I84" s="22"/>
      <c r="J84" s="22"/>
      <c r="K84" s="22"/>
    </row>
    <row r="85" s="59" customFormat="1" ht="20" customHeight="1" spans="1:11">
      <c r="A85" s="22"/>
      <c r="B85" s="22"/>
      <c r="C85" s="22"/>
      <c r="D85" s="20"/>
      <c r="E85" s="22"/>
      <c r="F85" s="22"/>
      <c r="G85" s="22"/>
      <c r="H85" s="22"/>
      <c r="I85" s="22"/>
      <c r="J85" s="22"/>
      <c r="K85" s="22"/>
    </row>
    <row r="86" s="59" customFormat="1" ht="20" customHeight="1" spans="1:11">
      <c r="A86" s="22"/>
      <c r="B86" s="22"/>
      <c r="C86" s="22"/>
      <c r="D86" s="20"/>
      <c r="E86" s="22"/>
      <c r="F86" s="22"/>
      <c r="G86" s="22"/>
      <c r="H86" s="22"/>
      <c r="I86" s="22"/>
      <c r="J86" s="22"/>
      <c r="K86" s="22"/>
    </row>
    <row r="87" s="59" customFormat="1" ht="20" customHeight="1" spans="1:11">
      <c r="A87" s="22"/>
      <c r="B87" s="22"/>
      <c r="C87" s="22"/>
      <c r="D87" s="20"/>
      <c r="E87" s="22"/>
      <c r="F87" s="22"/>
      <c r="G87" s="22"/>
      <c r="H87" s="22"/>
      <c r="I87" s="22"/>
      <c r="J87" s="22"/>
      <c r="K87" s="22"/>
    </row>
    <row r="88" s="59" customFormat="1" ht="20" customHeight="1" spans="1:11">
      <c r="A88" s="22"/>
      <c r="B88" s="22"/>
      <c r="C88" s="22"/>
      <c r="D88" s="20"/>
      <c r="E88" s="22"/>
      <c r="F88" s="22"/>
      <c r="G88" s="22"/>
      <c r="H88" s="22"/>
      <c r="I88" s="22"/>
      <c r="J88" s="22"/>
      <c r="K88" s="22"/>
    </row>
    <row r="89" s="59" customFormat="1" ht="20" customHeight="1" spans="1:11">
      <c r="A89" s="22"/>
      <c r="B89" s="22"/>
      <c r="C89" s="22"/>
      <c r="D89" s="20"/>
      <c r="E89" s="22"/>
      <c r="F89" s="22"/>
      <c r="G89" s="22"/>
      <c r="H89" s="22"/>
      <c r="I89" s="22"/>
      <c r="J89" s="22"/>
      <c r="K89" s="22"/>
    </row>
    <row r="90" s="59" customFormat="1" ht="20" customHeight="1" spans="1:11">
      <c r="A90" s="22"/>
      <c r="B90" s="22"/>
      <c r="C90" s="22"/>
      <c r="D90" s="20"/>
      <c r="E90" s="22"/>
      <c r="F90" s="22"/>
      <c r="G90" s="22"/>
      <c r="H90" s="22"/>
      <c r="I90" s="22"/>
      <c r="J90" s="22"/>
      <c r="K90" s="22"/>
    </row>
    <row r="91" s="59" customFormat="1" ht="20" customHeight="1" spans="1:11">
      <c r="A91" s="22"/>
      <c r="B91" s="22"/>
      <c r="C91" s="22"/>
      <c r="D91" s="20"/>
      <c r="E91" s="22"/>
      <c r="F91" s="22"/>
      <c r="G91" s="22"/>
      <c r="H91" s="22"/>
      <c r="I91" s="22"/>
      <c r="J91" s="22"/>
      <c r="K91" s="22"/>
    </row>
    <row r="92" s="59" customFormat="1" ht="20" customHeight="1" spans="1:11">
      <c r="A92" s="22"/>
      <c r="B92" s="22"/>
      <c r="C92" s="22"/>
      <c r="D92" s="20"/>
      <c r="E92" s="22"/>
      <c r="F92" s="22"/>
      <c r="G92" s="22"/>
      <c r="H92" s="22"/>
      <c r="I92" s="22"/>
      <c r="J92" s="22"/>
      <c r="K92" s="22"/>
    </row>
    <row r="93" s="59" customFormat="1" ht="20" customHeight="1" spans="1:11">
      <c r="A93" s="22"/>
      <c r="B93" s="22"/>
      <c r="C93" s="22"/>
      <c r="D93" s="20"/>
      <c r="E93" s="22"/>
      <c r="F93" s="22"/>
      <c r="G93" s="22"/>
      <c r="H93" s="22"/>
      <c r="I93" s="22"/>
      <c r="J93" s="22"/>
      <c r="K93" s="22"/>
    </row>
    <row r="94" s="59" customFormat="1" ht="20" customHeight="1" spans="1:11">
      <c r="A94" s="22"/>
      <c r="B94" s="22"/>
      <c r="C94" s="22"/>
      <c r="D94" s="20"/>
      <c r="E94" s="22"/>
      <c r="F94" s="22"/>
      <c r="G94" s="22"/>
      <c r="H94" s="22"/>
      <c r="I94" s="22"/>
      <c r="J94" s="22"/>
      <c r="K94" s="22"/>
    </row>
    <row r="95" s="59" customFormat="1" ht="20" customHeight="1" spans="1:11">
      <c r="A95" s="22"/>
      <c r="B95" s="22"/>
      <c r="C95" s="22"/>
      <c r="D95" s="20"/>
      <c r="E95" s="22"/>
      <c r="F95" s="22"/>
      <c r="G95" s="22"/>
      <c r="H95" s="22"/>
      <c r="I95" s="22"/>
      <c r="J95" s="22"/>
      <c r="K95" s="22"/>
    </row>
    <row r="96" s="59" customFormat="1" ht="20" customHeight="1" spans="1:11">
      <c r="A96" s="22"/>
      <c r="B96" s="22"/>
      <c r="C96" s="22"/>
      <c r="D96" s="20"/>
      <c r="E96" s="22"/>
      <c r="F96" s="22"/>
      <c r="G96" s="22"/>
      <c r="H96" s="22"/>
      <c r="I96" s="22"/>
      <c r="J96" s="22"/>
      <c r="K96" s="22"/>
    </row>
    <row r="97" s="59" customFormat="1" ht="20" customHeight="1" spans="1:11">
      <c r="A97" s="22"/>
      <c r="B97" s="22"/>
      <c r="C97" s="22"/>
      <c r="D97" s="20"/>
      <c r="E97" s="22"/>
      <c r="F97" s="22"/>
      <c r="G97" s="22"/>
      <c r="H97" s="22"/>
      <c r="I97" s="22"/>
      <c r="J97" s="22"/>
      <c r="K97" s="22"/>
    </row>
    <row r="98" s="59" customFormat="1" ht="20" customHeight="1" spans="1:11">
      <c r="A98" s="22"/>
      <c r="B98" s="22"/>
      <c r="C98" s="22"/>
      <c r="D98" s="20"/>
      <c r="E98" s="22"/>
      <c r="F98" s="22"/>
      <c r="G98" s="22"/>
      <c r="H98" s="22"/>
      <c r="I98" s="22"/>
      <c r="J98" s="22"/>
      <c r="K98" s="22"/>
    </row>
    <row r="99" s="59" customFormat="1" ht="20" customHeight="1" spans="1:11">
      <c r="A99" s="22"/>
      <c r="B99" s="22"/>
      <c r="C99" s="22"/>
      <c r="D99" s="20"/>
      <c r="E99" s="22"/>
      <c r="F99" s="22"/>
      <c r="G99" s="22"/>
      <c r="H99" s="22"/>
      <c r="I99" s="22"/>
      <c r="J99" s="22"/>
      <c r="K99" s="22"/>
    </row>
    <row r="100" s="59" customFormat="1" ht="20" customHeight="1" spans="1:11">
      <c r="A100" s="22"/>
      <c r="B100" s="22"/>
      <c r="C100" s="22"/>
      <c r="D100" s="20"/>
      <c r="E100" s="22"/>
      <c r="F100" s="22"/>
      <c r="G100" s="22"/>
      <c r="H100" s="22"/>
      <c r="I100" s="22"/>
      <c r="J100" s="22"/>
      <c r="K100" s="22"/>
    </row>
    <row r="101" s="59" customFormat="1" ht="20" customHeight="1" spans="1:11">
      <c r="A101" s="22"/>
      <c r="B101" s="22"/>
      <c r="C101" s="22"/>
      <c r="D101" s="20"/>
      <c r="E101" s="22"/>
      <c r="F101" s="22"/>
      <c r="G101" s="22"/>
      <c r="H101" s="22"/>
      <c r="I101" s="22"/>
      <c r="J101" s="22"/>
      <c r="K101" s="22"/>
    </row>
    <row r="102" s="59" customFormat="1" ht="20" customHeight="1" spans="1:11">
      <c r="A102" s="22"/>
      <c r="B102" s="22"/>
      <c r="C102" s="22"/>
      <c r="D102" s="20"/>
      <c r="E102" s="22"/>
      <c r="F102" s="22"/>
      <c r="G102" s="22"/>
      <c r="H102" s="22"/>
      <c r="I102" s="22"/>
      <c r="J102" s="22"/>
      <c r="K102" s="22"/>
    </row>
    <row r="103" s="59" customFormat="1" ht="20" customHeight="1" spans="1:11">
      <c r="A103" s="22"/>
      <c r="B103" s="22"/>
      <c r="C103" s="22"/>
      <c r="D103" s="20"/>
      <c r="E103" s="22"/>
      <c r="F103" s="22"/>
      <c r="G103" s="22"/>
      <c r="H103" s="22"/>
      <c r="I103" s="22"/>
      <c r="J103" s="22"/>
      <c r="K103" s="22"/>
    </row>
    <row r="104" s="59" customFormat="1" ht="20" customHeight="1" spans="1:11">
      <c r="A104" s="22"/>
      <c r="B104" s="22"/>
      <c r="C104" s="22"/>
      <c r="D104" s="20"/>
      <c r="E104" s="22"/>
      <c r="F104" s="22"/>
      <c r="G104" s="22"/>
      <c r="H104" s="22"/>
      <c r="I104" s="22"/>
      <c r="J104" s="22"/>
      <c r="K104" s="22"/>
    </row>
    <row r="105" s="59" customFormat="1" ht="20" customHeight="1" spans="1:11">
      <c r="A105" s="22"/>
      <c r="B105" s="22"/>
      <c r="C105" s="22"/>
      <c r="D105" s="20"/>
      <c r="E105" s="22"/>
      <c r="F105" s="22"/>
      <c r="G105" s="22"/>
      <c r="H105" s="22"/>
      <c r="I105" s="22"/>
      <c r="J105" s="22"/>
      <c r="K105" s="22"/>
    </row>
    <row r="106" s="59" customFormat="1" ht="20" customHeight="1" spans="1:11">
      <c r="A106" s="22"/>
      <c r="B106" s="22"/>
      <c r="C106" s="22"/>
      <c r="D106" s="20"/>
      <c r="E106" s="22"/>
      <c r="F106" s="22"/>
      <c r="G106" s="22"/>
      <c r="H106" s="22"/>
      <c r="I106" s="22"/>
      <c r="J106" s="22"/>
      <c r="K106" s="22"/>
    </row>
    <row r="107" s="59" customFormat="1" ht="20" customHeight="1" spans="1:11">
      <c r="A107" s="22"/>
      <c r="B107" s="22"/>
      <c r="C107" s="22"/>
      <c r="D107" s="20"/>
      <c r="E107" s="22"/>
      <c r="F107" s="22"/>
      <c r="G107" s="22"/>
      <c r="H107" s="22"/>
      <c r="I107" s="22"/>
      <c r="J107" s="22"/>
      <c r="K107" s="22"/>
    </row>
    <row r="108" s="59" customFormat="1" ht="20" customHeight="1" spans="1:11">
      <c r="A108" s="22"/>
      <c r="B108" s="22"/>
      <c r="C108" s="22"/>
      <c r="D108" s="20"/>
      <c r="E108" s="22"/>
      <c r="F108" s="22"/>
      <c r="G108" s="22"/>
      <c r="H108" s="22"/>
      <c r="I108" s="22"/>
      <c r="J108" s="22"/>
      <c r="K108" s="22"/>
    </row>
    <row r="109" s="59" customFormat="1" ht="20" customHeight="1" spans="1:11">
      <c r="A109" s="22"/>
      <c r="B109" s="22"/>
      <c r="C109" s="22"/>
      <c r="D109" s="20"/>
      <c r="E109" s="22"/>
      <c r="F109" s="22"/>
      <c r="G109" s="22"/>
      <c r="H109" s="22"/>
      <c r="I109" s="22"/>
      <c r="J109" s="22"/>
      <c r="K109" s="22"/>
    </row>
    <row r="110" s="59" customFormat="1" ht="20" customHeight="1" spans="1:11">
      <c r="A110" s="22"/>
      <c r="B110" s="22"/>
      <c r="C110" s="22"/>
      <c r="D110" s="20"/>
      <c r="E110" s="22"/>
      <c r="F110" s="22"/>
      <c r="G110" s="22"/>
      <c r="H110" s="22"/>
      <c r="I110" s="22"/>
      <c r="J110" s="22"/>
      <c r="K110" s="22"/>
    </row>
    <row r="111" s="59" customFormat="1" ht="20" customHeight="1" spans="1:11">
      <c r="A111" s="22"/>
      <c r="B111" s="22"/>
      <c r="C111" s="22"/>
      <c r="D111" s="20"/>
      <c r="E111" s="22"/>
      <c r="F111" s="22"/>
      <c r="G111" s="22"/>
      <c r="H111" s="22"/>
      <c r="I111" s="22"/>
      <c r="J111" s="22"/>
      <c r="K111" s="22"/>
    </row>
    <row r="112" s="59" customFormat="1" ht="20" customHeight="1" spans="1:11">
      <c r="A112" s="22"/>
      <c r="B112" s="22"/>
      <c r="C112" s="22"/>
      <c r="D112" s="20"/>
      <c r="E112" s="22"/>
      <c r="F112" s="22"/>
      <c r="G112" s="22"/>
      <c r="H112" s="22"/>
      <c r="I112" s="22"/>
      <c r="J112" s="22"/>
      <c r="K112" s="22"/>
    </row>
    <row r="113" s="59" customFormat="1" ht="20" customHeight="1" spans="1:11">
      <c r="A113" s="22"/>
      <c r="B113" s="22"/>
      <c r="C113" s="22"/>
      <c r="D113" s="20"/>
      <c r="E113" s="22"/>
      <c r="F113" s="22"/>
      <c r="G113" s="22"/>
      <c r="H113" s="22"/>
      <c r="I113" s="22"/>
      <c r="J113" s="22"/>
      <c r="K113" s="22"/>
    </row>
    <row r="114" s="59" customFormat="1" ht="20" customHeight="1" spans="1:11">
      <c r="A114" s="22"/>
      <c r="B114" s="22"/>
      <c r="C114" s="22"/>
      <c r="D114" s="20"/>
      <c r="E114" s="22"/>
      <c r="F114" s="22"/>
      <c r="G114" s="22"/>
      <c r="H114" s="22"/>
      <c r="I114" s="22"/>
      <c r="J114" s="22"/>
      <c r="K114" s="22"/>
    </row>
    <row r="115" s="59" customFormat="1" ht="20" customHeight="1" spans="1:11">
      <c r="A115" s="22"/>
      <c r="B115" s="22"/>
      <c r="C115" s="22"/>
      <c r="D115" s="20"/>
      <c r="E115" s="22"/>
      <c r="F115" s="22"/>
      <c r="G115" s="22"/>
      <c r="H115" s="22"/>
      <c r="I115" s="22"/>
      <c r="J115" s="22"/>
      <c r="K115" s="22"/>
    </row>
    <row r="116" s="59" customFormat="1" ht="20" customHeight="1" spans="1:11">
      <c r="A116" s="22"/>
      <c r="B116" s="22"/>
      <c r="C116" s="22"/>
      <c r="D116" s="20"/>
      <c r="E116" s="22"/>
      <c r="F116" s="22"/>
      <c r="G116" s="22"/>
      <c r="H116" s="22"/>
      <c r="I116" s="22"/>
      <c r="J116" s="22"/>
      <c r="K116" s="22"/>
    </row>
    <row r="117" s="59" customFormat="1" ht="20" customHeight="1" spans="1:11">
      <c r="A117" s="22"/>
      <c r="B117" s="22"/>
      <c r="C117" s="22"/>
      <c r="D117" s="20"/>
      <c r="E117" s="22"/>
      <c r="F117" s="22"/>
      <c r="G117" s="22"/>
      <c r="H117" s="22"/>
      <c r="I117" s="22"/>
      <c r="J117" s="22"/>
      <c r="K117" s="22"/>
    </row>
    <row r="118" s="59" customFormat="1" ht="20" customHeight="1" spans="1:11">
      <c r="A118" s="22"/>
      <c r="B118" s="22"/>
      <c r="C118" s="22"/>
      <c r="D118" s="20"/>
      <c r="E118" s="22"/>
      <c r="F118" s="22"/>
      <c r="G118" s="22"/>
      <c r="H118" s="22"/>
      <c r="I118" s="22"/>
      <c r="J118" s="22"/>
      <c r="K118" s="22"/>
    </row>
    <row r="119" s="59" customFormat="1" ht="20" customHeight="1" spans="1:11">
      <c r="A119" s="22"/>
      <c r="B119" s="22"/>
      <c r="C119" s="22"/>
      <c r="D119" s="20"/>
      <c r="E119" s="22"/>
      <c r="F119" s="22"/>
      <c r="G119" s="22"/>
      <c r="H119" s="22"/>
      <c r="I119" s="22"/>
      <c r="J119" s="22"/>
      <c r="K119" s="22"/>
    </row>
    <row r="120" s="59" customFormat="1" ht="20" customHeight="1" spans="1:11">
      <c r="A120" s="22"/>
      <c r="B120" s="22"/>
      <c r="C120" s="22"/>
      <c r="D120" s="20"/>
      <c r="E120" s="22"/>
      <c r="F120" s="22"/>
      <c r="G120" s="22"/>
      <c r="H120" s="22"/>
      <c r="I120" s="22"/>
      <c r="J120" s="22"/>
      <c r="K120" s="22"/>
    </row>
    <row r="121" s="59" customFormat="1" ht="20" customHeight="1" spans="1:11">
      <c r="A121" s="22"/>
      <c r="B121" s="22"/>
      <c r="C121" s="22"/>
      <c r="D121" s="20"/>
      <c r="E121" s="22"/>
      <c r="F121" s="22"/>
      <c r="G121" s="22"/>
      <c r="H121" s="22"/>
      <c r="I121" s="22"/>
      <c r="J121" s="22"/>
      <c r="K121" s="22"/>
    </row>
    <row r="122" s="59" customFormat="1" ht="20" customHeight="1" spans="1:11">
      <c r="A122" s="22"/>
      <c r="B122" s="22"/>
      <c r="C122" s="22"/>
      <c r="D122" s="20"/>
      <c r="E122" s="22"/>
      <c r="F122" s="22"/>
      <c r="G122" s="22"/>
      <c r="H122" s="22"/>
      <c r="I122" s="22"/>
      <c r="J122" s="22"/>
      <c r="K122" s="22"/>
    </row>
    <row r="123" s="59" customFormat="1" ht="20" customHeight="1" spans="1:11">
      <c r="A123" s="22"/>
      <c r="B123" s="22"/>
      <c r="C123" s="22"/>
      <c r="D123" s="20"/>
      <c r="E123" s="22"/>
      <c r="F123" s="22"/>
      <c r="G123" s="22"/>
      <c r="H123" s="22"/>
      <c r="I123" s="22"/>
      <c r="J123" s="22"/>
      <c r="K123" s="22"/>
    </row>
    <row r="124" s="59" customFormat="1" ht="20" customHeight="1" spans="1:11">
      <c r="A124" s="22"/>
      <c r="B124" s="22"/>
      <c r="C124" s="22"/>
      <c r="D124" s="20"/>
      <c r="E124" s="22"/>
      <c r="F124" s="22"/>
      <c r="G124" s="22"/>
      <c r="H124" s="22"/>
      <c r="I124" s="22"/>
      <c r="J124" s="22"/>
      <c r="K124" s="22"/>
    </row>
    <row r="125" s="59" customFormat="1" ht="20" customHeight="1" spans="1:11">
      <c r="A125" s="22"/>
      <c r="B125" s="22"/>
      <c r="C125" s="22"/>
      <c r="D125" s="20"/>
      <c r="E125" s="22"/>
      <c r="F125" s="22"/>
      <c r="G125" s="22"/>
      <c r="H125" s="22"/>
      <c r="I125" s="22"/>
      <c r="J125" s="22"/>
      <c r="K125" s="22"/>
    </row>
    <row r="126" s="59" customFormat="1" ht="20" customHeight="1" spans="1:11">
      <c r="A126" s="22"/>
      <c r="B126" s="22"/>
      <c r="C126" s="22"/>
      <c r="D126" s="20"/>
      <c r="E126" s="22"/>
      <c r="F126" s="22"/>
      <c r="G126" s="22"/>
      <c r="H126" s="22"/>
      <c r="I126" s="22"/>
      <c r="J126" s="22"/>
      <c r="K126" s="22"/>
    </row>
    <row r="127" s="59" customFormat="1" ht="20" customHeight="1" spans="1:11">
      <c r="A127" s="22"/>
      <c r="B127" s="22"/>
      <c r="C127" s="22"/>
      <c r="D127" s="20"/>
      <c r="E127" s="22"/>
      <c r="F127" s="22"/>
      <c r="G127" s="22"/>
      <c r="H127" s="22"/>
      <c r="I127" s="22"/>
      <c r="J127" s="22"/>
      <c r="K127" s="22"/>
    </row>
    <row r="128" s="59" customFormat="1" ht="20" customHeight="1" spans="1:11">
      <c r="A128" s="22"/>
      <c r="B128" s="22"/>
      <c r="C128" s="22"/>
      <c r="D128" s="20"/>
      <c r="E128" s="22"/>
      <c r="F128" s="22"/>
      <c r="G128" s="22"/>
      <c r="H128" s="22"/>
      <c r="I128" s="22"/>
      <c r="J128" s="22"/>
      <c r="K128" s="22"/>
    </row>
    <row r="129" s="59" customFormat="1" ht="20" customHeight="1" spans="1:11">
      <c r="A129" s="22"/>
      <c r="B129" s="22"/>
      <c r="C129" s="22"/>
      <c r="D129" s="20"/>
      <c r="E129" s="22"/>
      <c r="F129" s="22"/>
      <c r="G129" s="22"/>
      <c r="H129" s="22"/>
      <c r="I129" s="22"/>
      <c r="J129" s="22"/>
      <c r="K129" s="22"/>
    </row>
    <row r="130" s="59" customFormat="1" ht="20" customHeight="1" spans="1:11">
      <c r="A130" s="22"/>
      <c r="B130" s="22"/>
      <c r="C130" s="22"/>
      <c r="D130" s="20"/>
      <c r="E130" s="22"/>
      <c r="F130" s="22"/>
      <c r="G130" s="22"/>
      <c r="H130" s="22"/>
      <c r="I130" s="22"/>
      <c r="J130" s="22"/>
      <c r="K130" s="22"/>
    </row>
    <row r="131" s="59" customFormat="1" ht="20" customHeight="1" spans="1:11">
      <c r="A131" s="22"/>
      <c r="B131" s="22"/>
      <c r="C131" s="22"/>
      <c r="D131" s="20"/>
      <c r="E131" s="22"/>
      <c r="F131" s="22"/>
      <c r="G131" s="22"/>
      <c r="H131" s="22"/>
      <c r="I131" s="22"/>
      <c r="J131" s="22"/>
      <c r="K131" s="22"/>
    </row>
    <row r="132" s="59" customFormat="1" ht="20" customHeight="1" spans="1:11">
      <c r="A132" s="22"/>
      <c r="B132" s="22"/>
      <c r="C132" s="22"/>
      <c r="D132" s="20"/>
      <c r="E132" s="22"/>
      <c r="F132" s="22"/>
      <c r="G132" s="22"/>
      <c r="H132" s="22"/>
      <c r="I132" s="22"/>
      <c r="J132" s="22"/>
      <c r="K132" s="22"/>
    </row>
    <row r="133" s="59" customFormat="1" ht="20" customHeight="1" spans="1:11">
      <c r="A133" s="22"/>
      <c r="B133" s="22"/>
      <c r="C133" s="22"/>
      <c r="D133" s="20"/>
      <c r="E133" s="22"/>
      <c r="F133" s="22"/>
      <c r="G133" s="22"/>
      <c r="H133" s="22"/>
      <c r="I133" s="22"/>
      <c r="J133" s="22"/>
      <c r="K133" s="22"/>
    </row>
    <row r="134" s="59" customFormat="1" ht="20" customHeight="1" spans="1:11">
      <c r="A134" s="22"/>
      <c r="B134" s="22"/>
      <c r="C134" s="22"/>
      <c r="D134" s="20"/>
      <c r="E134" s="22"/>
      <c r="F134" s="22"/>
      <c r="G134" s="22"/>
      <c r="H134" s="22"/>
      <c r="I134" s="22"/>
      <c r="J134" s="22"/>
      <c r="K134" s="22"/>
    </row>
    <row r="135" s="59" customFormat="1" ht="20" customHeight="1" spans="1:11">
      <c r="A135" s="22"/>
      <c r="B135" s="22"/>
      <c r="C135" s="22"/>
      <c r="D135" s="20"/>
      <c r="E135" s="22"/>
      <c r="F135" s="22"/>
      <c r="G135" s="22"/>
      <c r="H135" s="22"/>
      <c r="I135" s="22"/>
      <c r="J135" s="22"/>
      <c r="K135" s="22"/>
    </row>
    <row r="136" s="59" customFormat="1" ht="20" customHeight="1" spans="1:11">
      <c r="A136" s="22"/>
      <c r="B136" s="22"/>
      <c r="C136" s="22"/>
      <c r="D136" s="20"/>
      <c r="E136" s="22"/>
      <c r="F136" s="22"/>
      <c r="G136" s="22"/>
      <c r="H136" s="22"/>
      <c r="I136" s="22"/>
      <c r="J136" s="22"/>
      <c r="K136" s="22"/>
    </row>
    <row r="137" s="59" customFormat="1" ht="20" customHeight="1" spans="1:11">
      <c r="A137" s="22"/>
      <c r="B137" s="22"/>
      <c r="C137" s="22"/>
      <c r="D137" s="20"/>
      <c r="E137" s="22"/>
      <c r="F137" s="22"/>
      <c r="G137" s="22"/>
      <c r="H137" s="22"/>
      <c r="I137" s="22"/>
      <c r="J137" s="22"/>
      <c r="K137" s="22"/>
    </row>
    <row r="138" s="59" customFormat="1" ht="20" customHeight="1" spans="1:11">
      <c r="A138" s="22"/>
      <c r="B138" s="22"/>
      <c r="C138" s="22"/>
      <c r="D138" s="20"/>
      <c r="E138" s="22"/>
      <c r="F138" s="22"/>
      <c r="G138" s="22"/>
      <c r="H138" s="22"/>
      <c r="I138" s="22"/>
      <c r="J138" s="22"/>
      <c r="K138" s="22"/>
    </row>
    <row r="139" s="59" customFormat="1" ht="20" customHeight="1" spans="1:11">
      <c r="A139" s="22"/>
      <c r="B139" s="22"/>
      <c r="C139" s="22"/>
      <c r="D139" s="20"/>
      <c r="E139" s="22"/>
      <c r="F139" s="22"/>
      <c r="G139" s="22"/>
      <c r="H139" s="22"/>
      <c r="I139" s="22"/>
      <c r="J139" s="22"/>
      <c r="K139" s="22"/>
    </row>
    <row r="140" s="59" customFormat="1" ht="20" customHeight="1" spans="1:11">
      <c r="A140" s="22"/>
      <c r="B140" s="22"/>
      <c r="C140" s="22"/>
      <c r="D140" s="20"/>
      <c r="E140" s="22"/>
      <c r="F140" s="22"/>
      <c r="G140" s="22"/>
      <c r="H140" s="22"/>
      <c r="I140" s="22"/>
      <c r="J140" s="22"/>
      <c r="K140" s="22"/>
    </row>
    <row r="141" s="59" customFormat="1" ht="20" customHeight="1" spans="1:11">
      <c r="A141" s="22"/>
      <c r="B141" s="22"/>
      <c r="C141" s="22"/>
      <c r="D141" s="20"/>
      <c r="E141" s="22"/>
      <c r="F141" s="22"/>
      <c r="G141" s="22"/>
      <c r="H141" s="22"/>
      <c r="I141" s="22"/>
      <c r="J141" s="22"/>
      <c r="K141" s="22"/>
    </row>
    <row r="142" s="59" customFormat="1" ht="20" customHeight="1" spans="1:11">
      <c r="A142" s="22"/>
      <c r="B142" s="22"/>
      <c r="C142" s="22"/>
      <c r="D142" s="20"/>
      <c r="E142" s="22"/>
      <c r="F142" s="22"/>
      <c r="G142" s="22"/>
      <c r="H142" s="22"/>
      <c r="I142" s="22"/>
      <c r="J142" s="22"/>
      <c r="K142" s="22"/>
    </row>
    <row r="143" s="59" customFormat="1" ht="20" customHeight="1" spans="1:11">
      <c r="A143" s="22"/>
      <c r="B143" s="22"/>
      <c r="C143" s="22"/>
      <c r="D143" s="20"/>
      <c r="E143" s="22"/>
      <c r="F143" s="22"/>
      <c r="G143" s="22"/>
      <c r="H143" s="22"/>
      <c r="I143" s="22"/>
      <c r="J143" s="22"/>
      <c r="K143" s="22"/>
    </row>
    <row r="144" s="59" customFormat="1" ht="20" customHeight="1" spans="1:11">
      <c r="A144" s="22"/>
      <c r="B144" s="22"/>
      <c r="C144" s="22"/>
      <c r="D144" s="20"/>
      <c r="E144" s="22"/>
      <c r="F144" s="22"/>
      <c r="G144" s="22"/>
      <c r="H144" s="22"/>
      <c r="I144" s="22"/>
      <c r="J144" s="22"/>
      <c r="K144" s="22"/>
    </row>
    <row r="145" s="59" customFormat="1" ht="20" customHeight="1" spans="1:11">
      <c r="A145" s="22"/>
      <c r="B145" s="22"/>
      <c r="C145" s="22"/>
      <c r="D145" s="20"/>
      <c r="E145" s="22"/>
      <c r="F145" s="22"/>
      <c r="G145" s="22"/>
      <c r="H145" s="22"/>
      <c r="I145" s="22"/>
      <c r="J145" s="22"/>
      <c r="K145" s="22"/>
    </row>
    <row r="146" s="59" customFormat="1" ht="20" customHeight="1" spans="1:11">
      <c r="A146" s="22"/>
      <c r="B146" s="22"/>
      <c r="C146" s="22"/>
      <c r="D146" s="20"/>
      <c r="E146" s="22"/>
      <c r="F146" s="22"/>
      <c r="G146" s="22"/>
      <c r="H146" s="22"/>
      <c r="I146" s="22"/>
      <c r="J146" s="22"/>
      <c r="K146" s="22"/>
    </row>
    <row r="147" s="59" customFormat="1" ht="20" customHeight="1" spans="1:11">
      <c r="A147" s="22"/>
      <c r="B147" s="22"/>
      <c r="C147" s="22"/>
      <c r="D147" s="20"/>
      <c r="E147" s="22"/>
      <c r="F147" s="22"/>
      <c r="G147" s="22"/>
      <c r="H147" s="22"/>
      <c r="I147" s="22"/>
      <c r="J147" s="22"/>
      <c r="K147" s="22"/>
    </row>
    <row r="148" s="59" customFormat="1" ht="20" customHeight="1" spans="1:11">
      <c r="A148" s="22"/>
      <c r="B148" s="22"/>
      <c r="C148" s="22"/>
      <c r="D148" s="20"/>
      <c r="E148" s="22"/>
      <c r="F148" s="22"/>
      <c r="G148" s="22"/>
      <c r="H148" s="22"/>
      <c r="I148" s="22"/>
      <c r="J148" s="22"/>
      <c r="K148" s="22"/>
    </row>
    <row r="149" s="59" customFormat="1" ht="20" customHeight="1" spans="1:11">
      <c r="A149" s="22"/>
      <c r="B149" s="22"/>
      <c r="C149" s="22"/>
      <c r="D149" s="20"/>
      <c r="E149" s="22"/>
      <c r="F149" s="22"/>
      <c r="G149" s="22"/>
      <c r="H149" s="22"/>
      <c r="I149" s="22"/>
      <c r="J149" s="22"/>
      <c r="K149" s="22"/>
    </row>
    <row r="150" s="59" customFormat="1" ht="20" customHeight="1" spans="1:11">
      <c r="A150" s="22"/>
      <c r="B150" s="22"/>
      <c r="C150" s="22"/>
      <c r="D150" s="20"/>
      <c r="E150" s="22"/>
      <c r="F150" s="22"/>
      <c r="G150" s="22"/>
      <c r="H150" s="22"/>
      <c r="I150" s="22"/>
      <c r="J150" s="22"/>
      <c r="K150" s="22"/>
    </row>
    <row r="151" s="59" customFormat="1" ht="20" customHeight="1" spans="1:11">
      <c r="A151" s="22"/>
      <c r="B151" s="22"/>
      <c r="C151" s="22"/>
      <c r="D151" s="20"/>
      <c r="E151" s="22"/>
      <c r="F151" s="22"/>
      <c r="G151" s="22"/>
      <c r="H151" s="22"/>
      <c r="I151" s="22"/>
      <c r="J151" s="22"/>
      <c r="K151" s="22"/>
    </row>
    <row r="152" s="59" customFormat="1" ht="20" customHeight="1" spans="1:11">
      <c r="A152" s="22"/>
      <c r="B152" s="22"/>
      <c r="C152" s="22"/>
      <c r="D152" s="20"/>
      <c r="E152" s="22"/>
      <c r="F152" s="22"/>
      <c r="G152" s="22"/>
      <c r="H152" s="22"/>
      <c r="I152" s="22"/>
      <c r="J152" s="22"/>
      <c r="K152" s="22"/>
    </row>
    <row r="153" s="59" customFormat="1" ht="20" customHeight="1" spans="1:11">
      <c r="A153" s="22"/>
      <c r="B153" s="22"/>
      <c r="C153" s="22"/>
      <c r="D153" s="20"/>
      <c r="E153" s="22"/>
      <c r="F153" s="22"/>
      <c r="G153" s="22"/>
      <c r="H153" s="22"/>
      <c r="I153" s="22"/>
      <c r="J153" s="22"/>
      <c r="K153" s="22"/>
    </row>
    <row r="154" s="59" customFormat="1" ht="20" customHeight="1" spans="1:11">
      <c r="A154" s="22"/>
      <c r="B154" s="22"/>
      <c r="C154" s="22"/>
      <c r="D154" s="20"/>
      <c r="E154" s="22"/>
      <c r="F154" s="22"/>
      <c r="G154" s="22"/>
      <c r="H154" s="22"/>
      <c r="I154" s="22"/>
      <c r="J154" s="22"/>
      <c r="K154" s="22"/>
    </row>
    <row r="155" s="59" customFormat="1" ht="20" customHeight="1" spans="1:11">
      <c r="A155" s="22"/>
      <c r="B155" s="22"/>
      <c r="C155" s="22"/>
      <c r="D155" s="20"/>
      <c r="E155" s="22"/>
      <c r="F155" s="22"/>
      <c r="G155" s="22"/>
      <c r="H155" s="22"/>
      <c r="I155" s="22"/>
      <c r="J155" s="22"/>
      <c r="K155" s="22"/>
    </row>
    <row r="156" s="59" customFormat="1" ht="20" customHeight="1" spans="1:11">
      <c r="A156" s="22"/>
      <c r="B156" s="22"/>
      <c r="C156" s="22"/>
      <c r="D156" s="20"/>
      <c r="E156" s="22"/>
      <c r="F156" s="22"/>
      <c r="G156" s="22"/>
      <c r="H156" s="22"/>
      <c r="I156" s="22"/>
      <c r="J156" s="22"/>
      <c r="K156" s="22"/>
    </row>
    <row r="157" s="59" customFormat="1" ht="20" customHeight="1" spans="1:11">
      <c r="A157" s="22"/>
      <c r="B157" s="22"/>
      <c r="C157" s="22"/>
      <c r="D157" s="20"/>
      <c r="E157" s="22"/>
      <c r="F157" s="22"/>
      <c r="G157" s="22"/>
      <c r="H157" s="22"/>
      <c r="I157" s="22"/>
      <c r="J157" s="22"/>
      <c r="K157" s="22"/>
    </row>
    <row r="158" s="59" customFormat="1" ht="20" customHeight="1" spans="1:11">
      <c r="A158" s="22"/>
      <c r="B158" s="22"/>
      <c r="C158" s="22"/>
      <c r="D158" s="20"/>
      <c r="E158" s="22"/>
      <c r="F158" s="22"/>
      <c r="G158" s="22"/>
      <c r="H158" s="22"/>
      <c r="I158" s="22"/>
      <c r="J158" s="22"/>
      <c r="K158" s="22"/>
    </row>
    <row r="159" s="59" customFormat="1" ht="20" customHeight="1" spans="1:11">
      <c r="A159" s="22"/>
      <c r="B159" s="22"/>
      <c r="C159" s="22"/>
      <c r="D159" s="20"/>
      <c r="E159" s="22"/>
      <c r="F159" s="22"/>
      <c r="G159" s="22"/>
      <c r="H159" s="22"/>
      <c r="I159" s="22"/>
      <c r="J159" s="22"/>
      <c r="K159" s="22"/>
    </row>
    <row r="160" s="59" customFormat="1" ht="20" customHeight="1" spans="1:11">
      <c r="A160" s="22"/>
      <c r="B160" s="22"/>
      <c r="C160" s="22"/>
      <c r="D160" s="20"/>
      <c r="E160" s="22"/>
      <c r="F160" s="22"/>
      <c r="G160" s="22"/>
      <c r="H160" s="22"/>
      <c r="I160" s="22"/>
      <c r="J160" s="22"/>
      <c r="K160" s="22"/>
    </row>
    <row r="161" s="59" customFormat="1" ht="20" customHeight="1" spans="1:11">
      <c r="A161" s="22"/>
      <c r="B161" s="22"/>
      <c r="C161" s="22"/>
      <c r="D161" s="20"/>
      <c r="E161" s="22"/>
      <c r="F161" s="22"/>
      <c r="G161" s="22"/>
      <c r="H161" s="22"/>
      <c r="I161" s="22"/>
      <c r="J161" s="22"/>
      <c r="K161" s="22"/>
    </row>
    <row r="162" s="59" customFormat="1" ht="20" customHeight="1" spans="1:11">
      <c r="A162" s="22"/>
      <c r="B162" s="22"/>
      <c r="C162" s="22"/>
      <c r="D162" s="20"/>
      <c r="E162" s="22"/>
      <c r="F162" s="22"/>
      <c r="G162" s="22"/>
      <c r="H162" s="22"/>
      <c r="I162" s="22"/>
      <c r="J162" s="22"/>
      <c r="K162" s="22"/>
    </row>
    <row r="163" s="59" customFormat="1" ht="20" customHeight="1" spans="1:11">
      <c r="A163" s="22"/>
      <c r="B163" s="22"/>
      <c r="C163" s="22"/>
      <c r="D163" s="20"/>
      <c r="E163" s="22"/>
      <c r="F163" s="22"/>
      <c r="G163" s="22"/>
      <c r="H163" s="22"/>
      <c r="I163" s="22"/>
      <c r="J163" s="22"/>
      <c r="K163" s="22"/>
    </row>
    <row r="164" s="59" customFormat="1" ht="20" customHeight="1" spans="1:11">
      <c r="A164" s="22"/>
      <c r="B164" s="22"/>
      <c r="C164" s="22"/>
      <c r="D164" s="20"/>
      <c r="E164" s="22"/>
      <c r="F164" s="22"/>
      <c r="G164" s="22"/>
      <c r="H164" s="22"/>
      <c r="I164" s="22"/>
      <c r="J164" s="22"/>
      <c r="K164" s="22"/>
    </row>
    <row r="165" s="59" customFormat="1" ht="20" customHeight="1" spans="1:11">
      <c r="A165" s="22"/>
      <c r="B165" s="22"/>
      <c r="C165" s="22"/>
      <c r="D165" s="20"/>
      <c r="E165" s="22"/>
      <c r="F165" s="22"/>
      <c r="G165" s="22"/>
      <c r="H165" s="22"/>
      <c r="I165" s="22"/>
      <c r="J165" s="22"/>
      <c r="K165" s="22"/>
    </row>
    <row r="166" s="59" customFormat="1" ht="20" customHeight="1" spans="1:11">
      <c r="A166" s="22"/>
      <c r="B166" s="22"/>
      <c r="C166" s="22"/>
      <c r="D166" s="20"/>
      <c r="E166" s="22"/>
      <c r="F166" s="22"/>
      <c r="G166" s="22"/>
      <c r="H166" s="22"/>
      <c r="I166" s="22"/>
      <c r="J166" s="22"/>
      <c r="K166" s="22"/>
    </row>
    <row r="167" s="59" customFormat="1" ht="20" customHeight="1" spans="1:11">
      <c r="A167" s="22"/>
      <c r="B167" s="22"/>
      <c r="C167" s="22"/>
      <c r="D167" s="20"/>
      <c r="E167" s="22"/>
      <c r="F167" s="22"/>
      <c r="G167" s="22"/>
      <c r="H167" s="22"/>
      <c r="I167" s="22"/>
      <c r="J167" s="22"/>
      <c r="K167" s="22"/>
    </row>
    <row r="168" s="59" customFormat="1" ht="20" customHeight="1" spans="1:11">
      <c r="A168" s="22"/>
      <c r="B168" s="22"/>
      <c r="C168" s="22"/>
      <c r="D168" s="20"/>
      <c r="E168" s="22"/>
      <c r="F168" s="22"/>
      <c r="G168" s="22"/>
      <c r="H168" s="22"/>
      <c r="I168" s="22"/>
      <c r="J168" s="22"/>
      <c r="K168" s="22"/>
    </row>
    <row r="169" s="59" customFormat="1" ht="20" customHeight="1" spans="1:11">
      <c r="A169" s="22"/>
      <c r="B169" s="22"/>
      <c r="C169" s="22"/>
      <c r="D169" s="20"/>
      <c r="E169" s="22"/>
      <c r="F169" s="22"/>
      <c r="G169" s="22"/>
      <c r="H169" s="22"/>
      <c r="I169" s="22"/>
      <c r="J169" s="22"/>
      <c r="K169" s="22"/>
    </row>
    <row r="170" s="59" customFormat="1" ht="20" customHeight="1" spans="1:11">
      <c r="A170" s="22"/>
      <c r="B170" s="22"/>
      <c r="C170" s="22"/>
      <c r="D170" s="20"/>
      <c r="E170" s="22"/>
      <c r="F170" s="22"/>
      <c r="G170" s="22"/>
      <c r="H170" s="22"/>
      <c r="I170" s="22"/>
      <c r="J170" s="22"/>
      <c r="K170" s="22"/>
    </row>
    <row r="171" s="59" customFormat="1" ht="20" customHeight="1" spans="1:11">
      <c r="A171" s="22"/>
      <c r="B171" s="22"/>
      <c r="C171" s="22"/>
      <c r="D171" s="20"/>
      <c r="E171" s="22"/>
      <c r="F171" s="22"/>
      <c r="G171" s="22"/>
      <c r="H171" s="22"/>
      <c r="I171" s="22"/>
      <c r="J171" s="22"/>
      <c r="K171" s="22"/>
    </row>
    <row r="172" s="59" customFormat="1" ht="20" customHeight="1" spans="1:11">
      <c r="A172" s="22"/>
      <c r="B172" s="22"/>
      <c r="C172" s="22"/>
      <c r="D172" s="20"/>
      <c r="E172" s="22"/>
      <c r="F172" s="22"/>
      <c r="G172" s="22"/>
      <c r="H172" s="22"/>
      <c r="I172" s="22"/>
      <c r="J172" s="22"/>
      <c r="K172" s="22"/>
    </row>
    <row r="173" s="59" customFormat="1" ht="20" customHeight="1" spans="1:11">
      <c r="A173" s="22"/>
      <c r="B173" s="22"/>
      <c r="C173" s="22"/>
      <c r="D173" s="20"/>
      <c r="E173" s="22"/>
      <c r="F173" s="22"/>
      <c r="G173" s="22"/>
      <c r="H173" s="22"/>
      <c r="I173" s="22"/>
      <c r="J173" s="22"/>
      <c r="K173" s="22"/>
    </row>
    <row r="174" s="59" customFormat="1" ht="20" customHeight="1" spans="1:11">
      <c r="A174" s="22"/>
      <c r="B174" s="22"/>
      <c r="C174" s="22"/>
      <c r="D174" s="20"/>
      <c r="E174" s="22"/>
      <c r="F174" s="22"/>
      <c r="G174" s="22"/>
      <c r="H174" s="22"/>
      <c r="I174" s="22"/>
      <c r="J174" s="22"/>
      <c r="K174" s="22"/>
    </row>
    <row r="175" s="59" customFormat="1" ht="20" customHeight="1" spans="1:11">
      <c r="A175" s="22"/>
      <c r="B175" s="22"/>
      <c r="C175" s="22"/>
      <c r="D175" s="20"/>
      <c r="E175" s="22"/>
      <c r="F175" s="22"/>
      <c r="G175" s="22"/>
      <c r="H175" s="22"/>
      <c r="I175" s="22"/>
      <c r="J175" s="22"/>
      <c r="K175" s="22"/>
    </row>
    <row r="176" s="59" customFormat="1" ht="20" customHeight="1" spans="1:11">
      <c r="A176" s="22"/>
      <c r="B176" s="22"/>
      <c r="C176" s="22"/>
      <c r="D176" s="20"/>
      <c r="E176" s="22"/>
      <c r="F176" s="22"/>
      <c r="G176" s="22"/>
      <c r="H176" s="22"/>
      <c r="I176" s="22"/>
      <c r="J176" s="22"/>
      <c r="K176" s="22"/>
    </row>
    <row r="177" s="59" customFormat="1" ht="20" customHeight="1" spans="1:11">
      <c r="A177" s="22"/>
      <c r="B177" s="22"/>
      <c r="C177" s="22"/>
      <c r="D177" s="20"/>
      <c r="E177" s="22"/>
      <c r="F177" s="22"/>
      <c r="G177" s="22"/>
      <c r="H177" s="22"/>
      <c r="I177" s="22"/>
      <c r="J177" s="22"/>
      <c r="K177" s="22"/>
    </row>
    <row r="178" s="59" customFormat="1" ht="20" customHeight="1" spans="1:11">
      <c r="A178" s="22"/>
      <c r="B178" s="22"/>
      <c r="C178" s="22"/>
      <c r="D178" s="20"/>
      <c r="E178" s="22"/>
      <c r="F178" s="22"/>
      <c r="G178" s="22"/>
      <c r="H178" s="22"/>
      <c r="I178" s="22"/>
      <c r="J178" s="22"/>
      <c r="K178" s="22"/>
    </row>
    <row r="179" s="59" customFormat="1" ht="20" customHeight="1" spans="1:11">
      <c r="A179" s="22"/>
      <c r="B179" s="22"/>
      <c r="C179" s="22"/>
      <c r="D179" s="20"/>
      <c r="E179" s="22"/>
      <c r="F179" s="22"/>
      <c r="G179" s="22"/>
      <c r="H179" s="22"/>
      <c r="I179" s="22"/>
      <c r="J179" s="22"/>
      <c r="K179" s="22"/>
    </row>
    <row r="180" s="59" customFormat="1" ht="20" customHeight="1" spans="1:11">
      <c r="A180" s="22"/>
      <c r="B180" s="22"/>
      <c r="C180" s="22"/>
      <c r="D180" s="20"/>
      <c r="E180" s="22"/>
      <c r="F180" s="22"/>
      <c r="G180" s="22"/>
      <c r="H180" s="22"/>
      <c r="I180" s="22"/>
      <c r="J180" s="22"/>
      <c r="K180" s="22"/>
    </row>
    <row r="181" s="59" customFormat="1" ht="20" customHeight="1" spans="1:11">
      <c r="A181" s="22"/>
      <c r="B181" s="22"/>
      <c r="C181" s="22"/>
      <c r="D181" s="20"/>
      <c r="E181" s="22"/>
      <c r="F181" s="22"/>
      <c r="G181" s="22"/>
      <c r="H181" s="22"/>
      <c r="I181" s="22"/>
      <c r="J181" s="22"/>
      <c r="K181" s="22"/>
    </row>
    <row r="182" s="59" customFormat="1" ht="20" customHeight="1" spans="1:11">
      <c r="A182" s="22"/>
      <c r="B182" s="22"/>
      <c r="C182" s="22"/>
      <c r="D182" s="20"/>
      <c r="E182" s="22"/>
      <c r="F182" s="22"/>
      <c r="G182" s="22"/>
      <c r="H182" s="22"/>
      <c r="I182" s="22"/>
      <c r="J182" s="22"/>
      <c r="K182" s="22"/>
    </row>
    <row r="183" s="59" customFormat="1" ht="20" customHeight="1" spans="1:11">
      <c r="A183" s="22"/>
      <c r="B183" s="22"/>
      <c r="C183" s="22"/>
      <c r="D183" s="20"/>
      <c r="E183" s="22"/>
      <c r="F183" s="22"/>
      <c r="G183" s="22"/>
      <c r="H183" s="22"/>
      <c r="I183" s="22"/>
      <c r="J183" s="22"/>
      <c r="K183" s="22"/>
    </row>
    <row r="184" s="59" customFormat="1" ht="20" customHeight="1" spans="1:11">
      <c r="A184" s="22"/>
      <c r="B184" s="22"/>
      <c r="C184" s="22"/>
      <c r="D184" s="20"/>
      <c r="E184" s="22"/>
      <c r="F184" s="22"/>
      <c r="G184" s="22"/>
      <c r="H184" s="22"/>
      <c r="I184" s="22"/>
      <c r="J184" s="22"/>
      <c r="K184" s="22"/>
    </row>
    <row r="185" s="59" customFormat="1" ht="20" customHeight="1" spans="1:11">
      <c r="A185" s="22"/>
      <c r="B185" s="22"/>
      <c r="C185" s="22"/>
      <c r="D185" s="20"/>
      <c r="E185" s="22"/>
      <c r="F185" s="22"/>
      <c r="G185" s="22"/>
      <c r="H185" s="22"/>
      <c r="I185" s="22"/>
      <c r="J185" s="22"/>
      <c r="K185" s="22"/>
    </row>
    <row r="186" s="59" customFormat="1" ht="20" customHeight="1" spans="1:11">
      <c r="A186" s="22"/>
      <c r="B186" s="22"/>
      <c r="C186" s="22"/>
      <c r="D186" s="20"/>
      <c r="E186" s="22"/>
      <c r="F186" s="22"/>
      <c r="G186" s="22"/>
      <c r="H186" s="22"/>
      <c r="I186" s="22"/>
      <c r="J186" s="22"/>
      <c r="K186" s="22"/>
    </row>
    <row r="187" s="59" customFormat="1" ht="20" customHeight="1" spans="1:11">
      <c r="A187" s="22"/>
      <c r="B187" s="22"/>
      <c r="C187" s="22"/>
      <c r="D187" s="20"/>
      <c r="E187" s="22"/>
      <c r="F187" s="22"/>
      <c r="G187" s="22"/>
      <c r="H187" s="22"/>
      <c r="I187" s="22"/>
      <c r="J187" s="22"/>
      <c r="K187" s="22"/>
    </row>
    <row r="188" s="59" customFormat="1" ht="20" customHeight="1" spans="1:11">
      <c r="A188" s="22"/>
      <c r="B188" s="22"/>
      <c r="C188" s="22"/>
      <c r="D188" s="20"/>
      <c r="E188" s="22"/>
      <c r="F188" s="22"/>
      <c r="G188" s="22"/>
      <c r="H188" s="22"/>
      <c r="I188" s="22"/>
      <c r="J188" s="22"/>
      <c r="K188" s="22"/>
    </row>
    <row r="189" s="59" customFormat="1" ht="20" customHeight="1" spans="1:11">
      <c r="A189" s="22"/>
      <c r="B189" s="22"/>
      <c r="C189" s="22"/>
      <c r="D189" s="20"/>
      <c r="E189" s="22"/>
      <c r="F189" s="22"/>
      <c r="G189" s="22"/>
      <c r="H189" s="22"/>
      <c r="I189" s="22"/>
      <c r="J189" s="22"/>
      <c r="K189" s="22"/>
    </row>
    <row r="190" s="59" customFormat="1" ht="20" customHeight="1" spans="1:11">
      <c r="A190" s="22"/>
      <c r="B190" s="22"/>
      <c r="C190" s="22"/>
      <c r="D190" s="20"/>
      <c r="E190" s="22"/>
      <c r="F190" s="22"/>
      <c r="G190" s="22"/>
      <c r="H190" s="22"/>
      <c r="I190" s="22"/>
      <c r="J190" s="22"/>
      <c r="K190" s="22"/>
    </row>
    <row r="191" s="59" customFormat="1" ht="20" customHeight="1" spans="1:11">
      <c r="A191" s="22"/>
      <c r="B191" s="22"/>
      <c r="C191" s="22"/>
      <c r="D191" s="20"/>
      <c r="E191" s="22"/>
      <c r="F191" s="22"/>
      <c r="G191" s="22"/>
      <c r="H191" s="22"/>
      <c r="I191" s="22"/>
      <c r="J191" s="22"/>
      <c r="K191" s="22"/>
    </row>
    <row r="192" s="59" customFormat="1" ht="20" customHeight="1" spans="1:11">
      <c r="A192" s="22"/>
      <c r="B192" s="22"/>
      <c r="C192" s="22"/>
      <c r="D192" s="20"/>
      <c r="E192" s="22"/>
      <c r="F192" s="22"/>
      <c r="G192" s="22"/>
      <c r="H192" s="22"/>
      <c r="I192" s="22"/>
      <c r="J192" s="22"/>
      <c r="K192" s="22"/>
    </row>
    <row r="193" s="59" customFormat="1" ht="20" customHeight="1" spans="1:11">
      <c r="A193" s="22"/>
      <c r="B193" s="22"/>
      <c r="C193" s="22"/>
      <c r="D193" s="20"/>
      <c r="E193" s="22"/>
      <c r="F193" s="22"/>
      <c r="G193" s="22"/>
      <c r="H193" s="22"/>
      <c r="I193" s="22"/>
      <c r="J193" s="22"/>
      <c r="K193" s="22"/>
    </row>
    <row r="194" s="59" customFormat="1" ht="20" customHeight="1" spans="1:11">
      <c r="A194" s="22"/>
      <c r="B194" s="22"/>
      <c r="C194" s="22"/>
      <c r="D194" s="20"/>
      <c r="E194" s="22"/>
      <c r="F194" s="22"/>
      <c r="G194" s="22"/>
      <c r="H194" s="22"/>
      <c r="I194" s="22"/>
      <c r="J194" s="22"/>
      <c r="K194" s="22"/>
    </row>
    <row r="195" s="59" customFormat="1" ht="20" customHeight="1" spans="1:11">
      <c r="A195" s="22"/>
      <c r="B195" s="22"/>
      <c r="C195" s="22"/>
      <c r="D195" s="20"/>
      <c r="E195" s="22"/>
      <c r="F195" s="22"/>
      <c r="G195" s="22"/>
      <c r="H195" s="22"/>
      <c r="I195" s="22"/>
      <c r="J195" s="22"/>
      <c r="K195" s="22"/>
    </row>
    <row r="196" s="59" customFormat="1" ht="20" customHeight="1" spans="1:11">
      <c r="A196" s="22"/>
      <c r="B196" s="22"/>
      <c r="C196" s="22"/>
      <c r="D196" s="20"/>
      <c r="E196" s="22"/>
      <c r="F196" s="22"/>
      <c r="G196" s="22"/>
      <c r="H196" s="22"/>
      <c r="I196" s="22"/>
      <c r="J196" s="22"/>
      <c r="K196" s="22"/>
    </row>
    <row r="197" s="59" customFormat="1" ht="20" customHeight="1"/>
    <row r="198" s="59" customFormat="1" ht="20" customHeight="1"/>
  </sheetData>
  <mergeCells count="3">
    <mergeCell ref="A2:H2"/>
    <mergeCell ref="A3:H3"/>
    <mergeCell ref="A21:B21"/>
  </mergeCells>
  <hyperlinks>
    <hyperlink ref="A1" location="'索引目录'!I12" display="返回索引页"/>
    <hyperlink ref="B1" location="'流动负债汇总'!B12" display="返回"/>
  </hyperlinks>
  <pageMargins left="0.7" right="0.7" top="0.75" bottom="0.75" header="0.3" footer="0.3"/>
  <pageSetup paperSize="9" orientation="landscape"/>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2" customWidth="1"/>
    <col min="3" max="3" width="11" customWidth="1"/>
    <col min="4" max="5" width="14" customWidth="1"/>
    <col min="6" max="6" width="9" customWidth="1"/>
    <col min="7" max="7" width="16" customWidth="1"/>
    <col min="8" max="9" width="19" customWidth="1"/>
    <col min="10" max="10" width="14" customWidth="1"/>
    <col min="11" max="11" width="10" customWidth="1"/>
  </cols>
  <sheetData>
    <row r="1" ht="15.6" spans="1:11">
      <c r="A1" s="13" t="s">
        <v>86</v>
      </c>
      <c r="B1" s="14" t="s">
        <v>250</v>
      </c>
      <c r="C1" s="15"/>
      <c r="D1" s="15"/>
      <c r="E1" s="15"/>
      <c r="F1" s="15"/>
      <c r="G1" s="15"/>
      <c r="H1" s="15"/>
      <c r="I1" s="15"/>
      <c r="J1" s="15"/>
      <c r="K1" s="36"/>
    </row>
    <row r="2" ht="30" customHeight="1" spans="1:11">
      <c r="A2" s="16" t="s">
        <v>1922</v>
      </c>
      <c r="B2" s="17"/>
      <c r="C2" s="17"/>
      <c r="D2" s="17"/>
      <c r="E2" s="17"/>
      <c r="F2" s="17"/>
      <c r="G2" s="17"/>
      <c r="H2" s="17"/>
      <c r="I2" s="17"/>
      <c r="J2" s="17"/>
      <c r="K2" s="36"/>
    </row>
    <row r="3" ht="14.25" customHeight="1" spans="1:11">
      <c r="A3" s="40" t="e">
        <f>CONCATENATE(#REF!,#REF!,#REF!,#REF!,#REF!,#REF!,#REF!)</f>
        <v>#REF!</v>
      </c>
      <c r="B3" s="40"/>
      <c r="C3" s="40"/>
      <c r="D3" s="40"/>
      <c r="E3" s="40"/>
      <c r="F3" s="40"/>
      <c r="G3" s="40"/>
      <c r="H3" s="40"/>
      <c r="I3" s="38"/>
      <c r="J3" s="38"/>
      <c r="K3" s="36"/>
    </row>
    <row r="4" ht="15.75" customHeight="1" spans="1:11">
      <c r="A4" s="41" t="e">
        <f>#REF!&amp;#REF!</f>
        <v>#REF!</v>
      </c>
      <c r="B4" s="36"/>
      <c r="C4" s="36"/>
      <c r="D4" s="36"/>
      <c r="E4" s="36"/>
      <c r="F4" s="36"/>
      <c r="G4" s="36"/>
      <c r="H4" s="36"/>
      <c r="I4" s="36"/>
      <c r="J4" s="42" t="s">
        <v>119</v>
      </c>
      <c r="K4" s="36"/>
    </row>
    <row r="5" ht="15.75" customHeight="1" spans="1:11">
      <c r="A5" s="43" t="s">
        <v>183</v>
      </c>
      <c r="B5" s="52" t="s">
        <v>392</v>
      </c>
      <c r="C5" s="43" t="s">
        <v>425</v>
      </c>
      <c r="D5" s="43" t="s">
        <v>431</v>
      </c>
      <c r="E5" s="43" t="s">
        <v>432</v>
      </c>
      <c r="F5" s="52" t="s">
        <v>433</v>
      </c>
      <c r="G5" s="44" t="s">
        <v>333</v>
      </c>
      <c r="H5" s="72" t="s">
        <v>334</v>
      </c>
      <c r="I5" s="43" t="s">
        <v>335</v>
      </c>
      <c r="J5" s="43" t="s">
        <v>186</v>
      </c>
      <c r="K5" s="36"/>
    </row>
    <row r="6" ht="15.75" customHeight="1" spans="1:11">
      <c r="A6" s="46"/>
      <c r="B6" s="47"/>
      <c r="C6" s="48"/>
      <c r="D6" s="56"/>
      <c r="E6" s="46"/>
      <c r="F6" s="46"/>
      <c r="G6" s="55"/>
      <c r="H6" s="57"/>
      <c r="I6" s="56"/>
      <c r="J6" s="47"/>
      <c r="K6" s="36"/>
    </row>
    <row r="7" ht="15.75" customHeight="1" spans="1:11">
      <c r="A7" s="46"/>
      <c r="B7" s="47"/>
      <c r="C7" s="48"/>
      <c r="D7" s="56"/>
      <c r="E7" s="46"/>
      <c r="F7" s="46"/>
      <c r="G7" s="55"/>
      <c r="H7" s="57"/>
      <c r="I7" s="56"/>
      <c r="J7" s="47"/>
      <c r="K7" s="36"/>
    </row>
    <row r="8" ht="15.75" customHeight="1" spans="1:11">
      <c r="A8" s="46"/>
      <c r="B8" s="47"/>
      <c r="C8" s="48"/>
      <c r="D8" s="56"/>
      <c r="E8" s="46"/>
      <c r="F8" s="46"/>
      <c r="G8" s="55"/>
      <c r="H8" s="57"/>
      <c r="I8" s="56"/>
      <c r="J8" s="47"/>
      <c r="K8" s="36"/>
    </row>
    <row r="9" ht="15.75" customHeight="1" spans="1:11">
      <c r="A9" s="46"/>
      <c r="B9" s="47"/>
      <c r="C9" s="48"/>
      <c r="D9" s="56"/>
      <c r="E9" s="46"/>
      <c r="F9" s="46"/>
      <c r="G9" s="55"/>
      <c r="H9" s="57"/>
      <c r="I9" s="56"/>
      <c r="J9" s="47"/>
      <c r="K9" s="36"/>
    </row>
    <row r="10" ht="15.75" customHeight="1" spans="1:11">
      <c r="A10" s="46"/>
      <c r="B10" s="47"/>
      <c r="C10" s="48"/>
      <c r="D10" s="56"/>
      <c r="E10" s="46"/>
      <c r="F10" s="46"/>
      <c r="G10" s="55"/>
      <c r="H10" s="57"/>
      <c r="I10" s="56"/>
      <c r="J10" s="47"/>
      <c r="K10" s="36"/>
    </row>
    <row r="11" ht="15.75" customHeight="1" spans="1:11">
      <c r="A11" s="46"/>
      <c r="B11" s="47"/>
      <c r="C11" s="48"/>
      <c r="D11" s="56"/>
      <c r="E11" s="46"/>
      <c r="F11" s="46"/>
      <c r="G11" s="55"/>
      <c r="H11" s="57"/>
      <c r="I11" s="56"/>
      <c r="J11" s="47"/>
      <c r="K11" s="36"/>
    </row>
    <row r="12" ht="15.75" customHeight="1" spans="1:11">
      <c r="A12" s="46"/>
      <c r="B12" s="47"/>
      <c r="C12" s="48"/>
      <c r="D12" s="56"/>
      <c r="E12" s="46"/>
      <c r="F12" s="46"/>
      <c r="G12" s="55"/>
      <c r="H12" s="57"/>
      <c r="I12" s="56"/>
      <c r="J12" s="47"/>
      <c r="K12" s="36"/>
    </row>
    <row r="13" ht="15.75" customHeight="1" spans="1:11">
      <c r="A13" s="46"/>
      <c r="B13" s="47"/>
      <c r="C13" s="48"/>
      <c r="D13" s="56"/>
      <c r="E13" s="46"/>
      <c r="F13" s="46"/>
      <c r="G13" s="55"/>
      <c r="H13" s="57"/>
      <c r="I13" s="56"/>
      <c r="J13" s="47"/>
      <c r="K13" s="36"/>
    </row>
    <row r="14" ht="15.75" customHeight="1" spans="1:11">
      <c r="A14" s="46"/>
      <c r="B14" s="47"/>
      <c r="C14" s="48"/>
      <c r="D14" s="56"/>
      <c r="E14" s="46"/>
      <c r="F14" s="46"/>
      <c r="G14" s="55"/>
      <c r="H14" s="57"/>
      <c r="I14" s="56"/>
      <c r="J14" s="47"/>
      <c r="K14" s="36"/>
    </row>
    <row r="15" ht="15.75" customHeight="1" spans="1:11">
      <c r="A15" s="46"/>
      <c r="B15" s="47"/>
      <c r="C15" s="48"/>
      <c r="D15" s="56"/>
      <c r="E15" s="46"/>
      <c r="F15" s="46"/>
      <c r="G15" s="55"/>
      <c r="H15" s="57"/>
      <c r="I15" s="56"/>
      <c r="J15" s="47"/>
      <c r="K15" s="36"/>
    </row>
    <row r="16" ht="15.75" customHeight="1" spans="1:11">
      <c r="A16" s="46"/>
      <c r="B16" s="47"/>
      <c r="C16" s="48"/>
      <c r="D16" s="56"/>
      <c r="E16" s="46"/>
      <c r="F16" s="46"/>
      <c r="G16" s="55"/>
      <c r="H16" s="57"/>
      <c r="I16" s="56"/>
      <c r="J16" s="47"/>
      <c r="K16" s="36"/>
    </row>
    <row r="17" ht="15.75" customHeight="1" spans="1:11">
      <c r="A17" s="46"/>
      <c r="B17" s="47"/>
      <c r="C17" s="48"/>
      <c r="D17" s="56"/>
      <c r="E17" s="46"/>
      <c r="F17" s="46"/>
      <c r="G17" s="55"/>
      <c r="H17" s="57"/>
      <c r="I17" s="56"/>
      <c r="J17" s="47"/>
      <c r="K17" s="36"/>
    </row>
    <row r="18" ht="15.75" customHeight="1" spans="1:11">
      <c r="A18" s="46"/>
      <c r="B18" s="47"/>
      <c r="C18" s="48"/>
      <c r="D18" s="56"/>
      <c r="E18" s="46"/>
      <c r="F18" s="46"/>
      <c r="G18" s="55"/>
      <c r="H18" s="57"/>
      <c r="I18" s="56"/>
      <c r="J18" s="47"/>
      <c r="K18" s="36"/>
    </row>
    <row r="19" ht="15.75" customHeight="1" spans="1:11">
      <c r="A19" s="46"/>
      <c r="B19" s="47"/>
      <c r="C19" s="48"/>
      <c r="D19" s="56"/>
      <c r="E19" s="46"/>
      <c r="F19" s="46"/>
      <c r="G19" s="55"/>
      <c r="H19" s="57"/>
      <c r="I19" s="56"/>
      <c r="J19" s="47"/>
      <c r="K19" s="36"/>
    </row>
    <row r="20" ht="15.75" customHeight="1" spans="1:11">
      <c r="A20" s="46"/>
      <c r="B20" s="47"/>
      <c r="C20" s="48"/>
      <c r="D20" s="56"/>
      <c r="E20" s="46"/>
      <c r="F20" s="46"/>
      <c r="G20" s="55"/>
      <c r="H20" s="57"/>
      <c r="I20" s="56"/>
      <c r="J20" s="47"/>
      <c r="K20" s="36"/>
    </row>
    <row r="21" ht="15.75" customHeight="1" spans="1:11">
      <c r="A21" s="46"/>
      <c r="B21" s="47"/>
      <c r="C21" s="48"/>
      <c r="D21" s="56"/>
      <c r="E21" s="46"/>
      <c r="F21" s="46"/>
      <c r="G21" s="55"/>
      <c r="H21" s="57"/>
      <c r="I21" s="56"/>
      <c r="J21" s="47"/>
      <c r="K21" s="36"/>
    </row>
    <row r="22" ht="15.75" customHeight="1" spans="1:11">
      <c r="A22" s="46"/>
      <c r="B22" s="47"/>
      <c r="C22" s="48"/>
      <c r="D22" s="56"/>
      <c r="E22" s="46"/>
      <c r="F22" s="46"/>
      <c r="G22" s="55"/>
      <c r="H22" s="57"/>
      <c r="I22" s="56"/>
      <c r="J22" s="47"/>
      <c r="K22" s="36"/>
    </row>
    <row r="23" ht="15.75" customHeight="1" spans="1:11">
      <c r="A23" s="46"/>
      <c r="B23" s="47"/>
      <c r="C23" s="48"/>
      <c r="D23" s="56"/>
      <c r="E23" s="46"/>
      <c r="F23" s="46"/>
      <c r="G23" s="55"/>
      <c r="H23" s="57"/>
      <c r="I23" s="56"/>
      <c r="J23" s="47"/>
      <c r="K23" s="36"/>
    </row>
    <row r="24" ht="15.75" customHeight="1" spans="1:11">
      <c r="A24" s="46"/>
      <c r="B24" s="47"/>
      <c r="C24" s="48"/>
      <c r="D24" s="56"/>
      <c r="E24" s="46"/>
      <c r="F24" s="46"/>
      <c r="G24" s="55"/>
      <c r="H24" s="57"/>
      <c r="I24" s="56"/>
      <c r="J24" s="47"/>
      <c r="K24" s="36"/>
    </row>
    <row r="25" ht="15.75" customHeight="1" spans="1:11">
      <c r="A25" s="46"/>
      <c r="B25" s="47"/>
      <c r="C25" s="48"/>
      <c r="D25" s="56"/>
      <c r="E25" s="46"/>
      <c r="F25" s="46"/>
      <c r="G25" s="55"/>
      <c r="H25" s="57"/>
      <c r="I25" s="56"/>
      <c r="J25" s="47"/>
      <c r="K25" s="36"/>
    </row>
    <row r="26" ht="15.75" customHeight="1" spans="1:11">
      <c r="A26" s="46"/>
      <c r="B26" s="47"/>
      <c r="C26" s="48"/>
      <c r="D26" s="56"/>
      <c r="E26" s="46"/>
      <c r="F26" s="46"/>
      <c r="G26" s="55"/>
      <c r="H26" s="57"/>
      <c r="I26" s="56"/>
      <c r="J26" s="47"/>
      <c r="K26" s="36"/>
    </row>
    <row r="27" ht="15.75" customHeight="1" spans="1:11">
      <c r="A27" s="52" t="s">
        <v>395</v>
      </c>
      <c r="B27" s="72"/>
      <c r="C27" s="47"/>
      <c r="D27" s="56">
        <f>SUM(D6:D26)</f>
        <v>0</v>
      </c>
      <c r="E27" s="47"/>
      <c r="F27" s="47"/>
      <c r="G27" s="55">
        <f>SUM(G6:G26)</f>
        <v>0</v>
      </c>
      <c r="H27" s="57">
        <f>SUM(H6:H26)</f>
        <v>0</v>
      </c>
      <c r="I27" s="56">
        <f>SUM(I6:I26)</f>
        <v>0</v>
      </c>
      <c r="J27" s="47"/>
      <c r="K27" s="36"/>
    </row>
    <row r="28" ht="15.75" customHeight="1" spans="1:11">
      <c r="A28" s="54" t="e">
        <f>#REF!&amp;#REF!</f>
        <v>#REF!</v>
      </c>
      <c r="B28" s="36"/>
      <c r="C28" s="36"/>
      <c r="D28" s="36"/>
      <c r="E28" s="36"/>
      <c r="F28" s="36"/>
      <c r="G28" s="36"/>
      <c r="H28" s="36"/>
      <c r="I28" s="41" t="e">
        <f>"评估人员："&amp;#REF!</f>
        <v>#REF!</v>
      </c>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J2"/>
    <mergeCell ref="A3:J3"/>
    <mergeCell ref="A27:B27"/>
  </mergeCells>
  <hyperlinks>
    <hyperlink ref="A1" location="'索引目录'!I13" display="返回索引页"/>
    <hyperlink ref="B1" location="'流动负债汇总'!B13" display="返回"/>
  </hyperlinks>
  <pageMargins left="0.7" right="0.7" top="0.75" bottom="0.75" header="0.3" footer="0.3"/>
  <headerFooter/>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7" customWidth="1"/>
    <col min="2" max="2" width="37" customWidth="1"/>
    <col min="3" max="4" width="15" customWidth="1"/>
    <col min="5" max="5" width="16" customWidth="1"/>
    <col min="6" max="7" width="24" customWidth="1"/>
    <col min="8" max="8" width="19" customWidth="1"/>
    <col min="9" max="11" width="10" customWidth="1"/>
  </cols>
  <sheetData>
    <row r="1" ht="15.6" spans="1:11">
      <c r="A1" s="13" t="s">
        <v>86</v>
      </c>
      <c r="B1" s="14" t="s">
        <v>250</v>
      </c>
      <c r="C1" s="15"/>
      <c r="D1" s="15"/>
      <c r="E1" s="15"/>
      <c r="F1" s="15"/>
      <c r="G1" s="15"/>
      <c r="H1" s="15"/>
      <c r="I1" s="36"/>
      <c r="J1" s="36"/>
      <c r="K1" s="36"/>
    </row>
    <row r="2" ht="30" customHeight="1" spans="1:11">
      <c r="A2" s="16" t="s">
        <v>1923</v>
      </c>
      <c r="B2" s="17"/>
      <c r="C2" s="17"/>
      <c r="D2" s="17"/>
      <c r="E2" s="17"/>
      <c r="F2" s="17"/>
      <c r="G2" s="17"/>
      <c r="H2" s="17"/>
      <c r="I2" s="36"/>
      <c r="J2" s="36"/>
      <c r="K2" s="36"/>
    </row>
    <row r="3" ht="14.25" customHeight="1" spans="1:11">
      <c r="A3" s="40" t="e">
        <f>CONCATENATE(#REF!,#REF!,#REF!,#REF!,#REF!,#REF!,#REF!)</f>
        <v>#REF!</v>
      </c>
      <c r="B3" s="40"/>
      <c r="C3" s="40"/>
      <c r="D3" s="40"/>
      <c r="E3" s="40"/>
      <c r="F3" s="40"/>
      <c r="G3" s="40"/>
      <c r="H3" s="38"/>
      <c r="I3" s="36"/>
      <c r="J3" s="36"/>
      <c r="K3" s="36"/>
    </row>
    <row r="4" ht="15.75" customHeight="1" spans="1:11">
      <c r="A4" s="41" t="e">
        <f>#REF!&amp;#REF!</f>
        <v>#REF!</v>
      </c>
      <c r="B4" s="36"/>
      <c r="C4" s="36"/>
      <c r="D4" s="36"/>
      <c r="E4" s="36"/>
      <c r="F4" s="36"/>
      <c r="G4" s="36"/>
      <c r="H4" s="42" t="s">
        <v>119</v>
      </c>
      <c r="I4" s="36"/>
      <c r="J4" s="36"/>
      <c r="K4" s="36"/>
    </row>
    <row r="5" ht="15.75" customHeight="1" spans="1:11">
      <c r="A5" s="43" t="s">
        <v>183</v>
      </c>
      <c r="B5" s="43" t="s">
        <v>1924</v>
      </c>
      <c r="C5" s="43" t="s">
        <v>425</v>
      </c>
      <c r="D5" s="43" t="s">
        <v>1925</v>
      </c>
      <c r="E5" s="44" t="s">
        <v>333</v>
      </c>
      <c r="F5" s="45" t="s">
        <v>334</v>
      </c>
      <c r="G5" s="43" t="s">
        <v>335</v>
      </c>
      <c r="H5" s="43" t="s">
        <v>186</v>
      </c>
      <c r="I5" s="36"/>
      <c r="J5" s="36"/>
      <c r="K5" s="36"/>
    </row>
    <row r="6" ht="15.75" customHeight="1" spans="1:11">
      <c r="A6" s="46"/>
      <c r="B6" s="47"/>
      <c r="C6" s="48"/>
      <c r="D6" s="46"/>
      <c r="E6" s="55"/>
      <c r="F6" s="57"/>
      <c r="G6" s="56"/>
      <c r="H6" s="47"/>
      <c r="I6" s="36"/>
      <c r="J6" s="36"/>
      <c r="K6" s="36"/>
    </row>
    <row r="7" ht="15.75" customHeight="1" spans="1:11">
      <c r="A7" s="46"/>
      <c r="B7" s="47"/>
      <c r="C7" s="48"/>
      <c r="D7" s="46"/>
      <c r="E7" s="55"/>
      <c r="F7" s="57"/>
      <c r="G7" s="56"/>
      <c r="H7" s="47"/>
      <c r="I7" s="36"/>
      <c r="J7" s="36"/>
      <c r="K7" s="36"/>
    </row>
    <row r="8" ht="15.75" customHeight="1" spans="1:11">
      <c r="A8" s="46"/>
      <c r="B8" s="47"/>
      <c r="C8" s="48"/>
      <c r="D8" s="46"/>
      <c r="E8" s="55"/>
      <c r="F8" s="57"/>
      <c r="G8" s="56"/>
      <c r="H8" s="47"/>
      <c r="I8" s="36"/>
      <c r="J8" s="36"/>
      <c r="K8" s="36"/>
    </row>
    <row r="9" ht="15.75" customHeight="1" spans="1:11">
      <c r="A9" s="46"/>
      <c r="B9" s="47"/>
      <c r="C9" s="48"/>
      <c r="D9" s="46"/>
      <c r="E9" s="55"/>
      <c r="F9" s="57"/>
      <c r="G9" s="56"/>
      <c r="H9" s="47"/>
      <c r="I9" s="36"/>
      <c r="J9" s="36"/>
      <c r="K9" s="36"/>
    </row>
    <row r="10" ht="15.75" customHeight="1" spans="1:11">
      <c r="A10" s="46"/>
      <c r="B10" s="47"/>
      <c r="C10" s="48"/>
      <c r="D10" s="46"/>
      <c r="E10" s="55"/>
      <c r="F10" s="57"/>
      <c r="G10" s="56"/>
      <c r="H10" s="47"/>
      <c r="I10" s="36"/>
      <c r="J10" s="36"/>
      <c r="K10" s="36"/>
    </row>
    <row r="11" ht="15.75" customHeight="1" spans="1:11">
      <c r="A11" s="46"/>
      <c r="B11" s="47"/>
      <c r="C11" s="48"/>
      <c r="D11" s="46"/>
      <c r="E11" s="55"/>
      <c r="F11" s="57"/>
      <c r="G11" s="56"/>
      <c r="H11" s="47"/>
      <c r="I11" s="36"/>
      <c r="J11" s="36"/>
      <c r="K11" s="36"/>
    </row>
    <row r="12" ht="15.75" customHeight="1" spans="1:11">
      <c r="A12" s="46"/>
      <c r="B12" s="47"/>
      <c r="C12" s="48"/>
      <c r="D12" s="46"/>
      <c r="E12" s="55"/>
      <c r="F12" s="57"/>
      <c r="G12" s="56"/>
      <c r="H12" s="47"/>
      <c r="I12" s="36"/>
      <c r="J12" s="36"/>
      <c r="K12" s="36"/>
    </row>
    <row r="13" ht="15.75" customHeight="1" spans="1:11">
      <c r="A13" s="46"/>
      <c r="B13" s="47"/>
      <c r="C13" s="48"/>
      <c r="D13" s="46"/>
      <c r="E13" s="55"/>
      <c r="F13" s="57"/>
      <c r="G13" s="56"/>
      <c r="H13" s="47"/>
      <c r="I13" s="36"/>
      <c r="J13" s="36"/>
      <c r="K13" s="36"/>
    </row>
    <row r="14" ht="15.75" customHeight="1" spans="1:11">
      <c r="A14" s="46"/>
      <c r="B14" s="47"/>
      <c r="C14" s="48"/>
      <c r="D14" s="46"/>
      <c r="E14" s="55"/>
      <c r="F14" s="57"/>
      <c r="G14" s="56"/>
      <c r="H14" s="47"/>
      <c r="I14" s="36"/>
      <c r="J14" s="36"/>
      <c r="K14" s="36"/>
    </row>
    <row r="15" ht="15.75" customHeight="1" spans="1:11">
      <c r="A15" s="46"/>
      <c r="B15" s="47"/>
      <c r="C15" s="48"/>
      <c r="D15" s="46"/>
      <c r="E15" s="55"/>
      <c r="F15" s="57"/>
      <c r="G15" s="56"/>
      <c r="H15" s="47"/>
      <c r="I15" s="36"/>
      <c r="J15" s="36"/>
      <c r="K15" s="36"/>
    </row>
    <row r="16" ht="15.75" customHeight="1" spans="1:11">
      <c r="A16" s="46"/>
      <c r="B16" s="47"/>
      <c r="C16" s="48"/>
      <c r="D16" s="46"/>
      <c r="E16" s="55"/>
      <c r="F16" s="57"/>
      <c r="G16" s="56"/>
      <c r="H16" s="47"/>
      <c r="I16" s="36"/>
      <c r="J16" s="36"/>
      <c r="K16" s="36"/>
    </row>
    <row r="17" ht="15.75" customHeight="1" spans="1:11">
      <c r="A17" s="46"/>
      <c r="B17" s="47"/>
      <c r="C17" s="48"/>
      <c r="D17" s="46"/>
      <c r="E17" s="55"/>
      <c r="F17" s="57"/>
      <c r="G17" s="56"/>
      <c r="H17" s="47"/>
      <c r="I17" s="36"/>
      <c r="J17" s="36"/>
      <c r="K17" s="36"/>
    </row>
    <row r="18" ht="15.75" customHeight="1" spans="1:11">
      <c r="A18" s="46"/>
      <c r="B18" s="47"/>
      <c r="C18" s="48"/>
      <c r="D18" s="46"/>
      <c r="E18" s="55"/>
      <c r="F18" s="57"/>
      <c r="G18" s="56"/>
      <c r="H18" s="47"/>
      <c r="I18" s="36"/>
      <c r="J18" s="36"/>
      <c r="K18" s="36"/>
    </row>
    <row r="19" ht="15.75" customHeight="1" spans="1:11">
      <c r="A19" s="46"/>
      <c r="B19" s="47"/>
      <c r="C19" s="48"/>
      <c r="D19" s="46"/>
      <c r="E19" s="55"/>
      <c r="F19" s="57"/>
      <c r="G19" s="56"/>
      <c r="H19" s="47"/>
      <c r="I19" s="36"/>
      <c r="J19" s="36"/>
      <c r="K19" s="36"/>
    </row>
    <row r="20" ht="15.75" customHeight="1" spans="1:11">
      <c r="A20" s="46"/>
      <c r="B20" s="47"/>
      <c r="C20" s="48"/>
      <c r="D20" s="46"/>
      <c r="E20" s="55"/>
      <c r="F20" s="57"/>
      <c r="G20" s="56"/>
      <c r="H20" s="47"/>
      <c r="I20" s="36"/>
      <c r="J20" s="36"/>
      <c r="K20" s="36"/>
    </row>
    <row r="21" ht="15.75" customHeight="1" spans="1:11">
      <c r="A21" s="46"/>
      <c r="B21" s="47"/>
      <c r="C21" s="48"/>
      <c r="D21" s="46"/>
      <c r="E21" s="55"/>
      <c r="F21" s="57"/>
      <c r="G21" s="56"/>
      <c r="H21" s="47"/>
      <c r="I21" s="36"/>
      <c r="J21" s="36"/>
      <c r="K21" s="36"/>
    </row>
    <row r="22" ht="15.75" customHeight="1" spans="1:11">
      <c r="A22" s="46"/>
      <c r="B22" s="47"/>
      <c r="C22" s="48"/>
      <c r="D22" s="46"/>
      <c r="E22" s="55"/>
      <c r="F22" s="57"/>
      <c r="G22" s="56"/>
      <c r="H22" s="47"/>
      <c r="I22" s="36"/>
      <c r="J22" s="36"/>
      <c r="K22" s="36"/>
    </row>
    <row r="23" ht="15.75" customHeight="1" spans="1:11">
      <c r="A23" s="46"/>
      <c r="B23" s="47"/>
      <c r="C23" s="48"/>
      <c r="D23" s="46"/>
      <c r="E23" s="55"/>
      <c r="F23" s="57"/>
      <c r="G23" s="56"/>
      <c r="H23" s="47"/>
      <c r="I23" s="36"/>
      <c r="J23" s="36"/>
      <c r="K23" s="36"/>
    </row>
    <row r="24" ht="15.75" customHeight="1" spans="1:11">
      <c r="A24" s="46"/>
      <c r="B24" s="47"/>
      <c r="C24" s="48"/>
      <c r="D24" s="46"/>
      <c r="E24" s="55"/>
      <c r="F24" s="57"/>
      <c r="G24" s="56"/>
      <c r="H24" s="47"/>
      <c r="I24" s="36"/>
      <c r="J24" s="36"/>
      <c r="K24" s="36"/>
    </row>
    <row r="25" ht="15.75" customHeight="1" spans="1:11">
      <c r="A25" s="46"/>
      <c r="B25" s="47"/>
      <c r="C25" s="48"/>
      <c r="D25" s="46"/>
      <c r="E25" s="55"/>
      <c r="F25" s="57"/>
      <c r="G25" s="56"/>
      <c r="H25" s="47"/>
      <c r="I25" s="36"/>
      <c r="J25" s="36"/>
      <c r="K25" s="36"/>
    </row>
    <row r="26" ht="15.75" customHeight="1" spans="1:11">
      <c r="A26" s="46"/>
      <c r="B26" s="47"/>
      <c r="C26" s="48"/>
      <c r="D26" s="46"/>
      <c r="E26" s="55"/>
      <c r="F26" s="57"/>
      <c r="G26" s="56"/>
      <c r="H26" s="47"/>
      <c r="I26" s="36"/>
      <c r="J26" s="36"/>
      <c r="K26" s="36"/>
    </row>
    <row r="27" ht="15.75" customHeight="1" spans="1:11">
      <c r="A27" s="52" t="s">
        <v>1926</v>
      </c>
      <c r="B27" s="72"/>
      <c r="C27" s="48"/>
      <c r="D27" s="46"/>
      <c r="E27" s="55">
        <f>SUM(E6:E26)</f>
        <v>0</v>
      </c>
      <c r="F27" s="57">
        <f>SUM(F6:F26)</f>
        <v>0</v>
      </c>
      <c r="G27" s="56">
        <f>SUM(G6:G26)</f>
        <v>0</v>
      </c>
      <c r="H27" s="47"/>
      <c r="I27" s="36"/>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H2"/>
    <mergeCell ref="A3:H3"/>
    <mergeCell ref="A27:B27"/>
  </mergeCells>
  <hyperlinks>
    <hyperlink ref="A1" location="'索引目录'!I14" display="返回索引页"/>
    <hyperlink ref="B1" location="'流动负债汇总'!B14" display="返回"/>
  </hyperlink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9"/>
  <sheetViews>
    <sheetView view="pageBreakPreview" zoomScaleNormal="100" workbookViewId="0">
      <pane xSplit="4" ySplit="7" topLeftCell="E22" activePane="bottomRight" state="frozen"/>
      <selection/>
      <selection pane="topRight"/>
      <selection pane="bottomLeft"/>
      <selection pane="bottomRight" activeCell="E25" sqref="E25"/>
    </sheetView>
  </sheetViews>
  <sheetFormatPr defaultColWidth="9.81481481481481" defaultRowHeight="14.4"/>
  <cols>
    <col min="1" max="1" width="7" customWidth="1"/>
    <col min="2" max="2" width="18" customWidth="1"/>
    <col min="3" max="4" width="12" customWidth="1"/>
    <col min="5" max="6" width="25" customWidth="1"/>
    <col min="7" max="7" width="24" customWidth="1"/>
    <col min="8" max="8" width="18" customWidth="1"/>
    <col min="9" max="9" width="10" style="117" customWidth="1"/>
    <col min="10" max="11" width="10" customWidth="1"/>
  </cols>
  <sheetData>
    <row r="1" s="58" customFormat="1" ht="12" customHeight="1" spans="1:11">
      <c r="A1" s="704" t="s">
        <v>86</v>
      </c>
      <c r="B1" s="61" t="s">
        <v>250</v>
      </c>
      <c r="C1" s="61"/>
      <c r="D1" s="61"/>
      <c r="E1" s="62"/>
      <c r="F1" s="62"/>
      <c r="G1" s="62"/>
      <c r="H1" s="62"/>
      <c r="I1" s="118"/>
      <c r="J1" s="69"/>
      <c r="K1" s="69"/>
    </row>
    <row r="2" ht="30" customHeight="1" spans="1:11">
      <c r="A2" s="16" t="s">
        <v>313</v>
      </c>
      <c r="B2" s="17"/>
      <c r="C2" s="17"/>
      <c r="D2" s="17"/>
      <c r="E2" s="17"/>
      <c r="F2" s="17"/>
      <c r="G2" s="17"/>
      <c r="H2" s="17"/>
      <c r="I2" s="119"/>
      <c r="J2" s="36"/>
      <c r="K2" s="36"/>
    </row>
    <row r="3" s="59" customFormat="1" ht="20" customHeight="1" spans="1:11">
      <c r="A3" s="19" t="e">
        <f>CONCATENATE(#REF!,#REF!,#REF!,#REF!,#REF!,#REF!,#REF!)</f>
        <v>#REF!</v>
      </c>
      <c r="B3" s="19"/>
      <c r="C3" s="19"/>
      <c r="D3" s="19"/>
      <c r="E3" s="19"/>
      <c r="F3" s="19"/>
      <c r="G3" s="19"/>
      <c r="H3" s="19"/>
      <c r="I3" s="120"/>
      <c r="J3" s="22"/>
      <c r="K3" s="22"/>
    </row>
    <row r="4" s="59" customFormat="1" ht="20" customHeight="1" spans="1:11">
      <c r="A4" s="68" t="e">
        <f>#REF!&amp;#REF!</f>
        <v>#REF!</v>
      </c>
      <c r="B4" s="22"/>
      <c r="C4" s="22"/>
      <c r="D4" s="22"/>
      <c r="E4" s="22"/>
      <c r="F4" s="22"/>
      <c r="G4" s="22"/>
      <c r="H4" s="64" t="s">
        <v>252</v>
      </c>
      <c r="I4" s="120"/>
      <c r="J4" s="22"/>
      <c r="K4" s="22"/>
    </row>
    <row r="5" s="59" customFormat="1" ht="20" customHeight="1" spans="1:11">
      <c r="A5" s="27" t="s">
        <v>314</v>
      </c>
      <c r="B5" s="522" t="s">
        <v>254</v>
      </c>
      <c r="C5" s="708"/>
      <c r="D5" s="649"/>
      <c r="E5" s="34" t="s">
        <v>217</v>
      </c>
      <c r="F5" s="27" t="s">
        <v>218</v>
      </c>
      <c r="G5" s="27" t="s">
        <v>219</v>
      </c>
      <c r="H5" s="114" t="s">
        <v>315</v>
      </c>
      <c r="I5" s="120"/>
      <c r="J5" s="22"/>
      <c r="K5" s="22"/>
    </row>
    <row r="6" s="59" customFormat="1" ht="20" customHeight="1" spans="1:11">
      <c r="A6" s="122" t="s">
        <v>316</v>
      </c>
      <c r="B6" s="32" t="s">
        <v>260</v>
      </c>
      <c r="C6" s="474"/>
      <c r="D6" s="657"/>
      <c r="E6" s="33">
        <f>SUM(现金!G27,银行存款!G25,其他货币资金!H27)</f>
        <v>1339276.27</v>
      </c>
      <c r="F6" s="31">
        <f>SUM(现金!H27,银行存款!H25,其他货币资金!I27)</f>
        <v>1339276.27</v>
      </c>
      <c r="G6" s="31">
        <f t="shared" ref="G6:G16" si="0">F6-E6</f>
        <v>0</v>
      </c>
      <c r="H6" s="31">
        <f>IF(E6=0,"",G6/E6*100)</f>
        <v>0</v>
      </c>
      <c r="I6" s="120">
        <f>F6-[2]资产负债表!$G$5</f>
        <v>0</v>
      </c>
      <c r="J6" s="22"/>
      <c r="K6" s="22"/>
    </row>
    <row r="7" s="59" customFormat="1" ht="20" customHeight="1" spans="1:11">
      <c r="A7" s="122" t="s">
        <v>317</v>
      </c>
      <c r="B7" s="32" t="s">
        <v>261</v>
      </c>
      <c r="C7" s="474"/>
      <c r="D7" s="657"/>
      <c r="E7" s="33">
        <f>交易性金融资产汇总!D27</f>
        <v>0</v>
      </c>
      <c r="F7" s="31">
        <f>交易性金融资产汇总!E27</f>
        <v>0</v>
      </c>
      <c r="G7" s="31">
        <f t="shared" si="0"/>
        <v>0</v>
      </c>
      <c r="H7" s="31" t="str">
        <f t="shared" ref="H6:H27" si="1">IF(E7=0,"",G7/E7*100)</f>
        <v/>
      </c>
      <c r="I7" s="120"/>
      <c r="J7" s="22"/>
      <c r="K7" s="22"/>
    </row>
    <row r="8" s="59" customFormat="1" ht="20" customHeight="1" spans="1:11">
      <c r="A8" s="122" t="s">
        <v>318</v>
      </c>
      <c r="B8" s="32" t="s">
        <v>262</v>
      </c>
      <c r="C8" s="474"/>
      <c r="D8" s="657"/>
      <c r="E8" s="33">
        <f>应收票据!G27</f>
        <v>0</v>
      </c>
      <c r="F8" s="31">
        <f>应收票据!H27</f>
        <v>0</v>
      </c>
      <c r="G8" s="31">
        <f t="shared" si="0"/>
        <v>0</v>
      </c>
      <c r="H8" s="31" t="str">
        <f t="shared" si="1"/>
        <v/>
      </c>
      <c r="I8" s="120"/>
      <c r="J8" s="22"/>
      <c r="K8" s="22"/>
    </row>
    <row r="9" s="59" customFormat="1" ht="20" customHeight="1" spans="1:11">
      <c r="A9" s="122" t="s">
        <v>319</v>
      </c>
      <c r="B9" s="32" t="s">
        <v>263</v>
      </c>
      <c r="C9" s="474"/>
      <c r="D9" s="657"/>
      <c r="E9" s="33">
        <f>应收账款!O23</f>
        <v>174850.07</v>
      </c>
      <c r="F9" s="31">
        <f>应收账款!P23</f>
        <v>174850.07</v>
      </c>
      <c r="G9" s="31">
        <f t="shared" si="0"/>
        <v>0</v>
      </c>
      <c r="H9" s="31">
        <f t="shared" si="1"/>
        <v>0</v>
      </c>
      <c r="I9" s="120">
        <f>E9-[2]资产负债表!$G$8</f>
        <v>0</v>
      </c>
      <c r="J9" s="22"/>
      <c r="K9" s="22"/>
    </row>
    <row r="10" s="59" customFormat="1" ht="20" customHeight="1" spans="1:11">
      <c r="A10" s="122" t="s">
        <v>320</v>
      </c>
      <c r="B10" s="32" t="s">
        <v>321</v>
      </c>
      <c r="C10" s="474"/>
      <c r="D10" s="657"/>
      <c r="E10" s="709">
        <f>预付账款!G27</f>
        <v>0</v>
      </c>
      <c r="F10" s="31">
        <f>预付账款!H27</f>
        <v>0</v>
      </c>
      <c r="G10" s="33">
        <f t="shared" si="0"/>
        <v>0</v>
      </c>
      <c r="H10" s="31" t="str">
        <f t="shared" si="1"/>
        <v/>
      </c>
      <c r="I10" s="120"/>
      <c r="J10" s="22"/>
      <c r="K10" s="22"/>
    </row>
    <row r="11" s="59" customFormat="1" ht="20" customHeight="1" spans="1:11">
      <c r="A11" s="122" t="s">
        <v>322</v>
      </c>
      <c r="B11" s="32" t="s">
        <v>265</v>
      </c>
      <c r="C11" s="474"/>
      <c r="D11" s="657"/>
      <c r="E11" s="33">
        <f>应收利息!H27</f>
        <v>0</v>
      </c>
      <c r="F11" s="31">
        <f>应收利息!I27</f>
        <v>0</v>
      </c>
      <c r="G11" s="31">
        <f t="shared" si="0"/>
        <v>0</v>
      </c>
      <c r="H11" s="31" t="str">
        <f t="shared" si="1"/>
        <v/>
      </c>
      <c r="I11" s="120"/>
      <c r="J11" s="22"/>
      <c r="K11" s="22"/>
    </row>
    <row r="12" s="59" customFormat="1" ht="20" customHeight="1" spans="1:11">
      <c r="A12" s="122" t="s">
        <v>323</v>
      </c>
      <c r="B12" s="32" t="s">
        <v>324</v>
      </c>
      <c r="C12" s="474"/>
      <c r="D12" s="657"/>
      <c r="E12" s="33">
        <f>'应收股利（利润）'!F27</f>
        <v>0</v>
      </c>
      <c r="F12" s="31">
        <f>'应收股利（利润）'!G27</f>
        <v>0</v>
      </c>
      <c r="G12" s="31">
        <f t="shared" si="0"/>
        <v>0</v>
      </c>
      <c r="H12" s="31" t="str">
        <f t="shared" si="1"/>
        <v/>
      </c>
      <c r="I12" s="120"/>
      <c r="J12" s="22"/>
      <c r="K12" s="22"/>
    </row>
    <row r="13" s="59" customFormat="1" ht="20" customHeight="1" spans="1:11">
      <c r="A13" s="122" t="s">
        <v>325</v>
      </c>
      <c r="B13" s="32" t="s">
        <v>267</v>
      </c>
      <c r="C13" s="474"/>
      <c r="D13" s="657"/>
      <c r="E13" s="33">
        <f>其他应收款!O25</f>
        <v>161612.36</v>
      </c>
      <c r="F13" s="31">
        <f>其他应收款!P25</f>
        <v>161612.36</v>
      </c>
      <c r="G13" s="31">
        <f t="shared" si="0"/>
        <v>0</v>
      </c>
      <c r="H13" s="31">
        <f t="shared" si="1"/>
        <v>0</v>
      </c>
      <c r="I13" s="120">
        <f>E13-[2]资产负债表!$G$10</f>
        <v>0</v>
      </c>
      <c r="J13" s="22"/>
      <c r="K13" s="22"/>
    </row>
    <row r="14" s="59" customFormat="1" ht="20" customHeight="1" spans="1:11">
      <c r="A14" s="122" t="s">
        <v>326</v>
      </c>
      <c r="B14" s="32" t="s">
        <v>268</v>
      </c>
      <c r="C14" s="474"/>
      <c r="D14" s="657"/>
      <c r="E14" s="33">
        <f>存货汇总!D27</f>
        <v>1855037.34</v>
      </c>
      <c r="F14" s="31">
        <f>存货汇总!E27</f>
        <v>1687687.2588708</v>
      </c>
      <c r="G14" s="31">
        <f t="shared" si="0"/>
        <v>-167350.081129204</v>
      </c>
      <c r="H14" s="31">
        <f t="shared" si="1"/>
        <v>-9.02138612095019</v>
      </c>
      <c r="I14" s="120">
        <f>E14-[2]资产负债表!$G$13</f>
        <v>0</v>
      </c>
      <c r="J14" s="22"/>
      <c r="K14" s="22"/>
    </row>
    <row r="15" s="59" customFormat="1" ht="20" customHeight="1" spans="1:11">
      <c r="A15" s="122" t="s">
        <v>327</v>
      </c>
      <c r="B15" s="32" t="s">
        <v>269</v>
      </c>
      <c r="C15" s="474"/>
      <c r="D15" s="657"/>
      <c r="E15" s="33">
        <f>一年到期非流动资产!F27</f>
        <v>0</v>
      </c>
      <c r="F15" s="31">
        <f>一年到期非流动资产!G27</f>
        <v>0</v>
      </c>
      <c r="G15" s="31">
        <f t="shared" si="0"/>
        <v>0</v>
      </c>
      <c r="H15" s="31" t="str">
        <f t="shared" si="1"/>
        <v/>
      </c>
      <c r="I15" s="120"/>
      <c r="J15" s="22"/>
      <c r="K15" s="22"/>
    </row>
    <row r="16" s="59" customFormat="1" ht="20" customHeight="1" spans="1:11">
      <c r="A16" s="122" t="s">
        <v>328</v>
      </c>
      <c r="B16" s="32" t="s">
        <v>270</v>
      </c>
      <c r="C16" s="474"/>
      <c r="D16" s="657"/>
      <c r="E16" s="33">
        <f>其他流动资产!G27</f>
        <v>0</v>
      </c>
      <c r="F16" s="31">
        <f>其他流动资产!H27</f>
        <v>0</v>
      </c>
      <c r="G16" s="31">
        <f t="shared" si="0"/>
        <v>0</v>
      </c>
      <c r="H16" s="31" t="str">
        <f t="shared" si="1"/>
        <v/>
      </c>
      <c r="I16" s="120"/>
      <c r="J16" s="22"/>
      <c r="K16" s="22"/>
    </row>
    <row r="17" s="59" customFormat="1" ht="20" customHeight="1" spans="1:11">
      <c r="A17" s="102"/>
      <c r="B17" s="27"/>
      <c r="C17" s="469"/>
      <c r="D17" s="34"/>
      <c r="E17" s="33"/>
      <c r="F17" s="31"/>
      <c r="G17" s="31"/>
      <c r="H17" s="31" t="str">
        <f t="shared" si="1"/>
        <v/>
      </c>
      <c r="I17" s="120"/>
      <c r="J17" s="22"/>
      <c r="K17" s="22"/>
    </row>
    <row r="18" s="59" customFormat="1" ht="20" customHeight="1" spans="1:11">
      <c r="A18" s="102"/>
      <c r="B18" s="27"/>
      <c r="C18" s="469"/>
      <c r="D18" s="34"/>
      <c r="E18" s="33"/>
      <c r="F18" s="31"/>
      <c r="G18" s="31"/>
      <c r="H18" s="31" t="str">
        <f t="shared" si="1"/>
        <v/>
      </c>
      <c r="I18" s="120"/>
      <c r="J18" s="22"/>
      <c r="K18" s="22"/>
    </row>
    <row r="19" s="59" customFormat="1" ht="20" customHeight="1" spans="1:11">
      <c r="A19" s="102"/>
      <c r="B19" s="27"/>
      <c r="C19" s="469"/>
      <c r="D19" s="34"/>
      <c r="E19" s="33"/>
      <c r="F19" s="31"/>
      <c r="G19" s="31"/>
      <c r="H19" s="31" t="str">
        <f t="shared" si="1"/>
        <v/>
      </c>
      <c r="I19" s="120"/>
      <c r="J19" s="22"/>
      <c r="K19" s="22"/>
    </row>
    <row r="20" s="59" customFormat="1" ht="20" customHeight="1" spans="1:11">
      <c r="A20" s="102"/>
      <c r="B20" s="27"/>
      <c r="C20" s="469"/>
      <c r="D20" s="34"/>
      <c r="E20" s="33"/>
      <c r="F20" s="31"/>
      <c r="G20" s="31"/>
      <c r="H20" s="31" t="str">
        <f t="shared" si="1"/>
        <v/>
      </c>
      <c r="I20" s="120"/>
      <c r="J20" s="22"/>
      <c r="K20" s="22"/>
    </row>
    <row r="21" s="59" customFormat="1" ht="20" customHeight="1" spans="1:11">
      <c r="A21" s="102"/>
      <c r="B21" s="27"/>
      <c r="C21" s="469"/>
      <c r="D21" s="34"/>
      <c r="E21" s="33"/>
      <c r="F21" s="31"/>
      <c r="G21" s="31"/>
      <c r="H21" s="31" t="str">
        <f t="shared" si="1"/>
        <v/>
      </c>
      <c r="I21" s="120"/>
      <c r="J21" s="22"/>
      <c r="K21" s="22"/>
    </row>
    <row r="22" s="59" customFormat="1" ht="20" customHeight="1" spans="1:11">
      <c r="A22" s="102"/>
      <c r="B22" s="27"/>
      <c r="C22" s="469"/>
      <c r="D22" s="34"/>
      <c r="E22" s="33"/>
      <c r="F22" s="31"/>
      <c r="G22" s="31"/>
      <c r="H22" s="31" t="str">
        <f t="shared" si="1"/>
        <v/>
      </c>
      <c r="I22" s="120"/>
      <c r="J22" s="22"/>
      <c r="K22" s="22"/>
    </row>
    <row r="23" s="59" customFormat="1" ht="20" customHeight="1" spans="1:11">
      <c r="A23" s="32"/>
      <c r="B23" s="27"/>
      <c r="C23" s="469"/>
      <c r="D23" s="34"/>
      <c r="E23" s="33"/>
      <c r="F23" s="31"/>
      <c r="G23" s="31"/>
      <c r="H23" s="31" t="str">
        <f t="shared" si="1"/>
        <v/>
      </c>
      <c r="I23" s="120"/>
      <c r="J23" s="22"/>
      <c r="K23" s="22"/>
    </row>
    <row r="24" s="59" customFormat="1" ht="20" customHeight="1" spans="1:11">
      <c r="A24" s="27">
        <v>3</v>
      </c>
      <c r="B24" s="27" t="s">
        <v>329</v>
      </c>
      <c r="C24" s="469"/>
      <c r="D24" s="34"/>
      <c r="E24" s="33">
        <f>SUM(E6:E23)</f>
        <v>3530776.04</v>
      </c>
      <c r="F24" s="31">
        <f>SUM(F6:F23)</f>
        <v>3363425.9588708</v>
      </c>
      <c r="G24" s="31">
        <f>SUM(G6:G23)</f>
        <v>-167350.081129204</v>
      </c>
      <c r="H24" s="31">
        <f t="shared" si="1"/>
        <v>-4.73975350555521</v>
      </c>
      <c r="I24" s="120"/>
      <c r="J24" s="22"/>
      <c r="K24" s="22"/>
    </row>
    <row r="25" s="59" customFormat="1" ht="20" customHeight="1" spans="1:11">
      <c r="A25" s="105" t="e">
        <f>#REF!&amp;#REF!</f>
        <v>#REF!</v>
      </c>
      <c r="B25" s="22"/>
      <c r="C25" s="22"/>
      <c r="D25" s="22"/>
      <c r="E25" s="22"/>
      <c r="F25" s="22"/>
      <c r="G25" s="63" t="e">
        <f>"评估人员："&amp;#REF!</f>
        <v>#REF!</v>
      </c>
      <c r="H25" s="22"/>
      <c r="I25" s="120"/>
      <c r="J25" s="22"/>
      <c r="K25" s="22"/>
    </row>
    <row r="26" s="59" customFormat="1" ht="20" customHeight="1" spans="1:11">
      <c r="A26" s="105" t="e">
        <f>CONCATENATE(#REF!,#REF!,#REF!,#REF!,#REF!,#REF!,#REF!)</f>
        <v>#REF!</v>
      </c>
      <c r="B26" s="22"/>
      <c r="C26" s="22"/>
      <c r="D26" s="22"/>
      <c r="E26" s="22"/>
      <c r="F26" s="22"/>
      <c r="G26" s="22" t="str">
        <f>分类汇总!G64</f>
        <v>评估机构：四川正磊房地产土地资产评估有限责任公司</v>
      </c>
      <c r="H26" s="22"/>
      <c r="I26" s="120"/>
      <c r="J26" s="22"/>
      <c r="K26" s="22"/>
    </row>
    <row r="27" s="59" customFormat="1" ht="20" customHeight="1" spans="1:11">
      <c r="A27" s="22"/>
      <c r="B27" s="22"/>
      <c r="C27" s="22"/>
      <c r="D27" s="22"/>
      <c r="E27" s="22"/>
      <c r="F27" s="22"/>
      <c r="G27" s="22"/>
      <c r="H27" s="22"/>
      <c r="I27" s="120"/>
      <c r="J27" s="22"/>
      <c r="K27" s="22"/>
    </row>
    <row r="28" s="59" customFormat="1" ht="20" customHeight="1" spans="1:11">
      <c r="A28" s="22"/>
      <c r="B28" s="22"/>
      <c r="C28" s="22"/>
      <c r="D28" s="22"/>
      <c r="E28" s="22"/>
      <c r="F28" s="22"/>
      <c r="G28" s="22"/>
      <c r="H28" s="22"/>
      <c r="I28" s="120"/>
      <c r="J28" s="22"/>
      <c r="K28" s="22"/>
    </row>
    <row r="29" s="59" customFormat="1" ht="20" customHeight="1" spans="1:11">
      <c r="A29" s="22"/>
      <c r="B29" s="22"/>
      <c r="C29" s="22"/>
      <c r="D29" s="22"/>
      <c r="E29" s="22"/>
      <c r="F29" s="22"/>
      <c r="G29" s="22"/>
      <c r="H29" s="22"/>
      <c r="I29" s="120"/>
      <c r="J29" s="22"/>
      <c r="K29" s="22"/>
    </row>
    <row r="30" s="59" customFormat="1" ht="20" customHeight="1" spans="1:11">
      <c r="A30" s="22"/>
      <c r="B30" s="22"/>
      <c r="C30" s="22"/>
      <c r="D30" s="22"/>
      <c r="E30" s="22"/>
      <c r="F30" s="22"/>
      <c r="G30" s="22"/>
      <c r="H30" s="22"/>
      <c r="I30" s="120"/>
      <c r="J30" s="22"/>
      <c r="K30" s="22"/>
    </row>
    <row r="31" s="59" customFormat="1" ht="20" customHeight="1" spans="1:11">
      <c r="A31" s="22"/>
      <c r="B31" s="22"/>
      <c r="C31" s="22"/>
      <c r="D31" s="22"/>
      <c r="E31" s="22"/>
      <c r="F31" s="22"/>
      <c r="G31" s="22"/>
      <c r="H31" s="22"/>
      <c r="I31" s="120"/>
      <c r="J31" s="22"/>
      <c r="K31" s="22"/>
    </row>
    <row r="32" s="59" customFormat="1" ht="20" customHeight="1" spans="1:11">
      <c r="A32" s="22"/>
      <c r="B32" s="22"/>
      <c r="C32" s="22"/>
      <c r="D32" s="22"/>
      <c r="E32" s="22"/>
      <c r="F32" s="22"/>
      <c r="G32" s="22"/>
      <c r="H32" s="22"/>
      <c r="I32" s="120"/>
      <c r="J32" s="22"/>
      <c r="K32" s="22"/>
    </row>
    <row r="33" s="59" customFormat="1" ht="20" customHeight="1" spans="1:11">
      <c r="A33" s="22"/>
      <c r="B33" s="22"/>
      <c r="C33" s="22"/>
      <c r="D33" s="22"/>
      <c r="E33" s="22"/>
      <c r="F33" s="22"/>
      <c r="G33" s="22"/>
      <c r="H33" s="22"/>
      <c r="I33" s="120"/>
      <c r="J33" s="22"/>
      <c r="K33" s="22"/>
    </row>
    <row r="34" s="59" customFormat="1" ht="20" customHeight="1" spans="1:11">
      <c r="A34" s="22"/>
      <c r="B34" s="22"/>
      <c r="C34" s="22"/>
      <c r="D34" s="22"/>
      <c r="E34" s="22"/>
      <c r="F34" s="22"/>
      <c r="G34" s="22"/>
      <c r="H34" s="22"/>
      <c r="I34" s="120"/>
      <c r="J34" s="22"/>
      <c r="K34" s="22"/>
    </row>
    <row r="35" s="59" customFormat="1" ht="20" customHeight="1" spans="1:11">
      <c r="A35" s="22"/>
      <c r="B35" s="22"/>
      <c r="C35" s="22"/>
      <c r="D35" s="22"/>
      <c r="E35" s="22"/>
      <c r="F35" s="22"/>
      <c r="G35" s="22"/>
      <c r="H35" s="22"/>
      <c r="I35" s="120"/>
      <c r="J35" s="22"/>
      <c r="K35" s="22"/>
    </row>
    <row r="36" s="59" customFormat="1" ht="20" customHeight="1" spans="1:11">
      <c r="A36" s="22"/>
      <c r="B36" s="22"/>
      <c r="C36" s="22"/>
      <c r="D36" s="22"/>
      <c r="E36" s="22"/>
      <c r="F36" s="22"/>
      <c r="G36" s="22"/>
      <c r="H36" s="22"/>
      <c r="I36" s="120"/>
      <c r="J36" s="22"/>
      <c r="K36" s="22"/>
    </row>
    <row r="37" s="59" customFormat="1" ht="20" customHeight="1" spans="1:11">
      <c r="A37" s="22"/>
      <c r="B37" s="22"/>
      <c r="C37" s="22"/>
      <c r="D37" s="22"/>
      <c r="E37" s="22"/>
      <c r="F37" s="22"/>
      <c r="G37" s="22"/>
      <c r="H37" s="22"/>
      <c r="I37" s="120"/>
      <c r="J37" s="22"/>
      <c r="K37" s="22"/>
    </row>
    <row r="38" s="59" customFormat="1" ht="20" customHeight="1" spans="1:11">
      <c r="A38" s="22"/>
      <c r="B38" s="22"/>
      <c r="C38" s="22"/>
      <c r="D38" s="22"/>
      <c r="E38" s="22"/>
      <c r="F38" s="22"/>
      <c r="G38" s="22"/>
      <c r="H38" s="22"/>
      <c r="I38" s="120"/>
      <c r="J38" s="22"/>
      <c r="K38" s="22"/>
    </row>
    <row r="39" s="59" customFormat="1" ht="20" customHeight="1" spans="1:11">
      <c r="A39" s="22"/>
      <c r="B39" s="22"/>
      <c r="C39" s="22"/>
      <c r="D39" s="22"/>
      <c r="E39" s="22"/>
      <c r="F39" s="22"/>
      <c r="G39" s="22"/>
      <c r="H39" s="22"/>
      <c r="I39" s="120"/>
      <c r="J39" s="22"/>
      <c r="K39" s="22"/>
    </row>
    <row r="40" s="59" customFormat="1" ht="20" customHeight="1" spans="1:11">
      <c r="A40" s="22"/>
      <c r="B40" s="22"/>
      <c r="C40" s="22"/>
      <c r="D40" s="22"/>
      <c r="E40" s="22"/>
      <c r="F40" s="22"/>
      <c r="G40" s="22"/>
      <c r="H40" s="22"/>
      <c r="I40" s="120"/>
      <c r="J40" s="22"/>
      <c r="K40" s="22"/>
    </row>
    <row r="41" s="59" customFormat="1" ht="20" customHeight="1" spans="1:11">
      <c r="A41" s="22"/>
      <c r="B41" s="22"/>
      <c r="C41" s="22"/>
      <c r="D41" s="22"/>
      <c r="E41" s="22"/>
      <c r="F41" s="22"/>
      <c r="G41" s="22"/>
      <c r="H41" s="22"/>
      <c r="I41" s="120"/>
      <c r="J41" s="22"/>
      <c r="K41" s="22"/>
    </row>
    <row r="42" s="59" customFormat="1" ht="20" customHeight="1" spans="1:11">
      <c r="A42" s="22"/>
      <c r="B42" s="22"/>
      <c r="C42" s="22"/>
      <c r="D42" s="22"/>
      <c r="E42" s="22"/>
      <c r="F42" s="22"/>
      <c r="G42" s="22"/>
      <c r="H42" s="22"/>
      <c r="I42" s="120"/>
      <c r="J42" s="22"/>
      <c r="K42" s="22"/>
    </row>
    <row r="43" s="59" customFormat="1" ht="20" customHeight="1" spans="1:11">
      <c r="A43" s="22"/>
      <c r="B43" s="22"/>
      <c r="C43" s="22"/>
      <c r="D43" s="22"/>
      <c r="E43" s="22"/>
      <c r="F43" s="22"/>
      <c r="G43" s="22"/>
      <c r="H43" s="22"/>
      <c r="I43" s="120"/>
      <c r="J43" s="22"/>
      <c r="K43" s="22"/>
    </row>
    <row r="44" s="59" customFormat="1" ht="20" customHeight="1" spans="1:11">
      <c r="A44" s="22"/>
      <c r="B44" s="22"/>
      <c r="C44" s="22"/>
      <c r="D44" s="22"/>
      <c r="E44" s="22"/>
      <c r="F44" s="22"/>
      <c r="G44" s="22"/>
      <c r="H44" s="22"/>
      <c r="I44" s="120"/>
      <c r="J44" s="22"/>
      <c r="K44" s="22"/>
    </row>
    <row r="45" s="59" customFormat="1" ht="20" customHeight="1" spans="1:11">
      <c r="A45" s="22"/>
      <c r="B45" s="22"/>
      <c r="C45" s="22"/>
      <c r="D45" s="22"/>
      <c r="E45" s="22"/>
      <c r="F45" s="22"/>
      <c r="G45" s="22"/>
      <c r="H45" s="22"/>
      <c r="I45" s="120"/>
      <c r="J45" s="22"/>
      <c r="K45" s="22"/>
    </row>
    <row r="46" s="59" customFormat="1" ht="20" customHeight="1" spans="1:11">
      <c r="A46" s="22"/>
      <c r="B46" s="22"/>
      <c r="C46" s="22"/>
      <c r="D46" s="22"/>
      <c r="E46" s="22"/>
      <c r="F46" s="22"/>
      <c r="G46" s="22"/>
      <c r="H46" s="22"/>
      <c r="I46" s="120"/>
      <c r="J46" s="22"/>
      <c r="K46" s="22"/>
    </row>
    <row r="47" s="59" customFormat="1" ht="20" customHeight="1" spans="1:11">
      <c r="A47" s="22"/>
      <c r="B47" s="22"/>
      <c r="C47" s="22"/>
      <c r="D47" s="22"/>
      <c r="E47" s="22"/>
      <c r="F47" s="22"/>
      <c r="G47" s="22"/>
      <c r="H47" s="22"/>
      <c r="I47" s="120"/>
      <c r="J47" s="22"/>
      <c r="K47" s="22"/>
    </row>
    <row r="48" s="59" customFormat="1" ht="20" customHeight="1" spans="1:11">
      <c r="A48" s="22"/>
      <c r="B48" s="22"/>
      <c r="C48" s="22"/>
      <c r="D48" s="22"/>
      <c r="E48" s="22"/>
      <c r="F48" s="22"/>
      <c r="G48" s="22"/>
      <c r="H48" s="22"/>
      <c r="I48" s="120"/>
      <c r="J48" s="22"/>
      <c r="K48" s="22"/>
    </row>
    <row r="49" s="59" customFormat="1" ht="20" customHeight="1" spans="1:11">
      <c r="A49" s="22"/>
      <c r="B49" s="22"/>
      <c r="C49" s="22"/>
      <c r="D49" s="22"/>
      <c r="E49" s="22"/>
      <c r="F49" s="22"/>
      <c r="G49" s="22"/>
      <c r="H49" s="22"/>
      <c r="I49" s="120"/>
      <c r="J49" s="22"/>
      <c r="K49" s="22"/>
    </row>
    <row r="50" s="59" customFormat="1" ht="20" customHeight="1" spans="1:11">
      <c r="A50" s="22"/>
      <c r="B50" s="22"/>
      <c r="C50" s="22"/>
      <c r="D50" s="22"/>
      <c r="E50" s="22"/>
      <c r="F50" s="22"/>
      <c r="G50" s="22"/>
      <c r="H50" s="22"/>
      <c r="I50" s="120"/>
      <c r="J50" s="22"/>
      <c r="K50" s="22"/>
    </row>
    <row r="51" s="59" customFormat="1" ht="20" customHeight="1" spans="1:11">
      <c r="A51" s="22"/>
      <c r="B51" s="22"/>
      <c r="C51" s="22"/>
      <c r="D51" s="22"/>
      <c r="E51" s="22"/>
      <c r="F51" s="22"/>
      <c r="G51" s="22"/>
      <c r="H51" s="22"/>
      <c r="I51" s="120"/>
      <c r="J51" s="22"/>
      <c r="K51" s="22"/>
    </row>
    <row r="52" s="59" customFormat="1" ht="20" customHeight="1" spans="1:11">
      <c r="A52" s="22"/>
      <c r="B52" s="22"/>
      <c r="C52" s="22"/>
      <c r="D52" s="22"/>
      <c r="E52" s="22"/>
      <c r="F52" s="22"/>
      <c r="G52" s="22"/>
      <c r="H52" s="22"/>
      <c r="I52" s="120"/>
      <c r="J52" s="22"/>
      <c r="K52" s="22"/>
    </row>
    <row r="53" s="59" customFormat="1" ht="20" customHeight="1" spans="1:11">
      <c r="A53" s="22"/>
      <c r="B53" s="22"/>
      <c r="C53" s="22"/>
      <c r="D53" s="22"/>
      <c r="E53" s="22"/>
      <c r="F53" s="22"/>
      <c r="G53" s="22"/>
      <c r="H53" s="22"/>
      <c r="I53" s="120"/>
      <c r="J53" s="22"/>
      <c r="K53" s="22"/>
    </row>
    <row r="54" s="59" customFormat="1" ht="20" customHeight="1" spans="1:11">
      <c r="A54" s="22"/>
      <c r="B54" s="22"/>
      <c r="C54" s="22"/>
      <c r="D54" s="22"/>
      <c r="E54" s="22"/>
      <c r="F54" s="22"/>
      <c r="G54" s="22"/>
      <c r="H54" s="22"/>
      <c r="I54" s="120"/>
      <c r="J54" s="22"/>
      <c r="K54" s="22"/>
    </row>
    <row r="55" s="59" customFormat="1" ht="20" customHeight="1" spans="1:11">
      <c r="A55" s="22"/>
      <c r="B55" s="22"/>
      <c r="C55" s="22"/>
      <c r="D55" s="22"/>
      <c r="E55" s="22"/>
      <c r="F55" s="22"/>
      <c r="G55" s="22"/>
      <c r="H55" s="22"/>
      <c r="I55" s="120"/>
      <c r="J55" s="22"/>
      <c r="K55" s="22"/>
    </row>
    <row r="56" s="59" customFormat="1" ht="20" customHeight="1" spans="1:11">
      <c r="A56" s="22"/>
      <c r="B56" s="22"/>
      <c r="C56" s="22"/>
      <c r="D56" s="22"/>
      <c r="E56" s="22"/>
      <c r="F56" s="22"/>
      <c r="G56" s="22"/>
      <c r="H56" s="22"/>
      <c r="I56" s="120"/>
      <c r="J56" s="22"/>
      <c r="K56" s="22"/>
    </row>
    <row r="57" s="59" customFormat="1" ht="20" customHeight="1" spans="1:11">
      <c r="A57" s="22"/>
      <c r="B57" s="22"/>
      <c r="C57" s="22"/>
      <c r="D57" s="22"/>
      <c r="E57" s="22"/>
      <c r="F57" s="22"/>
      <c r="G57" s="22"/>
      <c r="H57" s="22"/>
      <c r="I57" s="120"/>
      <c r="J57" s="22"/>
      <c r="K57" s="22"/>
    </row>
    <row r="58" s="59" customFormat="1" ht="20" customHeight="1" spans="1:11">
      <c r="A58" s="22"/>
      <c r="B58" s="22"/>
      <c r="C58" s="22"/>
      <c r="D58" s="22"/>
      <c r="E58" s="22"/>
      <c r="F58" s="22"/>
      <c r="G58" s="22"/>
      <c r="H58" s="22"/>
      <c r="I58" s="120"/>
      <c r="J58" s="22"/>
      <c r="K58" s="22"/>
    </row>
    <row r="59" s="59" customFormat="1" ht="20" customHeight="1" spans="1:11">
      <c r="A59" s="22"/>
      <c r="B59" s="22"/>
      <c r="C59" s="22"/>
      <c r="D59" s="22"/>
      <c r="E59" s="22"/>
      <c r="F59" s="22"/>
      <c r="G59" s="22"/>
      <c r="H59" s="22"/>
      <c r="I59" s="120"/>
      <c r="J59" s="22"/>
      <c r="K59" s="22"/>
    </row>
    <row r="60" s="59" customFormat="1" ht="20" customHeight="1" spans="1:11">
      <c r="A60" s="22"/>
      <c r="B60" s="22"/>
      <c r="C60" s="22"/>
      <c r="D60" s="22"/>
      <c r="E60" s="22"/>
      <c r="F60" s="22"/>
      <c r="G60" s="22"/>
      <c r="H60" s="22"/>
      <c r="I60" s="120"/>
      <c r="J60" s="22"/>
      <c r="K60" s="22"/>
    </row>
    <row r="61" s="59" customFormat="1" ht="20" customHeight="1" spans="1:11">
      <c r="A61" s="22"/>
      <c r="B61" s="22"/>
      <c r="C61" s="22"/>
      <c r="D61" s="22"/>
      <c r="E61" s="22"/>
      <c r="F61" s="22"/>
      <c r="G61" s="22"/>
      <c r="H61" s="22"/>
      <c r="I61" s="120"/>
      <c r="J61" s="22"/>
      <c r="K61" s="22"/>
    </row>
    <row r="62" s="59" customFormat="1" ht="20" customHeight="1" spans="1:11">
      <c r="A62" s="22"/>
      <c r="B62" s="22"/>
      <c r="C62" s="22"/>
      <c r="D62" s="22"/>
      <c r="E62" s="22"/>
      <c r="F62" s="22"/>
      <c r="G62" s="22"/>
      <c r="H62" s="22"/>
      <c r="I62" s="120"/>
      <c r="J62" s="22"/>
      <c r="K62" s="22"/>
    </row>
    <row r="63" s="59" customFormat="1" ht="20" customHeight="1" spans="1:11">
      <c r="A63" s="22"/>
      <c r="B63" s="22"/>
      <c r="C63" s="22"/>
      <c r="D63" s="22"/>
      <c r="E63" s="22"/>
      <c r="F63" s="22"/>
      <c r="G63" s="22"/>
      <c r="H63" s="22"/>
      <c r="I63" s="120"/>
      <c r="J63" s="22"/>
      <c r="K63" s="22"/>
    </row>
    <row r="64" s="59" customFormat="1" ht="20" customHeight="1" spans="1:11">
      <c r="A64" s="22"/>
      <c r="B64" s="22"/>
      <c r="C64" s="22"/>
      <c r="D64" s="22"/>
      <c r="E64" s="22"/>
      <c r="F64" s="22"/>
      <c r="G64" s="22"/>
      <c r="H64" s="22"/>
      <c r="I64" s="120"/>
      <c r="J64" s="22"/>
      <c r="K64" s="22"/>
    </row>
    <row r="65" s="59" customFormat="1" ht="20" customHeight="1" spans="1:11">
      <c r="A65" s="22"/>
      <c r="B65" s="22"/>
      <c r="C65" s="22"/>
      <c r="D65" s="22"/>
      <c r="E65" s="22"/>
      <c r="F65" s="22"/>
      <c r="G65" s="22"/>
      <c r="H65" s="22"/>
      <c r="I65" s="120"/>
      <c r="J65" s="22"/>
      <c r="K65" s="22"/>
    </row>
    <row r="66" s="59" customFormat="1" ht="20" customHeight="1" spans="1:11">
      <c r="A66" s="22"/>
      <c r="B66" s="22"/>
      <c r="C66" s="22"/>
      <c r="D66" s="22"/>
      <c r="E66" s="22"/>
      <c r="F66" s="22"/>
      <c r="G66" s="22"/>
      <c r="H66" s="22"/>
      <c r="I66" s="120"/>
      <c r="J66" s="22"/>
      <c r="K66" s="22"/>
    </row>
    <row r="67" s="59" customFormat="1" ht="20" customHeight="1" spans="1:11">
      <c r="A67" s="22"/>
      <c r="B67" s="22"/>
      <c r="C67" s="22"/>
      <c r="D67" s="22"/>
      <c r="E67" s="22"/>
      <c r="F67" s="22"/>
      <c r="G67" s="22"/>
      <c r="H67" s="22"/>
      <c r="I67" s="120"/>
      <c r="J67" s="22"/>
      <c r="K67" s="22"/>
    </row>
    <row r="68" s="59" customFormat="1" ht="20" customHeight="1" spans="1:11">
      <c r="A68" s="22"/>
      <c r="B68" s="22"/>
      <c r="C68" s="22"/>
      <c r="D68" s="22"/>
      <c r="E68" s="22"/>
      <c r="F68" s="22"/>
      <c r="G68" s="22"/>
      <c r="H68" s="22"/>
      <c r="I68" s="120"/>
      <c r="J68" s="22"/>
      <c r="K68" s="22"/>
    </row>
    <row r="69" s="59" customFormat="1" ht="20" customHeight="1" spans="1:11">
      <c r="A69" s="22"/>
      <c r="B69" s="22"/>
      <c r="C69" s="22"/>
      <c r="D69" s="22"/>
      <c r="E69" s="22"/>
      <c r="F69" s="22"/>
      <c r="G69" s="22"/>
      <c r="H69" s="22"/>
      <c r="I69" s="120"/>
      <c r="J69" s="22"/>
      <c r="K69" s="22"/>
    </row>
    <row r="70" s="59" customFormat="1" ht="20" customHeight="1" spans="1:11">
      <c r="A70" s="22"/>
      <c r="B70" s="22"/>
      <c r="C70" s="22"/>
      <c r="D70" s="22"/>
      <c r="E70" s="22"/>
      <c r="F70" s="22"/>
      <c r="G70" s="22"/>
      <c r="H70" s="22"/>
      <c r="I70" s="120"/>
      <c r="J70" s="22"/>
      <c r="K70" s="22"/>
    </row>
    <row r="71" s="59" customFormat="1" ht="20" customHeight="1" spans="1:11">
      <c r="A71" s="22"/>
      <c r="B71" s="22"/>
      <c r="C71" s="22"/>
      <c r="D71" s="22"/>
      <c r="E71" s="22"/>
      <c r="F71" s="22"/>
      <c r="G71" s="22"/>
      <c r="H71" s="22"/>
      <c r="I71" s="120"/>
      <c r="J71" s="22"/>
      <c r="K71" s="22"/>
    </row>
    <row r="72" s="59" customFormat="1" ht="20" customHeight="1" spans="1:11">
      <c r="A72" s="22"/>
      <c r="B72" s="22"/>
      <c r="C72" s="22"/>
      <c r="D72" s="22"/>
      <c r="E72" s="22"/>
      <c r="F72" s="22"/>
      <c r="G72" s="22"/>
      <c r="H72" s="22"/>
      <c r="I72" s="120"/>
      <c r="J72" s="22"/>
      <c r="K72" s="22"/>
    </row>
    <row r="73" s="59" customFormat="1" ht="20" customHeight="1" spans="1:11">
      <c r="A73" s="22"/>
      <c r="B73" s="22"/>
      <c r="C73" s="22"/>
      <c r="D73" s="22"/>
      <c r="E73" s="22"/>
      <c r="F73" s="22"/>
      <c r="G73" s="22"/>
      <c r="H73" s="22"/>
      <c r="I73" s="120"/>
      <c r="J73" s="22"/>
      <c r="K73" s="22"/>
    </row>
    <row r="74" s="59" customFormat="1" ht="20" customHeight="1" spans="1:11">
      <c r="A74" s="22"/>
      <c r="B74" s="22"/>
      <c r="C74" s="22"/>
      <c r="D74" s="22"/>
      <c r="E74" s="22"/>
      <c r="F74" s="22"/>
      <c r="G74" s="22"/>
      <c r="H74" s="22"/>
      <c r="I74" s="120"/>
      <c r="J74" s="22"/>
      <c r="K74" s="22"/>
    </row>
    <row r="75" s="59" customFormat="1" ht="20" customHeight="1" spans="1:11">
      <c r="A75" s="22"/>
      <c r="B75" s="22"/>
      <c r="C75" s="22"/>
      <c r="D75" s="22"/>
      <c r="E75" s="22"/>
      <c r="F75" s="22"/>
      <c r="G75" s="22"/>
      <c r="H75" s="22"/>
      <c r="I75" s="120"/>
      <c r="J75" s="22"/>
      <c r="K75" s="22"/>
    </row>
    <row r="76" s="59" customFormat="1" ht="20" customHeight="1" spans="1:11">
      <c r="A76" s="22"/>
      <c r="B76" s="22"/>
      <c r="C76" s="22"/>
      <c r="D76" s="22"/>
      <c r="E76" s="22"/>
      <c r="F76" s="22"/>
      <c r="G76" s="22"/>
      <c r="H76" s="22"/>
      <c r="I76" s="120"/>
      <c r="J76" s="22"/>
      <c r="K76" s="22"/>
    </row>
    <row r="77" s="59" customFormat="1" ht="20" customHeight="1" spans="1:11">
      <c r="A77" s="22"/>
      <c r="B77" s="22"/>
      <c r="C77" s="22"/>
      <c r="D77" s="22"/>
      <c r="E77" s="22"/>
      <c r="F77" s="22"/>
      <c r="G77" s="22"/>
      <c r="H77" s="22"/>
      <c r="I77" s="120"/>
      <c r="J77" s="22"/>
      <c r="K77" s="22"/>
    </row>
    <row r="78" s="59" customFormat="1" ht="20" customHeight="1" spans="1:11">
      <c r="A78" s="22"/>
      <c r="B78" s="22"/>
      <c r="C78" s="22"/>
      <c r="D78" s="22"/>
      <c r="E78" s="22"/>
      <c r="F78" s="22"/>
      <c r="G78" s="22"/>
      <c r="H78" s="22"/>
      <c r="I78" s="120"/>
      <c r="J78" s="22"/>
      <c r="K78" s="22"/>
    </row>
    <row r="79" s="59" customFormat="1" ht="20" customHeight="1" spans="1:11">
      <c r="A79" s="22"/>
      <c r="B79" s="22"/>
      <c r="C79" s="22"/>
      <c r="D79" s="22"/>
      <c r="E79" s="22"/>
      <c r="F79" s="22"/>
      <c r="G79" s="22"/>
      <c r="H79" s="22"/>
      <c r="I79" s="120"/>
      <c r="J79" s="22"/>
      <c r="K79" s="22"/>
    </row>
    <row r="80" s="59" customFormat="1" ht="20" customHeight="1" spans="1:11">
      <c r="A80" s="22"/>
      <c r="B80" s="22"/>
      <c r="C80" s="22"/>
      <c r="D80" s="22"/>
      <c r="E80" s="22"/>
      <c r="F80" s="22"/>
      <c r="G80" s="22"/>
      <c r="H80" s="22"/>
      <c r="I80" s="120"/>
      <c r="J80" s="22"/>
      <c r="K80" s="22"/>
    </row>
    <row r="81" s="59" customFormat="1" ht="20" customHeight="1" spans="1:11">
      <c r="A81" s="22"/>
      <c r="B81" s="22"/>
      <c r="C81" s="22"/>
      <c r="D81" s="22"/>
      <c r="E81" s="22"/>
      <c r="F81" s="22"/>
      <c r="G81" s="22"/>
      <c r="H81" s="22"/>
      <c r="I81" s="120"/>
      <c r="J81" s="22"/>
      <c r="K81" s="22"/>
    </row>
    <row r="82" s="59" customFormat="1" ht="20" customHeight="1" spans="1:11">
      <c r="A82" s="22"/>
      <c r="B82" s="22"/>
      <c r="C82" s="22"/>
      <c r="D82" s="22"/>
      <c r="E82" s="22"/>
      <c r="F82" s="22"/>
      <c r="G82" s="22"/>
      <c r="H82" s="22"/>
      <c r="I82" s="120"/>
      <c r="J82" s="22"/>
      <c r="K82" s="22"/>
    </row>
    <row r="83" s="59" customFormat="1" ht="20" customHeight="1" spans="1:11">
      <c r="A83" s="22"/>
      <c r="B83" s="22"/>
      <c r="C83" s="22"/>
      <c r="D83" s="22"/>
      <c r="E83" s="22"/>
      <c r="F83" s="22"/>
      <c r="G83" s="22"/>
      <c r="H83" s="22"/>
      <c r="I83" s="120"/>
      <c r="J83" s="22"/>
      <c r="K83" s="22"/>
    </row>
    <row r="84" s="59" customFormat="1" ht="20" customHeight="1" spans="1:11">
      <c r="A84" s="22"/>
      <c r="B84" s="22"/>
      <c r="C84" s="22"/>
      <c r="D84" s="22"/>
      <c r="E84" s="22"/>
      <c r="F84" s="22"/>
      <c r="G84" s="22"/>
      <c r="H84" s="22"/>
      <c r="I84" s="120"/>
      <c r="J84" s="22"/>
      <c r="K84" s="22"/>
    </row>
    <row r="85" s="59" customFormat="1" ht="20" customHeight="1" spans="1:11">
      <c r="A85" s="22"/>
      <c r="B85" s="22"/>
      <c r="C85" s="22"/>
      <c r="D85" s="22"/>
      <c r="E85" s="22"/>
      <c r="F85" s="22"/>
      <c r="G85" s="22"/>
      <c r="H85" s="22"/>
      <c r="I85" s="120"/>
      <c r="J85" s="22"/>
      <c r="K85" s="22"/>
    </row>
    <row r="86" s="59" customFormat="1" ht="20" customHeight="1" spans="1:11">
      <c r="A86" s="22"/>
      <c r="B86" s="22"/>
      <c r="C86" s="22"/>
      <c r="D86" s="22"/>
      <c r="E86" s="22"/>
      <c r="F86" s="22"/>
      <c r="G86" s="22"/>
      <c r="H86" s="22"/>
      <c r="I86" s="120"/>
      <c r="J86" s="22"/>
      <c r="K86" s="22"/>
    </row>
    <row r="87" s="59" customFormat="1" ht="20" customHeight="1" spans="1:11">
      <c r="A87" s="22"/>
      <c r="B87" s="22"/>
      <c r="C87" s="22"/>
      <c r="D87" s="22"/>
      <c r="E87" s="22"/>
      <c r="F87" s="22"/>
      <c r="G87" s="22"/>
      <c r="H87" s="22"/>
      <c r="I87" s="120"/>
      <c r="J87" s="22"/>
      <c r="K87" s="22"/>
    </row>
    <row r="88" s="59" customFormat="1" ht="20" customHeight="1" spans="1:11">
      <c r="A88" s="22"/>
      <c r="B88" s="22"/>
      <c r="C88" s="22"/>
      <c r="D88" s="22"/>
      <c r="E88" s="22"/>
      <c r="F88" s="22"/>
      <c r="G88" s="22"/>
      <c r="H88" s="22"/>
      <c r="I88" s="120"/>
      <c r="J88" s="22"/>
      <c r="K88" s="22"/>
    </row>
    <row r="89" s="59" customFormat="1" ht="20" customHeight="1" spans="1:11">
      <c r="A89" s="22"/>
      <c r="B89" s="22"/>
      <c r="C89" s="22"/>
      <c r="D89" s="22"/>
      <c r="E89" s="22"/>
      <c r="F89" s="22"/>
      <c r="G89" s="22"/>
      <c r="H89" s="22"/>
      <c r="I89" s="120"/>
      <c r="J89" s="22"/>
      <c r="K89" s="22"/>
    </row>
    <row r="90" s="59" customFormat="1" ht="20" customHeight="1" spans="1:11">
      <c r="A90" s="22"/>
      <c r="B90" s="22"/>
      <c r="C90" s="22"/>
      <c r="D90" s="22"/>
      <c r="E90" s="22"/>
      <c r="F90" s="22"/>
      <c r="G90" s="22"/>
      <c r="H90" s="22"/>
      <c r="I90" s="120"/>
      <c r="J90" s="22"/>
      <c r="K90" s="22"/>
    </row>
    <row r="91" s="59" customFormat="1" ht="20" customHeight="1" spans="1:11">
      <c r="A91" s="22"/>
      <c r="B91" s="22"/>
      <c r="C91" s="22"/>
      <c r="D91" s="22"/>
      <c r="E91" s="22"/>
      <c r="F91" s="22"/>
      <c r="G91" s="22"/>
      <c r="H91" s="22"/>
      <c r="I91" s="120"/>
      <c r="J91" s="22"/>
      <c r="K91" s="22"/>
    </row>
    <row r="92" s="59" customFormat="1" ht="20" customHeight="1" spans="1:11">
      <c r="A92" s="22"/>
      <c r="B92" s="22"/>
      <c r="C92" s="22"/>
      <c r="D92" s="22"/>
      <c r="E92" s="22"/>
      <c r="F92" s="22"/>
      <c r="G92" s="22"/>
      <c r="H92" s="22"/>
      <c r="I92" s="120"/>
      <c r="J92" s="22"/>
      <c r="K92" s="22"/>
    </row>
    <row r="93" s="59" customFormat="1" ht="20" customHeight="1" spans="1:11">
      <c r="A93" s="22"/>
      <c r="B93" s="22"/>
      <c r="C93" s="22"/>
      <c r="D93" s="22"/>
      <c r="E93" s="22"/>
      <c r="F93" s="22"/>
      <c r="G93" s="22"/>
      <c r="H93" s="22"/>
      <c r="I93" s="120"/>
      <c r="J93" s="22"/>
      <c r="K93" s="22"/>
    </row>
    <row r="94" s="59" customFormat="1" ht="20" customHeight="1" spans="1:11">
      <c r="A94" s="22"/>
      <c r="B94" s="22"/>
      <c r="C94" s="22"/>
      <c r="D94" s="22"/>
      <c r="E94" s="22"/>
      <c r="F94" s="22"/>
      <c r="G94" s="22"/>
      <c r="H94" s="22"/>
      <c r="I94" s="120"/>
      <c r="J94" s="22"/>
      <c r="K94" s="22"/>
    </row>
    <row r="95" s="59" customFormat="1" ht="20" customHeight="1" spans="1:11">
      <c r="A95" s="22"/>
      <c r="B95" s="22"/>
      <c r="C95" s="22"/>
      <c r="D95" s="22"/>
      <c r="E95" s="22"/>
      <c r="F95" s="22"/>
      <c r="G95" s="22"/>
      <c r="H95" s="22"/>
      <c r="I95" s="120"/>
      <c r="J95" s="22"/>
      <c r="K95" s="22"/>
    </row>
    <row r="96" s="59" customFormat="1" ht="20" customHeight="1" spans="1:11">
      <c r="A96" s="22"/>
      <c r="B96" s="22"/>
      <c r="C96" s="22"/>
      <c r="D96" s="22"/>
      <c r="E96" s="22"/>
      <c r="F96" s="22"/>
      <c r="G96" s="22"/>
      <c r="H96" s="22"/>
      <c r="I96" s="120"/>
      <c r="J96" s="22"/>
      <c r="K96" s="22"/>
    </row>
    <row r="97" s="59" customFormat="1" ht="20" customHeight="1" spans="1:11">
      <c r="A97" s="22"/>
      <c r="B97" s="22"/>
      <c r="C97" s="22"/>
      <c r="D97" s="22"/>
      <c r="E97" s="22"/>
      <c r="F97" s="22"/>
      <c r="G97" s="22"/>
      <c r="H97" s="22"/>
      <c r="I97" s="120"/>
      <c r="J97" s="22"/>
      <c r="K97" s="22"/>
    </row>
    <row r="98" s="59" customFormat="1" ht="20" customHeight="1" spans="1:11">
      <c r="A98" s="22"/>
      <c r="B98" s="22"/>
      <c r="C98" s="22"/>
      <c r="D98" s="22"/>
      <c r="E98" s="22"/>
      <c r="F98" s="22"/>
      <c r="G98" s="22"/>
      <c r="H98" s="22"/>
      <c r="I98" s="120"/>
      <c r="J98" s="22"/>
      <c r="K98" s="22"/>
    </row>
    <row r="99" s="59" customFormat="1" ht="20" customHeight="1" spans="1:11">
      <c r="A99" s="22"/>
      <c r="B99" s="22"/>
      <c r="C99" s="22"/>
      <c r="D99" s="22"/>
      <c r="E99" s="22"/>
      <c r="F99" s="22"/>
      <c r="G99" s="22"/>
      <c r="H99" s="22"/>
      <c r="I99" s="120"/>
      <c r="J99" s="22"/>
      <c r="K99" s="22"/>
    </row>
    <row r="100" s="59" customFormat="1" ht="20" customHeight="1" spans="1:11">
      <c r="A100" s="22"/>
      <c r="B100" s="22"/>
      <c r="C100" s="22"/>
      <c r="D100" s="22"/>
      <c r="E100" s="22"/>
      <c r="F100" s="22"/>
      <c r="G100" s="22"/>
      <c r="H100" s="22"/>
      <c r="I100" s="120"/>
      <c r="J100" s="22"/>
      <c r="K100" s="22"/>
    </row>
    <row r="101" s="59" customFormat="1" ht="20" customHeight="1" spans="1:11">
      <c r="A101" s="22"/>
      <c r="B101" s="22"/>
      <c r="C101" s="22"/>
      <c r="D101" s="22"/>
      <c r="E101" s="22"/>
      <c r="F101" s="22"/>
      <c r="G101" s="22"/>
      <c r="H101" s="22"/>
      <c r="I101" s="120"/>
      <c r="J101" s="22"/>
      <c r="K101" s="22"/>
    </row>
    <row r="102" s="59" customFormat="1" ht="20" customHeight="1" spans="1:11">
      <c r="A102" s="22"/>
      <c r="B102" s="22"/>
      <c r="C102" s="22"/>
      <c r="D102" s="22"/>
      <c r="E102" s="22"/>
      <c r="F102" s="22"/>
      <c r="G102" s="22"/>
      <c r="H102" s="22"/>
      <c r="I102" s="120"/>
      <c r="J102" s="22"/>
      <c r="K102" s="22"/>
    </row>
    <row r="103" s="59" customFormat="1" ht="20" customHeight="1" spans="1:11">
      <c r="A103" s="22"/>
      <c r="B103" s="22"/>
      <c r="C103" s="22"/>
      <c r="D103" s="22"/>
      <c r="E103" s="22"/>
      <c r="F103" s="22"/>
      <c r="G103" s="22"/>
      <c r="H103" s="22"/>
      <c r="I103" s="120"/>
      <c r="J103" s="22"/>
      <c r="K103" s="22"/>
    </row>
    <row r="104" s="59" customFormat="1" ht="20" customHeight="1" spans="1:11">
      <c r="A104" s="22"/>
      <c r="B104" s="22"/>
      <c r="C104" s="22"/>
      <c r="D104" s="22"/>
      <c r="E104" s="22"/>
      <c r="F104" s="22"/>
      <c r="G104" s="22"/>
      <c r="H104" s="22"/>
      <c r="I104" s="120"/>
      <c r="J104" s="22"/>
      <c r="K104" s="22"/>
    </row>
    <row r="105" s="59" customFormat="1" ht="20" customHeight="1" spans="1:11">
      <c r="A105" s="22"/>
      <c r="B105" s="22"/>
      <c r="C105" s="22"/>
      <c r="D105" s="22"/>
      <c r="E105" s="22"/>
      <c r="F105" s="22"/>
      <c r="G105" s="22"/>
      <c r="H105" s="22"/>
      <c r="I105" s="120"/>
      <c r="J105" s="22"/>
      <c r="K105" s="22"/>
    </row>
    <row r="106" s="59" customFormat="1" ht="20" customHeight="1" spans="1:11">
      <c r="A106" s="22"/>
      <c r="B106" s="22"/>
      <c r="C106" s="22"/>
      <c r="D106" s="22"/>
      <c r="E106" s="22"/>
      <c r="F106" s="22"/>
      <c r="G106" s="22"/>
      <c r="H106" s="22"/>
      <c r="I106" s="120"/>
      <c r="J106" s="22"/>
      <c r="K106" s="22"/>
    </row>
    <row r="107" s="59" customFormat="1" ht="20" customHeight="1" spans="1:11">
      <c r="A107" s="22"/>
      <c r="B107" s="22"/>
      <c r="C107" s="22"/>
      <c r="D107" s="22"/>
      <c r="E107" s="22"/>
      <c r="F107" s="22"/>
      <c r="G107" s="22"/>
      <c r="H107" s="22"/>
      <c r="I107" s="120"/>
      <c r="J107" s="22"/>
      <c r="K107" s="22"/>
    </row>
    <row r="108" s="59" customFormat="1" ht="20" customHeight="1" spans="1:11">
      <c r="A108" s="22"/>
      <c r="B108" s="22"/>
      <c r="C108" s="22"/>
      <c r="D108" s="22"/>
      <c r="E108" s="22"/>
      <c r="F108" s="22"/>
      <c r="G108" s="22"/>
      <c r="H108" s="22"/>
      <c r="I108" s="120"/>
      <c r="J108" s="22"/>
      <c r="K108" s="22"/>
    </row>
    <row r="109" s="59" customFormat="1" ht="20" customHeight="1" spans="1:11">
      <c r="A109" s="22"/>
      <c r="B109" s="22"/>
      <c r="C109" s="22"/>
      <c r="D109" s="22"/>
      <c r="E109" s="22"/>
      <c r="F109" s="22"/>
      <c r="G109" s="22"/>
      <c r="H109" s="22"/>
      <c r="I109" s="120"/>
      <c r="J109" s="22"/>
      <c r="K109" s="22"/>
    </row>
    <row r="110" s="59" customFormat="1" ht="20" customHeight="1" spans="1:11">
      <c r="A110" s="22"/>
      <c r="B110" s="22"/>
      <c r="C110" s="22"/>
      <c r="D110" s="22"/>
      <c r="E110" s="22"/>
      <c r="F110" s="22"/>
      <c r="G110" s="22"/>
      <c r="H110" s="22"/>
      <c r="I110" s="120"/>
      <c r="J110" s="22"/>
      <c r="K110" s="22"/>
    </row>
    <row r="111" s="59" customFormat="1" ht="20" customHeight="1" spans="1:11">
      <c r="A111" s="22"/>
      <c r="B111" s="22"/>
      <c r="C111" s="22"/>
      <c r="D111" s="22"/>
      <c r="E111" s="22"/>
      <c r="F111" s="22"/>
      <c r="G111" s="22"/>
      <c r="H111" s="22"/>
      <c r="I111" s="120"/>
      <c r="J111" s="22"/>
      <c r="K111" s="22"/>
    </row>
    <row r="112" s="59" customFormat="1" ht="20" customHeight="1" spans="1:11">
      <c r="A112" s="22"/>
      <c r="B112" s="22"/>
      <c r="C112" s="22"/>
      <c r="D112" s="22"/>
      <c r="E112" s="22"/>
      <c r="F112" s="22"/>
      <c r="G112" s="22"/>
      <c r="H112" s="22"/>
      <c r="I112" s="120"/>
      <c r="J112" s="22"/>
      <c r="K112" s="22"/>
    </row>
    <row r="113" s="59" customFormat="1" ht="20" customHeight="1" spans="1:11">
      <c r="A113" s="22"/>
      <c r="B113" s="22"/>
      <c r="C113" s="22"/>
      <c r="D113" s="22"/>
      <c r="E113" s="22"/>
      <c r="F113" s="22"/>
      <c r="G113" s="22"/>
      <c r="H113" s="22"/>
      <c r="I113" s="120"/>
      <c r="J113" s="22"/>
      <c r="K113" s="22"/>
    </row>
    <row r="114" s="59" customFormat="1" ht="20" customHeight="1" spans="1:11">
      <c r="A114" s="22"/>
      <c r="B114" s="22"/>
      <c r="C114" s="22"/>
      <c r="D114" s="22"/>
      <c r="E114" s="22"/>
      <c r="F114" s="22"/>
      <c r="G114" s="22"/>
      <c r="H114" s="22"/>
      <c r="I114" s="120"/>
      <c r="J114" s="22"/>
      <c r="K114" s="22"/>
    </row>
    <row r="115" s="59" customFormat="1" ht="20" customHeight="1" spans="1:11">
      <c r="A115" s="22"/>
      <c r="B115" s="22"/>
      <c r="C115" s="22"/>
      <c r="D115" s="22"/>
      <c r="E115" s="22"/>
      <c r="F115" s="22"/>
      <c r="G115" s="22"/>
      <c r="H115" s="22"/>
      <c r="I115" s="120"/>
      <c r="J115" s="22"/>
      <c r="K115" s="22"/>
    </row>
    <row r="116" s="59" customFormat="1" ht="20" customHeight="1" spans="1:11">
      <c r="A116" s="22"/>
      <c r="B116" s="22"/>
      <c r="C116" s="22"/>
      <c r="D116" s="22"/>
      <c r="E116" s="22"/>
      <c r="F116" s="22"/>
      <c r="G116" s="22"/>
      <c r="H116" s="22"/>
      <c r="I116" s="120"/>
      <c r="J116" s="22"/>
      <c r="K116" s="22"/>
    </row>
    <row r="117" s="59" customFormat="1" ht="20" customHeight="1" spans="1:11">
      <c r="A117" s="22"/>
      <c r="B117" s="22"/>
      <c r="C117" s="22"/>
      <c r="D117" s="22"/>
      <c r="E117" s="22"/>
      <c r="F117" s="22"/>
      <c r="G117" s="22"/>
      <c r="H117" s="22"/>
      <c r="I117" s="120"/>
      <c r="J117" s="22"/>
      <c r="K117" s="22"/>
    </row>
    <row r="118" s="59" customFormat="1" ht="20" customHeight="1" spans="1:11">
      <c r="A118" s="22"/>
      <c r="B118" s="22"/>
      <c r="C118" s="22"/>
      <c r="D118" s="22"/>
      <c r="E118" s="22"/>
      <c r="F118" s="22"/>
      <c r="G118" s="22"/>
      <c r="H118" s="22"/>
      <c r="I118" s="120"/>
      <c r="J118" s="22"/>
      <c r="K118" s="22"/>
    </row>
    <row r="119" s="59" customFormat="1" ht="20" customHeight="1" spans="1:11">
      <c r="A119" s="22"/>
      <c r="B119" s="22"/>
      <c r="C119" s="22"/>
      <c r="D119" s="22"/>
      <c r="E119" s="22"/>
      <c r="F119" s="22"/>
      <c r="G119" s="22"/>
      <c r="H119" s="22"/>
      <c r="I119" s="120"/>
      <c r="J119" s="22"/>
      <c r="K119" s="22"/>
    </row>
    <row r="120" s="59" customFormat="1" ht="20" customHeight="1" spans="1:11">
      <c r="A120" s="22"/>
      <c r="B120" s="22"/>
      <c r="C120" s="22"/>
      <c r="D120" s="22"/>
      <c r="E120" s="22"/>
      <c r="F120" s="22"/>
      <c r="G120" s="22"/>
      <c r="H120" s="22"/>
      <c r="I120" s="120"/>
      <c r="J120" s="22"/>
      <c r="K120" s="22"/>
    </row>
    <row r="121" s="59" customFormat="1" ht="20" customHeight="1" spans="1:11">
      <c r="A121" s="22"/>
      <c r="B121" s="22"/>
      <c r="C121" s="22"/>
      <c r="D121" s="22"/>
      <c r="E121" s="22"/>
      <c r="F121" s="22"/>
      <c r="G121" s="22"/>
      <c r="H121" s="22"/>
      <c r="I121" s="120"/>
      <c r="J121" s="22"/>
      <c r="K121" s="22"/>
    </row>
    <row r="122" s="59" customFormat="1" ht="20" customHeight="1" spans="1:11">
      <c r="A122" s="22"/>
      <c r="B122" s="22"/>
      <c r="C122" s="22"/>
      <c r="D122" s="22"/>
      <c r="E122" s="22"/>
      <c r="F122" s="22"/>
      <c r="G122" s="22"/>
      <c r="H122" s="22"/>
      <c r="I122" s="120"/>
      <c r="J122" s="22"/>
      <c r="K122" s="22"/>
    </row>
    <row r="123" s="59" customFormat="1" ht="20" customHeight="1" spans="1:11">
      <c r="A123" s="22"/>
      <c r="B123" s="22"/>
      <c r="C123" s="22"/>
      <c r="D123" s="22"/>
      <c r="E123" s="22"/>
      <c r="F123" s="22"/>
      <c r="G123" s="22"/>
      <c r="H123" s="22"/>
      <c r="I123" s="120"/>
      <c r="J123" s="22"/>
      <c r="K123" s="22"/>
    </row>
    <row r="124" s="59" customFormat="1" ht="20" customHeight="1" spans="1:11">
      <c r="A124" s="22"/>
      <c r="B124" s="22"/>
      <c r="C124" s="22"/>
      <c r="D124" s="22"/>
      <c r="E124" s="22"/>
      <c r="F124" s="22"/>
      <c r="G124" s="22"/>
      <c r="H124" s="22"/>
      <c r="I124" s="120"/>
      <c r="J124" s="22"/>
      <c r="K124" s="22"/>
    </row>
    <row r="125" s="59" customFormat="1" ht="20" customHeight="1" spans="1:11">
      <c r="A125" s="22"/>
      <c r="B125" s="22"/>
      <c r="C125" s="22"/>
      <c r="D125" s="22"/>
      <c r="E125" s="22"/>
      <c r="F125" s="22"/>
      <c r="G125" s="22"/>
      <c r="H125" s="22"/>
      <c r="I125" s="120"/>
      <c r="J125" s="22"/>
      <c r="K125" s="22"/>
    </row>
    <row r="126" s="59" customFormat="1" ht="20" customHeight="1" spans="1:11">
      <c r="A126" s="22"/>
      <c r="B126" s="22"/>
      <c r="C126" s="22"/>
      <c r="D126" s="22"/>
      <c r="E126" s="22"/>
      <c r="F126" s="22"/>
      <c r="G126" s="22"/>
      <c r="H126" s="22"/>
      <c r="I126" s="120"/>
      <c r="J126" s="22"/>
      <c r="K126" s="22"/>
    </row>
    <row r="127" s="59" customFormat="1" ht="20" customHeight="1" spans="1:11">
      <c r="A127" s="22"/>
      <c r="B127" s="22"/>
      <c r="C127" s="22"/>
      <c r="D127" s="22"/>
      <c r="E127" s="22"/>
      <c r="F127" s="22"/>
      <c r="G127" s="22"/>
      <c r="H127" s="22"/>
      <c r="I127" s="120"/>
      <c r="J127" s="22"/>
      <c r="K127" s="22"/>
    </row>
    <row r="128" s="59" customFormat="1" ht="20" customHeight="1" spans="1:11">
      <c r="A128" s="22"/>
      <c r="B128" s="22"/>
      <c r="C128" s="22"/>
      <c r="D128" s="22"/>
      <c r="E128" s="22"/>
      <c r="F128" s="22"/>
      <c r="G128" s="22"/>
      <c r="H128" s="22"/>
      <c r="I128" s="120"/>
      <c r="J128" s="22"/>
      <c r="K128" s="22"/>
    </row>
    <row r="129" s="59" customFormat="1" ht="20" customHeight="1" spans="1:11">
      <c r="A129" s="22"/>
      <c r="B129" s="22"/>
      <c r="C129" s="22"/>
      <c r="D129" s="22"/>
      <c r="E129" s="22"/>
      <c r="F129" s="22"/>
      <c r="G129" s="22"/>
      <c r="H129" s="22"/>
      <c r="I129" s="120"/>
      <c r="J129" s="22"/>
      <c r="K129" s="22"/>
    </row>
    <row r="130" s="59" customFormat="1" ht="20" customHeight="1" spans="1:11">
      <c r="A130" s="22"/>
      <c r="B130" s="22"/>
      <c r="C130" s="22"/>
      <c r="D130" s="22"/>
      <c r="E130" s="22"/>
      <c r="F130" s="22"/>
      <c r="G130" s="22"/>
      <c r="H130" s="22"/>
      <c r="I130" s="120"/>
      <c r="J130" s="22"/>
      <c r="K130" s="22"/>
    </row>
    <row r="131" s="59" customFormat="1" ht="20" customHeight="1" spans="1:11">
      <c r="A131" s="22"/>
      <c r="B131" s="22"/>
      <c r="C131" s="22"/>
      <c r="D131" s="22"/>
      <c r="E131" s="22"/>
      <c r="F131" s="22"/>
      <c r="G131" s="22"/>
      <c r="H131" s="22"/>
      <c r="I131" s="120"/>
      <c r="J131" s="22"/>
      <c r="K131" s="22"/>
    </row>
    <row r="132" s="59" customFormat="1" ht="20" customHeight="1" spans="1:11">
      <c r="A132" s="22"/>
      <c r="B132" s="22"/>
      <c r="C132" s="22"/>
      <c r="D132" s="22"/>
      <c r="E132" s="22"/>
      <c r="F132" s="22"/>
      <c r="G132" s="22"/>
      <c r="H132" s="22"/>
      <c r="I132" s="120"/>
      <c r="J132" s="22"/>
      <c r="K132" s="22"/>
    </row>
    <row r="133" s="59" customFormat="1" ht="20" customHeight="1" spans="1:11">
      <c r="A133" s="22"/>
      <c r="B133" s="22"/>
      <c r="C133" s="22"/>
      <c r="D133" s="22"/>
      <c r="E133" s="22"/>
      <c r="F133" s="22"/>
      <c r="G133" s="22"/>
      <c r="H133" s="22"/>
      <c r="I133" s="120"/>
      <c r="J133" s="22"/>
      <c r="K133" s="22"/>
    </row>
    <row r="134" s="59" customFormat="1" ht="20" customHeight="1" spans="1:11">
      <c r="A134" s="22"/>
      <c r="B134" s="22"/>
      <c r="C134" s="22"/>
      <c r="D134" s="22"/>
      <c r="E134" s="22"/>
      <c r="F134" s="22"/>
      <c r="G134" s="22"/>
      <c r="H134" s="22"/>
      <c r="I134" s="120"/>
      <c r="J134" s="22"/>
      <c r="K134" s="22"/>
    </row>
    <row r="135" s="59" customFormat="1" ht="20" customHeight="1" spans="1:11">
      <c r="A135" s="22"/>
      <c r="B135" s="22"/>
      <c r="C135" s="22"/>
      <c r="D135" s="22"/>
      <c r="E135" s="22"/>
      <c r="F135" s="22"/>
      <c r="G135" s="22"/>
      <c r="H135" s="22"/>
      <c r="I135" s="120"/>
      <c r="J135" s="22"/>
      <c r="K135" s="22"/>
    </row>
    <row r="136" s="59" customFormat="1" ht="20" customHeight="1" spans="1:11">
      <c r="A136" s="22"/>
      <c r="B136" s="22"/>
      <c r="C136" s="22"/>
      <c r="D136" s="22"/>
      <c r="E136" s="22"/>
      <c r="F136" s="22"/>
      <c r="G136" s="22"/>
      <c r="H136" s="22"/>
      <c r="I136" s="120"/>
      <c r="J136" s="22"/>
      <c r="K136" s="22"/>
    </row>
    <row r="137" s="59" customFormat="1" ht="20" customHeight="1" spans="1:11">
      <c r="A137" s="22"/>
      <c r="B137" s="22"/>
      <c r="C137" s="22"/>
      <c r="D137" s="22"/>
      <c r="E137" s="22"/>
      <c r="F137" s="22"/>
      <c r="G137" s="22"/>
      <c r="H137" s="22"/>
      <c r="I137" s="120"/>
      <c r="J137" s="22"/>
      <c r="K137" s="22"/>
    </row>
    <row r="138" s="59" customFormat="1" ht="20" customHeight="1" spans="1:11">
      <c r="A138" s="22"/>
      <c r="B138" s="22"/>
      <c r="C138" s="22"/>
      <c r="D138" s="22"/>
      <c r="E138" s="22"/>
      <c r="F138" s="22"/>
      <c r="G138" s="22"/>
      <c r="H138" s="22"/>
      <c r="I138" s="120"/>
      <c r="J138" s="22"/>
      <c r="K138" s="22"/>
    </row>
    <row r="139" s="59" customFormat="1" ht="20" customHeight="1" spans="1:11">
      <c r="A139" s="22"/>
      <c r="B139" s="22"/>
      <c r="C139" s="22"/>
      <c r="D139" s="22"/>
      <c r="E139" s="22"/>
      <c r="F139" s="22"/>
      <c r="G139" s="22"/>
      <c r="H139" s="22"/>
      <c r="I139" s="120"/>
      <c r="J139" s="22"/>
      <c r="K139" s="22"/>
    </row>
    <row r="140" s="59" customFormat="1" ht="20" customHeight="1" spans="1:11">
      <c r="A140" s="22"/>
      <c r="B140" s="22"/>
      <c r="C140" s="22"/>
      <c r="D140" s="22"/>
      <c r="E140" s="22"/>
      <c r="F140" s="22"/>
      <c r="G140" s="22"/>
      <c r="H140" s="22"/>
      <c r="I140" s="120"/>
      <c r="J140" s="22"/>
      <c r="K140" s="22"/>
    </row>
    <row r="141" s="59" customFormat="1" ht="20" customHeight="1" spans="1:11">
      <c r="A141" s="22"/>
      <c r="B141" s="22"/>
      <c r="C141" s="22"/>
      <c r="D141" s="22"/>
      <c r="E141" s="22"/>
      <c r="F141" s="22"/>
      <c r="G141" s="22"/>
      <c r="H141" s="22"/>
      <c r="I141" s="120"/>
      <c r="J141" s="22"/>
      <c r="K141" s="22"/>
    </row>
    <row r="142" s="59" customFormat="1" ht="20" customHeight="1" spans="1:11">
      <c r="A142" s="22"/>
      <c r="B142" s="22"/>
      <c r="C142" s="22"/>
      <c r="D142" s="22"/>
      <c r="E142" s="22"/>
      <c r="F142" s="22"/>
      <c r="G142" s="22"/>
      <c r="H142" s="22"/>
      <c r="I142" s="120"/>
      <c r="J142" s="22"/>
      <c r="K142" s="22"/>
    </row>
    <row r="143" s="59" customFormat="1" ht="20" customHeight="1" spans="1:11">
      <c r="A143" s="22"/>
      <c r="B143" s="22"/>
      <c r="C143" s="22"/>
      <c r="D143" s="22"/>
      <c r="E143" s="22"/>
      <c r="F143" s="22"/>
      <c r="G143" s="22"/>
      <c r="H143" s="22"/>
      <c r="I143" s="120"/>
      <c r="J143" s="22"/>
      <c r="K143" s="22"/>
    </row>
    <row r="144" s="59" customFormat="1" ht="20" customHeight="1" spans="1:11">
      <c r="A144" s="22"/>
      <c r="B144" s="22"/>
      <c r="C144" s="22"/>
      <c r="D144" s="22"/>
      <c r="E144" s="22"/>
      <c r="F144" s="22"/>
      <c r="G144" s="22"/>
      <c r="H144" s="22"/>
      <c r="I144" s="120"/>
      <c r="J144" s="22"/>
      <c r="K144" s="22"/>
    </row>
    <row r="145" s="59" customFormat="1" ht="20" customHeight="1" spans="1:11">
      <c r="A145" s="22"/>
      <c r="B145" s="22"/>
      <c r="C145" s="22"/>
      <c r="D145" s="22"/>
      <c r="E145" s="22"/>
      <c r="F145" s="22"/>
      <c r="G145" s="22"/>
      <c r="H145" s="22"/>
      <c r="I145" s="120"/>
      <c r="J145" s="22"/>
      <c r="K145" s="22"/>
    </row>
    <row r="146" s="59" customFormat="1" ht="20" customHeight="1" spans="1:11">
      <c r="A146" s="22"/>
      <c r="B146" s="22"/>
      <c r="C146" s="22"/>
      <c r="D146" s="22"/>
      <c r="E146" s="22"/>
      <c r="F146" s="22"/>
      <c r="G146" s="22"/>
      <c r="H146" s="22"/>
      <c r="I146" s="120"/>
      <c r="J146" s="22"/>
      <c r="K146" s="22"/>
    </row>
    <row r="147" s="59" customFormat="1" ht="20" customHeight="1" spans="1:11">
      <c r="A147" s="22"/>
      <c r="B147" s="22"/>
      <c r="C147" s="22"/>
      <c r="D147" s="22"/>
      <c r="E147" s="22"/>
      <c r="F147" s="22"/>
      <c r="G147" s="22"/>
      <c r="H147" s="22"/>
      <c r="I147" s="120"/>
      <c r="J147" s="22"/>
      <c r="K147" s="22"/>
    </row>
    <row r="148" s="59" customFormat="1" ht="20" customHeight="1" spans="1:11">
      <c r="A148" s="22"/>
      <c r="B148" s="22"/>
      <c r="C148" s="22"/>
      <c r="D148" s="22"/>
      <c r="E148" s="22"/>
      <c r="F148" s="22"/>
      <c r="G148" s="22"/>
      <c r="H148" s="22"/>
      <c r="I148" s="120"/>
      <c r="J148" s="22"/>
      <c r="K148" s="22"/>
    </row>
    <row r="149" s="59" customFormat="1" ht="20" customHeight="1" spans="1:11">
      <c r="A149" s="22"/>
      <c r="B149" s="22"/>
      <c r="C149" s="22"/>
      <c r="D149" s="22"/>
      <c r="E149" s="22"/>
      <c r="F149" s="22"/>
      <c r="G149" s="22"/>
      <c r="H149" s="22"/>
      <c r="I149" s="120"/>
      <c r="J149" s="22"/>
      <c r="K149" s="22"/>
    </row>
    <row r="150" s="59" customFormat="1" ht="20" customHeight="1" spans="1:11">
      <c r="A150" s="22"/>
      <c r="B150" s="22"/>
      <c r="C150" s="22"/>
      <c r="D150" s="22"/>
      <c r="E150" s="22"/>
      <c r="F150" s="22"/>
      <c r="G150" s="22"/>
      <c r="H150" s="22"/>
      <c r="I150" s="120"/>
      <c r="J150" s="22"/>
      <c r="K150" s="22"/>
    </row>
    <row r="151" s="59" customFormat="1" ht="20" customHeight="1" spans="1:11">
      <c r="A151" s="22"/>
      <c r="B151" s="22"/>
      <c r="C151" s="22"/>
      <c r="D151" s="22"/>
      <c r="E151" s="22"/>
      <c r="F151" s="22"/>
      <c r="G151" s="22"/>
      <c r="H151" s="22"/>
      <c r="I151" s="120"/>
      <c r="J151" s="22"/>
      <c r="K151" s="22"/>
    </row>
    <row r="152" s="59" customFormat="1" ht="20" customHeight="1" spans="1:11">
      <c r="A152" s="22"/>
      <c r="B152" s="22"/>
      <c r="C152" s="22"/>
      <c r="D152" s="22"/>
      <c r="E152" s="22"/>
      <c r="F152" s="22"/>
      <c r="G152" s="22"/>
      <c r="H152" s="22"/>
      <c r="I152" s="120"/>
      <c r="J152" s="22"/>
      <c r="K152" s="22"/>
    </row>
    <row r="153" s="59" customFormat="1" ht="20" customHeight="1" spans="1:11">
      <c r="A153" s="22"/>
      <c r="B153" s="22"/>
      <c r="C153" s="22"/>
      <c r="D153" s="22"/>
      <c r="E153" s="22"/>
      <c r="F153" s="22"/>
      <c r="G153" s="22"/>
      <c r="H153" s="22"/>
      <c r="I153" s="120"/>
      <c r="J153" s="22"/>
      <c r="K153" s="22"/>
    </row>
    <row r="154" s="59" customFormat="1" ht="20" customHeight="1" spans="1:11">
      <c r="A154" s="22"/>
      <c r="B154" s="22"/>
      <c r="C154" s="22"/>
      <c r="D154" s="22"/>
      <c r="E154" s="22"/>
      <c r="F154" s="22"/>
      <c r="G154" s="22"/>
      <c r="H154" s="22"/>
      <c r="I154" s="120"/>
      <c r="J154" s="22"/>
      <c r="K154" s="22"/>
    </row>
    <row r="155" s="59" customFormat="1" ht="20" customHeight="1" spans="1:11">
      <c r="A155" s="22"/>
      <c r="B155" s="22"/>
      <c r="C155" s="22"/>
      <c r="D155" s="22"/>
      <c r="E155" s="22"/>
      <c r="F155" s="22"/>
      <c r="G155" s="22"/>
      <c r="H155" s="22"/>
      <c r="I155" s="120"/>
      <c r="J155" s="22"/>
      <c r="K155" s="22"/>
    </row>
    <row r="156" s="59" customFormat="1" ht="20" customHeight="1" spans="1:11">
      <c r="A156" s="22"/>
      <c r="B156" s="22"/>
      <c r="C156" s="22"/>
      <c r="D156" s="22"/>
      <c r="E156" s="22"/>
      <c r="F156" s="22"/>
      <c r="G156" s="22"/>
      <c r="H156" s="22"/>
      <c r="I156" s="120"/>
      <c r="J156" s="22"/>
      <c r="K156" s="22"/>
    </row>
    <row r="157" s="59" customFormat="1" ht="20" customHeight="1" spans="1:11">
      <c r="A157" s="22"/>
      <c r="B157" s="22"/>
      <c r="C157" s="22"/>
      <c r="D157" s="22"/>
      <c r="E157" s="22"/>
      <c r="F157" s="22"/>
      <c r="G157" s="22"/>
      <c r="H157" s="22"/>
      <c r="I157" s="120"/>
      <c r="J157" s="22"/>
      <c r="K157" s="22"/>
    </row>
    <row r="158" s="59" customFormat="1" ht="20" customHeight="1" spans="1:11">
      <c r="A158" s="22"/>
      <c r="B158" s="22"/>
      <c r="C158" s="22"/>
      <c r="D158" s="22"/>
      <c r="E158" s="22"/>
      <c r="F158" s="22"/>
      <c r="G158" s="22"/>
      <c r="H158" s="22"/>
      <c r="I158" s="120"/>
      <c r="J158" s="22"/>
      <c r="K158" s="22"/>
    </row>
    <row r="159" s="59" customFormat="1" ht="20" customHeight="1" spans="1:11">
      <c r="A159" s="22"/>
      <c r="B159" s="22"/>
      <c r="C159" s="22"/>
      <c r="D159" s="22"/>
      <c r="E159" s="22"/>
      <c r="F159" s="22"/>
      <c r="G159" s="22"/>
      <c r="H159" s="22"/>
      <c r="I159" s="120"/>
      <c r="J159" s="22"/>
      <c r="K159" s="22"/>
    </row>
    <row r="160" s="59" customFormat="1" ht="20" customHeight="1" spans="1:11">
      <c r="A160" s="22"/>
      <c r="B160" s="22"/>
      <c r="C160" s="22"/>
      <c r="D160" s="22"/>
      <c r="E160" s="22"/>
      <c r="F160" s="22"/>
      <c r="G160" s="22"/>
      <c r="H160" s="22"/>
      <c r="I160" s="120"/>
      <c r="J160" s="22"/>
      <c r="K160" s="22"/>
    </row>
    <row r="161" s="59" customFormat="1" ht="20" customHeight="1" spans="1:11">
      <c r="A161" s="22"/>
      <c r="B161" s="22"/>
      <c r="C161" s="22"/>
      <c r="D161" s="22"/>
      <c r="E161" s="22"/>
      <c r="F161" s="22"/>
      <c r="G161" s="22"/>
      <c r="H161" s="22"/>
      <c r="I161" s="120"/>
      <c r="J161" s="22"/>
      <c r="K161" s="22"/>
    </row>
    <row r="162" s="59" customFormat="1" ht="20" customHeight="1" spans="1:11">
      <c r="A162" s="22"/>
      <c r="B162" s="22"/>
      <c r="C162" s="22"/>
      <c r="D162" s="22"/>
      <c r="E162" s="22"/>
      <c r="F162" s="22"/>
      <c r="G162" s="22"/>
      <c r="H162" s="22"/>
      <c r="I162" s="120"/>
      <c r="J162" s="22"/>
      <c r="K162" s="22"/>
    </row>
    <row r="163" s="59" customFormat="1" ht="20" customHeight="1" spans="1:11">
      <c r="A163" s="22"/>
      <c r="B163" s="22"/>
      <c r="C163" s="22"/>
      <c r="D163" s="22"/>
      <c r="E163" s="22"/>
      <c r="F163" s="22"/>
      <c r="G163" s="22"/>
      <c r="H163" s="22"/>
      <c r="I163" s="120"/>
      <c r="J163" s="22"/>
      <c r="K163" s="22"/>
    </row>
    <row r="164" s="59" customFormat="1" ht="20" customHeight="1" spans="1:11">
      <c r="A164" s="22"/>
      <c r="B164" s="22"/>
      <c r="C164" s="22"/>
      <c r="D164" s="22"/>
      <c r="E164" s="22"/>
      <c r="F164" s="22"/>
      <c r="G164" s="22"/>
      <c r="H164" s="22"/>
      <c r="I164" s="120"/>
      <c r="J164" s="22"/>
      <c r="K164" s="22"/>
    </row>
    <row r="165" s="59" customFormat="1" ht="20" customHeight="1" spans="1:11">
      <c r="A165" s="22"/>
      <c r="B165" s="22"/>
      <c r="C165" s="22"/>
      <c r="D165" s="22"/>
      <c r="E165" s="22"/>
      <c r="F165" s="22"/>
      <c r="G165" s="22"/>
      <c r="H165" s="22"/>
      <c r="I165" s="120"/>
      <c r="J165" s="22"/>
      <c r="K165" s="22"/>
    </row>
    <row r="166" s="59" customFormat="1" ht="20" customHeight="1" spans="1:11">
      <c r="A166" s="22"/>
      <c r="B166" s="22"/>
      <c r="C166" s="22"/>
      <c r="D166" s="22"/>
      <c r="E166" s="22"/>
      <c r="F166" s="22"/>
      <c r="G166" s="22"/>
      <c r="H166" s="22"/>
      <c r="I166" s="120"/>
      <c r="J166" s="22"/>
      <c r="K166" s="22"/>
    </row>
    <row r="167" s="59" customFormat="1" ht="20" customHeight="1" spans="1:11">
      <c r="A167" s="22"/>
      <c r="B167" s="22"/>
      <c r="C167" s="22"/>
      <c r="D167" s="22"/>
      <c r="E167" s="22"/>
      <c r="F167" s="22"/>
      <c r="G167" s="22"/>
      <c r="H167" s="22"/>
      <c r="I167" s="120"/>
      <c r="J167" s="22"/>
      <c r="K167" s="22"/>
    </row>
    <row r="168" s="59" customFormat="1" ht="20" customHeight="1" spans="1:11">
      <c r="A168" s="22"/>
      <c r="B168" s="22"/>
      <c r="C168" s="22"/>
      <c r="D168" s="22"/>
      <c r="E168" s="22"/>
      <c r="F168" s="22"/>
      <c r="G168" s="22"/>
      <c r="H168" s="22"/>
      <c r="I168" s="120"/>
      <c r="J168" s="22"/>
      <c r="K168" s="22"/>
    </row>
    <row r="169" s="59" customFormat="1" ht="20" customHeight="1" spans="1:11">
      <c r="A169" s="22"/>
      <c r="B169" s="22"/>
      <c r="C169" s="22"/>
      <c r="D169" s="22"/>
      <c r="E169" s="22"/>
      <c r="F169" s="22"/>
      <c r="G169" s="22"/>
      <c r="H169" s="22"/>
      <c r="I169" s="120"/>
      <c r="J169" s="22"/>
      <c r="K169" s="22"/>
    </row>
    <row r="170" s="59" customFormat="1" ht="20" customHeight="1" spans="1:11">
      <c r="A170" s="22"/>
      <c r="B170" s="22"/>
      <c r="C170" s="22"/>
      <c r="D170" s="22"/>
      <c r="E170" s="22"/>
      <c r="F170" s="22"/>
      <c r="G170" s="22"/>
      <c r="H170" s="22"/>
      <c r="I170" s="120"/>
      <c r="J170" s="22"/>
      <c r="K170" s="22"/>
    </row>
    <row r="171" s="59" customFormat="1" ht="20" customHeight="1" spans="1:11">
      <c r="A171" s="22"/>
      <c r="B171" s="22"/>
      <c r="C171" s="22"/>
      <c r="D171" s="22"/>
      <c r="E171" s="22"/>
      <c r="F171" s="22"/>
      <c r="G171" s="22"/>
      <c r="H171" s="22"/>
      <c r="I171" s="120"/>
      <c r="J171" s="22"/>
      <c r="K171" s="22"/>
    </row>
    <row r="172" s="59" customFormat="1" ht="20" customHeight="1" spans="1:11">
      <c r="A172" s="22"/>
      <c r="B172" s="22"/>
      <c r="C172" s="22"/>
      <c r="D172" s="22"/>
      <c r="E172" s="22"/>
      <c r="F172" s="22"/>
      <c r="G172" s="22"/>
      <c r="H172" s="22"/>
      <c r="I172" s="120"/>
      <c r="J172" s="22"/>
      <c r="K172" s="22"/>
    </row>
    <row r="173" s="59" customFormat="1" ht="20" customHeight="1" spans="1:11">
      <c r="A173" s="22"/>
      <c r="B173" s="22"/>
      <c r="C173" s="22"/>
      <c r="D173" s="22"/>
      <c r="E173" s="22"/>
      <c r="F173" s="22"/>
      <c r="G173" s="22"/>
      <c r="H173" s="22"/>
      <c r="I173" s="120"/>
      <c r="J173" s="22"/>
      <c r="K173" s="22"/>
    </row>
    <row r="174" s="59" customFormat="1" ht="20" customHeight="1" spans="1:11">
      <c r="A174" s="22"/>
      <c r="B174" s="22"/>
      <c r="C174" s="22"/>
      <c r="D174" s="22"/>
      <c r="E174" s="22"/>
      <c r="F174" s="22"/>
      <c r="G174" s="22"/>
      <c r="H174" s="22"/>
      <c r="I174" s="120"/>
      <c r="J174" s="22"/>
      <c r="K174" s="22"/>
    </row>
    <row r="175" s="59" customFormat="1" ht="20" customHeight="1" spans="1:11">
      <c r="A175" s="22"/>
      <c r="B175" s="22"/>
      <c r="C175" s="22"/>
      <c r="D175" s="22"/>
      <c r="E175" s="22"/>
      <c r="F175" s="22"/>
      <c r="G175" s="22"/>
      <c r="H175" s="22"/>
      <c r="I175" s="120"/>
      <c r="J175" s="22"/>
      <c r="K175" s="22"/>
    </row>
    <row r="176" s="59" customFormat="1" ht="20" customHeight="1" spans="1:11">
      <c r="A176" s="22"/>
      <c r="B176" s="22"/>
      <c r="C176" s="22"/>
      <c r="D176" s="22"/>
      <c r="E176" s="22"/>
      <c r="F176" s="22"/>
      <c r="G176" s="22"/>
      <c r="H176" s="22"/>
      <c r="I176" s="120"/>
      <c r="J176" s="22"/>
      <c r="K176" s="22"/>
    </row>
    <row r="177" s="59" customFormat="1" ht="20" customHeight="1" spans="1:11">
      <c r="A177" s="22"/>
      <c r="B177" s="22"/>
      <c r="C177" s="22"/>
      <c r="D177" s="22"/>
      <c r="E177" s="22"/>
      <c r="F177" s="22"/>
      <c r="G177" s="22"/>
      <c r="H177" s="22"/>
      <c r="I177" s="120"/>
      <c r="J177" s="22"/>
      <c r="K177" s="22"/>
    </row>
    <row r="178" s="59" customFormat="1" ht="20" customHeight="1" spans="1:11">
      <c r="A178" s="22"/>
      <c r="B178" s="22"/>
      <c r="C178" s="22"/>
      <c r="D178" s="22"/>
      <c r="E178" s="22"/>
      <c r="F178" s="22"/>
      <c r="G178" s="22"/>
      <c r="H178" s="22"/>
      <c r="I178" s="120"/>
      <c r="J178" s="22"/>
      <c r="K178" s="22"/>
    </row>
    <row r="179" s="59" customFormat="1" ht="20" customHeight="1" spans="1:11">
      <c r="A179" s="22"/>
      <c r="B179" s="22"/>
      <c r="C179" s="22"/>
      <c r="D179" s="22"/>
      <c r="E179" s="22"/>
      <c r="F179" s="22"/>
      <c r="G179" s="22"/>
      <c r="H179" s="22"/>
      <c r="I179" s="120"/>
      <c r="J179" s="22"/>
      <c r="K179" s="22"/>
    </row>
    <row r="180" s="59" customFormat="1" ht="20" customHeight="1" spans="1:11">
      <c r="A180" s="22"/>
      <c r="B180" s="22"/>
      <c r="C180" s="22"/>
      <c r="D180" s="22"/>
      <c r="E180" s="22"/>
      <c r="F180" s="22"/>
      <c r="G180" s="22"/>
      <c r="H180" s="22"/>
      <c r="I180" s="120"/>
      <c r="J180" s="22"/>
      <c r="K180" s="22"/>
    </row>
    <row r="181" s="59" customFormat="1" ht="20" customHeight="1" spans="1:11">
      <c r="A181" s="22"/>
      <c r="B181" s="22"/>
      <c r="C181" s="22"/>
      <c r="D181" s="22"/>
      <c r="E181" s="22"/>
      <c r="F181" s="22"/>
      <c r="G181" s="22"/>
      <c r="H181" s="22"/>
      <c r="I181" s="120"/>
      <c r="J181" s="22"/>
      <c r="K181" s="22"/>
    </row>
    <row r="182" s="59" customFormat="1" ht="20" customHeight="1" spans="1:11">
      <c r="A182" s="22"/>
      <c r="B182" s="22"/>
      <c r="C182" s="22"/>
      <c r="D182" s="22"/>
      <c r="E182" s="22"/>
      <c r="F182" s="22"/>
      <c r="G182" s="22"/>
      <c r="H182" s="22"/>
      <c r="I182" s="120"/>
      <c r="J182" s="22"/>
      <c r="K182" s="22"/>
    </row>
    <row r="183" s="59" customFormat="1" ht="20" customHeight="1" spans="1:11">
      <c r="A183" s="22"/>
      <c r="B183" s="22"/>
      <c r="C183" s="22"/>
      <c r="D183" s="22"/>
      <c r="E183" s="22"/>
      <c r="F183" s="22"/>
      <c r="G183" s="22"/>
      <c r="H183" s="22"/>
      <c r="I183" s="120"/>
      <c r="J183" s="22"/>
      <c r="K183" s="22"/>
    </row>
    <row r="184" s="59" customFormat="1" ht="20" customHeight="1" spans="1:11">
      <c r="A184" s="22"/>
      <c r="B184" s="22"/>
      <c r="C184" s="22"/>
      <c r="D184" s="22"/>
      <c r="E184" s="22"/>
      <c r="F184" s="22"/>
      <c r="G184" s="22"/>
      <c r="H184" s="22"/>
      <c r="I184" s="120"/>
      <c r="J184" s="22"/>
      <c r="K184" s="22"/>
    </row>
    <row r="185" s="59" customFormat="1" ht="20" customHeight="1" spans="1:11">
      <c r="A185" s="22"/>
      <c r="B185" s="22"/>
      <c r="C185" s="22"/>
      <c r="D185" s="22"/>
      <c r="E185" s="22"/>
      <c r="F185" s="22"/>
      <c r="G185" s="22"/>
      <c r="H185" s="22"/>
      <c r="I185" s="120"/>
      <c r="J185" s="22"/>
      <c r="K185" s="22"/>
    </row>
    <row r="186" s="59" customFormat="1" ht="20" customHeight="1" spans="1:11">
      <c r="A186" s="22"/>
      <c r="B186" s="22"/>
      <c r="C186" s="22"/>
      <c r="D186" s="22"/>
      <c r="E186" s="22"/>
      <c r="F186" s="22"/>
      <c r="G186" s="22"/>
      <c r="H186" s="22"/>
      <c r="I186" s="120"/>
      <c r="J186" s="22"/>
      <c r="K186" s="22"/>
    </row>
    <row r="187" s="59" customFormat="1" ht="20" customHeight="1" spans="1:11">
      <c r="A187" s="22"/>
      <c r="B187" s="22"/>
      <c r="C187" s="22"/>
      <c r="D187" s="22"/>
      <c r="E187" s="22"/>
      <c r="F187" s="22"/>
      <c r="G187" s="22"/>
      <c r="H187" s="22"/>
      <c r="I187" s="120"/>
      <c r="J187" s="22"/>
      <c r="K187" s="22"/>
    </row>
    <row r="188" s="59" customFormat="1" ht="20" customHeight="1" spans="1:11">
      <c r="A188" s="22"/>
      <c r="B188" s="22"/>
      <c r="C188" s="22"/>
      <c r="D188" s="22"/>
      <c r="E188" s="22"/>
      <c r="F188" s="22"/>
      <c r="G188" s="22"/>
      <c r="H188" s="22"/>
      <c r="I188" s="120"/>
      <c r="J188" s="22"/>
      <c r="K188" s="22"/>
    </row>
    <row r="189" s="59" customFormat="1" ht="20" customHeight="1" spans="1:11">
      <c r="A189" s="22"/>
      <c r="B189" s="22"/>
      <c r="C189" s="22"/>
      <c r="D189" s="22"/>
      <c r="E189" s="22"/>
      <c r="F189" s="22"/>
      <c r="G189" s="22"/>
      <c r="H189" s="22"/>
      <c r="I189" s="120"/>
      <c r="J189" s="22"/>
      <c r="K189" s="22"/>
    </row>
    <row r="190" s="59" customFormat="1" ht="20" customHeight="1" spans="1:11">
      <c r="A190" s="22"/>
      <c r="B190" s="22"/>
      <c r="C190" s="22"/>
      <c r="D190" s="22"/>
      <c r="E190" s="22"/>
      <c r="F190" s="22"/>
      <c r="G190" s="22"/>
      <c r="H190" s="22"/>
      <c r="I190" s="120"/>
      <c r="J190" s="22"/>
      <c r="K190" s="22"/>
    </row>
    <row r="191" s="59" customFormat="1" ht="20" customHeight="1" spans="1:11">
      <c r="A191" s="22"/>
      <c r="B191" s="22"/>
      <c r="C191" s="22"/>
      <c r="D191" s="22"/>
      <c r="E191" s="22"/>
      <c r="F191" s="22"/>
      <c r="G191" s="22"/>
      <c r="H191" s="22"/>
      <c r="I191" s="120"/>
      <c r="J191" s="22"/>
      <c r="K191" s="22"/>
    </row>
    <row r="192" s="59" customFormat="1" ht="20" customHeight="1" spans="1:11">
      <c r="A192" s="22"/>
      <c r="B192" s="22"/>
      <c r="C192" s="22"/>
      <c r="D192" s="22"/>
      <c r="E192" s="22"/>
      <c r="F192" s="22"/>
      <c r="G192" s="22"/>
      <c r="H192" s="22"/>
      <c r="I192" s="120"/>
      <c r="J192" s="22"/>
      <c r="K192" s="22"/>
    </row>
    <row r="193" s="59" customFormat="1" ht="20" customHeight="1" spans="1:11">
      <c r="A193" s="22"/>
      <c r="B193" s="22"/>
      <c r="C193" s="22"/>
      <c r="D193" s="22"/>
      <c r="E193" s="22"/>
      <c r="F193" s="22"/>
      <c r="G193" s="22"/>
      <c r="H193" s="22"/>
      <c r="I193" s="120"/>
      <c r="J193" s="22"/>
      <c r="K193" s="22"/>
    </row>
    <row r="194" s="59" customFormat="1" ht="20" customHeight="1" spans="1:11">
      <c r="A194" s="22"/>
      <c r="B194" s="22"/>
      <c r="C194" s="22"/>
      <c r="D194" s="22"/>
      <c r="E194" s="22"/>
      <c r="F194" s="22"/>
      <c r="G194" s="22"/>
      <c r="H194" s="22"/>
      <c r="I194" s="120"/>
      <c r="J194" s="22"/>
      <c r="K194" s="22"/>
    </row>
    <row r="195" s="59" customFormat="1" ht="20" customHeight="1" spans="1:11">
      <c r="A195" s="22"/>
      <c r="B195" s="22"/>
      <c r="C195" s="22"/>
      <c r="D195" s="22"/>
      <c r="E195" s="22"/>
      <c r="F195" s="22"/>
      <c r="G195" s="22"/>
      <c r="H195" s="22"/>
      <c r="I195" s="120"/>
      <c r="J195" s="22"/>
      <c r="K195" s="22"/>
    </row>
    <row r="196" s="59" customFormat="1" ht="20" customHeight="1" spans="1:11">
      <c r="A196" s="22"/>
      <c r="B196" s="22"/>
      <c r="C196" s="22"/>
      <c r="D196" s="22"/>
      <c r="E196" s="22"/>
      <c r="F196" s="22"/>
      <c r="G196" s="22"/>
      <c r="H196" s="22"/>
      <c r="I196" s="120"/>
      <c r="J196" s="22"/>
      <c r="K196" s="22"/>
    </row>
    <row r="197" s="59" customFormat="1" ht="20" customHeight="1" spans="1:11">
      <c r="A197" s="22"/>
      <c r="B197" s="22"/>
      <c r="C197" s="22"/>
      <c r="D197" s="22"/>
      <c r="E197" s="22"/>
      <c r="F197" s="22"/>
      <c r="G197" s="22"/>
      <c r="H197" s="22"/>
      <c r="I197" s="120"/>
      <c r="J197" s="22"/>
      <c r="K197" s="22"/>
    </row>
    <row r="198" s="59" customFormat="1" ht="20" customHeight="1" spans="1:11">
      <c r="A198" s="22"/>
      <c r="B198" s="22"/>
      <c r="C198" s="22"/>
      <c r="D198" s="22"/>
      <c r="E198" s="22"/>
      <c r="F198" s="22"/>
      <c r="G198" s="22"/>
      <c r="H198" s="22"/>
      <c r="I198" s="120"/>
      <c r="J198" s="22"/>
      <c r="K198" s="22"/>
    </row>
    <row r="199" s="59" customFormat="1" ht="20" customHeight="1" spans="9:9">
      <c r="I199" s="124"/>
    </row>
  </sheetData>
  <mergeCells count="22">
    <mergeCell ref="A2:H2"/>
    <mergeCell ref="A3:H3"/>
    <mergeCell ref="B5:D5"/>
    <mergeCell ref="B6:D6"/>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s>
  <hyperlinks>
    <hyperlink ref="A1" location="'索引目录'!C6" display="返回索引页"/>
    <hyperlink ref="B1" location="'分类汇总'!B6" display="返回"/>
    <hyperlink ref="B6" location="'货币汇总'!A1" display="货币资金"/>
    <hyperlink ref="C6" location="'银行存款'!A1"/>
    <hyperlink ref="D6" location="'其他货币资金'!A1"/>
    <hyperlink ref="B7" location="'交易性金融资产汇总'!B1" display="交易性金融资产"/>
    <hyperlink ref="B8" location="'应收票据'!A1" display="应收票据"/>
    <hyperlink ref="B9" location="'应收账款'!B1" display="应收账款"/>
    <hyperlink ref="B10" location="'预付账款'!B1" display="预付账款"/>
    <hyperlink ref="B11" location="'应收利息'!B1" display="应收利息"/>
    <hyperlink ref="B12" location="'应收股利（利润）'!B1" display="应收股利（应收利润）"/>
    <hyperlink ref="B13" location="'其他应收款'!B1" display="其他应收款"/>
    <hyperlink ref="B14" location="'存货汇总'!B1" display="存货"/>
    <hyperlink ref="B15" location="'一年到期非流动资产'!B1" display="一年内到期的非流动资产"/>
    <hyperlink ref="B16" location="'其他流动资产'!B1" display="其他流动资产"/>
  </hyperlinks>
  <pageMargins left="0.7" right="0.7" top="0.75" bottom="0.75" header="0.3" footer="0.3"/>
  <pageSetup paperSize="9" scale="95" orientation="landscape"/>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view="pageBreakPreview" zoomScaleNormal="100" workbookViewId="0">
      <selection activeCell="E6" sqref="E6"/>
    </sheetView>
  </sheetViews>
  <sheetFormatPr defaultColWidth="9.81481481481481" defaultRowHeight="14.4"/>
  <cols>
    <col min="1" max="1" width="10" customWidth="1"/>
    <col min="2" max="2" width="24.5462962962963" customWidth="1"/>
    <col min="3" max="3" width="19" hidden="1" customWidth="1"/>
    <col min="4" max="7" width="24.5462962962963" customWidth="1"/>
    <col min="8" max="11" width="10" customWidth="1"/>
  </cols>
  <sheetData>
    <row r="1" ht="15.6" spans="1:11">
      <c r="A1" s="13" t="s">
        <v>86</v>
      </c>
      <c r="B1" s="14" t="s">
        <v>250</v>
      </c>
      <c r="C1" s="15"/>
      <c r="D1" s="15"/>
      <c r="E1" s="15"/>
      <c r="F1" s="15"/>
      <c r="G1" s="15"/>
      <c r="H1" s="36"/>
      <c r="I1" s="36"/>
      <c r="J1" s="36"/>
      <c r="K1" s="36"/>
    </row>
    <row r="2" ht="30" customHeight="1" spans="1:11">
      <c r="A2" s="16" t="s">
        <v>1927</v>
      </c>
      <c r="B2" s="17"/>
      <c r="C2" s="17"/>
      <c r="D2" s="17"/>
      <c r="E2" s="17"/>
      <c r="F2" s="17"/>
      <c r="G2" s="17"/>
      <c r="H2" s="36"/>
      <c r="I2" s="36"/>
      <c r="J2" s="36"/>
      <c r="K2" s="36"/>
    </row>
    <row r="3" s="12" customFormat="1" ht="14.25" customHeight="1" spans="1:11">
      <c r="A3" s="18" t="e">
        <f>CONCATENATE(#REF!,#REF!,#REF!,#REF!,#REF!,#REF!,#REF!)</f>
        <v>#REF!</v>
      </c>
      <c r="B3" s="19"/>
      <c r="C3" s="19"/>
      <c r="D3" s="19"/>
      <c r="E3" s="19"/>
      <c r="F3" s="19"/>
      <c r="G3" s="19"/>
      <c r="H3" s="22"/>
      <c r="I3" s="22"/>
      <c r="J3" s="22"/>
      <c r="K3" s="22"/>
    </row>
    <row r="4" s="12" customFormat="1" ht="15.75" customHeight="1" spans="1:11">
      <c r="A4" s="21" t="e">
        <f>#REF!&amp;#REF!</f>
        <v>#REF!</v>
      </c>
      <c r="B4" s="22"/>
      <c r="C4" s="22"/>
      <c r="D4" s="22"/>
      <c r="E4" s="22"/>
      <c r="F4" s="22"/>
      <c r="G4" s="97" t="s">
        <v>119</v>
      </c>
      <c r="H4" s="22"/>
      <c r="I4" s="22"/>
      <c r="J4" s="22"/>
      <c r="K4" s="22"/>
    </row>
    <row r="5" s="12" customFormat="1" ht="15.75" customHeight="1" spans="1:11">
      <c r="A5" s="98" t="s">
        <v>331</v>
      </c>
      <c r="B5" s="98" t="s">
        <v>332</v>
      </c>
      <c r="C5" s="99" t="s">
        <v>333</v>
      </c>
      <c r="D5" s="98" t="s">
        <v>334</v>
      </c>
      <c r="E5" s="98" t="s">
        <v>335</v>
      </c>
      <c r="F5" s="100" t="s">
        <v>1346</v>
      </c>
      <c r="G5" s="98" t="s">
        <v>255</v>
      </c>
      <c r="H5" s="101"/>
      <c r="I5" s="101"/>
      <c r="J5" s="101"/>
      <c r="K5" s="101"/>
    </row>
    <row r="6" s="12" customFormat="1" ht="15.75" customHeight="1" spans="1:11">
      <c r="A6" s="102" t="s">
        <v>1928</v>
      </c>
      <c r="B6" s="28" t="s">
        <v>40</v>
      </c>
      <c r="C6" s="30">
        <f>长期借款!H27</f>
        <v>0</v>
      </c>
      <c r="D6" s="33">
        <f>长期借款!I27</f>
        <v>3000000</v>
      </c>
      <c r="E6" s="31">
        <f>长期借款!K27</f>
        <v>3000000</v>
      </c>
      <c r="F6" s="31">
        <f t="shared" ref="F6:F12" si="0">E6-D6</f>
        <v>0</v>
      </c>
      <c r="G6" s="103">
        <f t="shared" ref="G6:G12" si="1">IF(D6=0,"",F6/D6*100)</f>
        <v>0</v>
      </c>
      <c r="H6" s="22">
        <f>D6-[2]资产负债表!$N$19</f>
        <v>0</v>
      </c>
      <c r="I6" s="22"/>
      <c r="J6" s="22"/>
      <c r="K6" s="22"/>
    </row>
    <row r="7" s="12" customFormat="1" ht="15.75" customHeight="1" spans="1:11">
      <c r="A7" s="102" t="s">
        <v>1929</v>
      </c>
      <c r="B7" s="28" t="s">
        <v>42</v>
      </c>
      <c r="C7" s="30">
        <f>应付债券!G27</f>
        <v>0</v>
      </c>
      <c r="D7" s="33">
        <f>应付债券!H27</f>
        <v>0</v>
      </c>
      <c r="E7" s="31">
        <f>应付债券!I27</f>
        <v>0</v>
      </c>
      <c r="F7" s="31">
        <f t="shared" si="0"/>
        <v>0</v>
      </c>
      <c r="G7" s="103" t="str">
        <f t="shared" si="1"/>
        <v/>
      </c>
      <c r="H7" s="22"/>
      <c r="I7" s="22"/>
      <c r="J7" s="22"/>
      <c r="K7" s="22"/>
    </row>
    <row r="8" s="12" customFormat="1" ht="15.75" customHeight="1" spans="1:11">
      <c r="A8" s="102" t="s">
        <v>1930</v>
      </c>
      <c r="B8" s="28" t="s">
        <v>44</v>
      </c>
      <c r="C8" s="30">
        <f>长期应付款!G51</f>
        <v>0</v>
      </c>
      <c r="D8" s="33">
        <f>长期应付款!J51</f>
        <v>0</v>
      </c>
      <c r="E8" s="31">
        <f>长期应付款!K51</f>
        <v>0</v>
      </c>
      <c r="F8" s="31">
        <f t="shared" si="0"/>
        <v>0</v>
      </c>
      <c r="G8" s="103" t="str">
        <f t="shared" si="1"/>
        <v/>
      </c>
      <c r="H8" s="22"/>
      <c r="I8" s="22"/>
      <c r="J8" s="22"/>
      <c r="K8" s="22"/>
    </row>
    <row r="9" s="12" customFormat="1" ht="15.75" customHeight="1" spans="1:11">
      <c r="A9" s="102" t="s">
        <v>1931</v>
      </c>
      <c r="B9" s="28" t="s">
        <v>46</v>
      </c>
      <c r="C9" s="30">
        <f>专项应付款!E22</f>
        <v>0</v>
      </c>
      <c r="D9" s="33">
        <f>专项应付款!F22</f>
        <v>962147.95</v>
      </c>
      <c r="E9" s="31">
        <f>专项应付款!G22</f>
        <v>962147.95</v>
      </c>
      <c r="F9" s="31">
        <f t="shared" si="0"/>
        <v>0</v>
      </c>
      <c r="G9" s="103">
        <f t="shared" si="1"/>
        <v>0</v>
      </c>
      <c r="H9" s="22">
        <f>D9-[2]资产负债表!$N$21</f>
        <v>0</v>
      </c>
      <c r="I9" s="22"/>
      <c r="J9" s="22"/>
      <c r="K9" s="22"/>
    </row>
    <row r="10" s="12" customFormat="1" ht="15.75" customHeight="1" spans="1:11">
      <c r="A10" s="102" t="s">
        <v>1932</v>
      </c>
      <c r="B10" s="28" t="s">
        <v>48</v>
      </c>
      <c r="C10" s="30">
        <f>预计负债!E27</f>
        <v>0</v>
      </c>
      <c r="D10" s="33">
        <f>预计负债!F27</f>
        <v>0</v>
      </c>
      <c r="E10" s="31">
        <f>预计负债!G27</f>
        <v>0</v>
      </c>
      <c r="F10" s="31">
        <f t="shared" si="0"/>
        <v>0</v>
      </c>
      <c r="G10" s="103" t="str">
        <f t="shared" si="1"/>
        <v/>
      </c>
      <c r="H10" s="22"/>
      <c r="I10" s="22"/>
      <c r="J10" s="22"/>
      <c r="K10" s="22"/>
    </row>
    <row r="11" s="12" customFormat="1" ht="15.75" customHeight="1" spans="1:11">
      <c r="A11" s="102" t="s">
        <v>1933</v>
      </c>
      <c r="B11" s="28" t="s">
        <v>50</v>
      </c>
      <c r="C11" s="30">
        <f>递延所得税负债!D27</f>
        <v>0</v>
      </c>
      <c r="D11" s="33">
        <f>递延所得税负债!E27</f>
        <v>0</v>
      </c>
      <c r="E11" s="31">
        <f>递延所得税负债!F27</f>
        <v>0</v>
      </c>
      <c r="F11" s="31">
        <f t="shared" si="0"/>
        <v>0</v>
      </c>
      <c r="G11" s="103" t="str">
        <f t="shared" si="1"/>
        <v/>
      </c>
      <c r="H11" s="22"/>
      <c r="I11" s="22"/>
      <c r="J11" s="22"/>
      <c r="K11" s="22"/>
    </row>
    <row r="12" s="12" customFormat="1" ht="15.75" customHeight="1" spans="1:11">
      <c r="A12" s="102" t="s">
        <v>1934</v>
      </c>
      <c r="B12" s="28" t="s">
        <v>52</v>
      </c>
      <c r="C12" s="30">
        <f>其他非流动负债!E27</f>
        <v>0</v>
      </c>
      <c r="D12" s="33">
        <f>其他非流动负债!F27</f>
        <v>4525414.286</v>
      </c>
      <c r="E12" s="31">
        <f>其他非流动负债!G27</f>
        <v>4525414.286</v>
      </c>
      <c r="F12" s="31">
        <f t="shared" si="0"/>
        <v>0</v>
      </c>
      <c r="G12" s="103">
        <f t="shared" si="1"/>
        <v>0</v>
      </c>
      <c r="H12" s="22">
        <f>D12-[2]资产负债表!$N$22</f>
        <v>0</v>
      </c>
      <c r="I12" s="22"/>
      <c r="J12" s="22"/>
      <c r="K12" s="22"/>
    </row>
    <row r="13" s="12" customFormat="1" ht="15.75" customHeight="1" spans="1:11">
      <c r="A13" s="27"/>
      <c r="B13" s="32"/>
      <c r="C13" s="30"/>
      <c r="D13" s="33"/>
      <c r="E13" s="31"/>
      <c r="F13" s="31"/>
      <c r="G13" s="103"/>
      <c r="H13" s="22"/>
      <c r="I13" s="22"/>
      <c r="J13" s="22"/>
      <c r="K13" s="22"/>
    </row>
    <row r="14" s="12" customFormat="1" ht="15.75" customHeight="1" spans="1:11">
      <c r="A14" s="27"/>
      <c r="B14" s="32"/>
      <c r="C14" s="30"/>
      <c r="D14" s="33"/>
      <c r="E14" s="31"/>
      <c r="F14" s="31"/>
      <c r="G14" s="103"/>
      <c r="H14" s="22"/>
      <c r="I14" s="22"/>
      <c r="J14" s="22"/>
      <c r="K14" s="22"/>
    </row>
    <row r="15" s="12" customFormat="1" ht="15.75" customHeight="1" spans="1:11">
      <c r="A15" s="27"/>
      <c r="B15" s="32"/>
      <c r="C15" s="30"/>
      <c r="D15" s="33"/>
      <c r="E15" s="31"/>
      <c r="F15" s="31"/>
      <c r="G15" s="103"/>
      <c r="H15" s="22"/>
      <c r="I15" s="22"/>
      <c r="J15" s="22"/>
      <c r="K15" s="22"/>
    </row>
    <row r="16" s="12" customFormat="1" ht="15.75" customHeight="1" spans="1:11">
      <c r="A16" s="27"/>
      <c r="B16" s="32"/>
      <c r="C16" s="30"/>
      <c r="D16" s="33"/>
      <c r="E16" s="31"/>
      <c r="F16" s="31"/>
      <c r="G16" s="103"/>
      <c r="H16" s="22"/>
      <c r="I16" s="22"/>
      <c r="J16" s="22"/>
      <c r="K16" s="22"/>
    </row>
    <row r="17" s="12" customFormat="1" ht="15.75" customHeight="1" spans="1:11">
      <c r="A17" s="27"/>
      <c r="B17" s="32"/>
      <c r="C17" s="30"/>
      <c r="D17" s="33"/>
      <c r="E17" s="31"/>
      <c r="F17" s="31"/>
      <c r="G17" s="103"/>
      <c r="H17" s="22"/>
      <c r="I17" s="22"/>
      <c r="J17" s="22"/>
      <c r="K17" s="22"/>
    </row>
    <row r="18" s="12" customFormat="1" ht="15.75" customHeight="1" spans="1:11">
      <c r="A18" s="27"/>
      <c r="B18" s="32"/>
      <c r="C18" s="30"/>
      <c r="D18" s="33"/>
      <c r="E18" s="31"/>
      <c r="F18" s="31"/>
      <c r="G18" s="103"/>
      <c r="H18" s="22"/>
      <c r="I18" s="22"/>
      <c r="J18" s="22"/>
      <c r="K18" s="22"/>
    </row>
    <row r="19" s="12" customFormat="1" ht="15.75" customHeight="1" spans="1:11">
      <c r="A19" s="27"/>
      <c r="B19" s="32"/>
      <c r="C19" s="30"/>
      <c r="D19" s="33"/>
      <c r="E19" s="31"/>
      <c r="F19" s="31"/>
      <c r="G19" s="103"/>
      <c r="H19" s="22"/>
      <c r="I19" s="22"/>
      <c r="J19" s="22"/>
      <c r="K19" s="22"/>
    </row>
    <row r="20" s="12" customFormat="1" ht="15.75" customHeight="1" spans="1:11">
      <c r="A20" s="27"/>
      <c r="B20" s="32"/>
      <c r="C20" s="30"/>
      <c r="D20" s="33"/>
      <c r="E20" s="31"/>
      <c r="F20" s="31"/>
      <c r="G20" s="103"/>
      <c r="H20" s="22"/>
      <c r="I20" s="22"/>
      <c r="J20" s="22"/>
      <c r="K20" s="22"/>
    </row>
    <row r="21" s="12" customFormat="1" ht="15.75" customHeight="1" spans="1:11">
      <c r="A21" s="27"/>
      <c r="B21" s="32"/>
      <c r="C21" s="30"/>
      <c r="D21" s="33"/>
      <c r="E21" s="31"/>
      <c r="F21" s="31"/>
      <c r="G21" s="103"/>
      <c r="H21" s="22"/>
      <c r="I21" s="22"/>
      <c r="J21" s="22"/>
      <c r="K21" s="22"/>
    </row>
    <row r="22" s="12" customFormat="1" ht="15.75" customHeight="1" spans="1:11">
      <c r="A22" s="27"/>
      <c r="B22" s="32"/>
      <c r="C22" s="30"/>
      <c r="D22" s="33"/>
      <c r="E22" s="31"/>
      <c r="F22" s="31"/>
      <c r="G22" s="103"/>
      <c r="H22" s="22"/>
      <c r="I22" s="22"/>
      <c r="J22" s="22"/>
      <c r="K22" s="22"/>
    </row>
    <row r="23" s="12" customFormat="1" ht="15.75" customHeight="1" spans="1:11">
      <c r="A23" s="27"/>
      <c r="B23" s="32"/>
      <c r="C23" s="30"/>
      <c r="D23" s="33"/>
      <c r="E23" s="31"/>
      <c r="F23" s="31"/>
      <c r="G23" s="103"/>
      <c r="H23" s="22"/>
      <c r="I23" s="22"/>
      <c r="J23" s="22"/>
      <c r="K23" s="22"/>
    </row>
    <row r="24" s="12" customFormat="1" ht="15.75" customHeight="1" spans="1:11">
      <c r="A24" s="27"/>
      <c r="B24" s="32"/>
      <c r="C24" s="30"/>
      <c r="D24" s="33"/>
      <c r="E24" s="31"/>
      <c r="F24" s="31"/>
      <c r="G24" s="103"/>
      <c r="H24" s="22"/>
      <c r="I24" s="22"/>
      <c r="J24" s="22"/>
      <c r="K24" s="22"/>
    </row>
    <row r="25" s="12" customFormat="1" ht="15.75" customHeight="1" spans="1:11">
      <c r="A25" s="27"/>
      <c r="B25" s="32"/>
      <c r="C25" s="30"/>
      <c r="D25" s="33"/>
      <c r="E25" s="31"/>
      <c r="F25" s="31"/>
      <c r="G25" s="103"/>
      <c r="H25" s="22"/>
      <c r="I25" s="22"/>
      <c r="J25" s="22"/>
      <c r="K25" s="22"/>
    </row>
    <row r="26" s="12" customFormat="1" ht="15.75" customHeight="1" spans="1:11">
      <c r="A26" s="102"/>
      <c r="B26" s="104"/>
      <c r="C26" s="30"/>
      <c r="D26" s="33"/>
      <c r="E26" s="31"/>
      <c r="F26" s="31"/>
      <c r="G26" s="103"/>
      <c r="H26" s="22"/>
      <c r="I26" s="22"/>
      <c r="J26" s="22"/>
      <c r="K26" s="22"/>
    </row>
    <row r="27" s="12" customFormat="1" ht="15.75" customHeight="1" spans="1:11">
      <c r="A27" s="102"/>
      <c r="B27" s="104"/>
      <c r="C27" s="30"/>
      <c r="D27" s="33"/>
      <c r="E27" s="31"/>
      <c r="F27" s="31"/>
      <c r="G27" s="103"/>
      <c r="H27" s="22"/>
      <c r="I27" s="22"/>
      <c r="J27" s="22"/>
      <c r="K27" s="22"/>
    </row>
    <row r="28" s="12" customFormat="1" ht="15.75" customHeight="1" spans="1:11">
      <c r="A28" s="102" t="s">
        <v>703</v>
      </c>
      <c r="B28" s="24" t="s">
        <v>197</v>
      </c>
      <c r="C28" s="30">
        <f>SUM(C6:C27)</f>
        <v>0</v>
      </c>
      <c r="D28" s="33">
        <f>SUM(D6:D27)</f>
        <v>8487562.236</v>
      </c>
      <c r="E28" s="31">
        <f>SUM(E6:E27)</f>
        <v>8487562.236</v>
      </c>
      <c r="F28" s="31">
        <f>SUM(F6:F27)</f>
        <v>0</v>
      </c>
      <c r="G28" s="103">
        <f>IF(D28=0,"",F28/D28*100)</f>
        <v>0</v>
      </c>
      <c r="H28" s="22"/>
      <c r="I28" s="22"/>
      <c r="J28" s="22"/>
      <c r="K28" s="22"/>
    </row>
    <row r="29" s="12" customFormat="1" ht="15.75" customHeight="1" spans="1:11">
      <c r="A29" s="105" t="e">
        <f>其他应付款!A116</f>
        <v>#REF!</v>
      </c>
      <c r="B29" s="22"/>
      <c r="C29" s="22"/>
      <c r="D29" s="22"/>
      <c r="E29" s="83" t="e">
        <f>"评估人员："&amp;#REF!</f>
        <v>#REF!</v>
      </c>
      <c r="F29" s="22"/>
      <c r="G29" s="22"/>
      <c r="H29" s="22"/>
      <c r="I29" s="22"/>
      <c r="J29" s="22"/>
      <c r="K29" s="22"/>
    </row>
    <row r="30" ht="15.75" customHeight="1" spans="1:11">
      <c r="A30" s="105" t="e">
        <f>其他应付款!A117</f>
        <v>#REF!</v>
      </c>
      <c r="B30" s="36"/>
      <c r="C30" s="36"/>
      <c r="D30" s="36"/>
      <c r="E30" s="36" t="e">
        <f>其他应付款!G117</f>
        <v>#REF!</v>
      </c>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2">
    <mergeCell ref="A2:G2"/>
    <mergeCell ref="A3:G3"/>
  </mergeCells>
  <hyperlinks>
    <hyperlink ref="A1" location="'索引目录'!G20" display="返回索引页"/>
    <hyperlink ref="B1" location="'分类汇总'!B53" display="返回"/>
    <hyperlink ref="B6" location="'长期借款'!B1" display="长期借款"/>
    <hyperlink ref="B7" location="'应付债券'!B1" display="应付债券"/>
    <hyperlink ref="B8" location="'长期应付款'!B1" display="长期应付款"/>
    <hyperlink ref="B9" location="'专项应付款'!B1" display="专项应付款"/>
    <hyperlink ref="B10" location="'预计负债'!B1" display="预计负债"/>
    <hyperlink ref="B11" location="'递延所得税负债'!B1" display="递延所得税负债"/>
    <hyperlink ref="B12" location="'其他非流动负债'!B1" display="其他非流动负债"/>
  </hyperlinks>
  <pageMargins left="0.7" right="0.7" top="0.75" bottom="0.75" header="0.3" footer="0.3"/>
  <pageSetup paperSize="9" orientation="landscape"/>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3"/>
  <sheetViews>
    <sheetView view="pageBreakPreview" zoomScaleNormal="100" workbookViewId="0">
      <pane xSplit="1" ySplit="5" topLeftCell="B116" activePane="bottomRight" state="frozen"/>
      <selection/>
      <selection pane="topRight"/>
      <selection pane="bottomLeft"/>
      <selection pane="bottomRight" activeCell="E6" sqref="E6"/>
    </sheetView>
  </sheetViews>
  <sheetFormatPr defaultColWidth="9.81481481481481" defaultRowHeight="14.4"/>
  <cols>
    <col min="1" max="1" width="8" customWidth="1"/>
    <col min="2" max="2" width="27" customWidth="1"/>
    <col min="3" max="3" width="13" customWidth="1"/>
    <col min="4" max="4" width="20" customWidth="1"/>
    <col min="5" max="5" width="19" hidden="1" customWidth="1"/>
    <col min="6" max="7" width="24" customWidth="1"/>
    <col min="8" max="8" width="18" customWidth="1"/>
    <col min="9" max="11" width="10" customWidth="1"/>
  </cols>
  <sheetData>
    <row r="1" s="58" customFormat="1" ht="15.6" spans="1:11">
      <c r="A1" s="84" t="s">
        <v>86</v>
      </c>
      <c r="B1" s="61" t="s">
        <v>250</v>
      </c>
      <c r="C1" s="85"/>
      <c r="D1" s="62"/>
      <c r="E1" s="62"/>
      <c r="F1" s="62"/>
      <c r="G1" s="62"/>
      <c r="H1" s="62"/>
      <c r="I1" s="69"/>
      <c r="J1" s="69"/>
      <c r="K1" s="69"/>
    </row>
    <row r="2" ht="30" customHeight="1" spans="1:11">
      <c r="A2" s="16" t="s">
        <v>1935</v>
      </c>
      <c r="B2" s="17"/>
      <c r="C2" s="17"/>
      <c r="D2" s="17"/>
      <c r="E2" s="17"/>
      <c r="F2" s="17"/>
      <c r="G2" s="17"/>
      <c r="H2" s="17"/>
      <c r="I2" s="36"/>
      <c r="J2" s="36"/>
      <c r="K2" s="36"/>
    </row>
    <row r="3" s="59" customFormat="1" ht="20" customHeight="1" spans="1:11">
      <c r="A3" s="19" t="e">
        <f>CONCATENATE(#REF!,#REF!,#REF!,#REF!,#REF!,#REF!,#REF!)</f>
        <v>#REF!</v>
      </c>
      <c r="B3" s="19"/>
      <c r="C3" s="19"/>
      <c r="D3" s="19"/>
      <c r="E3" s="19"/>
      <c r="F3" s="19"/>
      <c r="G3" s="19"/>
      <c r="H3" s="20"/>
      <c r="I3" s="22"/>
      <c r="J3" s="22"/>
      <c r="K3" s="22"/>
    </row>
    <row r="4" s="59" customFormat="1" ht="20" customHeight="1" spans="1:11">
      <c r="A4" s="86" t="e">
        <f>#REF!&amp;#REF!</f>
        <v>#REF!</v>
      </c>
      <c r="B4" s="22"/>
      <c r="C4" s="87"/>
      <c r="D4" s="22"/>
      <c r="E4" s="22"/>
      <c r="F4" s="22"/>
      <c r="G4" s="22"/>
      <c r="H4" s="64" t="s">
        <v>252</v>
      </c>
      <c r="I4" s="22"/>
      <c r="J4" s="22"/>
      <c r="K4" s="22"/>
    </row>
    <row r="5" s="59" customFormat="1" ht="20" customHeight="1" spans="1:11">
      <c r="A5" s="27" t="s">
        <v>253</v>
      </c>
      <c r="B5" s="27" t="s">
        <v>1894</v>
      </c>
      <c r="C5" s="88" t="s">
        <v>403</v>
      </c>
      <c r="D5" s="27" t="s">
        <v>402</v>
      </c>
      <c r="E5" s="65" t="s">
        <v>216</v>
      </c>
      <c r="F5" s="66" t="s">
        <v>217</v>
      </c>
      <c r="G5" s="27" t="s">
        <v>218</v>
      </c>
      <c r="H5" s="27" t="s">
        <v>411</v>
      </c>
      <c r="I5" s="22"/>
      <c r="J5" s="22"/>
      <c r="K5" s="22"/>
    </row>
    <row r="6" s="59" customFormat="1" ht="20" customHeight="1" spans="1:11">
      <c r="A6" s="27">
        <v>1</v>
      </c>
      <c r="B6" s="89" t="s">
        <v>1936</v>
      </c>
      <c r="C6" s="90" t="s">
        <v>1937</v>
      </c>
      <c r="D6" s="91" t="s">
        <v>1938</v>
      </c>
      <c r="E6" s="65"/>
      <c r="F6" s="33">
        <v>150000</v>
      </c>
      <c r="G6" s="33">
        <f t="shared" ref="G6:G69" si="0">F6</f>
        <v>150000</v>
      </c>
      <c r="H6" s="27"/>
      <c r="I6" s="22"/>
      <c r="J6" s="22"/>
      <c r="K6" s="22"/>
    </row>
    <row r="7" s="59" customFormat="1" ht="20" customHeight="1" spans="1:11">
      <c r="A7" s="27">
        <v>2</v>
      </c>
      <c r="B7" s="89" t="s">
        <v>1939</v>
      </c>
      <c r="C7" s="90" t="s">
        <v>1937</v>
      </c>
      <c r="D7" s="91" t="s">
        <v>1938</v>
      </c>
      <c r="E7" s="65"/>
      <c r="F7" s="33">
        <v>30000</v>
      </c>
      <c r="G7" s="33">
        <f t="shared" si="0"/>
        <v>30000</v>
      </c>
      <c r="H7" s="27"/>
      <c r="I7" s="22"/>
      <c r="J7" s="22"/>
      <c r="K7" s="22"/>
    </row>
    <row r="8" s="59" customFormat="1" ht="20" customHeight="1" spans="1:11">
      <c r="A8" s="27">
        <v>3</v>
      </c>
      <c r="B8" s="89" t="s">
        <v>1940</v>
      </c>
      <c r="C8" s="90">
        <v>43738</v>
      </c>
      <c r="D8" s="91" t="s">
        <v>1938</v>
      </c>
      <c r="E8" s="65"/>
      <c r="F8" s="33">
        <v>50000</v>
      </c>
      <c r="G8" s="33">
        <f t="shared" si="0"/>
        <v>50000</v>
      </c>
      <c r="H8" s="27"/>
      <c r="I8" s="22"/>
      <c r="J8" s="22"/>
      <c r="K8" s="22"/>
    </row>
    <row r="9" s="59" customFormat="1" ht="20" customHeight="1" spans="1:11">
      <c r="A9" s="27">
        <v>4</v>
      </c>
      <c r="B9" s="89" t="s">
        <v>1941</v>
      </c>
      <c r="C9" s="92">
        <v>44651</v>
      </c>
      <c r="D9" s="91" t="s">
        <v>1938</v>
      </c>
      <c r="E9" s="65"/>
      <c r="F9" s="33">
        <v>10000</v>
      </c>
      <c r="G9" s="33">
        <f t="shared" si="0"/>
        <v>10000</v>
      </c>
      <c r="H9" s="27"/>
      <c r="I9" s="22"/>
      <c r="J9" s="22"/>
      <c r="K9" s="22"/>
    </row>
    <row r="10" s="59" customFormat="1" ht="20" customHeight="1" spans="1:11">
      <c r="A10" s="27">
        <v>5</v>
      </c>
      <c r="B10" s="93" t="s">
        <v>1942</v>
      </c>
      <c r="C10" s="90" t="s">
        <v>1937</v>
      </c>
      <c r="D10" s="91" t="s">
        <v>1938</v>
      </c>
      <c r="E10" s="65"/>
      <c r="F10" s="33">
        <v>2000</v>
      </c>
      <c r="G10" s="33">
        <f t="shared" si="0"/>
        <v>2000</v>
      </c>
      <c r="H10" s="27"/>
      <c r="I10" s="22"/>
      <c r="J10" s="22"/>
      <c r="K10" s="22"/>
    </row>
    <row r="11" s="59" customFormat="1" ht="20" customHeight="1" spans="1:11">
      <c r="A11" s="27">
        <v>6</v>
      </c>
      <c r="B11" s="93" t="s">
        <v>1943</v>
      </c>
      <c r="C11" s="90" t="s">
        <v>1937</v>
      </c>
      <c r="D11" s="91" t="s">
        <v>1938</v>
      </c>
      <c r="E11" s="65"/>
      <c r="F11" s="33">
        <v>50000</v>
      </c>
      <c r="G11" s="33">
        <f t="shared" si="0"/>
        <v>50000</v>
      </c>
      <c r="H11" s="27"/>
      <c r="I11" s="22"/>
      <c r="J11" s="22"/>
      <c r="K11" s="22"/>
    </row>
    <row r="12" s="59" customFormat="1" ht="20" customHeight="1" spans="1:11">
      <c r="A12" s="27">
        <v>7</v>
      </c>
      <c r="B12" s="93" t="s">
        <v>1944</v>
      </c>
      <c r="C12" s="90" t="s">
        <v>1937</v>
      </c>
      <c r="D12" s="91" t="s">
        <v>1938</v>
      </c>
      <c r="E12" s="65"/>
      <c r="F12" s="33">
        <v>1000</v>
      </c>
      <c r="G12" s="33">
        <f t="shared" si="0"/>
        <v>1000</v>
      </c>
      <c r="H12" s="27"/>
      <c r="I12" s="22"/>
      <c r="J12" s="22"/>
      <c r="K12" s="22"/>
    </row>
    <row r="13" s="59" customFormat="1" ht="20" customHeight="1" spans="1:11">
      <c r="A13" s="27">
        <v>8</v>
      </c>
      <c r="B13" s="89" t="s">
        <v>1945</v>
      </c>
      <c r="C13" s="90" t="s">
        <v>1937</v>
      </c>
      <c r="D13" s="91" t="s">
        <v>1938</v>
      </c>
      <c r="E13" s="65"/>
      <c r="F13" s="33">
        <v>2000</v>
      </c>
      <c r="G13" s="33">
        <f t="shared" si="0"/>
        <v>2000</v>
      </c>
      <c r="H13" s="27"/>
      <c r="I13" s="22"/>
      <c r="J13" s="22"/>
      <c r="K13" s="22"/>
    </row>
    <row r="14" s="59" customFormat="1" ht="20" customHeight="1" spans="1:11">
      <c r="A14" s="27">
        <v>9</v>
      </c>
      <c r="B14" s="89" t="s">
        <v>1946</v>
      </c>
      <c r="C14" s="90" t="s">
        <v>1937</v>
      </c>
      <c r="D14" s="91" t="s">
        <v>1938</v>
      </c>
      <c r="E14" s="65"/>
      <c r="F14" s="33">
        <v>2000</v>
      </c>
      <c r="G14" s="33">
        <f t="shared" si="0"/>
        <v>2000</v>
      </c>
      <c r="H14" s="27"/>
      <c r="I14" s="22"/>
      <c r="J14" s="22"/>
      <c r="K14" s="22"/>
    </row>
    <row r="15" s="59" customFormat="1" ht="20" customHeight="1" spans="1:11">
      <c r="A15" s="27">
        <v>10</v>
      </c>
      <c r="B15" s="89" t="s">
        <v>1947</v>
      </c>
      <c r="C15" s="90">
        <v>43982</v>
      </c>
      <c r="D15" s="91" t="s">
        <v>1938</v>
      </c>
      <c r="E15" s="65"/>
      <c r="F15" s="33">
        <v>5000</v>
      </c>
      <c r="G15" s="33">
        <f t="shared" si="0"/>
        <v>5000</v>
      </c>
      <c r="H15" s="27"/>
      <c r="I15" s="22"/>
      <c r="J15" s="22"/>
      <c r="K15" s="22"/>
    </row>
    <row r="16" s="59" customFormat="1" ht="20" customHeight="1" spans="1:11">
      <c r="A16" s="27">
        <v>11</v>
      </c>
      <c r="B16" s="89" t="s">
        <v>1948</v>
      </c>
      <c r="C16" s="90" t="s">
        <v>1937</v>
      </c>
      <c r="D16" s="91" t="s">
        <v>1938</v>
      </c>
      <c r="E16" s="65"/>
      <c r="F16" s="33">
        <v>50000</v>
      </c>
      <c r="G16" s="33">
        <f t="shared" si="0"/>
        <v>50000</v>
      </c>
      <c r="H16" s="27"/>
      <c r="I16" s="22"/>
      <c r="J16" s="22"/>
      <c r="K16" s="22"/>
    </row>
    <row r="17" s="59" customFormat="1" ht="20" customHeight="1" spans="1:11">
      <c r="A17" s="27">
        <v>12</v>
      </c>
      <c r="B17" s="89" t="s">
        <v>1949</v>
      </c>
      <c r="C17" s="90">
        <v>43951</v>
      </c>
      <c r="D17" s="91" t="s">
        <v>1938</v>
      </c>
      <c r="E17" s="65"/>
      <c r="F17" s="33">
        <v>30000</v>
      </c>
      <c r="G17" s="33">
        <f t="shared" si="0"/>
        <v>30000</v>
      </c>
      <c r="H17" s="27"/>
      <c r="I17" s="22"/>
      <c r="J17" s="22"/>
      <c r="K17" s="22"/>
    </row>
    <row r="18" s="59" customFormat="1" ht="20" customHeight="1" spans="1:11">
      <c r="A18" s="27">
        <v>13</v>
      </c>
      <c r="B18" s="89" t="s">
        <v>1950</v>
      </c>
      <c r="C18" s="90" t="s">
        <v>1937</v>
      </c>
      <c r="D18" s="91" t="s">
        <v>1938</v>
      </c>
      <c r="E18" s="65"/>
      <c r="F18" s="33">
        <v>20000</v>
      </c>
      <c r="G18" s="33">
        <f t="shared" si="0"/>
        <v>20000</v>
      </c>
      <c r="H18" s="27"/>
      <c r="I18" s="22"/>
      <c r="J18" s="22"/>
      <c r="K18" s="22"/>
    </row>
    <row r="19" s="59" customFormat="1" ht="20" customHeight="1" spans="1:11">
      <c r="A19" s="27">
        <v>14</v>
      </c>
      <c r="B19" s="89" t="s">
        <v>1951</v>
      </c>
      <c r="C19" s="90" t="s">
        <v>1937</v>
      </c>
      <c r="D19" s="91" t="s">
        <v>1938</v>
      </c>
      <c r="E19" s="65"/>
      <c r="F19" s="33">
        <v>10000</v>
      </c>
      <c r="G19" s="33">
        <f t="shared" si="0"/>
        <v>10000</v>
      </c>
      <c r="H19" s="27"/>
      <c r="I19" s="22"/>
      <c r="J19" s="22"/>
      <c r="K19" s="22"/>
    </row>
    <row r="20" s="59" customFormat="1" ht="20" customHeight="1" spans="1:11">
      <c r="A20" s="27">
        <v>15</v>
      </c>
      <c r="B20" s="89" t="s">
        <v>1952</v>
      </c>
      <c r="C20" s="90" t="s">
        <v>1937</v>
      </c>
      <c r="D20" s="91" t="s">
        <v>1938</v>
      </c>
      <c r="E20" s="65"/>
      <c r="F20" s="33">
        <v>20000</v>
      </c>
      <c r="G20" s="33">
        <f t="shared" si="0"/>
        <v>20000</v>
      </c>
      <c r="H20" s="27"/>
      <c r="I20" s="22"/>
      <c r="J20" s="22"/>
      <c r="K20" s="22"/>
    </row>
    <row r="21" s="59" customFormat="1" ht="20" customHeight="1" spans="1:11">
      <c r="A21" s="27">
        <v>16</v>
      </c>
      <c r="B21" s="89" t="s">
        <v>1953</v>
      </c>
      <c r="C21" s="90" t="s">
        <v>1937</v>
      </c>
      <c r="D21" s="91" t="s">
        <v>1938</v>
      </c>
      <c r="E21" s="65"/>
      <c r="F21" s="33">
        <v>20000</v>
      </c>
      <c r="G21" s="33">
        <f t="shared" si="0"/>
        <v>20000</v>
      </c>
      <c r="H21" s="27"/>
      <c r="I21" s="22"/>
      <c r="J21" s="22"/>
      <c r="K21" s="22"/>
    </row>
    <row r="22" s="59" customFormat="1" ht="20" customHeight="1" spans="1:11">
      <c r="A22" s="27">
        <v>17</v>
      </c>
      <c r="B22" s="89" t="s">
        <v>1954</v>
      </c>
      <c r="C22" s="90">
        <v>43861</v>
      </c>
      <c r="D22" s="91" t="s">
        <v>1938</v>
      </c>
      <c r="E22" s="65"/>
      <c r="F22" s="33">
        <v>50000</v>
      </c>
      <c r="G22" s="33">
        <f t="shared" si="0"/>
        <v>50000</v>
      </c>
      <c r="H22" s="27"/>
      <c r="I22" s="22"/>
      <c r="J22" s="22"/>
      <c r="K22" s="22"/>
    </row>
    <row r="23" s="59" customFormat="1" ht="20" customHeight="1" spans="1:11">
      <c r="A23" s="27">
        <v>18</v>
      </c>
      <c r="B23" s="89" t="s">
        <v>1955</v>
      </c>
      <c r="C23" s="90" t="s">
        <v>1937</v>
      </c>
      <c r="D23" s="91" t="s">
        <v>1938</v>
      </c>
      <c r="E23" s="65"/>
      <c r="F23" s="33">
        <v>30000</v>
      </c>
      <c r="G23" s="33">
        <f t="shared" si="0"/>
        <v>30000</v>
      </c>
      <c r="H23" s="27"/>
      <c r="I23" s="22"/>
      <c r="J23" s="22"/>
      <c r="K23" s="22"/>
    </row>
    <row r="24" s="59" customFormat="1" ht="20" customHeight="1" spans="1:11">
      <c r="A24" s="27">
        <v>19</v>
      </c>
      <c r="B24" s="89" t="s">
        <v>1956</v>
      </c>
      <c r="C24" s="90">
        <v>43951</v>
      </c>
      <c r="D24" s="91" t="s">
        <v>1938</v>
      </c>
      <c r="E24" s="65"/>
      <c r="F24" s="33">
        <v>50000</v>
      </c>
      <c r="G24" s="33">
        <f t="shared" si="0"/>
        <v>50000</v>
      </c>
      <c r="H24" s="27"/>
      <c r="I24" s="22"/>
      <c r="J24" s="22"/>
      <c r="K24" s="22"/>
    </row>
    <row r="25" s="59" customFormat="1" ht="20" customHeight="1" spans="1:11">
      <c r="A25" s="27">
        <v>20</v>
      </c>
      <c r="B25" s="89" t="s">
        <v>1957</v>
      </c>
      <c r="C25" s="90" t="s">
        <v>1937</v>
      </c>
      <c r="D25" s="91" t="s">
        <v>1938</v>
      </c>
      <c r="E25" s="65"/>
      <c r="F25" s="33">
        <v>20000</v>
      </c>
      <c r="G25" s="33">
        <f t="shared" si="0"/>
        <v>20000</v>
      </c>
      <c r="H25" s="27"/>
      <c r="I25" s="22"/>
      <c r="J25" s="22"/>
      <c r="K25" s="22"/>
    </row>
    <row r="26" s="59" customFormat="1" ht="20" customHeight="1" spans="1:11">
      <c r="A26" s="27">
        <v>21</v>
      </c>
      <c r="B26" s="89" t="s">
        <v>1958</v>
      </c>
      <c r="C26" s="90" t="s">
        <v>1937</v>
      </c>
      <c r="D26" s="91" t="s">
        <v>1938</v>
      </c>
      <c r="E26" s="65"/>
      <c r="F26" s="33">
        <v>10000</v>
      </c>
      <c r="G26" s="33">
        <f t="shared" si="0"/>
        <v>10000</v>
      </c>
      <c r="H26" s="27"/>
      <c r="I26" s="22"/>
      <c r="J26" s="22"/>
      <c r="K26" s="22"/>
    </row>
    <row r="27" s="59" customFormat="1" ht="20" customHeight="1" spans="1:11">
      <c r="A27" s="27">
        <v>22</v>
      </c>
      <c r="B27" s="89" t="s">
        <v>1959</v>
      </c>
      <c r="C27" s="90" t="s">
        <v>1937</v>
      </c>
      <c r="D27" s="91" t="s">
        <v>1938</v>
      </c>
      <c r="E27" s="65"/>
      <c r="F27" s="33">
        <v>30000</v>
      </c>
      <c r="G27" s="33">
        <f t="shared" si="0"/>
        <v>30000</v>
      </c>
      <c r="H27" s="27"/>
      <c r="I27" s="22"/>
      <c r="J27" s="22"/>
      <c r="K27" s="22"/>
    </row>
    <row r="28" s="59" customFormat="1" ht="20" customHeight="1" spans="1:11">
      <c r="A28" s="27">
        <v>23</v>
      </c>
      <c r="B28" s="89" t="s">
        <v>1960</v>
      </c>
      <c r="C28" s="90" t="s">
        <v>1937</v>
      </c>
      <c r="D28" s="91" t="s">
        <v>1938</v>
      </c>
      <c r="E28" s="65"/>
      <c r="F28" s="33">
        <v>2000</v>
      </c>
      <c r="G28" s="33">
        <f t="shared" si="0"/>
        <v>2000</v>
      </c>
      <c r="H28" s="27"/>
      <c r="I28" s="22"/>
      <c r="J28" s="22"/>
      <c r="K28" s="22"/>
    </row>
    <row r="29" s="59" customFormat="1" ht="20" customHeight="1" spans="1:11">
      <c r="A29" s="27">
        <v>24</v>
      </c>
      <c r="B29" s="89" t="s">
        <v>1961</v>
      </c>
      <c r="C29" s="90" t="s">
        <v>1937</v>
      </c>
      <c r="D29" s="91" t="s">
        <v>1938</v>
      </c>
      <c r="E29" s="65"/>
      <c r="F29" s="33">
        <v>900</v>
      </c>
      <c r="G29" s="33">
        <f t="shared" si="0"/>
        <v>900</v>
      </c>
      <c r="H29" s="27"/>
      <c r="I29" s="22"/>
      <c r="J29" s="22"/>
      <c r="K29" s="22"/>
    </row>
    <row r="30" s="59" customFormat="1" ht="20" customHeight="1" spans="1:11">
      <c r="A30" s="27">
        <v>25</v>
      </c>
      <c r="B30" s="89" t="s">
        <v>1962</v>
      </c>
      <c r="C30" s="90">
        <v>43159</v>
      </c>
      <c r="D30" s="91" t="s">
        <v>1938</v>
      </c>
      <c r="E30" s="65"/>
      <c r="F30" s="33">
        <v>450</v>
      </c>
      <c r="G30" s="33">
        <f t="shared" si="0"/>
        <v>450</v>
      </c>
      <c r="H30" s="27"/>
      <c r="I30" s="22"/>
      <c r="J30" s="22"/>
      <c r="K30" s="22"/>
    </row>
    <row r="31" s="59" customFormat="1" ht="20" customHeight="1" spans="1:11">
      <c r="A31" s="27">
        <v>26</v>
      </c>
      <c r="B31" s="89" t="s">
        <v>1963</v>
      </c>
      <c r="C31" s="90">
        <v>43861</v>
      </c>
      <c r="D31" s="91" t="s">
        <v>1938</v>
      </c>
      <c r="E31" s="65"/>
      <c r="F31" s="33">
        <v>2000</v>
      </c>
      <c r="G31" s="33">
        <f t="shared" si="0"/>
        <v>2000</v>
      </c>
      <c r="H31" s="27"/>
      <c r="I31" s="22"/>
      <c r="J31" s="22"/>
      <c r="K31" s="22"/>
    </row>
    <row r="32" s="59" customFormat="1" ht="20" customHeight="1" spans="1:11">
      <c r="A32" s="27">
        <v>27</v>
      </c>
      <c r="B32" s="89" t="s">
        <v>1964</v>
      </c>
      <c r="C32" s="90" t="s">
        <v>1937</v>
      </c>
      <c r="D32" s="91" t="s">
        <v>1938</v>
      </c>
      <c r="E32" s="65"/>
      <c r="F32" s="33">
        <v>1000</v>
      </c>
      <c r="G32" s="33">
        <f t="shared" si="0"/>
        <v>1000</v>
      </c>
      <c r="H32" s="27"/>
      <c r="I32" s="22"/>
      <c r="J32" s="22"/>
      <c r="K32" s="22"/>
    </row>
    <row r="33" s="59" customFormat="1" ht="20" customHeight="1" spans="1:11">
      <c r="A33" s="27">
        <v>28</v>
      </c>
      <c r="B33" s="89" t="s">
        <v>1965</v>
      </c>
      <c r="C33" s="90" t="s">
        <v>1937</v>
      </c>
      <c r="D33" s="91" t="s">
        <v>1938</v>
      </c>
      <c r="E33" s="65"/>
      <c r="F33" s="33">
        <v>2000</v>
      </c>
      <c r="G33" s="33">
        <f t="shared" si="0"/>
        <v>2000</v>
      </c>
      <c r="H33" s="27"/>
      <c r="I33" s="22"/>
      <c r="J33" s="22"/>
      <c r="K33" s="22"/>
    </row>
    <row r="34" s="59" customFormat="1" ht="20" customHeight="1" spans="1:11">
      <c r="A34" s="27">
        <v>29</v>
      </c>
      <c r="B34" s="89" t="s">
        <v>1966</v>
      </c>
      <c r="C34" s="90" t="s">
        <v>1937</v>
      </c>
      <c r="D34" s="91" t="s">
        <v>1938</v>
      </c>
      <c r="E34" s="65"/>
      <c r="F34" s="33">
        <v>150</v>
      </c>
      <c r="G34" s="33">
        <f t="shared" si="0"/>
        <v>150</v>
      </c>
      <c r="H34" s="27"/>
      <c r="I34" s="22"/>
      <c r="J34" s="22"/>
      <c r="K34" s="22"/>
    </row>
    <row r="35" s="59" customFormat="1" ht="20" customHeight="1" spans="1:11">
      <c r="A35" s="27">
        <v>30</v>
      </c>
      <c r="B35" s="93" t="s">
        <v>1967</v>
      </c>
      <c r="C35" s="90" t="s">
        <v>1937</v>
      </c>
      <c r="D35" s="91" t="s">
        <v>1938</v>
      </c>
      <c r="E35" s="65"/>
      <c r="F35" s="33">
        <v>923.4</v>
      </c>
      <c r="G35" s="33">
        <f t="shared" si="0"/>
        <v>923.4</v>
      </c>
      <c r="H35" s="27"/>
      <c r="I35" s="22"/>
      <c r="J35" s="22"/>
      <c r="K35" s="22"/>
    </row>
    <row r="36" s="59" customFormat="1" ht="20" customHeight="1" spans="1:11">
      <c r="A36" s="27">
        <v>31</v>
      </c>
      <c r="B36" s="93" t="s">
        <v>1968</v>
      </c>
      <c r="C36" s="90" t="s">
        <v>1937</v>
      </c>
      <c r="D36" s="91" t="s">
        <v>1938</v>
      </c>
      <c r="E36" s="65"/>
      <c r="F36" s="33">
        <v>1000</v>
      </c>
      <c r="G36" s="33">
        <f t="shared" si="0"/>
        <v>1000</v>
      </c>
      <c r="H36" s="27"/>
      <c r="I36" s="22"/>
      <c r="J36" s="22"/>
      <c r="K36" s="22"/>
    </row>
    <row r="37" s="59" customFormat="1" ht="20" customHeight="1" spans="1:11">
      <c r="A37" s="27">
        <v>32</v>
      </c>
      <c r="B37" s="89" t="s">
        <v>1969</v>
      </c>
      <c r="C37" s="90">
        <v>44043</v>
      </c>
      <c r="D37" s="91" t="s">
        <v>1938</v>
      </c>
      <c r="E37" s="65"/>
      <c r="F37" s="33">
        <v>500</v>
      </c>
      <c r="G37" s="33">
        <f t="shared" si="0"/>
        <v>500</v>
      </c>
      <c r="H37" s="27"/>
      <c r="I37" s="22"/>
      <c r="J37" s="22"/>
      <c r="K37" s="22"/>
    </row>
    <row r="38" s="59" customFormat="1" ht="20" customHeight="1" spans="1:11">
      <c r="A38" s="27">
        <v>33</v>
      </c>
      <c r="B38" s="89" t="s">
        <v>1970</v>
      </c>
      <c r="C38" s="90" t="s">
        <v>1937</v>
      </c>
      <c r="D38" s="91" t="s">
        <v>1938</v>
      </c>
      <c r="E38" s="65"/>
      <c r="F38" s="33">
        <v>1000</v>
      </c>
      <c r="G38" s="33">
        <f t="shared" si="0"/>
        <v>1000</v>
      </c>
      <c r="H38" s="27"/>
      <c r="I38" s="22"/>
      <c r="J38" s="22"/>
      <c r="K38" s="22"/>
    </row>
    <row r="39" s="59" customFormat="1" ht="20" customHeight="1" spans="1:11">
      <c r="A39" s="27">
        <v>34</v>
      </c>
      <c r="B39" s="89" t="s">
        <v>1971</v>
      </c>
      <c r="C39" s="90" t="s">
        <v>1937</v>
      </c>
      <c r="D39" s="91" t="s">
        <v>1938</v>
      </c>
      <c r="E39" s="65"/>
      <c r="F39" s="33">
        <v>1000</v>
      </c>
      <c r="G39" s="33">
        <f t="shared" si="0"/>
        <v>1000</v>
      </c>
      <c r="H39" s="27"/>
      <c r="I39" s="22"/>
      <c r="J39" s="22"/>
      <c r="K39" s="22"/>
    </row>
    <row r="40" s="59" customFormat="1" ht="20" customHeight="1" spans="1:11">
      <c r="A40" s="27">
        <v>35</v>
      </c>
      <c r="B40" s="93" t="s">
        <v>1972</v>
      </c>
      <c r="C40" s="90" t="s">
        <v>1937</v>
      </c>
      <c r="D40" s="91" t="s">
        <v>1938</v>
      </c>
      <c r="E40" s="65"/>
      <c r="F40" s="33">
        <v>1100</v>
      </c>
      <c r="G40" s="33">
        <f t="shared" si="0"/>
        <v>1100</v>
      </c>
      <c r="H40" s="27"/>
      <c r="I40" s="22"/>
      <c r="J40" s="22"/>
      <c r="K40" s="22"/>
    </row>
    <row r="41" s="59" customFormat="1" ht="20" customHeight="1" spans="1:11">
      <c r="A41" s="27">
        <v>36</v>
      </c>
      <c r="B41" s="89" t="s">
        <v>1973</v>
      </c>
      <c r="C41" s="90">
        <v>43951</v>
      </c>
      <c r="D41" s="91" t="s">
        <v>1938</v>
      </c>
      <c r="E41" s="65"/>
      <c r="F41" s="33">
        <v>500</v>
      </c>
      <c r="G41" s="33">
        <f t="shared" si="0"/>
        <v>500</v>
      </c>
      <c r="H41" s="27"/>
      <c r="I41" s="22"/>
      <c r="J41" s="22"/>
      <c r="K41" s="22"/>
    </row>
    <row r="42" s="59" customFormat="1" ht="20" customHeight="1" spans="1:11">
      <c r="A42" s="27">
        <v>37</v>
      </c>
      <c r="B42" s="89" t="s">
        <v>1974</v>
      </c>
      <c r="C42" s="90" t="s">
        <v>1937</v>
      </c>
      <c r="D42" s="91" t="s">
        <v>1938</v>
      </c>
      <c r="E42" s="65"/>
      <c r="F42" s="33">
        <v>1000</v>
      </c>
      <c r="G42" s="33">
        <f t="shared" si="0"/>
        <v>1000</v>
      </c>
      <c r="H42" s="27"/>
      <c r="I42" s="22"/>
      <c r="J42" s="22"/>
      <c r="K42" s="22"/>
    </row>
    <row r="43" s="59" customFormat="1" ht="20" customHeight="1" spans="1:11">
      <c r="A43" s="27">
        <v>38</v>
      </c>
      <c r="B43" s="89" t="s">
        <v>1975</v>
      </c>
      <c r="C43" s="90">
        <v>43861</v>
      </c>
      <c r="D43" s="91" t="s">
        <v>1938</v>
      </c>
      <c r="E43" s="65"/>
      <c r="F43" s="33">
        <v>1000</v>
      </c>
      <c r="G43" s="33">
        <f t="shared" si="0"/>
        <v>1000</v>
      </c>
      <c r="H43" s="27"/>
      <c r="I43" s="22"/>
      <c r="J43" s="22"/>
      <c r="K43" s="22"/>
    </row>
    <row r="44" s="59" customFormat="1" ht="20" customHeight="1" spans="1:11">
      <c r="A44" s="27">
        <v>39</v>
      </c>
      <c r="B44" s="89" t="s">
        <v>1976</v>
      </c>
      <c r="C44" s="90" t="s">
        <v>1937</v>
      </c>
      <c r="D44" s="91" t="s">
        <v>1938</v>
      </c>
      <c r="E44" s="65"/>
      <c r="F44" s="33">
        <v>1000</v>
      </c>
      <c r="G44" s="33">
        <f t="shared" si="0"/>
        <v>1000</v>
      </c>
      <c r="H44" s="27"/>
      <c r="I44" s="22"/>
      <c r="J44" s="22"/>
      <c r="K44" s="22"/>
    </row>
    <row r="45" s="59" customFormat="1" ht="20" customHeight="1" spans="1:11">
      <c r="A45" s="27">
        <v>40</v>
      </c>
      <c r="B45" s="89" t="s">
        <v>1977</v>
      </c>
      <c r="C45" s="90" t="s">
        <v>1937</v>
      </c>
      <c r="D45" s="91" t="s">
        <v>1938</v>
      </c>
      <c r="E45" s="65"/>
      <c r="F45" s="33">
        <v>2000</v>
      </c>
      <c r="G45" s="33">
        <f t="shared" si="0"/>
        <v>2000</v>
      </c>
      <c r="H45" s="27"/>
      <c r="I45" s="22"/>
      <c r="J45" s="22"/>
      <c r="K45" s="22"/>
    </row>
    <row r="46" s="59" customFormat="1" ht="20" customHeight="1" spans="1:11">
      <c r="A46" s="27">
        <v>41</v>
      </c>
      <c r="B46" s="89" t="s">
        <v>1978</v>
      </c>
      <c r="C46" s="90" t="s">
        <v>1937</v>
      </c>
      <c r="D46" s="91" t="s">
        <v>1938</v>
      </c>
      <c r="E46" s="65"/>
      <c r="F46" s="33">
        <v>3000</v>
      </c>
      <c r="G46" s="33">
        <f t="shared" si="0"/>
        <v>3000</v>
      </c>
      <c r="H46" s="27"/>
      <c r="I46" s="22"/>
      <c r="J46" s="22"/>
      <c r="K46" s="22"/>
    </row>
    <row r="47" s="59" customFormat="1" ht="20" customHeight="1" spans="1:11">
      <c r="A47" s="27">
        <v>42</v>
      </c>
      <c r="B47" s="89" t="s">
        <v>1979</v>
      </c>
      <c r="C47" s="90" t="s">
        <v>1937</v>
      </c>
      <c r="D47" s="91" t="s">
        <v>1938</v>
      </c>
      <c r="E47" s="65"/>
      <c r="F47" s="33">
        <v>1000</v>
      </c>
      <c r="G47" s="33">
        <f t="shared" si="0"/>
        <v>1000</v>
      </c>
      <c r="H47" s="27"/>
      <c r="I47" s="22"/>
      <c r="J47" s="22"/>
      <c r="K47" s="22"/>
    </row>
    <row r="48" s="59" customFormat="1" ht="20" customHeight="1" spans="1:11">
      <c r="A48" s="27">
        <v>43</v>
      </c>
      <c r="B48" s="89" t="s">
        <v>1980</v>
      </c>
      <c r="C48" s="90" t="s">
        <v>1937</v>
      </c>
      <c r="D48" s="91" t="s">
        <v>1938</v>
      </c>
      <c r="E48" s="65"/>
      <c r="F48" s="33">
        <v>3000</v>
      </c>
      <c r="G48" s="33">
        <f t="shared" si="0"/>
        <v>3000</v>
      </c>
      <c r="H48" s="27"/>
      <c r="I48" s="22"/>
      <c r="J48" s="22"/>
      <c r="K48" s="22"/>
    </row>
    <row r="49" s="59" customFormat="1" ht="20" customHeight="1" spans="1:11">
      <c r="A49" s="27">
        <v>44</v>
      </c>
      <c r="B49" s="89" t="s">
        <v>1981</v>
      </c>
      <c r="C49" s="90" t="s">
        <v>1937</v>
      </c>
      <c r="D49" s="91" t="s">
        <v>1938</v>
      </c>
      <c r="E49" s="65"/>
      <c r="F49" s="33">
        <v>2000</v>
      </c>
      <c r="G49" s="33">
        <f t="shared" si="0"/>
        <v>2000</v>
      </c>
      <c r="H49" s="27"/>
      <c r="I49" s="22"/>
      <c r="J49" s="22"/>
      <c r="K49" s="22"/>
    </row>
    <row r="50" s="59" customFormat="1" ht="20" customHeight="1" spans="1:11">
      <c r="A50" s="27">
        <v>45</v>
      </c>
      <c r="B50" s="89" t="s">
        <v>1982</v>
      </c>
      <c r="C50" s="90" t="s">
        <v>1937</v>
      </c>
      <c r="D50" s="91" t="s">
        <v>1938</v>
      </c>
      <c r="E50" s="65"/>
      <c r="F50" s="33">
        <v>500</v>
      </c>
      <c r="G50" s="33">
        <f t="shared" si="0"/>
        <v>500</v>
      </c>
      <c r="H50" s="27"/>
      <c r="I50" s="22"/>
      <c r="J50" s="22"/>
      <c r="K50" s="22"/>
    </row>
    <row r="51" s="59" customFormat="1" ht="20" customHeight="1" spans="1:11">
      <c r="A51" s="27">
        <v>46</v>
      </c>
      <c r="B51" s="89" t="s">
        <v>1983</v>
      </c>
      <c r="C51" s="90">
        <v>43951</v>
      </c>
      <c r="D51" s="91" t="s">
        <v>1938</v>
      </c>
      <c r="E51" s="65"/>
      <c r="F51" s="33">
        <v>500</v>
      </c>
      <c r="G51" s="33">
        <f t="shared" si="0"/>
        <v>500</v>
      </c>
      <c r="H51" s="27"/>
      <c r="I51" s="22"/>
      <c r="J51" s="22"/>
      <c r="K51" s="22"/>
    </row>
    <row r="52" s="59" customFormat="1" ht="20" customHeight="1" spans="1:11">
      <c r="A52" s="27">
        <v>47</v>
      </c>
      <c r="B52" s="89" t="s">
        <v>1984</v>
      </c>
      <c r="C52" s="90">
        <v>42299</v>
      </c>
      <c r="D52" s="91" t="s">
        <v>1938</v>
      </c>
      <c r="E52" s="65"/>
      <c r="F52" s="33">
        <v>500</v>
      </c>
      <c r="G52" s="33">
        <f t="shared" si="0"/>
        <v>500</v>
      </c>
      <c r="H52" s="27"/>
      <c r="I52" s="22"/>
      <c r="J52" s="22"/>
      <c r="K52" s="22"/>
    </row>
    <row r="53" s="59" customFormat="1" ht="20" customHeight="1" spans="1:11">
      <c r="A53" s="27">
        <v>48</v>
      </c>
      <c r="B53" s="89" t="s">
        <v>1985</v>
      </c>
      <c r="C53" s="90">
        <v>43738</v>
      </c>
      <c r="D53" s="91" t="s">
        <v>1938</v>
      </c>
      <c r="E53" s="65"/>
      <c r="F53" s="33">
        <v>500</v>
      </c>
      <c r="G53" s="33">
        <f t="shared" si="0"/>
        <v>500</v>
      </c>
      <c r="H53" s="27"/>
      <c r="I53" s="22"/>
      <c r="J53" s="22"/>
      <c r="K53" s="22"/>
    </row>
    <row r="54" s="59" customFormat="1" ht="20" customHeight="1" spans="1:11">
      <c r="A54" s="27">
        <v>49</v>
      </c>
      <c r="B54" s="89" t="s">
        <v>1986</v>
      </c>
      <c r="C54" s="90" t="s">
        <v>1937</v>
      </c>
      <c r="D54" s="91" t="s">
        <v>1938</v>
      </c>
      <c r="E54" s="65"/>
      <c r="F54" s="33">
        <v>500</v>
      </c>
      <c r="G54" s="33">
        <f t="shared" si="0"/>
        <v>500</v>
      </c>
      <c r="H54" s="27"/>
      <c r="I54" s="22"/>
      <c r="J54" s="22"/>
      <c r="K54" s="22"/>
    </row>
    <row r="55" s="59" customFormat="1" ht="20" customHeight="1" spans="1:11">
      <c r="A55" s="27">
        <v>50</v>
      </c>
      <c r="B55" s="89" t="s">
        <v>1987</v>
      </c>
      <c r="C55" s="90" t="s">
        <v>1937</v>
      </c>
      <c r="D55" s="91" t="s">
        <v>1938</v>
      </c>
      <c r="E55" s="65"/>
      <c r="F55" s="33">
        <v>500</v>
      </c>
      <c r="G55" s="33">
        <f t="shared" si="0"/>
        <v>500</v>
      </c>
      <c r="H55" s="27"/>
      <c r="I55" s="22"/>
      <c r="J55" s="22"/>
      <c r="K55" s="22"/>
    </row>
    <row r="56" s="59" customFormat="1" ht="20" customHeight="1" spans="1:11">
      <c r="A56" s="27">
        <v>51</v>
      </c>
      <c r="B56" s="89" t="s">
        <v>1988</v>
      </c>
      <c r="C56" s="90" t="s">
        <v>1937</v>
      </c>
      <c r="D56" s="91" t="s">
        <v>1938</v>
      </c>
      <c r="E56" s="65"/>
      <c r="F56" s="33">
        <v>2000</v>
      </c>
      <c r="G56" s="33">
        <f t="shared" si="0"/>
        <v>2000</v>
      </c>
      <c r="H56" s="27"/>
      <c r="I56" s="22"/>
      <c r="J56" s="22"/>
      <c r="K56" s="22"/>
    </row>
    <row r="57" s="59" customFormat="1" ht="20" customHeight="1" spans="1:11">
      <c r="A57" s="27">
        <v>52</v>
      </c>
      <c r="B57" s="89" t="s">
        <v>1989</v>
      </c>
      <c r="C57" s="90" t="s">
        <v>1937</v>
      </c>
      <c r="D57" s="91" t="s">
        <v>1938</v>
      </c>
      <c r="E57" s="65"/>
      <c r="F57" s="33">
        <v>2000</v>
      </c>
      <c r="G57" s="33">
        <f t="shared" si="0"/>
        <v>2000</v>
      </c>
      <c r="H57" s="27"/>
      <c r="I57" s="22"/>
      <c r="J57" s="22"/>
      <c r="K57" s="22"/>
    </row>
    <row r="58" s="59" customFormat="1" ht="20" customHeight="1" spans="1:11">
      <c r="A58" s="27">
        <v>53</v>
      </c>
      <c r="B58" s="89" t="s">
        <v>1990</v>
      </c>
      <c r="C58" s="90" t="s">
        <v>1937</v>
      </c>
      <c r="D58" s="91" t="s">
        <v>1938</v>
      </c>
      <c r="E58" s="65"/>
      <c r="F58" s="33">
        <v>2000</v>
      </c>
      <c r="G58" s="33">
        <f t="shared" si="0"/>
        <v>2000</v>
      </c>
      <c r="H58" s="27"/>
      <c r="I58" s="22"/>
      <c r="J58" s="22"/>
      <c r="K58" s="22"/>
    </row>
    <row r="59" s="59" customFormat="1" ht="20" customHeight="1" spans="1:11">
      <c r="A59" s="27">
        <v>54</v>
      </c>
      <c r="B59" s="89" t="s">
        <v>1991</v>
      </c>
      <c r="C59" s="90" t="s">
        <v>1937</v>
      </c>
      <c r="D59" s="91" t="s">
        <v>1938</v>
      </c>
      <c r="E59" s="65"/>
      <c r="F59" s="33">
        <v>1200</v>
      </c>
      <c r="G59" s="33">
        <f t="shared" si="0"/>
        <v>1200</v>
      </c>
      <c r="H59" s="27"/>
      <c r="I59" s="22"/>
      <c r="J59" s="22"/>
      <c r="K59" s="22"/>
    </row>
    <row r="60" s="59" customFormat="1" ht="20" customHeight="1" spans="1:11">
      <c r="A60" s="27">
        <v>55</v>
      </c>
      <c r="B60" s="89" t="s">
        <v>1992</v>
      </c>
      <c r="C60" s="90">
        <v>42524</v>
      </c>
      <c r="D60" s="91" t="s">
        <v>1938</v>
      </c>
      <c r="E60" s="65"/>
      <c r="F60" s="33">
        <v>500</v>
      </c>
      <c r="G60" s="33">
        <f t="shared" si="0"/>
        <v>500</v>
      </c>
      <c r="H60" s="27"/>
      <c r="I60" s="22"/>
      <c r="J60" s="22"/>
      <c r="K60" s="22"/>
    </row>
    <row r="61" s="59" customFormat="1" ht="20" customHeight="1" spans="1:11">
      <c r="A61" s="27">
        <v>56</v>
      </c>
      <c r="B61" s="89" t="s">
        <v>1993</v>
      </c>
      <c r="C61" s="90" t="s">
        <v>1937</v>
      </c>
      <c r="D61" s="91" t="s">
        <v>1938</v>
      </c>
      <c r="E61" s="65"/>
      <c r="F61" s="33">
        <v>1000</v>
      </c>
      <c r="G61" s="33">
        <f t="shared" si="0"/>
        <v>1000</v>
      </c>
      <c r="H61" s="27"/>
      <c r="I61" s="22"/>
      <c r="J61" s="22"/>
      <c r="K61" s="22"/>
    </row>
    <row r="62" s="59" customFormat="1" ht="20" customHeight="1" spans="1:11">
      <c r="A62" s="27">
        <v>57</v>
      </c>
      <c r="B62" s="89" t="s">
        <v>1994</v>
      </c>
      <c r="C62" s="90" t="s">
        <v>1937</v>
      </c>
      <c r="D62" s="91" t="s">
        <v>1938</v>
      </c>
      <c r="E62" s="65"/>
      <c r="F62" s="33">
        <v>30000</v>
      </c>
      <c r="G62" s="33">
        <f t="shared" si="0"/>
        <v>30000</v>
      </c>
      <c r="H62" s="27"/>
      <c r="I62" s="22"/>
      <c r="J62" s="22"/>
      <c r="K62" s="22"/>
    </row>
    <row r="63" s="59" customFormat="1" ht="20" customHeight="1" spans="1:11">
      <c r="A63" s="27">
        <v>58</v>
      </c>
      <c r="B63" s="89" t="s">
        <v>1995</v>
      </c>
      <c r="C63" s="90">
        <v>44196</v>
      </c>
      <c r="D63" s="91" t="s">
        <v>1938</v>
      </c>
      <c r="E63" s="65"/>
      <c r="F63" s="33">
        <v>1000</v>
      </c>
      <c r="G63" s="33">
        <f t="shared" si="0"/>
        <v>1000</v>
      </c>
      <c r="H63" s="27"/>
      <c r="I63" s="22"/>
      <c r="J63" s="22"/>
      <c r="K63" s="22"/>
    </row>
    <row r="64" s="59" customFormat="1" ht="20" customHeight="1" spans="1:11">
      <c r="A64" s="27">
        <v>59</v>
      </c>
      <c r="B64" s="89" t="s">
        <v>1996</v>
      </c>
      <c r="C64" s="90">
        <v>43951</v>
      </c>
      <c r="D64" s="91" t="s">
        <v>1938</v>
      </c>
      <c r="E64" s="65"/>
      <c r="F64" s="33">
        <v>500</v>
      </c>
      <c r="G64" s="33">
        <f t="shared" si="0"/>
        <v>500</v>
      </c>
      <c r="H64" s="27"/>
      <c r="I64" s="22"/>
      <c r="J64" s="22"/>
      <c r="K64" s="22"/>
    </row>
    <row r="65" s="59" customFormat="1" ht="20" customHeight="1" spans="1:11">
      <c r="A65" s="27">
        <v>60</v>
      </c>
      <c r="B65" s="89" t="s">
        <v>1997</v>
      </c>
      <c r="C65" s="90" t="s">
        <v>1937</v>
      </c>
      <c r="D65" s="91" t="s">
        <v>1938</v>
      </c>
      <c r="E65" s="65"/>
      <c r="F65" s="33">
        <v>500</v>
      </c>
      <c r="G65" s="33">
        <f t="shared" si="0"/>
        <v>500</v>
      </c>
      <c r="H65" s="27"/>
      <c r="I65" s="22"/>
      <c r="J65" s="22"/>
      <c r="K65" s="22"/>
    </row>
    <row r="66" s="59" customFormat="1" ht="20" customHeight="1" spans="1:11">
      <c r="A66" s="27">
        <v>61</v>
      </c>
      <c r="B66" s="89" t="s">
        <v>1998</v>
      </c>
      <c r="C66" s="90">
        <v>44561</v>
      </c>
      <c r="D66" s="91" t="s">
        <v>1938</v>
      </c>
      <c r="E66" s="65"/>
      <c r="F66" s="33">
        <v>5000</v>
      </c>
      <c r="G66" s="33">
        <f t="shared" si="0"/>
        <v>5000</v>
      </c>
      <c r="H66" s="27"/>
      <c r="I66" s="22"/>
      <c r="J66" s="22"/>
      <c r="K66" s="22"/>
    </row>
    <row r="67" s="59" customFormat="1" ht="20" customHeight="1" spans="1:11">
      <c r="A67" s="27">
        <v>62</v>
      </c>
      <c r="B67" s="89" t="s">
        <v>1999</v>
      </c>
      <c r="C67" s="90" t="s">
        <v>1937</v>
      </c>
      <c r="D67" s="91" t="s">
        <v>1938</v>
      </c>
      <c r="E67" s="65"/>
      <c r="F67" s="33">
        <v>5000</v>
      </c>
      <c r="G67" s="33">
        <f t="shared" si="0"/>
        <v>5000</v>
      </c>
      <c r="H67" s="27"/>
      <c r="I67" s="22"/>
      <c r="J67" s="22"/>
      <c r="K67" s="22"/>
    </row>
    <row r="68" s="59" customFormat="1" ht="20" customHeight="1" spans="1:11">
      <c r="A68" s="27">
        <v>63</v>
      </c>
      <c r="B68" s="89" t="s">
        <v>2000</v>
      </c>
      <c r="C68" s="90" t="s">
        <v>1937</v>
      </c>
      <c r="D68" s="91" t="s">
        <v>1938</v>
      </c>
      <c r="E68" s="65"/>
      <c r="F68" s="33">
        <v>10000</v>
      </c>
      <c r="G68" s="33">
        <f t="shared" si="0"/>
        <v>10000</v>
      </c>
      <c r="H68" s="27"/>
      <c r="I68" s="22"/>
      <c r="J68" s="22"/>
      <c r="K68" s="22"/>
    </row>
    <row r="69" s="59" customFormat="1" ht="20" customHeight="1" spans="1:11">
      <c r="A69" s="27">
        <v>64</v>
      </c>
      <c r="B69" s="89" t="s">
        <v>2001</v>
      </c>
      <c r="C69" s="90" t="s">
        <v>1937</v>
      </c>
      <c r="D69" s="91" t="s">
        <v>1938</v>
      </c>
      <c r="E69" s="65"/>
      <c r="F69" s="33">
        <v>2000</v>
      </c>
      <c r="G69" s="33">
        <f t="shared" si="0"/>
        <v>2000</v>
      </c>
      <c r="H69" s="27"/>
      <c r="I69" s="22"/>
      <c r="J69" s="22"/>
      <c r="K69" s="22"/>
    </row>
    <row r="70" s="59" customFormat="1" ht="20" customHeight="1" spans="1:11">
      <c r="A70" s="27">
        <v>65</v>
      </c>
      <c r="B70" s="89" t="s">
        <v>2002</v>
      </c>
      <c r="C70" s="90">
        <v>43982</v>
      </c>
      <c r="D70" s="91" t="s">
        <v>1938</v>
      </c>
      <c r="E70" s="65"/>
      <c r="F70" s="33">
        <v>500</v>
      </c>
      <c r="G70" s="33">
        <f t="shared" ref="G70:G133" si="1">F70</f>
        <v>500</v>
      </c>
      <c r="H70" s="27"/>
      <c r="I70" s="22"/>
      <c r="J70" s="22"/>
      <c r="K70" s="22"/>
    </row>
    <row r="71" s="59" customFormat="1" ht="20" customHeight="1" spans="1:11">
      <c r="A71" s="27">
        <v>66</v>
      </c>
      <c r="B71" s="89" t="s">
        <v>2003</v>
      </c>
      <c r="C71" s="90" t="s">
        <v>1937</v>
      </c>
      <c r="D71" s="91" t="s">
        <v>1938</v>
      </c>
      <c r="E71" s="65"/>
      <c r="F71" s="33">
        <v>500</v>
      </c>
      <c r="G71" s="33">
        <f t="shared" si="1"/>
        <v>500</v>
      </c>
      <c r="H71" s="27"/>
      <c r="I71" s="22"/>
      <c r="J71" s="22"/>
      <c r="K71" s="22"/>
    </row>
    <row r="72" s="59" customFormat="1" ht="20" customHeight="1" spans="1:11">
      <c r="A72" s="27">
        <v>67</v>
      </c>
      <c r="B72" s="89" t="s">
        <v>2004</v>
      </c>
      <c r="C72" s="90" t="s">
        <v>1937</v>
      </c>
      <c r="D72" s="91" t="s">
        <v>1938</v>
      </c>
      <c r="E72" s="65"/>
      <c r="F72" s="33">
        <v>500</v>
      </c>
      <c r="G72" s="33">
        <f t="shared" si="1"/>
        <v>500</v>
      </c>
      <c r="H72" s="27"/>
      <c r="I72" s="22"/>
      <c r="J72" s="22"/>
      <c r="K72" s="22"/>
    </row>
    <row r="73" s="59" customFormat="1" ht="20" customHeight="1" spans="1:11">
      <c r="A73" s="27">
        <v>68</v>
      </c>
      <c r="B73" s="89" t="s">
        <v>2005</v>
      </c>
      <c r="C73" s="90">
        <v>43951</v>
      </c>
      <c r="D73" s="91" t="s">
        <v>1938</v>
      </c>
      <c r="E73" s="65"/>
      <c r="F73" s="33">
        <v>500</v>
      </c>
      <c r="G73" s="33">
        <f t="shared" si="1"/>
        <v>500</v>
      </c>
      <c r="H73" s="27"/>
      <c r="I73" s="22"/>
      <c r="J73" s="22"/>
      <c r="K73" s="22"/>
    </row>
    <row r="74" s="59" customFormat="1" ht="20" customHeight="1" spans="1:11">
      <c r="A74" s="27">
        <v>69</v>
      </c>
      <c r="B74" s="89" t="s">
        <v>2006</v>
      </c>
      <c r="C74" s="90">
        <v>44651</v>
      </c>
      <c r="D74" s="91" t="s">
        <v>1938</v>
      </c>
      <c r="E74" s="65"/>
      <c r="F74" s="33">
        <v>5000</v>
      </c>
      <c r="G74" s="33">
        <f t="shared" si="1"/>
        <v>5000</v>
      </c>
      <c r="H74" s="27"/>
      <c r="I74" s="22"/>
      <c r="J74" s="22"/>
      <c r="K74" s="22"/>
    </row>
    <row r="75" s="59" customFormat="1" ht="20" customHeight="1" spans="1:11">
      <c r="A75" s="27">
        <v>70</v>
      </c>
      <c r="B75" s="89" t="s">
        <v>2007</v>
      </c>
      <c r="C75" s="90" t="s">
        <v>1937</v>
      </c>
      <c r="D75" s="91" t="s">
        <v>1938</v>
      </c>
      <c r="E75" s="65"/>
      <c r="F75" s="33">
        <v>5000</v>
      </c>
      <c r="G75" s="33">
        <f t="shared" si="1"/>
        <v>5000</v>
      </c>
      <c r="H75" s="27"/>
      <c r="I75" s="22"/>
      <c r="J75" s="22"/>
      <c r="K75" s="22"/>
    </row>
    <row r="76" s="59" customFormat="1" ht="20" customHeight="1" spans="1:11">
      <c r="A76" s="27">
        <v>71</v>
      </c>
      <c r="B76" s="89" t="s">
        <v>2008</v>
      </c>
      <c r="C76" s="90">
        <v>43951</v>
      </c>
      <c r="D76" s="91" t="s">
        <v>1938</v>
      </c>
      <c r="E76" s="65"/>
      <c r="F76" s="33">
        <v>2000</v>
      </c>
      <c r="G76" s="33">
        <f t="shared" si="1"/>
        <v>2000</v>
      </c>
      <c r="H76" s="27"/>
      <c r="I76" s="22"/>
      <c r="J76" s="22"/>
      <c r="K76" s="22"/>
    </row>
    <row r="77" s="59" customFormat="1" ht="20" customHeight="1" spans="1:11">
      <c r="A77" s="27">
        <v>72</v>
      </c>
      <c r="B77" s="89" t="s">
        <v>2009</v>
      </c>
      <c r="C77" s="90">
        <v>43982</v>
      </c>
      <c r="D77" s="91" t="s">
        <v>1938</v>
      </c>
      <c r="E77" s="65"/>
      <c r="F77" s="33">
        <v>1000</v>
      </c>
      <c r="G77" s="33">
        <f t="shared" si="1"/>
        <v>1000</v>
      </c>
      <c r="H77" s="27"/>
      <c r="I77" s="22"/>
      <c r="J77" s="22"/>
      <c r="K77" s="22"/>
    </row>
    <row r="78" s="59" customFormat="1" ht="20" customHeight="1" spans="1:11">
      <c r="A78" s="27">
        <v>73</v>
      </c>
      <c r="B78" s="89" t="s">
        <v>2010</v>
      </c>
      <c r="C78" s="90" t="s">
        <v>1937</v>
      </c>
      <c r="D78" s="91" t="s">
        <v>1938</v>
      </c>
      <c r="E78" s="65"/>
      <c r="F78" s="33">
        <v>2000</v>
      </c>
      <c r="G78" s="33">
        <f t="shared" si="1"/>
        <v>2000</v>
      </c>
      <c r="H78" s="27"/>
      <c r="I78" s="22"/>
      <c r="J78" s="22"/>
      <c r="K78" s="22"/>
    </row>
    <row r="79" s="59" customFormat="1" ht="20" customHeight="1" spans="1:11">
      <c r="A79" s="27">
        <v>74</v>
      </c>
      <c r="B79" s="89" t="s">
        <v>2011</v>
      </c>
      <c r="C79" s="90" t="s">
        <v>1937</v>
      </c>
      <c r="D79" s="91" t="s">
        <v>1938</v>
      </c>
      <c r="E79" s="65"/>
      <c r="F79" s="33">
        <v>2000</v>
      </c>
      <c r="G79" s="33">
        <f t="shared" si="1"/>
        <v>2000</v>
      </c>
      <c r="H79" s="27"/>
      <c r="I79" s="22"/>
      <c r="J79" s="22"/>
      <c r="K79" s="22"/>
    </row>
    <row r="80" s="59" customFormat="1" ht="20" customHeight="1" spans="1:11">
      <c r="A80" s="27">
        <v>75</v>
      </c>
      <c r="B80" s="89" t="s">
        <v>2012</v>
      </c>
      <c r="C80" s="90" t="s">
        <v>1937</v>
      </c>
      <c r="D80" s="91" t="s">
        <v>1938</v>
      </c>
      <c r="E80" s="65"/>
      <c r="F80" s="33">
        <v>1400</v>
      </c>
      <c r="G80" s="33">
        <f t="shared" si="1"/>
        <v>1400</v>
      </c>
      <c r="H80" s="27"/>
      <c r="I80" s="22"/>
      <c r="J80" s="22"/>
      <c r="K80" s="22"/>
    </row>
    <row r="81" s="59" customFormat="1" ht="20" customHeight="1" spans="1:11">
      <c r="A81" s="27">
        <v>76</v>
      </c>
      <c r="B81" s="89" t="s">
        <v>2013</v>
      </c>
      <c r="C81" s="90" t="s">
        <v>1937</v>
      </c>
      <c r="D81" s="91" t="s">
        <v>1938</v>
      </c>
      <c r="E81" s="65"/>
      <c r="F81" s="33">
        <v>10000</v>
      </c>
      <c r="G81" s="33">
        <f t="shared" si="1"/>
        <v>10000</v>
      </c>
      <c r="H81" s="27"/>
      <c r="I81" s="22"/>
      <c r="J81" s="22"/>
      <c r="K81" s="22"/>
    </row>
    <row r="82" s="59" customFormat="1" ht="20" customHeight="1" spans="1:11">
      <c r="A82" s="27">
        <v>77</v>
      </c>
      <c r="B82" s="89" t="s">
        <v>2014</v>
      </c>
      <c r="C82" s="90" t="s">
        <v>1937</v>
      </c>
      <c r="D82" s="91" t="s">
        <v>1938</v>
      </c>
      <c r="E82" s="65"/>
      <c r="F82" s="33">
        <v>3000</v>
      </c>
      <c r="G82" s="33">
        <f t="shared" si="1"/>
        <v>3000</v>
      </c>
      <c r="H82" s="27"/>
      <c r="I82" s="22"/>
      <c r="J82" s="22"/>
      <c r="K82" s="22"/>
    </row>
    <row r="83" s="59" customFormat="1" ht="20" customHeight="1" spans="1:11">
      <c r="A83" s="27">
        <v>78</v>
      </c>
      <c r="B83" s="89" t="s">
        <v>2015</v>
      </c>
      <c r="C83" s="90" t="s">
        <v>1937</v>
      </c>
      <c r="D83" s="91" t="s">
        <v>1938</v>
      </c>
      <c r="E83" s="65"/>
      <c r="F83" s="33">
        <v>30000</v>
      </c>
      <c r="G83" s="33">
        <f t="shared" si="1"/>
        <v>30000</v>
      </c>
      <c r="H83" s="27"/>
      <c r="I83" s="22"/>
      <c r="J83" s="22"/>
      <c r="K83" s="22"/>
    </row>
    <row r="84" s="59" customFormat="1" ht="20" customHeight="1" spans="1:11">
      <c r="A84" s="27">
        <v>79</v>
      </c>
      <c r="B84" s="89" t="s">
        <v>2016</v>
      </c>
      <c r="C84" s="90" t="s">
        <v>1937</v>
      </c>
      <c r="D84" s="91" t="s">
        <v>1938</v>
      </c>
      <c r="E84" s="65"/>
      <c r="F84" s="33">
        <v>5000</v>
      </c>
      <c r="G84" s="33">
        <f t="shared" si="1"/>
        <v>5000</v>
      </c>
      <c r="H84" s="27"/>
      <c r="I84" s="22"/>
      <c r="J84" s="22"/>
      <c r="K84" s="22"/>
    </row>
    <row r="85" s="59" customFormat="1" ht="20" customHeight="1" spans="1:11">
      <c r="A85" s="27">
        <v>80</v>
      </c>
      <c r="B85" s="89" t="s">
        <v>2017</v>
      </c>
      <c r="C85" s="90" t="s">
        <v>1937</v>
      </c>
      <c r="D85" s="91" t="s">
        <v>1938</v>
      </c>
      <c r="E85" s="65"/>
      <c r="F85" s="33">
        <v>30000</v>
      </c>
      <c r="G85" s="33">
        <f t="shared" si="1"/>
        <v>30000</v>
      </c>
      <c r="H85" s="27"/>
      <c r="I85" s="22"/>
      <c r="J85" s="22"/>
      <c r="K85" s="22"/>
    </row>
    <row r="86" s="59" customFormat="1" ht="20" customHeight="1" spans="1:11">
      <c r="A86" s="27">
        <v>81</v>
      </c>
      <c r="B86" s="89" t="s">
        <v>2018</v>
      </c>
      <c r="C86" s="90" t="s">
        <v>1937</v>
      </c>
      <c r="D86" s="91" t="s">
        <v>1938</v>
      </c>
      <c r="E86" s="65"/>
      <c r="F86" s="33">
        <v>8000</v>
      </c>
      <c r="G86" s="33">
        <f t="shared" si="1"/>
        <v>8000</v>
      </c>
      <c r="H86" s="27"/>
      <c r="I86" s="22"/>
      <c r="J86" s="22"/>
      <c r="K86" s="22"/>
    </row>
    <row r="87" s="59" customFormat="1" ht="20" customHeight="1" spans="1:11">
      <c r="A87" s="27">
        <v>82</v>
      </c>
      <c r="B87" s="89" t="s">
        <v>2019</v>
      </c>
      <c r="C87" s="90" t="s">
        <v>1937</v>
      </c>
      <c r="D87" s="91" t="s">
        <v>1938</v>
      </c>
      <c r="E87" s="65"/>
      <c r="F87" s="33">
        <v>30000</v>
      </c>
      <c r="G87" s="33">
        <f t="shared" si="1"/>
        <v>30000</v>
      </c>
      <c r="H87" s="27"/>
      <c r="I87" s="22"/>
      <c r="J87" s="22"/>
      <c r="K87" s="22"/>
    </row>
    <row r="88" s="59" customFormat="1" ht="20" customHeight="1" spans="1:11">
      <c r="A88" s="27">
        <v>83</v>
      </c>
      <c r="B88" s="89" t="s">
        <v>2020</v>
      </c>
      <c r="C88" s="90" t="s">
        <v>1937</v>
      </c>
      <c r="D88" s="91" t="s">
        <v>1938</v>
      </c>
      <c r="E88" s="65"/>
      <c r="F88" s="33">
        <v>50000</v>
      </c>
      <c r="G88" s="33">
        <f t="shared" si="1"/>
        <v>50000</v>
      </c>
      <c r="H88" s="27"/>
      <c r="I88" s="22"/>
      <c r="J88" s="22"/>
      <c r="K88" s="22"/>
    </row>
    <row r="89" s="59" customFormat="1" ht="20" customHeight="1" spans="1:11">
      <c r="A89" s="27">
        <v>84</v>
      </c>
      <c r="B89" s="89" t="s">
        <v>2021</v>
      </c>
      <c r="C89" s="90" t="s">
        <v>1937</v>
      </c>
      <c r="D89" s="91" t="s">
        <v>1938</v>
      </c>
      <c r="E89" s="65"/>
      <c r="F89" s="33">
        <v>2000</v>
      </c>
      <c r="G89" s="33">
        <f t="shared" si="1"/>
        <v>2000</v>
      </c>
      <c r="H89" s="27"/>
      <c r="I89" s="22"/>
      <c r="J89" s="22"/>
      <c r="K89" s="22"/>
    </row>
    <row r="90" s="59" customFormat="1" ht="20" customHeight="1" spans="1:11">
      <c r="A90" s="27">
        <v>85</v>
      </c>
      <c r="B90" s="89" t="s">
        <v>2022</v>
      </c>
      <c r="C90" s="90">
        <v>43861</v>
      </c>
      <c r="D90" s="91" t="s">
        <v>1938</v>
      </c>
      <c r="E90" s="65"/>
      <c r="F90" s="33">
        <v>80000</v>
      </c>
      <c r="G90" s="33">
        <f t="shared" si="1"/>
        <v>80000</v>
      </c>
      <c r="H90" s="27"/>
      <c r="I90" s="22"/>
      <c r="J90" s="22"/>
      <c r="K90" s="22"/>
    </row>
    <row r="91" s="59" customFormat="1" ht="20" customHeight="1" spans="1:11">
      <c r="A91" s="27">
        <v>86</v>
      </c>
      <c r="B91" s="89" t="s">
        <v>2023</v>
      </c>
      <c r="C91" s="90" t="s">
        <v>1937</v>
      </c>
      <c r="D91" s="91" t="s">
        <v>1938</v>
      </c>
      <c r="E91" s="65"/>
      <c r="F91" s="33">
        <v>2000</v>
      </c>
      <c r="G91" s="33">
        <f t="shared" si="1"/>
        <v>2000</v>
      </c>
      <c r="H91" s="27"/>
      <c r="I91" s="22"/>
      <c r="J91" s="22"/>
      <c r="K91" s="22"/>
    </row>
    <row r="92" s="59" customFormat="1" ht="20" customHeight="1" spans="1:11">
      <c r="A92" s="27">
        <v>87</v>
      </c>
      <c r="B92" s="89" t="s">
        <v>2024</v>
      </c>
      <c r="C92" s="90" t="s">
        <v>1937</v>
      </c>
      <c r="D92" s="91" t="s">
        <v>1938</v>
      </c>
      <c r="E92" s="65"/>
      <c r="F92" s="33">
        <v>40000</v>
      </c>
      <c r="G92" s="33">
        <f t="shared" si="1"/>
        <v>40000</v>
      </c>
      <c r="H92" s="27"/>
      <c r="I92" s="22"/>
      <c r="J92" s="22"/>
      <c r="K92" s="22"/>
    </row>
    <row r="93" s="59" customFormat="1" ht="20" customHeight="1" spans="1:11">
      <c r="A93" s="27">
        <v>88</v>
      </c>
      <c r="B93" s="89" t="s">
        <v>2025</v>
      </c>
      <c r="C93" s="90" t="s">
        <v>1937</v>
      </c>
      <c r="D93" s="91" t="s">
        <v>1938</v>
      </c>
      <c r="E93" s="65"/>
      <c r="F93" s="33">
        <v>20000</v>
      </c>
      <c r="G93" s="33">
        <f t="shared" si="1"/>
        <v>20000</v>
      </c>
      <c r="H93" s="27"/>
      <c r="I93" s="22"/>
      <c r="J93" s="22"/>
      <c r="K93" s="22"/>
    </row>
    <row r="94" s="59" customFormat="1" ht="20" customHeight="1" spans="1:11">
      <c r="A94" s="27">
        <v>89</v>
      </c>
      <c r="B94" s="89" t="s">
        <v>2026</v>
      </c>
      <c r="C94" s="90" t="s">
        <v>1937</v>
      </c>
      <c r="D94" s="91" t="s">
        <v>1938</v>
      </c>
      <c r="E94" s="65"/>
      <c r="F94" s="33">
        <v>10000</v>
      </c>
      <c r="G94" s="33">
        <f t="shared" si="1"/>
        <v>10000</v>
      </c>
      <c r="H94" s="27"/>
      <c r="I94" s="22"/>
      <c r="J94" s="22"/>
      <c r="K94" s="22"/>
    </row>
    <row r="95" s="59" customFormat="1" ht="20" customHeight="1" spans="1:11">
      <c r="A95" s="27">
        <v>90</v>
      </c>
      <c r="B95" s="89" t="s">
        <v>2027</v>
      </c>
      <c r="C95" s="90" t="s">
        <v>1937</v>
      </c>
      <c r="D95" s="91" t="s">
        <v>1938</v>
      </c>
      <c r="E95" s="65"/>
      <c r="F95" s="33">
        <v>10000</v>
      </c>
      <c r="G95" s="33">
        <f t="shared" si="1"/>
        <v>10000</v>
      </c>
      <c r="H95" s="27"/>
      <c r="I95" s="22"/>
      <c r="J95" s="22"/>
      <c r="K95" s="22"/>
    </row>
    <row r="96" s="59" customFormat="1" ht="20" customHeight="1" spans="1:11">
      <c r="A96" s="27">
        <v>91</v>
      </c>
      <c r="B96" s="89" t="s">
        <v>2028</v>
      </c>
      <c r="C96" s="90" t="s">
        <v>1937</v>
      </c>
      <c r="D96" s="91" t="s">
        <v>1938</v>
      </c>
      <c r="E96" s="65"/>
      <c r="F96" s="33">
        <v>1000</v>
      </c>
      <c r="G96" s="33">
        <f t="shared" si="1"/>
        <v>1000</v>
      </c>
      <c r="H96" s="27"/>
      <c r="I96" s="22"/>
      <c r="J96" s="22"/>
      <c r="K96" s="22"/>
    </row>
    <row r="97" s="59" customFormat="1" ht="20" customHeight="1" spans="1:11">
      <c r="A97" s="27">
        <v>92</v>
      </c>
      <c r="B97" s="89" t="s">
        <v>2029</v>
      </c>
      <c r="C97" s="90" t="s">
        <v>1937</v>
      </c>
      <c r="D97" s="91" t="s">
        <v>1938</v>
      </c>
      <c r="E97" s="65"/>
      <c r="F97" s="33">
        <v>76632.3</v>
      </c>
      <c r="G97" s="33">
        <f t="shared" si="1"/>
        <v>76632.3</v>
      </c>
      <c r="H97" s="27"/>
      <c r="I97" s="22"/>
      <c r="J97" s="22"/>
      <c r="K97" s="22"/>
    </row>
    <row r="98" s="59" customFormat="1" ht="20" customHeight="1" spans="1:11">
      <c r="A98" s="27">
        <v>93</v>
      </c>
      <c r="B98" s="89" t="s">
        <v>2030</v>
      </c>
      <c r="C98" s="90">
        <v>43861</v>
      </c>
      <c r="D98" s="91" t="s">
        <v>1938</v>
      </c>
      <c r="E98" s="65"/>
      <c r="F98" s="33">
        <v>10000</v>
      </c>
      <c r="G98" s="33">
        <f t="shared" si="1"/>
        <v>10000</v>
      </c>
      <c r="H98" s="27"/>
      <c r="I98" s="22"/>
      <c r="J98" s="22"/>
      <c r="K98" s="22"/>
    </row>
    <row r="99" s="59" customFormat="1" ht="20" customHeight="1" spans="1:11">
      <c r="A99" s="27">
        <v>94</v>
      </c>
      <c r="B99" s="89" t="s">
        <v>2031</v>
      </c>
      <c r="C99" s="90">
        <v>42538</v>
      </c>
      <c r="D99" s="91" t="s">
        <v>1938</v>
      </c>
      <c r="E99" s="65"/>
      <c r="F99" s="33">
        <v>2000</v>
      </c>
      <c r="G99" s="33">
        <f t="shared" si="1"/>
        <v>2000</v>
      </c>
      <c r="H99" s="27"/>
      <c r="I99" s="22"/>
      <c r="J99" s="22"/>
      <c r="K99" s="22"/>
    </row>
    <row r="100" s="59" customFormat="1" ht="20" customHeight="1" spans="1:11">
      <c r="A100" s="27">
        <v>95</v>
      </c>
      <c r="B100" s="89" t="s">
        <v>2032</v>
      </c>
      <c r="C100" s="90">
        <v>43861</v>
      </c>
      <c r="D100" s="91" t="s">
        <v>1938</v>
      </c>
      <c r="E100" s="65"/>
      <c r="F100" s="33">
        <v>2000</v>
      </c>
      <c r="G100" s="33">
        <f t="shared" si="1"/>
        <v>2000</v>
      </c>
      <c r="H100" s="27"/>
      <c r="I100" s="22"/>
      <c r="J100" s="22"/>
      <c r="K100" s="22"/>
    </row>
    <row r="101" s="59" customFormat="1" ht="20" customHeight="1" spans="1:11">
      <c r="A101" s="27">
        <v>96</v>
      </c>
      <c r="B101" s="89" t="s">
        <v>2033</v>
      </c>
      <c r="C101" s="90">
        <v>43982</v>
      </c>
      <c r="D101" s="91" t="s">
        <v>1938</v>
      </c>
      <c r="E101" s="65"/>
      <c r="F101" s="33">
        <v>2000</v>
      </c>
      <c r="G101" s="33">
        <f t="shared" si="1"/>
        <v>2000</v>
      </c>
      <c r="H101" s="27"/>
      <c r="I101" s="22"/>
      <c r="J101" s="22"/>
      <c r="K101" s="22"/>
    </row>
    <row r="102" s="59" customFormat="1" ht="20" customHeight="1" spans="1:11">
      <c r="A102" s="27">
        <v>97</v>
      </c>
      <c r="B102" s="89" t="s">
        <v>2034</v>
      </c>
      <c r="C102" s="90" t="s">
        <v>1937</v>
      </c>
      <c r="D102" s="91" t="s">
        <v>1938</v>
      </c>
      <c r="E102" s="65"/>
      <c r="F102" s="33">
        <v>2000</v>
      </c>
      <c r="G102" s="33">
        <f t="shared" si="1"/>
        <v>2000</v>
      </c>
      <c r="H102" s="27"/>
      <c r="I102" s="22"/>
      <c r="J102" s="22"/>
      <c r="K102" s="22"/>
    </row>
    <row r="103" s="59" customFormat="1" ht="20" customHeight="1" spans="1:11">
      <c r="A103" s="27">
        <v>98</v>
      </c>
      <c r="B103" s="89" t="s">
        <v>2035</v>
      </c>
      <c r="C103" s="90">
        <v>43921</v>
      </c>
      <c r="D103" s="91" t="s">
        <v>1938</v>
      </c>
      <c r="E103" s="65"/>
      <c r="F103" s="33">
        <v>2000</v>
      </c>
      <c r="G103" s="33">
        <f t="shared" si="1"/>
        <v>2000</v>
      </c>
      <c r="H103" s="27"/>
      <c r="I103" s="22"/>
      <c r="J103" s="22"/>
      <c r="K103" s="22"/>
    </row>
    <row r="104" s="59" customFormat="1" ht="20" customHeight="1" spans="1:11">
      <c r="A104" s="27">
        <v>99</v>
      </c>
      <c r="B104" s="89" t="s">
        <v>2036</v>
      </c>
      <c r="C104" s="90" t="s">
        <v>1937</v>
      </c>
      <c r="D104" s="91" t="s">
        <v>1938</v>
      </c>
      <c r="E104" s="65"/>
      <c r="F104" s="33">
        <v>2000</v>
      </c>
      <c r="G104" s="33">
        <f t="shared" si="1"/>
        <v>2000</v>
      </c>
      <c r="H104" s="27"/>
      <c r="I104" s="22"/>
      <c r="J104" s="22"/>
      <c r="K104" s="22"/>
    </row>
    <row r="105" s="59" customFormat="1" ht="20" customHeight="1" spans="1:11">
      <c r="A105" s="27">
        <v>100</v>
      </c>
      <c r="B105" s="89" t="s">
        <v>2037</v>
      </c>
      <c r="C105" s="90" t="s">
        <v>1937</v>
      </c>
      <c r="D105" s="91" t="s">
        <v>1938</v>
      </c>
      <c r="E105" s="65"/>
      <c r="F105" s="33">
        <v>2000</v>
      </c>
      <c r="G105" s="33">
        <f t="shared" si="1"/>
        <v>2000</v>
      </c>
      <c r="H105" s="27"/>
      <c r="I105" s="22"/>
      <c r="J105" s="22"/>
      <c r="K105" s="22"/>
    </row>
    <row r="106" s="59" customFormat="1" ht="20" customHeight="1" spans="1:11">
      <c r="A106" s="27">
        <v>101</v>
      </c>
      <c r="B106" s="89" t="s">
        <v>2038</v>
      </c>
      <c r="C106" s="90" t="s">
        <v>1937</v>
      </c>
      <c r="D106" s="91" t="s">
        <v>1938</v>
      </c>
      <c r="E106" s="65"/>
      <c r="F106" s="33">
        <v>2000</v>
      </c>
      <c r="G106" s="33">
        <f t="shared" si="1"/>
        <v>2000</v>
      </c>
      <c r="H106" s="27"/>
      <c r="I106" s="22"/>
      <c r="J106" s="22"/>
      <c r="K106" s="22"/>
    </row>
    <row r="107" s="59" customFormat="1" ht="20" customHeight="1" spans="1:11">
      <c r="A107" s="27">
        <v>102</v>
      </c>
      <c r="B107" s="89" t="s">
        <v>2039</v>
      </c>
      <c r="C107" s="90">
        <v>43861</v>
      </c>
      <c r="D107" s="91" t="s">
        <v>1938</v>
      </c>
      <c r="E107" s="65"/>
      <c r="F107" s="33">
        <v>2000</v>
      </c>
      <c r="G107" s="33">
        <f t="shared" si="1"/>
        <v>2000</v>
      </c>
      <c r="H107" s="27"/>
      <c r="I107" s="22"/>
      <c r="J107" s="22"/>
      <c r="K107" s="22"/>
    </row>
    <row r="108" s="59" customFormat="1" ht="20" customHeight="1" spans="1:11">
      <c r="A108" s="27">
        <v>103</v>
      </c>
      <c r="B108" s="89" t="s">
        <v>2040</v>
      </c>
      <c r="C108" s="90">
        <v>44227</v>
      </c>
      <c r="D108" s="91" t="s">
        <v>1938</v>
      </c>
      <c r="E108" s="65"/>
      <c r="F108" s="33">
        <v>2000</v>
      </c>
      <c r="G108" s="33">
        <f t="shared" si="1"/>
        <v>2000</v>
      </c>
      <c r="H108" s="27"/>
      <c r="I108" s="22"/>
      <c r="J108" s="22"/>
      <c r="K108" s="22"/>
    </row>
    <row r="109" s="59" customFormat="1" ht="20" customHeight="1" spans="1:11">
      <c r="A109" s="27">
        <v>104</v>
      </c>
      <c r="B109" s="89" t="s">
        <v>2041</v>
      </c>
      <c r="C109" s="90">
        <v>43373</v>
      </c>
      <c r="D109" s="91" t="s">
        <v>2042</v>
      </c>
      <c r="E109" s="65"/>
      <c r="F109" s="33">
        <v>36000</v>
      </c>
      <c r="G109" s="33">
        <f t="shared" si="1"/>
        <v>36000</v>
      </c>
      <c r="H109" s="27"/>
      <c r="I109" s="22"/>
      <c r="J109" s="22"/>
      <c r="K109" s="22"/>
    </row>
    <row r="110" s="59" customFormat="1" ht="20" customHeight="1" spans="1:11">
      <c r="A110" s="27">
        <v>105</v>
      </c>
      <c r="B110" s="89" t="s">
        <v>2043</v>
      </c>
      <c r="C110" s="90">
        <v>43465</v>
      </c>
      <c r="D110" s="91" t="s">
        <v>2044</v>
      </c>
      <c r="E110" s="65"/>
      <c r="F110" s="33">
        <v>700000</v>
      </c>
      <c r="G110" s="33">
        <f t="shared" si="1"/>
        <v>700000</v>
      </c>
      <c r="H110" s="27"/>
      <c r="I110" s="22"/>
      <c r="J110" s="22"/>
      <c r="K110" s="22"/>
    </row>
    <row r="111" s="59" customFormat="1" ht="20" customHeight="1" spans="1:11">
      <c r="A111" s="27">
        <v>106</v>
      </c>
      <c r="B111" s="89" t="s">
        <v>2045</v>
      </c>
      <c r="C111" s="90">
        <v>42155</v>
      </c>
      <c r="D111" s="91" t="s">
        <v>2044</v>
      </c>
      <c r="E111" s="65"/>
      <c r="F111" s="33">
        <v>5140625</v>
      </c>
      <c r="G111" s="33">
        <f t="shared" si="1"/>
        <v>5140625</v>
      </c>
      <c r="H111" s="27"/>
      <c r="I111" s="22"/>
      <c r="J111" s="22"/>
      <c r="K111" s="22"/>
    </row>
    <row r="112" s="59" customFormat="1" ht="20" customHeight="1" spans="1:11">
      <c r="A112" s="27">
        <v>107</v>
      </c>
      <c r="B112" s="89" t="s">
        <v>2046</v>
      </c>
      <c r="C112" s="90">
        <v>42155</v>
      </c>
      <c r="D112" s="94" t="s">
        <v>2047</v>
      </c>
      <c r="E112" s="65"/>
      <c r="F112" s="33">
        <v>552335.39</v>
      </c>
      <c r="G112" s="33">
        <f t="shared" si="1"/>
        <v>552335.39</v>
      </c>
      <c r="H112" s="27"/>
      <c r="I112" s="22"/>
      <c r="J112" s="22"/>
      <c r="K112" s="22"/>
    </row>
    <row r="113" s="59" customFormat="1" ht="20" customHeight="1" spans="1:11">
      <c r="A113" s="27">
        <v>109</v>
      </c>
      <c r="B113" s="89">
        <v>0</v>
      </c>
      <c r="C113" s="88">
        <v>44323</v>
      </c>
      <c r="D113" s="91" t="s">
        <v>1938</v>
      </c>
      <c r="E113" s="65"/>
      <c r="F113" s="33">
        <v>0</v>
      </c>
      <c r="G113" s="33">
        <f t="shared" si="1"/>
        <v>0</v>
      </c>
      <c r="H113" s="27"/>
      <c r="I113" s="22"/>
      <c r="J113" s="22"/>
      <c r="K113" s="22"/>
    </row>
    <row r="114" s="59" customFormat="1" ht="20" customHeight="1" spans="1:11">
      <c r="A114" s="27">
        <v>110</v>
      </c>
      <c r="B114" s="89">
        <v>0</v>
      </c>
      <c r="C114" s="88">
        <v>44056</v>
      </c>
      <c r="D114" s="91" t="s">
        <v>1938</v>
      </c>
      <c r="E114" s="65"/>
      <c r="F114" s="33">
        <v>0</v>
      </c>
      <c r="G114" s="33">
        <f t="shared" si="1"/>
        <v>0</v>
      </c>
      <c r="H114" s="27"/>
      <c r="I114" s="22"/>
      <c r="J114" s="22"/>
      <c r="K114" s="22"/>
    </row>
    <row r="115" s="59" customFormat="1" ht="20" customHeight="1" spans="1:11">
      <c r="A115" s="27" t="s">
        <v>1910</v>
      </c>
      <c r="B115" s="34"/>
      <c r="C115" s="88"/>
      <c r="D115" s="27"/>
      <c r="E115" s="30" t="e">
        <f>SUM(#REF!)</f>
        <v>#REF!</v>
      </c>
      <c r="F115" s="33">
        <f>SUM(F6:F112)</f>
        <v>7623216.09</v>
      </c>
      <c r="G115" s="33">
        <f>SUM(G6:G112)</f>
        <v>7623216.09</v>
      </c>
      <c r="H115" s="32"/>
      <c r="I115" s="22"/>
      <c r="J115" s="22"/>
      <c r="K115" s="22"/>
    </row>
    <row r="116" s="59" customFormat="1" ht="20" customHeight="1" spans="1:11">
      <c r="A116" s="95" t="e">
        <f>#REF!&amp;#REF!</f>
        <v>#REF!</v>
      </c>
      <c r="B116" s="22"/>
      <c r="C116" s="96"/>
      <c r="D116" s="22"/>
      <c r="E116" s="22"/>
      <c r="F116" s="22"/>
      <c r="G116" s="86" t="e">
        <f>"评估人员："&amp;#REF!</f>
        <v>#REF!</v>
      </c>
      <c r="H116" s="22"/>
      <c r="I116" s="22"/>
      <c r="J116" s="22"/>
      <c r="K116" s="22"/>
    </row>
    <row r="117" s="59" customFormat="1" ht="20" customHeight="1" spans="1:11">
      <c r="A117" s="95" t="e">
        <f>CONCATENATE(#REF!,#REF!,#REF!,#REF!,#REF!,#REF!,#REF!)</f>
        <v>#REF!</v>
      </c>
      <c r="B117" s="22"/>
      <c r="C117" s="96"/>
      <c r="D117" s="22"/>
      <c r="E117" s="22"/>
      <c r="F117" s="22"/>
      <c r="G117" s="22" t="e">
        <f>应交税费!G23</f>
        <v>#REF!</v>
      </c>
      <c r="H117" s="22"/>
      <c r="I117" s="22"/>
      <c r="J117" s="22"/>
      <c r="K117" s="22"/>
    </row>
    <row r="118" s="59" customFormat="1" ht="20" customHeight="1" spans="1:11">
      <c r="A118" s="20"/>
      <c r="B118" s="22"/>
      <c r="C118" s="96"/>
      <c r="D118" s="22"/>
      <c r="E118" s="22"/>
      <c r="F118" s="22">
        <f>F115-'[1]其他应付款-表48'!$N$188</f>
        <v>0</v>
      </c>
      <c r="G118" s="22"/>
      <c r="H118" s="22"/>
      <c r="I118" s="22"/>
      <c r="J118" s="22"/>
      <c r="K118" s="22"/>
    </row>
    <row r="119" s="59" customFormat="1" ht="20" customHeight="1" spans="1:11">
      <c r="A119" s="20"/>
      <c r="B119" s="22"/>
      <c r="C119" s="87"/>
      <c r="D119" s="22"/>
      <c r="E119" s="22"/>
      <c r="F119" s="22"/>
      <c r="G119" s="22"/>
      <c r="H119" s="22"/>
      <c r="I119" s="22"/>
      <c r="J119" s="22"/>
      <c r="K119" s="22"/>
    </row>
    <row r="120" s="59" customFormat="1" ht="20" customHeight="1" spans="1:11">
      <c r="A120" s="20"/>
      <c r="B120" s="22"/>
      <c r="C120" s="87"/>
      <c r="D120" s="22"/>
      <c r="E120" s="22"/>
      <c r="F120" s="22"/>
      <c r="G120" s="22"/>
      <c r="H120" s="22"/>
      <c r="I120" s="22"/>
      <c r="J120" s="22"/>
      <c r="K120" s="22"/>
    </row>
    <row r="121" s="59" customFormat="1" ht="20" customHeight="1" spans="1:11">
      <c r="A121" s="20"/>
      <c r="B121" s="22"/>
      <c r="C121" s="87"/>
      <c r="D121" s="22"/>
      <c r="E121" s="22"/>
      <c r="F121" s="22"/>
      <c r="G121" s="22"/>
      <c r="H121" s="22"/>
      <c r="I121" s="22"/>
      <c r="J121" s="22"/>
      <c r="K121" s="22"/>
    </row>
    <row r="122" s="59" customFormat="1" ht="20" customHeight="1" spans="1:11">
      <c r="A122" s="20"/>
      <c r="B122" s="22"/>
      <c r="C122" s="87"/>
      <c r="D122" s="22"/>
      <c r="E122" s="22"/>
      <c r="F122" s="22"/>
      <c r="G122" s="22"/>
      <c r="H122" s="22"/>
      <c r="I122" s="22"/>
      <c r="J122" s="22"/>
      <c r="K122" s="22"/>
    </row>
    <row r="123" s="59" customFormat="1" ht="20" customHeight="1" spans="1:11">
      <c r="A123" s="20"/>
      <c r="B123" s="22"/>
      <c r="C123" s="87"/>
      <c r="D123" s="22"/>
      <c r="E123" s="22"/>
      <c r="F123" s="22"/>
      <c r="G123" s="22"/>
      <c r="H123" s="22"/>
      <c r="I123" s="22"/>
      <c r="J123" s="22"/>
      <c r="K123" s="22"/>
    </row>
    <row r="124" s="59" customFormat="1" ht="20" customHeight="1" spans="1:11">
      <c r="A124" s="20"/>
      <c r="B124" s="22"/>
      <c r="C124" s="87"/>
      <c r="D124" s="22"/>
      <c r="E124" s="22"/>
      <c r="F124" s="22"/>
      <c r="G124" s="22"/>
      <c r="H124" s="22"/>
      <c r="I124" s="22"/>
      <c r="J124" s="22"/>
      <c r="K124" s="22"/>
    </row>
    <row r="125" s="59" customFormat="1" ht="20" customHeight="1" spans="1:11">
      <c r="A125" s="20"/>
      <c r="B125" s="22"/>
      <c r="C125" s="87"/>
      <c r="D125" s="22"/>
      <c r="E125" s="22"/>
      <c r="F125" s="22"/>
      <c r="G125" s="22"/>
      <c r="H125" s="22"/>
      <c r="I125" s="22"/>
      <c r="J125" s="22"/>
      <c r="K125" s="22"/>
    </row>
    <row r="126" s="59" customFormat="1" ht="20" customHeight="1" spans="1:11">
      <c r="A126" s="20"/>
      <c r="B126" s="22"/>
      <c r="C126" s="87"/>
      <c r="D126" s="22"/>
      <c r="E126" s="22"/>
      <c r="F126" s="22"/>
      <c r="G126" s="22"/>
      <c r="H126" s="22"/>
      <c r="I126" s="22"/>
      <c r="J126" s="22"/>
      <c r="K126" s="22"/>
    </row>
    <row r="127" s="59" customFormat="1" ht="20" customHeight="1" spans="1:11">
      <c r="A127" s="20"/>
      <c r="B127" s="22"/>
      <c r="C127" s="87"/>
      <c r="D127" s="22"/>
      <c r="E127" s="22"/>
      <c r="F127" s="22"/>
      <c r="G127" s="22"/>
      <c r="H127" s="22"/>
      <c r="I127" s="22"/>
      <c r="J127" s="22"/>
      <c r="K127" s="22"/>
    </row>
    <row r="128" s="59" customFormat="1" ht="20" customHeight="1" spans="1:11">
      <c r="A128" s="20"/>
      <c r="B128" s="22"/>
      <c r="C128" s="87"/>
      <c r="D128" s="22"/>
      <c r="E128" s="22"/>
      <c r="F128" s="22"/>
      <c r="G128" s="22"/>
      <c r="H128" s="22"/>
      <c r="I128" s="22"/>
      <c r="J128" s="22"/>
      <c r="K128" s="22"/>
    </row>
    <row r="129" s="59" customFormat="1" ht="20" customHeight="1" spans="1:11">
      <c r="A129" s="20"/>
      <c r="B129" s="22"/>
      <c r="C129" s="20"/>
      <c r="D129" s="22"/>
      <c r="E129" s="22"/>
      <c r="F129" s="22"/>
      <c r="G129" s="22"/>
      <c r="H129" s="22"/>
      <c r="I129" s="22"/>
      <c r="J129" s="22"/>
      <c r="K129" s="22"/>
    </row>
    <row r="130" s="59" customFormat="1" ht="20" customHeight="1" spans="1:11">
      <c r="A130" s="20"/>
      <c r="B130" s="22"/>
      <c r="C130" s="20"/>
      <c r="D130" s="22"/>
      <c r="E130" s="22"/>
      <c r="F130" s="22"/>
      <c r="G130" s="22"/>
      <c r="H130" s="22"/>
      <c r="I130" s="22"/>
      <c r="J130" s="22"/>
      <c r="K130" s="22"/>
    </row>
    <row r="131" s="59" customFormat="1" ht="20" customHeight="1" spans="1:11">
      <c r="A131" s="20"/>
      <c r="B131" s="22"/>
      <c r="C131" s="20"/>
      <c r="D131" s="22"/>
      <c r="E131" s="22"/>
      <c r="F131" s="22"/>
      <c r="G131" s="22"/>
      <c r="H131" s="22"/>
      <c r="I131" s="22"/>
      <c r="J131" s="22"/>
      <c r="K131" s="22"/>
    </row>
    <row r="132" s="59" customFormat="1" ht="20" customHeight="1" spans="1:11">
      <c r="A132" s="20"/>
      <c r="B132" s="22"/>
      <c r="C132" s="20"/>
      <c r="D132" s="22"/>
      <c r="E132" s="22"/>
      <c r="F132" s="22"/>
      <c r="G132" s="22"/>
      <c r="H132" s="22"/>
      <c r="I132" s="22"/>
      <c r="J132" s="22"/>
      <c r="K132" s="22"/>
    </row>
    <row r="133" s="59" customFormat="1" ht="20" customHeight="1" spans="1:11">
      <c r="A133" s="20"/>
      <c r="B133" s="22"/>
      <c r="C133" s="20"/>
      <c r="D133" s="22"/>
      <c r="E133" s="22"/>
      <c r="F133" s="22"/>
      <c r="G133" s="22"/>
      <c r="H133" s="22"/>
      <c r="I133" s="22"/>
      <c r="J133" s="22"/>
      <c r="K133" s="22"/>
    </row>
    <row r="134" s="59" customFormat="1" ht="20" customHeight="1" spans="1:11">
      <c r="A134" s="20"/>
      <c r="B134" s="22"/>
      <c r="C134" s="20"/>
      <c r="D134" s="22"/>
      <c r="E134" s="22"/>
      <c r="F134" s="22"/>
      <c r="G134" s="22"/>
      <c r="H134" s="22"/>
      <c r="I134" s="22"/>
      <c r="J134" s="22"/>
      <c r="K134" s="22"/>
    </row>
    <row r="135" s="59" customFormat="1" ht="20" customHeight="1" spans="1:11">
      <c r="A135" s="20"/>
      <c r="B135" s="22"/>
      <c r="C135" s="20"/>
      <c r="D135" s="22"/>
      <c r="E135" s="22"/>
      <c r="F135" s="22"/>
      <c r="G135" s="22"/>
      <c r="H135" s="22"/>
      <c r="I135" s="22"/>
      <c r="J135" s="22"/>
      <c r="K135" s="22"/>
    </row>
    <row r="136" s="59" customFormat="1" ht="20" customHeight="1" spans="1:11">
      <c r="A136" s="20"/>
      <c r="B136" s="22"/>
      <c r="C136" s="20"/>
      <c r="D136" s="22"/>
      <c r="E136" s="22"/>
      <c r="F136" s="22"/>
      <c r="G136" s="22"/>
      <c r="H136" s="22"/>
      <c r="I136" s="22"/>
      <c r="J136" s="22"/>
      <c r="K136" s="22"/>
    </row>
    <row r="137" s="59" customFormat="1" ht="20" customHeight="1" spans="1:11">
      <c r="A137" s="20"/>
      <c r="B137" s="22"/>
      <c r="C137" s="20"/>
      <c r="D137" s="22"/>
      <c r="E137" s="22"/>
      <c r="F137" s="22"/>
      <c r="G137" s="22"/>
      <c r="H137" s="22"/>
      <c r="I137" s="22"/>
      <c r="J137" s="22"/>
      <c r="K137" s="22"/>
    </row>
    <row r="138" s="59" customFormat="1" ht="20" customHeight="1" spans="1:11">
      <c r="A138" s="20"/>
      <c r="B138" s="22"/>
      <c r="C138" s="20"/>
      <c r="D138" s="22"/>
      <c r="E138" s="22"/>
      <c r="F138" s="22"/>
      <c r="G138" s="22"/>
      <c r="H138" s="22"/>
      <c r="I138" s="22"/>
      <c r="J138" s="22"/>
      <c r="K138" s="22"/>
    </row>
    <row r="139" s="59" customFormat="1" ht="20" customHeight="1" spans="1:11">
      <c r="A139" s="20"/>
      <c r="B139" s="22"/>
      <c r="C139" s="20"/>
      <c r="D139" s="22"/>
      <c r="E139" s="22"/>
      <c r="F139" s="22"/>
      <c r="G139" s="22"/>
      <c r="H139" s="22"/>
      <c r="I139" s="22"/>
      <c r="J139" s="22"/>
      <c r="K139" s="22"/>
    </row>
    <row r="140" s="59" customFormat="1" ht="20" customHeight="1" spans="1:11">
      <c r="A140" s="20"/>
      <c r="B140" s="22"/>
      <c r="C140" s="20"/>
      <c r="D140" s="22"/>
      <c r="E140" s="22"/>
      <c r="F140" s="22"/>
      <c r="G140" s="22"/>
      <c r="H140" s="22"/>
      <c r="I140" s="22"/>
      <c r="J140" s="22"/>
      <c r="K140" s="22"/>
    </row>
    <row r="141" s="59" customFormat="1" ht="20" customHeight="1" spans="1:11">
      <c r="A141" s="20"/>
      <c r="B141" s="22"/>
      <c r="C141" s="20"/>
      <c r="D141" s="22"/>
      <c r="E141" s="22"/>
      <c r="F141" s="22"/>
      <c r="G141" s="22"/>
      <c r="H141" s="22"/>
      <c r="I141" s="22"/>
      <c r="J141" s="22"/>
      <c r="K141" s="22"/>
    </row>
    <row r="142" s="59" customFormat="1" ht="20" customHeight="1" spans="1:11">
      <c r="A142" s="20"/>
      <c r="B142" s="22"/>
      <c r="C142" s="20"/>
      <c r="D142" s="22"/>
      <c r="E142" s="22"/>
      <c r="F142" s="22"/>
      <c r="G142" s="22"/>
      <c r="H142" s="22"/>
      <c r="I142" s="22"/>
      <c r="J142" s="22"/>
      <c r="K142" s="22"/>
    </row>
    <row r="143" s="59" customFormat="1" ht="20" customHeight="1" spans="1:11">
      <c r="A143" s="20"/>
      <c r="B143" s="22"/>
      <c r="C143" s="20"/>
      <c r="D143" s="22"/>
      <c r="E143" s="22"/>
      <c r="F143" s="22"/>
      <c r="G143" s="22"/>
      <c r="H143" s="22"/>
      <c r="I143" s="22"/>
      <c r="J143" s="22"/>
      <c r="K143" s="22"/>
    </row>
    <row r="144" s="59" customFormat="1" ht="20" customHeight="1" spans="1:11">
      <c r="A144" s="20"/>
      <c r="B144" s="22"/>
      <c r="C144" s="20"/>
      <c r="D144" s="22"/>
      <c r="E144" s="22"/>
      <c r="F144" s="22"/>
      <c r="G144" s="22"/>
      <c r="H144" s="22"/>
      <c r="I144" s="22"/>
      <c r="J144" s="22"/>
      <c r="K144" s="22"/>
    </row>
    <row r="145" s="59" customFormat="1" ht="20" customHeight="1" spans="1:11">
      <c r="A145" s="20"/>
      <c r="B145" s="22"/>
      <c r="C145" s="20"/>
      <c r="D145" s="22"/>
      <c r="E145" s="22"/>
      <c r="F145" s="22"/>
      <c r="G145" s="22"/>
      <c r="H145" s="22"/>
      <c r="I145" s="22"/>
      <c r="J145" s="22"/>
      <c r="K145" s="22"/>
    </row>
    <row r="146" s="59" customFormat="1" ht="20" customHeight="1" spans="1:11">
      <c r="A146" s="20"/>
      <c r="B146" s="22"/>
      <c r="C146" s="20"/>
      <c r="D146" s="22"/>
      <c r="E146" s="22"/>
      <c r="F146" s="22"/>
      <c r="G146" s="22"/>
      <c r="H146" s="22"/>
      <c r="I146" s="22"/>
      <c r="J146" s="22"/>
      <c r="K146" s="22"/>
    </row>
    <row r="147" s="59" customFormat="1" ht="20" customHeight="1" spans="1:11">
      <c r="A147" s="20"/>
      <c r="B147" s="22"/>
      <c r="C147" s="20"/>
      <c r="D147" s="22"/>
      <c r="E147" s="22"/>
      <c r="F147" s="22"/>
      <c r="G147" s="22"/>
      <c r="H147" s="22"/>
      <c r="I147" s="22"/>
      <c r="J147" s="22"/>
      <c r="K147" s="22"/>
    </row>
    <row r="148" s="59" customFormat="1" ht="20" customHeight="1" spans="1:11">
      <c r="A148" s="20"/>
      <c r="B148" s="22"/>
      <c r="C148" s="20"/>
      <c r="D148" s="22"/>
      <c r="E148" s="22"/>
      <c r="F148" s="22"/>
      <c r="G148" s="22"/>
      <c r="H148" s="22"/>
      <c r="I148" s="22"/>
      <c r="J148" s="22"/>
      <c r="K148" s="22"/>
    </row>
    <row r="149" s="59" customFormat="1" ht="20" customHeight="1" spans="1:11">
      <c r="A149" s="20"/>
      <c r="B149" s="22"/>
      <c r="C149" s="20"/>
      <c r="D149" s="22"/>
      <c r="E149" s="22"/>
      <c r="F149" s="22"/>
      <c r="G149" s="22"/>
      <c r="H149" s="22"/>
      <c r="I149" s="22"/>
      <c r="J149" s="22"/>
      <c r="K149" s="22"/>
    </row>
    <row r="150" s="59" customFormat="1" ht="20" customHeight="1" spans="1:11">
      <c r="A150" s="20"/>
      <c r="B150" s="22"/>
      <c r="C150" s="20"/>
      <c r="D150" s="22"/>
      <c r="E150" s="22"/>
      <c r="F150" s="22"/>
      <c r="G150" s="22"/>
      <c r="H150" s="22"/>
      <c r="I150" s="22"/>
      <c r="J150" s="22"/>
      <c r="K150" s="22"/>
    </row>
    <row r="151" s="59" customFormat="1" ht="20" customHeight="1" spans="1:11">
      <c r="A151" s="20"/>
      <c r="B151" s="22"/>
      <c r="C151" s="20"/>
      <c r="D151" s="22"/>
      <c r="E151" s="22"/>
      <c r="F151" s="22"/>
      <c r="G151" s="22"/>
      <c r="H151" s="22"/>
      <c r="I151" s="22"/>
      <c r="J151" s="22"/>
      <c r="K151" s="22"/>
    </row>
    <row r="152" s="59" customFormat="1" ht="20" customHeight="1" spans="1:11">
      <c r="A152" s="20"/>
      <c r="B152" s="22"/>
      <c r="C152" s="20"/>
      <c r="D152" s="22"/>
      <c r="E152" s="22"/>
      <c r="F152" s="22"/>
      <c r="G152" s="22"/>
      <c r="H152" s="22"/>
      <c r="I152" s="22"/>
      <c r="J152" s="22"/>
      <c r="K152" s="22"/>
    </row>
    <row r="153" s="59" customFormat="1" ht="20" customHeight="1" spans="1:11">
      <c r="A153" s="20"/>
      <c r="B153" s="22"/>
      <c r="C153" s="20"/>
      <c r="D153" s="22"/>
      <c r="E153" s="22"/>
      <c r="F153" s="22"/>
      <c r="G153" s="22"/>
      <c r="H153" s="22"/>
      <c r="I153" s="22"/>
      <c r="J153" s="22"/>
      <c r="K153" s="22"/>
    </row>
    <row r="154" s="59" customFormat="1" ht="20" customHeight="1" spans="1:11">
      <c r="A154" s="20"/>
      <c r="B154" s="22"/>
      <c r="C154" s="20"/>
      <c r="D154" s="22"/>
      <c r="E154" s="22"/>
      <c r="F154" s="22"/>
      <c r="G154" s="22"/>
      <c r="H154" s="22"/>
      <c r="I154" s="22"/>
      <c r="J154" s="22"/>
      <c r="K154" s="22"/>
    </row>
    <row r="155" s="59" customFormat="1" ht="20" customHeight="1" spans="1:11">
      <c r="A155" s="20"/>
      <c r="B155" s="22"/>
      <c r="C155" s="20"/>
      <c r="D155" s="22"/>
      <c r="E155" s="22"/>
      <c r="F155" s="22"/>
      <c r="G155" s="22"/>
      <c r="H155" s="22"/>
      <c r="I155" s="22"/>
      <c r="J155" s="22"/>
      <c r="K155" s="22"/>
    </row>
    <row r="156" s="59" customFormat="1" ht="20" customHeight="1" spans="1:11">
      <c r="A156" s="20"/>
      <c r="B156" s="22"/>
      <c r="C156" s="20"/>
      <c r="D156" s="22"/>
      <c r="E156" s="22"/>
      <c r="F156" s="22"/>
      <c r="G156" s="22"/>
      <c r="H156" s="22"/>
      <c r="I156" s="22"/>
      <c r="J156" s="22"/>
      <c r="K156" s="22"/>
    </row>
    <row r="157" s="59" customFormat="1" ht="20" customHeight="1" spans="1:11">
      <c r="A157" s="20"/>
      <c r="B157" s="22"/>
      <c r="C157" s="20"/>
      <c r="D157" s="22"/>
      <c r="E157" s="22"/>
      <c r="F157" s="22"/>
      <c r="G157" s="22"/>
      <c r="H157" s="22"/>
      <c r="I157" s="22"/>
      <c r="J157" s="22"/>
      <c r="K157" s="22"/>
    </row>
    <row r="158" s="59" customFormat="1" ht="20" customHeight="1" spans="1:11">
      <c r="A158" s="20"/>
      <c r="B158" s="22"/>
      <c r="C158" s="20"/>
      <c r="D158" s="22"/>
      <c r="E158" s="22"/>
      <c r="F158" s="22"/>
      <c r="G158" s="22"/>
      <c r="H158" s="22"/>
      <c r="I158" s="22"/>
      <c r="J158" s="22"/>
      <c r="K158" s="22"/>
    </row>
    <row r="159" s="59" customFormat="1" ht="20" customHeight="1" spans="1:11">
      <c r="A159" s="20"/>
      <c r="B159" s="22"/>
      <c r="C159" s="20"/>
      <c r="D159" s="22"/>
      <c r="E159" s="22"/>
      <c r="F159" s="22"/>
      <c r="G159" s="22"/>
      <c r="H159" s="22"/>
      <c r="I159" s="22"/>
      <c r="J159" s="22"/>
      <c r="K159" s="22"/>
    </row>
    <row r="160" s="59" customFormat="1" ht="20" customHeight="1" spans="1:11">
      <c r="A160" s="20"/>
      <c r="B160" s="22"/>
      <c r="C160" s="20"/>
      <c r="D160" s="22"/>
      <c r="E160" s="22"/>
      <c r="F160" s="22"/>
      <c r="G160" s="22"/>
      <c r="H160" s="22"/>
      <c r="I160" s="22"/>
      <c r="J160" s="22"/>
      <c r="K160" s="22"/>
    </row>
    <row r="161" s="59" customFormat="1" ht="20" customHeight="1" spans="1:11">
      <c r="A161" s="20"/>
      <c r="B161" s="22"/>
      <c r="C161" s="20"/>
      <c r="D161" s="22"/>
      <c r="E161" s="22"/>
      <c r="F161" s="22"/>
      <c r="G161" s="22"/>
      <c r="H161" s="22"/>
      <c r="I161" s="22"/>
      <c r="J161" s="22"/>
      <c r="K161" s="22"/>
    </row>
    <row r="162" s="59" customFormat="1" ht="20" customHeight="1" spans="1:11">
      <c r="A162" s="20"/>
      <c r="B162" s="22"/>
      <c r="C162" s="20"/>
      <c r="D162" s="22"/>
      <c r="E162" s="22"/>
      <c r="F162" s="22"/>
      <c r="G162" s="22"/>
      <c r="H162" s="22"/>
      <c r="I162" s="22"/>
      <c r="J162" s="22"/>
      <c r="K162" s="22"/>
    </row>
    <row r="163" s="59" customFormat="1" ht="20" customHeight="1"/>
  </sheetData>
  <autoFilter xmlns:etc="http://www.wps.cn/officeDocument/2017/etCustomData" ref="A5:H118" etc:filterBottomFollowUsedRange="0">
    <extLst/>
  </autoFilter>
  <mergeCells count="3">
    <mergeCell ref="A2:H2"/>
    <mergeCell ref="A3:H3"/>
    <mergeCell ref="A115:B115"/>
  </mergeCells>
  <hyperlinks>
    <hyperlink ref="A1" location="'索引目录'!I15" display="返回索引页"/>
    <hyperlink ref="B1" location="'流动负债汇总'!B15" display="返回"/>
  </hyperlinks>
  <pageMargins left="0.700694444444445" right="0.700694444444445" top="0.751388888888889" bottom="0.751388888888889" header="0.298611111111111" footer="0.298611111111111"/>
  <pageSetup paperSize="9" orientation="landscape" horizontalDpi="600"/>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7" customWidth="1"/>
    <col min="2" max="2" width="31" customWidth="1"/>
    <col min="3" max="5" width="12" customWidth="1"/>
    <col min="6" max="6" width="17" customWidth="1"/>
    <col min="7" max="8" width="24" customWidth="1"/>
    <col min="9" max="9" width="17" customWidth="1"/>
    <col min="10" max="11" width="10" customWidth="1"/>
  </cols>
  <sheetData>
    <row r="1" ht="15.6" spans="1:11">
      <c r="A1" s="13" t="s">
        <v>86</v>
      </c>
      <c r="B1" s="14" t="s">
        <v>250</v>
      </c>
      <c r="C1" s="15"/>
      <c r="D1" s="15"/>
      <c r="E1" s="15"/>
      <c r="F1" s="15"/>
      <c r="G1" s="15"/>
      <c r="H1" s="15"/>
      <c r="I1" s="15"/>
      <c r="J1" s="36"/>
      <c r="K1" s="36"/>
    </row>
    <row r="2" ht="30" customHeight="1" spans="1:11">
      <c r="A2" s="16" t="s">
        <v>2048</v>
      </c>
      <c r="B2" s="17"/>
      <c r="C2" s="17"/>
      <c r="D2" s="17"/>
      <c r="E2" s="17"/>
      <c r="F2" s="17"/>
      <c r="G2" s="17"/>
      <c r="H2" s="17"/>
      <c r="I2" s="17"/>
      <c r="J2" s="36"/>
      <c r="K2" s="36"/>
    </row>
    <row r="3" ht="14.25" customHeight="1" spans="1:11">
      <c r="A3" s="40" t="e">
        <f>CONCATENATE(#REF!,#REF!,#REF!,#REF!,#REF!,#REF!,#REF!)</f>
        <v>#REF!</v>
      </c>
      <c r="B3" s="40"/>
      <c r="C3" s="40"/>
      <c r="D3" s="40"/>
      <c r="E3" s="40"/>
      <c r="F3" s="40"/>
      <c r="G3" s="40"/>
      <c r="H3" s="38"/>
      <c r="I3" s="38"/>
      <c r="J3" s="36"/>
      <c r="K3" s="36"/>
    </row>
    <row r="4" ht="15.75" customHeight="1" spans="1:11">
      <c r="A4" s="41" t="e">
        <f>#REF!&amp;#REF!</f>
        <v>#REF!</v>
      </c>
      <c r="B4" s="36"/>
      <c r="C4" s="36"/>
      <c r="D4" s="36"/>
      <c r="E4" s="36"/>
      <c r="F4" s="36"/>
      <c r="G4" s="36"/>
      <c r="H4" s="36"/>
      <c r="I4" s="42" t="s">
        <v>119</v>
      </c>
      <c r="J4" s="36"/>
      <c r="K4" s="36"/>
    </row>
    <row r="5" ht="15.75" customHeight="1" spans="1:11">
      <c r="A5" s="43" t="s">
        <v>183</v>
      </c>
      <c r="B5" s="43" t="s">
        <v>2049</v>
      </c>
      <c r="C5" s="43" t="s">
        <v>425</v>
      </c>
      <c r="D5" s="43" t="s">
        <v>627</v>
      </c>
      <c r="E5" s="52" t="s">
        <v>2050</v>
      </c>
      <c r="F5" s="44" t="s">
        <v>333</v>
      </c>
      <c r="G5" s="45" t="s">
        <v>334</v>
      </c>
      <c r="H5" s="43" t="s">
        <v>335</v>
      </c>
      <c r="I5" s="43" t="s">
        <v>186</v>
      </c>
      <c r="J5" s="36"/>
      <c r="K5" s="36"/>
    </row>
    <row r="6" ht="15.75" customHeight="1" spans="1:11">
      <c r="A6" s="46"/>
      <c r="B6" s="47"/>
      <c r="C6" s="48"/>
      <c r="D6" s="48"/>
      <c r="E6" s="46"/>
      <c r="F6" s="55"/>
      <c r="G6" s="57"/>
      <c r="H6" s="56"/>
      <c r="I6" s="47"/>
      <c r="J6" s="36"/>
      <c r="K6" s="36"/>
    </row>
    <row r="7" ht="15.75" customHeight="1" spans="1:11">
      <c r="A7" s="46"/>
      <c r="B7" s="47"/>
      <c r="C7" s="48"/>
      <c r="D7" s="48"/>
      <c r="E7" s="46"/>
      <c r="F7" s="55"/>
      <c r="G7" s="57"/>
      <c r="H7" s="56"/>
      <c r="I7" s="47"/>
      <c r="J7" s="36"/>
      <c r="K7" s="36"/>
    </row>
    <row r="8" ht="15.75" customHeight="1" spans="1:11">
      <c r="A8" s="46"/>
      <c r="B8" s="47"/>
      <c r="C8" s="48"/>
      <c r="D8" s="48"/>
      <c r="E8" s="46"/>
      <c r="F8" s="55"/>
      <c r="G8" s="57"/>
      <c r="H8" s="56"/>
      <c r="I8" s="47"/>
      <c r="J8" s="36"/>
      <c r="K8" s="36"/>
    </row>
    <row r="9" ht="15.75" customHeight="1" spans="1:11">
      <c r="A9" s="46"/>
      <c r="B9" s="47"/>
      <c r="C9" s="48"/>
      <c r="D9" s="48"/>
      <c r="E9" s="46"/>
      <c r="F9" s="55"/>
      <c r="G9" s="57"/>
      <c r="H9" s="56"/>
      <c r="I9" s="47"/>
      <c r="J9" s="36"/>
      <c r="K9" s="36"/>
    </row>
    <row r="10" ht="15.75" customHeight="1" spans="1:11">
      <c r="A10" s="46"/>
      <c r="B10" s="47"/>
      <c r="C10" s="48"/>
      <c r="D10" s="48"/>
      <c r="E10" s="46"/>
      <c r="F10" s="55"/>
      <c r="G10" s="57"/>
      <c r="H10" s="56"/>
      <c r="I10" s="47"/>
      <c r="J10" s="36"/>
      <c r="K10" s="36"/>
    </row>
    <row r="11" ht="15.75" customHeight="1" spans="1:11">
      <c r="A11" s="46"/>
      <c r="B11" s="47"/>
      <c r="C11" s="48"/>
      <c r="D11" s="48"/>
      <c r="E11" s="46"/>
      <c r="F11" s="55"/>
      <c r="G11" s="57"/>
      <c r="H11" s="56"/>
      <c r="I11" s="47"/>
      <c r="J11" s="36"/>
      <c r="K11" s="36"/>
    </row>
    <row r="12" ht="15.75" customHeight="1" spans="1:11">
      <c r="A12" s="46"/>
      <c r="B12" s="47"/>
      <c r="C12" s="48"/>
      <c r="D12" s="48"/>
      <c r="E12" s="46"/>
      <c r="F12" s="55"/>
      <c r="G12" s="57"/>
      <c r="H12" s="56"/>
      <c r="I12" s="47"/>
      <c r="J12" s="36"/>
      <c r="K12" s="36"/>
    </row>
    <row r="13" ht="15.75" customHeight="1" spans="1:11">
      <c r="A13" s="46"/>
      <c r="B13" s="47"/>
      <c r="C13" s="48"/>
      <c r="D13" s="48"/>
      <c r="E13" s="46"/>
      <c r="F13" s="55"/>
      <c r="G13" s="57"/>
      <c r="H13" s="56"/>
      <c r="I13" s="47"/>
      <c r="J13" s="36"/>
      <c r="K13" s="36"/>
    </row>
    <row r="14" ht="15.75" customHeight="1" spans="1:11">
      <c r="A14" s="46"/>
      <c r="B14" s="47"/>
      <c r="C14" s="48"/>
      <c r="D14" s="48"/>
      <c r="E14" s="46"/>
      <c r="F14" s="55"/>
      <c r="G14" s="57"/>
      <c r="H14" s="56"/>
      <c r="I14" s="47"/>
      <c r="J14" s="36"/>
      <c r="K14" s="36"/>
    </row>
    <row r="15" ht="15.75" customHeight="1" spans="1:11">
      <c r="A15" s="46"/>
      <c r="B15" s="47"/>
      <c r="C15" s="48"/>
      <c r="D15" s="48"/>
      <c r="E15" s="46"/>
      <c r="F15" s="55"/>
      <c r="G15" s="57"/>
      <c r="H15" s="56"/>
      <c r="I15" s="47"/>
      <c r="J15" s="36"/>
      <c r="K15" s="36"/>
    </row>
    <row r="16" ht="15.75" customHeight="1" spans="1:11">
      <c r="A16" s="46"/>
      <c r="B16" s="47"/>
      <c r="C16" s="48"/>
      <c r="D16" s="48"/>
      <c r="E16" s="46"/>
      <c r="F16" s="55"/>
      <c r="G16" s="57"/>
      <c r="H16" s="56"/>
      <c r="I16" s="47"/>
      <c r="J16" s="36"/>
      <c r="K16" s="36"/>
    </row>
    <row r="17" ht="15.75" customHeight="1" spans="1:11">
      <c r="A17" s="46"/>
      <c r="B17" s="47"/>
      <c r="C17" s="48"/>
      <c r="D17" s="48"/>
      <c r="E17" s="46"/>
      <c r="F17" s="55"/>
      <c r="G17" s="57"/>
      <c r="H17" s="56"/>
      <c r="I17" s="47"/>
      <c r="J17" s="36"/>
      <c r="K17" s="36"/>
    </row>
    <row r="18" ht="15.75" customHeight="1" spans="1:11">
      <c r="A18" s="46"/>
      <c r="B18" s="47"/>
      <c r="C18" s="48"/>
      <c r="D18" s="48"/>
      <c r="E18" s="46"/>
      <c r="F18" s="55"/>
      <c r="G18" s="57"/>
      <c r="H18" s="56"/>
      <c r="I18" s="47"/>
      <c r="J18" s="36"/>
      <c r="K18" s="36"/>
    </row>
    <row r="19" ht="15.75" customHeight="1" spans="1:11">
      <c r="A19" s="46"/>
      <c r="B19" s="47"/>
      <c r="C19" s="48"/>
      <c r="D19" s="48"/>
      <c r="E19" s="46"/>
      <c r="F19" s="55"/>
      <c r="G19" s="57"/>
      <c r="H19" s="56"/>
      <c r="I19" s="47"/>
      <c r="J19" s="36"/>
      <c r="K19" s="36"/>
    </row>
    <row r="20" ht="15.75" customHeight="1" spans="1:11">
      <c r="A20" s="46"/>
      <c r="B20" s="47"/>
      <c r="C20" s="48"/>
      <c r="D20" s="48"/>
      <c r="E20" s="46"/>
      <c r="F20" s="55"/>
      <c r="G20" s="57"/>
      <c r="H20" s="56"/>
      <c r="I20" s="47"/>
      <c r="J20" s="36"/>
      <c r="K20" s="36"/>
    </row>
    <row r="21" ht="15.75" customHeight="1" spans="1:11">
      <c r="A21" s="46"/>
      <c r="B21" s="47"/>
      <c r="C21" s="48"/>
      <c r="D21" s="48"/>
      <c r="E21" s="46"/>
      <c r="F21" s="55"/>
      <c r="G21" s="57"/>
      <c r="H21" s="56"/>
      <c r="I21" s="47"/>
      <c r="J21" s="36"/>
      <c r="K21" s="36"/>
    </row>
    <row r="22" ht="15.75" customHeight="1" spans="1:11">
      <c r="A22" s="46"/>
      <c r="B22" s="47"/>
      <c r="C22" s="48"/>
      <c r="D22" s="48"/>
      <c r="E22" s="46"/>
      <c r="F22" s="55"/>
      <c r="G22" s="57"/>
      <c r="H22" s="56"/>
      <c r="I22" s="47"/>
      <c r="J22" s="36"/>
      <c r="K22" s="36"/>
    </row>
    <row r="23" ht="15.75" customHeight="1" spans="1:11">
      <c r="A23" s="46"/>
      <c r="B23" s="47"/>
      <c r="C23" s="48"/>
      <c r="D23" s="48"/>
      <c r="E23" s="46"/>
      <c r="F23" s="55"/>
      <c r="G23" s="57"/>
      <c r="H23" s="56"/>
      <c r="I23" s="47"/>
      <c r="J23" s="36"/>
      <c r="K23" s="36"/>
    </row>
    <row r="24" ht="15.75" customHeight="1" spans="1:11">
      <c r="A24" s="46"/>
      <c r="B24" s="47"/>
      <c r="C24" s="48"/>
      <c r="D24" s="48"/>
      <c r="E24" s="46"/>
      <c r="F24" s="55"/>
      <c r="G24" s="57"/>
      <c r="H24" s="56"/>
      <c r="I24" s="47"/>
      <c r="J24" s="36"/>
      <c r="K24" s="36"/>
    </row>
    <row r="25" ht="15.75" customHeight="1" spans="1:11">
      <c r="A25" s="46"/>
      <c r="B25" s="47"/>
      <c r="C25" s="48"/>
      <c r="D25" s="48"/>
      <c r="E25" s="46"/>
      <c r="F25" s="55"/>
      <c r="G25" s="57"/>
      <c r="H25" s="56"/>
      <c r="I25" s="47"/>
      <c r="J25" s="36"/>
      <c r="K25" s="36"/>
    </row>
    <row r="26" ht="15.75" customHeight="1" spans="1:11">
      <c r="A26" s="46"/>
      <c r="B26" s="47"/>
      <c r="C26" s="48"/>
      <c r="D26" s="48"/>
      <c r="E26" s="46"/>
      <c r="F26" s="55"/>
      <c r="G26" s="57"/>
      <c r="H26" s="56"/>
      <c r="I26" s="47"/>
      <c r="J26" s="36"/>
      <c r="K26" s="36"/>
    </row>
    <row r="27" ht="15.75" customHeight="1" spans="1:11">
      <c r="A27" s="52" t="s">
        <v>1862</v>
      </c>
      <c r="B27" s="72"/>
      <c r="C27" s="48"/>
      <c r="D27" s="48"/>
      <c r="E27" s="47"/>
      <c r="F27" s="55">
        <f>SUM(F6:F26)</f>
        <v>0</v>
      </c>
      <c r="G27" s="57">
        <f>SUM(G6:G26)</f>
        <v>0</v>
      </c>
      <c r="H27" s="56">
        <f>SUM(H6:H26)</f>
        <v>0</v>
      </c>
      <c r="I27" s="47"/>
      <c r="J27" s="36"/>
      <c r="K27" s="36"/>
    </row>
    <row r="28" ht="15.75" customHeight="1" spans="1:11">
      <c r="A28" s="54" t="e">
        <f>#REF!&amp;#REF!</f>
        <v>#REF!</v>
      </c>
      <c r="B28" s="36"/>
      <c r="C28" s="36"/>
      <c r="D28" s="36"/>
      <c r="E28" s="36"/>
      <c r="F28" s="36"/>
      <c r="G28" s="36"/>
      <c r="H28" s="41" t="e">
        <f>"评估人员："&amp;#REF!</f>
        <v>#REF!</v>
      </c>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I2"/>
    <mergeCell ref="A3:I3"/>
    <mergeCell ref="A27:B27"/>
  </mergeCells>
  <hyperlinks>
    <hyperlink ref="A1" location="'索引目录'!I16" display="返回索引页"/>
    <hyperlink ref="B1" location="'流动负债汇总'!B16" display="返回"/>
  </hyperlinks>
  <pageMargins left="0.7" right="0.7" top="0.75" bottom="0.75" header="0.3" footer="0.3"/>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7" customWidth="1"/>
    <col min="2" max="2" width="37" customWidth="1"/>
    <col min="3" max="3" width="15" customWidth="1"/>
    <col min="4" max="4" width="21" customWidth="1"/>
    <col min="5" max="5" width="19" customWidth="1"/>
    <col min="6" max="7" width="21" customWidth="1"/>
    <col min="8" max="8" width="18" customWidth="1"/>
    <col min="9" max="11" width="10" customWidth="1"/>
  </cols>
  <sheetData>
    <row r="1" ht="15.6" spans="1:11">
      <c r="A1" s="13" t="s">
        <v>86</v>
      </c>
      <c r="B1" s="14" t="s">
        <v>250</v>
      </c>
      <c r="C1" s="15"/>
      <c r="D1" s="15"/>
      <c r="E1" s="15"/>
      <c r="F1" s="15"/>
      <c r="G1" s="15"/>
      <c r="H1" s="15"/>
      <c r="I1" s="36"/>
      <c r="J1" s="36"/>
      <c r="K1" s="36"/>
    </row>
    <row r="2" ht="30" customHeight="1" spans="1:11">
      <c r="A2" s="16" t="s">
        <v>2051</v>
      </c>
      <c r="B2" s="17"/>
      <c r="C2" s="17"/>
      <c r="D2" s="17"/>
      <c r="E2" s="17"/>
      <c r="F2" s="17"/>
      <c r="G2" s="17"/>
      <c r="H2" s="17"/>
      <c r="I2" s="36"/>
      <c r="J2" s="36"/>
      <c r="K2" s="36"/>
    </row>
    <row r="3" ht="14.25" customHeight="1" spans="1:11">
      <c r="A3" s="40" t="e">
        <f>CONCATENATE(#REF!,#REF!,#REF!,#REF!,#REF!,#REF!,#REF!)</f>
        <v>#REF!</v>
      </c>
      <c r="B3" s="40"/>
      <c r="C3" s="40"/>
      <c r="D3" s="40"/>
      <c r="E3" s="40"/>
      <c r="F3" s="40"/>
      <c r="G3" s="40"/>
      <c r="H3" s="38"/>
      <c r="I3" s="36"/>
      <c r="J3" s="36"/>
      <c r="K3" s="36"/>
    </row>
    <row r="4" ht="15.75" customHeight="1" spans="1:11">
      <c r="A4" s="41" t="e">
        <f>#REF!&amp;#REF!</f>
        <v>#REF!</v>
      </c>
      <c r="B4" s="36"/>
      <c r="C4" s="36"/>
      <c r="D4" s="36"/>
      <c r="E4" s="36"/>
      <c r="F4" s="36"/>
      <c r="G4" s="36"/>
      <c r="H4" s="42" t="s">
        <v>119</v>
      </c>
      <c r="I4" s="36"/>
      <c r="J4" s="36"/>
      <c r="K4" s="36"/>
    </row>
    <row r="5" ht="15.75" customHeight="1" spans="1:11">
      <c r="A5" s="43" t="s">
        <v>183</v>
      </c>
      <c r="B5" s="52" t="s">
        <v>392</v>
      </c>
      <c r="C5" s="43" t="s">
        <v>425</v>
      </c>
      <c r="D5" s="43" t="s">
        <v>587</v>
      </c>
      <c r="E5" s="44" t="s">
        <v>333</v>
      </c>
      <c r="F5" s="45" t="s">
        <v>334</v>
      </c>
      <c r="G5" s="43" t="s">
        <v>335</v>
      </c>
      <c r="H5" s="43" t="s">
        <v>186</v>
      </c>
      <c r="I5" s="36"/>
      <c r="J5" s="36"/>
      <c r="K5" s="36"/>
    </row>
    <row r="6" ht="15.75" customHeight="1" spans="1:11">
      <c r="A6" s="46"/>
      <c r="B6" s="47"/>
      <c r="C6" s="48"/>
      <c r="D6" s="46"/>
      <c r="E6" s="55"/>
      <c r="F6" s="56"/>
      <c r="G6" s="56"/>
      <c r="H6" s="47"/>
      <c r="I6" s="36"/>
      <c r="J6" s="36"/>
      <c r="K6" s="36"/>
    </row>
    <row r="7" ht="15.75" customHeight="1" spans="1:11">
      <c r="A7" s="46"/>
      <c r="B7" s="47"/>
      <c r="C7" s="48"/>
      <c r="D7" s="46"/>
      <c r="E7" s="55"/>
      <c r="F7" s="56"/>
      <c r="G7" s="56"/>
      <c r="H7" s="47"/>
      <c r="I7" s="36"/>
      <c r="J7" s="36"/>
      <c r="K7" s="36"/>
    </row>
    <row r="8" ht="15.75" customHeight="1" spans="1:11">
      <c r="A8" s="46"/>
      <c r="B8" s="47"/>
      <c r="C8" s="48"/>
      <c r="D8" s="46"/>
      <c r="E8" s="55"/>
      <c r="F8" s="56"/>
      <c r="G8" s="56"/>
      <c r="H8" s="47"/>
      <c r="I8" s="36"/>
      <c r="J8" s="36"/>
      <c r="K8" s="36"/>
    </row>
    <row r="9" ht="15.75" customHeight="1" spans="1:11">
      <c r="A9" s="46"/>
      <c r="B9" s="47"/>
      <c r="C9" s="48"/>
      <c r="D9" s="46"/>
      <c r="E9" s="55"/>
      <c r="F9" s="57"/>
      <c r="G9" s="56"/>
      <c r="H9" s="47"/>
      <c r="I9" s="36"/>
      <c r="J9" s="36"/>
      <c r="K9" s="36"/>
    </row>
    <row r="10" ht="15.75" customHeight="1" spans="1:11">
      <c r="A10" s="46"/>
      <c r="B10" s="47"/>
      <c r="C10" s="48"/>
      <c r="D10" s="46"/>
      <c r="E10" s="55"/>
      <c r="F10" s="57"/>
      <c r="G10" s="56"/>
      <c r="H10" s="47"/>
      <c r="I10" s="36"/>
      <c r="J10" s="36"/>
      <c r="K10" s="36"/>
    </row>
    <row r="11" ht="15.75" customHeight="1" spans="1:11">
      <c r="A11" s="46"/>
      <c r="B11" s="47"/>
      <c r="C11" s="48"/>
      <c r="D11" s="46"/>
      <c r="E11" s="55"/>
      <c r="F11" s="57"/>
      <c r="G11" s="56"/>
      <c r="H11" s="47"/>
      <c r="I11" s="36"/>
      <c r="J11" s="36"/>
      <c r="K11" s="36"/>
    </row>
    <row r="12" ht="15.75" customHeight="1" spans="1:11">
      <c r="A12" s="46"/>
      <c r="B12" s="47"/>
      <c r="C12" s="48"/>
      <c r="D12" s="46"/>
      <c r="E12" s="55"/>
      <c r="F12" s="57"/>
      <c r="G12" s="56"/>
      <c r="H12" s="47"/>
      <c r="I12" s="36"/>
      <c r="J12" s="36"/>
      <c r="K12" s="36"/>
    </row>
    <row r="13" ht="15.75" customHeight="1" spans="1:11">
      <c r="A13" s="46"/>
      <c r="B13" s="47"/>
      <c r="C13" s="48"/>
      <c r="D13" s="46"/>
      <c r="E13" s="55"/>
      <c r="F13" s="57"/>
      <c r="G13" s="56"/>
      <c r="H13" s="47"/>
      <c r="I13" s="36"/>
      <c r="J13" s="36"/>
      <c r="K13" s="36"/>
    </row>
    <row r="14" ht="15.75" customHeight="1" spans="1:11">
      <c r="A14" s="46"/>
      <c r="B14" s="47"/>
      <c r="C14" s="48"/>
      <c r="D14" s="46"/>
      <c r="E14" s="55"/>
      <c r="F14" s="57"/>
      <c r="G14" s="56"/>
      <c r="H14" s="47"/>
      <c r="I14" s="36"/>
      <c r="J14" s="36"/>
      <c r="K14" s="36"/>
    </row>
    <row r="15" ht="15.75" customHeight="1" spans="1:11">
      <c r="A15" s="46"/>
      <c r="B15" s="47"/>
      <c r="C15" s="48"/>
      <c r="D15" s="46"/>
      <c r="E15" s="55"/>
      <c r="F15" s="57"/>
      <c r="G15" s="56"/>
      <c r="H15" s="47"/>
      <c r="I15" s="36"/>
      <c r="J15" s="36"/>
      <c r="K15" s="36"/>
    </row>
    <row r="16" ht="15.75" customHeight="1" spans="1:11">
      <c r="A16" s="46"/>
      <c r="B16" s="47"/>
      <c r="C16" s="48"/>
      <c r="D16" s="46"/>
      <c r="E16" s="55"/>
      <c r="F16" s="57"/>
      <c r="G16" s="56"/>
      <c r="H16" s="47"/>
      <c r="I16" s="36"/>
      <c r="J16" s="36"/>
      <c r="K16" s="36"/>
    </row>
    <row r="17" ht="15.75" customHeight="1" spans="1:11">
      <c r="A17" s="46"/>
      <c r="B17" s="47"/>
      <c r="C17" s="48"/>
      <c r="D17" s="46"/>
      <c r="E17" s="55"/>
      <c r="F17" s="57"/>
      <c r="G17" s="56"/>
      <c r="H17" s="47"/>
      <c r="I17" s="36"/>
      <c r="J17" s="36"/>
      <c r="K17" s="36"/>
    </row>
    <row r="18" ht="15.75" customHeight="1" spans="1:11">
      <c r="A18" s="46"/>
      <c r="B18" s="47"/>
      <c r="C18" s="48"/>
      <c r="D18" s="46"/>
      <c r="E18" s="55"/>
      <c r="F18" s="57"/>
      <c r="G18" s="56"/>
      <c r="H18" s="47"/>
      <c r="I18" s="36"/>
      <c r="J18" s="36"/>
      <c r="K18" s="36"/>
    </row>
    <row r="19" ht="15.75" customHeight="1" spans="1:11">
      <c r="A19" s="46"/>
      <c r="B19" s="47"/>
      <c r="C19" s="48"/>
      <c r="D19" s="46"/>
      <c r="E19" s="55"/>
      <c r="F19" s="57"/>
      <c r="G19" s="56"/>
      <c r="H19" s="47"/>
      <c r="I19" s="36"/>
      <c r="J19" s="36"/>
      <c r="K19" s="36"/>
    </row>
    <row r="20" ht="15.75" customHeight="1" spans="1:11">
      <c r="A20" s="46"/>
      <c r="B20" s="47"/>
      <c r="C20" s="48"/>
      <c r="D20" s="46"/>
      <c r="E20" s="55"/>
      <c r="F20" s="57"/>
      <c r="G20" s="56"/>
      <c r="H20" s="47"/>
      <c r="I20" s="36"/>
      <c r="J20" s="36"/>
      <c r="K20" s="36"/>
    </row>
    <row r="21" ht="15.75" customHeight="1" spans="1:11">
      <c r="A21" s="46"/>
      <c r="B21" s="47"/>
      <c r="C21" s="48"/>
      <c r="D21" s="46"/>
      <c r="E21" s="55"/>
      <c r="F21" s="57"/>
      <c r="G21" s="56"/>
      <c r="H21" s="47"/>
      <c r="I21" s="36"/>
      <c r="J21" s="36"/>
      <c r="K21" s="36"/>
    </row>
    <row r="22" ht="15.75" customHeight="1" spans="1:11">
      <c r="A22" s="46"/>
      <c r="B22" s="47"/>
      <c r="C22" s="48"/>
      <c r="D22" s="46"/>
      <c r="E22" s="55"/>
      <c r="F22" s="57"/>
      <c r="G22" s="56"/>
      <c r="H22" s="47"/>
      <c r="I22" s="36"/>
      <c r="J22" s="36"/>
      <c r="K22" s="36"/>
    </row>
    <row r="23" ht="15.75" customHeight="1" spans="1:11">
      <c r="A23" s="46"/>
      <c r="B23" s="47"/>
      <c r="C23" s="48"/>
      <c r="D23" s="46"/>
      <c r="E23" s="55"/>
      <c r="F23" s="57"/>
      <c r="G23" s="56"/>
      <c r="H23" s="47"/>
      <c r="I23" s="36"/>
      <c r="J23" s="36"/>
      <c r="K23" s="36"/>
    </row>
    <row r="24" ht="15.75" customHeight="1" spans="1:11">
      <c r="A24" s="46"/>
      <c r="B24" s="47"/>
      <c r="C24" s="48"/>
      <c r="D24" s="46"/>
      <c r="E24" s="55"/>
      <c r="F24" s="57"/>
      <c r="G24" s="56"/>
      <c r="H24" s="47"/>
      <c r="I24" s="36"/>
      <c r="J24" s="36"/>
      <c r="K24" s="36"/>
    </row>
    <row r="25" ht="15.75" customHeight="1" spans="1:11">
      <c r="A25" s="46"/>
      <c r="B25" s="47"/>
      <c r="C25" s="48"/>
      <c r="D25" s="46"/>
      <c r="E25" s="55"/>
      <c r="F25" s="57"/>
      <c r="G25" s="56"/>
      <c r="H25" s="47"/>
      <c r="I25" s="36"/>
      <c r="J25" s="36"/>
      <c r="K25" s="36"/>
    </row>
    <row r="26" ht="15.75" customHeight="1" spans="1:11">
      <c r="A26" s="46"/>
      <c r="B26" s="47"/>
      <c r="C26" s="48"/>
      <c r="D26" s="46"/>
      <c r="E26" s="55"/>
      <c r="F26" s="57"/>
      <c r="G26" s="56"/>
      <c r="H26" s="47"/>
      <c r="I26" s="36"/>
      <c r="J26" s="36"/>
      <c r="K26" s="36"/>
    </row>
    <row r="27" ht="15.75" customHeight="1" spans="1:11">
      <c r="A27" s="52" t="s">
        <v>1862</v>
      </c>
      <c r="B27" s="72"/>
      <c r="C27" s="48"/>
      <c r="D27" s="46"/>
      <c r="E27" s="55">
        <f>SUM(E6:E26)</f>
        <v>0</v>
      </c>
      <c r="F27" s="57">
        <f>SUM(F6:F26)</f>
        <v>0</v>
      </c>
      <c r="G27" s="56">
        <f>SUM(G6:G26)</f>
        <v>0</v>
      </c>
      <c r="H27" s="47"/>
      <c r="I27" s="36"/>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H2"/>
    <mergeCell ref="A3:H3"/>
    <mergeCell ref="A27:B27"/>
  </mergeCells>
  <hyperlinks>
    <hyperlink ref="A1" location="'索引目录'!I17" display="返回索引页"/>
    <hyperlink ref="B1" location="'流动负债汇总'!B17" display="返回"/>
  </hyperlinks>
  <pageMargins left="0.7" right="0.7" top="0.75" bottom="0.75" header="0.3" footer="0.3"/>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view="pageBreakPreview" zoomScaleNormal="100" topLeftCell="A19" workbookViewId="0">
      <selection activeCell="E6" sqref="E6"/>
    </sheetView>
  </sheetViews>
  <sheetFormatPr defaultColWidth="9.81481481481481" defaultRowHeight="14.4"/>
  <cols>
    <col min="1" max="1" width="6" customWidth="1"/>
    <col min="2" max="2" width="26" customWidth="1"/>
    <col min="3" max="4" width="9" customWidth="1"/>
    <col min="5" max="5" width="9.63888888888889" customWidth="1"/>
    <col min="6" max="6" width="9" customWidth="1"/>
    <col min="7" max="7" width="11" customWidth="1"/>
    <col min="8" max="8" width="14" hidden="1" customWidth="1" outlineLevel="1"/>
    <col min="9" max="9" width="15.4537037037037" customWidth="1" collapsed="1"/>
    <col min="10" max="11" width="15.4537037037037" customWidth="1"/>
    <col min="12" max="12" width="12" customWidth="1"/>
  </cols>
  <sheetData>
    <row r="1" ht="15.6" spans="1:12">
      <c r="A1" s="13" t="s">
        <v>86</v>
      </c>
      <c r="B1" s="14" t="s">
        <v>250</v>
      </c>
      <c r="C1" s="15"/>
      <c r="D1" s="15"/>
      <c r="E1" s="15"/>
      <c r="F1" s="15"/>
      <c r="G1" s="15"/>
      <c r="H1" s="15"/>
      <c r="I1" s="15"/>
      <c r="J1" s="15"/>
      <c r="K1" s="15"/>
      <c r="L1" s="15"/>
    </row>
    <row r="2" ht="30" customHeight="1" spans="1:12">
      <c r="A2" s="16" t="s">
        <v>2052</v>
      </c>
      <c r="B2" s="17"/>
      <c r="C2" s="17"/>
      <c r="D2" s="17"/>
      <c r="E2" s="17"/>
      <c r="F2" s="17"/>
      <c r="G2" s="17"/>
      <c r="H2" s="17"/>
      <c r="I2" s="17"/>
      <c r="J2" s="17"/>
      <c r="K2" s="17"/>
      <c r="L2" s="17"/>
    </row>
    <row r="3" s="12" customFormat="1" ht="18" customHeight="1" spans="1:12">
      <c r="A3" s="18" t="e">
        <f>CONCATENATE(#REF!,#REF!,#REF!,#REF!,#REF!,#REF!,#REF!)</f>
        <v>#REF!</v>
      </c>
      <c r="B3" s="19"/>
      <c r="C3" s="19"/>
      <c r="D3" s="19"/>
      <c r="E3" s="19"/>
      <c r="F3" s="19"/>
      <c r="G3" s="19"/>
      <c r="H3" s="19"/>
      <c r="I3" s="20"/>
      <c r="J3" s="20"/>
      <c r="K3" s="20"/>
      <c r="L3" s="20"/>
    </row>
    <row r="4" s="12" customFormat="1" ht="18" customHeight="1" spans="1:12">
      <c r="A4" s="21" t="e">
        <f>#REF!&amp;#REF!</f>
        <v>#REF!</v>
      </c>
      <c r="B4" s="22"/>
      <c r="C4" s="22"/>
      <c r="D4" s="22"/>
      <c r="E4" s="22"/>
      <c r="F4" s="22"/>
      <c r="G4" s="22"/>
      <c r="H4" s="22"/>
      <c r="I4" s="22"/>
      <c r="J4" s="22"/>
      <c r="K4" s="22"/>
      <c r="L4" s="23" t="s">
        <v>119</v>
      </c>
    </row>
    <row r="5" s="12" customFormat="1" ht="18" customHeight="1" spans="1:12">
      <c r="A5" s="24" t="s">
        <v>183</v>
      </c>
      <c r="B5" s="24" t="s">
        <v>1883</v>
      </c>
      <c r="C5" s="24" t="s">
        <v>425</v>
      </c>
      <c r="D5" s="24" t="s">
        <v>627</v>
      </c>
      <c r="E5" s="24" t="s">
        <v>2053</v>
      </c>
      <c r="F5" s="24" t="s">
        <v>355</v>
      </c>
      <c r="G5" s="24" t="s">
        <v>1885</v>
      </c>
      <c r="H5" s="25" t="s">
        <v>333</v>
      </c>
      <c r="I5" s="26" t="s">
        <v>334</v>
      </c>
      <c r="J5" s="24" t="s">
        <v>1886</v>
      </c>
      <c r="K5" s="24" t="s">
        <v>335</v>
      </c>
      <c r="L5" s="24" t="s">
        <v>186</v>
      </c>
    </row>
    <row r="6" s="12" customFormat="1" ht="18" customHeight="1" spans="1:12">
      <c r="A6" s="27">
        <v>1</v>
      </c>
      <c r="B6" s="28" t="s">
        <v>2054</v>
      </c>
      <c r="C6" s="29">
        <v>44232</v>
      </c>
      <c r="D6" s="29">
        <v>46057</v>
      </c>
      <c r="E6" s="29" t="s">
        <v>2055</v>
      </c>
      <c r="F6" s="27" t="s">
        <v>2056</v>
      </c>
      <c r="G6" s="31"/>
      <c r="H6" s="30"/>
      <c r="I6" s="33">
        <v>3000000</v>
      </c>
      <c r="J6" s="82"/>
      <c r="K6" s="31">
        <f>I6</f>
        <v>3000000</v>
      </c>
      <c r="L6" s="32"/>
    </row>
    <row r="7" s="12" customFormat="1" ht="18" customHeight="1" spans="1:12">
      <c r="A7" s="27"/>
      <c r="B7" s="32"/>
      <c r="C7" s="29"/>
      <c r="D7" s="29"/>
      <c r="E7" s="27"/>
      <c r="F7" s="27"/>
      <c r="G7" s="31"/>
      <c r="H7" s="30"/>
      <c r="I7" s="33"/>
      <c r="J7" s="82"/>
      <c r="K7" s="31"/>
      <c r="L7" s="32"/>
    </row>
    <row r="8" s="12" customFormat="1" ht="18" customHeight="1" spans="1:12">
      <c r="A8" s="27"/>
      <c r="B8" s="32"/>
      <c r="C8" s="29"/>
      <c r="D8" s="29"/>
      <c r="E8" s="27"/>
      <c r="F8" s="27"/>
      <c r="G8" s="31"/>
      <c r="H8" s="30"/>
      <c r="I8" s="33"/>
      <c r="J8" s="82"/>
      <c r="K8" s="31"/>
      <c r="L8" s="32"/>
    </row>
    <row r="9" s="12" customFormat="1" ht="18" customHeight="1" spans="1:12">
      <c r="A9" s="27"/>
      <c r="B9" s="32"/>
      <c r="C9" s="29"/>
      <c r="D9" s="29"/>
      <c r="E9" s="27"/>
      <c r="F9" s="27"/>
      <c r="G9" s="31"/>
      <c r="H9" s="30"/>
      <c r="I9" s="33"/>
      <c r="J9" s="82"/>
      <c r="K9" s="31"/>
      <c r="L9" s="32"/>
    </row>
    <row r="10" s="12" customFormat="1" ht="18" customHeight="1" spans="1:12">
      <c r="A10" s="27"/>
      <c r="B10" s="32"/>
      <c r="C10" s="29"/>
      <c r="D10" s="29"/>
      <c r="E10" s="27"/>
      <c r="F10" s="27"/>
      <c r="G10" s="31"/>
      <c r="H10" s="30"/>
      <c r="I10" s="33"/>
      <c r="J10" s="82"/>
      <c r="K10" s="31"/>
      <c r="L10" s="32"/>
    </row>
    <row r="11" s="12" customFormat="1" ht="18" customHeight="1" spans="1:12">
      <c r="A11" s="27"/>
      <c r="B11" s="32"/>
      <c r="C11" s="29"/>
      <c r="D11" s="29"/>
      <c r="E11" s="27"/>
      <c r="F11" s="27"/>
      <c r="G11" s="31"/>
      <c r="H11" s="30"/>
      <c r="I11" s="33"/>
      <c r="J11" s="82"/>
      <c r="K11" s="31"/>
      <c r="L11" s="32"/>
    </row>
    <row r="12" s="12" customFormat="1" ht="18" customHeight="1" spans="1:12">
      <c r="A12" s="27"/>
      <c r="B12" s="32"/>
      <c r="C12" s="29"/>
      <c r="D12" s="29"/>
      <c r="E12" s="27"/>
      <c r="F12" s="27"/>
      <c r="G12" s="31"/>
      <c r="H12" s="30"/>
      <c r="I12" s="33"/>
      <c r="J12" s="82"/>
      <c r="K12" s="31"/>
      <c r="L12" s="32"/>
    </row>
    <row r="13" s="12" customFormat="1" ht="18" customHeight="1" spans="1:12">
      <c r="A13" s="27"/>
      <c r="B13" s="32"/>
      <c r="C13" s="29"/>
      <c r="D13" s="29"/>
      <c r="E13" s="27"/>
      <c r="F13" s="27"/>
      <c r="G13" s="31"/>
      <c r="H13" s="30"/>
      <c r="I13" s="33"/>
      <c r="J13" s="82"/>
      <c r="K13" s="31"/>
      <c r="L13" s="32"/>
    </row>
    <row r="14" s="12" customFormat="1" ht="18" customHeight="1" spans="1:12">
      <c r="A14" s="27"/>
      <c r="B14" s="32"/>
      <c r="C14" s="29"/>
      <c r="D14" s="29"/>
      <c r="E14" s="27"/>
      <c r="F14" s="27"/>
      <c r="G14" s="31"/>
      <c r="H14" s="30"/>
      <c r="I14" s="33"/>
      <c r="J14" s="82"/>
      <c r="K14" s="31"/>
      <c r="L14" s="32"/>
    </row>
    <row r="15" s="12" customFormat="1" ht="18" customHeight="1" spans="1:12">
      <c r="A15" s="27"/>
      <c r="B15" s="32"/>
      <c r="C15" s="29"/>
      <c r="D15" s="29"/>
      <c r="E15" s="27"/>
      <c r="F15" s="27"/>
      <c r="G15" s="31"/>
      <c r="H15" s="30"/>
      <c r="I15" s="33"/>
      <c r="J15" s="82"/>
      <c r="K15" s="31"/>
      <c r="L15" s="32"/>
    </row>
    <row r="16" s="12" customFormat="1" ht="18" customHeight="1" spans="1:12">
      <c r="A16" s="27"/>
      <c r="B16" s="32"/>
      <c r="C16" s="29"/>
      <c r="D16" s="29"/>
      <c r="E16" s="27"/>
      <c r="F16" s="27"/>
      <c r="G16" s="31"/>
      <c r="H16" s="30"/>
      <c r="I16" s="33"/>
      <c r="J16" s="82"/>
      <c r="K16" s="31"/>
      <c r="L16" s="32"/>
    </row>
    <row r="17" s="12" customFormat="1" ht="18" customHeight="1" spans="1:12">
      <c r="A17" s="27"/>
      <c r="B17" s="32"/>
      <c r="C17" s="29"/>
      <c r="D17" s="29"/>
      <c r="E17" s="27"/>
      <c r="F17" s="27"/>
      <c r="G17" s="31"/>
      <c r="H17" s="30"/>
      <c r="I17" s="33"/>
      <c r="J17" s="82"/>
      <c r="K17" s="31"/>
      <c r="L17" s="32"/>
    </row>
    <row r="18" s="12" customFormat="1" ht="18" customHeight="1" spans="1:12">
      <c r="A18" s="27"/>
      <c r="B18" s="32"/>
      <c r="C18" s="29"/>
      <c r="D18" s="29"/>
      <c r="E18" s="27"/>
      <c r="F18" s="27"/>
      <c r="G18" s="31"/>
      <c r="H18" s="30"/>
      <c r="I18" s="33"/>
      <c r="J18" s="82"/>
      <c r="K18" s="31"/>
      <c r="L18" s="32"/>
    </row>
    <row r="19" s="12" customFormat="1" ht="18" customHeight="1" spans="1:12">
      <c r="A19" s="27"/>
      <c r="B19" s="32"/>
      <c r="C19" s="29"/>
      <c r="D19" s="29"/>
      <c r="E19" s="27"/>
      <c r="F19" s="27"/>
      <c r="G19" s="31"/>
      <c r="H19" s="30"/>
      <c r="I19" s="33"/>
      <c r="J19" s="82"/>
      <c r="K19" s="31"/>
      <c r="L19" s="32"/>
    </row>
    <row r="20" s="12" customFormat="1" ht="18" customHeight="1" spans="1:12">
      <c r="A20" s="27"/>
      <c r="B20" s="32"/>
      <c r="C20" s="29"/>
      <c r="D20" s="29"/>
      <c r="E20" s="27"/>
      <c r="F20" s="27"/>
      <c r="G20" s="31"/>
      <c r="H20" s="30"/>
      <c r="I20" s="33"/>
      <c r="J20" s="82"/>
      <c r="K20" s="31"/>
      <c r="L20" s="32"/>
    </row>
    <row r="21" s="12" customFormat="1" ht="18" customHeight="1" spans="1:12">
      <c r="A21" s="27"/>
      <c r="B21" s="32"/>
      <c r="C21" s="29"/>
      <c r="D21" s="29"/>
      <c r="E21" s="27"/>
      <c r="F21" s="27"/>
      <c r="G21" s="31"/>
      <c r="H21" s="30"/>
      <c r="I21" s="33"/>
      <c r="J21" s="82"/>
      <c r="K21" s="31"/>
      <c r="L21" s="32"/>
    </row>
    <row r="22" s="12" customFormat="1" ht="18" customHeight="1" spans="1:12">
      <c r="A22" s="27"/>
      <c r="B22" s="32"/>
      <c r="C22" s="29"/>
      <c r="D22" s="29"/>
      <c r="E22" s="27"/>
      <c r="F22" s="27"/>
      <c r="G22" s="31"/>
      <c r="H22" s="30"/>
      <c r="I22" s="33"/>
      <c r="J22" s="82"/>
      <c r="K22" s="31"/>
      <c r="L22" s="32"/>
    </row>
    <row r="23" s="12" customFormat="1" ht="18" customHeight="1" spans="1:12">
      <c r="A23" s="27"/>
      <c r="B23" s="32"/>
      <c r="C23" s="29"/>
      <c r="D23" s="29"/>
      <c r="E23" s="27"/>
      <c r="F23" s="27"/>
      <c r="G23" s="31"/>
      <c r="H23" s="30"/>
      <c r="I23" s="33"/>
      <c r="J23" s="82"/>
      <c r="K23" s="31"/>
      <c r="L23" s="32"/>
    </row>
    <row r="24" s="12" customFormat="1" ht="18" customHeight="1" spans="1:12">
      <c r="A24" s="27"/>
      <c r="B24" s="32"/>
      <c r="C24" s="29"/>
      <c r="D24" s="29"/>
      <c r="E24" s="27"/>
      <c r="F24" s="27"/>
      <c r="G24" s="31"/>
      <c r="H24" s="30"/>
      <c r="I24" s="33"/>
      <c r="J24" s="82"/>
      <c r="K24" s="31"/>
      <c r="L24" s="32"/>
    </row>
    <row r="25" s="12" customFormat="1" ht="18" customHeight="1" spans="1:12">
      <c r="A25" s="27"/>
      <c r="B25" s="32"/>
      <c r="C25" s="29"/>
      <c r="D25" s="29"/>
      <c r="E25" s="27"/>
      <c r="F25" s="27"/>
      <c r="G25" s="31"/>
      <c r="H25" s="30"/>
      <c r="I25" s="33"/>
      <c r="J25" s="82"/>
      <c r="K25" s="31"/>
      <c r="L25" s="32"/>
    </row>
    <row r="26" s="12" customFormat="1" ht="18" customHeight="1" spans="1:12">
      <c r="A26" s="27"/>
      <c r="B26" s="32"/>
      <c r="C26" s="29"/>
      <c r="D26" s="29"/>
      <c r="E26" s="27"/>
      <c r="F26" s="27"/>
      <c r="G26" s="31"/>
      <c r="H26" s="30"/>
      <c r="I26" s="33"/>
      <c r="J26" s="82"/>
      <c r="K26" s="31"/>
      <c r="L26" s="32"/>
    </row>
    <row r="27" s="12" customFormat="1" ht="18" customHeight="1" spans="1:12">
      <c r="A27" s="24" t="s">
        <v>1805</v>
      </c>
      <c r="B27" s="81"/>
      <c r="C27" s="29"/>
      <c r="D27" s="29"/>
      <c r="E27" s="27"/>
      <c r="F27" s="27"/>
      <c r="G27" s="31"/>
      <c r="H27" s="30">
        <f>SUM(H6:H26)</f>
        <v>0</v>
      </c>
      <c r="I27" s="33">
        <f>SUM(I6:I26)</f>
        <v>3000000</v>
      </c>
      <c r="J27" s="82"/>
      <c r="K27" s="31">
        <f>SUM(K6:K26)</f>
        <v>3000000</v>
      </c>
      <c r="L27" s="32"/>
    </row>
    <row r="28" s="12" customFormat="1" ht="18" customHeight="1" spans="1:12">
      <c r="A28" s="35" t="e">
        <f>#REF!&amp;#REF!</f>
        <v>#REF!</v>
      </c>
      <c r="B28" s="22"/>
      <c r="C28" s="22"/>
      <c r="D28" s="22"/>
      <c r="E28" s="22"/>
      <c r="F28" s="22"/>
      <c r="G28" s="22"/>
      <c r="H28" s="22"/>
      <c r="I28" s="22"/>
      <c r="J28" s="83" t="e">
        <f>"评估人员："&amp;#REF!</f>
        <v>#REF!</v>
      </c>
      <c r="K28" s="22"/>
      <c r="L28" s="22"/>
    </row>
    <row r="29" s="12" customFormat="1" ht="18" customHeight="1" spans="1:12">
      <c r="A29" s="35" t="e">
        <f>CONCATENATE(#REF!,#REF!,#REF!,#REF!,#REF!,#REF!,#REF!)</f>
        <v>#REF!</v>
      </c>
      <c r="B29" s="22"/>
      <c r="C29" s="22"/>
      <c r="D29" s="22"/>
      <c r="E29" s="22"/>
      <c r="F29" s="22"/>
      <c r="G29" s="22"/>
      <c r="H29" s="22"/>
      <c r="I29" s="22"/>
      <c r="J29" s="83" t="e">
        <f>'非流动负债汇总 '!E30</f>
        <v>#REF!</v>
      </c>
      <c r="K29" s="22"/>
      <c r="L29" s="22"/>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36" spans="1:12">
      <c r="A36" s="36"/>
      <c r="B36" s="36"/>
      <c r="C36" s="36"/>
      <c r="D36" s="36"/>
      <c r="E36" s="36"/>
      <c r="F36" s="36"/>
      <c r="G36" s="36"/>
      <c r="H36" s="36"/>
      <c r="I36" s="36"/>
      <c r="J36" s="36"/>
      <c r="K36" s="36"/>
      <c r="L36" s="36"/>
    </row>
    <row r="37" spans="1:12">
      <c r="A37" s="36"/>
      <c r="B37" s="36"/>
      <c r="C37" s="36"/>
      <c r="D37" s="36"/>
      <c r="E37" s="36"/>
      <c r="F37" s="36"/>
      <c r="G37" s="36"/>
      <c r="H37" s="36"/>
      <c r="I37" s="36"/>
      <c r="J37" s="36"/>
      <c r="K37" s="36"/>
      <c r="L37" s="36"/>
    </row>
    <row r="38" spans="1:12">
      <c r="A38" s="36"/>
      <c r="B38" s="36"/>
      <c r="C38" s="36"/>
      <c r="D38" s="36"/>
      <c r="E38" s="36"/>
      <c r="F38" s="36"/>
      <c r="G38" s="36"/>
      <c r="H38" s="36"/>
      <c r="I38" s="36"/>
      <c r="J38" s="36"/>
      <c r="K38" s="36"/>
      <c r="L38" s="36"/>
    </row>
    <row r="39" spans="1:12">
      <c r="A39" s="36"/>
      <c r="B39" s="36"/>
      <c r="C39" s="36"/>
      <c r="D39" s="36"/>
      <c r="E39" s="36"/>
      <c r="F39" s="36"/>
      <c r="G39" s="36"/>
      <c r="H39" s="36"/>
      <c r="I39" s="36"/>
      <c r="J39" s="36"/>
      <c r="K39" s="36"/>
      <c r="L39" s="36"/>
    </row>
    <row r="40" spans="1:12">
      <c r="A40" s="36"/>
      <c r="B40" s="36"/>
      <c r="C40" s="36"/>
      <c r="D40" s="36"/>
      <c r="E40" s="36"/>
      <c r="F40" s="36"/>
      <c r="G40" s="36"/>
      <c r="H40" s="36"/>
      <c r="I40" s="36"/>
      <c r="J40" s="36"/>
      <c r="K40" s="36"/>
      <c r="L40" s="36"/>
    </row>
    <row r="41" spans="1:12">
      <c r="A41" s="36"/>
      <c r="B41" s="36"/>
      <c r="C41" s="36"/>
      <c r="D41" s="36"/>
      <c r="E41" s="36"/>
      <c r="F41" s="36"/>
      <c r="G41" s="36"/>
      <c r="H41" s="36"/>
      <c r="I41" s="36"/>
      <c r="J41" s="36"/>
      <c r="K41" s="36"/>
      <c r="L41" s="36"/>
    </row>
    <row r="42" spans="1:12">
      <c r="A42" s="36"/>
      <c r="B42" s="36"/>
      <c r="C42" s="36"/>
      <c r="D42" s="36"/>
      <c r="E42" s="36"/>
      <c r="F42" s="36"/>
      <c r="G42" s="36"/>
      <c r="H42" s="36"/>
      <c r="I42" s="36"/>
      <c r="J42" s="36"/>
      <c r="K42" s="36"/>
      <c r="L42" s="36"/>
    </row>
    <row r="43" spans="1:12">
      <c r="A43" s="36"/>
      <c r="B43" s="36"/>
      <c r="C43" s="36"/>
      <c r="D43" s="36"/>
      <c r="E43" s="36"/>
      <c r="F43" s="36"/>
      <c r="G43" s="36"/>
      <c r="H43" s="36"/>
      <c r="I43" s="36"/>
      <c r="J43" s="36"/>
      <c r="K43" s="36"/>
      <c r="L43" s="36"/>
    </row>
    <row r="44" spans="1:12">
      <c r="A44" s="36"/>
      <c r="B44" s="36"/>
      <c r="C44" s="36"/>
      <c r="D44" s="36"/>
      <c r="E44" s="36"/>
      <c r="F44" s="36"/>
      <c r="G44" s="36"/>
      <c r="H44" s="36"/>
      <c r="I44" s="36"/>
      <c r="J44" s="36"/>
      <c r="K44" s="36"/>
      <c r="L44" s="36"/>
    </row>
    <row r="45" spans="1:12">
      <c r="A45" s="36"/>
      <c r="B45" s="36"/>
      <c r="C45" s="36"/>
      <c r="D45" s="36"/>
      <c r="E45" s="36"/>
      <c r="F45" s="36"/>
      <c r="G45" s="36"/>
      <c r="H45" s="36"/>
      <c r="I45" s="36"/>
      <c r="J45" s="36"/>
      <c r="K45" s="36"/>
      <c r="L45" s="36"/>
    </row>
    <row r="46" spans="1:12">
      <c r="A46" s="36"/>
      <c r="B46" s="36"/>
      <c r="C46" s="36"/>
      <c r="D46" s="36"/>
      <c r="E46" s="36"/>
      <c r="F46" s="36"/>
      <c r="G46" s="36"/>
      <c r="H46" s="36"/>
      <c r="I46" s="36"/>
      <c r="J46" s="36"/>
      <c r="K46" s="36"/>
      <c r="L46" s="36"/>
    </row>
    <row r="47" spans="1:12">
      <c r="A47" s="36"/>
      <c r="B47" s="36"/>
      <c r="C47" s="36"/>
      <c r="D47" s="36"/>
      <c r="E47" s="36"/>
      <c r="F47" s="36"/>
      <c r="G47" s="36"/>
      <c r="H47" s="36"/>
      <c r="I47" s="36"/>
      <c r="J47" s="36"/>
      <c r="K47" s="36"/>
      <c r="L47" s="36"/>
    </row>
    <row r="48" spans="1:12">
      <c r="A48" s="36"/>
      <c r="B48" s="36"/>
      <c r="C48" s="36"/>
      <c r="D48" s="36"/>
      <c r="E48" s="36"/>
      <c r="F48" s="36"/>
      <c r="G48" s="36"/>
      <c r="H48" s="36"/>
      <c r="I48" s="36"/>
      <c r="J48" s="36"/>
      <c r="K48" s="36"/>
      <c r="L48" s="36"/>
    </row>
    <row r="49" spans="1:12">
      <c r="A49" s="36"/>
      <c r="B49" s="36"/>
      <c r="C49" s="36"/>
      <c r="D49" s="36"/>
      <c r="E49" s="36"/>
      <c r="F49" s="36"/>
      <c r="G49" s="36"/>
      <c r="H49" s="36"/>
      <c r="I49" s="36"/>
      <c r="J49" s="36"/>
      <c r="K49" s="36"/>
      <c r="L49" s="36"/>
    </row>
    <row r="50" spans="1:12">
      <c r="A50" s="36"/>
      <c r="B50" s="36"/>
      <c r="C50" s="36"/>
      <c r="D50" s="36"/>
      <c r="E50" s="36"/>
      <c r="F50" s="36"/>
      <c r="G50" s="36"/>
      <c r="H50" s="36"/>
      <c r="I50" s="36"/>
      <c r="J50" s="36"/>
      <c r="K50" s="36"/>
      <c r="L50" s="36"/>
    </row>
    <row r="51" spans="1:12">
      <c r="A51" s="36"/>
      <c r="B51" s="36"/>
      <c r="C51" s="36"/>
      <c r="D51" s="36"/>
      <c r="E51" s="36"/>
      <c r="F51" s="36"/>
      <c r="G51" s="36"/>
      <c r="H51" s="36"/>
      <c r="I51" s="36"/>
      <c r="J51" s="36"/>
      <c r="K51" s="36"/>
      <c r="L51" s="36"/>
    </row>
    <row r="52" spans="1:12">
      <c r="A52" s="36"/>
      <c r="B52" s="36"/>
      <c r="C52" s="36"/>
      <c r="D52" s="36"/>
      <c r="E52" s="36"/>
      <c r="F52" s="36"/>
      <c r="G52" s="36"/>
      <c r="H52" s="36"/>
      <c r="I52" s="36"/>
      <c r="J52" s="36"/>
      <c r="K52" s="36"/>
      <c r="L52" s="36"/>
    </row>
    <row r="53" spans="1:12">
      <c r="A53" s="36"/>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row r="65" spans="1:12">
      <c r="A65" s="36"/>
      <c r="B65" s="36"/>
      <c r="C65" s="36"/>
      <c r="D65" s="36"/>
      <c r="E65" s="36"/>
      <c r="F65" s="36"/>
      <c r="G65" s="36"/>
      <c r="H65" s="36"/>
      <c r="I65" s="36"/>
      <c r="J65" s="36"/>
      <c r="K65" s="36"/>
      <c r="L65" s="36"/>
    </row>
    <row r="66" spans="1:12">
      <c r="A66" s="36"/>
      <c r="B66" s="36"/>
      <c r="C66" s="36"/>
      <c r="D66" s="36"/>
      <c r="E66" s="36"/>
      <c r="F66" s="36"/>
      <c r="G66" s="36"/>
      <c r="H66" s="36"/>
      <c r="I66" s="36"/>
      <c r="J66" s="36"/>
      <c r="K66" s="36"/>
      <c r="L66" s="36"/>
    </row>
    <row r="67" spans="1:12">
      <c r="A67" s="36"/>
      <c r="B67" s="36"/>
      <c r="C67" s="36"/>
      <c r="D67" s="36"/>
      <c r="E67" s="36"/>
      <c r="F67" s="36"/>
      <c r="G67" s="36"/>
      <c r="H67" s="36"/>
      <c r="I67" s="36"/>
      <c r="J67" s="36"/>
      <c r="K67" s="36"/>
      <c r="L67" s="36"/>
    </row>
    <row r="68" spans="1:12">
      <c r="A68" s="36"/>
      <c r="B68" s="36"/>
      <c r="C68" s="36"/>
      <c r="D68" s="36"/>
      <c r="E68" s="36"/>
      <c r="F68" s="36"/>
      <c r="G68" s="36"/>
      <c r="H68" s="36"/>
      <c r="I68" s="36"/>
      <c r="J68" s="36"/>
      <c r="K68" s="36"/>
      <c r="L68" s="36"/>
    </row>
    <row r="69" spans="1:12">
      <c r="A69" s="36"/>
      <c r="B69" s="36"/>
      <c r="C69" s="36"/>
      <c r="D69" s="36"/>
      <c r="E69" s="36"/>
      <c r="F69" s="36"/>
      <c r="G69" s="36"/>
      <c r="H69" s="36"/>
      <c r="I69" s="36"/>
      <c r="J69" s="36"/>
      <c r="K69" s="36"/>
      <c r="L69" s="36"/>
    </row>
    <row r="70" spans="1:12">
      <c r="A70" s="36"/>
      <c r="B70" s="36"/>
      <c r="C70" s="36"/>
      <c r="D70" s="36"/>
      <c r="E70" s="36"/>
      <c r="F70" s="36"/>
      <c r="G70" s="36"/>
      <c r="H70" s="36"/>
      <c r="I70" s="36"/>
      <c r="J70" s="36"/>
      <c r="K70" s="36"/>
      <c r="L70" s="36"/>
    </row>
    <row r="71" spans="1:12">
      <c r="A71" s="36"/>
      <c r="B71" s="36"/>
      <c r="C71" s="36"/>
      <c r="D71" s="36"/>
      <c r="E71" s="36"/>
      <c r="F71" s="36"/>
      <c r="G71" s="36"/>
      <c r="H71" s="36"/>
      <c r="I71" s="36"/>
      <c r="J71" s="36"/>
      <c r="K71" s="36"/>
      <c r="L71" s="36"/>
    </row>
    <row r="72" spans="1:12">
      <c r="A72" s="36"/>
      <c r="B72" s="36"/>
      <c r="C72" s="36"/>
      <c r="D72" s="36"/>
      <c r="E72" s="36"/>
      <c r="F72" s="36"/>
      <c r="G72" s="36"/>
      <c r="H72" s="36"/>
      <c r="I72" s="36"/>
      <c r="J72" s="36"/>
      <c r="K72" s="36"/>
      <c r="L72" s="36"/>
    </row>
    <row r="73" spans="1:12">
      <c r="A73" s="36"/>
      <c r="B73" s="36"/>
      <c r="C73" s="36"/>
      <c r="D73" s="36"/>
      <c r="E73" s="36"/>
      <c r="F73" s="36"/>
      <c r="G73" s="36"/>
      <c r="H73" s="36"/>
      <c r="I73" s="36"/>
      <c r="J73" s="36"/>
      <c r="K73" s="36"/>
      <c r="L73" s="36"/>
    </row>
    <row r="74" spans="1:12">
      <c r="A74" s="36"/>
      <c r="B74" s="36"/>
      <c r="C74" s="36"/>
      <c r="D74" s="36"/>
      <c r="E74" s="36"/>
      <c r="F74" s="36"/>
      <c r="G74" s="36"/>
      <c r="H74" s="36"/>
      <c r="I74" s="36"/>
      <c r="J74" s="36"/>
      <c r="K74" s="36"/>
      <c r="L74" s="36"/>
    </row>
    <row r="75" spans="1:12">
      <c r="A75" s="36"/>
      <c r="B75" s="36"/>
      <c r="C75" s="36"/>
      <c r="D75" s="36"/>
      <c r="E75" s="36"/>
      <c r="F75" s="36"/>
      <c r="G75" s="36"/>
      <c r="H75" s="36"/>
      <c r="I75" s="36"/>
      <c r="J75" s="36"/>
      <c r="K75" s="36"/>
      <c r="L75" s="36"/>
    </row>
    <row r="76" spans="1:12">
      <c r="A76" s="36"/>
      <c r="B76" s="36"/>
      <c r="C76" s="36"/>
      <c r="D76" s="36"/>
      <c r="E76" s="36"/>
      <c r="F76" s="36"/>
      <c r="G76" s="36"/>
      <c r="H76" s="36"/>
      <c r="I76" s="36"/>
      <c r="J76" s="36"/>
      <c r="K76" s="36"/>
      <c r="L76" s="36"/>
    </row>
    <row r="77" spans="1:12">
      <c r="A77" s="36"/>
      <c r="B77" s="36"/>
      <c r="C77" s="36"/>
      <c r="D77" s="36"/>
      <c r="E77" s="36"/>
      <c r="F77" s="36"/>
      <c r="G77" s="36"/>
      <c r="H77" s="36"/>
      <c r="I77" s="36"/>
      <c r="J77" s="36"/>
      <c r="K77" s="36"/>
      <c r="L77" s="36"/>
    </row>
    <row r="78" spans="1:12">
      <c r="A78" s="36"/>
      <c r="B78" s="36"/>
      <c r="C78" s="36"/>
      <c r="D78" s="36"/>
      <c r="E78" s="36"/>
      <c r="F78" s="36"/>
      <c r="G78" s="36"/>
      <c r="H78" s="36"/>
      <c r="I78" s="36"/>
      <c r="J78" s="36"/>
      <c r="K78" s="36"/>
      <c r="L78" s="36"/>
    </row>
    <row r="79" spans="1:12">
      <c r="A79" s="36"/>
      <c r="B79" s="36"/>
      <c r="C79" s="36"/>
      <c r="D79" s="36"/>
      <c r="E79" s="36"/>
      <c r="F79" s="36"/>
      <c r="G79" s="36"/>
      <c r="H79" s="36"/>
      <c r="I79" s="36"/>
      <c r="J79" s="36"/>
      <c r="K79" s="36"/>
      <c r="L79" s="36"/>
    </row>
    <row r="80" spans="1:12">
      <c r="A80" s="36"/>
      <c r="B80" s="36"/>
      <c r="C80" s="36"/>
      <c r="D80" s="36"/>
      <c r="E80" s="36"/>
      <c r="F80" s="36"/>
      <c r="G80" s="36"/>
      <c r="H80" s="36"/>
      <c r="I80" s="36"/>
      <c r="J80" s="36"/>
      <c r="K80" s="36"/>
      <c r="L80" s="36"/>
    </row>
    <row r="81" spans="1:12">
      <c r="A81" s="36"/>
      <c r="B81" s="36"/>
      <c r="C81" s="36"/>
      <c r="D81" s="36"/>
      <c r="E81" s="36"/>
      <c r="F81" s="36"/>
      <c r="G81" s="36"/>
      <c r="H81" s="36"/>
      <c r="I81" s="36"/>
      <c r="J81" s="36"/>
      <c r="K81" s="36"/>
      <c r="L81" s="36"/>
    </row>
    <row r="82" spans="1:12">
      <c r="A82" s="36"/>
      <c r="B82" s="36"/>
      <c r="C82" s="36"/>
      <c r="D82" s="36"/>
      <c r="E82" s="36"/>
      <c r="F82" s="36"/>
      <c r="G82" s="36"/>
      <c r="H82" s="36"/>
      <c r="I82" s="36"/>
      <c r="J82" s="36"/>
      <c r="K82" s="36"/>
      <c r="L82" s="36"/>
    </row>
    <row r="83" spans="1:12">
      <c r="A83" s="36"/>
      <c r="B83" s="36"/>
      <c r="C83" s="36"/>
      <c r="D83" s="36"/>
      <c r="E83" s="36"/>
      <c r="F83" s="36"/>
      <c r="G83" s="36"/>
      <c r="H83" s="36"/>
      <c r="I83" s="36"/>
      <c r="J83" s="36"/>
      <c r="K83" s="36"/>
      <c r="L83" s="36"/>
    </row>
    <row r="84" spans="1:12">
      <c r="A84" s="36"/>
      <c r="B84" s="36"/>
      <c r="C84" s="36"/>
      <c r="D84" s="36"/>
      <c r="E84" s="36"/>
      <c r="F84" s="36"/>
      <c r="G84" s="36"/>
      <c r="H84" s="36"/>
      <c r="I84" s="36"/>
      <c r="J84" s="36"/>
      <c r="K84" s="36"/>
      <c r="L84" s="36"/>
    </row>
    <row r="85" spans="1:12">
      <c r="A85" s="36"/>
      <c r="B85" s="36"/>
      <c r="C85" s="36"/>
      <c r="D85" s="36"/>
      <c r="E85" s="36"/>
      <c r="F85" s="36"/>
      <c r="G85" s="36"/>
      <c r="H85" s="36"/>
      <c r="I85" s="36"/>
      <c r="J85" s="36"/>
      <c r="K85" s="36"/>
      <c r="L85" s="36"/>
    </row>
    <row r="86" spans="1:12">
      <c r="A86" s="36"/>
      <c r="B86" s="36"/>
      <c r="C86" s="36"/>
      <c r="D86" s="36"/>
      <c r="E86" s="36"/>
      <c r="F86" s="36"/>
      <c r="G86" s="36"/>
      <c r="H86" s="36"/>
      <c r="I86" s="36"/>
      <c r="J86" s="36"/>
      <c r="K86" s="36"/>
      <c r="L86" s="36"/>
    </row>
    <row r="87" spans="1:12">
      <c r="A87" s="36"/>
      <c r="B87" s="36"/>
      <c r="C87" s="36"/>
      <c r="D87" s="36"/>
      <c r="E87" s="36"/>
      <c r="F87" s="36"/>
      <c r="G87" s="36"/>
      <c r="H87" s="36"/>
      <c r="I87" s="36"/>
      <c r="J87" s="36"/>
      <c r="K87" s="36"/>
      <c r="L87" s="36"/>
    </row>
    <row r="88" spans="1:12">
      <c r="A88" s="36"/>
      <c r="B88" s="36"/>
      <c r="C88" s="36"/>
      <c r="D88" s="36"/>
      <c r="E88" s="36"/>
      <c r="F88" s="36"/>
      <c r="G88" s="36"/>
      <c r="H88" s="36"/>
      <c r="I88" s="36"/>
      <c r="J88" s="36"/>
      <c r="K88" s="36"/>
      <c r="L88" s="36"/>
    </row>
    <row r="89" spans="1:12">
      <c r="A89" s="36"/>
      <c r="B89" s="36"/>
      <c r="C89" s="36"/>
      <c r="D89" s="36"/>
      <c r="E89" s="36"/>
      <c r="F89" s="36"/>
      <c r="G89" s="36"/>
      <c r="H89" s="36"/>
      <c r="I89" s="36"/>
      <c r="J89" s="36"/>
      <c r="K89" s="36"/>
      <c r="L89" s="36"/>
    </row>
    <row r="90" spans="1:12">
      <c r="A90" s="36"/>
      <c r="B90" s="36"/>
      <c r="C90" s="36"/>
      <c r="D90" s="36"/>
      <c r="E90" s="36"/>
      <c r="F90" s="36"/>
      <c r="G90" s="36"/>
      <c r="H90" s="36"/>
      <c r="I90" s="36"/>
      <c r="J90" s="36"/>
      <c r="K90" s="36"/>
      <c r="L90" s="36"/>
    </row>
    <row r="91" spans="1:12">
      <c r="A91" s="36"/>
      <c r="B91" s="36"/>
      <c r="C91" s="36"/>
      <c r="D91" s="36"/>
      <c r="E91" s="36"/>
      <c r="F91" s="36"/>
      <c r="G91" s="36"/>
      <c r="H91" s="36"/>
      <c r="I91" s="36"/>
      <c r="J91" s="36"/>
      <c r="K91" s="36"/>
      <c r="L91" s="36"/>
    </row>
    <row r="92" spans="1:12">
      <c r="A92" s="36"/>
      <c r="B92" s="36"/>
      <c r="C92" s="36"/>
      <c r="D92" s="36"/>
      <c r="E92" s="36"/>
      <c r="F92" s="36"/>
      <c r="G92" s="36"/>
      <c r="H92" s="36"/>
      <c r="I92" s="36"/>
      <c r="J92" s="36"/>
      <c r="K92" s="36"/>
      <c r="L92" s="36"/>
    </row>
    <row r="93" spans="1:12">
      <c r="A93" s="36"/>
      <c r="B93" s="36"/>
      <c r="C93" s="36"/>
      <c r="D93" s="36"/>
      <c r="E93" s="36"/>
      <c r="F93" s="36"/>
      <c r="G93" s="36"/>
      <c r="H93" s="36"/>
      <c r="I93" s="36"/>
      <c r="J93" s="36"/>
      <c r="K93" s="36"/>
      <c r="L93" s="36"/>
    </row>
    <row r="94" spans="1:12">
      <c r="A94" s="36"/>
      <c r="B94" s="36"/>
      <c r="C94" s="36"/>
      <c r="D94" s="36"/>
      <c r="E94" s="36"/>
      <c r="F94" s="36"/>
      <c r="G94" s="36"/>
      <c r="H94" s="36"/>
      <c r="I94" s="36"/>
      <c r="J94" s="36"/>
      <c r="K94" s="36"/>
      <c r="L94" s="36"/>
    </row>
    <row r="95" spans="1:12">
      <c r="A95" s="36"/>
      <c r="B95" s="36"/>
      <c r="C95" s="36"/>
      <c r="D95" s="36"/>
      <c r="E95" s="36"/>
      <c r="F95" s="36"/>
      <c r="G95" s="36"/>
      <c r="H95" s="36"/>
      <c r="I95" s="36"/>
      <c r="J95" s="36"/>
      <c r="K95" s="36"/>
      <c r="L95" s="36"/>
    </row>
    <row r="96" spans="1:12">
      <c r="A96" s="36"/>
      <c r="B96" s="36"/>
      <c r="C96" s="36"/>
      <c r="D96" s="36"/>
      <c r="E96" s="36"/>
      <c r="F96" s="36"/>
      <c r="G96" s="36"/>
      <c r="H96" s="36"/>
      <c r="I96" s="36"/>
      <c r="J96" s="36"/>
      <c r="K96" s="36"/>
      <c r="L96" s="36"/>
    </row>
    <row r="97" spans="1:12">
      <c r="A97" s="36"/>
      <c r="B97" s="36"/>
      <c r="C97" s="36"/>
      <c r="D97" s="36"/>
      <c r="E97" s="36"/>
      <c r="F97" s="36"/>
      <c r="G97" s="36"/>
      <c r="H97" s="36"/>
      <c r="I97" s="36"/>
      <c r="J97" s="36"/>
      <c r="K97" s="36"/>
      <c r="L97" s="36"/>
    </row>
    <row r="98" spans="1:12">
      <c r="A98" s="36"/>
      <c r="B98" s="36"/>
      <c r="C98" s="36"/>
      <c r="D98" s="36"/>
      <c r="E98" s="36"/>
      <c r="F98" s="36"/>
      <c r="G98" s="36"/>
      <c r="H98" s="36"/>
      <c r="I98" s="36"/>
      <c r="J98" s="36"/>
      <c r="K98" s="36"/>
      <c r="L98" s="36"/>
    </row>
    <row r="99" spans="1:12">
      <c r="A99" s="36"/>
      <c r="B99" s="36"/>
      <c r="C99" s="36"/>
      <c r="D99" s="36"/>
      <c r="E99" s="36"/>
      <c r="F99" s="36"/>
      <c r="G99" s="36"/>
      <c r="H99" s="36"/>
      <c r="I99" s="36"/>
      <c r="J99" s="36"/>
      <c r="K99" s="36"/>
      <c r="L99" s="36"/>
    </row>
    <row r="100" spans="1:12">
      <c r="A100" s="36"/>
      <c r="B100" s="36"/>
      <c r="C100" s="36"/>
      <c r="D100" s="36"/>
      <c r="E100" s="36"/>
      <c r="F100" s="36"/>
      <c r="G100" s="36"/>
      <c r="H100" s="36"/>
      <c r="I100" s="36"/>
      <c r="J100" s="36"/>
      <c r="K100" s="36"/>
      <c r="L100" s="36"/>
    </row>
    <row r="101" spans="1:12">
      <c r="A101" s="36"/>
      <c r="B101" s="36"/>
      <c r="C101" s="36"/>
      <c r="D101" s="36"/>
      <c r="E101" s="36"/>
      <c r="F101" s="36"/>
      <c r="G101" s="36"/>
      <c r="H101" s="36"/>
      <c r="I101" s="36"/>
      <c r="J101" s="36"/>
      <c r="K101" s="36"/>
      <c r="L101" s="36"/>
    </row>
    <row r="102" spans="1:12">
      <c r="A102" s="36"/>
      <c r="B102" s="36"/>
      <c r="C102" s="36"/>
      <c r="D102" s="36"/>
      <c r="E102" s="36"/>
      <c r="F102" s="36"/>
      <c r="G102" s="36"/>
      <c r="H102" s="36"/>
      <c r="I102" s="36"/>
      <c r="J102" s="36"/>
      <c r="K102" s="36"/>
      <c r="L102" s="36"/>
    </row>
    <row r="103" spans="1:12">
      <c r="A103" s="36"/>
      <c r="B103" s="36"/>
      <c r="C103" s="36"/>
      <c r="D103" s="36"/>
      <c r="E103" s="36"/>
      <c r="F103" s="36"/>
      <c r="G103" s="36"/>
      <c r="H103" s="36"/>
      <c r="I103" s="36"/>
      <c r="J103" s="36"/>
      <c r="K103" s="36"/>
      <c r="L103" s="36"/>
    </row>
    <row r="104" spans="1:12">
      <c r="A104" s="36"/>
      <c r="B104" s="36"/>
      <c r="C104" s="36"/>
      <c r="D104" s="36"/>
      <c r="E104" s="36"/>
      <c r="F104" s="36"/>
      <c r="G104" s="36"/>
      <c r="H104" s="36"/>
      <c r="I104" s="36"/>
      <c r="J104" s="36"/>
      <c r="K104" s="36"/>
      <c r="L104" s="36"/>
    </row>
    <row r="105" spans="1:12">
      <c r="A105" s="36"/>
      <c r="B105" s="36"/>
      <c r="C105" s="36"/>
      <c r="D105" s="36"/>
      <c r="E105" s="36"/>
      <c r="F105" s="36"/>
      <c r="G105" s="36"/>
      <c r="H105" s="36"/>
      <c r="I105" s="36"/>
      <c r="J105" s="36"/>
      <c r="K105" s="36"/>
      <c r="L105" s="36"/>
    </row>
    <row r="106" spans="1:12">
      <c r="A106" s="36"/>
      <c r="B106" s="36"/>
      <c r="C106" s="36"/>
      <c r="D106" s="36"/>
      <c r="E106" s="36"/>
      <c r="F106" s="36"/>
      <c r="G106" s="36"/>
      <c r="H106" s="36"/>
      <c r="I106" s="36"/>
      <c r="J106" s="36"/>
      <c r="K106" s="36"/>
      <c r="L106" s="36"/>
    </row>
    <row r="107" spans="1:12">
      <c r="A107" s="36"/>
      <c r="B107" s="36"/>
      <c r="C107" s="36"/>
      <c r="D107" s="36"/>
      <c r="E107" s="36"/>
      <c r="F107" s="36"/>
      <c r="G107" s="36"/>
      <c r="H107" s="36"/>
      <c r="I107" s="36"/>
      <c r="J107" s="36"/>
      <c r="K107" s="36"/>
      <c r="L107" s="36"/>
    </row>
    <row r="108" spans="1:12">
      <c r="A108" s="36"/>
      <c r="B108" s="36"/>
      <c r="C108" s="36"/>
      <c r="D108" s="36"/>
      <c r="E108" s="36"/>
      <c r="F108" s="36"/>
      <c r="G108" s="36"/>
      <c r="H108" s="36"/>
      <c r="I108" s="36"/>
      <c r="J108" s="36"/>
      <c r="K108" s="36"/>
      <c r="L108" s="36"/>
    </row>
    <row r="109" spans="1:12">
      <c r="A109" s="36"/>
      <c r="B109" s="36"/>
      <c r="C109" s="36"/>
      <c r="D109" s="36"/>
      <c r="E109" s="36"/>
      <c r="F109" s="36"/>
      <c r="G109" s="36"/>
      <c r="H109" s="36"/>
      <c r="I109" s="36"/>
      <c r="J109" s="36"/>
      <c r="K109" s="36"/>
      <c r="L109" s="36"/>
    </row>
    <row r="110" spans="1:12">
      <c r="A110" s="36"/>
      <c r="B110" s="36"/>
      <c r="C110" s="36"/>
      <c r="D110" s="36"/>
      <c r="E110" s="36"/>
      <c r="F110" s="36"/>
      <c r="G110" s="36"/>
      <c r="H110" s="36"/>
      <c r="I110" s="36"/>
      <c r="J110" s="36"/>
      <c r="K110" s="36"/>
      <c r="L110" s="36"/>
    </row>
    <row r="111" spans="1:12">
      <c r="A111" s="36"/>
      <c r="B111" s="36"/>
      <c r="C111" s="36"/>
      <c r="D111" s="36"/>
      <c r="E111" s="36"/>
      <c r="F111" s="36"/>
      <c r="G111" s="36"/>
      <c r="H111" s="36"/>
      <c r="I111" s="36"/>
      <c r="J111" s="36"/>
      <c r="K111" s="36"/>
      <c r="L111" s="36"/>
    </row>
    <row r="112" spans="1:12">
      <c r="A112" s="36"/>
      <c r="B112" s="36"/>
      <c r="C112" s="36"/>
      <c r="D112" s="36"/>
      <c r="E112" s="36"/>
      <c r="F112" s="36"/>
      <c r="G112" s="36"/>
      <c r="H112" s="36"/>
      <c r="I112" s="36"/>
      <c r="J112" s="36"/>
      <c r="K112" s="36"/>
      <c r="L112" s="36"/>
    </row>
    <row r="113" spans="1:12">
      <c r="A113" s="36"/>
      <c r="B113" s="36"/>
      <c r="C113" s="36"/>
      <c r="D113" s="36"/>
      <c r="E113" s="36"/>
      <c r="F113" s="36"/>
      <c r="G113" s="36"/>
      <c r="H113" s="36"/>
      <c r="I113" s="36"/>
      <c r="J113" s="36"/>
      <c r="K113" s="36"/>
      <c r="L113" s="36"/>
    </row>
    <row r="114" spans="1:12">
      <c r="A114" s="36"/>
      <c r="B114" s="36"/>
      <c r="C114" s="36"/>
      <c r="D114" s="36"/>
      <c r="E114" s="36"/>
      <c r="F114" s="36"/>
      <c r="G114" s="36"/>
      <c r="H114" s="36"/>
      <c r="I114" s="36"/>
      <c r="J114" s="36"/>
      <c r="K114" s="36"/>
      <c r="L114" s="36"/>
    </row>
    <row r="115" spans="1:12">
      <c r="A115" s="36"/>
      <c r="B115" s="36"/>
      <c r="C115" s="36"/>
      <c r="D115" s="36"/>
      <c r="E115" s="36"/>
      <c r="F115" s="36"/>
      <c r="G115" s="36"/>
      <c r="H115" s="36"/>
      <c r="I115" s="36"/>
      <c r="J115" s="36"/>
      <c r="K115" s="36"/>
      <c r="L115" s="36"/>
    </row>
    <row r="116" spans="1:12">
      <c r="A116" s="36"/>
      <c r="B116" s="36"/>
      <c r="C116" s="36"/>
      <c r="D116" s="36"/>
      <c r="E116" s="36"/>
      <c r="F116" s="36"/>
      <c r="G116" s="36"/>
      <c r="H116" s="36"/>
      <c r="I116" s="36"/>
      <c r="J116" s="36"/>
      <c r="K116" s="36"/>
      <c r="L116" s="36"/>
    </row>
    <row r="117" spans="1:12">
      <c r="A117" s="36"/>
      <c r="B117" s="36"/>
      <c r="C117" s="36"/>
      <c r="D117" s="36"/>
      <c r="E117" s="36"/>
      <c r="F117" s="36"/>
      <c r="G117" s="36"/>
      <c r="H117" s="36"/>
      <c r="I117" s="36"/>
      <c r="J117" s="36"/>
      <c r="K117" s="36"/>
      <c r="L117" s="36"/>
    </row>
    <row r="118" spans="1:12">
      <c r="A118" s="36"/>
      <c r="B118" s="36"/>
      <c r="C118" s="36"/>
      <c r="D118" s="36"/>
      <c r="E118" s="36"/>
      <c r="F118" s="36"/>
      <c r="G118" s="36"/>
      <c r="H118" s="36"/>
      <c r="I118" s="36"/>
      <c r="J118" s="36"/>
      <c r="K118" s="36"/>
      <c r="L118" s="36"/>
    </row>
    <row r="119" spans="1:12">
      <c r="A119" s="36"/>
      <c r="B119" s="36"/>
      <c r="C119" s="36"/>
      <c r="D119" s="36"/>
      <c r="E119" s="36"/>
      <c r="F119" s="36"/>
      <c r="G119" s="36"/>
      <c r="H119" s="36"/>
      <c r="I119" s="36"/>
      <c r="J119" s="36"/>
      <c r="K119" s="36"/>
      <c r="L119" s="36"/>
    </row>
    <row r="120" spans="1:12">
      <c r="A120" s="36"/>
      <c r="B120" s="36"/>
      <c r="C120" s="36"/>
      <c r="D120" s="36"/>
      <c r="E120" s="36"/>
      <c r="F120" s="36"/>
      <c r="G120" s="36"/>
      <c r="H120" s="36"/>
      <c r="I120" s="36"/>
      <c r="J120" s="36"/>
      <c r="K120" s="36"/>
      <c r="L120" s="36"/>
    </row>
    <row r="121" spans="1:12">
      <c r="A121" s="36"/>
      <c r="B121" s="36"/>
      <c r="C121" s="36"/>
      <c r="D121" s="36"/>
      <c r="E121" s="36"/>
      <c r="F121" s="36"/>
      <c r="G121" s="36"/>
      <c r="H121" s="36"/>
      <c r="I121" s="36"/>
      <c r="J121" s="36"/>
      <c r="K121" s="36"/>
      <c r="L121" s="36"/>
    </row>
    <row r="122" spans="1:12">
      <c r="A122" s="36"/>
      <c r="B122" s="36"/>
      <c r="C122" s="36"/>
      <c r="D122" s="36"/>
      <c r="E122" s="36"/>
      <c r="F122" s="36"/>
      <c r="G122" s="36"/>
      <c r="H122" s="36"/>
      <c r="I122" s="36"/>
      <c r="J122" s="36"/>
      <c r="K122" s="36"/>
      <c r="L122" s="36"/>
    </row>
    <row r="123" spans="1:12">
      <c r="A123" s="36"/>
      <c r="B123" s="36"/>
      <c r="C123" s="36"/>
      <c r="D123" s="36"/>
      <c r="E123" s="36"/>
      <c r="F123" s="36"/>
      <c r="G123" s="36"/>
      <c r="H123" s="36"/>
      <c r="I123" s="36"/>
      <c r="J123" s="36"/>
      <c r="K123" s="36"/>
      <c r="L123" s="36"/>
    </row>
    <row r="124" spans="1:12">
      <c r="A124" s="36"/>
      <c r="B124" s="36"/>
      <c r="C124" s="36"/>
      <c r="D124" s="36"/>
      <c r="E124" s="36"/>
      <c r="F124" s="36"/>
      <c r="G124" s="36"/>
      <c r="H124" s="36"/>
      <c r="I124" s="36"/>
      <c r="J124" s="36"/>
      <c r="K124" s="36"/>
      <c r="L124" s="36"/>
    </row>
    <row r="125" spans="1:12">
      <c r="A125" s="36"/>
      <c r="B125" s="36"/>
      <c r="C125" s="36"/>
      <c r="D125" s="36"/>
      <c r="E125" s="36"/>
      <c r="F125" s="36"/>
      <c r="G125" s="36"/>
      <c r="H125" s="36"/>
      <c r="I125" s="36"/>
      <c r="J125" s="36"/>
      <c r="K125" s="36"/>
      <c r="L125" s="36"/>
    </row>
    <row r="126" spans="1:12">
      <c r="A126" s="36"/>
      <c r="B126" s="36"/>
      <c r="C126" s="36"/>
      <c r="D126" s="36"/>
      <c r="E126" s="36"/>
      <c r="F126" s="36"/>
      <c r="G126" s="36"/>
      <c r="H126" s="36"/>
      <c r="I126" s="36"/>
      <c r="J126" s="36"/>
      <c r="K126" s="36"/>
      <c r="L126" s="36"/>
    </row>
    <row r="127" spans="1:12">
      <c r="A127" s="36"/>
      <c r="B127" s="36"/>
      <c r="C127" s="36"/>
      <c r="D127" s="36"/>
      <c r="E127" s="36"/>
      <c r="F127" s="36"/>
      <c r="G127" s="36"/>
      <c r="H127" s="36"/>
      <c r="I127" s="36"/>
      <c r="J127" s="36"/>
      <c r="K127" s="36"/>
      <c r="L127" s="36"/>
    </row>
    <row r="128" spans="1:12">
      <c r="A128" s="36"/>
      <c r="B128" s="36"/>
      <c r="C128" s="36"/>
      <c r="D128" s="36"/>
      <c r="E128" s="36"/>
      <c r="F128" s="36"/>
      <c r="G128" s="36"/>
      <c r="H128" s="36"/>
      <c r="I128" s="36"/>
      <c r="J128" s="36"/>
      <c r="K128" s="36"/>
      <c r="L128" s="36"/>
    </row>
    <row r="129" spans="1:12">
      <c r="A129" s="36"/>
      <c r="B129" s="36"/>
      <c r="C129" s="36"/>
      <c r="D129" s="36"/>
      <c r="E129" s="36"/>
      <c r="F129" s="36"/>
      <c r="G129" s="36"/>
      <c r="H129" s="36"/>
      <c r="I129" s="36"/>
      <c r="J129" s="36"/>
      <c r="K129" s="36"/>
      <c r="L129" s="36"/>
    </row>
    <row r="130" spans="1:12">
      <c r="A130" s="36"/>
      <c r="B130" s="36"/>
      <c r="C130" s="36"/>
      <c r="D130" s="36"/>
      <c r="E130" s="36"/>
      <c r="F130" s="36"/>
      <c r="G130" s="36"/>
      <c r="H130" s="36"/>
      <c r="I130" s="36"/>
      <c r="J130" s="36"/>
      <c r="K130" s="36"/>
      <c r="L130" s="36"/>
    </row>
    <row r="131" spans="1:12">
      <c r="A131" s="36"/>
      <c r="B131" s="36"/>
      <c r="C131" s="36"/>
      <c r="D131" s="36"/>
      <c r="E131" s="36"/>
      <c r="F131" s="36"/>
      <c r="G131" s="36"/>
      <c r="H131" s="36"/>
      <c r="I131" s="36"/>
      <c r="J131" s="36"/>
      <c r="K131" s="36"/>
      <c r="L131" s="36"/>
    </row>
    <row r="132" spans="1:12">
      <c r="A132" s="36"/>
      <c r="B132" s="36"/>
      <c r="C132" s="36"/>
      <c r="D132" s="36"/>
      <c r="E132" s="36"/>
      <c r="F132" s="36"/>
      <c r="G132" s="36"/>
      <c r="H132" s="36"/>
      <c r="I132" s="36"/>
      <c r="J132" s="36"/>
      <c r="K132" s="36"/>
      <c r="L132" s="36"/>
    </row>
    <row r="133" spans="1:12">
      <c r="A133" s="36"/>
      <c r="B133" s="36"/>
      <c r="C133" s="36"/>
      <c r="D133" s="36"/>
      <c r="E133" s="36"/>
      <c r="F133" s="36"/>
      <c r="G133" s="36"/>
      <c r="H133" s="36"/>
      <c r="I133" s="36"/>
      <c r="J133" s="36"/>
      <c r="K133" s="36"/>
      <c r="L133" s="36"/>
    </row>
    <row r="134" spans="1:12">
      <c r="A134" s="36"/>
      <c r="B134" s="36"/>
      <c r="C134" s="36"/>
      <c r="D134" s="36"/>
      <c r="E134" s="36"/>
      <c r="F134" s="36"/>
      <c r="G134" s="36"/>
      <c r="H134" s="36"/>
      <c r="I134" s="36"/>
      <c r="J134" s="36"/>
      <c r="K134" s="36"/>
      <c r="L134" s="36"/>
    </row>
    <row r="135" spans="1:12">
      <c r="A135" s="36"/>
      <c r="B135" s="36"/>
      <c r="C135" s="36"/>
      <c r="D135" s="36"/>
      <c r="E135" s="36"/>
      <c r="F135" s="36"/>
      <c r="G135" s="36"/>
      <c r="H135" s="36"/>
      <c r="I135" s="36"/>
      <c r="J135" s="36"/>
      <c r="K135" s="36"/>
      <c r="L135" s="36"/>
    </row>
    <row r="136" spans="1:12">
      <c r="A136" s="36"/>
      <c r="B136" s="36"/>
      <c r="C136" s="36"/>
      <c r="D136" s="36"/>
      <c r="E136" s="36"/>
      <c r="F136" s="36"/>
      <c r="G136" s="36"/>
      <c r="H136" s="36"/>
      <c r="I136" s="36"/>
      <c r="J136" s="36"/>
      <c r="K136" s="36"/>
      <c r="L136" s="36"/>
    </row>
    <row r="137" spans="1:12">
      <c r="A137" s="36"/>
      <c r="B137" s="36"/>
      <c r="C137" s="36"/>
      <c r="D137" s="36"/>
      <c r="E137" s="36"/>
      <c r="F137" s="36"/>
      <c r="G137" s="36"/>
      <c r="H137" s="36"/>
      <c r="I137" s="36"/>
      <c r="J137" s="36"/>
      <c r="K137" s="36"/>
      <c r="L137" s="36"/>
    </row>
    <row r="138" spans="1:12">
      <c r="A138" s="36"/>
      <c r="B138" s="36"/>
      <c r="C138" s="36"/>
      <c r="D138" s="36"/>
      <c r="E138" s="36"/>
      <c r="F138" s="36"/>
      <c r="G138" s="36"/>
      <c r="H138" s="36"/>
      <c r="I138" s="36"/>
      <c r="J138" s="36"/>
      <c r="K138" s="36"/>
      <c r="L138" s="36"/>
    </row>
    <row r="139" spans="1:12">
      <c r="A139" s="36"/>
      <c r="B139" s="36"/>
      <c r="C139" s="36"/>
      <c r="D139" s="36"/>
      <c r="E139" s="36"/>
      <c r="F139" s="36"/>
      <c r="G139" s="36"/>
      <c r="H139" s="36"/>
      <c r="I139" s="36"/>
      <c r="J139" s="36"/>
      <c r="K139" s="36"/>
      <c r="L139" s="36"/>
    </row>
    <row r="140" spans="1:12">
      <c r="A140" s="36"/>
      <c r="B140" s="36"/>
      <c r="C140" s="36"/>
      <c r="D140" s="36"/>
      <c r="E140" s="36"/>
      <c r="F140" s="36"/>
      <c r="G140" s="36"/>
      <c r="H140" s="36"/>
      <c r="I140" s="36"/>
      <c r="J140" s="36"/>
      <c r="K140" s="36"/>
      <c r="L140" s="36"/>
    </row>
    <row r="141" spans="1:12">
      <c r="A141" s="36"/>
      <c r="B141" s="36"/>
      <c r="C141" s="36"/>
      <c r="D141" s="36"/>
      <c r="E141" s="36"/>
      <c r="F141" s="36"/>
      <c r="G141" s="36"/>
      <c r="H141" s="36"/>
      <c r="I141" s="36"/>
      <c r="J141" s="36"/>
      <c r="K141" s="36"/>
      <c r="L141" s="36"/>
    </row>
    <row r="142" spans="1:12">
      <c r="A142" s="36"/>
      <c r="B142" s="36"/>
      <c r="C142" s="36"/>
      <c r="D142" s="36"/>
      <c r="E142" s="36"/>
      <c r="F142" s="36"/>
      <c r="G142" s="36"/>
      <c r="H142" s="36"/>
      <c r="I142" s="36"/>
      <c r="J142" s="36"/>
      <c r="K142" s="36"/>
      <c r="L142" s="36"/>
    </row>
    <row r="143" spans="1:12">
      <c r="A143" s="36"/>
      <c r="B143" s="36"/>
      <c r="C143" s="36"/>
      <c r="D143" s="36"/>
      <c r="E143" s="36"/>
      <c r="F143" s="36"/>
      <c r="G143" s="36"/>
      <c r="H143" s="36"/>
      <c r="I143" s="36"/>
      <c r="J143" s="36"/>
      <c r="K143" s="36"/>
      <c r="L143" s="36"/>
    </row>
    <row r="144" spans="1:12">
      <c r="A144" s="36"/>
      <c r="B144" s="36"/>
      <c r="C144" s="36"/>
      <c r="D144" s="36"/>
      <c r="E144" s="36"/>
      <c r="F144" s="36"/>
      <c r="G144" s="36"/>
      <c r="H144" s="36"/>
      <c r="I144" s="36"/>
      <c r="J144" s="36"/>
      <c r="K144" s="36"/>
      <c r="L144" s="36"/>
    </row>
    <row r="145" spans="1:12">
      <c r="A145" s="36"/>
      <c r="B145" s="36"/>
      <c r="C145" s="36"/>
      <c r="D145" s="36"/>
      <c r="E145" s="36"/>
      <c r="F145" s="36"/>
      <c r="G145" s="36"/>
      <c r="H145" s="36"/>
      <c r="I145" s="36"/>
      <c r="J145" s="36"/>
      <c r="K145" s="36"/>
      <c r="L145" s="36"/>
    </row>
    <row r="146" spans="1:12">
      <c r="A146" s="36"/>
      <c r="B146" s="36"/>
      <c r="C146" s="36"/>
      <c r="D146" s="36"/>
      <c r="E146" s="36"/>
      <c r="F146" s="36"/>
      <c r="G146" s="36"/>
      <c r="H146" s="36"/>
      <c r="I146" s="36"/>
      <c r="J146" s="36"/>
      <c r="K146" s="36"/>
      <c r="L146" s="36"/>
    </row>
    <row r="147" spans="1:12">
      <c r="A147" s="36"/>
      <c r="B147" s="36"/>
      <c r="C147" s="36"/>
      <c r="D147" s="36"/>
      <c r="E147" s="36"/>
      <c r="F147" s="36"/>
      <c r="G147" s="36"/>
      <c r="H147" s="36"/>
      <c r="I147" s="36"/>
      <c r="J147" s="36"/>
      <c r="K147" s="36"/>
      <c r="L147" s="36"/>
    </row>
    <row r="148" spans="1:12">
      <c r="A148" s="36"/>
      <c r="B148" s="36"/>
      <c r="C148" s="36"/>
      <c r="D148" s="36"/>
      <c r="E148" s="36"/>
      <c r="F148" s="36"/>
      <c r="G148" s="36"/>
      <c r="H148" s="36"/>
      <c r="I148" s="36"/>
      <c r="J148" s="36"/>
      <c r="K148" s="36"/>
      <c r="L148" s="36"/>
    </row>
    <row r="149" spans="1:12">
      <c r="A149" s="36"/>
      <c r="B149" s="36"/>
      <c r="C149" s="36"/>
      <c r="D149" s="36"/>
      <c r="E149" s="36"/>
      <c r="F149" s="36"/>
      <c r="G149" s="36"/>
      <c r="H149" s="36"/>
      <c r="I149" s="36"/>
      <c r="J149" s="36"/>
      <c r="K149" s="36"/>
      <c r="L149" s="36"/>
    </row>
    <row r="150" spans="1:12">
      <c r="A150" s="36"/>
      <c r="B150" s="36"/>
      <c r="C150" s="36"/>
      <c r="D150" s="36"/>
      <c r="E150" s="36"/>
      <c r="F150" s="36"/>
      <c r="G150" s="36"/>
      <c r="H150" s="36"/>
      <c r="I150" s="36"/>
      <c r="J150" s="36"/>
      <c r="K150" s="36"/>
      <c r="L150" s="36"/>
    </row>
    <row r="151" spans="1:12">
      <c r="A151" s="36"/>
      <c r="B151" s="36"/>
      <c r="C151" s="36"/>
      <c r="D151" s="36"/>
      <c r="E151" s="36"/>
      <c r="F151" s="36"/>
      <c r="G151" s="36"/>
      <c r="H151" s="36"/>
      <c r="I151" s="36"/>
      <c r="J151" s="36"/>
      <c r="K151" s="36"/>
      <c r="L151" s="36"/>
    </row>
    <row r="152" spans="1:12">
      <c r="A152" s="36"/>
      <c r="B152" s="36"/>
      <c r="C152" s="36"/>
      <c r="D152" s="36"/>
      <c r="E152" s="36"/>
      <c r="F152" s="36"/>
      <c r="G152" s="36"/>
      <c r="H152" s="36"/>
      <c r="I152" s="36"/>
      <c r="J152" s="36"/>
      <c r="K152" s="36"/>
      <c r="L152" s="36"/>
    </row>
    <row r="153" spans="1:12">
      <c r="A153" s="36"/>
      <c r="B153" s="36"/>
      <c r="C153" s="36"/>
      <c r="D153" s="36"/>
      <c r="E153" s="36"/>
      <c r="F153" s="36"/>
      <c r="G153" s="36"/>
      <c r="H153" s="36"/>
      <c r="I153" s="36"/>
      <c r="J153" s="36"/>
      <c r="K153" s="36"/>
      <c r="L153" s="36"/>
    </row>
    <row r="154" spans="1:12">
      <c r="A154" s="36"/>
      <c r="B154" s="36"/>
      <c r="C154" s="36"/>
      <c r="D154" s="36"/>
      <c r="E154" s="36"/>
      <c r="F154" s="36"/>
      <c r="G154" s="36"/>
      <c r="H154" s="36"/>
      <c r="I154" s="36"/>
      <c r="J154" s="36"/>
      <c r="K154" s="36"/>
      <c r="L154" s="36"/>
    </row>
    <row r="155" spans="1:12">
      <c r="A155" s="36"/>
      <c r="B155" s="36"/>
      <c r="C155" s="36"/>
      <c r="D155" s="36"/>
      <c r="E155" s="36"/>
      <c r="F155" s="36"/>
      <c r="G155" s="36"/>
      <c r="H155" s="36"/>
      <c r="I155" s="36"/>
      <c r="J155" s="36"/>
      <c r="K155" s="36"/>
      <c r="L155" s="36"/>
    </row>
    <row r="156" spans="1:12">
      <c r="A156" s="36"/>
      <c r="B156" s="36"/>
      <c r="C156" s="36"/>
      <c r="D156" s="36"/>
      <c r="E156" s="36"/>
      <c r="F156" s="36"/>
      <c r="G156" s="36"/>
      <c r="H156" s="36"/>
      <c r="I156" s="36"/>
      <c r="J156" s="36"/>
      <c r="K156" s="36"/>
      <c r="L156" s="36"/>
    </row>
    <row r="157" spans="1:12">
      <c r="A157" s="36"/>
      <c r="B157" s="36"/>
      <c r="C157" s="36"/>
      <c r="D157" s="36"/>
      <c r="E157" s="36"/>
      <c r="F157" s="36"/>
      <c r="G157" s="36"/>
      <c r="H157" s="36"/>
      <c r="I157" s="36"/>
      <c r="J157" s="36"/>
      <c r="K157" s="36"/>
      <c r="L157" s="36"/>
    </row>
    <row r="158" spans="1:12">
      <c r="A158" s="36"/>
      <c r="B158" s="36"/>
      <c r="C158" s="36"/>
      <c r="D158" s="36"/>
      <c r="E158" s="36"/>
      <c r="F158" s="36"/>
      <c r="G158" s="36"/>
      <c r="H158" s="36"/>
      <c r="I158" s="36"/>
      <c r="J158" s="36"/>
      <c r="K158" s="36"/>
      <c r="L158" s="36"/>
    </row>
    <row r="159" spans="1:12">
      <c r="A159" s="36"/>
      <c r="B159" s="36"/>
      <c r="C159" s="36"/>
      <c r="D159" s="36"/>
      <c r="E159" s="36"/>
      <c r="F159" s="36"/>
      <c r="G159" s="36"/>
      <c r="H159" s="36"/>
      <c r="I159" s="36"/>
      <c r="J159" s="36"/>
      <c r="K159" s="36"/>
      <c r="L159" s="36"/>
    </row>
    <row r="160" spans="1:12">
      <c r="A160" s="36"/>
      <c r="B160" s="36"/>
      <c r="C160" s="36"/>
      <c r="D160" s="36"/>
      <c r="E160" s="36"/>
      <c r="F160" s="36"/>
      <c r="G160" s="36"/>
      <c r="H160" s="36"/>
      <c r="I160" s="36"/>
      <c r="J160" s="36"/>
      <c r="K160" s="36"/>
      <c r="L160" s="36"/>
    </row>
    <row r="161" spans="1:12">
      <c r="A161" s="36"/>
      <c r="B161" s="36"/>
      <c r="C161" s="36"/>
      <c r="D161" s="36"/>
      <c r="E161" s="36"/>
      <c r="F161" s="36"/>
      <c r="G161" s="36"/>
      <c r="H161" s="36"/>
      <c r="I161" s="36"/>
      <c r="J161" s="36"/>
      <c r="K161" s="36"/>
      <c r="L161" s="36"/>
    </row>
    <row r="162" spans="1:12">
      <c r="A162" s="36"/>
      <c r="B162" s="36"/>
      <c r="C162" s="36"/>
      <c r="D162" s="36"/>
      <c r="E162" s="36"/>
      <c r="F162" s="36"/>
      <c r="G162" s="36"/>
      <c r="H162" s="36"/>
      <c r="I162" s="36"/>
      <c r="J162" s="36"/>
      <c r="K162" s="36"/>
      <c r="L162" s="36"/>
    </row>
    <row r="163" spans="1:12">
      <c r="A163" s="36"/>
      <c r="B163" s="36"/>
      <c r="C163" s="36"/>
      <c r="D163" s="36"/>
      <c r="E163" s="36"/>
      <c r="F163" s="36"/>
      <c r="G163" s="36"/>
      <c r="H163" s="36"/>
      <c r="I163" s="36"/>
      <c r="J163" s="36"/>
      <c r="K163" s="36"/>
      <c r="L163" s="36"/>
    </row>
    <row r="164" spans="1:12">
      <c r="A164" s="36"/>
      <c r="B164" s="36"/>
      <c r="C164" s="36"/>
      <c r="D164" s="36"/>
      <c r="E164" s="36"/>
      <c r="F164" s="36"/>
      <c r="G164" s="36"/>
      <c r="H164" s="36"/>
      <c r="I164" s="36"/>
      <c r="J164" s="36"/>
      <c r="K164" s="36"/>
      <c r="L164" s="36"/>
    </row>
    <row r="165" spans="1:12">
      <c r="A165" s="36"/>
      <c r="B165" s="36"/>
      <c r="C165" s="36"/>
      <c r="D165" s="36"/>
      <c r="E165" s="36"/>
      <c r="F165" s="36"/>
      <c r="G165" s="36"/>
      <c r="H165" s="36"/>
      <c r="I165" s="36"/>
      <c r="J165" s="36"/>
      <c r="K165" s="36"/>
      <c r="L165" s="36"/>
    </row>
    <row r="166" spans="1:12">
      <c r="A166" s="36"/>
      <c r="B166" s="36"/>
      <c r="C166" s="36"/>
      <c r="D166" s="36"/>
      <c r="E166" s="36"/>
      <c r="F166" s="36"/>
      <c r="G166" s="36"/>
      <c r="H166" s="36"/>
      <c r="I166" s="36"/>
      <c r="J166" s="36"/>
      <c r="K166" s="36"/>
      <c r="L166" s="36"/>
    </row>
    <row r="167" spans="1:12">
      <c r="A167" s="36"/>
      <c r="B167" s="36"/>
      <c r="C167" s="36"/>
      <c r="D167" s="36"/>
      <c r="E167" s="36"/>
      <c r="F167" s="36"/>
      <c r="G167" s="36"/>
      <c r="H167" s="36"/>
      <c r="I167" s="36"/>
      <c r="J167" s="36"/>
      <c r="K167" s="36"/>
      <c r="L167" s="36"/>
    </row>
    <row r="168" spans="1:12">
      <c r="A168" s="36"/>
      <c r="B168" s="36"/>
      <c r="C168" s="36"/>
      <c r="D168" s="36"/>
      <c r="E168" s="36"/>
      <c r="F168" s="36"/>
      <c r="G168" s="36"/>
      <c r="H168" s="36"/>
      <c r="I168" s="36"/>
      <c r="J168" s="36"/>
      <c r="K168" s="36"/>
      <c r="L168" s="36"/>
    </row>
    <row r="169" spans="1:12">
      <c r="A169" s="36"/>
      <c r="B169" s="36"/>
      <c r="C169" s="36"/>
      <c r="D169" s="36"/>
      <c r="E169" s="36"/>
      <c r="F169" s="36"/>
      <c r="G169" s="36"/>
      <c r="H169" s="36"/>
      <c r="I169" s="36"/>
      <c r="J169" s="36"/>
      <c r="K169" s="36"/>
      <c r="L169" s="36"/>
    </row>
    <row r="170" spans="1:12">
      <c r="A170" s="36"/>
      <c r="B170" s="36"/>
      <c r="C170" s="36"/>
      <c r="D170" s="36"/>
      <c r="E170" s="36"/>
      <c r="F170" s="36"/>
      <c r="G170" s="36"/>
      <c r="H170" s="36"/>
      <c r="I170" s="36"/>
      <c r="J170" s="36"/>
      <c r="K170" s="36"/>
      <c r="L170" s="36"/>
    </row>
    <row r="171" spans="1:12">
      <c r="A171" s="36"/>
      <c r="B171" s="36"/>
      <c r="C171" s="36"/>
      <c r="D171" s="36"/>
      <c r="E171" s="36"/>
      <c r="F171" s="36"/>
      <c r="G171" s="36"/>
      <c r="H171" s="36"/>
      <c r="I171" s="36"/>
      <c r="J171" s="36"/>
      <c r="K171" s="36"/>
      <c r="L171" s="36"/>
    </row>
    <row r="172" spans="1:12">
      <c r="A172" s="36"/>
      <c r="B172" s="36"/>
      <c r="C172" s="36"/>
      <c r="D172" s="36"/>
      <c r="E172" s="36"/>
      <c r="F172" s="36"/>
      <c r="G172" s="36"/>
      <c r="H172" s="36"/>
      <c r="I172" s="36"/>
      <c r="J172" s="36"/>
      <c r="K172" s="36"/>
      <c r="L172" s="36"/>
    </row>
    <row r="173" spans="1:12">
      <c r="A173" s="36"/>
      <c r="B173" s="36"/>
      <c r="C173" s="36"/>
      <c r="D173" s="36"/>
      <c r="E173" s="36"/>
      <c r="F173" s="36"/>
      <c r="G173" s="36"/>
      <c r="H173" s="36"/>
      <c r="I173" s="36"/>
      <c r="J173" s="36"/>
      <c r="K173" s="36"/>
      <c r="L173" s="36"/>
    </row>
    <row r="174" spans="1:12">
      <c r="A174" s="36"/>
      <c r="B174" s="36"/>
      <c r="C174" s="36"/>
      <c r="D174" s="36"/>
      <c r="E174" s="36"/>
      <c r="F174" s="36"/>
      <c r="G174" s="36"/>
      <c r="H174" s="36"/>
      <c r="I174" s="36"/>
      <c r="J174" s="36"/>
      <c r="K174" s="36"/>
      <c r="L174" s="36"/>
    </row>
    <row r="175" spans="1:12">
      <c r="A175" s="36"/>
      <c r="B175" s="36"/>
      <c r="C175" s="36"/>
      <c r="D175" s="36"/>
      <c r="E175" s="36"/>
      <c r="F175" s="36"/>
      <c r="G175" s="36"/>
      <c r="H175" s="36"/>
      <c r="I175" s="36"/>
      <c r="J175" s="36"/>
      <c r="K175" s="36"/>
      <c r="L175" s="36"/>
    </row>
    <row r="176" spans="1:12">
      <c r="A176" s="36"/>
      <c r="B176" s="36"/>
      <c r="C176" s="36"/>
      <c r="D176" s="36"/>
      <c r="E176" s="36"/>
      <c r="F176" s="36"/>
      <c r="G176" s="36"/>
      <c r="H176" s="36"/>
      <c r="I176" s="36"/>
      <c r="J176" s="36"/>
      <c r="K176" s="36"/>
      <c r="L176" s="36"/>
    </row>
    <row r="177" spans="1:12">
      <c r="A177" s="36"/>
      <c r="B177" s="36"/>
      <c r="C177" s="36"/>
      <c r="D177" s="36"/>
      <c r="E177" s="36"/>
      <c r="F177" s="36"/>
      <c r="G177" s="36"/>
      <c r="H177" s="36"/>
      <c r="I177" s="36"/>
      <c r="J177" s="36"/>
      <c r="K177" s="36"/>
      <c r="L177" s="36"/>
    </row>
    <row r="178" spans="1:12">
      <c r="A178" s="36"/>
      <c r="B178" s="36"/>
      <c r="C178" s="36"/>
      <c r="D178" s="36"/>
      <c r="E178" s="36"/>
      <c r="F178" s="36"/>
      <c r="G178" s="36"/>
      <c r="H178" s="36"/>
      <c r="I178" s="36"/>
      <c r="J178" s="36"/>
      <c r="K178" s="36"/>
      <c r="L178" s="36"/>
    </row>
    <row r="179" spans="1:12">
      <c r="A179" s="36"/>
      <c r="B179" s="36"/>
      <c r="C179" s="36"/>
      <c r="D179" s="36"/>
      <c r="E179" s="36"/>
      <c r="F179" s="36"/>
      <c r="G179" s="36"/>
      <c r="H179" s="36"/>
      <c r="I179" s="36"/>
      <c r="J179" s="36"/>
      <c r="K179" s="36"/>
      <c r="L179" s="36"/>
    </row>
    <row r="180" spans="1:12">
      <c r="A180" s="36"/>
      <c r="B180" s="36"/>
      <c r="C180" s="36"/>
      <c r="D180" s="36"/>
      <c r="E180" s="36"/>
      <c r="F180" s="36"/>
      <c r="G180" s="36"/>
      <c r="H180" s="36"/>
      <c r="I180" s="36"/>
      <c r="J180" s="36"/>
      <c r="K180" s="36"/>
      <c r="L180" s="36"/>
    </row>
    <row r="181" spans="1:12">
      <c r="A181" s="36"/>
      <c r="B181" s="36"/>
      <c r="C181" s="36"/>
      <c r="D181" s="36"/>
      <c r="E181" s="36"/>
      <c r="F181" s="36"/>
      <c r="G181" s="36"/>
      <c r="H181" s="36"/>
      <c r="I181" s="36"/>
      <c r="J181" s="36"/>
      <c r="K181" s="36"/>
      <c r="L181" s="36"/>
    </row>
    <row r="182" spans="1:12">
      <c r="A182" s="36"/>
      <c r="B182" s="36"/>
      <c r="C182" s="36"/>
      <c r="D182" s="36"/>
      <c r="E182" s="36"/>
      <c r="F182" s="36"/>
      <c r="G182" s="36"/>
      <c r="H182" s="36"/>
      <c r="I182" s="36"/>
      <c r="J182" s="36"/>
      <c r="K182" s="36"/>
      <c r="L182" s="36"/>
    </row>
    <row r="183" spans="1:12">
      <c r="A183" s="36"/>
      <c r="B183" s="36"/>
      <c r="C183" s="36"/>
      <c r="D183" s="36"/>
      <c r="E183" s="36"/>
      <c r="F183" s="36"/>
      <c r="G183" s="36"/>
      <c r="H183" s="36"/>
      <c r="I183" s="36"/>
      <c r="J183" s="36"/>
      <c r="K183" s="36"/>
      <c r="L183" s="36"/>
    </row>
    <row r="184" spans="1:12">
      <c r="A184" s="36"/>
      <c r="B184" s="36"/>
      <c r="C184" s="36"/>
      <c r="D184" s="36"/>
      <c r="E184" s="36"/>
      <c r="F184" s="36"/>
      <c r="G184" s="36"/>
      <c r="H184" s="36"/>
      <c r="I184" s="36"/>
      <c r="J184" s="36"/>
      <c r="K184" s="36"/>
      <c r="L184" s="36"/>
    </row>
    <row r="185" spans="1:12">
      <c r="A185" s="36"/>
      <c r="B185" s="36"/>
      <c r="C185" s="36"/>
      <c r="D185" s="36"/>
      <c r="E185" s="36"/>
      <c r="F185" s="36"/>
      <c r="G185" s="36"/>
      <c r="H185" s="36"/>
      <c r="I185" s="36"/>
      <c r="J185" s="36"/>
      <c r="K185" s="36"/>
      <c r="L185" s="36"/>
    </row>
    <row r="186" spans="1:12">
      <c r="A186" s="36"/>
      <c r="B186" s="36"/>
      <c r="C186" s="36"/>
      <c r="D186" s="36"/>
      <c r="E186" s="36"/>
      <c r="F186" s="36"/>
      <c r="G186" s="36"/>
      <c r="H186" s="36"/>
      <c r="I186" s="36"/>
      <c r="J186" s="36"/>
      <c r="K186" s="36"/>
      <c r="L186" s="36"/>
    </row>
    <row r="187" spans="1:12">
      <c r="A187" s="36"/>
      <c r="B187" s="36"/>
      <c r="C187" s="36"/>
      <c r="D187" s="36"/>
      <c r="E187" s="36"/>
      <c r="F187" s="36"/>
      <c r="G187" s="36"/>
      <c r="H187" s="36"/>
      <c r="I187" s="36"/>
      <c r="J187" s="36"/>
      <c r="K187" s="36"/>
      <c r="L187" s="36"/>
    </row>
    <row r="188" spans="1:12">
      <c r="A188" s="36"/>
      <c r="B188" s="36"/>
      <c r="C188" s="36"/>
      <c r="D188" s="36"/>
      <c r="E188" s="36"/>
      <c r="F188" s="36"/>
      <c r="G188" s="36"/>
      <c r="H188" s="36"/>
      <c r="I188" s="36"/>
      <c r="J188" s="36"/>
      <c r="K188" s="36"/>
      <c r="L188" s="36"/>
    </row>
    <row r="189" spans="1:12">
      <c r="A189" s="36"/>
      <c r="B189" s="36"/>
      <c r="C189" s="36"/>
      <c r="D189" s="36"/>
      <c r="E189" s="36"/>
      <c r="F189" s="36"/>
      <c r="G189" s="36"/>
      <c r="H189" s="36"/>
      <c r="I189" s="36"/>
      <c r="J189" s="36"/>
      <c r="K189" s="36"/>
      <c r="L189" s="36"/>
    </row>
    <row r="190" spans="1:12">
      <c r="A190" s="36"/>
      <c r="B190" s="36"/>
      <c r="C190" s="36"/>
      <c r="D190" s="36"/>
      <c r="E190" s="36"/>
      <c r="F190" s="36"/>
      <c r="G190" s="36"/>
      <c r="H190" s="36"/>
      <c r="I190" s="36"/>
      <c r="J190" s="36"/>
      <c r="K190" s="36"/>
      <c r="L190" s="36"/>
    </row>
    <row r="191" spans="1:12">
      <c r="A191" s="36"/>
      <c r="B191" s="36"/>
      <c r="C191" s="36"/>
      <c r="D191" s="36"/>
      <c r="E191" s="36"/>
      <c r="F191" s="36"/>
      <c r="G191" s="36"/>
      <c r="H191" s="36"/>
      <c r="I191" s="36"/>
      <c r="J191" s="36"/>
      <c r="K191" s="36"/>
      <c r="L191" s="36"/>
    </row>
    <row r="192" spans="1:12">
      <c r="A192" s="36"/>
      <c r="B192" s="36"/>
      <c r="C192" s="36"/>
      <c r="D192" s="36"/>
      <c r="E192" s="36"/>
      <c r="F192" s="36"/>
      <c r="G192" s="36"/>
      <c r="H192" s="36"/>
      <c r="I192" s="36"/>
      <c r="J192" s="36"/>
      <c r="K192" s="36"/>
      <c r="L192" s="36"/>
    </row>
    <row r="193" spans="1:12">
      <c r="A193" s="36"/>
      <c r="B193" s="36"/>
      <c r="C193" s="36"/>
      <c r="D193" s="36"/>
      <c r="E193" s="36"/>
      <c r="F193" s="36"/>
      <c r="G193" s="36"/>
      <c r="H193" s="36"/>
      <c r="I193" s="36"/>
      <c r="J193" s="36"/>
      <c r="K193" s="36"/>
      <c r="L193" s="36"/>
    </row>
    <row r="194" spans="1:12">
      <c r="A194" s="36"/>
      <c r="B194" s="36"/>
      <c r="C194" s="36"/>
      <c r="D194" s="36"/>
      <c r="E194" s="36"/>
      <c r="F194" s="36"/>
      <c r="G194" s="36"/>
      <c r="H194" s="36"/>
      <c r="I194" s="36"/>
      <c r="J194" s="36"/>
      <c r="K194" s="36"/>
      <c r="L194" s="36"/>
    </row>
    <row r="195" spans="1:12">
      <c r="A195" s="36"/>
      <c r="B195" s="36"/>
      <c r="C195" s="36"/>
      <c r="D195" s="36"/>
      <c r="E195" s="36"/>
      <c r="F195" s="36"/>
      <c r="G195" s="36"/>
      <c r="H195" s="36"/>
      <c r="I195" s="36"/>
      <c r="J195" s="36"/>
      <c r="K195" s="36"/>
      <c r="L195" s="36"/>
    </row>
    <row r="196" spans="1:12">
      <c r="A196" s="36"/>
      <c r="B196" s="36"/>
      <c r="C196" s="36"/>
      <c r="D196" s="36"/>
      <c r="E196" s="36"/>
      <c r="F196" s="36"/>
      <c r="G196" s="36"/>
      <c r="H196" s="36"/>
      <c r="I196" s="36"/>
      <c r="J196" s="36"/>
      <c r="K196" s="36"/>
      <c r="L196" s="36"/>
    </row>
    <row r="197" spans="1:12">
      <c r="A197" s="36"/>
      <c r="B197" s="36"/>
      <c r="C197" s="36"/>
      <c r="D197" s="36"/>
      <c r="E197" s="36"/>
      <c r="F197" s="36"/>
      <c r="G197" s="36"/>
      <c r="H197" s="36"/>
      <c r="I197" s="36"/>
      <c r="J197" s="36"/>
      <c r="K197" s="36"/>
      <c r="L197" s="36"/>
    </row>
    <row r="198" spans="1:12">
      <c r="A198" s="36"/>
      <c r="B198" s="36"/>
      <c r="C198" s="36"/>
      <c r="D198" s="36"/>
      <c r="E198" s="36"/>
      <c r="F198" s="36"/>
      <c r="G198" s="36"/>
      <c r="H198" s="36"/>
      <c r="I198" s="36"/>
      <c r="J198" s="36"/>
      <c r="K198" s="36"/>
      <c r="L198" s="36"/>
    </row>
    <row r="199" spans="1:12">
      <c r="A199" s="36"/>
      <c r="B199" s="36"/>
      <c r="C199" s="36"/>
      <c r="D199" s="36"/>
      <c r="E199" s="36"/>
      <c r="F199" s="36"/>
      <c r="G199" s="36"/>
      <c r="H199" s="36"/>
      <c r="I199" s="36"/>
      <c r="J199" s="36"/>
      <c r="K199" s="36"/>
      <c r="L199" s="36"/>
    </row>
    <row r="200" spans="1:12">
      <c r="A200" s="36"/>
      <c r="B200" s="36"/>
      <c r="C200" s="36"/>
      <c r="D200" s="36"/>
      <c r="E200" s="36"/>
      <c r="F200" s="36"/>
      <c r="G200" s="36"/>
      <c r="H200" s="36"/>
      <c r="I200" s="36"/>
      <c r="J200" s="36"/>
      <c r="K200" s="36"/>
      <c r="L200" s="36"/>
    </row>
    <row r="201" spans="1:12">
      <c r="A201" s="36"/>
      <c r="B201" s="36"/>
      <c r="C201" s="36"/>
      <c r="D201" s="36"/>
      <c r="E201" s="36"/>
      <c r="F201" s="36"/>
      <c r="G201" s="36"/>
      <c r="H201" s="36"/>
      <c r="I201" s="36"/>
      <c r="J201" s="36"/>
      <c r="K201" s="36"/>
      <c r="L201" s="36"/>
    </row>
  </sheetData>
  <mergeCells count="3">
    <mergeCell ref="A2:L2"/>
    <mergeCell ref="A3:L3"/>
    <mergeCell ref="A27:B27"/>
  </mergeCells>
  <hyperlinks>
    <hyperlink ref="A1" location="'索引目录'!I20" display="返回索引页"/>
    <hyperlink ref="B1" location="'非流动负债汇总 '!B6" display="返回"/>
  </hyperlinks>
  <pageMargins left="0.7" right="0.7" top="0.75" bottom="0.75" header="0.3" footer="0.3"/>
  <pageSetup paperSize="9" scale="97" orientation="landscape"/>
  <headerFooter/>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01"/>
  <sheetViews>
    <sheetView showGridLines="0" workbookViewId="0">
      <selection activeCell="A1" sqref="A1"/>
    </sheetView>
  </sheetViews>
  <sheetFormatPr defaultColWidth="9.81481481481481" defaultRowHeight="14.4"/>
  <cols>
    <col min="1" max="1" width="7" customWidth="1"/>
    <col min="2" max="2" width="33" customWidth="1"/>
    <col min="3" max="5" width="13" customWidth="1"/>
    <col min="6" max="6" width="10" customWidth="1"/>
    <col min="7" max="7" width="15" customWidth="1"/>
    <col min="8" max="9" width="18" customWidth="1"/>
    <col min="10" max="10" width="14" customWidth="1"/>
    <col min="11" max="20" width="9" customWidth="1"/>
  </cols>
  <sheetData>
    <row r="1" ht="15.6" spans="1:20">
      <c r="A1" s="13" t="s">
        <v>86</v>
      </c>
      <c r="B1" s="14" t="s">
        <v>250</v>
      </c>
      <c r="C1" s="15"/>
      <c r="D1" s="15"/>
      <c r="E1" s="15"/>
      <c r="F1" s="15"/>
      <c r="G1" s="15"/>
      <c r="H1" s="15"/>
      <c r="I1" s="15"/>
      <c r="J1" s="15"/>
      <c r="K1" s="36"/>
      <c r="L1" s="36"/>
      <c r="M1" s="36"/>
      <c r="N1" s="36"/>
      <c r="O1" s="36"/>
      <c r="P1" s="36"/>
      <c r="Q1" s="36"/>
      <c r="R1" s="36"/>
      <c r="S1" s="36"/>
      <c r="T1" s="36"/>
    </row>
    <row r="2" ht="21" customHeight="1" spans="1:20">
      <c r="A2" s="78" t="s">
        <v>2057</v>
      </c>
      <c r="B2" s="39"/>
      <c r="C2" s="39"/>
      <c r="D2" s="39"/>
      <c r="E2" s="39"/>
      <c r="F2" s="39"/>
      <c r="G2" s="39"/>
      <c r="H2" s="39"/>
      <c r="I2" s="39"/>
      <c r="J2" s="39"/>
      <c r="K2" s="36"/>
      <c r="L2" s="36"/>
      <c r="M2" s="36"/>
      <c r="N2" s="36"/>
      <c r="O2" s="36"/>
      <c r="P2" s="36"/>
      <c r="Q2" s="36"/>
      <c r="R2" s="36"/>
      <c r="S2" s="36"/>
      <c r="T2" s="36"/>
    </row>
    <row r="3" ht="14.25" customHeight="1" spans="1:20">
      <c r="A3" s="40" t="e">
        <f>CONCATENATE(#REF!,#REF!,#REF!,#REF!,#REF!,#REF!,#REF!)</f>
        <v>#REF!</v>
      </c>
      <c r="B3" s="40"/>
      <c r="C3" s="40"/>
      <c r="D3" s="40"/>
      <c r="E3" s="40"/>
      <c r="F3" s="40"/>
      <c r="G3" s="40"/>
      <c r="H3" s="40"/>
      <c r="I3" s="38"/>
      <c r="J3" s="38"/>
      <c r="K3" s="36"/>
      <c r="L3" s="36"/>
      <c r="M3" s="36"/>
      <c r="N3" s="36"/>
      <c r="O3" s="36"/>
      <c r="P3" s="36"/>
      <c r="Q3" s="36"/>
      <c r="R3" s="36"/>
      <c r="S3" s="36"/>
      <c r="T3" s="36"/>
    </row>
    <row r="4" ht="15.75" customHeight="1" spans="1:20">
      <c r="A4" s="41" t="e">
        <f>#REF!&amp;#REF!</f>
        <v>#REF!</v>
      </c>
      <c r="B4" s="36"/>
      <c r="C4" s="36"/>
      <c r="D4" s="36"/>
      <c r="E4" s="36"/>
      <c r="F4" s="36"/>
      <c r="G4" s="36"/>
      <c r="H4" s="36"/>
      <c r="I4" s="36"/>
      <c r="J4" s="42" t="s">
        <v>119</v>
      </c>
      <c r="K4" s="36"/>
      <c r="L4" s="36"/>
      <c r="M4" s="36"/>
      <c r="N4" s="36"/>
      <c r="O4" s="36"/>
      <c r="P4" s="36"/>
      <c r="Q4" s="36"/>
      <c r="R4" s="36"/>
      <c r="S4" s="36"/>
      <c r="T4" s="36"/>
    </row>
    <row r="5" ht="15.75" customHeight="1" spans="1:20">
      <c r="A5" s="43" t="s">
        <v>183</v>
      </c>
      <c r="B5" s="43" t="s">
        <v>2058</v>
      </c>
      <c r="C5" s="43" t="s">
        <v>626</v>
      </c>
      <c r="D5" s="43" t="s">
        <v>425</v>
      </c>
      <c r="E5" s="43" t="s">
        <v>627</v>
      </c>
      <c r="F5" s="43" t="s">
        <v>2059</v>
      </c>
      <c r="G5" s="44" t="s">
        <v>333</v>
      </c>
      <c r="H5" s="45" t="s">
        <v>334</v>
      </c>
      <c r="I5" s="43" t="s">
        <v>335</v>
      </c>
      <c r="J5" s="52" t="s">
        <v>2060</v>
      </c>
      <c r="K5" s="36"/>
      <c r="L5" s="36"/>
      <c r="M5" s="36"/>
      <c r="N5" s="36"/>
      <c r="O5" s="36"/>
      <c r="P5" s="36"/>
      <c r="Q5" s="36"/>
      <c r="R5" s="36"/>
      <c r="S5" s="36"/>
      <c r="T5" s="36"/>
    </row>
    <row r="6" ht="15.75" customHeight="1" spans="1:20">
      <c r="A6" s="46"/>
      <c r="B6" s="47"/>
      <c r="C6" s="46"/>
      <c r="D6" s="46"/>
      <c r="E6" s="46"/>
      <c r="F6" s="46"/>
      <c r="G6" s="55"/>
      <c r="H6" s="57"/>
      <c r="I6" s="56"/>
      <c r="J6" s="47"/>
      <c r="K6" s="36"/>
      <c r="L6" s="36"/>
      <c r="M6" s="36"/>
      <c r="N6" s="36"/>
      <c r="O6" s="36"/>
      <c r="P6" s="36"/>
      <c r="Q6" s="36"/>
      <c r="R6" s="36"/>
      <c r="S6" s="36"/>
      <c r="T6" s="36"/>
    </row>
    <row r="7" ht="15.75" customHeight="1" spans="1:20">
      <c r="A7" s="46"/>
      <c r="B7" s="47"/>
      <c r="C7" s="46"/>
      <c r="D7" s="46"/>
      <c r="E7" s="46"/>
      <c r="F7" s="46"/>
      <c r="G7" s="55"/>
      <c r="H7" s="57"/>
      <c r="I7" s="56"/>
      <c r="J7" s="47"/>
      <c r="K7" s="36"/>
      <c r="L7" s="36"/>
      <c r="M7" s="36"/>
      <c r="N7" s="36"/>
      <c r="O7" s="36"/>
      <c r="P7" s="36"/>
      <c r="Q7" s="36"/>
      <c r="R7" s="36"/>
      <c r="S7" s="36"/>
      <c r="T7" s="36"/>
    </row>
    <row r="8" ht="15.75" customHeight="1" spans="1:20">
      <c r="A8" s="46"/>
      <c r="B8" s="47"/>
      <c r="C8" s="46"/>
      <c r="D8" s="46"/>
      <c r="E8" s="46"/>
      <c r="F8" s="46"/>
      <c r="G8" s="55"/>
      <c r="H8" s="57"/>
      <c r="I8" s="56"/>
      <c r="J8" s="47"/>
      <c r="K8" s="36"/>
      <c r="L8" s="36"/>
      <c r="M8" s="36"/>
      <c r="N8" s="36"/>
      <c r="O8" s="36"/>
      <c r="P8" s="36"/>
      <c r="Q8" s="36"/>
      <c r="R8" s="36"/>
      <c r="S8" s="36"/>
      <c r="T8" s="36"/>
    </row>
    <row r="9" ht="15.75" customHeight="1" spans="1:20">
      <c r="A9" s="46"/>
      <c r="B9" s="47"/>
      <c r="C9" s="46"/>
      <c r="D9" s="46"/>
      <c r="E9" s="46"/>
      <c r="F9" s="46"/>
      <c r="G9" s="55"/>
      <c r="H9" s="57"/>
      <c r="I9" s="56"/>
      <c r="J9" s="47"/>
      <c r="K9" s="36"/>
      <c r="L9" s="36"/>
      <c r="M9" s="36"/>
      <c r="N9" s="36"/>
      <c r="O9" s="36"/>
      <c r="P9" s="36"/>
      <c r="Q9" s="36"/>
      <c r="R9" s="36"/>
      <c r="S9" s="36"/>
      <c r="T9" s="36"/>
    </row>
    <row r="10" ht="15.75" customHeight="1" spans="1:20">
      <c r="A10" s="46"/>
      <c r="B10" s="47"/>
      <c r="C10" s="46"/>
      <c r="D10" s="46"/>
      <c r="E10" s="46"/>
      <c r="F10" s="46"/>
      <c r="G10" s="55"/>
      <c r="H10" s="57"/>
      <c r="I10" s="56"/>
      <c r="J10" s="47"/>
      <c r="K10" s="36"/>
      <c r="L10" s="36"/>
      <c r="M10" s="36"/>
      <c r="N10" s="36"/>
      <c r="O10" s="36"/>
      <c r="P10" s="36"/>
      <c r="Q10" s="36"/>
      <c r="R10" s="36"/>
      <c r="S10" s="36"/>
      <c r="T10" s="36"/>
    </row>
    <row r="11" ht="15.75" customHeight="1" spans="1:20">
      <c r="A11" s="46"/>
      <c r="B11" s="47"/>
      <c r="C11" s="46"/>
      <c r="D11" s="46"/>
      <c r="E11" s="46"/>
      <c r="F11" s="46"/>
      <c r="G11" s="55"/>
      <c r="H11" s="57"/>
      <c r="I11" s="56"/>
      <c r="J11" s="47"/>
      <c r="K11" s="36"/>
      <c r="L11" s="36"/>
      <c r="M11" s="36"/>
      <c r="N11" s="36"/>
      <c r="O11" s="36"/>
      <c r="P11" s="36"/>
      <c r="Q11" s="36"/>
      <c r="R11" s="36"/>
      <c r="S11" s="36"/>
      <c r="T11" s="36"/>
    </row>
    <row r="12" ht="15.75" customHeight="1" spans="1:20">
      <c r="A12" s="46"/>
      <c r="B12" s="47"/>
      <c r="C12" s="46"/>
      <c r="D12" s="46"/>
      <c r="E12" s="46"/>
      <c r="F12" s="46"/>
      <c r="G12" s="55"/>
      <c r="H12" s="57"/>
      <c r="I12" s="56"/>
      <c r="J12" s="47"/>
      <c r="K12" s="36"/>
      <c r="L12" s="36"/>
      <c r="M12" s="36"/>
      <c r="N12" s="36"/>
      <c r="O12" s="36"/>
      <c r="P12" s="36"/>
      <c r="Q12" s="36"/>
      <c r="R12" s="36"/>
      <c r="S12" s="36"/>
      <c r="T12" s="36"/>
    </row>
    <row r="13" ht="15.75" customHeight="1" spans="1:20">
      <c r="A13" s="46"/>
      <c r="B13" s="47"/>
      <c r="C13" s="46"/>
      <c r="D13" s="46"/>
      <c r="E13" s="46"/>
      <c r="F13" s="46"/>
      <c r="G13" s="55"/>
      <c r="H13" s="57"/>
      <c r="I13" s="56"/>
      <c r="J13" s="47"/>
      <c r="K13" s="36"/>
      <c r="L13" s="36"/>
      <c r="M13" s="36"/>
      <c r="N13" s="36"/>
      <c r="O13" s="36"/>
      <c r="P13" s="36"/>
      <c r="Q13" s="36"/>
      <c r="R13" s="36"/>
      <c r="S13" s="36"/>
      <c r="T13" s="36"/>
    </row>
    <row r="14" ht="15.75" customHeight="1" spans="1:20">
      <c r="A14" s="46"/>
      <c r="B14" s="47"/>
      <c r="C14" s="46"/>
      <c r="D14" s="46"/>
      <c r="E14" s="46"/>
      <c r="F14" s="46"/>
      <c r="G14" s="55"/>
      <c r="H14" s="57"/>
      <c r="I14" s="56"/>
      <c r="J14" s="47"/>
      <c r="K14" s="36"/>
      <c r="L14" s="36"/>
      <c r="M14" s="36"/>
      <c r="N14" s="36"/>
      <c r="O14" s="36"/>
      <c r="P14" s="36"/>
      <c r="Q14" s="36"/>
      <c r="R14" s="36"/>
      <c r="S14" s="36"/>
      <c r="T14" s="36"/>
    </row>
    <row r="15" ht="15.75" customHeight="1" spans="1:20">
      <c r="A15" s="46"/>
      <c r="B15" s="47"/>
      <c r="C15" s="46"/>
      <c r="D15" s="46"/>
      <c r="E15" s="46"/>
      <c r="F15" s="46"/>
      <c r="G15" s="55"/>
      <c r="H15" s="57"/>
      <c r="I15" s="56"/>
      <c r="J15" s="47"/>
      <c r="K15" s="36"/>
      <c r="L15" s="36"/>
      <c r="M15" s="36"/>
      <c r="N15" s="36"/>
      <c r="O15" s="36"/>
      <c r="P15" s="36"/>
      <c r="Q15" s="36"/>
      <c r="R15" s="36"/>
      <c r="S15" s="36"/>
      <c r="T15" s="36"/>
    </row>
    <row r="16" ht="15.75" customHeight="1" spans="1:20">
      <c r="A16" s="46"/>
      <c r="B16" s="47"/>
      <c r="C16" s="46"/>
      <c r="D16" s="46"/>
      <c r="E16" s="46"/>
      <c r="F16" s="46"/>
      <c r="G16" s="55"/>
      <c r="H16" s="57"/>
      <c r="I16" s="56"/>
      <c r="J16" s="47"/>
      <c r="K16" s="36"/>
      <c r="L16" s="36"/>
      <c r="M16" s="36"/>
      <c r="N16" s="36"/>
      <c r="O16" s="36"/>
      <c r="P16" s="36"/>
      <c r="Q16" s="36"/>
      <c r="R16" s="36"/>
      <c r="S16" s="36"/>
      <c r="T16" s="36"/>
    </row>
    <row r="17" ht="15.75" customHeight="1" spans="1:20">
      <c r="A17" s="46"/>
      <c r="B17" s="47"/>
      <c r="C17" s="46"/>
      <c r="D17" s="46"/>
      <c r="E17" s="46"/>
      <c r="F17" s="46"/>
      <c r="G17" s="55"/>
      <c r="H17" s="57"/>
      <c r="I17" s="56"/>
      <c r="J17" s="47"/>
      <c r="K17" s="36"/>
      <c r="L17" s="36"/>
      <c r="M17" s="36"/>
      <c r="N17" s="36"/>
      <c r="O17" s="36"/>
      <c r="P17" s="36"/>
      <c r="Q17" s="36"/>
      <c r="R17" s="36"/>
      <c r="S17" s="36"/>
      <c r="T17" s="36"/>
    </row>
    <row r="18" ht="15.75" customHeight="1" spans="1:20">
      <c r="A18" s="46"/>
      <c r="B18" s="47"/>
      <c r="C18" s="46"/>
      <c r="D18" s="46"/>
      <c r="E18" s="46"/>
      <c r="F18" s="46"/>
      <c r="G18" s="55"/>
      <c r="H18" s="57"/>
      <c r="I18" s="56"/>
      <c r="J18" s="47"/>
      <c r="K18" s="36"/>
      <c r="L18" s="36"/>
      <c r="M18" s="36"/>
      <c r="N18" s="36"/>
      <c r="O18" s="36"/>
      <c r="P18" s="36"/>
      <c r="Q18" s="36"/>
      <c r="R18" s="36"/>
      <c r="S18" s="36"/>
      <c r="T18" s="36"/>
    </row>
    <row r="19" ht="15.75" customHeight="1" spans="1:20">
      <c r="A19" s="46"/>
      <c r="B19" s="47"/>
      <c r="C19" s="46"/>
      <c r="D19" s="46"/>
      <c r="E19" s="46"/>
      <c r="F19" s="46"/>
      <c r="G19" s="55"/>
      <c r="H19" s="57"/>
      <c r="I19" s="56"/>
      <c r="J19" s="47"/>
      <c r="K19" s="36"/>
      <c r="L19" s="36"/>
      <c r="M19" s="36"/>
      <c r="N19" s="36"/>
      <c r="O19" s="36"/>
      <c r="P19" s="36"/>
      <c r="Q19" s="36"/>
      <c r="R19" s="36"/>
      <c r="S19" s="36"/>
      <c r="T19" s="36"/>
    </row>
    <row r="20" ht="15.75" customHeight="1" spans="1:20">
      <c r="A20" s="46"/>
      <c r="B20" s="47"/>
      <c r="C20" s="46"/>
      <c r="D20" s="46"/>
      <c r="E20" s="46"/>
      <c r="F20" s="46"/>
      <c r="G20" s="55"/>
      <c r="H20" s="57"/>
      <c r="I20" s="56"/>
      <c r="J20" s="47"/>
      <c r="K20" s="36"/>
      <c r="L20" s="36"/>
      <c r="M20" s="36"/>
      <c r="N20" s="36"/>
      <c r="O20" s="36"/>
      <c r="P20" s="36"/>
      <c r="Q20" s="36"/>
      <c r="R20" s="36"/>
      <c r="S20" s="36"/>
      <c r="T20" s="36"/>
    </row>
    <row r="21" ht="15.75" customHeight="1" spans="1:20">
      <c r="A21" s="46"/>
      <c r="B21" s="47"/>
      <c r="C21" s="46"/>
      <c r="D21" s="46"/>
      <c r="E21" s="46"/>
      <c r="F21" s="46"/>
      <c r="G21" s="55"/>
      <c r="H21" s="57"/>
      <c r="I21" s="56"/>
      <c r="J21" s="47"/>
      <c r="K21" s="36"/>
      <c r="L21" s="36"/>
      <c r="M21" s="36"/>
      <c r="N21" s="36"/>
      <c r="O21" s="36"/>
      <c r="P21" s="36"/>
      <c r="Q21" s="36"/>
      <c r="R21" s="36"/>
      <c r="S21" s="36"/>
      <c r="T21" s="36"/>
    </row>
    <row r="22" ht="15.75" customHeight="1" spans="1:20">
      <c r="A22" s="46"/>
      <c r="B22" s="47"/>
      <c r="C22" s="46"/>
      <c r="D22" s="46"/>
      <c r="E22" s="46"/>
      <c r="F22" s="46"/>
      <c r="G22" s="55"/>
      <c r="H22" s="57"/>
      <c r="I22" s="56"/>
      <c r="J22" s="47"/>
      <c r="K22" s="36"/>
      <c r="L22" s="36"/>
      <c r="M22" s="36"/>
      <c r="N22" s="36"/>
      <c r="O22" s="36"/>
      <c r="P22" s="36"/>
      <c r="Q22" s="36"/>
      <c r="R22" s="36"/>
      <c r="S22" s="36"/>
      <c r="T22" s="36"/>
    </row>
    <row r="23" ht="15.75" customHeight="1" spans="1:20">
      <c r="A23" s="46"/>
      <c r="B23" s="47"/>
      <c r="C23" s="46"/>
      <c r="D23" s="46"/>
      <c r="E23" s="46"/>
      <c r="F23" s="46"/>
      <c r="G23" s="55"/>
      <c r="H23" s="57"/>
      <c r="I23" s="56"/>
      <c r="J23" s="47"/>
      <c r="K23" s="36"/>
      <c r="L23" s="36"/>
      <c r="M23" s="36"/>
      <c r="N23" s="36"/>
      <c r="O23" s="36"/>
      <c r="P23" s="36"/>
      <c r="Q23" s="36"/>
      <c r="R23" s="36"/>
      <c r="S23" s="36"/>
      <c r="T23" s="36"/>
    </row>
    <row r="24" ht="15.75" customHeight="1" spans="1:20">
      <c r="A24" s="46"/>
      <c r="B24" s="47"/>
      <c r="C24" s="46"/>
      <c r="D24" s="46"/>
      <c r="E24" s="46"/>
      <c r="F24" s="46"/>
      <c r="G24" s="55"/>
      <c r="H24" s="57"/>
      <c r="I24" s="56"/>
      <c r="J24" s="47"/>
      <c r="K24" s="36"/>
      <c r="L24" s="36"/>
      <c r="M24" s="36"/>
      <c r="N24" s="36"/>
      <c r="O24" s="36"/>
      <c r="P24" s="36"/>
      <c r="Q24" s="36"/>
      <c r="R24" s="36"/>
      <c r="S24" s="36"/>
      <c r="T24" s="36"/>
    </row>
    <row r="25" ht="15.75" customHeight="1" spans="1:20">
      <c r="A25" s="46"/>
      <c r="B25" s="47"/>
      <c r="C25" s="46"/>
      <c r="D25" s="46"/>
      <c r="E25" s="46"/>
      <c r="F25" s="46"/>
      <c r="G25" s="55"/>
      <c r="H25" s="57"/>
      <c r="I25" s="56"/>
      <c r="J25" s="47"/>
      <c r="K25" s="36"/>
      <c r="L25" s="36"/>
      <c r="M25" s="36"/>
      <c r="N25" s="36"/>
      <c r="O25" s="36"/>
      <c r="P25" s="36"/>
      <c r="Q25" s="36"/>
      <c r="R25" s="36"/>
      <c r="S25" s="36"/>
      <c r="T25" s="36"/>
    </row>
    <row r="26" ht="15.75" customHeight="1" spans="1:20">
      <c r="A26" s="46"/>
      <c r="B26" s="47"/>
      <c r="C26" s="46"/>
      <c r="D26" s="46"/>
      <c r="E26" s="46"/>
      <c r="F26" s="46"/>
      <c r="G26" s="55"/>
      <c r="H26" s="57"/>
      <c r="I26" s="56"/>
      <c r="J26" s="47"/>
      <c r="K26" s="36"/>
      <c r="L26" s="36"/>
      <c r="M26" s="36"/>
      <c r="N26" s="36"/>
      <c r="O26" s="36"/>
      <c r="P26" s="36"/>
      <c r="Q26" s="36"/>
      <c r="R26" s="36"/>
      <c r="S26" s="36"/>
      <c r="T26" s="36"/>
    </row>
    <row r="27" ht="15.75" customHeight="1" spans="1:20">
      <c r="A27" s="52" t="s">
        <v>1862</v>
      </c>
      <c r="B27" s="72"/>
      <c r="C27" s="46"/>
      <c r="D27" s="46"/>
      <c r="E27" s="46"/>
      <c r="F27" s="46"/>
      <c r="G27" s="55">
        <f>SUM(G6:G26)</f>
        <v>0</v>
      </c>
      <c r="H27" s="57">
        <f>SUM(H6:H26)</f>
        <v>0</v>
      </c>
      <c r="I27" s="56">
        <f>SUM(I6:I26)</f>
        <v>0</v>
      </c>
      <c r="J27" s="79"/>
      <c r="K27" s="80"/>
      <c r="L27" s="80"/>
      <c r="M27" s="80"/>
      <c r="N27" s="80"/>
      <c r="O27" s="80"/>
      <c r="P27" s="80"/>
      <c r="Q27" s="80"/>
      <c r="R27" s="80"/>
      <c r="S27" s="80"/>
      <c r="T27" s="80"/>
    </row>
    <row r="28" ht="15.75" customHeight="1" spans="1:20">
      <c r="A28" s="54" t="e">
        <f>#REF!&amp;#REF!</f>
        <v>#REF!</v>
      </c>
      <c r="B28" s="36"/>
      <c r="C28" s="36"/>
      <c r="D28" s="36"/>
      <c r="E28" s="36"/>
      <c r="F28" s="36"/>
      <c r="G28" s="36"/>
      <c r="H28" s="41"/>
      <c r="I28" s="41" t="e">
        <f>"评估人员："&amp;#REF!</f>
        <v>#REF!</v>
      </c>
      <c r="J28" s="36"/>
      <c r="K28" s="36"/>
      <c r="L28" s="36"/>
      <c r="M28" s="36"/>
      <c r="N28" s="36"/>
      <c r="O28" s="36"/>
      <c r="P28" s="36"/>
      <c r="Q28" s="36"/>
      <c r="R28" s="36"/>
      <c r="S28" s="36"/>
      <c r="T28" s="36"/>
    </row>
    <row r="29" ht="15.75" customHeight="1" spans="1:20">
      <c r="A29" s="54" t="e">
        <f>CONCATENATE(#REF!,#REF!,#REF!,#REF!,#REF!,#REF!,#REF!)</f>
        <v>#REF!</v>
      </c>
      <c r="B29" s="36"/>
      <c r="C29" s="36"/>
      <c r="D29" s="36"/>
      <c r="E29" s="36"/>
      <c r="F29" s="36"/>
      <c r="G29" s="36"/>
      <c r="H29" s="36"/>
      <c r="I29" s="36"/>
      <c r="J29" s="36"/>
      <c r="K29" s="36"/>
      <c r="L29" s="36"/>
      <c r="M29" s="36"/>
      <c r="N29" s="36"/>
      <c r="O29" s="36"/>
      <c r="P29" s="36"/>
      <c r="Q29" s="36"/>
      <c r="R29" s="36"/>
      <c r="S29" s="36"/>
      <c r="T29" s="36"/>
    </row>
    <row r="30" spans="1:20">
      <c r="A30" s="36"/>
      <c r="B30" s="36"/>
      <c r="C30" s="36"/>
      <c r="D30" s="36"/>
      <c r="E30" s="36"/>
      <c r="F30" s="36"/>
      <c r="G30" s="36"/>
      <c r="H30" s="36"/>
      <c r="I30" s="36"/>
      <c r="J30" s="36"/>
      <c r="K30" s="36"/>
      <c r="L30" s="36"/>
      <c r="M30" s="36"/>
      <c r="N30" s="36"/>
      <c r="O30" s="36"/>
      <c r="P30" s="36"/>
      <c r="Q30" s="36"/>
      <c r="R30" s="36"/>
      <c r="S30" s="36"/>
      <c r="T30" s="36"/>
    </row>
    <row r="31" spans="1:20">
      <c r="A31" s="36"/>
      <c r="B31" s="36"/>
      <c r="C31" s="36"/>
      <c r="D31" s="36"/>
      <c r="E31" s="36"/>
      <c r="F31" s="36"/>
      <c r="G31" s="36"/>
      <c r="H31" s="36"/>
      <c r="I31" s="36"/>
      <c r="J31" s="36"/>
      <c r="K31" s="36"/>
      <c r="L31" s="36"/>
      <c r="M31" s="36"/>
      <c r="N31" s="36"/>
      <c r="O31" s="36"/>
      <c r="P31" s="36"/>
      <c r="Q31" s="36"/>
      <c r="R31" s="36"/>
      <c r="S31" s="36"/>
      <c r="T31" s="36"/>
    </row>
    <row r="32" spans="1:20">
      <c r="A32" s="36"/>
      <c r="B32" s="36"/>
      <c r="C32" s="36"/>
      <c r="D32" s="36"/>
      <c r="E32" s="36"/>
      <c r="F32" s="36"/>
      <c r="G32" s="36"/>
      <c r="H32" s="36"/>
      <c r="I32" s="36"/>
      <c r="J32" s="36"/>
      <c r="K32" s="36"/>
      <c r="L32" s="36"/>
      <c r="M32" s="36"/>
      <c r="N32" s="36"/>
      <c r="O32" s="36"/>
      <c r="P32" s="36"/>
      <c r="Q32" s="36"/>
      <c r="R32" s="36"/>
      <c r="S32" s="36"/>
      <c r="T32" s="36"/>
    </row>
    <row r="33" spans="1:20">
      <c r="A33" s="36"/>
      <c r="B33" s="36"/>
      <c r="C33" s="36"/>
      <c r="D33" s="36"/>
      <c r="E33" s="36"/>
      <c r="F33" s="36"/>
      <c r="G33" s="36"/>
      <c r="H33" s="36"/>
      <c r="I33" s="36"/>
      <c r="J33" s="36"/>
      <c r="K33" s="36"/>
      <c r="L33" s="36"/>
      <c r="M33" s="36"/>
      <c r="N33" s="36"/>
      <c r="O33" s="36"/>
      <c r="P33" s="36"/>
      <c r="Q33" s="36"/>
      <c r="R33" s="36"/>
      <c r="S33" s="36"/>
      <c r="T33" s="36"/>
    </row>
    <row r="34" spans="1:20">
      <c r="A34" s="36"/>
      <c r="B34" s="36"/>
      <c r="C34" s="36"/>
      <c r="D34" s="36"/>
      <c r="E34" s="36"/>
      <c r="F34" s="36"/>
      <c r="G34" s="36"/>
      <c r="H34" s="36"/>
      <c r="I34" s="36"/>
      <c r="J34" s="36"/>
      <c r="K34" s="36"/>
      <c r="L34" s="36"/>
      <c r="M34" s="36"/>
      <c r="N34" s="36"/>
      <c r="O34" s="36"/>
      <c r="P34" s="36"/>
      <c r="Q34" s="36"/>
      <c r="R34" s="36"/>
      <c r="S34" s="36"/>
      <c r="T34" s="36"/>
    </row>
    <row r="35" spans="1:20">
      <c r="A35" s="36"/>
      <c r="B35" s="36"/>
      <c r="C35" s="36"/>
      <c r="D35" s="36"/>
      <c r="E35" s="36"/>
      <c r="F35" s="36"/>
      <c r="G35" s="36"/>
      <c r="H35" s="36"/>
      <c r="I35" s="36"/>
      <c r="J35" s="36"/>
      <c r="K35" s="36"/>
      <c r="L35" s="36"/>
      <c r="M35" s="36"/>
      <c r="N35" s="36"/>
      <c r="O35" s="36"/>
      <c r="P35" s="36"/>
      <c r="Q35" s="36"/>
      <c r="R35" s="36"/>
      <c r="S35" s="36"/>
      <c r="T35" s="36"/>
    </row>
    <row r="36" spans="1:20">
      <c r="A36" s="36"/>
      <c r="B36" s="36"/>
      <c r="C36" s="36"/>
      <c r="D36" s="36"/>
      <c r="E36" s="36"/>
      <c r="F36" s="36"/>
      <c r="G36" s="36"/>
      <c r="H36" s="36"/>
      <c r="I36" s="36"/>
      <c r="J36" s="36"/>
      <c r="K36" s="36"/>
      <c r="L36" s="36"/>
      <c r="M36" s="36"/>
      <c r="N36" s="36"/>
      <c r="O36" s="36"/>
      <c r="P36" s="36"/>
      <c r="Q36" s="36"/>
      <c r="R36" s="36"/>
      <c r="S36" s="36"/>
      <c r="T36" s="36"/>
    </row>
    <row r="37" spans="1:20">
      <c r="A37" s="36"/>
      <c r="B37" s="36"/>
      <c r="C37" s="36"/>
      <c r="D37" s="36"/>
      <c r="E37" s="36"/>
      <c r="F37" s="36"/>
      <c r="G37" s="36"/>
      <c r="H37" s="36"/>
      <c r="I37" s="36"/>
      <c r="J37" s="36"/>
      <c r="K37" s="36"/>
      <c r="L37" s="36"/>
      <c r="M37" s="36"/>
      <c r="N37" s="36"/>
      <c r="O37" s="36"/>
      <c r="P37" s="36"/>
      <c r="Q37" s="36"/>
      <c r="R37" s="36"/>
      <c r="S37" s="36"/>
      <c r="T37" s="36"/>
    </row>
    <row r="38" spans="1:20">
      <c r="A38" s="36"/>
      <c r="B38" s="36"/>
      <c r="C38" s="36"/>
      <c r="D38" s="36"/>
      <c r="E38" s="36"/>
      <c r="F38" s="36"/>
      <c r="G38" s="36"/>
      <c r="H38" s="36"/>
      <c r="I38" s="36"/>
      <c r="J38" s="36"/>
      <c r="K38" s="36"/>
      <c r="L38" s="36"/>
      <c r="M38" s="36"/>
      <c r="N38" s="36"/>
      <c r="O38" s="36"/>
      <c r="P38" s="36"/>
      <c r="Q38" s="36"/>
      <c r="R38" s="36"/>
      <c r="S38" s="36"/>
      <c r="T38" s="36"/>
    </row>
    <row r="39" spans="1:20">
      <c r="A39" s="36"/>
      <c r="B39" s="36"/>
      <c r="C39" s="36"/>
      <c r="D39" s="36"/>
      <c r="E39" s="36"/>
      <c r="F39" s="36"/>
      <c r="G39" s="36"/>
      <c r="H39" s="36"/>
      <c r="I39" s="36"/>
      <c r="J39" s="36"/>
      <c r="K39" s="36"/>
      <c r="L39" s="36"/>
      <c r="M39" s="36"/>
      <c r="N39" s="36"/>
      <c r="O39" s="36"/>
      <c r="P39" s="36"/>
      <c r="Q39" s="36"/>
      <c r="R39" s="36"/>
      <c r="S39" s="36"/>
      <c r="T39" s="36"/>
    </row>
    <row r="40" spans="1:20">
      <c r="A40" s="36"/>
      <c r="B40" s="36"/>
      <c r="C40" s="36"/>
      <c r="D40" s="36"/>
      <c r="E40" s="36"/>
      <c r="F40" s="36"/>
      <c r="G40" s="36"/>
      <c r="H40" s="36"/>
      <c r="I40" s="36"/>
      <c r="J40" s="36"/>
      <c r="K40" s="36"/>
      <c r="L40" s="36"/>
      <c r="M40" s="36"/>
      <c r="N40" s="36"/>
      <c r="O40" s="36"/>
      <c r="P40" s="36"/>
      <c r="Q40" s="36"/>
      <c r="R40" s="36"/>
      <c r="S40" s="36"/>
      <c r="T40" s="36"/>
    </row>
    <row r="41" spans="1:20">
      <c r="A41" s="36"/>
      <c r="B41" s="36"/>
      <c r="C41" s="36"/>
      <c r="D41" s="36"/>
      <c r="E41" s="36"/>
      <c r="F41" s="36"/>
      <c r="G41" s="36"/>
      <c r="H41" s="36"/>
      <c r="I41" s="36"/>
      <c r="J41" s="36"/>
      <c r="K41" s="36"/>
      <c r="L41" s="36"/>
      <c r="M41" s="36"/>
      <c r="N41" s="36"/>
      <c r="O41" s="36"/>
      <c r="P41" s="36"/>
      <c r="Q41" s="36"/>
      <c r="R41" s="36"/>
      <c r="S41" s="36"/>
      <c r="T41" s="36"/>
    </row>
    <row r="42" spans="1:20">
      <c r="A42" s="36"/>
      <c r="B42" s="36"/>
      <c r="C42" s="36"/>
      <c r="D42" s="36"/>
      <c r="E42" s="36"/>
      <c r="F42" s="36"/>
      <c r="G42" s="36"/>
      <c r="H42" s="36"/>
      <c r="I42" s="36"/>
      <c r="J42" s="36"/>
      <c r="K42" s="36"/>
      <c r="L42" s="36"/>
      <c r="M42" s="36"/>
      <c r="N42" s="36"/>
      <c r="O42" s="36"/>
      <c r="P42" s="36"/>
      <c r="Q42" s="36"/>
      <c r="R42" s="36"/>
      <c r="S42" s="36"/>
      <c r="T42" s="36"/>
    </row>
    <row r="43" spans="1:20">
      <c r="A43" s="36"/>
      <c r="B43" s="36"/>
      <c r="C43" s="36"/>
      <c r="D43" s="36"/>
      <c r="E43" s="36"/>
      <c r="F43" s="36"/>
      <c r="G43" s="36"/>
      <c r="H43" s="36"/>
      <c r="I43" s="36"/>
      <c r="J43" s="36"/>
      <c r="K43" s="36"/>
      <c r="L43" s="36"/>
      <c r="M43" s="36"/>
      <c r="N43" s="36"/>
      <c r="O43" s="36"/>
      <c r="P43" s="36"/>
      <c r="Q43" s="36"/>
      <c r="R43" s="36"/>
      <c r="S43" s="36"/>
      <c r="T43" s="36"/>
    </row>
    <row r="44" spans="1:20">
      <c r="A44" s="36"/>
      <c r="B44" s="36"/>
      <c r="C44" s="36"/>
      <c r="D44" s="36"/>
      <c r="E44" s="36"/>
      <c r="F44" s="36"/>
      <c r="G44" s="36"/>
      <c r="H44" s="36"/>
      <c r="I44" s="36"/>
      <c r="J44" s="36"/>
      <c r="K44" s="36"/>
      <c r="L44" s="36"/>
      <c r="M44" s="36"/>
      <c r="N44" s="36"/>
      <c r="O44" s="36"/>
      <c r="P44" s="36"/>
      <c r="Q44" s="36"/>
      <c r="R44" s="36"/>
      <c r="S44" s="36"/>
      <c r="T44" s="36"/>
    </row>
    <row r="45" spans="1:20">
      <c r="A45" s="36"/>
      <c r="B45" s="36"/>
      <c r="C45" s="36"/>
      <c r="D45" s="36"/>
      <c r="E45" s="36"/>
      <c r="F45" s="36"/>
      <c r="G45" s="36"/>
      <c r="H45" s="36"/>
      <c r="I45" s="36"/>
      <c r="J45" s="36"/>
      <c r="K45" s="36"/>
      <c r="L45" s="36"/>
      <c r="M45" s="36"/>
      <c r="N45" s="36"/>
      <c r="O45" s="36"/>
      <c r="P45" s="36"/>
      <c r="Q45" s="36"/>
      <c r="R45" s="36"/>
      <c r="S45" s="36"/>
      <c r="T45" s="36"/>
    </row>
    <row r="46" spans="1:20">
      <c r="A46" s="36"/>
      <c r="B46" s="36"/>
      <c r="C46" s="36"/>
      <c r="D46" s="36"/>
      <c r="E46" s="36"/>
      <c r="F46" s="36"/>
      <c r="G46" s="36"/>
      <c r="H46" s="36"/>
      <c r="I46" s="36"/>
      <c r="J46" s="36"/>
      <c r="K46" s="36"/>
      <c r="L46" s="36"/>
      <c r="M46" s="36"/>
      <c r="N46" s="36"/>
      <c r="O46" s="36"/>
      <c r="P46" s="36"/>
      <c r="Q46" s="36"/>
      <c r="R46" s="36"/>
      <c r="S46" s="36"/>
      <c r="T46" s="36"/>
    </row>
    <row r="47" spans="1:20">
      <c r="A47" s="36"/>
      <c r="B47" s="36"/>
      <c r="C47" s="36"/>
      <c r="D47" s="36"/>
      <c r="E47" s="36"/>
      <c r="F47" s="36"/>
      <c r="G47" s="36"/>
      <c r="H47" s="36"/>
      <c r="I47" s="36"/>
      <c r="J47" s="36"/>
      <c r="K47" s="36"/>
      <c r="L47" s="36"/>
      <c r="M47" s="36"/>
      <c r="N47" s="36"/>
      <c r="O47" s="36"/>
      <c r="P47" s="36"/>
      <c r="Q47" s="36"/>
      <c r="R47" s="36"/>
      <c r="S47" s="36"/>
      <c r="T47" s="36"/>
    </row>
    <row r="48" spans="1:20">
      <c r="A48" s="36"/>
      <c r="B48" s="36"/>
      <c r="C48" s="36"/>
      <c r="D48" s="36"/>
      <c r="E48" s="36"/>
      <c r="F48" s="36"/>
      <c r="G48" s="36"/>
      <c r="H48" s="36"/>
      <c r="I48" s="36"/>
      <c r="J48" s="36"/>
      <c r="K48" s="36"/>
      <c r="L48" s="36"/>
      <c r="M48" s="36"/>
      <c r="N48" s="36"/>
      <c r="O48" s="36"/>
      <c r="P48" s="36"/>
      <c r="Q48" s="36"/>
      <c r="R48" s="36"/>
      <c r="S48" s="36"/>
      <c r="T48" s="36"/>
    </row>
    <row r="49" spans="1:20">
      <c r="A49" s="36"/>
      <c r="B49" s="36"/>
      <c r="C49" s="36"/>
      <c r="D49" s="36"/>
      <c r="E49" s="36"/>
      <c r="F49" s="36"/>
      <c r="G49" s="36"/>
      <c r="H49" s="36"/>
      <c r="I49" s="36"/>
      <c r="J49" s="36"/>
      <c r="K49" s="36"/>
      <c r="L49" s="36"/>
      <c r="M49" s="36"/>
      <c r="N49" s="36"/>
      <c r="O49" s="36"/>
      <c r="P49" s="36"/>
      <c r="Q49" s="36"/>
      <c r="R49" s="36"/>
      <c r="S49" s="36"/>
      <c r="T49" s="36"/>
    </row>
    <row r="50" spans="1:20">
      <c r="A50" s="36"/>
      <c r="B50" s="36"/>
      <c r="C50" s="36"/>
      <c r="D50" s="36"/>
      <c r="E50" s="36"/>
      <c r="F50" s="36"/>
      <c r="G50" s="36"/>
      <c r="H50" s="36"/>
      <c r="I50" s="36"/>
      <c r="J50" s="36"/>
      <c r="K50" s="36"/>
      <c r="L50" s="36"/>
      <c r="M50" s="36"/>
      <c r="N50" s="36"/>
      <c r="O50" s="36"/>
      <c r="P50" s="36"/>
      <c r="Q50" s="36"/>
      <c r="R50" s="36"/>
      <c r="S50" s="36"/>
      <c r="T50" s="36"/>
    </row>
    <row r="51" spans="1:20">
      <c r="A51" s="36"/>
      <c r="B51" s="36"/>
      <c r="C51" s="36"/>
      <c r="D51" s="36"/>
      <c r="E51" s="36"/>
      <c r="F51" s="36"/>
      <c r="G51" s="36"/>
      <c r="H51" s="36"/>
      <c r="I51" s="36"/>
      <c r="J51" s="36"/>
      <c r="K51" s="36"/>
      <c r="L51" s="36"/>
      <c r="M51" s="36"/>
      <c r="N51" s="36"/>
      <c r="O51" s="36"/>
      <c r="P51" s="36"/>
      <c r="Q51" s="36"/>
      <c r="R51" s="36"/>
      <c r="S51" s="36"/>
      <c r="T51" s="36"/>
    </row>
    <row r="52" spans="1:20">
      <c r="A52" s="36"/>
      <c r="B52" s="36"/>
      <c r="C52" s="36"/>
      <c r="D52" s="36"/>
      <c r="E52" s="36"/>
      <c r="F52" s="36"/>
      <c r="G52" s="36"/>
      <c r="H52" s="36"/>
      <c r="I52" s="36"/>
      <c r="J52" s="36"/>
      <c r="K52" s="36"/>
      <c r="L52" s="36"/>
      <c r="M52" s="36"/>
      <c r="N52" s="36"/>
      <c r="O52" s="36"/>
      <c r="P52" s="36"/>
      <c r="Q52" s="36"/>
      <c r="R52" s="36"/>
      <c r="S52" s="36"/>
      <c r="T52" s="36"/>
    </row>
    <row r="53" spans="1:20">
      <c r="A53" s="36"/>
      <c r="B53" s="36"/>
      <c r="C53" s="36"/>
      <c r="D53" s="36"/>
      <c r="E53" s="36"/>
      <c r="F53" s="36"/>
      <c r="G53" s="36"/>
      <c r="H53" s="36"/>
      <c r="I53" s="36"/>
      <c r="J53" s="36"/>
      <c r="K53" s="36"/>
      <c r="L53" s="36"/>
      <c r="M53" s="36"/>
      <c r="N53" s="36"/>
      <c r="O53" s="36"/>
      <c r="P53" s="36"/>
      <c r="Q53" s="36"/>
      <c r="R53" s="36"/>
      <c r="S53" s="36"/>
      <c r="T53" s="36"/>
    </row>
    <row r="54" spans="1:20">
      <c r="A54" s="36"/>
      <c r="B54" s="36"/>
      <c r="C54" s="36"/>
      <c r="D54" s="36"/>
      <c r="E54" s="36"/>
      <c r="F54" s="36"/>
      <c r="G54" s="36"/>
      <c r="H54" s="36"/>
      <c r="I54" s="36"/>
      <c r="J54" s="36"/>
      <c r="K54" s="36"/>
      <c r="L54" s="36"/>
      <c r="M54" s="36"/>
      <c r="N54" s="36"/>
      <c r="O54" s="36"/>
      <c r="P54" s="36"/>
      <c r="Q54" s="36"/>
      <c r="R54" s="36"/>
      <c r="S54" s="36"/>
      <c r="T54" s="36"/>
    </row>
    <row r="55" spans="1:20">
      <c r="A55" s="36"/>
      <c r="B55" s="36"/>
      <c r="C55" s="36"/>
      <c r="D55" s="36"/>
      <c r="E55" s="36"/>
      <c r="F55" s="36"/>
      <c r="G55" s="36"/>
      <c r="H55" s="36"/>
      <c r="I55" s="36"/>
      <c r="J55" s="36"/>
      <c r="K55" s="36"/>
      <c r="L55" s="36"/>
      <c r="M55" s="36"/>
      <c r="N55" s="36"/>
      <c r="O55" s="36"/>
      <c r="P55" s="36"/>
      <c r="Q55" s="36"/>
      <c r="R55" s="36"/>
      <c r="S55" s="36"/>
      <c r="T55" s="36"/>
    </row>
    <row r="56" spans="1:20">
      <c r="A56" s="36"/>
      <c r="B56" s="36"/>
      <c r="C56" s="36"/>
      <c r="D56" s="36"/>
      <c r="E56" s="36"/>
      <c r="F56" s="36"/>
      <c r="G56" s="36"/>
      <c r="H56" s="36"/>
      <c r="I56" s="36"/>
      <c r="J56" s="36"/>
      <c r="K56" s="36"/>
      <c r="L56" s="36"/>
      <c r="M56" s="36"/>
      <c r="N56" s="36"/>
      <c r="O56" s="36"/>
      <c r="P56" s="36"/>
      <c r="Q56" s="36"/>
      <c r="R56" s="36"/>
      <c r="S56" s="36"/>
      <c r="T56" s="36"/>
    </row>
    <row r="57" spans="1:20">
      <c r="A57" s="36"/>
      <c r="B57" s="36"/>
      <c r="C57" s="36"/>
      <c r="D57" s="36"/>
      <c r="E57" s="36"/>
      <c r="F57" s="36"/>
      <c r="G57" s="36"/>
      <c r="H57" s="36"/>
      <c r="I57" s="36"/>
      <c r="J57" s="36"/>
      <c r="K57" s="36"/>
      <c r="L57" s="36"/>
      <c r="M57" s="36"/>
      <c r="N57" s="36"/>
      <c r="O57" s="36"/>
      <c r="P57" s="36"/>
      <c r="Q57" s="36"/>
      <c r="R57" s="36"/>
      <c r="S57" s="36"/>
      <c r="T57" s="36"/>
    </row>
    <row r="58" spans="1:20">
      <c r="A58" s="36"/>
      <c r="B58" s="36"/>
      <c r="C58" s="36"/>
      <c r="D58" s="36"/>
      <c r="E58" s="36"/>
      <c r="F58" s="36"/>
      <c r="G58" s="36"/>
      <c r="H58" s="36"/>
      <c r="I58" s="36"/>
      <c r="J58" s="36"/>
      <c r="K58" s="36"/>
      <c r="L58" s="36"/>
      <c r="M58" s="36"/>
      <c r="N58" s="36"/>
      <c r="O58" s="36"/>
      <c r="P58" s="36"/>
      <c r="Q58" s="36"/>
      <c r="R58" s="36"/>
      <c r="S58" s="36"/>
      <c r="T58" s="36"/>
    </row>
    <row r="59" spans="1:20">
      <c r="A59" s="36"/>
      <c r="B59" s="36"/>
      <c r="C59" s="36"/>
      <c r="D59" s="36"/>
      <c r="E59" s="36"/>
      <c r="F59" s="36"/>
      <c r="G59" s="36"/>
      <c r="H59" s="36"/>
      <c r="I59" s="36"/>
      <c r="J59" s="36"/>
      <c r="K59" s="36"/>
      <c r="L59" s="36"/>
      <c r="M59" s="36"/>
      <c r="N59" s="36"/>
      <c r="O59" s="36"/>
      <c r="P59" s="36"/>
      <c r="Q59" s="36"/>
      <c r="R59" s="36"/>
      <c r="S59" s="36"/>
      <c r="T59" s="36"/>
    </row>
    <row r="60" spans="1:20">
      <c r="A60" s="36"/>
      <c r="B60" s="36"/>
      <c r="C60" s="36"/>
      <c r="D60" s="36"/>
      <c r="E60" s="36"/>
      <c r="F60" s="36"/>
      <c r="G60" s="36"/>
      <c r="H60" s="36"/>
      <c r="I60" s="36"/>
      <c r="J60" s="36"/>
      <c r="K60" s="36"/>
      <c r="L60" s="36"/>
      <c r="M60" s="36"/>
      <c r="N60" s="36"/>
      <c r="O60" s="36"/>
      <c r="P60" s="36"/>
      <c r="Q60" s="36"/>
      <c r="R60" s="36"/>
      <c r="S60" s="36"/>
      <c r="T60" s="36"/>
    </row>
    <row r="61" spans="1:20">
      <c r="A61" s="36"/>
      <c r="B61" s="36"/>
      <c r="C61" s="36"/>
      <c r="D61" s="36"/>
      <c r="E61" s="36"/>
      <c r="F61" s="36"/>
      <c r="G61" s="36"/>
      <c r="H61" s="36"/>
      <c r="I61" s="36"/>
      <c r="J61" s="36"/>
      <c r="K61" s="36"/>
      <c r="L61" s="36"/>
      <c r="M61" s="36"/>
      <c r="N61" s="36"/>
      <c r="O61" s="36"/>
      <c r="P61" s="36"/>
      <c r="Q61" s="36"/>
      <c r="R61" s="36"/>
      <c r="S61" s="36"/>
      <c r="T61" s="36"/>
    </row>
    <row r="62" spans="1:20">
      <c r="A62" s="36"/>
      <c r="B62" s="36"/>
      <c r="C62" s="36"/>
      <c r="D62" s="36"/>
      <c r="E62" s="36"/>
      <c r="F62" s="36"/>
      <c r="G62" s="36"/>
      <c r="H62" s="36"/>
      <c r="I62" s="36"/>
      <c r="J62" s="36"/>
      <c r="K62" s="36"/>
      <c r="L62" s="36"/>
      <c r="M62" s="36"/>
      <c r="N62" s="36"/>
      <c r="O62" s="36"/>
      <c r="P62" s="36"/>
      <c r="Q62" s="36"/>
      <c r="R62" s="36"/>
      <c r="S62" s="36"/>
      <c r="T62" s="36"/>
    </row>
    <row r="63" spans="1:20">
      <c r="A63" s="36"/>
      <c r="B63" s="36"/>
      <c r="C63" s="36"/>
      <c r="D63" s="36"/>
      <c r="E63" s="36"/>
      <c r="F63" s="36"/>
      <c r="G63" s="36"/>
      <c r="H63" s="36"/>
      <c r="I63" s="36"/>
      <c r="J63" s="36"/>
      <c r="K63" s="36"/>
      <c r="L63" s="36"/>
      <c r="M63" s="36"/>
      <c r="N63" s="36"/>
      <c r="O63" s="36"/>
      <c r="P63" s="36"/>
      <c r="Q63" s="36"/>
      <c r="R63" s="36"/>
      <c r="S63" s="36"/>
      <c r="T63" s="36"/>
    </row>
    <row r="64" spans="1:20">
      <c r="A64" s="36"/>
      <c r="B64" s="36"/>
      <c r="C64" s="36"/>
      <c r="D64" s="36"/>
      <c r="E64" s="36"/>
      <c r="F64" s="36"/>
      <c r="G64" s="36"/>
      <c r="H64" s="36"/>
      <c r="I64" s="36"/>
      <c r="J64" s="36"/>
      <c r="K64" s="36"/>
      <c r="L64" s="36"/>
      <c r="M64" s="36"/>
      <c r="N64" s="36"/>
      <c r="O64" s="36"/>
      <c r="P64" s="36"/>
      <c r="Q64" s="36"/>
      <c r="R64" s="36"/>
      <c r="S64" s="36"/>
      <c r="T64" s="36"/>
    </row>
    <row r="65" spans="1:20">
      <c r="A65" s="36"/>
      <c r="B65" s="36"/>
      <c r="C65" s="36"/>
      <c r="D65" s="36"/>
      <c r="E65" s="36"/>
      <c r="F65" s="36"/>
      <c r="G65" s="36"/>
      <c r="H65" s="36"/>
      <c r="I65" s="36"/>
      <c r="J65" s="36"/>
      <c r="K65" s="36"/>
      <c r="L65" s="36"/>
      <c r="M65" s="36"/>
      <c r="N65" s="36"/>
      <c r="O65" s="36"/>
      <c r="P65" s="36"/>
      <c r="Q65" s="36"/>
      <c r="R65" s="36"/>
      <c r="S65" s="36"/>
      <c r="T65" s="36"/>
    </row>
    <row r="66" spans="1:20">
      <c r="A66" s="36"/>
      <c r="B66" s="36"/>
      <c r="C66" s="36"/>
      <c r="D66" s="36"/>
      <c r="E66" s="36"/>
      <c r="F66" s="36"/>
      <c r="G66" s="36"/>
      <c r="H66" s="36"/>
      <c r="I66" s="36"/>
      <c r="J66" s="36"/>
      <c r="K66" s="36"/>
      <c r="L66" s="36"/>
      <c r="M66" s="36"/>
      <c r="N66" s="36"/>
      <c r="O66" s="36"/>
      <c r="P66" s="36"/>
      <c r="Q66" s="36"/>
      <c r="R66" s="36"/>
      <c r="S66" s="36"/>
      <c r="T66" s="36"/>
    </row>
    <row r="67" spans="1:20">
      <c r="A67" s="36"/>
      <c r="B67" s="36"/>
      <c r="C67" s="36"/>
      <c r="D67" s="36"/>
      <c r="E67" s="36"/>
      <c r="F67" s="36"/>
      <c r="G67" s="36"/>
      <c r="H67" s="36"/>
      <c r="I67" s="36"/>
      <c r="J67" s="36"/>
      <c r="K67" s="36"/>
      <c r="L67" s="36"/>
      <c r="M67" s="36"/>
      <c r="N67" s="36"/>
      <c r="O67" s="36"/>
      <c r="P67" s="36"/>
      <c r="Q67" s="36"/>
      <c r="R67" s="36"/>
      <c r="S67" s="36"/>
      <c r="T67" s="36"/>
    </row>
    <row r="68" spans="1:20">
      <c r="A68" s="36"/>
      <c r="B68" s="36"/>
      <c r="C68" s="36"/>
      <c r="D68" s="36"/>
      <c r="E68" s="36"/>
      <c r="F68" s="36"/>
      <c r="G68" s="36"/>
      <c r="H68" s="36"/>
      <c r="I68" s="36"/>
      <c r="J68" s="36"/>
      <c r="K68" s="36"/>
      <c r="L68" s="36"/>
      <c r="M68" s="36"/>
      <c r="N68" s="36"/>
      <c r="O68" s="36"/>
      <c r="P68" s="36"/>
      <c r="Q68" s="36"/>
      <c r="R68" s="36"/>
      <c r="S68" s="36"/>
      <c r="T68" s="36"/>
    </row>
    <row r="69" spans="1:20">
      <c r="A69" s="36"/>
      <c r="B69" s="36"/>
      <c r="C69" s="36"/>
      <c r="D69" s="36"/>
      <c r="E69" s="36"/>
      <c r="F69" s="36"/>
      <c r="G69" s="36"/>
      <c r="H69" s="36"/>
      <c r="I69" s="36"/>
      <c r="J69" s="36"/>
      <c r="K69" s="36"/>
      <c r="L69" s="36"/>
      <c r="M69" s="36"/>
      <c r="N69" s="36"/>
      <c r="O69" s="36"/>
      <c r="P69" s="36"/>
      <c r="Q69" s="36"/>
      <c r="R69" s="36"/>
      <c r="S69" s="36"/>
      <c r="T69" s="36"/>
    </row>
    <row r="70" spans="1:20">
      <c r="A70" s="36"/>
      <c r="B70" s="36"/>
      <c r="C70" s="36"/>
      <c r="D70" s="36"/>
      <c r="E70" s="36"/>
      <c r="F70" s="36"/>
      <c r="G70" s="36"/>
      <c r="H70" s="36"/>
      <c r="I70" s="36"/>
      <c r="J70" s="36"/>
      <c r="K70" s="36"/>
      <c r="L70" s="36"/>
      <c r="M70" s="36"/>
      <c r="N70" s="36"/>
      <c r="O70" s="36"/>
      <c r="P70" s="36"/>
      <c r="Q70" s="36"/>
      <c r="R70" s="36"/>
      <c r="S70" s="36"/>
      <c r="T70" s="36"/>
    </row>
    <row r="71" spans="1:20">
      <c r="A71" s="36"/>
      <c r="B71" s="36"/>
      <c r="C71" s="36"/>
      <c r="D71" s="36"/>
      <c r="E71" s="36"/>
      <c r="F71" s="36"/>
      <c r="G71" s="36"/>
      <c r="H71" s="36"/>
      <c r="I71" s="36"/>
      <c r="J71" s="36"/>
      <c r="K71" s="36"/>
      <c r="L71" s="36"/>
      <c r="M71" s="36"/>
      <c r="N71" s="36"/>
      <c r="O71" s="36"/>
      <c r="P71" s="36"/>
      <c r="Q71" s="36"/>
      <c r="R71" s="36"/>
      <c r="S71" s="36"/>
      <c r="T71" s="36"/>
    </row>
    <row r="72" spans="1:20">
      <c r="A72" s="36"/>
      <c r="B72" s="36"/>
      <c r="C72" s="36"/>
      <c r="D72" s="36"/>
      <c r="E72" s="36"/>
      <c r="F72" s="36"/>
      <c r="G72" s="36"/>
      <c r="H72" s="36"/>
      <c r="I72" s="36"/>
      <c r="J72" s="36"/>
      <c r="K72" s="36"/>
      <c r="L72" s="36"/>
      <c r="M72" s="36"/>
      <c r="N72" s="36"/>
      <c r="O72" s="36"/>
      <c r="P72" s="36"/>
      <c r="Q72" s="36"/>
      <c r="R72" s="36"/>
      <c r="S72" s="36"/>
      <c r="T72" s="36"/>
    </row>
    <row r="73" spans="1:20">
      <c r="A73" s="36"/>
      <c r="B73" s="36"/>
      <c r="C73" s="36"/>
      <c r="D73" s="36"/>
      <c r="E73" s="36"/>
      <c r="F73" s="36"/>
      <c r="G73" s="36"/>
      <c r="H73" s="36"/>
      <c r="I73" s="36"/>
      <c r="J73" s="36"/>
      <c r="K73" s="36"/>
      <c r="L73" s="36"/>
      <c r="M73" s="36"/>
      <c r="N73" s="36"/>
      <c r="O73" s="36"/>
      <c r="P73" s="36"/>
      <c r="Q73" s="36"/>
      <c r="R73" s="36"/>
      <c r="S73" s="36"/>
      <c r="T73" s="36"/>
    </row>
    <row r="74" spans="1:20">
      <c r="A74" s="36"/>
      <c r="B74" s="36"/>
      <c r="C74" s="36"/>
      <c r="D74" s="36"/>
      <c r="E74" s="36"/>
      <c r="F74" s="36"/>
      <c r="G74" s="36"/>
      <c r="H74" s="36"/>
      <c r="I74" s="36"/>
      <c r="J74" s="36"/>
      <c r="K74" s="36"/>
      <c r="L74" s="36"/>
      <c r="M74" s="36"/>
      <c r="N74" s="36"/>
      <c r="O74" s="36"/>
      <c r="P74" s="36"/>
      <c r="Q74" s="36"/>
      <c r="R74" s="36"/>
      <c r="S74" s="36"/>
      <c r="T74" s="36"/>
    </row>
    <row r="75" spans="1:20">
      <c r="A75" s="36"/>
      <c r="B75" s="36"/>
      <c r="C75" s="36"/>
      <c r="D75" s="36"/>
      <c r="E75" s="36"/>
      <c r="F75" s="36"/>
      <c r="G75" s="36"/>
      <c r="H75" s="36"/>
      <c r="I75" s="36"/>
      <c r="J75" s="36"/>
      <c r="K75" s="36"/>
      <c r="L75" s="36"/>
      <c r="M75" s="36"/>
      <c r="N75" s="36"/>
      <c r="O75" s="36"/>
      <c r="P75" s="36"/>
      <c r="Q75" s="36"/>
      <c r="R75" s="36"/>
      <c r="S75" s="36"/>
      <c r="T75" s="36"/>
    </row>
    <row r="76" spans="1:20">
      <c r="A76" s="36"/>
      <c r="B76" s="36"/>
      <c r="C76" s="36"/>
      <c r="D76" s="36"/>
      <c r="E76" s="36"/>
      <c r="F76" s="36"/>
      <c r="G76" s="36"/>
      <c r="H76" s="36"/>
      <c r="I76" s="36"/>
      <c r="J76" s="36"/>
      <c r="K76" s="36"/>
      <c r="L76" s="36"/>
      <c r="M76" s="36"/>
      <c r="N76" s="36"/>
      <c r="O76" s="36"/>
      <c r="P76" s="36"/>
      <c r="Q76" s="36"/>
      <c r="R76" s="36"/>
      <c r="S76" s="36"/>
      <c r="T76" s="36"/>
    </row>
    <row r="77" spans="1:20">
      <c r="A77" s="36"/>
      <c r="B77" s="36"/>
      <c r="C77" s="36"/>
      <c r="D77" s="36"/>
      <c r="E77" s="36"/>
      <c r="F77" s="36"/>
      <c r="G77" s="36"/>
      <c r="H77" s="36"/>
      <c r="I77" s="36"/>
      <c r="J77" s="36"/>
      <c r="K77" s="36"/>
      <c r="L77" s="36"/>
      <c r="M77" s="36"/>
      <c r="N77" s="36"/>
      <c r="O77" s="36"/>
      <c r="P77" s="36"/>
      <c r="Q77" s="36"/>
      <c r="R77" s="36"/>
      <c r="S77" s="36"/>
      <c r="T77" s="36"/>
    </row>
    <row r="78" spans="1:20">
      <c r="A78" s="36"/>
      <c r="B78" s="36"/>
      <c r="C78" s="36"/>
      <c r="D78" s="36"/>
      <c r="E78" s="36"/>
      <c r="F78" s="36"/>
      <c r="G78" s="36"/>
      <c r="H78" s="36"/>
      <c r="I78" s="36"/>
      <c r="J78" s="36"/>
      <c r="K78" s="36"/>
      <c r="L78" s="36"/>
      <c r="M78" s="36"/>
      <c r="N78" s="36"/>
      <c r="O78" s="36"/>
      <c r="P78" s="36"/>
      <c r="Q78" s="36"/>
      <c r="R78" s="36"/>
      <c r="S78" s="36"/>
      <c r="T78" s="36"/>
    </row>
    <row r="79" spans="1:20">
      <c r="A79" s="36"/>
      <c r="B79" s="36"/>
      <c r="C79" s="36"/>
      <c r="D79" s="36"/>
      <c r="E79" s="36"/>
      <c r="F79" s="36"/>
      <c r="G79" s="36"/>
      <c r="H79" s="36"/>
      <c r="I79" s="36"/>
      <c r="J79" s="36"/>
      <c r="K79" s="36"/>
      <c r="L79" s="36"/>
      <c r="M79" s="36"/>
      <c r="N79" s="36"/>
      <c r="O79" s="36"/>
      <c r="P79" s="36"/>
      <c r="Q79" s="36"/>
      <c r="R79" s="36"/>
      <c r="S79" s="36"/>
      <c r="T79" s="36"/>
    </row>
    <row r="80" spans="1:20">
      <c r="A80" s="36"/>
      <c r="B80" s="36"/>
      <c r="C80" s="36"/>
      <c r="D80" s="36"/>
      <c r="E80" s="36"/>
      <c r="F80" s="36"/>
      <c r="G80" s="36"/>
      <c r="H80" s="36"/>
      <c r="I80" s="36"/>
      <c r="J80" s="36"/>
      <c r="K80" s="36"/>
      <c r="L80" s="36"/>
      <c r="M80" s="36"/>
      <c r="N80" s="36"/>
      <c r="O80" s="36"/>
      <c r="P80" s="36"/>
      <c r="Q80" s="36"/>
      <c r="R80" s="36"/>
      <c r="S80" s="36"/>
      <c r="T80" s="36"/>
    </row>
    <row r="81" spans="1:20">
      <c r="A81" s="36"/>
      <c r="B81" s="36"/>
      <c r="C81" s="36"/>
      <c r="D81" s="36"/>
      <c r="E81" s="36"/>
      <c r="F81" s="36"/>
      <c r="G81" s="36"/>
      <c r="H81" s="36"/>
      <c r="I81" s="36"/>
      <c r="J81" s="36"/>
      <c r="K81" s="36"/>
      <c r="L81" s="36"/>
      <c r="M81" s="36"/>
      <c r="N81" s="36"/>
      <c r="O81" s="36"/>
      <c r="P81" s="36"/>
      <c r="Q81" s="36"/>
      <c r="R81" s="36"/>
      <c r="S81" s="36"/>
      <c r="T81" s="36"/>
    </row>
    <row r="82" spans="1:20">
      <c r="A82" s="36"/>
      <c r="B82" s="36"/>
      <c r="C82" s="36"/>
      <c r="D82" s="36"/>
      <c r="E82" s="36"/>
      <c r="F82" s="36"/>
      <c r="G82" s="36"/>
      <c r="H82" s="36"/>
      <c r="I82" s="36"/>
      <c r="J82" s="36"/>
      <c r="K82" s="36"/>
      <c r="L82" s="36"/>
      <c r="M82" s="36"/>
      <c r="N82" s="36"/>
      <c r="O82" s="36"/>
      <c r="P82" s="36"/>
      <c r="Q82" s="36"/>
      <c r="R82" s="36"/>
      <c r="S82" s="36"/>
      <c r="T82" s="36"/>
    </row>
    <row r="83" spans="1:20">
      <c r="A83" s="36"/>
      <c r="B83" s="36"/>
      <c r="C83" s="36"/>
      <c r="D83" s="36"/>
      <c r="E83" s="36"/>
      <c r="F83" s="36"/>
      <c r="G83" s="36"/>
      <c r="H83" s="36"/>
      <c r="I83" s="36"/>
      <c r="J83" s="36"/>
      <c r="K83" s="36"/>
      <c r="L83" s="36"/>
      <c r="M83" s="36"/>
      <c r="N83" s="36"/>
      <c r="O83" s="36"/>
      <c r="P83" s="36"/>
      <c r="Q83" s="36"/>
      <c r="R83" s="36"/>
      <c r="S83" s="36"/>
      <c r="T83" s="36"/>
    </row>
    <row r="84" spans="1:20">
      <c r="A84" s="36"/>
      <c r="B84" s="36"/>
      <c r="C84" s="36"/>
      <c r="D84" s="36"/>
      <c r="E84" s="36"/>
      <c r="F84" s="36"/>
      <c r="G84" s="36"/>
      <c r="H84" s="36"/>
      <c r="I84" s="36"/>
      <c r="J84" s="36"/>
      <c r="K84" s="36"/>
      <c r="L84" s="36"/>
      <c r="M84" s="36"/>
      <c r="N84" s="36"/>
      <c r="O84" s="36"/>
      <c r="P84" s="36"/>
      <c r="Q84" s="36"/>
      <c r="R84" s="36"/>
      <c r="S84" s="36"/>
      <c r="T84" s="36"/>
    </row>
    <row r="85" spans="1:20">
      <c r="A85" s="36"/>
      <c r="B85" s="36"/>
      <c r="C85" s="36"/>
      <c r="D85" s="36"/>
      <c r="E85" s="36"/>
      <c r="F85" s="36"/>
      <c r="G85" s="36"/>
      <c r="H85" s="36"/>
      <c r="I85" s="36"/>
      <c r="J85" s="36"/>
      <c r="K85" s="36"/>
      <c r="L85" s="36"/>
      <c r="M85" s="36"/>
      <c r="N85" s="36"/>
      <c r="O85" s="36"/>
      <c r="P85" s="36"/>
      <c r="Q85" s="36"/>
      <c r="R85" s="36"/>
      <c r="S85" s="36"/>
      <c r="T85" s="36"/>
    </row>
    <row r="86" spans="1:20">
      <c r="A86" s="36"/>
      <c r="B86" s="36"/>
      <c r="C86" s="36"/>
      <c r="D86" s="36"/>
      <c r="E86" s="36"/>
      <c r="F86" s="36"/>
      <c r="G86" s="36"/>
      <c r="H86" s="36"/>
      <c r="I86" s="36"/>
      <c r="J86" s="36"/>
      <c r="K86" s="36"/>
      <c r="L86" s="36"/>
      <c r="M86" s="36"/>
      <c r="N86" s="36"/>
      <c r="O86" s="36"/>
      <c r="P86" s="36"/>
      <c r="Q86" s="36"/>
      <c r="R86" s="36"/>
      <c r="S86" s="36"/>
      <c r="T86" s="36"/>
    </row>
    <row r="87" spans="1:20">
      <c r="A87" s="36"/>
      <c r="B87" s="36"/>
      <c r="C87" s="36"/>
      <c r="D87" s="36"/>
      <c r="E87" s="36"/>
      <c r="F87" s="36"/>
      <c r="G87" s="36"/>
      <c r="H87" s="36"/>
      <c r="I87" s="36"/>
      <c r="J87" s="36"/>
      <c r="K87" s="36"/>
      <c r="L87" s="36"/>
      <c r="M87" s="36"/>
      <c r="N87" s="36"/>
      <c r="O87" s="36"/>
      <c r="P87" s="36"/>
      <c r="Q87" s="36"/>
      <c r="R87" s="36"/>
      <c r="S87" s="36"/>
      <c r="T87" s="36"/>
    </row>
    <row r="88" spans="1:20">
      <c r="A88" s="36"/>
      <c r="B88" s="36"/>
      <c r="C88" s="36"/>
      <c r="D88" s="36"/>
      <c r="E88" s="36"/>
      <c r="F88" s="36"/>
      <c r="G88" s="36"/>
      <c r="H88" s="36"/>
      <c r="I88" s="36"/>
      <c r="J88" s="36"/>
      <c r="K88" s="36"/>
      <c r="L88" s="36"/>
      <c r="M88" s="36"/>
      <c r="N88" s="36"/>
      <c r="O88" s="36"/>
      <c r="P88" s="36"/>
      <c r="Q88" s="36"/>
      <c r="R88" s="36"/>
      <c r="S88" s="36"/>
      <c r="T88" s="36"/>
    </row>
    <row r="89" spans="1:20">
      <c r="A89" s="36"/>
      <c r="B89" s="36"/>
      <c r="C89" s="36"/>
      <c r="D89" s="36"/>
      <c r="E89" s="36"/>
      <c r="F89" s="36"/>
      <c r="G89" s="36"/>
      <c r="H89" s="36"/>
      <c r="I89" s="36"/>
      <c r="J89" s="36"/>
      <c r="K89" s="36"/>
      <c r="L89" s="36"/>
      <c r="M89" s="36"/>
      <c r="N89" s="36"/>
      <c r="O89" s="36"/>
      <c r="P89" s="36"/>
      <c r="Q89" s="36"/>
      <c r="R89" s="36"/>
      <c r="S89" s="36"/>
      <c r="T89" s="36"/>
    </row>
    <row r="90" spans="1:20">
      <c r="A90" s="36"/>
      <c r="B90" s="36"/>
      <c r="C90" s="36"/>
      <c r="D90" s="36"/>
      <c r="E90" s="36"/>
      <c r="F90" s="36"/>
      <c r="G90" s="36"/>
      <c r="H90" s="36"/>
      <c r="I90" s="36"/>
      <c r="J90" s="36"/>
      <c r="K90" s="36"/>
      <c r="L90" s="36"/>
      <c r="M90" s="36"/>
      <c r="N90" s="36"/>
      <c r="O90" s="36"/>
      <c r="P90" s="36"/>
      <c r="Q90" s="36"/>
      <c r="R90" s="36"/>
      <c r="S90" s="36"/>
      <c r="T90" s="36"/>
    </row>
    <row r="91" spans="1:20">
      <c r="A91" s="36"/>
      <c r="B91" s="36"/>
      <c r="C91" s="36"/>
      <c r="D91" s="36"/>
      <c r="E91" s="36"/>
      <c r="F91" s="36"/>
      <c r="G91" s="36"/>
      <c r="H91" s="36"/>
      <c r="I91" s="36"/>
      <c r="J91" s="36"/>
      <c r="K91" s="36"/>
      <c r="L91" s="36"/>
      <c r="M91" s="36"/>
      <c r="N91" s="36"/>
      <c r="O91" s="36"/>
      <c r="P91" s="36"/>
      <c r="Q91" s="36"/>
      <c r="R91" s="36"/>
      <c r="S91" s="36"/>
      <c r="T91" s="36"/>
    </row>
    <row r="92" spans="1:20">
      <c r="A92" s="36"/>
      <c r="B92" s="36"/>
      <c r="C92" s="36"/>
      <c r="D92" s="36"/>
      <c r="E92" s="36"/>
      <c r="F92" s="36"/>
      <c r="G92" s="36"/>
      <c r="H92" s="36"/>
      <c r="I92" s="36"/>
      <c r="J92" s="36"/>
      <c r="K92" s="36"/>
      <c r="L92" s="36"/>
      <c r="M92" s="36"/>
      <c r="N92" s="36"/>
      <c r="O92" s="36"/>
      <c r="P92" s="36"/>
      <c r="Q92" s="36"/>
      <c r="R92" s="36"/>
      <c r="S92" s="36"/>
      <c r="T92" s="36"/>
    </row>
    <row r="93" spans="1:20">
      <c r="A93" s="36"/>
      <c r="B93" s="36"/>
      <c r="C93" s="36"/>
      <c r="D93" s="36"/>
      <c r="E93" s="36"/>
      <c r="F93" s="36"/>
      <c r="G93" s="36"/>
      <c r="H93" s="36"/>
      <c r="I93" s="36"/>
      <c r="J93" s="36"/>
      <c r="K93" s="36"/>
      <c r="L93" s="36"/>
      <c r="M93" s="36"/>
      <c r="N93" s="36"/>
      <c r="O93" s="36"/>
      <c r="P93" s="36"/>
      <c r="Q93" s="36"/>
      <c r="R93" s="36"/>
      <c r="S93" s="36"/>
      <c r="T93" s="36"/>
    </row>
    <row r="94" spans="1:20">
      <c r="A94" s="36"/>
      <c r="B94" s="36"/>
      <c r="C94" s="36"/>
      <c r="D94" s="36"/>
      <c r="E94" s="36"/>
      <c r="F94" s="36"/>
      <c r="G94" s="36"/>
      <c r="H94" s="36"/>
      <c r="I94" s="36"/>
      <c r="J94" s="36"/>
      <c r="K94" s="36"/>
      <c r="L94" s="36"/>
      <c r="M94" s="36"/>
      <c r="N94" s="36"/>
      <c r="O94" s="36"/>
      <c r="P94" s="36"/>
      <c r="Q94" s="36"/>
      <c r="R94" s="36"/>
      <c r="S94" s="36"/>
      <c r="T94" s="36"/>
    </row>
    <row r="95" spans="1:20">
      <c r="A95" s="36"/>
      <c r="B95" s="36"/>
      <c r="C95" s="36"/>
      <c r="D95" s="36"/>
      <c r="E95" s="36"/>
      <c r="F95" s="36"/>
      <c r="G95" s="36"/>
      <c r="H95" s="36"/>
      <c r="I95" s="36"/>
      <c r="J95" s="36"/>
      <c r="K95" s="36"/>
      <c r="L95" s="36"/>
      <c r="M95" s="36"/>
      <c r="N95" s="36"/>
      <c r="O95" s="36"/>
      <c r="P95" s="36"/>
      <c r="Q95" s="36"/>
      <c r="R95" s="36"/>
      <c r="S95" s="36"/>
      <c r="T95" s="36"/>
    </row>
    <row r="96" spans="1:20">
      <c r="A96" s="36"/>
      <c r="B96" s="36"/>
      <c r="C96" s="36"/>
      <c r="D96" s="36"/>
      <c r="E96" s="36"/>
      <c r="F96" s="36"/>
      <c r="G96" s="36"/>
      <c r="H96" s="36"/>
      <c r="I96" s="36"/>
      <c r="J96" s="36"/>
      <c r="K96" s="36"/>
      <c r="L96" s="36"/>
      <c r="M96" s="36"/>
      <c r="N96" s="36"/>
      <c r="O96" s="36"/>
      <c r="P96" s="36"/>
      <c r="Q96" s="36"/>
      <c r="R96" s="36"/>
      <c r="S96" s="36"/>
      <c r="T96" s="36"/>
    </row>
    <row r="97" spans="1:20">
      <c r="A97" s="36"/>
      <c r="B97" s="36"/>
      <c r="C97" s="36"/>
      <c r="D97" s="36"/>
      <c r="E97" s="36"/>
      <c r="F97" s="36"/>
      <c r="G97" s="36"/>
      <c r="H97" s="36"/>
      <c r="I97" s="36"/>
      <c r="J97" s="36"/>
      <c r="K97" s="36"/>
      <c r="L97" s="36"/>
      <c r="M97" s="36"/>
      <c r="N97" s="36"/>
      <c r="O97" s="36"/>
      <c r="P97" s="36"/>
      <c r="Q97" s="36"/>
      <c r="R97" s="36"/>
      <c r="S97" s="36"/>
      <c r="T97" s="36"/>
    </row>
    <row r="98" spans="1:20">
      <c r="A98" s="36"/>
      <c r="B98" s="36"/>
      <c r="C98" s="36"/>
      <c r="D98" s="36"/>
      <c r="E98" s="36"/>
      <c r="F98" s="36"/>
      <c r="G98" s="36"/>
      <c r="H98" s="36"/>
      <c r="I98" s="36"/>
      <c r="J98" s="36"/>
      <c r="K98" s="36"/>
      <c r="L98" s="36"/>
      <c r="M98" s="36"/>
      <c r="N98" s="36"/>
      <c r="O98" s="36"/>
      <c r="P98" s="36"/>
      <c r="Q98" s="36"/>
      <c r="R98" s="36"/>
      <c r="S98" s="36"/>
      <c r="T98" s="36"/>
    </row>
    <row r="99" spans="1:20">
      <c r="A99" s="36"/>
      <c r="B99" s="36"/>
      <c r="C99" s="36"/>
      <c r="D99" s="36"/>
      <c r="E99" s="36"/>
      <c r="F99" s="36"/>
      <c r="G99" s="36"/>
      <c r="H99" s="36"/>
      <c r="I99" s="36"/>
      <c r="J99" s="36"/>
      <c r="K99" s="36"/>
      <c r="L99" s="36"/>
      <c r="M99" s="36"/>
      <c r="N99" s="36"/>
      <c r="O99" s="36"/>
      <c r="P99" s="36"/>
      <c r="Q99" s="36"/>
      <c r="R99" s="36"/>
      <c r="S99" s="36"/>
      <c r="T99" s="36"/>
    </row>
    <row r="100" spans="1:20">
      <c r="A100" s="36"/>
      <c r="B100" s="36"/>
      <c r="C100" s="36"/>
      <c r="D100" s="36"/>
      <c r="E100" s="36"/>
      <c r="F100" s="36"/>
      <c r="G100" s="36"/>
      <c r="H100" s="36"/>
      <c r="I100" s="36"/>
      <c r="J100" s="36"/>
      <c r="K100" s="36"/>
      <c r="L100" s="36"/>
      <c r="M100" s="36"/>
      <c r="N100" s="36"/>
      <c r="O100" s="36"/>
      <c r="P100" s="36"/>
      <c r="Q100" s="36"/>
      <c r="R100" s="36"/>
      <c r="S100" s="36"/>
      <c r="T100" s="36"/>
    </row>
    <row r="101" spans="1:20">
      <c r="A101" s="36"/>
      <c r="B101" s="36"/>
      <c r="C101" s="36"/>
      <c r="D101" s="36"/>
      <c r="E101" s="36"/>
      <c r="F101" s="36"/>
      <c r="G101" s="36"/>
      <c r="H101" s="36"/>
      <c r="I101" s="36"/>
      <c r="J101" s="36"/>
      <c r="K101" s="36"/>
      <c r="L101" s="36"/>
      <c r="M101" s="36"/>
      <c r="N101" s="36"/>
      <c r="O101" s="36"/>
      <c r="P101" s="36"/>
      <c r="Q101" s="36"/>
      <c r="R101" s="36"/>
      <c r="S101" s="36"/>
      <c r="T101" s="36"/>
    </row>
    <row r="102" spans="1:20">
      <c r="A102" s="36"/>
      <c r="B102" s="36"/>
      <c r="C102" s="36"/>
      <c r="D102" s="36"/>
      <c r="E102" s="36"/>
      <c r="F102" s="36"/>
      <c r="G102" s="36"/>
      <c r="H102" s="36"/>
      <c r="I102" s="36"/>
      <c r="J102" s="36"/>
      <c r="K102" s="36"/>
      <c r="L102" s="36"/>
      <c r="M102" s="36"/>
      <c r="N102" s="36"/>
      <c r="O102" s="36"/>
      <c r="P102" s="36"/>
      <c r="Q102" s="36"/>
      <c r="R102" s="36"/>
      <c r="S102" s="36"/>
      <c r="T102" s="36"/>
    </row>
    <row r="103" spans="1:20">
      <c r="A103" s="36"/>
      <c r="B103" s="36"/>
      <c r="C103" s="36"/>
      <c r="D103" s="36"/>
      <c r="E103" s="36"/>
      <c r="F103" s="36"/>
      <c r="G103" s="36"/>
      <c r="H103" s="36"/>
      <c r="I103" s="36"/>
      <c r="J103" s="36"/>
      <c r="K103" s="36"/>
      <c r="L103" s="36"/>
      <c r="M103" s="36"/>
      <c r="N103" s="36"/>
      <c r="O103" s="36"/>
      <c r="P103" s="36"/>
      <c r="Q103" s="36"/>
      <c r="R103" s="36"/>
      <c r="S103" s="36"/>
      <c r="T103" s="36"/>
    </row>
    <row r="104" spans="1:20">
      <c r="A104" s="36"/>
      <c r="B104" s="36"/>
      <c r="C104" s="36"/>
      <c r="D104" s="36"/>
      <c r="E104" s="36"/>
      <c r="F104" s="36"/>
      <c r="G104" s="36"/>
      <c r="H104" s="36"/>
      <c r="I104" s="36"/>
      <c r="J104" s="36"/>
      <c r="K104" s="36"/>
      <c r="L104" s="36"/>
      <c r="M104" s="36"/>
      <c r="N104" s="36"/>
      <c r="O104" s="36"/>
      <c r="P104" s="36"/>
      <c r="Q104" s="36"/>
      <c r="R104" s="36"/>
      <c r="S104" s="36"/>
      <c r="T104" s="36"/>
    </row>
    <row r="105" spans="1:20">
      <c r="A105" s="36"/>
      <c r="B105" s="36"/>
      <c r="C105" s="36"/>
      <c r="D105" s="36"/>
      <c r="E105" s="36"/>
      <c r="F105" s="36"/>
      <c r="G105" s="36"/>
      <c r="H105" s="36"/>
      <c r="I105" s="36"/>
      <c r="J105" s="36"/>
      <c r="K105" s="36"/>
      <c r="L105" s="36"/>
      <c r="M105" s="36"/>
      <c r="N105" s="36"/>
      <c r="O105" s="36"/>
      <c r="P105" s="36"/>
      <c r="Q105" s="36"/>
      <c r="R105" s="36"/>
      <c r="S105" s="36"/>
      <c r="T105" s="36"/>
    </row>
    <row r="106" spans="1:20">
      <c r="A106" s="36"/>
      <c r="B106" s="36"/>
      <c r="C106" s="36"/>
      <c r="D106" s="36"/>
      <c r="E106" s="36"/>
      <c r="F106" s="36"/>
      <c r="G106" s="36"/>
      <c r="H106" s="36"/>
      <c r="I106" s="36"/>
      <c r="J106" s="36"/>
      <c r="K106" s="36"/>
      <c r="L106" s="36"/>
      <c r="M106" s="36"/>
      <c r="N106" s="36"/>
      <c r="O106" s="36"/>
      <c r="P106" s="36"/>
      <c r="Q106" s="36"/>
      <c r="R106" s="36"/>
      <c r="S106" s="36"/>
      <c r="T106" s="36"/>
    </row>
    <row r="107" spans="1:20">
      <c r="A107" s="36"/>
      <c r="B107" s="36"/>
      <c r="C107" s="36"/>
      <c r="D107" s="36"/>
      <c r="E107" s="36"/>
      <c r="F107" s="36"/>
      <c r="G107" s="36"/>
      <c r="H107" s="36"/>
      <c r="I107" s="36"/>
      <c r="J107" s="36"/>
      <c r="K107" s="36"/>
      <c r="L107" s="36"/>
      <c r="M107" s="36"/>
      <c r="N107" s="36"/>
      <c r="O107" s="36"/>
      <c r="P107" s="36"/>
      <c r="Q107" s="36"/>
      <c r="R107" s="36"/>
      <c r="S107" s="36"/>
      <c r="T107" s="36"/>
    </row>
    <row r="108" spans="1:20">
      <c r="A108" s="36"/>
      <c r="B108" s="36"/>
      <c r="C108" s="36"/>
      <c r="D108" s="36"/>
      <c r="E108" s="36"/>
      <c r="F108" s="36"/>
      <c r="G108" s="36"/>
      <c r="H108" s="36"/>
      <c r="I108" s="36"/>
      <c r="J108" s="36"/>
      <c r="K108" s="36"/>
      <c r="L108" s="36"/>
      <c r="M108" s="36"/>
      <c r="N108" s="36"/>
      <c r="O108" s="36"/>
      <c r="P108" s="36"/>
      <c r="Q108" s="36"/>
      <c r="R108" s="36"/>
      <c r="S108" s="36"/>
      <c r="T108" s="36"/>
    </row>
    <row r="109" spans="1:20">
      <c r="A109" s="36"/>
      <c r="B109" s="36"/>
      <c r="C109" s="36"/>
      <c r="D109" s="36"/>
      <c r="E109" s="36"/>
      <c r="F109" s="36"/>
      <c r="G109" s="36"/>
      <c r="H109" s="36"/>
      <c r="I109" s="36"/>
      <c r="J109" s="36"/>
      <c r="K109" s="36"/>
      <c r="L109" s="36"/>
      <c r="M109" s="36"/>
      <c r="N109" s="36"/>
      <c r="O109" s="36"/>
      <c r="P109" s="36"/>
      <c r="Q109" s="36"/>
      <c r="R109" s="36"/>
      <c r="S109" s="36"/>
      <c r="T109" s="36"/>
    </row>
    <row r="110" spans="1:20">
      <c r="A110" s="36"/>
      <c r="B110" s="36"/>
      <c r="C110" s="36"/>
      <c r="D110" s="36"/>
      <c r="E110" s="36"/>
      <c r="F110" s="36"/>
      <c r="G110" s="36"/>
      <c r="H110" s="36"/>
      <c r="I110" s="36"/>
      <c r="J110" s="36"/>
      <c r="K110" s="36"/>
      <c r="L110" s="36"/>
      <c r="M110" s="36"/>
      <c r="N110" s="36"/>
      <c r="O110" s="36"/>
      <c r="P110" s="36"/>
      <c r="Q110" s="36"/>
      <c r="R110" s="36"/>
      <c r="S110" s="36"/>
      <c r="T110" s="36"/>
    </row>
    <row r="111" spans="1:20">
      <c r="A111" s="36"/>
      <c r="B111" s="36"/>
      <c r="C111" s="36"/>
      <c r="D111" s="36"/>
      <c r="E111" s="36"/>
      <c r="F111" s="36"/>
      <c r="G111" s="36"/>
      <c r="H111" s="36"/>
      <c r="I111" s="36"/>
      <c r="J111" s="36"/>
      <c r="K111" s="36"/>
      <c r="L111" s="36"/>
      <c r="M111" s="36"/>
      <c r="N111" s="36"/>
      <c r="O111" s="36"/>
      <c r="P111" s="36"/>
      <c r="Q111" s="36"/>
      <c r="R111" s="36"/>
      <c r="S111" s="36"/>
      <c r="T111" s="36"/>
    </row>
    <row r="112" spans="1:20">
      <c r="A112" s="36"/>
      <c r="B112" s="36"/>
      <c r="C112" s="36"/>
      <c r="D112" s="36"/>
      <c r="E112" s="36"/>
      <c r="F112" s="36"/>
      <c r="G112" s="36"/>
      <c r="H112" s="36"/>
      <c r="I112" s="36"/>
      <c r="J112" s="36"/>
      <c r="K112" s="36"/>
      <c r="L112" s="36"/>
      <c r="M112" s="36"/>
      <c r="N112" s="36"/>
      <c r="O112" s="36"/>
      <c r="P112" s="36"/>
      <c r="Q112" s="36"/>
      <c r="R112" s="36"/>
      <c r="S112" s="36"/>
      <c r="T112" s="36"/>
    </row>
    <row r="113" spans="1:20">
      <c r="A113" s="36"/>
      <c r="B113" s="36"/>
      <c r="C113" s="36"/>
      <c r="D113" s="36"/>
      <c r="E113" s="36"/>
      <c r="F113" s="36"/>
      <c r="G113" s="36"/>
      <c r="H113" s="36"/>
      <c r="I113" s="36"/>
      <c r="J113" s="36"/>
      <c r="K113" s="36"/>
      <c r="L113" s="36"/>
      <c r="M113" s="36"/>
      <c r="N113" s="36"/>
      <c r="O113" s="36"/>
      <c r="P113" s="36"/>
      <c r="Q113" s="36"/>
      <c r="R113" s="36"/>
      <c r="S113" s="36"/>
      <c r="T113" s="36"/>
    </row>
    <row r="114" spans="1:20">
      <c r="A114" s="36"/>
      <c r="B114" s="36"/>
      <c r="C114" s="36"/>
      <c r="D114" s="36"/>
      <c r="E114" s="36"/>
      <c r="F114" s="36"/>
      <c r="G114" s="36"/>
      <c r="H114" s="36"/>
      <c r="I114" s="36"/>
      <c r="J114" s="36"/>
      <c r="K114" s="36"/>
      <c r="L114" s="36"/>
      <c r="M114" s="36"/>
      <c r="N114" s="36"/>
      <c r="O114" s="36"/>
      <c r="P114" s="36"/>
      <c r="Q114" s="36"/>
      <c r="R114" s="36"/>
      <c r="S114" s="36"/>
      <c r="T114" s="36"/>
    </row>
    <row r="115" spans="1:20">
      <c r="A115" s="36"/>
      <c r="B115" s="36"/>
      <c r="C115" s="36"/>
      <c r="D115" s="36"/>
      <c r="E115" s="36"/>
      <c r="F115" s="36"/>
      <c r="G115" s="36"/>
      <c r="H115" s="36"/>
      <c r="I115" s="36"/>
      <c r="J115" s="36"/>
      <c r="K115" s="36"/>
      <c r="L115" s="36"/>
      <c r="M115" s="36"/>
      <c r="N115" s="36"/>
      <c r="O115" s="36"/>
      <c r="P115" s="36"/>
      <c r="Q115" s="36"/>
      <c r="R115" s="36"/>
      <c r="S115" s="36"/>
      <c r="T115" s="36"/>
    </row>
    <row r="116" spans="1:20">
      <c r="A116" s="36"/>
      <c r="B116" s="36"/>
      <c r="C116" s="36"/>
      <c r="D116" s="36"/>
      <c r="E116" s="36"/>
      <c r="F116" s="36"/>
      <c r="G116" s="36"/>
      <c r="H116" s="36"/>
      <c r="I116" s="36"/>
      <c r="J116" s="36"/>
      <c r="K116" s="36"/>
      <c r="L116" s="36"/>
      <c r="M116" s="36"/>
      <c r="N116" s="36"/>
      <c r="O116" s="36"/>
      <c r="P116" s="36"/>
      <c r="Q116" s="36"/>
      <c r="R116" s="36"/>
      <c r="S116" s="36"/>
      <c r="T116" s="36"/>
    </row>
    <row r="117" spans="1:20">
      <c r="A117" s="36"/>
      <c r="B117" s="36"/>
      <c r="C117" s="36"/>
      <c r="D117" s="36"/>
      <c r="E117" s="36"/>
      <c r="F117" s="36"/>
      <c r="G117" s="36"/>
      <c r="H117" s="36"/>
      <c r="I117" s="36"/>
      <c r="J117" s="36"/>
      <c r="K117" s="36"/>
      <c r="L117" s="36"/>
      <c r="M117" s="36"/>
      <c r="N117" s="36"/>
      <c r="O117" s="36"/>
      <c r="P117" s="36"/>
      <c r="Q117" s="36"/>
      <c r="R117" s="36"/>
      <c r="S117" s="36"/>
      <c r="T117" s="36"/>
    </row>
    <row r="118" spans="1:20">
      <c r="A118" s="36"/>
      <c r="B118" s="36"/>
      <c r="C118" s="36"/>
      <c r="D118" s="36"/>
      <c r="E118" s="36"/>
      <c r="F118" s="36"/>
      <c r="G118" s="36"/>
      <c r="H118" s="36"/>
      <c r="I118" s="36"/>
      <c r="J118" s="36"/>
      <c r="K118" s="36"/>
      <c r="L118" s="36"/>
      <c r="M118" s="36"/>
      <c r="N118" s="36"/>
      <c r="O118" s="36"/>
      <c r="P118" s="36"/>
      <c r="Q118" s="36"/>
      <c r="R118" s="36"/>
      <c r="S118" s="36"/>
      <c r="T118" s="36"/>
    </row>
    <row r="119" spans="1:20">
      <c r="A119" s="36"/>
      <c r="B119" s="36"/>
      <c r="C119" s="36"/>
      <c r="D119" s="36"/>
      <c r="E119" s="36"/>
      <c r="F119" s="36"/>
      <c r="G119" s="36"/>
      <c r="H119" s="36"/>
      <c r="I119" s="36"/>
      <c r="J119" s="36"/>
      <c r="K119" s="36"/>
      <c r="L119" s="36"/>
      <c r="M119" s="36"/>
      <c r="N119" s="36"/>
      <c r="O119" s="36"/>
      <c r="P119" s="36"/>
      <c r="Q119" s="36"/>
      <c r="R119" s="36"/>
      <c r="S119" s="36"/>
      <c r="T119" s="36"/>
    </row>
    <row r="120" spans="1:20">
      <c r="A120" s="36"/>
      <c r="B120" s="36"/>
      <c r="C120" s="36"/>
      <c r="D120" s="36"/>
      <c r="E120" s="36"/>
      <c r="F120" s="36"/>
      <c r="G120" s="36"/>
      <c r="H120" s="36"/>
      <c r="I120" s="36"/>
      <c r="J120" s="36"/>
      <c r="K120" s="36"/>
      <c r="L120" s="36"/>
      <c r="M120" s="36"/>
      <c r="N120" s="36"/>
      <c r="O120" s="36"/>
      <c r="P120" s="36"/>
      <c r="Q120" s="36"/>
      <c r="R120" s="36"/>
      <c r="S120" s="36"/>
      <c r="T120" s="36"/>
    </row>
    <row r="121" spans="1:20">
      <c r="A121" s="36"/>
      <c r="B121" s="36"/>
      <c r="C121" s="36"/>
      <c r="D121" s="36"/>
      <c r="E121" s="36"/>
      <c r="F121" s="36"/>
      <c r="G121" s="36"/>
      <c r="H121" s="36"/>
      <c r="I121" s="36"/>
      <c r="J121" s="36"/>
      <c r="K121" s="36"/>
      <c r="L121" s="36"/>
      <c r="M121" s="36"/>
      <c r="N121" s="36"/>
      <c r="O121" s="36"/>
      <c r="P121" s="36"/>
      <c r="Q121" s="36"/>
      <c r="R121" s="36"/>
      <c r="S121" s="36"/>
      <c r="T121" s="36"/>
    </row>
    <row r="122" spans="1:20">
      <c r="A122" s="36"/>
      <c r="B122" s="36"/>
      <c r="C122" s="36"/>
      <c r="D122" s="36"/>
      <c r="E122" s="36"/>
      <c r="F122" s="36"/>
      <c r="G122" s="36"/>
      <c r="H122" s="36"/>
      <c r="I122" s="36"/>
      <c r="J122" s="36"/>
      <c r="K122" s="36"/>
      <c r="L122" s="36"/>
      <c r="M122" s="36"/>
      <c r="N122" s="36"/>
      <c r="O122" s="36"/>
      <c r="P122" s="36"/>
      <c r="Q122" s="36"/>
      <c r="R122" s="36"/>
      <c r="S122" s="36"/>
      <c r="T122" s="36"/>
    </row>
    <row r="123" spans="1:20">
      <c r="A123" s="36"/>
      <c r="B123" s="36"/>
      <c r="C123" s="36"/>
      <c r="D123" s="36"/>
      <c r="E123" s="36"/>
      <c r="F123" s="36"/>
      <c r="G123" s="36"/>
      <c r="H123" s="36"/>
      <c r="I123" s="36"/>
      <c r="J123" s="36"/>
      <c r="K123" s="36"/>
      <c r="L123" s="36"/>
      <c r="M123" s="36"/>
      <c r="N123" s="36"/>
      <c r="O123" s="36"/>
      <c r="P123" s="36"/>
      <c r="Q123" s="36"/>
      <c r="R123" s="36"/>
      <c r="S123" s="36"/>
      <c r="T123" s="36"/>
    </row>
    <row r="124" spans="1:20">
      <c r="A124" s="36"/>
      <c r="B124" s="36"/>
      <c r="C124" s="36"/>
      <c r="D124" s="36"/>
      <c r="E124" s="36"/>
      <c r="F124" s="36"/>
      <c r="G124" s="36"/>
      <c r="H124" s="36"/>
      <c r="I124" s="36"/>
      <c r="J124" s="36"/>
      <c r="K124" s="36"/>
      <c r="L124" s="36"/>
      <c r="M124" s="36"/>
      <c r="N124" s="36"/>
      <c r="O124" s="36"/>
      <c r="P124" s="36"/>
      <c r="Q124" s="36"/>
      <c r="R124" s="36"/>
      <c r="S124" s="36"/>
      <c r="T124" s="36"/>
    </row>
    <row r="125" spans="1:20">
      <c r="A125" s="36"/>
      <c r="B125" s="36"/>
      <c r="C125" s="36"/>
      <c r="D125" s="36"/>
      <c r="E125" s="36"/>
      <c r="F125" s="36"/>
      <c r="G125" s="36"/>
      <c r="H125" s="36"/>
      <c r="I125" s="36"/>
      <c r="J125" s="36"/>
      <c r="K125" s="36"/>
      <c r="L125" s="36"/>
      <c r="M125" s="36"/>
      <c r="N125" s="36"/>
      <c r="O125" s="36"/>
      <c r="P125" s="36"/>
      <c r="Q125" s="36"/>
      <c r="R125" s="36"/>
      <c r="S125" s="36"/>
      <c r="T125" s="36"/>
    </row>
    <row r="126" spans="1:20">
      <c r="A126" s="36"/>
      <c r="B126" s="36"/>
      <c r="C126" s="36"/>
      <c r="D126" s="36"/>
      <c r="E126" s="36"/>
      <c r="F126" s="36"/>
      <c r="G126" s="36"/>
      <c r="H126" s="36"/>
      <c r="I126" s="36"/>
      <c r="J126" s="36"/>
      <c r="K126" s="36"/>
      <c r="L126" s="36"/>
      <c r="M126" s="36"/>
      <c r="N126" s="36"/>
      <c r="O126" s="36"/>
      <c r="P126" s="36"/>
      <c r="Q126" s="36"/>
      <c r="R126" s="36"/>
      <c r="S126" s="36"/>
      <c r="T126" s="36"/>
    </row>
    <row r="127" spans="1:20">
      <c r="A127" s="36"/>
      <c r="B127" s="36"/>
      <c r="C127" s="36"/>
      <c r="D127" s="36"/>
      <c r="E127" s="36"/>
      <c r="F127" s="36"/>
      <c r="G127" s="36"/>
      <c r="H127" s="36"/>
      <c r="I127" s="36"/>
      <c r="J127" s="36"/>
      <c r="K127" s="36"/>
      <c r="L127" s="36"/>
      <c r="M127" s="36"/>
      <c r="N127" s="36"/>
      <c r="O127" s="36"/>
      <c r="P127" s="36"/>
      <c r="Q127" s="36"/>
      <c r="R127" s="36"/>
      <c r="S127" s="36"/>
      <c r="T127" s="36"/>
    </row>
    <row r="128" spans="1:20">
      <c r="A128" s="36"/>
      <c r="B128" s="36"/>
      <c r="C128" s="36"/>
      <c r="D128" s="36"/>
      <c r="E128" s="36"/>
      <c r="F128" s="36"/>
      <c r="G128" s="36"/>
      <c r="H128" s="36"/>
      <c r="I128" s="36"/>
      <c r="J128" s="36"/>
      <c r="K128" s="36"/>
      <c r="L128" s="36"/>
      <c r="M128" s="36"/>
      <c r="N128" s="36"/>
      <c r="O128" s="36"/>
      <c r="P128" s="36"/>
      <c r="Q128" s="36"/>
      <c r="R128" s="36"/>
      <c r="S128" s="36"/>
      <c r="T128" s="36"/>
    </row>
    <row r="129" spans="1:20">
      <c r="A129" s="36"/>
      <c r="B129" s="36"/>
      <c r="C129" s="36"/>
      <c r="D129" s="36"/>
      <c r="E129" s="36"/>
      <c r="F129" s="36"/>
      <c r="G129" s="36"/>
      <c r="H129" s="36"/>
      <c r="I129" s="36"/>
      <c r="J129" s="36"/>
      <c r="K129" s="36"/>
      <c r="L129" s="36"/>
      <c r="M129" s="36"/>
      <c r="N129" s="36"/>
      <c r="O129" s="36"/>
      <c r="P129" s="36"/>
      <c r="Q129" s="36"/>
      <c r="R129" s="36"/>
      <c r="S129" s="36"/>
      <c r="T129" s="36"/>
    </row>
    <row r="130" spans="1:20">
      <c r="A130" s="36"/>
      <c r="B130" s="36"/>
      <c r="C130" s="36"/>
      <c r="D130" s="36"/>
      <c r="E130" s="36"/>
      <c r="F130" s="36"/>
      <c r="G130" s="36"/>
      <c r="H130" s="36"/>
      <c r="I130" s="36"/>
      <c r="J130" s="36"/>
      <c r="K130" s="36"/>
      <c r="L130" s="36"/>
      <c r="M130" s="36"/>
      <c r="N130" s="36"/>
      <c r="O130" s="36"/>
      <c r="P130" s="36"/>
      <c r="Q130" s="36"/>
      <c r="R130" s="36"/>
      <c r="S130" s="36"/>
      <c r="T130" s="36"/>
    </row>
    <row r="131" spans="1:20">
      <c r="A131" s="36"/>
      <c r="B131" s="36"/>
      <c r="C131" s="36"/>
      <c r="D131" s="36"/>
      <c r="E131" s="36"/>
      <c r="F131" s="36"/>
      <c r="G131" s="36"/>
      <c r="H131" s="36"/>
      <c r="I131" s="36"/>
      <c r="J131" s="36"/>
      <c r="K131" s="36"/>
      <c r="L131" s="36"/>
      <c r="M131" s="36"/>
      <c r="N131" s="36"/>
      <c r="O131" s="36"/>
      <c r="P131" s="36"/>
      <c r="Q131" s="36"/>
      <c r="R131" s="36"/>
      <c r="S131" s="36"/>
      <c r="T131" s="36"/>
    </row>
    <row r="132" spans="1:20">
      <c r="A132" s="36"/>
      <c r="B132" s="36"/>
      <c r="C132" s="36"/>
      <c r="D132" s="36"/>
      <c r="E132" s="36"/>
      <c r="F132" s="36"/>
      <c r="G132" s="36"/>
      <c r="H132" s="36"/>
      <c r="I132" s="36"/>
      <c r="J132" s="36"/>
      <c r="K132" s="36"/>
      <c r="L132" s="36"/>
      <c r="M132" s="36"/>
      <c r="N132" s="36"/>
      <c r="O132" s="36"/>
      <c r="P132" s="36"/>
      <c r="Q132" s="36"/>
      <c r="R132" s="36"/>
      <c r="S132" s="36"/>
      <c r="T132" s="36"/>
    </row>
    <row r="133" spans="1:20">
      <c r="A133" s="36"/>
      <c r="B133" s="36"/>
      <c r="C133" s="36"/>
      <c r="D133" s="36"/>
      <c r="E133" s="36"/>
      <c r="F133" s="36"/>
      <c r="G133" s="36"/>
      <c r="H133" s="36"/>
      <c r="I133" s="36"/>
      <c r="J133" s="36"/>
      <c r="K133" s="36"/>
      <c r="L133" s="36"/>
      <c r="M133" s="36"/>
      <c r="N133" s="36"/>
      <c r="O133" s="36"/>
      <c r="P133" s="36"/>
      <c r="Q133" s="36"/>
      <c r="R133" s="36"/>
      <c r="S133" s="36"/>
      <c r="T133" s="36"/>
    </row>
    <row r="134" spans="1:20">
      <c r="A134" s="36"/>
      <c r="B134" s="36"/>
      <c r="C134" s="36"/>
      <c r="D134" s="36"/>
      <c r="E134" s="36"/>
      <c r="F134" s="36"/>
      <c r="G134" s="36"/>
      <c r="H134" s="36"/>
      <c r="I134" s="36"/>
      <c r="J134" s="36"/>
      <c r="K134" s="36"/>
      <c r="L134" s="36"/>
      <c r="M134" s="36"/>
      <c r="N134" s="36"/>
      <c r="O134" s="36"/>
      <c r="P134" s="36"/>
      <c r="Q134" s="36"/>
      <c r="R134" s="36"/>
      <c r="S134" s="36"/>
      <c r="T134" s="36"/>
    </row>
    <row r="135" spans="1:20">
      <c r="A135" s="36"/>
      <c r="B135" s="36"/>
      <c r="C135" s="36"/>
      <c r="D135" s="36"/>
      <c r="E135" s="36"/>
      <c r="F135" s="36"/>
      <c r="G135" s="36"/>
      <c r="H135" s="36"/>
      <c r="I135" s="36"/>
      <c r="J135" s="36"/>
      <c r="K135" s="36"/>
      <c r="L135" s="36"/>
      <c r="M135" s="36"/>
      <c r="N135" s="36"/>
      <c r="O135" s="36"/>
      <c r="P135" s="36"/>
      <c r="Q135" s="36"/>
      <c r="R135" s="36"/>
      <c r="S135" s="36"/>
      <c r="T135" s="36"/>
    </row>
    <row r="136" spans="1:20">
      <c r="A136" s="36"/>
      <c r="B136" s="36"/>
      <c r="C136" s="36"/>
      <c r="D136" s="36"/>
      <c r="E136" s="36"/>
      <c r="F136" s="36"/>
      <c r="G136" s="36"/>
      <c r="H136" s="36"/>
      <c r="I136" s="36"/>
      <c r="J136" s="36"/>
      <c r="K136" s="36"/>
      <c r="L136" s="36"/>
      <c r="M136" s="36"/>
      <c r="N136" s="36"/>
      <c r="O136" s="36"/>
      <c r="P136" s="36"/>
      <c r="Q136" s="36"/>
      <c r="R136" s="36"/>
      <c r="S136" s="36"/>
      <c r="T136" s="36"/>
    </row>
    <row r="137" spans="1:20">
      <c r="A137" s="36"/>
      <c r="B137" s="36"/>
      <c r="C137" s="36"/>
      <c r="D137" s="36"/>
      <c r="E137" s="36"/>
      <c r="F137" s="36"/>
      <c r="G137" s="36"/>
      <c r="H137" s="36"/>
      <c r="I137" s="36"/>
      <c r="J137" s="36"/>
      <c r="K137" s="36"/>
      <c r="L137" s="36"/>
      <c r="M137" s="36"/>
      <c r="N137" s="36"/>
      <c r="O137" s="36"/>
      <c r="P137" s="36"/>
      <c r="Q137" s="36"/>
      <c r="R137" s="36"/>
      <c r="S137" s="36"/>
      <c r="T137" s="36"/>
    </row>
    <row r="138" spans="1:20">
      <c r="A138" s="36"/>
      <c r="B138" s="36"/>
      <c r="C138" s="36"/>
      <c r="D138" s="36"/>
      <c r="E138" s="36"/>
      <c r="F138" s="36"/>
      <c r="G138" s="36"/>
      <c r="H138" s="36"/>
      <c r="I138" s="36"/>
      <c r="J138" s="36"/>
      <c r="K138" s="36"/>
      <c r="L138" s="36"/>
      <c r="M138" s="36"/>
      <c r="N138" s="36"/>
      <c r="O138" s="36"/>
      <c r="P138" s="36"/>
      <c r="Q138" s="36"/>
      <c r="R138" s="36"/>
      <c r="S138" s="36"/>
      <c r="T138" s="36"/>
    </row>
    <row r="139" spans="1:20">
      <c r="A139" s="36"/>
      <c r="B139" s="36"/>
      <c r="C139" s="36"/>
      <c r="D139" s="36"/>
      <c r="E139" s="36"/>
      <c r="F139" s="36"/>
      <c r="G139" s="36"/>
      <c r="H139" s="36"/>
      <c r="I139" s="36"/>
      <c r="J139" s="36"/>
      <c r="K139" s="36"/>
      <c r="L139" s="36"/>
      <c r="M139" s="36"/>
      <c r="N139" s="36"/>
      <c r="O139" s="36"/>
      <c r="P139" s="36"/>
      <c r="Q139" s="36"/>
      <c r="R139" s="36"/>
      <c r="S139" s="36"/>
      <c r="T139" s="36"/>
    </row>
    <row r="140" spans="1:20">
      <c r="A140" s="36"/>
      <c r="B140" s="36"/>
      <c r="C140" s="36"/>
      <c r="D140" s="36"/>
      <c r="E140" s="36"/>
      <c r="F140" s="36"/>
      <c r="G140" s="36"/>
      <c r="H140" s="36"/>
      <c r="I140" s="36"/>
      <c r="J140" s="36"/>
      <c r="K140" s="36"/>
      <c r="L140" s="36"/>
      <c r="M140" s="36"/>
      <c r="N140" s="36"/>
      <c r="O140" s="36"/>
      <c r="P140" s="36"/>
      <c r="Q140" s="36"/>
      <c r="R140" s="36"/>
      <c r="S140" s="36"/>
      <c r="T140" s="36"/>
    </row>
    <row r="141" spans="1:20">
      <c r="A141" s="36"/>
      <c r="B141" s="36"/>
      <c r="C141" s="36"/>
      <c r="D141" s="36"/>
      <c r="E141" s="36"/>
      <c r="F141" s="36"/>
      <c r="G141" s="36"/>
      <c r="H141" s="36"/>
      <c r="I141" s="36"/>
      <c r="J141" s="36"/>
      <c r="K141" s="36"/>
      <c r="L141" s="36"/>
      <c r="M141" s="36"/>
      <c r="N141" s="36"/>
      <c r="O141" s="36"/>
      <c r="P141" s="36"/>
      <c r="Q141" s="36"/>
      <c r="R141" s="36"/>
      <c r="S141" s="36"/>
      <c r="T141" s="36"/>
    </row>
    <row r="142" spans="1:20">
      <c r="A142" s="36"/>
      <c r="B142" s="36"/>
      <c r="C142" s="36"/>
      <c r="D142" s="36"/>
      <c r="E142" s="36"/>
      <c r="F142" s="36"/>
      <c r="G142" s="36"/>
      <c r="H142" s="36"/>
      <c r="I142" s="36"/>
      <c r="J142" s="36"/>
      <c r="K142" s="36"/>
      <c r="L142" s="36"/>
      <c r="M142" s="36"/>
      <c r="N142" s="36"/>
      <c r="O142" s="36"/>
      <c r="P142" s="36"/>
      <c r="Q142" s="36"/>
      <c r="R142" s="36"/>
      <c r="S142" s="36"/>
      <c r="T142" s="36"/>
    </row>
    <row r="143" spans="1:20">
      <c r="A143" s="36"/>
      <c r="B143" s="36"/>
      <c r="C143" s="36"/>
      <c r="D143" s="36"/>
      <c r="E143" s="36"/>
      <c r="F143" s="36"/>
      <c r="G143" s="36"/>
      <c r="H143" s="36"/>
      <c r="I143" s="36"/>
      <c r="J143" s="36"/>
      <c r="K143" s="36"/>
      <c r="L143" s="36"/>
      <c r="M143" s="36"/>
      <c r="N143" s="36"/>
      <c r="O143" s="36"/>
      <c r="P143" s="36"/>
      <c r="Q143" s="36"/>
      <c r="R143" s="36"/>
      <c r="S143" s="36"/>
      <c r="T143" s="36"/>
    </row>
    <row r="144" spans="1:20">
      <c r="A144" s="36"/>
      <c r="B144" s="36"/>
      <c r="C144" s="36"/>
      <c r="D144" s="36"/>
      <c r="E144" s="36"/>
      <c r="F144" s="36"/>
      <c r="G144" s="36"/>
      <c r="H144" s="36"/>
      <c r="I144" s="36"/>
      <c r="J144" s="36"/>
      <c r="K144" s="36"/>
      <c r="L144" s="36"/>
      <c r="M144" s="36"/>
      <c r="N144" s="36"/>
      <c r="O144" s="36"/>
      <c r="P144" s="36"/>
      <c r="Q144" s="36"/>
      <c r="R144" s="36"/>
      <c r="S144" s="36"/>
      <c r="T144" s="36"/>
    </row>
    <row r="145" spans="1:20">
      <c r="A145" s="36"/>
      <c r="B145" s="36"/>
      <c r="C145" s="36"/>
      <c r="D145" s="36"/>
      <c r="E145" s="36"/>
      <c r="F145" s="36"/>
      <c r="G145" s="36"/>
      <c r="H145" s="36"/>
      <c r="I145" s="36"/>
      <c r="J145" s="36"/>
      <c r="K145" s="36"/>
      <c r="L145" s="36"/>
      <c r="M145" s="36"/>
      <c r="N145" s="36"/>
      <c r="O145" s="36"/>
      <c r="P145" s="36"/>
      <c r="Q145" s="36"/>
      <c r="R145" s="36"/>
      <c r="S145" s="36"/>
      <c r="T145" s="36"/>
    </row>
    <row r="146" spans="1:20">
      <c r="A146" s="36"/>
      <c r="B146" s="36"/>
      <c r="C146" s="36"/>
      <c r="D146" s="36"/>
      <c r="E146" s="36"/>
      <c r="F146" s="36"/>
      <c r="G146" s="36"/>
      <c r="H146" s="36"/>
      <c r="I146" s="36"/>
      <c r="J146" s="36"/>
      <c r="K146" s="36"/>
      <c r="L146" s="36"/>
      <c r="M146" s="36"/>
      <c r="N146" s="36"/>
      <c r="O146" s="36"/>
      <c r="P146" s="36"/>
      <c r="Q146" s="36"/>
      <c r="R146" s="36"/>
      <c r="S146" s="36"/>
      <c r="T146" s="36"/>
    </row>
    <row r="147" spans="1:20">
      <c r="A147" s="36"/>
      <c r="B147" s="36"/>
      <c r="C147" s="36"/>
      <c r="D147" s="36"/>
      <c r="E147" s="36"/>
      <c r="F147" s="36"/>
      <c r="G147" s="36"/>
      <c r="H147" s="36"/>
      <c r="I147" s="36"/>
      <c r="J147" s="36"/>
      <c r="K147" s="36"/>
      <c r="L147" s="36"/>
      <c r="M147" s="36"/>
      <c r="N147" s="36"/>
      <c r="O147" s="36"/>
      <c r="P147" s="36"/>
      <c r="Q147" s="36"/>
      <c r="R147" s="36"/>
      <c r="S147" s="36"/>
      <c r="T147" s="36"/>
    </row>
    <row r="148" spans="1:20">
      <c r="A148" s="36"/>
      <c r="B148" s="36"/>
      <c r="C148" s="36"/>
      <c r="D148" s="36"/>
      <c r="E148" s="36"/>
      <c r="F148" s="36"/>
      <c r="G148" s="36"/>
      <c r="H148" s="36"/>
      <c r="I148" s="36"/>
      <c r="J148" s="36"/>
      <c r="K148" s="36"/>
      <c r="L148" s="36"/>
      <c r="M148" s="36"/>
      <c r="N148" s="36"/>
      <c r="O148" s="36"/>
      <c r="P148" s="36"/>
      <c r="Q148" s="36"/>
      <c r="R148" s="36"/>
      <c r="S148" s="36"/>
      <c r="T148" s="36"/>
    </row>
    <row r="149" spans="1:20">
      <c r="A149" s="36"/>
      <c r="B149" s="36"/>
      <c r="C149" s="36"/>
      <c r="D149" s="36"/>
      <c r="E149" s="36"/>
      <c r="F149" s="36"/>
      <c r="G149" s="36"/>
      <c r="H149" s="36"/>
      <c r="I149" s="36"/>
      <c r="J149" s="36"/>
      <c r="K149" s="36"/>
      <c r="L149" s="36"/>
      <c r="M149" s="36"/>
      <c r="N149" s="36"/>
      <c r="O149" s="36"/>
      <c r="P149" s="36"/>
      <c r="Q149" s="36"/>
      <c r="R149" s="36"/>
      <c r="S149" s="36"/>
      <c r="T149" s="36"/>
    </row>
    <row r="150" spans="1:20">
      <c r="A150" s="36"/>
      <c r="B150" s="36"/>
      <c r="C150" s="36"/>
      <c r="D150" s="36"/>
      <c r="E150" s="36"/>
      <c r="F150" s="36"/>
      <c r="G150" s="36"/>
      <c r="H150" s="36"/>
      <c r="I150" s="36"/>
      <c r="J150" s="36"/>
      <c r="K150" s="36"/>
      <c r="L150" s="36"/>
      <c r="M150" s="36"/>
      <c r="N150" s="36"/>
      <c r="O150" s="36"/>
      <c r="P150" s="36"/>
      <c r="Q150" s="36"/>
      <c r="R150" s="36"/>
      <c r="S150" s="36"/>
      <c r="T150" s="36"/>
    </row>
    <row r="151" spans="1:20">
      <c r="A151" s="36"/>
      <c r="B151" s="36"/>
      <c r="C151" s="36"/>
      <c r="D151" s="36"/>
      <c r="E151" s="36"/>
      <c r="F151" s="36"/>
      <c r="G151" s="36"/>
      <c r="H151" s="36"/>
      <c r="I151" s="36"/>
      <c r="J151" s="36"/>
      <c r="K151" s="36"/>
      <c r="L151" s="36"/>
      <c r="M151" s="36"/>
      <c r="N151" s="36"/>
      <c r="O151" s="36"/>
      <c r="P151" s="36"/>
      <c r="Q151" s="36"/>
      <c r="R151" s="36"/>
      <c r="S151" s="36"/>
      <c r="T151" s="36"/>
    </row>
    <row r="152" spans="1:20">
      <c r="A152" s="36"/>
      <c r="B152" s="36"/>
      <c r="C152" s="36"/>
      <c r="D152" s="36"/>
      <c r="E152" s="36"/>
      <c r="F152" s="36"/>
      <c r="G152" s="36"/>
      <c r="H152" s="36"/>
      <c r="I152" s="36"/>
      <c r="J152" s="36"/>
      <c r="K152" s="36"/>
      <c r="L152" s="36"/>
      <c r="M152" s="36"/>
      <c r="N152" s="36"/>
      <c r="O152" s="36"/>
      <c r="P152" s="36"/>
      <c r="Q152" s="36"/>
      <c r="R152" s="36"/>
      <c r="S152" s="36"/>
      <c r="T152" s="36"/>
    </row>
    <row r="153" spans="1:20">
      <c r="A153" s="36"/>
      <c r="B153" s="36"/>
      <c r="C153" s="36"/>
      <c r="D153" s="36"/>
      <c r="E153" s="36"/>
      <c r="F153" s="36"/>
      <c r="G153" s="36"/>
      <c r="H153" s="36"/>
      <c r="I153" s="36"/>
      <c r="J153" s="36"/>
      <c r="K153" s="36"/>
      <c r="L153" s="36"/>
      <c r="M153" s="36"/>
      <c r="N153" s="36"/>
      <c r="O153" s="36"/>
      <c r="P153" s="36"/>
      <c r="Q153" s="36"/>
      <c r="R153" s="36"/>
      <c r="S153" s="36"/>
      <c r="T153" s="36"/>
    </row>
    <row r="154" spans="1:20">
      <c r="A154" s="36"/>
      <c r="B154" s="36"/>
      <c r="C154" s="36"/>
      <c r="D154" s="36"/>
      <c r="E154" s="36"/>
      <c r="F154" s="36"/>
      <c r="G154" s="36"/>
      <c r="H154" s="36"/>
      <c r="I154" s="36"/>
      <c r="J154" s="36"/>
      <c r="K154" s="36"/>
      <c r="L154" s="36"/>
      <c r="M154" s="36"/>
      <c r="N154" s="36"/>
      <c r="O154" s="36"/>
      <c r="P154" s="36"/>
      <c r="Q154" s="36"/>
      <c r="R154" s="36"/>
      <c r="S154" s="36"/>
      <c r="T154" s="36"/>
    </row>
    <row r="155" spans="1:20">
      <c r="A155" s="36"/>
      <c r="B155" s="36"/>
      <c r="C155" s="36"/>
      <c r="D155" s="36"/>
      <c r="E155" s="36"/>
      <c r="F155" s="36"/>
      <c r="G155" s="36"/>
      <c r="H155" s="36"/>
      <c r="I155" s="36"/>
      <c r="J155" s="36"/>
      <c r="K155" s="36"/>
      <c r="L155" s="36"/>
      <c r="M155" s="36"/>
      <c r="N155" s="36"/>
      <c r="O155" s="36"/>
      <c r="P155" s="36"/>
      <c r="Q155" s="36"/>
      <c r="R155" s="36"/>
      <c r="S155" s="36"/>
      <c r="T155" s="36"/>
    </row>
    <row r="156" spans="1:20">
      <c r="A156" s="36"/>
      <c r="B156" s="36"/>
      <c r="C156" s="36"/>
      <c r="D156" s="36"/>
      <c r="E156" s="36"/>
      <c r="F156" s="36"/>
      <c r="G156" s="36"/>
      <c r="H156" s="36"/>
      <c r="I156" s="36"/>
      <c r="J156" s="36"/>
      <c r="K156" s="36"/>
      <c r="L156" s="36"/>
      <c r="M156" s="36"/>
      <c r="N156" s="36"/>
      <c r="O156" s="36"/>
      <c r="P156" s="36"/>
      <c r="Q156" s="36"/>
      <c r="R156" s="36"/>
      <c r="S156" s="36"/>
      <c r="T156" s="36"/>
    </row>
    <row r="157" spans="1:20">
      <c r="A157" s="36"/>
      <c r="B157" s="36"/>
      <c r="C157" s="36"/>
      <c r="D157" s="36"/>
      <c r="E157" s="36"/>
      <c r="F157" s="36"/>
      <c r="G157" s="36"/>
      <c r="H157" s="36"/>
      <c r="I157" s="36"/>
      <c r="J157" s="36"/>
      <c r="K157" s="36"/>
      <c r="L157" s="36"/>
      <c r="M157" s="36"/>
      <c r="N157" s="36"/>
      <c r="O157" s="36"/>
      <c r="P157" s="36"/>
      <c r="Q157" s="36"/>
      <c r="R157" s="36"/>
      <c r="S157" s="36"/>
      <c r="T157" s="36"/>
    </row>
    <row r="158" spans="1:20">
      <c r="A158" s="36"/>
      <c r="B158" s="36"/>
      <c r="C158" s="36"/>
      <c r="D158" s="36"/>
      <c r="E158" s="36"/>
      <c r="F158" s="36"/>
      <c r="G158" s="36"/>
      <c r="H158" s="36"/>
      <c r="I158" s="36"/>
      <c r="J158" s="36"/>
      <c r="K158" s="36"/>
      <c r="L158" s="36"/>
      <c r="M158" s="36"/>
      <c r="N158" s="36"/>
      <c r="O158" s="36"/>
      <c r="P158" s="36"/>
      <c r="Q158" s="36"/>
      <c r="R158" s="36"/>
      <c r="S158" s="36"/>
      <c r="T158" s="36"/>
    </row>
    <row r="159" spans="1:20">
      <c r="A159" s="36"/>
      <c r="B159" s="36"/>
      <c r="C159" s="36"/>
      <c r="D159" s="36"/>
      <c r="E159" s="36"/>
      <c r="F159" s="36"/>
      <c r="G159" s="36"/>
      <c r="H159" s="36"/>
      <c r="I159" s="36"/>
      <c r="J159" s="36"/>
      <c r="K159" s="36"/>
      <c r="L159" s="36"/>
      <c r="M159" s="36"/>
      <c r="N159" s="36"/>
      <c r="O159" s="36"/>
      <c r="P159" s="36"/>
      <c r="Q159" s="36"/>
      <c r="R159" s="36"/>
      <c r="S159" s="36"/>
      <c r="T159" s="36"/>
    </row>
    <row r="160" spans="1:20">
      <c r="A160" s="36"/>
      <c r="B160" s="36"/>
      <c r="C160" s="36"/>
      <c r="D160" s="36"/>
      <c r="E160" s="36"/>
      <c r="F160" s="36"/>
      <c r="G160" s="36"/>
      <c r="H160" s="36"/>
      <c r="I160" s="36"/>
      <c r="J160" s="36"/>
      <c r="K160" s="36"/>
      <c r="L160" s="36"/>
      <c r="M160" s="36"/>
      <c r="N160" s="36"/>
      <c r="O160" s="36"/>
      <c r="P160" s="36"/>
      <c r="Q160" s="36"/>
      <c r="R160" s="36"/>
      <c r="S160" s="36"/>
      <c r="T160" s="36"/>
    </row>
    <row r="161" spans="1:20">
      <c r="A161" s="36"/>
      <c r="B161" s="36"/>
      <c r="C161" s="36"/>
      <c r="D161" s="36"/>
      <c r="E161" s="36"/>
      <c r="F161" s="36"/>
      <c r="G161" s="36"/>
      <c r="H161" s="36"/>
      <c r="I161" s="36"/>
      <c r="J161" s="36"/>
      <c r="K161" s="36"/>
      <c r="L161" s="36"/>
      <c r="M161" s="36"/>
      <c r="N161" s="36"/>
      <c r="O161" s="36"/>
      <c r="P161" s="36"/>
      <c r="Q161" s="36"/>
      <c r="R161" s="36"/>
      <c r="S161" s="36"/>
      <c r="T161" s="36"/>
    </row>
    <row r="162" spans="1:20">
      <c r="A162" s="36"/>
      <c r="B162" s="36"/>
      <c r="C162" s="36"/>
      <c r="D162" s="36"/>
      <c r="E162" s="36"/>
      <c r="F162" s="36"/>
      <c r="G162" s="36"/>
      <c r="H162" s="36"/>
      <c r="I162" s="36"/>
      <c r="J162" s="36"/>
      <c r="K162" s="36"/>
      <c r="L162" s="36"/>
      <c r="M162" s="36"/>
      <c r="N162" s="36"/>
      <c r="O162" s="36"/>
      <c r="P162" s="36"/>
      <c r="Q162" s="36"/>
      <c r="R162" s="36"/>
      <c r="S162" s="36"/>
      <c r="T162" s="36"/>
    </row>
    <row r="163" spans="1:20">
      <c r="A163" s="36"/>
      <c r="B163" s="36"/>
      <c r="C163" s="36"/>
      <c r="D163" s="36"/>
      <c r="E163" s="36"/>
      <c r="F163" s="36"/>
      <c r="G163" s="36"/>
      <c r="H163" s="36"/>
      <c r="I163" s="36"/>
      <c r="J163" s="36"/>
      <c r="K163" s="36"/>
      <c r="L163" s="36"/>
      <c r="M163" s="36"/>
      <c r="N163" s="36"/>
      <c r="O163" s="36"/>
      <c r="P163" s="36"/>
      <c r="Q163" s="36"/>
      <c r="R163" s="36"/>
      <c r="S163" s="36"/>
      <c r="T163" s="36"/>
    </row>
    <row r="164" spans="1:20">
      <c r="A164" s="36"/>
      <c r="B164" s="36"/>
      <c r="C164" s="36"/>
      <c r="D164" s="36"/>
      <c r="E164" s="36"/>
      <c r="F164" s="36"/>
      <c r="G164" s="36"/>
      <c r="H164" s="36"/>
      <c r="I164" s="36"/>
      <c r="J164" s="36"/>
      <c r="K164" s="36"/>
      <c r="L164" s="36"/>
      <c r="M164" s="36"/>
      <c r="N164" s="36"/>
      <c r="O164" s="36"/>
      <c r="P164" s="36"/>
      <c r="Q164" s="36"/>
      <c r="R164" s="36"/>
      <c r="S164" s="36"/>
      <c r="T164" s="36"/>
    </row>
    <row r="165" spans="1:20">
      <c r="A165" s="36"/>
      <c r="B165" s="36"/>
      <c r="C165" s="36"/>
      <c r="D165" s="36"/>
      <c r="E165" s="36"/>
      <c r="F165" s="36"/>
      <c r="G165" s="36"/>
      <c r="H165" s="36"/>
      <c r="I165" s="36"/>
      <c r="J165" s="36"/>
      <c r="K165" s="36"/>
      <c r="L165" s="36"/>
      <c r="M165" s="36"/>
      <c r="N165" s="36"/>
      <c r="O165" s="36"/>
      <c r="P165" s="36"/>
      <c r="Q165" s="36"/>
      <c r="R165" s="36"/>
      <c r="S165" s="36"/>
      <c r="T165" s="36"/>
    </row>
    <row r="166" spans="1:20">
      <c r="A166" s="36"/>
      <c r="B166" s="36"/>
      <c r="C166" s="36"/>
      <c r="D166" s="36"/>
      <c r="E166" s="36"/>
      <c r="F166" s="36"/>
      <c r="G166" s="36"/>
      <c r="H166" s="36"/>
      <c r="I166" s="36"/>
      <c r="J166" s="36"/>
      <c r="K166" s="36"/>
      <c r="L166" s="36"/>
      <c r="M166" s="36"/>
      <c r="N166" s="36"/>
      <c r="O166" s="36"/>
      <c r="P166" s="36"/>
      <c r="Q166" s="36"/>
      <c r="R166" s="36"/>
      <c r="S166" s="36"/>
      <c r="T166" s="36"/>
    </row>
    <row r="167" spans="1:20">
      <c r="A167" s="36"/>
      <c r="B167" s="36"/>
      <c r="C167" s="36"/>
      <c r="D167" s="36"/>
      <c r="E167" s="36"/>
      <c r="F167" s="36"/>
      <c r="G167" s="36"/>
      <c r="H167" s="36"/>
      <c r="I167" s="36"/>
      <c r="J167" s="36"/>
      <c r="K167" s="36"/>
      <c r="L167" s="36"/>
      <c r="M167" s="36"/>
      <c r="N167" s="36"/>
      <c r="O167" s="36"/>
      <c r="P167" s="36"/>
      <c r="Q167" s="36"/>
      <c r="R167" s="36"/>
      <c r="S167" s="36"/>
      <c r="T167" s="36"/>
    </row>
    <row r="168" spans="1:20">
      <c r="A168" s="36"/>
      <c r="B168" s="36"/>
      <c r="C168" s="36"/>
      <c r="D168" s="36"/>
      <c r="E168" s="36"/>
      <c r="F168" s="36"/>
      <c r="G168" s="36"/>
      <c r="H168" s="36"/>
      <c r="I168" s="36"/>
      <c r="J168" s="36"/>
      <c r="K168" s="36"/>
      <c r="L168" s="36"/>
      <c r="M168" s="36"/>
      <c r="N168" s="36"/>
      <c r="O168" s="36"/>
      <c r="P168" s="36"/>
      <c r="Q168" s="36"/>
      <c r="R168" s="36"/>
      <c r="S168" s="36"/>
      <c r="T168" s="36"/>
    </row>
    <row r="169" spans="1:20">
      <c r="A169" s="36"/>
      <c r="B169" s="36"/>
      <c r="C169" s="36"/>
      <c r="D169" s="36"/>
      <c r="E169" s="36"/>
      <c r="F169" s="36"/>
      <c r="G169" s="36"/>
      <c r="H169" s="36"/>
      <c r="I169" s="36"/>
      <c r="J169" s="36"/>
      <c r="K169" s="36"/>
      <c r="L169" s="36"/>
      <c r="M169" s="36"/>
      <c r="N169" s="36"/>
      <c r="O169" s="36"/>
      <c r="P169" s="36"/>
      <c r="Q169" s="36"/>
      <c r="R169" s="36"/>
      <c r="S169" s="36"/>
      <c r="T169" s="36"/>
    </row>
    <row r="170" spans="1:20">
      <c r="A170" s="36"/>
      <c r="B170" s="36"/>
      <c r="C170" s="36"/>
      <c r="D170" s="36"/>
      <c r="E170" s="36"/>
      <c r="F170" s="36"/>
      <c r="G170" s="36"/>
      <c r="H170" s="36"/>
      <c r="I170" s="36"/>
      <c r="J170" s="36"/>
      <c r="K170" s="36"/>
      <c r="L170" s="36"/>
      <c r="M170" s="36"/>
      <c r="N170" s="36"/>
      <c r="O170" s="36"/>
      <c r="P170" s="36"/>
      <c r="Q170" s="36"/>
      <c r="R170" s="36"/>
      <c r="S170" s="36"/>
      <c r="T170" s="36"/>
    </row>
    <row r="171" spans="1:20">
      <c r="A171" s="36"/>
      <c r="B171" s="36"/>
      <c r="C171" s="36"/>
      <c r="D171" s="36"/>
      <c r="E171" s="36"/>
      <c r="F171" s="36"/>
      <c r="G171" s="36"/>
      <c r="H171" s="36"/>
      <c r="I171" s="36"/>
      <c r="J171" s="36"/>
      <c r="K171" s="36"/>
      <c r="L171" s="36"/>
      <c r="M171" s="36"/>
      <c r="N171" s="36"/>
      <c r="O171" s="36"/>
      <c r="P171" s="36"/>
      <c r="Q171" s="36"/>
      <c r="R171" s="36"/>
      <c r="S171" s="36"/>
      <c r="T171" s="36"/>
    </row>
    <row r="172" spans="1:20">
      <c r="A172" s="36"/>
      <c r="B172" s="36"/>
      <c r="C172" s="36"/>
      <c r="D172" s="36"/>
      <c r="E172" s="36"/>
      <c r="F172" s="36"/>
      <c r="G172" s="36"/>
      <c r="H172" s="36"/>
      <c r="I172" s="36"/>
      <c r="J172" s="36"/>
      <c r="K172" s="36"/>
      <c r="L172" s="36"/>
      <c r="M172" s="36"/>
      <c r="N172" s="36"/>
      <c r="O172" s="36"/>
      <c r="P172" s="36"/>
      <c r="Q172" s="36"/>
      <c r="R172" s="36"/>
      <c r="S172" s="36"/>
      <c r="T172" s="36"/>
    </row>
    <row r="173" spans="1:20">
      <c r="A173" s="36"/>
      <c r="B173" s="36"/>
      <c r="C173" s="36"/>
      <c r="D173" s="36"/>
      <c r="E173" s="36"/>
      <c r="F173" s="36"/>
      <c r="G173" s="36"/>
      <c r="H173" s="36"/>
      <c r="I173" s="36"/>
      <c r="J173" s="36"/>
      <c r="K173" s="36"/>
      <c r="L173" s="36"/>
      <c r="M173" s="36"/>
      <c r="N173" s="36"/>
      <c r="O173" s="36"/>
      <c r="P173" s="36"/>
      <c r="Q173" s="36"/>
      <c r="R173" s="36"/>
      <c r="S173" s="36"/>
      <c r="T173" s="36"/>
    </row>
    <row r="174" spans="1:20">
      <c r="A174" s="36"/>
      <c r="B174" s="36"/>
      <c r="C174" s="36"/>
      <c r="D174" s="36"/>
      <c r="E174" s="36"/>
      <c r="F174" s="36"/>
      <c r="G174" s="36"/>
      <c r="H174" s="36"/>
      <c r="I174" s="36"/>
      <c r="J174" s="36"/>
      <c r="K174" s="36"/>
      <c r="L174" s="36"/>
      <c r="M174" s="36"/>
      <c r="N174" s="36"/>
      <c r="O174" s="36"/>
      <c r="P174" s="36"/>
      <c r="Q174" s="36"/>
      <c r="R174" s="36"/>
      <c r="S174" s="36"/>
      <c r="T174" s="36"/>
    </row>
    <row r="175" spans="1:20">
      <c r="A175" s="36"/>
      <c r="B175" s="36"/>
      <c r="C175" s="36"/>
      <c r="D175" s="36"/>
      <c r="E175" s="36"/>
      <c r="F175" s="36"/>
      <c r="G175" s="36"/>
      <c r="H175" s="36"/>
      <c r="I175" s="36"/>
      <c r="J175" s="36"/>
      <c r="K175" s="36"/>
      <c r="L175" s="36"/>
      <c r="M175" s="36"/>
      <c r="N175" s="36"/>
      <c r="O175" s="36"/>
      <c r="P175" s="36"/>
      <c r="Q175" s="36"/>
      <c r="R175" s="36"/>
      <c r="S175" s="36"/>
      <c r="T175" s="36"/>
    </row>
    <row r="176" spans="1:20">
      <c r="A176" s="36"/>
      <c r="B176" s="36"/>
      <c r="C176" s="36"/>
      <c r="D176" s="36"/>
      <c r="E176" s="36"/>
      <c r="F176" s="36"/>
      <c r="G176" s="36"/>
      <c r="H176" s="36"/>
      <c r="I176" s="36"/>
      <c r="J176" s="36"/>
      <c r="K176" s="36"/>
      <c r="L176" s="36"/>
      <c r="M176" s="36"/>
      <c r="N176" s="36"/>
      <c r="O176" s="36"/>
      <c r="P176" s="36"/>
      <c r="Q176" s="36"/>
      <c r="R176" s="36"/>
      <c r="S176" s="36"/>
      <c r="T176" s="36"/>
    </row>
    <row r="177" spans="1:20">
      <c r="A177" s="36"/>
      <c r="B177" s="36"/>
      <c r="C177" s="36"/>
      <c r="D177" s="36"/>
      <c r="E177" s="36"/>
      <c r="F177" s="36"/>
      <c r="G177" s="36"/>
      <c r="H177" s="36"/>
      <c r="I177" s="36"/>
      <c r="J177" s="36"/>
      <c r="K177" s="36"/>
      <c r="L177" s="36"/>
      <c r="M177" s="36"/>
      <c r="N177" s="36"/>
      <c r="O177" s="36"/>
      <c r="P177" s="36"/>
      <c r="Q177" s="36"/>
      <c r="R177" s="36"/>
      <c r="S177" s="36"/>
      <c r="T177" s="36"/>
    </row>
    <row r="178" spans="1:20">
      <c r="A178" s="36"/>
      <c r="B178" s="36"/>
      <c r="C178" s="36"/>
      <c r="D178" s="36"/>
      <c r="E178" s="36"/>
      <c r="F178" s="36"/>
      <c r="G178" s="36"/>
      <c r="H178" s="36"/>
      <c r="I178" s="36"/>
      <c r="J178" s="36"/>
      <c r="K178" s="36"/>
      <c r="L178" s="36"/>
      <c r="M178" s="36"/>
      <c r="N178" s="36"/>
      <c r="O178" s="36"/>
      <c r="P178" s="36"/>
      <c r="Q178" s="36"/>
      <c r="R178" s="36"/>
      <c r="S178" s="36"/>
      <c r="T178" s="36"/>
    </row>
    <row r="179" spans="1:20">
      <c r="A179" s="36"/>
      <c r="B179" s="36"/>
      <c r="C179" s="36"/>
      <c r="D179" s="36"/>
      <c r="E179" s="36"/>
      <c r="F179" s="36"/>
      <c r="G179" s="36"/>
      <c r="H179" s="36"/>
      <c r="I179" s="36"/>
      <c r="J179" s="36"/>
      <c r="K179" s="36"/>
      <c r="L179" s="36"/>
      <c r="M179" s="36"/>
      <c r="N179" s="36"/>
      <c r="O179" s="36"/>
      <c r="P179" s="36"/>
      <c r="Q179" s="36"/>
      <c r="R179" s="36"/>
      <c r="S179" s="36"/>
      <c r="T179" s="36"/>
    </row>
    <row r="180" spans="1:20">
      <c r="A180" s="36"/>
      <c r="B180" s="36"/>
      <c r="C180" s="36"/>
      <c r="D180" s="36"/>
      <c r="E180" s="36"/>
      <c r="F180" s="36"/>
      <c r="G180" s="36"/>
      <c r="H180" s="36"/>
      <c r="I180" s="36"/>
      <c r="J180" s="36"/>
      <c r="K180" s="36"/>
      <c r="L180" s="36"/>
      <c r="M180" s="36"/>
      <c r="N180" s="36"/>
      <c r="O180" s="36"/>
      <c r="P180" s="36"/>
      <c r="Q180" s="36"/>
      <c r="R180" s="36"/>
      <c r="S180" s="36"/>
      <c r="T180" s="36"/>
    </row>
    <row r="181" spans="1:20">
      <c r="A181" s="36"/>
      <c r="B181" s="36"/>
      <c r="C181" s="36"/>
      <c r="D181" s="36"/>
      <c r="E181" s="36"/>
      <c r="F181" s="36"/>
      <c r="G181" s="36"/>
      <c r="H181" s="36"/>
      <c r="I181" s="36"/>
      <c r="J181" s="36"/>
      <c r="K181" s="36"/>
      <c r="L181" s="36"/>
      <c r="M181" s="36"/>
      <c r="N181" s="36"/>
      <c r="O181" s="36"/>
      <c r="P181" s="36"/>
      <c r="Q181" s="36"/>
      <c r="R181" s="36"/>
      <c r="S181" s="36"/>
      <c r="T181" s="36"/>
    </row>
    <row r="182" spans="1:20">
      <c r="A182" s="36"/>
      <c r="B182" s="36"/>
      <c r="C182" s="36"/>
      <c r="D182" s="36"/>
      <c r="E182" s="36"/>
      <c r="F182" s="36"/>
      <c r="G182" s="36"/>
      <c r="H182" s="36"/>
      <c r="I182" s="36"/>
      <c r="J182" s="36"/>
      <c r="K182" s="36"/>
      <c r="L182" s="36"/>
      <c r="M182" s="36"/>
      <c r="N182" s="36"/>
      <c r="O182" s="36"/>
      <c r="P182" s="36"/>
      <c r="Q182" s="36"/>
      <c r="R182" s="36"/>
      <c r="S182" s="36"/>
      <c r="T182" s="36"/>
    </row>
    <row r="183" spans="1:20">
      <c r="A183" s="36"/>
      <c r="B183" s="36"/>
      <c r="C183" s="36"/>
      <c r="D183" s="36"/>
      <c r="E183" s="36"/>
      <c r="F183" s="36"/>
      <c r="G183" s="36"/>
      <c r="H183" s="36"/>
      <c r="I183" s="36"/>
      <c r="J183" s="36"/>
      <c r="K183" s="36"/>
      <c r="L183" s="36"/>
      <c r="M183" s="36"/>
      <c r="N183" s="36"/>
      <c r="O183" s="36"/>
      <c r="P183" s="36"/>
      <c r="Q183" s="36"/>
      <c r="R183" s="36"/>
      <c r="S183" s="36"/>
      <c r="T183" s="36"/>
    </row>
    <row r="184" spans="1:20">
      <c r="A184" s="36"/>
      <c r="B184" s="36"/>
      <c r="C184" s="36"/>
      <c r="D184" s="36"/>
      <c r="E184" s="36"/>
      <c r="F184" s="36"/>
      <c r="G184" s="36"/>
      <c r="H184" s="36"/>
      <c r="I184" s="36"/>
      <c r="J184" s="36"/>
      <c r="K184" s="36"/>
      <c r="L184" s="36"/>
      <c r="M184" s="36"/>
      <c r="N184" s="36"/>
      <c r="O184" s="36"/>
      <c r="P184" s="36"/>
      <c r="Q184" s="36"/>
      <c r="R184" s="36"/>
      <c r="S184" s="36"/>
      <c r="T184" s="36"/>
    </row>
    <row r="185" spans="1:20">
      <c r="A185" s="36"/>
      <c r="B185" s="36"/>
      <c r="C185" s="36"/>
      <c r="D185" s="36"/>
      <c r="E185" s="36"/>
      <c r="F185" s="36"/>
      <c r="G185" s="36"/>
      <c r="H185" s="36"/>
      <c r="I185" s="36"/>
      <c r="J185" s="36"/>
      <c r="K185" s="36"/>
      <c r="L185" s="36"/>
      <c r="M185" s="36"/>
      <c r="N185" s="36"/>
      <c r="O185" s="36"/>
      <c r="P185" s="36"/>
      <c r="Q185" s="36"/>
      <c r="R185" s="36"/>
      <c r="S185" s="36"/>
      <c r="T185" s="36"/>
    </row>
    <row r="186" spans="1:20">
      <c r="A186" s="36"/>
      <c r="B186" s="36"/>
      <c r="C186" s="36"/>
      <c r="D186" s="36"/>
      <c r="E186" s="36"/>
      <c r="F186" s="36"/>
      <c r="G186" s="36"/>
      <c r="H186" s="36"/>
      <c r="I186" s="36"/>
      <c r="J186" s="36"/>
      <c r="K186" s="36"/>
      <c r="L186" s="36"/>
      <c r="M186" s="36"/>
      <c r="N186" s="36"/>
      <c r="O186" s="36"/>
      <c r="P186" s="36"/>
      <c r="Q186" s="36"/>
      <c r="R186" s="36"/>
      <c r="S186" s="36"/>
      <c r="T186" s="36"/>
    </row>
    <row r="187" spans="1:20">
      <c r="A187" s="36"/>
      <c r="B187" s="36"/>
      <c r="C187" s="36"/>
      <c r="D187" s="36"/>
      <c r="E187" s="36"/>
      <c r="F187" s="36"/>
      <c r="G187" s="36"/>
      <c r="H187" s="36"/>
      <c r="I187" s="36"/>
      <c r="J187" s="36"/>
      <c r="K187" s="36"/>
      <c r="L187" s="36"/>
      <c r="M187" s="36"/>
      <c r="N187" s="36"/>
      <c r="O187" s="36"/>
      <c r="P187" s="36"/>
      <c r="Q187" s="36"/>
      <c r="R187" s="36"/>
      <c r="S187" s="36"/>
      <c r="T187" s="36"/>
    </row>
    <row r="188" spans="1:20">
      <c r="A188" s="36"/>
      <c r="B188" s="36"/>
      <c r="C188" s="36"/>
      <c r="D188" s="36"/>
      <c r="E188" s="36"/>
      <c r="F188" s="36"/>
      <c r="G188" s="36"/>
      <c r="H188" s="36"/>
      <c r="I188" s="36"/>
      <c r="J188" s="36"/>
      <c r="K188" s="36"/>
      <c r="L188" s="36"/>
      <c r="M188" s="36"/>
      <c r="N188" s="36"/>
      <c r="O188" s="36"/>
      <c r="P188" s="36"/>
      <c r="Q188" s="36"/>
      <c r="R188" s="36"/>
      <c r="S188" s="36"/>
      <c r="T188" s="36"/>
    </row>
    <row r="189" spans="1:20">
      <c r="A189" s="36"/>
      <c r="B189" s="36"/>
      <c r="C189" s="36"/>
      <c r="D189" s="36"/>
      <c r="E189" s="36"/>
      <c r="F189" s="36"/>
      <c r="G189" s="36"/>
      <c r="H189" s="36"/>
      <c r="I189" s="36"/>
      <c r="J189" s="36"/>
      <c r="K189" s="36"/>
      <c r="L189" s="36"/>
      <c r="M189" s="36"/>
      <c r="N189" s="36"/>
      <c r="O189" s="36"/>
      <c r="P189" s="36"/>
      <c r="Q189" s="36"/>
      <c r="R189" s="36"/>
      <c r="S189" s="36"/>
      <c r="T189" s="36"/>
    </row>
    <row r="190" spans="1:20">
      <c r="A190" s="36"/>
      <c r="B190" s="36"/>
      <c r="C190" s="36"/>
      <c r="D190" s="36"/>
      <c r="E190" s="36"/>
      <c r="F190" s="36"/>
      <c r="G190" s="36"/>
      <c r="H190" s="36"/>
      <c r="I190" s="36"/>
      <c r="J190" s="36"/>
      <c r="K190" s="36"/>
      <c r="L190" s="36"/>
      <c r="M190" s="36"/>
      <c r="N190" s="36"/>
      <c r="O190" s="36"/>
      <c r="P190" s="36"/>
      <c r="Q190" s="36"/>
      <c r="R190" s="36"/>
      <c r="S190" s="36"/>
      <c r="T190" s="36"/>
    </row>
    <row r="191" spans="1:20">
      <c r="A191" s="36"/>
      <c r="B191" s="36"/>
      <c r="C191" s="36"/>
      <c r="D191" s="36"/>
      <c r="E191" s="36"/>
      <c r="F191" s="36"/>
      <c r="G191" s="36"/>
      <c r="H191" s="36"/>
      <c r="I191" s="36"/>
      <c r="J191" s="36"/>
      <c r="K191" s="36"/>
      <c r="L191" s="36"/>
      <c r="M191" s="36"/>
      <c r="N191" s="36"/>
      <c r="O191" s="36"/>
      <c r="P191" s="36"/>
      <c r="Q191" s="36"/>
      <c r="R191" s="36"/>
      <c r="S191" s="36"/>
      <c r="T191" s="36"/>
    </row>
    <row r="192" spans="1:20">
      <c r="A192" s="36"/>
      <c r="B192" s="36"/>
      <c r="C192" s="36"/>
      <c r="D192" s="36"/>
      <c r="E192" s="36"/>
      <c r="F192" s="36"/>
      <c r="G192" s="36"/>
      <c r="H192" s="36"/>
      <c r="I192" s="36"/>
      <c r="J192" s="36"/>
      <c r="K192" s="36"/>
      <c r="L192" s="36"/>
      <c r="M192" s="36"/>
      <c r="N192" s="36"/>
      <c r="O192" s="36"/>
      <c r="P192" s="36"/>
      <c r="Q192" s="36"/>
      <c r="R192" s="36"/>
      <c r="S192" s="36"/>
      <c r="T192" s="36"/>
    </row>
    <row r="193" spans="1:20">
      <c r="A193" s="36"/>
      <c r="B193" s="36"/>
      <c r="C193" s="36"/>
      <c r="D193" s="36"/>
      <c r="E193" s="36"/>
      <c r="F193" s="36"/>
      <c r="G193" s="36"/>
      <c r="H193" s="36"/>
      <c r="I193" s="36"/>
      <c r="J193" s="36"/>
      <c r="K193" s="36"/>
      <c r="L193" s="36"/>
      <c r="M193" s="36"/>
      <c r="N193" s="36"/>
      <c r="O193" s="36"/>
      <c r="P193" s="36"/>
      <c r="Q193" s="36"/>
      <c r="R193" s="36"/>
      <c r="S193" s="36"/>
      <c r="T193" s="36"/>
    </row>
    <row r="194" spans="1:20">
      <c r="A194" s="36"/>
      <c r="B194" s="36"/>
      <c r="C194" s="36"/>
      <c r="D194" s="36"/>
      <c r="E194" s="36"/>
      <c r="F194" s="36"/>
      <c r="G194" s="36"/>
      <c r="H194" s="36"/>
      <c r="I194" s="36"/>
      <c r="J194" s="36"/>
      <c r="K194" s="36"/>
      <c r="L194" s="36"/>
      <c r="M194" s="36"/>
      <c r="N194" s="36"/>
      <c r="O194" s="36"/>
      <c r="P194" s="36"/>
      <c r="Q194" s="36"/>
      <c r="R194" s="36"/>
      <c r="S194" s="36"/>
      <c r="T194" s="36"/>
    </row>
    <row r="195" spans="1:20">
      <c r="A195" s="36"/>
      <c r="B195" s="36"/>
      <c r="C195" s="36"/>
      <c r="D195" s="36"/>
      <c r="E195" s="36"/>
      <c r="F195" s="36"/>
      <c r="G195" s="36"/>
      <c r="H195" s="36"/>
      <c r="I195" s="36"/>
      <c r="J195" s="36"/>
      <c r="K195" s="36"/>
      <c r="L195" s="36"/>
      <c r="M195" s="36"/>
      <c r="N195" s="36"/>
      <c r="O195" s="36"/>
      <c r="P195" s="36"/>
      <c r="Q195" s="36"/>
      <c r="R195" s="36"/>
      <c r="S195" s="36"/>
      <c r="T195" s="36"/>
    </row>
    <row r="196" spans="1:20">
      <c r="A196" s="36"/>
      <c r="B196" s="36"/>
      <c r="C196" s="36"/>
      <c r="D196" s="36"/>
      <c r="E196" s="36"/>
      <c r="F196" s="36"/>
      <c r="G196" s="36"/>
      <c r="H196" s="36"/>
      <c r="I196" s="36"/>
      <c r="J196" s="36"/>
      <c r="K196" s="36"/>
      <c r="L196" s="36"/>
      <c r="M196" s="36"/>
      <c r="N196" s="36"/>
      <c r="O196" s="36"/>
      <c r="P196" s="36"/>
      <c r="Q196" s="36"/>
      <c r="R196" s="36"/>
      <c r="S196" s="36"/>
      <c r="T196" s="36"/>
    </row>
    <row r="197" spans="1:20">
      <c r="A197" s="36"/>
      <c r="B197" s="36"/>
      <c r="C197" s="36"/>
      <c r="D197" s="36"/>
      <c r="E197" s="36"/>
      <c r="F197" s="36"/>
      <c r="G197" s="36"/>
      <c r="H197" s="36"/>
      <c r="I197" s="36"/>
      <c r="J197" s="36"/>
      <c r="K197" s="36"/>
      <c r="L197" s="36"/>
      <c r="M197" s="36"/>
      <c r="N197" s="36"/>
      <c r="O197" s="36"/>
      <c r="P197" s="36"/>
      <c r="Q197" s="36"/>
      <c r="R197" s="36"/>
      <c r="S197" s="36"/>
      <c r="T197" s="36"/>
    </row>
    <row r="198" spans="1:20">
      <c r="A198" s="36"/>
      <c r="B198" s="36"/>
      <c r="C198" s="36"/>
      <c r="D198" s="36"/>
      <c r="E198" s="36"/>
      <c r="F198" s="36"/>
      <c r="G198" s="36"/>
      <c r="H198" s="36"/>
      <c r="I198" s="36"/>
      <c r="J198" s="36"/>
      <c r="K198" s="36"/>
      <c r="L198" s="36"/>
      <c r="M198" s="36"/>
      <c r="N198" s="36"/>
      <c r="O198" s="36"/>
      <c r="P198" s="36"/>
      <c r="Q198" s="36"/>
      <c r="R198" s="36"/>
      <c r="S198" s="36"/>
      <c r="T198" s="36"/>
    </row>
    <row r="199" spans="1:20">
      <c r="A199" s="36"/>
      <c r="B199" s="36"/>
      <c r="C199" s="36"/>
      <c r="D199" s="36"/>
      <c r="E199" s="36"/>
      <c r="F199" s="36"/>
      <c r="G199" s="36"/>
      <c r="H199" s="36"/>
      <c r="I199" s="36"/>
      <c r="J199" s="36"/>
      <c r="K199" s="36"/>
      <c r="L199" s="36"/>
      <c r="M199" s="36"/>
      <c r="N199" s="36"/>
      <c r="O199" s="36"/>
      <c r="P199" s="36"/>
      <c r="Q199" s="36"/>
      <c r="R199" s="36"/>
      <c r="S199" s="36"/>
      <c r="T199" s="36"/>
    </row>
    <row r="200" spans="1:20">
      <c r="A200" s="36"/>
      <c r="B200" s="36"/>
      <c r="C200" s="36"/>
      <c r="D200" s="36"/>
      <c r="E200" s="36"/>
      <c r="F200" s="36"/>
      <c r="G200" s="36"/>
      <c r="H200" s="36"/>
      <c r="I200" s="36"/>
      <c r="J200" s="36"/>
      <c r="K200" s="36"/>
      <c r="L200" s="36"/>
      <c r="M200" s="36"/>
      <c r="N200" s="36"/>
      <c r="O200" s="36"/>
      <c r="P200" s="36"/>
      <c r="Q200" s="36"/>
      <c r="R200" s="36"/>
      <c r="S200" s="36"/>
      <c r="T200" s="36"/>
    </row>
    <row r="201" spans="1:20">
      <c r="A201" s="36"/>
      <c r="B201" s="36"/>
      <c r="C201" s="36"/>
      <c r="D201" s="36"/>
      <c r="E201" s="36"/>
      <c r="F201" s="36"/>
      <c r="G201" s="36"/>
      <c r="H201" s="36"/>
      <c r="I201" s="36"/>
      <c r="J201" s="36"/>
      <c r="K201" s="36"/>
      <c r="L201" s="36"/>
      <c r="M201" s="36"/>
      <c r="N201" s="36"/>
      <c r="O201" s="36"/>
      <c r="P201" s="36"/>
      <c r="Q201" s="36"/>
      <c r="R201" s="36"/>
      <c r="S201" s="36"/>
      <c r="T201" s="36"/>
    </row>
  </sheetData>
  <mergeCells count="3">
    <mergeCell ref="A2:J2"/>
    <mergeCell ref="A3:J3"/>
    <mergeCell ref="A27:B27"/>
  </mergeCells>
  <hyperlinks>
    <hyperlink ref="A1" location="'索引目录'!I21" display="返回索引页"/>
    <hyperlink ref="B1" location="'非流动负债汇总 '!B7" display="返回"/>
  </hyperlinks>
  <pageMargins left="0.7" right="0.7" top="0.75" bottom="0.75" header="0.3" footer="0.3"/>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1"/>
  <sheetViews>
    <sheetView workbookViewId="0">
      <selection activeCell="A1" sqref="A1"/>
    </sheetView>
  </sheetViews>
  <sheetFormatPr defaultColWidth="9.81481481481481" defaultRowHeight="14.4"/>
  <cols>
    <col min="1" max="1" width="6" customWidth="1"/>
    <col min="2" max="2" width="26" customWidth="1"/>
    <col min="3" max="4" width="12" customWidth="1"/>
    <col min="5" max="5" width="15" hidden="1" customWidth="1"/>
    <col min="6" max="6" width="17" hidden="1" customWidth="1"/>
    <col min="7" max="7" width="15" hidden="1" customWidth="1"/>
    <col min="8" max="8" width="15" customWidth="1"/>
    <col min="9" max="9" width="16" customWidth="1"/>
    <col min="10" max="11" width="17" customWidth="1"/>
    <col min="12" max="12" width="13" customWidth="1"/>
  </cols>
  <sheetData>
    <row r="1" ht="15.6" spans="1:12">
      <c r="A1" s="13" t="s">
        <v>86</v>
      </c>
      <c r="B1" s="14" t="s">
        <v>250</v>
      </c>
      <c r="C1" s="15"/>
      <c r="D1" s="15"/>
      <c r="E1" s="15"/>
      <c r="F1" s="15"/>
      <c r="G1" s="15"/>
      <c r="H1" s="15"/>
      <c r="I1" s="15"/>
      <c r="J1" s="15"/>
      <c r="K1" s="15"/>
      <c r="L1" s="15"/>
    </row>
    <row r="2" ht="30" customHeight="1" spans="1:12">
      <c r="A2" s="16" t="s">
        <v>2061</v>
      </c>
      <c r="B2" s="17"/>
      <c r="C2" s="17"/>
      <c r="D2" s="17"/>
      <c r="E2" s="17"/>
      <c r="F2" s="17"/>
      <c r="G2" s="17"/>
      <c r="H2" s="17"/>
      <c r="I2" s="17"/>
      <c r="J2" s="17"/>
      <c r="K2" s="17"/>
      <c r="L2" s="17"/>
    </row>
    <row r="3" ht="14.25" customHeight="1" spans="1:12">
      <c r="A3" s="40" t="e">
        <f>CONCATENATE(#REF!,#REF!,#REF!,#REF!,#REF!,#REF!,#REF!)</f>
        <v>#REF!</v>
      </c>
      <c r="B3" s="40"/>
      <c r="C3" s="40"/>
      <c r="D3" s="40"/>
      <c r="E3" s="40"/>
      <c r="F3" s="40"/>
      <c r="G3" s="40"/>
      <c r="H3" s="40"/>
      <c r="I3" s="40"/>
      <c r="J3" s="40"/>
      <c r="K3" s="38"/>
      <c r="L3" s="38"/>
    </row>
    <row r="4" ht="15.75" customHeight="1" spans="1:12">
      <c r="A4" s="41" t="e">
        <f>#REF!&amp;#REF!</f>
        <v>#REF!</v>
      </c>
      <c r="B4" s="36"/>
      <c r="C4" s="36"/>
      <c r="D4" s="36"/>
      <c r="E4" s="36"/>
      <c r="F4" s="36"/>
      <c r="G4" s="36"/>
      <c r="H4" s="36"/>
      <c r="I4" s="36"/>
      <c r="J4" s="36"/>
      <c r="K4" s="36"/>
      <c r="L4" s="42" t="s">
        <v>119</v>
      </c>
    </row>
    <row r="5" ht="15.75" customHeight="1" spans="1:12">
      <c r="A5" s="43" t="s">
        <v>183</v>
      </c>
      <c r="B5" s="52" t="s">
        <v>392</v>
      </c>
      <c r="C5" s="43" t="s">
        <v>425</v>
      </c>
      <c r="D5" s="43" t="s">
        <v>424</v>
      </c>
      <c r="E5" s="43" t="s">
        <v>333</v>
      </c>
      <c r="F5" s="46"/>
      <c r="G5" s="70"/>
      <c r="H5" s="71" t="s">
        <v>334</v>
      </c>
      <c r="I5" s="71"/>
      <c r="J5" s="71"/>
      <c r="K5" s="43" t="s">
        <v>335</v>
      </c>
      <c r="L5" s="43" t="s">
        <v>186</v>
      </c>
    </row>
    <row r="6" ht="15.75" customHeight="1" spans="1:12">
      <c r="A6" s="46"/>
      <c r="B6" s="46"/>
      <c r="C6" s="46"/>
      <c r="D6" s="46"/>
      <c r="E6" s="43" t="s">
        <v>2062</v>
      </c>
      <c r="F6" s="43" t="s">
        <v>2063</v>
      </c>
      <c r="G6" s="44" t="s">
        <v>156</v>
      </c>
      <c r="H6" s="72" t="s">
        <v>2062</v>
      </c>
      <c r="I6" s="43" t="s">
        <v>2063</v>
      </c>
      <c r="J6" s="43" t="s">
        <v>156</v>
      </c>
      <c r="K6" s="46"/>
      <c r="L6" s="46"/>
    </row>
    <row r="7" ht="15.75" customHeight="1" spans="1:12">
      <c r="A7" s="46"/>
      <c r="B7" s="73"/>
      <c r="C7" s="46"/>
      <c r="D7" s="43"/>
      <c r="E7" s="56"/>
      <c r="F7" s="56"/>
      <c r="G7" s="56"/>
      <c r="H7" s="56"/>
      <c r="I7" s="56"/>
      <c r="J7" s="56"/>
      <c r="K7" s="77"/>
      <c r="L7" s="46"/>
    </row>
    <row r="8" ht="15.75" customHeight="1" spans="1:12">
      <c r="A8" s="46"/>
      <c r="B8" s="73"/>
      <c r="C8" s="46"/>
      <c r="D8" s="43"/>
      <c r="E8" s="56"/>
      <c r="F8" s="56"/>
      <c r="G8" s="56"/>
      <c r="H8" s="56"/>
      <c r="I8" s="56"/>
      <c r="J8" s="56"/>
      <c r="K8" s="77"/>
      <c r="L8" s="46"/>
    </row>
    <row r="9" ht="15.75" customHeight="1" spans="1:12">
      <c r="A9" s="46"/>
      <c r="B9" s="73"/>
      <c r="C9" s="46"/>
      <c r="D9" s="43"/>
      <c r="E9" s="56"/>
      <c r="F9" s="56"/>
      <c r="G9" s="56"/>
      <c r="H9" s="56"/>
      <c r="I9" s="56"/>
      <c r="J9" s="56"/>
      <c r="K9" s="77"/>
      <c r="L9" s="46"/>
    </row>
    <row r="10" ht="15.75" customHeight="1" spans="1:12">
      <c r="A10" s="46"/>
      <c r="B10" s="73"/>
      <c r="C10" s="46"/>
      <c r="D10" s="43"/>
      <c r="E10" s="56"/>
      <c r="F10" s="56"/>
      <c r="G10" s="56"/>
      <c r="H10" s="56"/>
      <c r="I10" s="56"/>
      <c r="J10" s="56"/>
      <c r="K10" s="77"/>
      <c r="L10" s="46"/>
    </row>
    <row r="11" ht="15.75" customHeight="1" spans="1:12">
      <c r="A11" s="46"/>
      <c r="B11" s="73"/>
      <c r="C11" s="46"/>
      <c r="D11" s="43"/>
      <c r="E11" s="56"/>
      <c r="F11" s="56"/>
      <c r="G11" s="56"/>
      <c r="H11" s="56"/>
      <c r="I11" s="56"/>
      <c r="J11" s="56"/>
      <c r="K11" s="77"/>
      <c r="L11" s="46"/>
    </row>
    <row r="12" ht="15.75" customHeight="1" spans="1:12">
      <c r="A12" s="46"/>
      <c r="B12" s="73"/>
      <c r="C12" s="46"/>
      <c r="D12" s="43"/>
      <c r="E12" s="56"/>
      <c r="F12" s="56"/>
      <c r="G12" s="56"/>
      <c r="H12" s="56"/>
      <c r="I12" s="56"/>
      <c r="J12" s="56"/>
      <c r="K12" s="77"/>
      <c r="L12" s="46"/>
    </row>
    <row r="13" ht="15.75" customHeight="1" spans="1:12">
      <c r="A13" s="46"/>
      <c r="B13" s="73"/>
      <c r="C13" s="46"/>
      <c r="D13" s="43"/>
      <c r="E13" s="56"/>
      <c r="F13" s="56"/>
      <c r="G13" s="56"/>
      <c r="H13" s="56"/>
      <c r="I13" s="56"/>
      <c r="J13" s="56"/>
      <c r="K13" s="77"/>
      <c r="L13" s="46"/>
    </row>
    <row r="14" ht="15.75" customHeight="1" spans="1:12">
      <c r="A14" s="46"/>
      <c r="B14" s="73"/>
      <c r="C14" s="46"/>
      <c r="D14" s="43"/>
      <c r="E14" s="56"/>
      <c r="F14" s="56"/>
      <c r="G14" s="56"/>
      <c r="H14" s="56"/>
      <c r="I14" s="56"/>
      <c r="J14" s="56"/>
      <c r="K14" s="77"/>
      <c r="L14" s="46"/>
    </row>
    <row r="15" ht="15.75" customHeight="1" spans="1:12">
      <c r="A15" s="46"/>
      <c r="B15" s="73"/>
      <c r="C15" s="46"/>
      <c r="D15" s="43"/>
      <c r="E15" s="56"/>
      <c r="F15" s="56"/>
      <c r="G15" s="56"/>
      <c r="H15" s="56"/>
      <c r="I15" s="56"/>
      <c r="J15" s="56"/>
      <c r="K15" s="77"/>
      <c r="L15" s="46"/>
    </row>
    <row r="16" ht="15.75" customHeight="1" spans="1:12">
      <c r="A16" s="46"/>
      <c r="B16" s="73"/>
      <c r="C16" s="46"/>
      <c r="D16" s="43"/>
      <c r="E16" s="56"/>
      <c r="F16" s="56"/>
      <c r="G16" s="56"/>
      <c r="H16" s="56"/>
      <c r="I16" s="56"/>
      <c r="J16" s="56"/>
      <c r="K16" s="77"/>
      <c r="L16" s="46"/>
    </row>
    <row r="17" ht="15.75" customHeight="1" spans="1:12">
      <c r="A17" s="46"/>
      <c r="B17" s="73"/>
      <c r="C17" s="46"/>
      <c r="D17" s="43"/>
      <c r="E17" s="56"/>
      <c r="F17" s="56"/>
      <c r="G17" s="56"/>
      <c r="H17" s="56"/>
      <c r="I17" s="56"/>
      <c r="J17" s="56"/>
      <c r="K17" s="77"/>
      <c r="L17" s="46"/>
    </row>
    <row r="18" ht="15.75" customHeight="1" spans="1:12">
      <c r="A18" s="46"/>
      <c r="B18" s="73"/>
      <c r="C18" s="46"/>
      <c r="D18" s="43"/>
      <c r="E18" s="56"/>
      <c r="F18" s="56"/>
      <c r="G18" s="56"/>
      <c r="H18" s="56"/>
      <c r="I18" s="56"/>
      <c r="J18" s="56"/>
      <c r="K18" s="77"/>
      <c r="L18" s="46"/>
    </row>
    <row r="19" ht="15.75" customHeight="1" spans="1:12">
      <c r="A19" s="46"/>
      <c r="B19" s="73"/>
      <c r="C19" s="46"/>
      <c r="D19" s="43"/>
      <c r="E19" s="56"/>
      <c r="F19" s="56"/>
      <c r="G19" s="56"/>
      <c r="H19" s="56"/>
      <c r="I19" s="56"/>
      <c r="J19" s="56"/>
      <c r="K19" s="77"/>
      <c r="L19" s="46"/>
    </row>
    <row r="20" ht="15.75" customHeight="1" spans="1:12">
      <c r="A20" s="46"/>
      <c r="B20" s="73"/>
      <c r="C20" s="46"/>
      <c r="D20" s="43"/>
      <c r="E20" s="56"/>
      <c r="F20" s="56"/>
      <c r="G20" s="56"/>
      <c r="H20" s="56"/>
      <c r="I20" s="56"/>
      <c r="J20" s="56"/>
      <c r="K20" s="77"/>
      <c r="L20" s="46"/>
    </row>
    <row r="21" ht="15.75" customHeight="1" spans="1:12">
      <c r="A21" s="46"/>
      <c r="B21" s="73"/>
      <c r="C21" s="46"/>
      <c r="D21" s="43"/>
      <c r="E21" s="56"/>
      <c r="F21" s="56"/>
      <c r="G21" s="56"/>
      <c r="H21" s="56"/>
      <c r="I21" s="56"/>
      <c r="J21" s="56"/>
      <c r="K21" s="77"/>
      <c r="L21" s="46"/>
    </row>
    <row r="22" ht="15.75" customHeight="1" spans="1:12">
      <c r="A22" s="46"/>
      <c r="B22" s="73"/>
      <c r="C22" s="46"/>
      <c r="D22" s="43"/>
      <c r="E22" s="56"/>
      <c r="F22" s="56"/>
      <c r="G22" s="56"/>
      <c r="H22" s="56"/>
      <c r="I22" s="56"/>
      <c r="J22" s="56"/>
      <c r="K22" s="77"/>
      <c r="L22" s="46"/>
    </row>
    <row r="23" ht="15.75" customHeight="1" spans="1:12">
      <c r="A23" s="46"/>
      <c r="B23" s="73"/>
      <c r="C23" s="46"/>
      <c r="D23" s="43"/>
      <c r="E23" s="56"/>
      <c r="F23" s="56"/>
      <c r="G23" s="56"/>
      <c r="H23" s="56"/>
      <c r="I23" s="56"/>
      <c r="J23" s="56"/>
      <c r="K23" s="77"/>
      <c r="L23" s="46"/>
    </row>
    <row r="24" ht="15.75" customHeight="1" spans="1:12">
      <c r="A24" s="46"/>
      <c r="B24" s="73"/>
      <c r="C24" s="46"/>
      <c r="D24" s="43"/>
      <c r="E24" s="56"/>
      <c r="F24" s="56"/>
      <c r="G24" s="56"/>
      <c r="H24" s="56"/>
      <c r="I24" s="56"/>
      <c r="J24" s="56"/>
      <c r="K24" s="77"/>
      <c r="L24" s="46"/>
    </row>
    <row r="25" ht="15.75" customHeight="1" spans="1:12">
      <c r="A25" s="46"/>
      <c r="B25" s="73"/>
      <c r="C25" s="46"/>
      <c r="D25" s="43"/>
      <c r="E25" s="56"/>
      <c r="F25" s="56"/>
      <c r="G25" s="56"/>
      <c r="H25" s="56"/>
      <c r="I25" s="56"/>
      <c r="J25" s="56"/>
      <c r="K25" s="77"/>
      <c r="L25" s="46"/>
    </row>
    <row r="26" ht="15.75" customHeight="1" spans="1:12">
      <c r="A26" s="46"/>
      <c r="B26" s="73"/>
      <c r="C26" s="46"/>
      <c r="D26" s="43"/>
      <c r="E26" s="56"/>
      <c r="F26" s="56"/>
      <c r="G26" s="56"/>
      <c r="H26" s="56"/>
      <c r="I26" s="56"/>
      <c r="J26" s="56"/>
      <c r="K26" s="77"/>
      <c r="L26" s="46"/>
    </row>
    <row r="27" ht="15.75" customHeight="1" spans="1:12">
      <c r="A27" s="46"/>
      <c r="B27" s="73"/>
      <c r="C27" s="46"/>
      <c r="D27" s="43"/>
      <c r="E27" s="56"/>
      <c r="F27" s="56"/>
      <c r="G27" s="56"/>
      <c r="H27" s="56"/>
      <c r="I27" s="56"/>
      <c r="J27" s="56"/>
      <c r="K27" s="77"/>
      <c r="L27" s="46"/>
    </row>
    <row r="28" ht="15.75" customHeight="1" spans="1:12">
      <c r="A28" s="46"/>
      <c r="B28" s="73"/>
      <c r="C28" s="46"/>
      <c r="D28" s="43"/>
      <c r="E28" s="56"/>
      <c r="F28" s="56"/>
      <c r="G28" s="56"/>
      <c r="H28" s="56"/>
      <c r="I28" s="56"/>
      <c r="J28" s="56"/>
      <c r="K28" s="77"/>
      <c r="L28" s="46"/>
    </row>
    <row r="29" ht="15.75" customHeight="1" spans="1:12">
      <c r="A29" s="46"/>
      <c r="B29" s="73"/>
      <c r="C29" s="46"/>
      <c r="D29" s="43"/>
      <c r="E29" s="56"/>
      <c r="F29" s="56"/>
      <c r="G29" s="56"/>
      <c r="H29" s="56"/>
      <c r="I29" s="56"/>
      <c r="J29" s="56"/>
      <c r="K29" s="77"/>
      <c r="L29" s="46"/>
    </row>
    <row r="30" ht="15.75" customHeight="1" spans="1:12">
      <c r="A30" s="46"/>
      <c r="B30" s="73"/>
      <c r="C30" s="46"/>
      <c r="D30" s="43"/>
      <c r="E30" s="56"/>
      <c r="F30" s="56"/>
      <c r="G30" s="56"/>
      <c r="H30" s="56"/>
      <c r="I30" s="56"/>
      <c r="J30" s="56"/>
      <c r="K30" s="77"/>
      <c r="L30" s="46"/>
    </row>
    <row r="31" ht="15.75" customHeight="1" spans="1:12">
      <c r="A31" s="46"/>
      <c r="B31" s="73"/>
      <c r="C31" s="46"/>
      <c r="D31" s="43"/>
      <c r="E31" s="56"/>
      <c r="F31" s="56"/>
      <c r="G31" s="56"/>
      <c r="H31" s="56"/>
      <c r="I31" s="56"/>
      <c r="J31" s="56"/>
      <c r="K31" s="77"/>
      <c r="L31" s="47"/>
    </row>
    <row r="32" ht="15.75" customHeight="1" spans="1:12">
      <c r="A32" s="46"/>
      <c r="B32" s="73"/>
      <c r="C32" s="46"/>
      <c r="D32" s="43"/>
      <c r="E32" s="56"/>
      <c r="F32" s="56"/>
      <c r="G32" s="56"/>
      <c r="H32" s="56"/>
      <c r="I32" s="56"/>
      <c r="J32" s="56"/>
      <c r="K32" s="77"/>
      <c r="L32" s="47"/>
    </row>
    <row r="33" ht="15.75" customHeight="1" spans="1:12">
      <c r="A33" s="46"/>
      <c r="B33" s="73"/>
      <c r="C33" s="46"/>
      <c r="D33" s="43"/>
      <c r="E33" s="56"/>
      <c r="F33" s="56"/>
      <c r="G33" s="56"/>
      <c r="H33" s="56"/>
      <c r="I33" s="56"/>
      <c r="J33" s="56"/>
      <c r="K33" s="77"/>
      <c r="L33" s="47"/>
    </row>
    <row r="34" ht="15.75" customHeight="1" spans="1:12">
      <c r="A34" s="46"/>
      <c r="B34" s="73"/>
      <c r="C34" s="46"/>
      <c r="D34" s="43"/>
      <c r="E34" s="56"/>
      <c r="F34" s="56"/>
      <c r="G34" s="56"/>
      <c r="H34" s="56"/>
      <c r="I34" s="56"/>
      <c r="J34" s="56"/>
      <c r="K34" s="77"/>
      <c r="L34" s="47"/>
    </row>
    <row r="35" ht="15.75" customHeight="1" spans="1:12">
      <c r="A35" s="46"/>
      <c r="B35" s="73"/>
      <c r="C35" s="46"/>
      <c r="D35" s="43"/>
      <c r="E35" s="56"/>
      <c r="F35" s="56"/>
      <c r="G35" s="56"/>
      <c r="H35" s="56"/>
      <c r="I35" s="56"/>
      <c r="J35" s="56"/>
      <c r="K35" s="77"/>
      <c r="L35" s="47"/>
    </row>
    <row r="36" ht="15.75" customHeight="1" spans="1:12">
      <c r="A36" s="46"/>
      <c r="B36" s="73"/>
      <c r="C36" s="46"/>
      <c r="D36" s="43"/>
      <c r="E36" s="56"/>
      <c r="F36" s="56"/>
      <c r="G36" s="56"/>
      <c r="H36" s="56"/>
      <c r="I36" s="56"/>
      <c r="J36" s="56"/>
      <c r="K36" s="77"/>
      <c r="L36" s="47"/>
    </row>
    <row r="37" ht="15.75" customHeight="1" spans="1:12">
      <c r="A37" s="46"/>
      <c r="B37" s="73"/>
      <c r="C37" s="46"/>
      <c r="D37" s="43"/>
      <c r="E37" s="56"/>
      <c r="F37" s="56"/>
      <c r="G37" s="56"/>
      <c r="H37" s="56"/>
      <c r="I37" s="56"/>
      <c r="J37" s="56"/>
      <c r="K37" s="77"/>
      <c r="L37" s="47"/>
    </row>
    <row r="38" ht="15.75" customHeight="1" spans="1:12">
      <c r="A38" s="46"/>
      <c r="B38" s="47"/>
      <c r="C38" s="74"/>
      <c r="D38" s="75"/>
      <c r="E38" s="56"/>
      <c r="F38" s="56"/>
      <c r="G38" s="55"/>
      <c r="H38" s="57"/>
      <c r="I38" s="56"/>
      <c r="J38" s="56"/>
      <c r="K38" s="56"/>
      <c r="L38" s="47"/>
    </row>
    <row r="39" ht="15.75" customHeight="1" spans="1:12">
      <c r="A39" s="46"/>
      <c r="B39" s="47"/>
      <c r="C39" s="74"/>
      <c r="D39" s="75"/>
      <c r="E39" s="56"/>
      <c r="F39" s="56"/>
      <c r="G39" s="55"/>
      <c r="H39" s="57"/>
      <c r="I39" s="56"/>
      <c r="J39" s="56"/>
      <c r="K39" s="56"/>
      <c r="L39" s="47"/>
    </row>
    <row r="40" ht="15.75" customHeight="1" spans="1:12">
      <c r="A40" s="46"/>
      <c r="B40" s="47"/>
      <c r="C40" s="74"/>
      <c r="D40" s="75"/>
      <c r="E40" s="56"/>
      <c r="F40" s="56"/>
      <c r="G40" s="55"/>
      <c r="H40" s="57"/>
      <c r="I40" s="56"/>
      <c r="J40" s="56"/>
      <c r="K40" s="56"/>
      <c r="L40" s="47"/>
    </row>
    <row r="41" ht="15.75" customHeight="1" spans="1:12">
      <c r="A41" s="46"/>
      <c r="B41" s="47"/>
      <c r="C41" s="74"/>
      <c r="D41" s="75"/>
      <c r="E41" s="56"/>
      <c r="F41" s="56"/>
      <c r="G41" s="55"/>
      <c r="H41" s="57"/>
      <c r="I41" s="56"/>
      <c r="J41" s="56"/>
      <c r="K41" s="56"/>
      <c r="L41" s="47"/>
    </row>
    <row r="42" ht="15.75" customHeight="1" spans="1:12">
      <c r="A42" s="46"/>
      <c r="B42" s="47"/>
      <c r="C42" s="74"/>
      <c r="D42" s="75"/>
      <c r="E42" s="56"/>
      <c r="F42" s="56"/>
      <c r="G42" s="55"/>
      <c r="H42" s="57"/>
      <c r="I42" s="56"/>
      <c r="J42" s="56"/>
      <c r="K42" s="56"/>
      <c r="L42" s="47"/>
    </row>
    <row r="43" ht="15.75" customHeight="1" spans="1:12">
      <c r="A43" s="46"/>
      <c r="B43" s="47"/>
      <c r="C43" s="74"/>
      <c r="D43" s="75"/>
      <c r="E43" s="56"/>
      <c r="F43" s="56"/>
      <c r="G43" s="55"/>
      <c r="H43" s="57"/>
      <c r="I43" s="56"/>
      <c r="J43" s="56"/>
      <c r="K43" s="56"/>
      <c r="L43" s="47"/>
    </row>
    <row r="44" ht="15.75" customHeight="1" spans="1:12">
      <c r="A44" s="46"/>
      <c r="B44" s="47"/>
      <c r="C44" s="74"/>
      <c r="D44" s="75"/>
      <c r="E44" s="56"/>
      <c r="F44" s="56"/>
      <c r="G44" s="55"/>
      <c r="H44" s="57"/>
      <c r="I44" s="56"/>
      <c r="J44" s="56"/>
      <c r="K44" s="56"/>
      <c r="L44" s="47"/>
    </row>
    <row r="45" ht="15.75" customHeight="1" spans="1:12">
      <c r="A45" s="46"/>
      <c r="B45" s="47"/>
      <c r="C45" s="74"/>
      <c r="D45" s="75"/>
      <c r="E45" s="56"/>
      <c r="F45" s="56"/>
      <c r="G45" s="55"/>
      <c r="H45" s="57"/>
      <c r="I45" s="56"/>
      <c r="J45" s="56"/>
      <c r="K45" s="56"/>
      <c r="L45" s="47"/>
    </row>
    <row r="46" ht="15.75" customHeight="1" spans="1:12">
      <c r="A46" s="46"/>
      <c r="B46" s="47"/>
      <c r="C46" s="74"/>
      <c r="D46" s="75"/>
      <c r="E46" s="56"/>
      <c r="F46" s="56"/>
      <c r="G46" s="55"/>
      <c r="H46" s="57"/>
      <c r="I46" s="56"/>
      <c r="J46" s="56"/>
      <c r="K46" s="56"/>
      <c r="L46" s="47"/>
    </row>
    <row r="47" ht="15.75" customHeight="1" spans="1:12">
      <c r="A47" s="46"/>
      <c r="B47" s="47"/>
      <c r="C47" s="74"/>
      <c r="D47" s="75"/>
      <c r="E47" s="56"/>
      <c r="F47" s="56"/>
      <c r="G47" s="55"/>
      <c r="H47" s="57"/>
      <c r="I47" s="56"/>
      <c r="J47" s="56"/>
      <c r="K47" s="56"/>
      <c r="L47" s="47"/>
    </row>
    <row r="48" ht="15.75" customHeight="1" spans="1:12">
      <c r="A48" s="46"/>
      <c r="B48" s="47"/>
      <c r="C48" s="74"/>
      <c r="D48" s="75"/>
      <c r="E48" s="56"/>
      <c r="F48" s="56"/>
      <c r="G48" s="55"/>
      <c r="H48" s="57"/>
      <c r="I48" s="56"/>
      <c r="J48" s="56"/>
      <c r="K48" s="56"/>
      <c r="L48" s="47"/>
    </row>
    <row r="49" ht="15.75" customHeight="1" spans="1:12">
      <c r="A49" s="46"/>
      <c r="B49" s="47"/>
      <c r="C49" s="74"/>
      <c r="D49" s="75"/>
      <c r="E49" s="56"/>
      <c r="F49" s="56"/>
      <c r="G49" s="55"/>
      <c r="H49" s="57"/>
      <c r="I49" s="56"/>
      <c r="J49" s="56"/>
      <c r="K49" s="56"/>
      <c r="L49" s="47"/>
    </row>
    <row r="50" ht="15.75" customHeight="1" spans="1:12">
      <c r="A50" s="46"/>
      <c r="B50" s="47"/>
      <c r="C50" s="74"/>
      <c r="D50" s="75"/>
      <c r="E50" s="56"/>
      <c r="F50" s="56"/>
      <c r="G50" s="55"/>
      <c r="H50" s="57"/>
      <c r="I50" s="56"/>
      <c r="J50" s="56"/>
      <c r="K50" s="56"/>
      <c r="L50" s="47"/>
    </row>
    <row r="51" ht="15.75" customHeight="1" spans="1:12">
      <c r="A51" s="52" t="s">
        <v>1913</v>
      </c>
      <c r="B51" s="53"/>
      <c r="C51" s="74"/>
      <c r="D51" s="76"/>
      <c r="E51" s="55">
        <f>SUM(E7:E50)</f>
        <v>0</v>
      </c>
      <c r="F51" s="55">
        <f>SUM(F7:F50)</f>
        <v>0</v>
      </c>
      <c r="G51" s="55">
        <f>SUM(G7:G50)</f>
        <v>0</v>
      </c>
      <c r="H51" s="55">
        <f>SUM(H7:H50)</f>
        <v>0</v>
      </c>
      <c r="I51" s="56"/>
      <c r="J51" s="56">
        <f>SUM(J7:J50)</f>
        <v>0</v>
      </c>
      <c r="K51" s="56">
        <f>SUM(K7:K50)</f>
        <v>0</v>
      </c>
      <c r="L51" s="47"/>
    </row>
    <row r="52" ht="15.75" customHeight="1" spans="1:12">
      <c r="A52" s="54" t="e">
        <f>#REF!&amp;#REF!</f>
        <v>#REF!</v>
      </c>
      <c r="B52" s="36"/>
      <c r="C52" s="36"/>
      <c r="D52" s="36"/>
      <c r="E52" s="36"/>
      <c r="F52" s="36"/>
      <c r="G52" s="36"/>
      <c r="H52" s="41"/>
      <c r="I52" s="41"/>
      <c r="J52" s="36"/>
      <c r="K52" s="41" t="e">
        <f>"评估人员："&amp;#REF!</f>
        <v>#REF!</v>
      </c>
      <c r="L52" s="36"/>
    </row>
    <row r="53" ht="15.75" customHeight="1" spans="1:12">
      <c r="A53" s="54" t="e">
        <f>CONCATENATE(#REF!,#REF!,#REF!,#REF!,#REF!,#REF!,#REF!)</f>
        <v>#REF!</v>
      </c>
      <c r="B53" s="36"/>
      <c r="C53" s="36"/>
      <c r="D53" s="36"/>
      <c r="E53" s="36"/>
      <c r="F53" s="36"/>
      <c r="G53" s="36"/>
      <c r="H53" s="36"/>
      <c r="I53" s="36"/>
      <c r="J53" s="36"/>
      <c r="K53" s="36"/>
      <c r="L53" s="36"/>
    </row>
    <row r="54" spans="1:12">
      <c r="A54" s="36"/>
      <c r="B54" s="36"/>
      <c r="C54" s="36"/>
      <c r="D54" s="36"/>
      <c r="E54" s="36"/>
      <c r="F54" s="36"/>
      <c r="G54" s="36"/>
      <c r="H54" s="36"/>
      <c r="I54" s="36"/>
      <c r="J54" s="36"/>
      <c r="K54" s="36"/>
      <c r="L54" s="36"/>
    </row>
    <row r="55" spans="1:12">
      <c r="A55" s="36"/>
      <c r="B55" s="36"/>
      <c r="C55" s="36"/>
      <c r="D55" s="36"/>
      <c r="E55" s="36"/>
      <c r="F55" s="36"/>
      <c r="G55" s="36"/>
      <c r="H55" s="36"/>
      <c r="I55" s="36"/>
      <c r="J55" s="36"/>
      <c r="K55" s="36"/>
      <c r="L55" s="36"/>
    </row>
    <row r="56" spans="1:12">
      <c r="A56" s="36"/>
      <c r="B56" s="36"/>
      <c r="C56" s="36"/>
      <c r="D56" s="36"/>
      <c r="E56" s="36"/>
      <c r="F56" s="36"/>
      <c r="G56" s="36"/>
      <c r="H56" s="36"/>
      <c r="I56" s="36"/>
      <c r="J56" s="36"/>
      <c r="K56" s="36"/>
      <c r="L56" s="36"/>
    </row>
    <row r="57" spans="1:12">
      <c r="A57" s="36"/>
      <c r="B57" s="36"/>
      <c r="C57" s="36"/>
      <c r="D57" s="36"/>
      <c r="E57" s="36"/>
      <c r="F57" s="36"/>
      <c r="G57" s="36"/>
      <c r="H57" s="36"/>
      <c r="I57" s="36"/>
      <c r="J57" s="36"/>
      <c r="K57" s="36"/>
      <c r="L57" s="36"/>
    </row>
    <row r="58" spans="1:12">
      <c r="A58" s="36"/>
      <c r="B58" s="36"/>
      <c r="C58" s="36"/>
      <c r="D58" s="36"/>
      <c r="E58" s="36"/>
      <c r="F58" s="36"/>
      <c r="G58" s="36"/>
      <c r="H58" s="36"/>
      <c r="I58" s="36"/>
      <c r="J58" s="36"/>
      <c r="K58" s="36"/>
      <c r="L58" s="36"/>
    </row>
    <row r="59" spans="1:12">
      <c r="A59" s="36"/>
      <c r="B59" s="36"/>
      <c r="C59" s="36"/>
      <c r="D59" s="36"/>
      <c r="E59" s="36"/>
      <c r="F59" s="36"/>
      <c r="G59" s="36"/>
      <c r="H59" s="36"/>
      <c r="I59" s="36"/>
      <c r="J59" s="36"/>
      <c r="K59" s="36"/>
      <c r="L59" s="36"/>
    </row>
    <row r="60" spans="1:12">
      <c r="A60" s="36"/>
      <c r="B60" s="36"/>
      <c r="C60" s="36"/>
      <c r="D60" s="36"/>
      <c r="E60" s="36"/>
      <c r="F60" s="36"/>
      <c r="G60" s="36"/>
      <c r="H60" s="36"/>
      <c r="I60" s="36"/>
      <c r="J60" s="36"/>
      <c r="K60" s="36"/>
      <c r="L60" s="36"/>
    </row>
    <row r="61" spans="1:12">
      <c r="A61" s="36"/>
      <c r="B61" s="36"/>
      <c r="C61" s="36"/>
      <c r="D61" s="36"/>
      <c r="E61" s="36"/>
      <c r="F61" s="36"/>
      <c r="G61" s="36"/>
      <c r="H61" s="36"/>
      <c r="I61" s="36"/>
      <c r="J61" s="36"/>
      <c r="K61" s="36"/>
      <c r="L61" s="36"/>
    </row>
    <row r="62" spans="1:12">
      <c r="A62" s="36"/>
      <c r="B62" s="36"/>
      <c r="C62" s="36"/>
      <c r="D62" s="36"/>
      <c r="E62" s="36"/>
      <c r="F62" s="36"/>
      <c r="G62" s="36"/>
      <c r="H62" s="36"/>
      <c r="I62" s="36"/>
      <c r="J62" s="36"/>
      <c r="K62" s="36"/>
      <c r="L62" s="36"/>
    </row>
    <row r="63" spans="1:12">
      <c r="A63" s="36"/>
      <c r="B63" s="36"/>
      <c r="C63" s="36"/>
      <c r="D63" s="36"/>
      <c r="E63" s="36"/>
      <c r="F63" s="36"/>
      <c r="G63" s="36"/>
      <c r="H63" s="36"/>
      <c r="I63" s="36"/>
      <c r="J63" s="36"/>
      <c r="K63" s="36"/>
      <c r="L63" s="36"/>
    </row>
    <row r="64" spans="1:12">
      <c r="A64" s="36"/>
      <c r="B64" s="36"/>
      <c r="C64" s="36"/>
      <c r="D64" s="36"/>
      <c r="E64" s="36"/>
      <c r="F64" s="36"/>
      <c r="G64" s="36"/>
      <c r="H64" s="36"/>
      <c r="I64" s="36"/>
      <c r="J64" s="36"/>
      <c r="K64" s="36"/>
      <c r="L64" s="36"/>
    </row>
    <row r="65" spans="1:12">
      <c r="A65" s="36"/>
      <c r="B65" s="36"/>
      <c r="C65" s="36"/>
      <c r="D65" s="36"/>
      <c r="E65" s="36"/>
      <c r="F65" s="36"/>
      <c r="G65" s="36"/>
      <c r="H65" s="36"/>
      <c r="I65" s="36"/>
      <c r="J65" s="36"/>
      <c r="K65" s="36"/>
      <c r="L65" s="36"/>
    </row>
    <row r="66" spans="1:12">
      <c r="A66" s="36"/>
      <c r="B66" s="36"/>
      <c r="C66" s="36"/>
      <c r="D66" s="36"/>
      <c r="E66" s="36"/>
      <c r="F66" s="36"/>
      <c r="G66" s="36"/>
      <c r="H66" s="36"/>
      <c r="I66" s="36"/>
      <c r="J66" s="36"/>
      <c r="K66" s="36"/>
      <c r="L66" s="36"/>
    </row>
    <row r="67" spans="1:12">
      <c r="A67" s="36"/>
      <c r="B67" s="36"/>
      <c r="C67" s="36"/>
      <c r="D67" s="36"/>
      <c r="E67" s="36"/>
      <c r="F67" s="36"/>
      <c r="G67" s="36"/>
      <c r="H67" s="36"/>
      <c r="I67" s="36"/>
      <c r="J67" s="36"/>
      <c r="K67" s="36"/>
      <c r="L67" s="36"/>
    </row>
    <row r="68" spans="1:12">
      <c r="A68" s="36"/>
      <c r="B68" s="36"/>
      <c r="C68" s="36"/>
      <c r="D68" s="36"/>
      <c r="E68" s="36"/>
      <c r="F68" s="36"/>
      <c r="G68" s="36"/>
      <c r="H68" s="36"/>
      <c r="I68" s="36"/>
      <c r="J68" s="36"/>
      <c r="K68" s="36"/>
      <c r="L68" s="36"/>
    </row>
    <row r="69" spans="1:12">
      <c r="A69" s="36"/>
      <c r="B69" s="36"/>
      <c r="C69" s="36"/>
      <c r="D69" s="36"/>
      <c r="E69" s="36"/>
      <c r="F69" s="36"/>
      <c r="G69" s="36"/>
      <c r="H69" s="36"/>
      <c r="I69" s="36"/>
      <c r="J69" s="36"/>
      <c r="K69" s="36"/>
      <c r="L69" s="36"/>
    </row>
    <row r="70" spans="1:12">
      <c r="A70" s="36"/>
      <c r="B70" s="36"/>
      <c r="C70" s="36"/>
      <c r="D70" s="36"/>
      <c r="E70" s="36"/>
      <c r="F70" s="36"/>
      <c r="G70" s="36"/>
      <c r="H70" s="36"/>
      <c r="I70" s="36"/>
      <c r="J70" s="36"/>
      <c r="K70" s="36"/>
      <c r="L70" s="36"/>
    </row>
    <row r="71" spans="1:12">
      <c r="A71" s="36"/>
      <c r="B71" s="36"/>
      <c r="C71" s="36"/>
      <c r="D71" s="36"/>
      <c r="E71" s="36"/>
      <c r="F71" s="36"/>
      <c r="G71" s="36"/>
      <c r="H71" s="36"/>
      <c r="I71" s="36"/>
      <c r="J71" s="36"/>
      <c r="K71" s="36"/>
      <c r="L71" s="36"/>
    </row>
    <row r="72" spans="1:12">
      <c r="A72" s="36"/>
      <c r="B72" s="36"/>
      <c r="C72" s="36"/>
      <c r="D72" s="36"/>
      <c r="E72" s="36"/>
      <c r="F72" s="36"/>
      <c r="G72" s="36"/>
      <c r="H72" s="36"/>
      <c r="I72" s="36"/>
      <c r="J72" s="36"/>
      <c r="K72" s="36"/>
      <c r="L72" s="36"/>
    </row>
    <row r="73" spans="1:12">
      <c r="A73" s="36"/>
      <c r="B73" s="36"/>
      <c r="C73" s="36"/>
      <c r="D73" s="36"/>
      <c r="E73" s="36"/>
      <c r="F73" s="36"/>
      <c r="G73" s="36"/>
      <c r="H73" s="36"/>
      <c r="I73" s="36"/>
      <c r="J73" s="36"/>
      <c r="K73" s="36"/>
      <c r="L73" s="36"/>
    </row>
    <row r="74" spans="1:12">
      <c r="A74" s="36"/>
      <c r="B74" s="36"/>
      <c r="C74" s="36"/>
      <c r="D74" s="36"/>
      <c r="E74" s="36"/>
      <c r="F74" s="36"/>
      <c r="G74" s="36"/>
      <c r="H74" s="36"/>
      <c r="I74" s="36"/>
      <c r="J74" s="36"/>
      <c r="K74" s="36"/>
      <c r="L74" s="36"/>
    </row>
    <row r="75" spans="1:12">
      <c r="A75" s="36"/>
      <c r="B75" s="36"/>
      <c r="C75" s="36"/>
      <c r="D75" s="36"/>
      <c r="E75" s="36"/>
      <c r="F75" s="36"/>
      <c r="G75" s="36"/>
      <c r="H75" s="36"/>
      <c r="I75" s="36"/>
      <c r="J75" s="36"/>
      <c r="K75" s="36"/>
      <c r="L75" s="36"/>
    </row>
    <row r="76" spans="1:12">
      <c r="A76" s="36"/>
      <c r="B76" s="36"/>
      <c r="C76" s="36"/>
      <c r="D76" s="36"/>
      <c r="E76" s="36"/>
      <c r="F76" s="36"/>
      <c r="G76" s="36"/>
      <c r="H76" s="36"/>
      <c r="I76" s="36"/>
      <c r="J76" s="36"/>
      <c r="K76" s="36"/>
      <c r="L76" s="36"/>
    </row>
    <row r="77" spans="1:12">
      <c r="A77" s="36"/>
      <c r="B77" s="36"/>
      <c r="C77" s="36"/>
      <c r="D77" s="36"/>
      <c r="E77" s="36"/>
      <c r="F77" s="36"/>
      <c r="G77" s="36"/>
      <c r="H77" s="36"/>
      <c r="I77" s="36"/>
      <c r="J77" s="36"/>
      <c r="K77" s="36"/>
      <c r="L77" s="36"/>
    </row>
    <row r="78" spans="1:12">
      <c r="A78" s="36"/>
      <c r="B78" s="36"/>
      <c r="C78" s="36"/>
      <c r="D78" s="36"/>
      <c r="E78" s="36"/>
      <c r="F78" s="36"/>
      <c r="G78" s="36"/>
      <c r="H78" s="36"/>
      <c r="I78" s="36"/>
      <c r="J78" s="36"/>
      <c r="K78" s="36"/>
      <c r="L78" s="36"/>
    </row>
    <row r="79" spans="1:12">
      <c r="A79" s="36"/>
      <c r="B79" s="36"/>
      <c r="C79" s="36"/>
      <c r="D79" s="36"/>
      <c r="E79" s="36"/>
      <c r="F79" s="36"/>
      <c r="G79" s="36"/>
      <c r="H79" s="36"/>
      <c r="I79" s="36"/>
      <c r="J79" s="36"/>
      <c r="K79" s="36"/>
      <c r="L79" s="36"/>
    </row>
    <row r="80" spans="1:12">
      <c r="A80" s="36"/>
      <c r="B80" s="36"/>
      <c r="C80" s="36"/>
      <c r="D80" s="36"/>
      <c r="E80" s="36"/>
      <c r="F80" s="36"/>
      <c r="G80" s="36"/>
      <c r="H80" s="36"/>
      <c r="I80" s="36"/>
      <c r="J80" s="36"/>
      <c r="K80" s="36"/>
      <c r="L80" s="36"/>
    </row>
    <row r="81" spans="1:12">
      <c r="A81" s="36"/>
      <c r="B81" s="36"/>
      <c r="C81" s="36"/>
      <c r="D81" s="36"/>
      <c r="E81" s="36"/>
      <c r="F81" s="36"/>
      <c r="G81" s="36"/>
      <c r="H81" s="36"/>
      <c r="I81" s="36"/>
      <c r="J81" s="36"/>
      <c r="K81" s="36"/>
      <c r="L81" s="36"/>
    </row>
    <row r="82" spans="1:12">
      <c r="A82" s="36"/>
      <c r="B82" s="36"/>
      <c r="C82" s="36"/>
      <c r="D82" s="36"/>
      <c r="E82" s="36"/>
      <c r="F82" s="36"/>
      <c r="G82" s="36"/>
      <c r="H82" s="36"/>
      <c r="I82" s="36"/>
      <c r="J82" s="36"/>
      <c r="K82" s="36"/>
      <c r="L82" s="36"/>
    </row>
    <row r="83" spans="1:12">
      <c r="A83" s="36"/>
      <c r="B83" s="36"/>
      <c r="C83" s="36"/>
      <c r="D83" s="36"/>
      <c r="E83" s="36"/>
      <c r="F83" s="36"/>
      <c r="G83" s="36"/>
      <c r="H83" s="36"/>
      <c r="I83" s="36"/>
      <c r="J83" s="36"/>
      <c r="K83" s="36"/>
      <c r="L83" s="36"/>
    </row>
    <row r="84" spans="1:12">
      <c r="A84" s="36"/>
      <c r="B84" s="36"/>
      <c r="C84" s="36"/>
      <c r="D84" s="36"/>
      <c r="E84" s="36"/>
      <c r="F84" s="36"/>
      <c r="G84" s="36"/>
      <c r="H84" s="36"/>
      <c r="I84" s="36"/>
      <c r="J84" s="36"/>
      <c r="K84" s="36"/>
      <c r="L84" s="36"/>
    </row>
    <row r="85" spans="1:12">
      <c r="A85" s="36"/>
      <c r="B85" s="36"/>
      <c r="C85" s="36"/>
      <c r="D85" s="36"/>
      <c r="E85" s="36"/>
      <c r="F85" s="36"/>
      <c r="G85" s="36"/>
      <c r="H85" s="36"/>
      <c r="I85" s="36"/>
      <c r="J85" s="36"/>
      <c r="K85" s="36"/>
      <c r="L85" s="36"/>
    </row>
    <row r="86" spans="1:12">
      <c r="A86" s="36"/>
      <c r="B86" s="36"/>
      <c r="C86" s="36"/>
      <c r="D86" s="36"/>
      <c r="E86" s="36"/>
      <c r="F86" s="36"/>
      <c r="G86" s="36"/>
      <c r="H86" s="36"/>
      <c r="I86" s="36"/>
      <c r="J86" s="36"/>
      <c r="K86" s="36"/>
      <c r="L86" s="36"/>
    </row>
    <row r="87" spans="1:12">
      <c r="A87" s="36"/>
      <c r="B87" s="36"/>
      <c r="C87" s="36"/>
      <c r="D87" s="36"/>
      <c r="E87" s="36"/>
      <c r="F87" s="36"/>
      <c r="G87" s="36"/>
      <c r="H87" s="36"/>
      <c r="I87" s="36"/>
      <c r="J87" s="36"/>
      <c r="K87" s="36"/>
      <c r="L87" s="36"/>
    </row>
    <row r="88" spans="1:12">
      <c r="A88" s="36"/>
      <c r="B88" s="36"/>
      <c r="C88" s="36"/>
      <c r="D88" s="36"/>
      <c r="E88" s="36"/>
      <c r="F88" s="36"/>
      <c r="G88" s="36"/>
      <c r="H88" s="36"/>
      <c r="I88" s="36"/>
      <c r="J88" s="36"/>
      <c r="K88" s="36"/>
      <c r="L88" s="36"/>
    </row>
    <row r="89" spans="1:12">
      <c r="A89" s="36"/>
      <c r="B89" s="36"/>
      <c r="C89" s="36"/>
      <c r="D89" s="36"/>
      <c r="E89" s="36"/>
      <c r="F89" s="36"/>
      <c r="G89" s="36"/>
      <c r="H89" s="36"/>
      <c r="I89" s="36"/>
      <c r="J89" s="36"/>
      <c r="K89" s="36"/>
      <c r="L89" s="36"/>
    </row>
    <row r="90" spans="1:12">
      <c r="A90" s="36"/>
      <c r="B90" s="36"/>
      <c r="C90" s="36"/>
      <c r="D90" s="36"/>
      <c r="E90" s="36"/>
      <c r="F90" s="36"/>
      <c r="G90" s="36"/>
      <c r="H90" s="36"/>
      <c r="I90" s="36"/>
      <c r="J90" s="36"/>
      <c r="K90" s="36"/>
      <c r="L90" s="36"/>
    </row>
    <row r="91" spans="1:12">
      <c r="A91" s="36"/>
      <c r="B91" s="36"/>
      <c r="C91" s="36"/>
      <c r="D91" s="36"/>
      <c r="E91" s="36"/>
      <c r="F91" s="36"/>
      <c r="G91" s="36"/>
      <c r="H91" s="36"/>
      <c r="I91" s="36"/>
      <c r="J91" s="36"/>
      <c r="K91" s="36"/>
      <c r="L91" s="36"/>
    </row>
    <row r="92" spans="1:12">
      <c r="A92" s="36"/>
      <c r="B92" s="36"/>
      <c r="C92" s="36"/>
      <c r="D92" s="36"/>
      <c r="E92" s="36"/>
      <c r="F92" s="36"/>
      <c r="G92" s="36"/>
      <c r="H92" s="36"/>
      <c r="I92" s="36"/>
      <c r="J92" s="36"/>
      <c r="K92" s="36"/>
      <c r="L92" s="36"/>
    </row>
    <row r="93" spans="1:12">
      <c r="A93" s="36"/>
      <c r="B93" s="36"/>
      <c r="C93" s="36"/>
      <c r="D93" s="36"/>
      <c r="E93" s="36"/>
      <c r="F93" s="36"/>
      <c r="G93" s="36"/>
      <c r="H93" s="36"/>
      <c r="I93" s="36"/>
      <c r="J93" s="36"/>
      <c r="K93" s="36"/>
      <c r="L93" s="36"/>
    </row>
    <row r="94" spans="1:12">
      <c r="A94" s="36"/>
      <c r="B94" s="36"/>
      <c r="C94" s="36"/>
      <c r="D94" s="36"/>
      <c r="E94" s="36"/>
      <c r="F94" s="36"/>
      <c r="G94" s="36"/>
      <c r="H94" s="36"/>
      <c r="I94" s="36"/>
      <c r="J94" s="36"/>
      <c r="K94" s="36"/>
      <c r="L94" s="36"/>
    </row>
    <row r="95" spans="1:12">
      <c r="A95" s="36"/>
      <c r="B95" s="36"/>
      <c r="C95" s="36"/>
      <c r="D95" s="36"/>
      <c r="E95" s="36"/>
      <c r="F95" s="36"/>
      <c r="G95" s="36"/>
      <c r="H95" s="36"/>
      <c r="I95" s="36"/>
      <c r="J95" s="36"/>
      <c r="K95" s="36"/>
      <c r="L95" s="36"/>
    </row>
    <row r="96" spans="1:12">
      <c r="A96" s="36"/>
      <c r="B96" s="36"/>
      <c r="C96" s="36"/>
      <c r="D96" s="36"/>
      <c r="E96" s="36"/>
      <c r="F96" s="36"/>
      <c r="G96" s="36"/>
      <c r="H96" s="36"/>
      <c r="I96" s="36"/>
      <c r="J96" s="36"/>
      <c r="K96" s="36"/>
      <c r="L96" s="36"/>
    </row>
    <row r="97" spans="1:12">
      <c r="A97" s="36"/>
      <c r="B97" s="36"/>
      <c r="C97" s="36"/>
      <c r="D97" s="36"/>
      <c r="E97" s="36"/>
      <c r="F97" s="36"/>
      <c r="G97" s="36"/>
      <c r="H97" s="36"/>
      <c r="I97" s="36"/>
      <c r="J97" s="36"/>
      <c r="K97" s="36"/>
      <c r="L97" s="36"/>
    </row>
    <row r="98" spans="1:12">
      <c r="A98" s="36"/>
      <c r="B98" s="36"/>
      <c r="C98" s="36"/>
      <c r="D98" s="36"/>
      <c r="E98" s="36"/>
      <c r="F98" s="36"/>
      <c r="G98" s="36"/>
      <c r="H98" s="36"/>
      <c r="I98" s="36"/>
      <c r="J98" s="36"/>
      <c r="K98" s="36"/>
      <c r="L98" s="36"/>
    </row>
    <row r="99" spans="1:12">
      <c r="A99" s="36"/>
      <c r="B99" s="36"/>
      <c r="C99" s="36"/>
      <c r="D99" s="36"/>
      <c r="E99" s="36"/>
      <c r="F99" s="36"/>
      <c r="G99" s="36"/>
      <c r="H99" s="36"/>
      <c r="I99" s="36"/>
      <c r="J99" s="36"/>
      <c r="K99" s="36"/>
      <c r="L99" s="36"/>
    </row>
    <row r="100" spans="1:12">
      <c r="A100" s="36"/>
      <c r="B100" s="36"/>
      <c r="C100" s="36"/>
      <c r="D100" s="36"/>
      <c r="E100" s="36"/>
      <c r="F100" s="36"/>
      <c r="G100" s="36"/>
      <c r="H100" s="36"/>
      <c r="I100" s="36"/>
      <c r="J100" s="36"/>
      <c r="K100" s="36"/>
      <c r="L100" s="36"/>
    </row>
    <row r="101" spans="1:12">
      <c r="A101" s="36"/>
      <c r="B101" s="36"/>
      <c r="C101" s="36"/>
      <c r="D101" s="36"/>
      <c r="E101" s="36"/>
      <c r="F101" s="36"/>
      <c r="G101" s="36"/>
      <c r="H101" s="36"/>
      <c r="I101" s="36"/>
      <c r="J101" s="36"/>
      <c r="K101" s="36"/>
      <c r="L101" s="36"/>
    </row>
    <row r="102" spans="1:12">
      <c r="A102" s="36"/>
      <c r="B102" s="36"/>
      <c r="C102" s="36"/>
      <c r="D102" s="36"/>
      <c r="E102" s="36"/>
      <c r="F102" s="36"/>
      <c r="G102" s="36"/>
      <c r="H102" s="36"/>
      <c r="I102" s="36"/>
      <c r="J102" s="36"/>
      <c r="K102" s="36"/>
      <c r="L102" s="36"/>
    </row>
    <row r="103" spans="1:12">
      <c r="A103" s="36"/>
      <c r="B103" s="36"/>
      <c r="C103" s="36"/>
      <c r="D103" s="36"/>
      <c r="E103" s="36"/>
      <c r="F103" s="36"/>
      <c r="G103" s="36"/>
      <c r="H103" s="36"/>
      <c r="I103" s="36"/>
      <c r="J103" s="36"/>
      <c r="K103" s="36"/>
      <c r="L103" s="36"/>
    </row>
    <row r="104" spans="1:12">
      <c r="A104" s="36"/>
      <c r="B104" s="36"/>
      <c r="C104" s="36"/>
      <c r="D104" s="36"/>
      <c r="E104" s="36"/>
      <c r="F104" s="36"/>
      <c r="G104" s="36"/>
      <c r="H104" s="36"/>
      <c r="I104" s="36"/>
      <c r="J104" s="36"/>
      <c r="K104" s="36"/>
      <c r="L104" s="36"/>
    </row>
    <row r="105" spans="1:12">
      <c r="A105" s="36"/>
      <c r="B105" s="36"/>
      <c r="C105" s="36"/>
      <c r="D105" s="36"/>
      <c r="E105" s="36"/>
      <c r="F105" s="36"/>
      <c r="G105" s="36"/>
      <c r="H105" s="36"/>
      <c r="I105" s="36"/>
      <c r="J105" s="36"/>
      <c r="K105" s="36"/>
      <c r="L105" s="36"/>
    </row>
    <row r="106" spans="1:12">
      <c r="A106" s="36"/>
      <c r="B106" s="36"/>
      <c r="C106" s="36"/>
      <c r="D106" s="36"/>
      <c r="E106" s="36"/>
      <c r="F106" s="36"/>
      <c r="G106" s="36"/>
      <c r="H106" s="36"/>
      <c r="I106" s="36"/>
      <c r="J106" s="36"/>
      <c r="K106" s="36"/>
      <c r="L106" s="36"/>
    </row>
    <row r="107" spans="1:12">
      <c r="A107" s="36"/>
      <c r="B107" s="36"/>
      <c r="C107" s="36"/>
      <c r="D107" s="36"/>
      <c r="E107" s="36"/>
      <c r="F107" s="36"/>
      <c r="G107" s="36"/>
      <c r="H107" s="36"/>
      <c r="I107" s="36"/>
      <c r="J107" s="36"/>
      <c r="K107" s="36"/>
      <c r="L107" s="36"/>
    </row>
    <row r="108" spans="1:12">
      <c r="A108" s="36"/>
      <c r="B108" s="36"/>
      <c r="C108" s="36"/>
      <c r="D108" s="36"/>
      <c r="E108" s="36"/>
      <c r="F108" s="36"/>
      <c r="G108" s="36"/>
      <c r="H108" s="36"/>
      <c r="I108" s="36"/>
      <c r="J108" s="36"/>
      <c r="K108" s="36"/>
      <c r="L108" s="36"/>
    </row>
    <row r="109" spans="1:12">
      <c r="A109" s="36"/>
      <c r="B109" s="36"/>
      <c r="C109" s="36"/>
      <c r="D109" s="36"/>
      <c r="E109" s="36"/>
      <c r="F109" s="36"/>
      <c r="G109" s="36"/>
      <c r="H109" s="36"/>
      <c r="I109" s="36"/>
      <c r="J109" s="36"/>
      <c r="K109" s="36"/>
      <c r="L109" s="36"/>
    </row>
    <row r="110" spans="1:12">
      <c r="A110" s="36"/>
      <c r="B110" s="36"/>
      <c r="C110" s="36"/>
      <c r="D110" s="36"/>
      <c r="E110" s="36"/>
      <c r="F110" s="36"/>
      <c r="G110" s="36"/>
      <c r="H110" s="36"/>
      <c r="I110" s="36"/>
      <c r="J110" s="36"/>
      <c r="K110" s="36"/>
      <c r="L110" s="36"/>
    </row>
    <row r="111" spans="1:12">
      <c r="A111" s="36"/>
      <c r="B111" s="36"/>
      <c r="C111" s="36"/>
      <c r="D111" s="36"/>
      <c r="E111" s="36"/>
      <c r="F111" s="36"/>
      <c r="G111" s="36"/>
      <c r="H111" s="36"/>
      <c r="I111" s="36"/>
      <c r="J111" s="36"/>
      <c r="K111" s="36"/>
      <c r="L111" s="36"/>
    </row>
    <row r="112" spans="1:12">
      <c r="A112" s="36"/>
      <c r="B112" s="36"/>
      <c r="C112" s="36"/>
      <c r="D112" s="36"/>
      <c r="E112" s="36"/>
      <c r="F112" s="36"/>
      <c r="G112" s="36"/>
      <c r="H112" s="36"/>
      <c r="I112" s="36"/>
      <c r="J112" s="36"/>
      <c r="K112" s="36"/>
      <c r="L112" s="36"/>
    </row>
    <row r="113" spans="1:12">
      <c r="A113" s="36"/>
      <c r="B113" s="36"/>
      <c r="C113" s="36"/>
      <c r="D113" s="36"/>
      <c r="E113" s="36"/>
      <c r="F113" s="36"/>
      <c r="G113" s="36"/>
      <c r="H113" s="36"/>
      <c r="I113" s="36"/>
      <c r="J113" s="36"/>
      <c r="K113" s="36"/>
      <c r="L113" s="36"/>
    </row>
    <row r="114" spans="1:12">
      <c r="A114" s="36"/>
      <c r="B114" s="36"/>
      <c r="C114" s="36"/>
      <c r="D114" s="36"/>
      <c r="E114" s="36"/>
      <c r="F114" s="36"/>
      <c r="G114" s="36"/>
      <c r="H114" s="36"/>
      <c r="I114" s="36"/>
      <c r="J114" s="36"/>
      <c r="K114" s="36"/>
      <c r="L114" s="36"/>
    </row>
    <row r="115" spans="1:12">
      <c r="A115" s="36"/>
      <c r="B115" s="36"/>
      <c r="C115" s="36"/>
      <c r="D115" s="36"/>
      <c r="E115" s="36"/>
      <c r="F115" s="36"/>
      <c r="G115" s="36"/>
      <c r="H115" s="36"/>
      <c r="I115" s="36"/>
      <c r="J115" s="36"/>
      <c r="K115" s="36"/>
      <c r="L115" s="36"/>
    </row>
    <row r="116" spans="1:12">
      <c r="A116" s="36"/>
      <c r="B116" s="36"/>
      <c r="C116" s="36"/>
      <c r="D116" s="36"/>
      <c r="E116" s="36"/>
      <c r="F116" s="36"/>
      <c r="G116" s="36"/>
      <c r="H116" s="36"/>
      <c r="I116" s="36"/>
      <c r="J116" s="36"/>
      <c r="K116" s="36"/>
      <c r="L116" s="36"/>
    </row>
    <row r="117" spans="1:12">
      <c r="A117" s="36"/>
      <c r="B117" s="36"/>
      <c r="C117" s="36"/>
      <c r="D117" s="36"/>
      <c r="E117" s="36"/>
      <c r="F117" s="36"/>
      <c r="G117" s="36"/>
      <c r="H117" s="36"/>
      <c r="I117" s="36"/>
      <c r="J117" s="36"/>
      <c r="K117" s="36"/>
      <c r="L117" s="36"/>
    </row>
    <row r="118" spans="1:12">
      <c r="A118" s="36"/>
      <c r="B118" s="36"/>
      <c r="C118" s="36"/>
      <c r="D118" s="36"/>
      <c r="E118" s="36"/>
      <c r="F118" s="36"/>
      <c r="G118" s="36"/>
      <c r="H118" s="36"/>
      <c r="I118" s="36"/>
      <c r="J118" s="36"/>
      <c r="K118" s="36"/>
      <c r="L118" s="36"/>
    </row>
    <row r="119" spans="1:12">
      <c r="A119" s="36"/>
      <c r="B119" s="36"/>
      <c r="C119" s="36"/>
      <c r="D119" s="36"/>
      <c r="E119" s="36"/>
      <c r="F119" s="36"/>
      <c r="G119" s="36"/>
      <c r="H119" s="36"/>
      <c r="I119" s="36"/>
      <c r="J119" s="36"/>
      <c r="K119" s="36"/>
      <c r="L119" s="36"/>
    </row>
    <row r="120" spans="1:12">
      <c r="A120" s="36"/>
      <c r="B120" s="36"/>
      <c r="C120" s="36"/>
      <c r="D120" s="36"/>
      <c r="E120" s="36"/>
      <c r="F120" s="36"/>
      <c r="G120" s="36"/>
      <c r="H120" s="36"/>
      <c r="I120" s="36"/>
      <c r="J120" s="36"/>
      <c r="K120" s="36"/>
      <c r="L120" s="36"/>
    </row>
    <row r="121" spans="1:12">
      <c r="A121" s="36"/>
      <c r="B121" s="36"/>
      <c r="C121" s="36"/>
      <c r="D121" s="36"/>
      <c r="E121" s="36"/>
      <c r="F121" s="36"/>
      <c r="G121" s="36"/>
      <c r="H121" s="36"/>
      <c r="I121" s="36"/>
      <c r="J121" s="36"/>
      <c r="K121" s="36"/>
      <c r="L121" s="36"/>
    </row>
    <row r="122" spans="1:12">
      <c r="A122" s="36"/>
      <c r="B122" s="36"/>
      <c r="C122" s="36"/>
      <c r="D122" s="36"/>
      <c r="E122" s="36"/>
      <c r="F122" s="36"/>
      <c r="G122" s="36"/>
      <c r="H122" s="36"/>
      <c r="I122" s="36"/>
      <c r="J122" s="36"/>
      <c r="K122" s="36"/>
      <c r="L122" s="36"/>
    </row>
    <row r="123" spans="1:12">
      <c r="A123" s="36"/>
      <c r="B123" s="36"/>
      <c r="C123" s="36"/>
      <c r="D123" s="36"/>
      <c r="E123" s="36"/>
      <c r="F123" s="36"/>
      <c r="G123" s="36"/>
      <c r="H123" s="36"/>
      <c r="I123" s="36"/>
      <c r="J123" s="36"/>
      <c r="K123" s="36"/>
      <c r="L123" s="36"/>
    </row>
    <row r="124" spans="1:12">
      <c r="A124" s="36"/>
      <c r="B124" s="36"/>
      <c r="C124" s="36"/>
      <c r="D124" s="36"/>
      <c r="E124" s="36"/>
      <c r="F124" s="36"/>
      <c r="G124" s="36"/>
      <c r="H124" s="36"/>
      <c r="I124" s="36"/>
      <c r="J124" s="36"/>
      <c r="K124" s="36"/>
      <c r="L124" s="36"/>
    </row>
    <row r="125" spans="1:12">
      <c r="A125" s="36"/>
      <c r="B125" s="36"/>
      <c r="C125" s="36"/>
      <c r="D125" s="36"/>
      <c r="E125" s="36"/>
      <c r="F125" s="36"/>
      <c r="G125" s="36"/>
      <c r="H125" s="36"/>
      <c r="I125" s="36"/>
      <c r="J125" s="36"/>
      <c r="K125" s="36"/>
      <c r="L125" s="36"/>
    </row>
    <row r="126" spans="1:12">
      <c r="A126" s="36"/>
      <c r="B126" s="36"/>
      <c r="C126" s="36"/>
      <c r="D126" s="36"/>
      <c r="E126" s="36"/>
      <c r="F126" s="36"/>
      <c r="G126" s="36"/>
      <c r="H126" s="36"/>
      <c r="I126" s="36"/>
      <c r="J126" s="36"/>
      <c r="K126" s="36"/>
      <c r="L126" s="36"/>
    </row>
    <row r="127" spans="1:12">
      <c r="A127" s="36"/>
      <c r="B127" s="36"/>
      <c r="C127" s="36"/>
      <c r="D127" s="36"/>
      <c r="E127" s="36"/>
      <c r="F127" s="36"/>
      <c r="G127" s="36"/>
      <c r="H127" s="36"/>
      <c r="I127" s="36"/>
      <c r="J127" s="36"/>
      <c r="K127" s="36"/>
      <c r="L127" s="36"/>
    </row>
    <row r="128" spans="1:12">
      <c r="A128" s="36"/>
      <c r="B128" s="36"/>
      <c r="C128" s="36"/>
      <c r="D128" s="36"/>
      <c r="E128" s="36"/>
      <c r="F128" s="36"/>
      <c r="G128" s="36"/>
      <c r="H128" s="36"/>
      <c r="I128" s="36"/>
      <c r="J128" s="36"/>
      <c r="K128" s="36"/>
      <c r="L128" s="36"/>
    </row>
    <row r="129" spans="1:12">
      <c r="A129" s="36"/>
      <c r="B129" s="36"/>
      <c r="C129" s="36"/>
      <c r="D129" s="36"/>
      <c r="E129" s="36"/>
      <c r="F129" s="36"/>
      <c r="G129" s="36"/>
      <c r="H129" s="36"/>
      <c r="I129" s="36"/>
      <c r="J129" s="36"/>
      <c r="K129" s="36"/>
      <c r="L129" s="36"/>
    </row>
    <row r="130" spans="1:12">
      <c r="A130" s="36"/>
      <c r="B130" s="36"/>
      <c r="C130" s="36"/>
      <c r="D130" s="36"/>
      <c r="E130" s="36"/>
      <c r="F130" s="36"/>
      <c r="G130" s="36"/>
      <c r="H130" s="36"/>
      <c r="I130" s="36"/>
      <c r="J130" s="36"/>
      <c r="K130" s="36"/>
      <c r="L130" s="36"/>
    </row>
    <row r="131" spans="1:12">
      <c r="A131" s="36"/>
      <c r="B131" s="36"/>
      <c r="C131" s="36"/>
      <c r="D131" s="36"/>
      <c r="E131" s="36"/>
      <c r="F131" s="36"/>
      <c r="G131" s="36"/>
      <c r="H131" s="36"/>
      <c r="I131" s="36"/>
      <c r="J131" s="36"/>
      <c r="K131" s="36"/>
      <c r="L131" s="36"/>
    </row>
    <row r="132" spans="1:12">
      <c r="A132" s="36"/>
      <c r="B132" s="36"/>
      <c r="C132" s="36"/>
      <c r="D132" s="36"/>
      <c r="E132" s="36"/>
      <c r="F132" s="36"/>
      <c r="G132" s="36"/>
      <c r="H132" s="36"/>
      <c r="I132" s="36"/>
      <c r="J132" s="36"/>
      <c r="K132" s="36"/>
      <c r="L132" s="36"/>
    </row>
    <row r="133" spans="1:12">
      <c r="A133" s="36"/>
      <c r="B133" s="36"/>
      <c r="C133" s="36"/>
      <c r="D133" s="36"/>
      <c r="E133" s="36"/>
      <c r="F133" s="36"/>
      <c r="G133" s="36"/>
      <c r="H133" s="36"/>
      <c r="I133" s="36"/>
      <c r="J133" s="36"/>
      <c r="K133" s="36"/>
      <c r="L133" s="36"/>
    </row>
    <row r="134" spans="1:12">
      <c r="A134" s="36"/>
      <c r="B134" s="36"/>
      <c r="C134" s="36"/>
      <c r="D134" s="36"/>
      <c r="E134" s="36"/>
      <c r="F134" s="36"/>
      <c r="G134" s="36"/>
      <c r="H134" s="36"/>
      <c r="I134" s="36"/>
      <c r="J134" s="36"/>
      <c r="K134" s="36"/>
      <c r="L134" s="36"/>
    </row>
    <row r="135" spans="1:12">
      <c r="A135" s="36"/>
      <c r="B135" s="36"/>
      <c r="C135" s="36"/>
      <c r="D135" s="36"/>
      <c r="E135" s="36"/>
      <c r="F135" s="36"/>
      <c r="G135" s="36"/>
      <c r="H135" s="36"/>
      <c r="I135" s="36"/>
      <c r="J135" s="36"/>
      <c r="K135" s="36"/>
      <c r="L135" s="36"/>
    </row>
    <row r="136" spans="1:12">
      <c r="A136" s="36"/>
      <c r="B136" s="36"/>
      <c r="C136" s="36"/>
      <c r="D136" s="36"/>
      <c r="E136" s="36"/>
      <c r="F136" s="36"/>
      <c r="G136" s="36"/>
      <c r="H136" s="36"/>
      <c r="I136" s="36"/>
      <c r="J136" s="36"/>
      <c r="K136" s="36"/>
      <c r="L136" s="36"/>
    </row>
    <row r="137" spans="1:12">
      <c r="A137" s="36"/>
      <c r="B137" s="36"/>
      <c r="C137" s="36"/>
      <c r="D137" s="36"/>
      <c r="E137" s="36"/>
      <c r="F137" s="36"/>
      <c r="G137" s="36"/>
      <c r="H137" s="36"/>
      <c r="I137" s="36"/>
      <c r="J137" s="36"/>
      <c r="K137" s="36"/>
      <c r="L137" s="36"/>
    </row>
    <row r="138" spans="1:12">
      <c r="A138" s="36"/>
      <c r="B138" s="36"/>
      <c r="C138" s="36"/>
      <c r="D138" s="36"/>
      <c r="E138" s="36"/>
      <c r="F138" s="36"/>
      <c r="G138" s="36"/>
      <c r="H138" s="36"/>
      <c r="I138" s="36"/>
      <c r="J138" s="36"/>
      <c r="K138" s="36"/>
      <c r="L138" s="36"/>
    </row>
    <row r="139" spans="1:12">
      <c r="A139" s="36"/>
      <c r="B139" s="36"/>
      <c r="C139" s="36"/>
      <c r="D139" s="36"/>
      <c r="E139" s="36"/>
      <c r="F139" s="36"/>
      <c r="G139" s="36"/>
      <c r="H139" s="36"/>
      <c r="I139" s="36"/>
      <c r="J139" s="36"/>
      <c r="K139" s="36"/>
      <c r="L139" s="36"/>
    </row>
    <row r="140" spans="1:12">
      <c r="A140" s="36"/>
      <c r="B140" s="36"/>
      <c r="C140" s="36"/>
      <c r="D140" s="36"/>
      <c r="E140" s="36"/>
      <c r="F140" s="36"/>
      <c r="G140" s="36"/>
      <c r="H140" s="36"/>
      <c r="I140" s="36"/>
      <c r="J140" s="36"/>
      <c r="K140" s="36"/>
      <c r="L140" s="36"/>
    </row>
    <row r="141" spans="1:12">
      <c r="A141" s="36"/>
      <c r="B141" s="36"/>
      <c r="C141" s="36"/>
      <c r="D141" s="36"/>
      <c r="E141" s="36"/>
      <c r="F141" s="36"/>
      <c r="G141" s="36"/>
      <c r="H141" s="36"/>
      <c r="I141" s="36"/>
      <c r="J141" s="36"/>
      <c r="K141" s="36"/>
      <c r="L141" s="36"/>
    </row>
    <row r="142" spans="1:12">
      <c r="A142" s="36"/>
      <c r="B142" s="36"/>
      <c r="C142" s="36"/>
      <c r="D142" s="36"/>
      <c r="E142" s="36"/>
      <c r="F142" s="36"/>
      <c r="G142" s="36"/>
      <c r="H142" s="36"/>
      <c r="I142" s="36"/>
      <c r="J142" s="36"/>
      <c r="K142" s="36"/>
      <c r="L142" s="36"/>
    </row>
    <row r="143" spans="1:12">
      <c r="A143" s="36"/>
      <c r="B143" s="36"/>
      <c r="C143" s="36"/>
      <c r="D143" s="36"/>
      <c r="E143" s="36"/>
      <c r="F143" s="36"/>
      <c r="G143" s="36"/>
      <c r="H143" s="36"/>
      <c r="I143" s="36"/>
      <c r="J143" s="36"/>
      <c r="K143" s="36"/>
      <c r="L143" s="36"/>
    </row>
    <row r="144" spans="1:12">
      <c r="A144" s="36"/>
      <c r="B144" s="36"/>
      <c r="C144" s="36"/>
      <c r="D144" s="36"/>
      <c r="E144" s="36"/>
      <c r="F144" s="36"/>
      <c r="G144" s="36"/>
      <c r="H144" s="36"/>
      <c r="I144" s="36"/>
      <c r="J144" s="36"/>
      <c r="K144" s="36"/>
      <c r="L144" s="36"/>
    </row>
    <row r="145" spans="1:12">
      <c r="A145" s="36"/>
      <c r="B145" s="36"/>
      <c r="C145" s="36"/>
      <c r="D145" s="36"/>
      <c r="E145" s="36"/>
      <c r="F145" s="36"/>
      <c r="G145" s="36"/>
      <c r="H145" s="36"/>
      <c r="I145" s="36"/>
      <c r="J145" s="36"/>
      <c r="K145" s="36"/>
      <c r="L145" s="36"/>
    </row>
    <row r="146" spans="1:12">
      <c r="A146" s="36"/>
      <c r="B146" s="36"/>
      <c r="C146" s="36"/>
      <c r="D146" s="36"/>
      <c r="E146" s="36"/>
      <c r="F146" s="36"/>
      <c r="G146" s="36"/>
      <c r="H146" s="36"/>
      <c r="I146" s="36"/>
      <c r="J146" s="36"/>
      <c r="K146" s="36"/>
      <c r="L146" s="36"/>
    </row>
    <row r="147" spans="1:12">
      <c r="A147" s="36"/>
      <c r="B147" s="36"/>
      <c r="C147" s="36"/>
      <c r="D147" s="36"/>
      <c r="E147" s="36"/>
      <c r="F147" s="36"/>
      <c r="G147" s="36"/>
      <c r="H147" s="36"/>
      <c r="I147" s="36"/>
      <c r="J147" s="36"/>
      <c r="K147" s="36"/>
      <c r="L147" s="36"/>
    </row>
    <row r="148" spans="1:12">
      <c r="A148" s="36"/>
      <c r="B148" s="36"/>
      <c r="C148" s="36"/>
      <c r="D148" s="36"/>
      <c r="E148" s="36"/>
      <c r="F148" s="36"/>
      <c r="G148" s="36"/>
      <c r="H148" s="36"/>
      <c r="I148" s="36"/>
      <c r="J148" s="36"/>
      <c r="K148" s="36"/>
      <c r="L148" s="36"/>
    </row>
    <row r="149" spans="1:12">
      <c r="A149" s="36"/>
      <c r="B149" s="36"/>
      <c r="C149" s="36"/>
      <c r="D149" s="36"/>
      <c r="E149" s="36"/>
      <c r="F149" s="36"/>
      <c r="G149" s="36"/>
      <c r="H149" s="36"/>
      <c r="I149" s="36"/>
      <c r="J149" s="36"/>
      <c r="K149" s="36"/>
      <c r="L149" s="36"/>
    </row>
    <row r="150" spans="1:12">
      <c r="A150" s="36"/>
      <c r="B150" s="36"/>
      <c r="C150" s="36"/>
      <c r="D150" s="36"/>
      <c r="E150" s="36"/>
      <c r="F150" s="36"/>
      <c r="G150" s="36"/>
      <c r="H150" s="36"/>
      <c r="I150" s="36"/>
      <c r="J150" s="36"/>
      <c r="K150" s="36"/>
      <c r="L150" s="36"/>
    </row>
    <row r="151" spans="1:12">
      <c r="A151" s="36"/>
      <c r="B151" s="36"/>
      <c r="C151" s="36"/>
      <c r="D151" s="36"/>
      <c r="E151" s="36"/>
      <c r="F151" s="36"/>
      <c r="G151" s="36"/>
      <c r="H151" s="36"/>
      <c r="I151" s="36"/>
      <c r="J151" s="36"/>
      <c r="K151" s="36"/>
      <c r="L151" s="36"/>
    </row>
    <row r="152" spans="1:12">
      <c r="A152" s="36"/>
      <c r="B152" s="36"/>
      <c r="C152" s="36"/>
      <c r="D152" s="36"/>
      <c r="E152" s="36"/>
      <c r="F152" s="36"/>
      <c r="G152" s="36"/>
      <c r="H152" s="36"/>
      <c r="I152" s="36"/>
      <c r="J152" s="36"/>
      <c r="K152" s="36"/>
      <c r="L152" s="36"/>
    </row>
    <row r="153" spans="1:12">
      <c r="A153" s="36"/>
      <c r="B153" s="36"/>
      <c r="C153" s="36"/>
      <c r="D153" s="36"/>
      <c r="E153" s="36"/>
      <c r="F153" s="36"/>
      <c r="G153" s="36"/>
      <c r="H153" s="36"/>
      <c r="I153" s="36"/>
      <c r="J153" s="36"/>
      <c r="K153" s="36"/>
      <c r="L153" s="36"/>
    </row>
    <row r="154" spans="1:12">
      <c r="A154" s="36"/>
      <c r="B154" s="36"/>
      <c r="C154" s="36"/>
      <c r="D154" s="36"/>
      <c r="E154" s="36"/>
      <c r="F154" s="36"/>
      <c r="G154" s="36"/>
      <c r="H154" s="36"/>
      <c r="I154" s="36"/>
      <c r="J154" s="36"/>
      <c r="K154" s="36"/>
      <c r="L154" s="36"/>
    </row>
    <row r="155" spans="1:12">
      <c r="A155" s="36"/>
      <c r="B155" s="36"/>
      <c r="C155" s="36"/>
      <c r="D155" s="36"/>
      <c r="E155" s="36"/>
      <c r="F155" s="36"/>
      <c r="G155" s="36"/>
      <c r="H155" s="36"/>
      <c r="I155" s="36"/>
      <c r="J155" s="36"/>
      <c r="K155" s="36"/>
      <c r="L155" s="36"/>
    </row>
    <row r="156" spans="1:12">
      <c r="A156" s="36"/>
      <c r="B156" s="36"/>
      <c r="C156" s="36"/>
      <c r="D156" s="36"/>
      <c r="E156" s="36"/>
      <c r="F156" s="36"/>
      <c r="G156" s="36"/>
      <c r="H156" s="36"/>
      <c r="I156" s="36"/>
      <c r="J156" s="36"/>
      <c r="K156" s="36"/>
      <c r="L156" s="36"/>
    </row>
    <row r="157" spans="1:12">
      <c r="A157" s="36"/>
      <c r="B157" s="36"/>
      <c r="C157" s="36"/>
      <c r="D157" s="36"/>
      <c r="E157" s="36"/>
      <c r="F157" s="36"/>
      <c r="G157" s="36"/>
      <c r="H157" s="36"/>
      <c r="I157" s="36"/>
      <c r="J157" s="36"/>
      <c r="K157" s="36"/>
      <c r="L157" s="36"/>
    </row>
    <row r="158" spans="1:12">
      <c r="A158" s="36"/>
      <c r="B158" s="36"/>
      <c r="C158" s="36"/>
      <c r="D158" s="36"/>
      <c r="E158" s="36"/>
      <c r="F158" s="36"/>
      <c r="G158" s="36"/>
      <c r="H158" s="36"/>
      <c r="I158" s="36"/>
      <c r="J158" s="36"/>
      <c r="K158" s="36"/>
      <c r="L158" s="36"/>
    </row>
    <row r="159" spans="1:12">
      <c r="A159" s="36"/>
      <c r="B159" s="36"/>
      <c r="C159" s="36"/>
      <c r="D159" s="36"/>
      <c r="E159" s="36"/>
      <c r="F159" s="36"/>
      <c r="G159" s="36"/>
      <c r="H159" s="36"/>
      <c r="I159" s="36"/>
      <c r="J159" s="36"/>
      <c r="K159" s="36"/>
      <c r="L159" s="36"/>
    </row>
    <row r="160" spans="1:12">
      <c r="A160" s="36"/>
      <c r="B160" s="36"/>
      <c r="C160" s="36"/>
      <c r="D160" s="36"/>
      <c r="E160" s="36"/>
      <c r="F160" s="36"/>
      <c r="G160" s="36"/>
      <c r="H160" s="36"/>
      <c r="I160" s="36"/>
      <c r="J160" s="36"/>
      <c r="K160" s="36"/>
      <c r="L160" s="36"/>
    </row>
    <row r="161" spans="1:12">
      <c r="A161" s="36"/>
      <c r="B161" s="36"/>
      <c r="C161" s="36"/>
      <c r="D161" s="36"/>
      <c r="E161" s="36"/>
      <c r="F161" s="36"/>
      <c r="G161" s="36"/>
      <c r="H161" s="36"/>
      <c r="I161" s="36"/>
      <c r="J161" s="36"/>
      <c r="K161" s="36"/>
      <c r="L161" s="36"/>
    </row>
    <row r="162" spans="1:12">
      <c r="A162" s="36"/>
      <c r="B162" s="36"/>
      <c r="C162" s="36"/>
      <c r="D162" s="36"/>
      <c r="E162" s="36"/>
      <c r="F162" s="36"/>
      <c r="G162" s="36"/>
      <c r="H162" s="36"/>
      <c r="I162" s="36"/>
      <c r="J162" s="36"/>
      <c r="K162" s="36"/>
      <c r="L162" s="36"/>
    </row>
    <row r="163" spans="1:12">
      <c r="A163" s="36"/>
      <c r="B163" s="36"/>
      <c r="C163" s="36"/>
      <c r="D163" s="36"/>
      <c r="E163" s="36"/>
      <c r="F163" s="36"/>
      <c r="G163" s="36"/>
      <c r="H163" s="36"/>
      <c r="I163" s="36"/>
      <c r="J163" s="36"/>
      <c r="K163" s="36"/>
      <c r="L163" s="36"/>
    </row>
    <row r="164" spans="1:12">
      <c r="A164" s="36"/>
      <c r="B164" s="36"/>
      <c r="C164" s="36"/>
      <c r="D164" s="36"/>
      <c r="E164" s="36"/>
      <c r="F164" s="36"/>
      <c r="G164" s="36"/>
      <c r="H164" s="36"/>
      <c r="I164" s="36"/>
      <c r="J164" s="36"/>
      <c r="K164" s="36"/>
      <c r="L164" s="36"/>
    </row>
    <row r="165" spans="1:12">
      <c r="A165" s="36"/>
      <c r="B165" s="36"/>
      <c r="C165" s="36"/>
      <c r="D165" s="36"/>
      <c r="E165" s="36"/>
      <c r="F165" s="36"/>
      <c r="G165" s="36"/>
      <c r="H165" s="36"/>
      <c r="I165" s="36"/>
      <c r="J165" s="36"/>
      <c r="K165" s="36"/>
      <c r="L165" s="36"/>
    </row>
    <row r="166" spans="1:12">
      <c r="A166" s="36"/>
      <c r="B166" s="36"/>
      <c r="C166" s="36"/>
      <c r="D166" s="36"/>
      <c r="E166" s="36"/>
      <c r="F166" s="36"/>
      <c r="G166" s="36"/>
      <c r="H166" s="36"/>
      <c r="I166" s="36"/>
      <c r="J166" s="36"/>
      <c r="K166" s="36"/>
      <c r="L166" s="36"/>
    </row>
    <row r="167" spans="1:12">
      <c r="A167" s="36"/>
      <c r="B167" s="36"/>
      <c r="C167" s="36"/>
      <c r="D167" s="36"/>
      <c r="E167" s="36"/>
      <c r="F167" s="36"/>
      <c r="G167" s="36"/>
      <c r="H167" s="36"/>
      <c r="I167" s="36"/>
      <c r="J167" s="36"/>
      <c r="K167" s="36"/>
      <c r="L167" s="36"/>
    </row>
    <row r="168" spans="1:12">
      <c r="A168" s="36"/>
      <c r="B168" s="36"/>
      <c r="C168" s="36"/>
      <c r="D168" s="36"/>
      <c r="E168" s="36"/>
      <c r="F168" s="36"/>
      <c r="G168" s="36"/>
      <c r="H168" s="36"/>
      <c r="I168" s="36"/>
      <c r="J168" s="36"/>
      <c r="K168" s="36"/>
      <c r="L168" s="36"/>
    </row>
    <row r="169" spans="1:12">
      <c r="A169" s="36"/>
      <c r="B169" s="36"/>
      <c r="C169" s="36"/>
      <c r="D169" s="36"/>
      <c r="E169" s="36"/>
      <c r="F169" s="36"/>
      <c r="G169" s="36"/>
      <c r="H169" s="36"/>
      <c r="I169" s="36"/>
      <c r="J169" s="36"/>
      <c r="K169" s="36"/>
      <c r="L169" s="36"/>
    </row>
    <row r="170" spans="1:12">
      <c r="A170" s="36"/>
      <c r="B170" s="36"/>
      <c r="C170" s="36"/>
      <c r="D170" s="36"/>
      <c r="E170" s="36"/>
      <c r="F170" s="36"/>
      <c r="G170" s="36"/>
      <c r="H170" s="36"/>
      <c r="I170" s="36"/>
      <c r="J170" s="36"/>
      <c r="K170" s="36"/>
      <c r="L170" s="36"/>
    </row>
    <row r="171" spans="1:12">
      <c r="A171" s="36"/>
      <c r="B171" s="36"/>
      <c r="C171" s="36"/>
      <c r="D171" s="36"/>
      <c r="E171" s="36"/>
      <c r="F171" s="36"/>
      <c r="G171" s="36"/>
      <c r="H171" s="36"/>
      <c r="I171" s="36"/>
      <c r="J171" s="36"/>
      <c r="K171" s="36"/>
      <c r="L171" s="36"/>
    </row>
    <row r="172" spans="1:12">
      <c r="A172" s="36"/>
      <c r="B172" s="36"/>
      <c r="C172" s="36"/>
      <c r="D172" s="36"/>
      <c r="E172" s="36"/>
      <c r="F172" s="36"/>
      <c r="G172" s="36"/>
      <c r="H172" s="36"/>
      <c r="I172" s="36"/>
      <c r="J172" s="36"/>
      <c r="K172" s="36"/>
      <c r="L172" s="36"/>
    </row>
    <row r="173" spans="1:12">
      <c r="A173" s="36"/>
      <c r="B173" s="36"/>
      <c r="C173" s="36"/>
      <c r="D173" s="36"/>
      <c r="E173" s="36"/>
      <c r="F173" s="36"/>
      <c r="G173" s="36"/>
      <c r="H173" s="36"/>
      <c r="I173" s="36"/>
      <c r="J173" s="36"/>
      <c r="K173" s="36"/>
      <c r="L173" s="36"/>
    </row>
    <row r="174" spans="1:12">
      <c r="A174" s="36"/>
      <c r="B174" s="36"/>
      <c r="C174" s="36"/>
      <c r="D174" s="36"/>
      <c r="E174" s="36"/>
      <c r="F174" s="36"/>
      <c r="G174" s="36"/>
      <c r="H174" s="36"/>
      <c r="I174" s="36"/>
      <c r="J174" s="36"/>
      <c r="K174" s="36"/>
      <c r="L174" s="36"/>
    </row>
    <row r="175" spans="1:12">
      <c r="A175" s="36"/>
      <c r="B175" s="36"/>
      <c r="C175" s="36"/>
      <c r="D175" s="36"/>
      <c r="E175" s="36"/>
      <c r="F175" s="36"/>
      <c r="G175" s="36"/>
      <c r="H175" s="36"/>
      <c r="I175" s="36"/>
      <c r="J175" s="36"/>
      <c r="K175" s="36"/>
      <c r="L175" s="36"/>
    </row>
    <row r="176" spans="1:12">
      <c r="A176" s="36"/>
      <c r="B176" s="36"/>
      <c r="C176" s="36"/>
      <c r="D176" s="36"/>
      <c r="E176" s="36"/>
      <c r="F176" s="36"/>
      <c r="G176" s="36"/>
      <c r="H176" s="36"/>
      <c r="I176" s="36"/>
      <c r="J176" s="36"/>
      <c r="K176" s="36"/>
      <c r="L176" s="36"/>
    </row>
    <row r="177" spans="1:12">
      <c r="A177" s="36"/>
      <c r="B177" s="36"/>
      <c r="C177" s="36"/>
      <c r="D177" s="36"/>
      <c r="E177" s="36"/>
      <c r="F177" s="36"/>
      <c r="G177" s="36"/>
      <c r="H177" s="36"/>
      <c r="I177" s="36"/>
      <c r="J177" s="36"/>
      <c r="K177" s="36"/>
      <c r="L177" s="36"/>
    </row>
    <row r="178" spans="1:12">
      <c r="A178" s="36"/>
      <c r="B178" s="36"/>
      <c r="C178" s="36"/>
      <c r="D178" s="36"/>
      <c r="E178" s="36"/>
      <c r="F178" s="36"/>
      <c r="G178" s="36"/>
      <c r="H178" s="36"/>
      <c r="I178" s="36"/>
      <c r="J178" s="36"/>
      <c r="K178" s="36"/>
      <c r="L178" s="36"/>
    </row>
    <row r="179" spans="1:12">
      <c r="A179" s="36"/>
      <c r="B179" s="36"/>
      <c r="C179" s="36"/>
      <c r="D179" s="36"/>
      <c r="E179" s="36"/>
      <c r="F179" s="36"/>
      <c r="G179" s="36"/>
      <c r="H179" s="36"/>
      <c r="I179" s="36"/>
      <c r="J179" s="36"/>
      <c r="K179" s="36"/>
      <c r="L179" s="36"/>
    </row>
    <row r="180" spans="1:12">
      <c r="A180" s="36"/>
      <c r="B180" s="36"/>
      <c r="C180" s="36"/>
      <c r="D180" s="36"/>
      <c r="E180" s="36"/>
      <c r="F180" s="36"/>
      <c r="G180" s="36"/>
      <c r="H180" s="36"/>
      <c r="I180" s="36"/>
      <c r="J180" s="36"/>
      <c r="K180" s="36"/>
      <c r="L180" s="36"/>
    </row>
    <row r="181" spans="1:12">
      <c r="A181" s="36"/>
      <c r="B181" s="36"/>
      <c r="C181" s="36"/>
      <c r="D181" s="36"/>
      <c r="E181" s="36"/>
      <c r="F181" s="36"/>
      <c r="G181" s="36"/>
      <c r="H181" s="36"/>
      <c r="I181" s="36"/>
      <c r="J181" s="36"/>
      <c r="K181" s="36"/>
      <c r="L181" s="36"/>
    </row>
    <row r="182" spans="1:12">
      <c r="A182" s="36"/>
      <c r="B182" s="36"/>
      <c r="C182" s="36"/>
      <c r="D182" s="36"/>
      <c r="E182" s="36"/>
      <c r="F182" s="36"/>
      <c r="G182" s="36"/>
      <c r="H182" s="36"/>
      <c r="I182" s="36"/>
      <c r="J182" s="36"/>
      <c r="K182" s="36"/>
      <c r="L182" s="36"/>
    </row>
    <row r="183" spans="1:12">
      <c r="A183" s="36"/>
      <c r="B183" s="36"/>
      <c r="C183" s="36"/>
      <c r="D183" s="36"/>
      <c r="E183" s="36"/>
      <c r="F183" s="36"/>
      <c r="G183" s="36"/>
      <c r="H183" s="36"/>
      <c r="I183" s="36"/>
      <c r="J183" s="36"/>
      <c r="K183" s="36"/>
      <c r="L183" s="36"/>
    </row>
    <row r="184" spans="1:12">
      <c r="A184" s="36"/>
      <c r="B184" s="36"/>
      <c r="C184" s="36"/>
      <c r="D184" s="36"/>
      <c r="E184" s="36"/>
      <c r="F184" s="36"/>
      <c r="G184" s="36"/>
      <c r="H184" s="36"/>
      <c r="I184" s="36"/>
      <c r="J184" s="36"/>
      <c r="K184" s="36"/>
      <c r="L184" s="36"/>
    </row>
    <row r="185" spans="1:12">
      <c r="A185" s="36"/>
      <c r="B185" s="36"/>
      <c r="C185" s="36"/>
      <c r="D185" s="36"/>
      <c r="E185" s="36"/>
      <c r="F185" s="36"/>
      <c r="G185" s="36"/>
      <c r="H185" s="36"/>
      <c r="I185" s="36"/>
      <c r="J185" s="36"/>
      <c r="K185" s="36"/>
      <c r="L185" s="36"/>
    </row>
    <row r="186" spans="1:12">
      <c r="A186" s="36"/>
      <c r="B186" s="36"/>
      <c r="C186" s="36"/>
      <c r="D186" s="36"/>
      <c r="E186" s="36"/>
      <c r="F186" s="36"/>
      <c r="G186" s="36"/>
      <c r="H186" s="36"/>
      <c r="I186" s="36"/>
      <c r="J186" s="36"/>
      <c r="K186" s="36"/>
      <c r="L186" s="36"/>
    </row>
    <row r="187" spans="1:12">
      <c r="A187" s="36"/>
      <c r="B187" s="36"/>
      <c r="C187" s="36"/>
      <c r="D187" s="36"/>
      <c r="E187" s="36"/>
      <c r="F187" s="36"/>
      <c r="G187" s="36"/>
      <c r="H187" s="36"/>
      <c r="I187" s="36"/>
      <c r="J187" s="36"/>
      <c r="K187" s="36"/>
      <c r="L187" s="36"/>
    </row>
    <row r="188" spans="1:12">
      <c r="A188" s="36"/>
      <c r="B188" s="36"/>
      <c r="C188" s="36"/>
      <c r="D188" s="36"/>
      <c r="E188" s="36"/>
      <c r="F188" s="36"/>
      <c r="G188" s="36"/>
      <c r="H188" s="36"/>
      <c r="I188" s="36"/>
      <c r="J188" s="36"/>
      <c r="K188" s="36"/>
      <c r="L188" s="36"/>
    </row>
    <row r="189" spans="1:12">
      <c r="A189" s="36"/>
      <c r="B189" s="36"/>
      <c r="C189" s="36"/>
      <c r="D189" s="36"/>
      <c r="E189" s="36"/>
      <c r="F189" s="36"/>
      <c r="G189" s="36"/>
      <c r="H189" s="36"/>
      <c r="I189" s="36"/>
      <c r="J189" s="36"/>
      <c r="K189" s="36"/>
      <c r="L189" s="36"/>
    </row>
    <row r="190" spans="1:12">
      <c r="A190" s="36"/>
      <c r="B190" s="36"/>
      <c r="C190" s="36"/>
      <c r="D190" s="36"/>
      <c r="E190" s="36"/>
      <c r="F190" s="36"/>
      <c r="G190" s="36"/>
      <c r="H190" s="36"/>
      <c r="I190" s="36"/>
      <c r="J190" s="36"/>
      <c r="K190" s="36"/>
      <c r="L190" s="36"/>
    </row>
    <row r="191" spans="1:12">
      <c r="A191" s="36"/>
      <c r="B191" s="36"/>
      <c r="C191" s="36"/>
      <c r="D191" s="36"/>
      <c r="E191" s="36"/>
      <c r="F191" s="36"/>
      <c r="G191" s="36"/>
      <c r="H191" s="36"/>
      <c r="I191" s="36"/>
      <c r="J191" s="36"/>
      <c r="K191" s="36"/>
      <c r="L191" s="36"/>
    </row>
    <row r="192" spans="1:12">
      <c r="A192" s="36"/>
      <c r="B192" s="36"/>
      <c r="C192" s="36"/>
      <c r="D192" s="36"/>
      <c r="E192" s="36"/>
      <c r="F192" s="36"/>
      <c r="G192" s="36"/>
      <c r="H192" s="36"/>
      <c r="I192" s="36"/>
      <c r="J192" s="36"/>
      <c r="K192" s="36"/>
      <c r="L192" s="36"/>
    </row>
    <row r="193" spans="1:12">
      <c r="A193" s="36"/>
      <c r="B193" s="36"/>
      <c r="C193" s="36"/>
      <c r="D193" s="36"/>
      <c r="E193" s="36"/>
      <c r="F193" s="36"/>
      <c r="G193" s="36"/>
      <c r="H193" s="36"/>
      <c r="I193" s="36"/>
      <c r="J193" s="36"/>
      <c r="K193" s="36"/>
      <c r="L193" s="36"/>
    </row>
    <row r="194" spans="1:12">
      <c r="A194" s="36"/>
      <c r="B194" s="36"/>
      <c r="C194" s="36"/>
      <c r="D194" s="36"/>
      <c r="E194" s="36"/>
      <c r="F194" s="36"/>
      <c r="G194" s="36"/>
      <c r="H194" s="36"/>
      <c r="I194" s="36"/>
      <c r="J194" s="36"/>
      <c r="K194" s="36"/>
      <c r="L194" s="36"/>
    </row>
    <row r="195" spans="1:12">
      <c r="A195" s="36"/>
      <c r="B195" s="36"/>
      <c r="C195" s="36"/>
      <c r="D195" s="36"/>
      <c r="E195" s="36"/>
      <c r="F195" s="36"/>
      <c r="G195" s="36"/>
      <c r="H195" s="36"/>
      <c r="I195" s="36"/>
      <c r="J195" s="36"/>
      <c r="K195" s="36"/>
      <c r="L195" s="36"/>
    </row>
    <row r="196" spans="1:12">
      <c r="A196" s="36"/>
      <c r="B196" s="36"/>
      <c r="C196" s="36"/>
      <c r="D196" s="36"/>
      <c r="E196" s="36"/>
      <c r="F196" s="36"/>
      <c r="G196" s="36"/>
      <c r="H196" s="36"/>
      <c r="I196" s="36"/>
      <c r="J196" s="36"/>
      <c r="K196" s="36"/>
      <c r="L196" s="36"/>
    </row>
    <row r="197" spans="1:12">
      <c r="A197" s="36"/>
      <c r="B197" s="36"/>
      <c r="C197" s="36"/>
      <c r="D197" s="36"/>
      <c r="E197" s="36"/>
      <c r="F197" s="36"/>
      <c r="G197" s="36"/>
      <c r="H197" s="36"/>
      <c r="I197" s="36"/>
      <c r="J197" s="36"/>
      <c r="K197" s="36"/>
      <c r="L197" s="36"/>
    </row>
    <row r="198" spans="1:12">
      <c r="A198" s="36"/>
      <c r="B198" s="36"/>
      <c r="C198" s="36"/>
      <c r="D198" s="36"/>
      <c r="E198" s="36"/>
      <c r="F198" s="36"/>
      <c r="G198" s="36"/>
      <c r="H198" s="36"/>
      <c r="I198" s="36"/>
      <c r="J198" s="36"/>
      <c r="K198" s="36"/>
      <c r="L198" s="36"/>
    </row>
    <row r="199" spans="1:12">
      <c r="A199" s="36"/>
      <c r="B199" s="36"/>
      <c r="C199" s="36"/>
      <c r="D199" s="36"/>
      <c r="E199" s="36"/>
      <c r="F199" s="36"/>
      <c r="G199" s="36"/>
      <c r="H199" s="36"/>
      <c r="I199" s="36"/>
      <c r="J199" s="36"/>
      <c r="K199" s="36"/>
      <c r="L199" s="36"/>
    </row>
    <row r="200" spans="1:12">
      <c r="A200" s="36"/>
      <c r="B200" s="36"/>
      <c r="C200" s="36"/>
      <c r="D200" s="36"/>
      <c r="E200" s="36"/>
      <c r="F200" s="36"/>
      <c r="G200" s="36"/>
      <c r="H200" s="36"/>
      <c r="I200" s="36"/>
      <c r="J200" s="36"/>
      <c r="K200" s="36"/>
      <c r="L200" s="36"/>
    </row>
    <row r="201" spans="1:12">
      <c r="A201" s="36"/>
      <c r="B201" s="36"/>
      <c r="C201" s="36"/>
      <c r="D201" s="36"/>
      <c r="E201" s="36"/>
      <c r="F201" s="36"/>
      <c r="G201" s="36"/>
      <c r="H201" s="36"/>
      <c r="I201" s="36"/>
      <c r="J201" s="36"/>
      <c r="K201" s="36"/>
      <c r="L201" s="36"/>
    </row>
  </sheetData>
  <mergeCells count="11">
    <mergeCell ref="A2:L2"/>
    <mergeCell ref="A3:L3"/>
    <mergeCell ref="E5:G5"/>
    <mergeCell ref="H5:J5"/>
    <mergeCell ref="A51:B51"/>
    <mergeCell ref="A5:A6"/>
    <mergeCell ref="B5:B6"/>
    <mergeCell ref="C5:C6"/>
    <mergeCell ref="D5:D6"/>
    <mergeCell ref="K5:K6"/>
    <mergeCell ref="L5:L6"/>
  </mergeCells>
  <hyperlinks>
    <hyperlink ref="A1" location="'索引目录'!I22" display="返回索引页"/>
    <hyperlink ref="B1" location="'非流动负债汇总 '!B8" display="返回"/>
  </hyperlinks>
  <pageMargins left="0.7" right="0.7" top="0.75" bottom="0.75" header="0.3" footer="0.3"/>
  <headerFooter/>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7"/>
  <sheetViews>
    <sheetView showGridLines="0" view="pageBreakPreview" zoomScaleNormal="100" topLeftCell="A11" workbookViewId="0">
      <selection activeCell="E6" sqref="E6"/>
    </sheetView>
  </sheetViews>
  <sheetFormatPr defaultColWidth="9.81481481481481" defaultRowHeight="14.4"/>
  <cols>
    <col min="1" max="1" width="6" customWidth="1"/>
    <col min="2" max="2" width="32" customWidth="1"/>
    <col min="3" max="3" width="26" customWidth="1"/>
    <col min="4" max="4" width="14" customWidth="1"/>
    <col min="5" max="5" width="20" hidden="1" customWidth="1"/>
    <col min="6" max="7" width="19.6388888888889" customWidth="1"/>
    <col min="8" max="8" width="16.9074074074074" customWidth="1"/>
    <col min="9" max="11" width="10" customWidth="1"/>
  </cols>
  <sheetData>
    <row r="1" s="58" customFormat="1" ht="15.6" spans="1:11">
      <c r="A1" s="60" t="s">
        <v>86</v>
      </c>
      <c r="B1" s="61" t="s">
        <v>250</v>
      </c>
      <c r="C1" s="61"/>
      <c r="D1" s="62"/>
      <c r="E1" s="62"/>
      <c r="F1" s="62"/>
      <c r="G1" s="62"/>
      <c r="H1" s="62"/>
      <c r="I1" s="69"/>
      <c r="J1" s="69"/>
      <c r="K1" s="69"/>
    </row>
    <row r="2" ht="30" customHeight="1" spans="1:11">
      <c r="A2" s="16" t="s">
        <v>2064</v>
      </c>
      <c r="B2" s="17"/>
      <c r="C2" s="17"/>
      <c r="D2" s="17"/>
      <c r="E2" s="17"/>
      <c r="F2" s="17"/>
      <c r="G2" s="17"/>
      <c r="H2" s="17"/>
      <c r="I2" s="36"/>
      <c r="J2" s="36"/>
      <c r="K2" s="36"/>
    </row>
    <row r="3" s="59" customFormat="1" ht="20" customHeight="1" spans="1:11">
      <c r="A3" s="19" t="e">
        <f>CONCATENATE(#REF!,#REF!,#REF!,#REF!,#REF!,#REF!,#REF!)</f>
        <v>#REF!</v>
      </c>
      <c r="B3" s="19"/>
      <c r="C3" s="19"/>
      <c r="D3" s="19"/>
      <c r="E3" s="19"/>
      <c r="F3" s="19"/>
      <c r="G3" s="19"/>
      <c r="H3" s="20"/>
      <c r="I3" s="22"/>
      <c r="J3" s="22"/>
      <c r="K3" s="22"/>
    </row>
    <row r="4" s="59" customFormat="1" ht="20" customHeight="1" spans="1:11">
      <c r="A4" s="63" t="e">
        <f>#REF!&amp;#REF!</f>
        <v>#REF!</v>
      </c>
      <c r="B4" s="22"/>
      <c r="C4" s="22"/>
      <c r="D4" s="22"/>
      <c r="E4" s="22"/>
      <c r="F4" s="22"/>
      <c r="G4" s="22"/>
      <c r="H4" s="64" t="s">
        <v>252</v>
      </c>
      <c r="I4" s="22"/>
      <c r="J4" s="22"/>
      <c r="K4" s="22"/>
    </row>
    <row r="5" s="59" customFormat="1" ht="20" customHeight="1" spans="1:11">
      <c r="A5" s="27" t="s">
        <v>253</v>
      </c>
      <c r="B5" s="27" t="s">
        <v>2065</v>
      </c>
      <c r="C5" s="27" t="s">
        <v>2066</v>
      </c>
      <c r="D5" s="27" t="s">
        <v>403</v>
      </c>
      <c r="E5" s="65" t="s">
        <v>216</v>
      </c>
      <c r="F5" s="66" t="s">
        <v>217</v>
      </c>
      <c r="G5" s="27" t="s">
        <v>218</v>
      </c>
      <c r="H5" s="27" t="s">
        <v>2067</v>
      </c>
      <c r="I5" s="22"/>
      <c r="J5" s="22"/>
      <c r="K5" s="22"/>
    </row>
    <row r="6" s="59" customFormat="1" ht="20" customHeight="1" spans="1:11">
      <c r="A6" s="27">
        <v>1</v>
      </c>
      <c r="B6" s="67" t="s">
        <v>2068</v>
      </c>
      <c r="C6" s="67" t="s">
        <v>2069</v>
      </c>
      <c r="D6" s="29">
        <v>44548</v>
      </c>
      <c r="E6" s="30"/>
      <c r="F6" s="31">
        <v>599000</v>
      </c>
      <c r="G6" s="31">
        <f t="shared" ref="G6:G12" si="0">F6</f>
        <v>599000</v>
      </c>
      <c r="H6" s="32"/>
      <c r="I6" s="22"/>
      <c r="J6" s="22"/>
      <c r="K6" s="22"/>
    </row>
    <row r="7" s="59" customFormat="1" ht="20" customHeight="1" spans="1:11">
      <c r="A7" s="27">
        <v>2</v>
      </c>
      <c r="B7" s="67" t="s">
        <v>2070</v>
      </c>
      <c r="C7" s="67" t="s">
        <v>2071</v>
      </c>
      <c r="D7" s="29">
        <v>43951</v>
      </c>
      <c r="E7" s="30"/>
      <c r="F7" s="31">
        <v>250000</v>
      </c>
      <c r="G7" s="31">
        <f t="shared" si="0"/>
        <v>250000</v>
      </c>
      <c r="H7" s="32"/>
      <c r="I7" s="22"/>
      <c r="J7" s="22"/>
      <c r="K7" s="22"/>
    </row>
    <row r="8" s="59" customFormat="1" ht="20" customHeight="1" spans="1:11">
      <c r="A8" s="27">
        <v>3</v>
      </c>
      <c r="B8" s="67" t="s">
        <v>2072</v>
      </c>
      <c r="C8" s="67" t="s">
        <v>2072</v>
      </c>
      <c r="D8" s="29">
        <v>43951</v>
      </c>
      <c r="E8" s="30"/>
      <c r="F8" s="31">
        <v>5320</v>
      </c>
      <c r="G8" s="31">
        <f t="shared" si="0"/>
        <v>5320</v>
      </c>
      <c r="H8" s="32"/>
      <c r="I8" s="22"/>
      <c r="J8" s="22"/>
      <c r="K8" s="22"/>
    </row>
    <row r="9" s="59" customFormat="1" ht="20" customHeight="1" spans="1:11">
      <c r="A9" s="27">
        <v>4</v>
      </c>
      <c r="B9" s="32" t="s">
        <v>2073</v>
      </c>
      <c r="C9" s="67" t="str">
        <f>B9</f>
        <v>党内激励帮扶资金</v>
      </c>
      <c r="D9" s="29">
        <v>44165</v>
      </c>
      <c r="E9" s="30"/>
      <c r="F9" s="33">
        <v>22000</v>
      </c>
      <c r="G9" s="31">
        <f t="shared" si="0"/>
        <v>22000</v>
      </c>
      <c r="H9" s="32"/>
      <c r="I9" s="22"/>
      <c r="J9" s="22"/>
      <c r="K9" s="22"/>
    </row>
    <row r="10" s="59" customFormat="1" ht="20" customHeight="1" spans="1:11">
      <c r="A10" s="27">
        <v>5</v>
      </c>
      <c r="B10" s="32" t="s">
        <v>2074</v>
      </c>
      <c r="C10" s="67" t="str">
        <f>B10</f>
        <v>民族团结活动经费</v>
      </c>
      <c r="D10" s="29">
        <v>44561</v>
      </c>
      <c r="E10" s="30"/>
      <c r="F10" s="33">
        <v>70992</v>
      </c>
      <c r="G10" s="31">
        <f t="shared" si="0"/>
        <v>70992</v>
      </c>
      <c r="H10" s="32"/>
      <c r="I10" s="22"/>
      <c r="J10" s="22"/>
      <c r="K10" s="22"/>
    </row>
    <row r="11" s="59" customFormat="1" ht="20" customHeight="1" spans="1:11">
      <c r="A11" s="27">
        <v>6</v>
      </c>
      <c r="B11" s="32" t="s">
        <v>2075</v>
      </c>
      <c r="C11" s="67" t="str">
        <f>B11</f>
        <v>党员活动经费</v>
      </c>
      <c r="D11" s="29">
        <v>44377</v>
      </c>
      <c r="E11" s="30"/>
      <c r="F11" s="33">
        <v>4959.95</v>
      </c>
      <c r="G11" s="31">
        <f t="shared" si="0"/>
        <v>4959.95</v>
      </c>
      <c r="H11" s="32"/>
      <c r="I11" s="22"/>
      <c r="J11" s="22"/>
      <c r="K11" s="22"/>
    </row>
    <row r="12" s="59" customFormat="1" ht="20" customHeight="1" spans="1:11">
      <c r="A12" s="27">
        <v>7</v>
      </c>
      <c r="B12" s="32" t="s">
        <v>2076</v>
      </c>
      <c r="C12" s="67" t="str">
        <f>B12</f>
        <v>职工小家建设经费</v>
      </c>
      <c r="D12" s="29">
        <v>44500</v>
      </c>
      <c r="E12" s="30"/>
      <c r="F12" s="33">
        <v>9876</v>
      </c>
      <c r="G12" s="31">
        <f t="shared" si="0"/>
        <v>9876</v>
      </c>
      <c r="H12" s="32"/>
      <c r="I12" s="22"/>
      <c r="J12" s="22"/>
      <c r="K12" s="22"/>
    </row>
    <row r="13" s="59" customFormat="1" ht="20" customHeight="1" spans="1:11">
      <c r="A13" s="27"/>
      <c r="B13" s="32"/>
      <c r="C13" s="32"/>
      <c r="D13" s="29"/>
      <c r="E13" s="30"/>
      <c r="F13" s="33"/>
      <c r="G13" s="31"/>
      <c r="H13" s="32"/>
      <c r="I13" s="22"/>
      <c r="J13" s="22"/>
      <c r="K13" s="22"/>
    </row>
    <row r="14" s="59" customFormat="1" ht="20" customHeight="1" spans="1:11">
      <c r="A14" s="27"/>
      <c r="B14" s="32"/>
      <c r="C14" s="32"/>
      <c r="D14" s="29"/>
      <c r="E14" s="30"/>
      <c r="F14" s="33"/>
      <c r="G14" s="31"/>
      <c r="H14" s="32"/>
      <c r="I14" s="22"/>
      <c r="J14" s="22"/>
      <c r="K14" s="22"/>
    </row>
    <row r="15" s="59" customFormat="1" ht="20" customHeight="1" spans="1:11">
      <c r="A15" s="27"/>
      <c r="B15" s="32"/>
      <c r="C15" s="32"/>
      <c r="D15" s="29"/>
      <c r="E15" s="30"/>
      <c r="F15" s="33"/>
      <c r="G15" s="31"/>
      <c r="H15" s="32"/>
      <c r="I15" s="22"/>
      <c r="J15" s="22"/>
      <c r="K15" s="22"/>
    </row>
    <row r="16" s="59" customFormat="1" ht="20" customHeight="1" spans="1:11">
      <c r="A16" s="27"/>
      <c r="B16" s="32"/>
      <c r="C16" s="32"/>
      <c r="D16" s="29"/>
      <c r="E16" s="30"/>
      <c r="F16" s="33"/>
      <c r="G16" s="31"/>
      <c r="H16" s="32"/>
      <c r="I16" s="22"/>
      <c r="J16" s="22"/>
      <c r="K16" s="22"/>
    </row>
    <row r="17" s="59" customFormat="1" ht="20" customHeight="1" spans="1:11">
      <c r="A17" s="27"/>
      <c r="B17" s="32"/>
      <c r="C17" s="32"/>
      <c r="D17" s="29"/>
      <c r="E17" s="30"/>
      <c r="F17" s="33"/>
      <c r="G17" s="31"/>
      <c r="H17" s="32"/>
      <c r="I17" s="22"/>
      <c r="J17" s="22"/>
      <c r="K17" s="22"/>
    </row>
    <row r="18" s="59" customFormat="1" ht="20" customHeight="1" spans="1:11">
      <c r="A18" s="27"/>
      <c r="B18" s="32"/>
      <c r="C18" s="32"/>
      <c r="D18" s="29"/>
      <c r="E18" s="30"/>
      <c r="F18" s="33"/>
      <c r="G18" s="31"/>
      <c r="H18" s="32"/>
      <c r="I18" s="22"/>
      <c r="J18" s="22"/>
      <c r="K18" s="22"/>
    </row>
    <row r="19" s="59" customFormat="1" ht="20" customHeight="1" spans="1:11">
      <c r="A19" s="27"/>
      <c r="B19" s="32"/>
      <c r="C19" s="32"/>
      <c r="D19" s="29"/>
      <c r="E19" s="30"/>
      <c r="F19" s="33"/>
      <c r="G19" s="31"/>
      <c r="H19" s="32"/>
      <c r="I19" s="22"/>
      <c r="J19" s="22"/>
      <c r="K19" s="22"/>
    </row>
    <row r="20" s="59" customFormat="1" ht="20" customHeight="1" spans="1:11">
      <c r="A20" s="27"/>
      <c r="B20" s="32"/>
      <c r="C20" s="32"/>
      <c r="D20" s="29"/>
      <c r="E20" s="30"/>
      <c r="F20" s="33"/>
      <c r="G20" s="31"/>
      <c r="H20" s="32"/>
      <c r="I20" s="22"/>
      <c r="J20" s="22"/>
      <c r="K20" s="22"/>
    </row>
    <row r="21" s="59" customFormat="1" ht="20" customHeight="1" spans="1:11">
      <c r="A21" s="27"/>
      <c r="B21" s="32"/>
      <c r="C21" s="32"/>
      <c r="D21" s="29"/>
      <c r="E21" s="30"/>
      <c r="F21" s="33"/>
      <c r="G21" s="31"/>
      <c r="H21" s="32"/>
      <c r="I21" s="22"/>
      <c r="J21" s="22"/>
      <c r="K21" s="22"/>
    </row>
    <row r="22" s="59" customFormat="1" ht="20" customHeight="1" spans="1:11">
      <c r="A22" s="27" t="s">
        <v>2077</v>
      </c>
      <c r="B22" s="34"/>
      <c r="C22" s="34"/>
      <c r="D22" s="29"/>
      <c r="E22" s="30">
        <f>SUM(E6:E21)</f>
        <v>0</v>
      </c>
      <c r="F22" s="33">
        <f>SUM(F6:F21)</f>
        <v>962147.95</v>
      </c>
      <c r="G22" s="31">
        <f>SUM(G6:G21)</f>
        <v>962147.95</v>
      </c>
      <c r="H22" s="32"/>
      <c r="I22" s="22"/>
      <c r="J22" s="22"/>
      <c r="K22" s="22"/>
    </row>
    <row r="23" s="59" customFormat="1" ht="20" customHeight="1" spans="1:11">
      <c r="A23" s="68" t="e">
        <f>#REF!&amp;#REF!</f>
        <v>#REF!</v>
      </c>
      <c r="B23" s="22"/>
      <c r="C23" s="22"/>
      <c r="D23" s="22"/>
      <c r="E23" s="22"/>
      <c r="F23" s="22"/>
      <c r="G23" s="22" t="e">
        <f>"评估人员："&amp;#REF!</f>
        <v>#REF!</v>
      </c>
      <c r="H23" s="22"/>
      <c r="I23" s="22"/>
      <c r="J23" s="22"/>
      <c r="K23" s="22"/>
    </row>
    <row r="24" s="59" customFormat="1" ht="20" customHeight="1" spans="1:11">
      <c r="A24" s="68" t="e">
        <f>CONCATENATE(#REF!,#REF!,#REF!,#REF!,#REF!,#REF!,#REF!)</f>
        <v>#REF!</v>
      </c>
      <c r="B24" s="22"/>
      <c r="C24" s="22"/>
      <c r="D24" s="22"/>
      <c r="E24" s="22"/>
      <c r="F24" s="22"/>
      <c r="G24" s="22" t="e">
        <f>长期借款!J29</f>
        <v>#REF!</v>
      </c>
      <c r="H24" s="22"/>
      <c r="I24" s="22"/>
      <c r="J24" s="22"/>
      <c r="K24" s="22"/>
    </row>
    <row r="25" s="59" customFormat="1" ht="20" customHeight="1" spans="1:11">
      <c r="A25" s="22"/>
      <c r="B25" s="22"/>
      <c r="C25" s="22"/>
      <c r="D25" s="22"/>
      <c r="E25" s="22"/>
      <c r="F25" s="22">
        <f>F22-'[1]专项应付款-表55（最新格式跟长期应付款合并'!$P$22</f>
        <v>0</v>
      </c>
      <c r="G25" s="22"/>
      <c r="H25" s="22"/>
      <c r="I25" s="22"/>
      <c r="J25" s="22"/>
      <c r="K25" s="22"/>
    </row>
    <row r="26" s="59" customFormat="1" ht="20" customHeight="1" spans="1:11">
      <c r="A26" s="22"/>
      <c r="B26" s="22"/>
      <c r="C26" s="22"/>
      <c r="D26" s="22"/>
      <c r="E26" s="22"/>
      <c r="F26" s="22"/>
      <c r="G26" s="22"/>
      <c r="H26" s="22"/>
      <c r="I26" s="22"/>
      <c r="J26" s="22"/>
      <c r="K26" s="22"/>
    </row>
    <row r="27" s="59" customFormat="1" ht="20" customHeight="1" spans="1:11">
      <c r="A27" s="22"/>
      <c r="B27" s="22"/>
      <c r="C27" s="22"/>
      <c r="D27" s="22"/>
      <c r="E27" s="22"/>
      <c r="F27" s="22"/>
      <c r="G27" s="22"/>
      <c r="H27" s="22"/>
      <c r="I27" s="22"/>
      <c r="J27" s="22"/>
      <c r="K27" s="22"/>
    </row>
    <row r="28" s="59" customFormat="1" ht="20" customHeight="1" spans="1:11">
      <c r="A28" s="22"/>
      <c r="B28" s="22"/>
      <c r="C28" s="22"/>
      <c r="D28" s="22"/>
      <c r="E28" s="22"/>
      <c r="F28" s="22"/>
      <c r="G28" s="22"/>
      <c r="H28" s="22"/>
      <c r="I28" s="22"/>
      <c r="J28" s="22"/>
      <c r="K28" s="22"/>
    </row>
    <row r="29" s="59" customFormat="1" ht="20" customHeight="1" spans="1:11">
      <c r="A29" s="22"/>
      <c r="B29" s="22"/>
      <c r="C29" s="22"/>
      <c r="D29" s="22"/>
      <c r="E29" s="22"/>
      <c r="F29" s="22"/>
      <c r="G29" s="22"/>
      <c r="H29" s="22"/>
      <c r="I29" s="22"/>
      <c r="J29" s="22"/>
      <c r="K29" s="22"/>
    </row>
    <row r="30" s="59" customFormat="1" ht="20" customHeight="1" spans="1:11">
      <c r="A30" s="22"/>
      <c r="B30" s="22"/>
      <c r="C30" s="22"/>
      <c r="D30" s="22"/>
      <c r="E30" s="22"/>
      <c r="F30" s="22"/>
      <c r="G30" s="22"/>
      <c r="H30" s="22"/>
      <c r="I30" s="22"/>
      <c r="J30" s="22"/>
      <c r="K30" s="22"/>
    </row>
    <row r="31" s="59" customFormat="1" ht="20" customHeight="1" spans="1:11">
      <c r="A31" s="22"/>
      <c r="B31" s="22"/>
      <c r="C31" s="22"/>
      <c r="D31" s="22"/>
      <c r="E31" s="22"/>
      <c r="F31" s="22"/>
      <c r="G31" s="22"/>
      <c r="H31" s="22"/>
      <c r="I31" s="22"/>
      <c r="J31" s="22"/>
      <c r="K31" s="22"/>
    </row>
    <row r="32" s="59" customFormat="1" ht="20" customHeight="1" spans="1:11">
      <c r="A32" s="22"/>
      <c r="B32" s="22"/>
      <c r="C32" s="22"/>
      <c r="D32" s="22"/>
      <c r="E32" s="22"/>
      <c r="F32" s="22"/>
      <c r="G32" s="22"/>
      <c r="H32" s="22"/>
      <c r="I32" s="22"/>
      <c r="J32" s="22"/>
      <c r="K32" s="22"/>
    </row>
    <row r="33" s="59" customFormat="1" ht="20" customHeight="1" spans="1:11">
      <c r="A33" s="22"/>
      <c r="B33" s="22"/>
      <c r="C33" s="22"/>
      <c r="D33" s="22"/>
      <c r="E33" s="22"/>
      <c r="F33" s="22"/>
      <c r="G33" s="22"/>
      <c r="H33" s="22"/>
      <c r="I33" s="22"/>
      <c r="J33" s="22"/>
      <c r="K33" s="22"/>
    </row>
    <row r="34" s="59" customFormat="1" ht="20" customHeight="1" spans="1:11">
      <c r="A34" s="22"/>
      <c r="B34" s="22"/>
      <c r="C34" s="22"/>
      <c r="D34" s="22"/>
      <c r="E34" s="22"/>
      <c r="F34" s="22"/>
      <c r="G34" s="22"/>
      <c r="H34" s="22"/>
      <c r="I34" s="22"/>
      <c r="J34" s="22"/>
      <c r="K34" s="22"/>
    </row>
    <row r="35" s="59" customFormat="1" ht="20" customHeight="1" spans="1:11">
      <c r="A35" s="22"/>
      <c r="B35" s="22"/>
      <c r="C35" s="22"/>
      <c r="D35" s="22"/>
      <c r="E35" s="22"/>
      <c r="F35" s="22"/>
      <c r="G35" s="22"/>
      <c r="H35" s="22"/>
      <c r="I35" s="22"/>
      <c r="J35" s="22"/>
      <c r="K35" s="22"/>
    </row>
    <row r="36" s="59" customFormat="1" ht="20" customHeight="1" spans="1:11">
      <c r="A36" s="22"/>
      <c r="B36" s="22"/>
      <c r="C36" s="22"/>
      <c r="D36" s="22"/>
      <c r="E36" s="22"/>
      <c r="F36" s="22"/>
      <c r="G36" s="22"/>
      <c r="H36" s="22"/>
      <c r="I36" s="22"/>
      <c r="J36" s="22"/>
      <c r="K36" s="22"/>
    </row>
    <row r="37" s="59" customFormat="1" ht="20" customHeight="1" spans="1:11">
      <c r="A37" s="22"/>
      <c r="B37" s="22"/>
      <c r="C37" s="22"/>
      <c r="D37" s="22"/>
      <c r="E37" s="22"/>
      <c r="F37" s="22"/>
      <c r="G37" s="22"/>
      <c r="H37" s="22"/>
      <c r="I37" s="22"/>
      <c r="J37" s="22"/>
      <c r="K37" s="22"/>
    </row>
    <row r="38" s="59" customFormat="1" ht="20" customHeight="1" spans="1:11">
      <c r="A38" s="22"/>
      <c r="B38" s="22"/>
      <c r="C38" s="22"/>
      <c r="D38" s="22"/>
      <c r="E38" s="22"/>
      <c r="F38" s="22"/>
      <c r="G38" s="22"/>
      <c r="H38" s="22"/>
      <c r="I38" s="22"/>
      <c r="J38" s="22"/>
      <c r="K38" s="22"/>
    </row>
    <row r="39" s="59" customFormat="1" ht="20" customHeight="1" spans="1:11">
      <c r="A39" s="22"/>
      <c r="B39" s="22"/>
      <c r="C39" s="22"/>
      <c r="D39" s="22"/>
      <c r="E39" s="22"/>
      <c r="F39" s="22"/>
      <c r="G39" s="22"/>
      <c r="H39" s="22"/>
      <c r="I39" s="22"/>
      <c r="J39" s="22"/>
      <c r="K39" s="22"/>
    </row>
    <row r="40" s="59" customFormat="1" ht="20" customHeight="1" spans="1:11">
      <c r="A40" s="22"/>
      <c r="B40" s="22"/>
      <c r="C40" s="22"/>
      <c r="D40" s="22"/>
      <c r="E40" s="22"/>
      <c r="F40" s="22"/>
      <c r="G40" s="22"/>
      <c r="H40" s="22"/>
      <c r="I40" s="22"/>
      <c r="J40" s="22"/>
      <c r="K40" s="22"/>
    </row>
    <row r="41" s="59" customFormat="1" ht="20" customHeight="1" spans="1:11">
      <c r="A41" s="22"/>
      <c r="B41" s="22"/>
      <c r="C41" s="22"/>
      <c r="D41" s="22"/>
      <c r="E41" s="22"/>
      <c r="F41" s="22"/>
      <c r="G41" s="22"/>
      <c r="H41" s="22"/>
      <c r="I41" s="22"/>
      <c r="J41" s="22"/>
      <c r="K41" s="22"/>
    </row>
    <row r="42" s="59" customFormat="1" ht="20" customHeight="1" spans="1:11">
      <c r="A42" s="22"/>
      <c r="B42" s="22"/>
      <c r="C42" s="22"/>
      <c r="D42" s="22"/>
      <c r="E42" s="22"/>
      <c r="F42" s="22"/>
      <c r="G42" s="22"/>
      <c r="H42" s="22"/>
      <c r="I42" s="22"/>
      <c r="J42" s="22"/>
      <c r="K42" s="22"/>
    </row>
    <row r="43" s="59" customFormat="1" ht="20" customHeight="1" spans="1:11">
      <c r="A43" s="22"/>
      <c r="B43" s="22"/>
      <c r="C43" s="22"/>
      <c r="D43" s="22"/>
      <c r="E43" s="22"/>
      <c r="F43" s="22"/>
      <c r="G43" s="22"/>
      <c r="H43" s="22"/>
      <c r="I43" s="22"/>
      <c r="J43" s="22"/>
      <c r="K43" s="22"/>
    </row>
    <row r="44" s="59" customFormat="1" ht="20" customHeight="1" spans="1:11">
      <c r="A44" s="22"/>
      <c r="B44" s="22"/>
      <c r="C44" s="22"/>
      <c r="D44" s="22"/>
      <c r="E44" s="22"/>
      <c r="F44" s="22"/>
      <c r="G44" s="22"/>
      <c r="H44" s="22"/>
      <c r="I44" s="22"/>
      <c r="J44" s="22"/>
      <c r="K44" s="22"/>
    </row>
    <row r="45" s="59" customFormat="1" ht="20" customHeight="1" spans="1:11">
      <c r="A45" s="22"/>
      <c r="B45" s="22"/>
      <c r="C45" s="22"/>
      <c r="D45" s="22"/>
      <c r="E45" s="22"/>
      <c r="F45" s="22"/>
      <c r="G45" s="22"/>
      <c r="H45" s="22"/>
      <c r="I45" s="22"/>
      <c r="J45" s="22"/>
      <c r="K45" s="22"/>
    </row>
    <row r="46" s="59" customFormat="1" ht="20" customHeight="1" spans="1:11">
      <c r="A46" s="22"/>
      <c r="B46" s="22"/>
      <c r="C46" s="22"/>
      <c r="D46" s="22"/>
      <c r="E46" s="22"/>
      <c r="F46" s="22"/>
      <c r="G46" s="22"/>
      <c r="H46" s="22"/>
      <c r="I46" s="22"/>
      <c r="J46" s="22"/>
      <c r="K46" s="22"/>
    </row>
    <row r="47" s="59" customFormat="1" ht="20" customHeight="1" spans="1:11">
      <c r="A47" s="22"/>
      <c r="B47" s="22"/>
      <c r="C47" s="22"/>
      <c r="D47" s="22"/>
      <c r="E47" s="22"/>
      <c r="F47" s="22"/>
      <c r="G47" s="22"/>
      <c r="H47" s="22"/>
      <c r="I47" s="22"/>
      <c r="J47" s="22"/>
      <c r="K47" s="22"/>
    </row>
    <row r="48" s="59" customFormat="1" ht="20" customHeight="1" spans="1:11">
      <c r="A48" s="22"/>
      <c r="B48" s="22"/>
      <c r="C48" s="22"/>
      <c r="D48" s="22"/>
      <c r="E48" s="22"/>
      <c r="F48" s="22"/>
      <c r="G48" s="22"/>
      <c r="H48" s="22"/>
      <c r="I48" s="22"/>
      <c r="J48" s="22"/>
      <c r="K48" s="22"/>
    </row>
    <row r="49" s="59" customFormat="1" ht="20" customHeight="1" spans="1:11">
      <c r="A49" s="22"/>
      <c r="B49" s="22"/>
      <c r="C49" s="22"/>
      <c r="D49" s="22"/>
      <c r="E49" s="22"/>
      <c r="F49" s="22"/>
      <c r="G49" s="22"/>
      <c r="H49" s="22"/>
      <c r="I49" s="22"/>
      <c r="J49" s="22"/>
      <c r="K49" s="22"/>
    </row>
    <row r="50" s="59" customFormat="1" ht="20" customHeight="1" spans="1:11">
      <c r="A50" s="22"/>
      <c r="B50" s="22"/>
      <c r="C50" s="22"/>
      <c r="D50" s="22"/>
      <c r="E50" s="22"/>
      <c r="F50" s="22"/>
      <c r="G50" s="22"/>
      <c r="H50" s="22"/>
      <c r="I50" s="22"/>
      <c r="J50" s="22"/>
      <c r="K50" s="22"/>
    </row>
    <row r="51" s="59" customFormat="1" ht="20" customHeight="1" spans="1:11">
      <c r="A51" s="22"/>
      <c r="B51" s="22"/>
      <c r="C51" s="22"/>
      <c r="D51" s="22"/>
      <c r="E51" s="22"/>
      <c r="F51" s="22"/>
      <c r="G51" s="22"/>
      <c r="H51" s="22"/>
      <c r="I51" s="22"/>
      <c r="J51" s="22"/>
      <c r="K51" s="22"/>
    </row>
    <row r="52" s="59" customFormat="1" ht="20" customHeight="1" spans="1:11">
      <c r="A52" s="22"/>
      <c r="B52" s="22"/>
      <c r="C52" s="22"/>
      <c r="D52" s="22"/>
      <c r="E52" s="22"/>
      <c r="F52" s="22"/>
      <c r="G52" s="22"/>
      <c r="H52" s="22"/>
      <c r="I52" s="22"/>
      <c r="J52" s="22"/>
      <c r="K52" s="22"/>
    </row>
    <row r="53" s="59" customFormat="1" ht="20" customHeight="1" spans="1:11">
      <c r="A53" s="22"/>
      <c r="B53" s="22"/>
      <c r="C53" s="22"/>
      <c r="D53" s="22"/>
      <c r="E53" s="22"/>
      <c r="F53" s="22"/>
      <c r="G53" s="22"/>
      <c r="H53" s="22"/>
      <c r="I53" s="22"/>
      <c r="J53" s="22"/>
      <c r="K53" s="22"/>
    </row>
    <row r="54" s="59" customFormat="1" ht="20" customHeight="1" spans="1:11">
      <c r="A54" s="22"/>
      <c r="B54" s="22"/>
      <c r="C54" s="22"/>
      <c r="D54" s="22"/>
      <c r="E54" s="22"/>
      <c r="F54" s="22"/>
      <c r="G54" s="22"/>
      <c r="H54" s="22"/>
      <c r="I54" s="22"/>
      <c r="J54" s="22"/>
      <c r="K54" s="22"/>
    </row>
    <row r="55" s="59" customFormat="1" ht="20" customHeight="1" spans="1:11">
      <c r="A55" s="22"/>
      <c r="B55" s="22"/>
      <c r="C55" s="22"/>
      <c r="D55" s="22"/>
      <c r="E55" s="22"/>
      <c r="F55" s="22"/>
      <c r="G55" s="22"/>
      <c r="H55" s="22"/>
      <c r="I55" s="22"/>
      <c r="J55" s="22"/>
      <c r="K55" s="22"/>
    </row>
    <row r="56" s="59" customFormat="1" ht="20" customHeight="1" spans="1:11">
      <c r="A56" s="22"/>
      <c r="B56" s="22"/>
      <c r="C56" s="22"/>
      <c r="D56" s="22"/>
      <c r="E56" s="22"/>
      <c r="F56" s="22"/>
      <c r="G56" s="22"/>
      <c r="H56" s="22"/>
      <c r="I56" s="22"/>
      <c r="J56" s="22"/>
      <c r="K56" s="22"/>
    </row>
    <row r="57" s="59" customFormat="1" ht="20" customHeight="1" spans="1:11">
      <c r="A57" s="22"/>
      <c r="B57" s="22"/>
      <c r="C57" s="22"/>
      <c r="D57" s="22"/>
      <c r="E57" s="22"/>
      <c r="F57" s="22"/>
      <c r="G57" s="22"/>
      <c r="H57" s="22"/>
      <c r="I57" s="22"/>
      <c r="J57" s="22"/>
      <c r="K57" s="22"/>
    </row>
    <row r="58" s="59" customFormat="1" ht="20" customHeight="1" spans="1:11">
      <c r="A58" s="22"/>
      <c r="B58" s="22"/>
      <c r="C58" s="22"/>
      <c r="D58" s="22"/>
      <c r="E58" s="22"/>
      <c r="F58" s="22"/>
      <c r="G58" s="22"/>
      <c r="H58" s="22"/>
      <c r="I58" s="22"/>
      <c r="J58" s="22"/>
      <c r="K58" s="22"/>
    </row>
    <row r="59" s="59" customFormat="1" ht="20" customHeight="1" spans="1:11">
      <c r="A59" s="22"/>
      <c r="B59" s="22"/>
      <c r="C59" s="22"/>
      <c r="D59" s="22"/>
      <c r="E59" s="22"/>
      <c r="F59" s="22"/>
      <c r="G59" s="22"/>
      <c r="H59" s="22"/>
      <c r="I59" s="22"/>
      <c r="J59" s="22"/>
      <c r="K59" s="22"/>
    </row>
    <row r="60" s="59" customFormat="1" ht="20" customHeight="1" spans="1:11">
      <c r="A60" s="22"/>
      <c r="B60" s="22"/>
      <c r="C60" s="22"/>
      <c r="D60" s="22"/>
      <c r="E60" s="22"/>
      <c r="F60" s="22"/>
      <c r="G60" s="22"/>
      <c r="H60" s="22"/>
      <c r="I60" s="22"/>
      <c r="J60" s="22"/>
      <c r="K60" s="22"/>
    </row>
    <row r="61" s="59" customFormat="1" ht="20" customHeight="1" spans="1:11">
      <c r="A61" s="22"/>
      <c r="B61" s="22"/>
      <c r="C61" s="22"/>
      <c r="D61" s="22"/>
      <c r="E61" s="22"/>
      <c r="F61" s="22"/>
      <c r="G61" s="22"/>
      <c r="H61" s="22"/>
      <c r="I61" s="22"/>
      <c r="J61" s="22"/>
      <c r="K61" s="22"/>
    </row>
    <row r="62" s="59" customFormat="1" ht="20" customHeight="1" spans="1:11">
      <c r="A62" s="22"/>
      <c r="B62" s="22"/>
      <c r="C62" s="22"/>
      <c r="D62" s="22"/>
      <c r="E62" s="22"/>
      <c r="F62" s="22"/>
      <c r="G62" s="22"/>
      <c r="H62" s="22"/>
      <c r="I62" s="22"/>
      <c r="J62" s="22"/>
      <c r="K62" s="22"/>
    </row>
    <row r="63" s="59" customFormat="1" ht="20" customHeight="1" spans="1:11">
      <c r="A63" s="22"/>
      <c r="B63" s="22"/>
      <c r="C63" s="22"/>
      <c r="D63" s="22"/>
      <c r="E63" s="22"/>
      <c r="F63" s="22"/>
      <c r="G63" s="22"/>
      <c r="H63" s="22"/>
      <c r="I63" s="22"/>
      <c r="J63" s="22"/>
      <c r="K63" s="22"/>
    </row>
    <row r="64" s="59" customFormat="1" ht="20" customHeight="1" spans="1:11">
      <c r="A64" s="22"/>
      <c r="B64" s="22"/>
      <c r="C64" s="22"/>
      <c r="D64" s="22"/>
      <c r="E64" s="22"/>
      <c r="F64" s="22"/>
      <c r="G64" s="22"/>
      <c r="H64" s="22"/>
      <c r="I64" s="22"/>
      <c r="J64" s="22"/>
      <c r="K64" s="22"/>
    </row>
    <row r="65" s="59" customFormat="1" ht="20" customHeight="1" spans="1:11">
      <c r="A65" s="22"/>
      <c r="B65" s="22"/>
      <c r="C65" s="22"/>
      <c r="D65" s="22"/>
      <c r="E65" s="22"/>
      <c r="F65" s="22"/>
      <c r="G65" s="22"/>
      <c r="H65" s="22"/>
      <c r="I65" s="22"/>
      <c r="J65" s="22"/>
      <c r="K65" s="22"/>
    </row>
    <row r="66" s="59" customFormat="1" ht="20" customHeight="1" spans="1:11">
      <c r="A66" s="22"/>
      <c r="B66" s="22"/>
      <c r="C66" s="22"/>
      <c r="D66" s="22"/>
      <c r="E66" s="22"/>
      <c r="F66" s="22"/>
      <c r="G66" s="22"/>
      <c r="H66" s="22"/>
      <c r="I66" s="22"/>
      <c r="J66" s="22"/>
      <c r="K66" s="22"/>
    </row>
    <row r="67" s="59" customFormat="1" ht="20" customHeight="1" spans="1:11">
      <c r="A67" s="22"/>
      <c r="B67" s="22"/>
      <c r="C67" s="22"/>
      <c r="D67" s="22"/>
      <c r="E67" s="22"/>
      <c r="F67" s="22"/>
      <c r="G67" s="22"/>
      <c r="H67" s="22"/>
      <c r="I67" s="22"/>
      <c r="J67" s="22"/>
      <c r="K67" s="22"/>
    </row>
    <row r="68" s="59" customFormat="1" ht="20" customHeight="1" spans="1:11">
      <c r="A68" s="22"/>
      <c r="B68" s="22"/>
      <c r="C68" s="22"/>
      <c r="D68" s="22"/>
      <c r="E68" s="22"/>
      <c r="F68" s="22"/>
      <c r="G68" s="22"/>
      <c r="H68" s="22"/>
      <c r="I68" s="22"/>
      <c r="J68" s="22"/>
      <c r="K68" s="22"/>
    </row>
    <row r="69" s="59" customFormat="1" ht="20" customHeight="1" spans="1:11">
      <c r="A69" s="22"/>
      <c r="B69" s="22"/>
      <c r="C69" s="22"/>
      <c r="D69" s="22"/>
      <c r="E69" s="22"/>
      <c r="F69" s="22"/>
      <c r="G69" s="22"/>
      <c r="H69" s="22"/>
      <c r="I69" s="22"/>
      <c r="J69" s="22"/>
      <c r="K69" s="22"/>
    </row>
    <row r="70" s="59" customFormat="1" ht="20" customHeight="1" spans="1:11">
      <c r="A70" s="22"/>
      <c r="B70" s="22"/>
      <c r="C70" s="22"/>
      <c r="D70" s="22"/>
      <c r="E70" s="22"/>
      <c r="F70" s="22"/>
      <c r="G70" s="22"/>
      <c r="H70" s="22"/>
      <c r="I70" s="22"/>
      <c r="J70" s="22"/>
      <c r="K70" s="22"/>
    </row>
    <row r="71" s="59" customFormat="1" ht="20" customHeight="1" spans="1:11">
      <c r="A71" s="22"/>
      <c r="B71" s="22"/>
      <c r="C71" s="22"/>
      <c r="D71" s="22"/>
      <c r="E71" s="22"/>
      <c r="F71" s="22"/>
      <c r="G71" s="22"/>
      <c r="H71" s="22"/>
      <c r="I71" s="22"/>
      <c r="J71" s="22"/>
      <c r="K71" s="22"/>
    </row>
    <row r="72" s="59" customFormat="1" ht="20" customHeight="1" spans="1:11">
      <c r="A72" s="22"/>
      <c r="B72" s="22"/>
      <c r="C72" s="22"/>
      <c r="D72" s="22"/>
      <c r="E72" s="22"/>
      <c r="F72" s="22"/>
      <c r="G72" s="22"/>
      <c r="H72" s="22"/>
      <c r="I72" s="22"/>
      <c r="J72" s="22"/>
      <c r="K72" s="22"/>
    </row>
    <row r="73" s="59" customFormat="1" ht="20" customHeight="1" spans="1:11">
      <c r="A73" s="22"/>
      <c r="B73" s="22"/>
      <c r="C73" s="22"/>
      <c r="D73" s="22"/>
      <c r="E73" s="22"/>
      <c r="F73" s="22"/>
      <c r="G73" s="22"/>
      <c r="H73" s="22"/>
      <c r="I73" s="22"/>
      <c r="J73" s="22"/>
      <c r="K73" s="22"/>
    </row>
    <row r="74" s="59" customFormat="1" ht="20" customHeight="1" spans="1:11">
      <c r="A74" s="22"/>
      <c r="B74" s="22"/>
      <c r="C74" s="22"/>
      <c r="D74" s="22"/>
      <c r="E74" s="22"/>
      <c r="F74" s="22"/>
      <c r="G74" s="22"/>
      <c r="H74" s="22"/>
      <c r="I74" s="22"/>
      <c r="J74" s="22"/>
      <c r="K74" s="22"/>
    </row>
    <row r="75" s="59" customFormat="1" ht="20" customHeight="1" spans="1:11">
      <c r="A75" s="22"/>
      <c r="B75" s="22"/>
      <c r="C75" s="22"/>
      <c r="D75" s="22"/>
      <c r="E75" s="22"/>
      <c r="F75" s="22"/>
      <c r="G75" s="22"/>
      <c r="H75" s="22"/>
      <c r="I75" s="22"/>
      <c r="J75" s="22"/>
      <c r="K75" s="22"/>
    </row>
    <row r="76" s="59" customFormat="1" ht="20" customHeight="1" spans="1:11">
      <c r="A76" s="22"/>
      <c r="B76" s="22"/>
      <c r="C76" s="22"/>
      <c r="D76" s="22"/>
      <c r="E76" s="22"/>
      <c r="F76" s="22"/>
      <c r="G76" s="22"/>
      <c r="H76" s="22"/>
      <c r="I76" s="22"/>
      <c r="J76" s="22"/>
      <c r="K76" s="22"/>
    </row>
    <row r="77" s="59" customFormat="1" ht="20" customHeight="1" spans="1:11">
      <c r="A77" s="22"/>
      <c r="B77" s="22"/>
      <c r="C77" s="22"/>
      <c r="D77" s="22"/>
      <c r="E77" s="22"/>
      <c r="F77" s="22"/>
      <c r="G77" s="22"/>
      <c r="H77" s="22"/>
      <c r="I77" s="22"/>
      <c r="J77" s="22"/>
      <c r="K77" s="22"/>
    </row>
    <row r="78" s="59" customFormat="1" ht="20" customHeight="1" spans="1:11">
      <c r="A78" s="22"/>
      <c r="B78" s="22"/>
      <c r="C78" s="22"/>
      <c r="D78" s="22"/>
      <c r="E78" s="22"/>
      <c r="F78" s="22"/>
      <c r="G78" s="22"/>
      <c r="H78" s="22"/>
      <c r="I78" s="22"/>
      <c r="J78" s="22"/>
      <c r="K78" s="22"/>
    </row>
    <row r="79" s="59" customFormat="1" ht="20" customHeight="1" spans="1:11">
      <c r="A79" s="22"/>
      <c r="B79" s="22"/>
      <c r="C79" s="22"/>
      <c r="D79" s="22"/>
      <c r="E79" s="22"/>
      <c r="F79" s="22"/>
      <c r="G79" s="22"/>
      <c r="H79" s="22"/>
      <c r="I79" s="22"/>
      <c r="J79" s="22"/>
      <c r="K79" s="22"/>
    </row>
    <row r="80" s="59" customFormat="1" ht="20" customHeight="1" spans="1:11">
      <c r="A80" s="22"/>
      <c r="B80" s="22"/>
      <c r="C80" s="22"/>
      <c r="D80" s="22"/>
      <c r="E80" s="22"/>
      <c r="F80" s="22"/>
      <c r="G80" s="22"/>
      <c r="H80" s="22"/>
      <c r="I80" s="22"/>
      <c r="J80" s="22"/>
      <c r="K80" s="22"/>
    </row>
    <row r="81" s="59" customFormat="1" ht="20" customHeight="1" spans="1:11">
      <c r="A81" s="22"/>
      <c r="B81" s="22"/>
      <c r="C81" s="22"/>
      <c r="D81" s="22"/>
      <c r="E81" s="22"/>
      <c r="F81" s="22"/>
      <c r="G81" s="22"/>
      <c r="H81" s="22"/>
      <c r="I81" s="22"/>
      <c r="J81" s="22"/>
      <c r="K81" s="22"/>
    </row>
    <row r="82" s="59" customFormat="1" ht="20" customHeight="1" spans="1:11">
      <c r="A82" s="22"/>
      <c r="B82" s="22"/>
      <c r="C82" s="22"/>
      <c r="D82" s="22"/>
      <c r="E82" s="22"/>
      <c r="F82" s="22"/>
      <c r="G82" s="22"/>
      <c r="H82" s="22"/>
      <c r="I82" s="22"/>
      <c r="J82" s="22"/>
      <c r="K82" s="22"/>
    </row>
    <row r="83" s="59" customFormat="1" ht="20" customHeight="1" spans="1:11">
      <c r="A83" s="22"/>
      <c r="B83" s="22"/>
      <c r="C83" s="22"/>
      <c r="D83" s="22"/>
      <c r="E83" s="22"/>
      <c r="F83" s="22"/>
      <c r="G83" s="22"/>
      <c r="H83" s="22"/>
      <c r="I83" s="22"/>
      <c r="J83" s="22"/>
      <c r="K83" s="22"/>
    </row>
    <row r="84" s="59" customFormat="1" ht="20" customHeight="1" spans="1:11">
      <c r="A84" s="22"/>
      <c r="B84" s="22"/>
      <c r="C84" s="22"/>
      <c r="D84" s="22"/>
      <c r="E84" s="22"/>
      <c r="F84" s="22"/>
      <c r="G84" s="22"/>
      <c r="H84" s="22"/>
      <c r="I84" s="22"/>
      <c r="J84" s="22"/>
      <c r="K84" s="22"/>
    </row>
    <row r="85" s="59" customFormat="1" ht="20" customHeight="1" spans="1:11">
      <c r="A85" s="22"/>
      <c r="B85" s="22"/>
      <c r="C85" s="22"/>
      <c r="D85" s="22"/>
      <c r="E85" s="22"/>
      <c r="F85" s="22"/>
      <c r="G85" s="22"/>
      <c r="H85" s="22"/>
      <c r="I85" s="22"/>
      <c r="J85" s="22"/>
      <c r="K85" s="22"/>
    </row>
    <row r="86" s="59" customFormat="1" ht="20" customHeight="1" spans="1:11">
      <c r="A86" s="22"/>
      <c r="B86" s="22"/>
      <c r="C86" s="22"/>
      <c r="D86" s="22"/>
      <c r="E86" s="22"/>
      <c r="F86" s="22"/>
      <c r="G86" s="22"/>
      <c r="H86" s="22"/>
      <c r="I86" s="22"/>
      <c r="J86" s="22"/>
      <c r="K86" s="22"/>
    </row>
    <row r="87" s="59" customFormat="1" ht="20" customHeight="1" spans="1:11">
      <c r="A87" s="22"/>
      <c r="B87" s="22"/>
      <c r="C87" s="22"/>
      <c r="D87" s="22"/>
      <c r="E87" s="22"/>
      <c r="F87" s="22"/>
      <c r="G87" s="22"/>
      <c r="H87" s="22"/>
      <c r="I87" s="22"/>
      <c r="J87" s="22"/>
      <c r="K87" s="22"/>
    </row>
    <row r="88" s="59" customFormat="1" ht="20" customHeight="1" spans="1:11">
      <c r="A88" s="22"/>
      <c r="B88" s="22"/>
      <c r="C88" s="22"/>
      <c r="D88" s="22"/>
      <c r="E88" s="22"/>
      <c r="F88" s="22"/>
      <c r="G88" s="22"/>
      <c r="H88" s="22"/>
      <c r="I88" s="22"/>
      <c r="J88" s="22"/>
      <c r="K88" s="22"/>
    </row>
    <row r="89" s="59" customFormat="1" ht="20" customHeight="1" spans="1:11">
      <c r="A89" s="22"/>
      <c r="B89" s="22"/>
      <c r="C89" s="22"/>
      <c r="D89" s="22"/>
      <c r="E89" s="22"/>
      <c r="F89" s="22"/>
      <c r="G89" s="22"/>
      <c r="H89" s="22"/>
      <c r="I89" s="22"/>
      <c r="J89" s="22"/>
      <c r="K89" s="22"/>
    </row>
    <row r="90" s="59" customFormat="1" ht="20" customHeight="1" spans="1:11">
      <c r="A90" s="22"/>
      <c r="B90" s="22"/>
      <c r="C90" s="22"/>
      <c r="D90" s="22"/>
      <c r="E90" s="22"/>
      <c r="F90" s="22"/>
      <c r="G90" s="22"/>
      <c r="H90" s="22"/>
      <c r="I90" s="22"/>
      <c r="J90" s="22"/>
      <c r="K90" s="22"/>
    </row>
    <row r="91" s="59" customFormat="1" ht="20" customHeight="1" spans="1:11">
      <c r="A91" s="22"/>
      <c r="B91" s="22"/>
      <c r="C91" s="22"/>
      <c r="D91" s="22"/>
      <c r="E91" s="22"/>
      <c r="F91" s="22"/>
      <c r="G91" s="22"/>
      <c r="H91" s="22"/>
      <c r="I91" s="22"/>
      <c r="J91" s="22"/>
      <c r="K91" s="22"/>
    </row>
    <row r="92" s="59" customFormat="1" ht="20" customHeight="1" spans="1:11">
      <c r="A92" s="22"/>
      <c r="B92" s="22"/>
      <c r="C92" s="22"/>
      <c r="D92" s="22"/>
      <c r="E92" s="22"/>
      <c r="F92" s="22"/>
      <c r="G92" s="22"/>
      <c r="H92" s="22"/>
      <c r="I92" s="22"/>
      <c r="J92" s="22"/>
      <c r="K92" s="22"/>
    </row>
    <row r="93" s="59" customFormat="1" ht="20" customHeight="1" spans="1:11">
      <c r="A93" s="22"/>
      <c r="B93" s="22"/>
      <c r="C93" s="22"/>
      <c r="D93" s="22"/>
      <c r="E93" s="22"/>
      <c r="F93" s="22"/>
      <c r="G93" s="22"/>
      <c r="H93" s="22"/>
      <c r="I93" s="22"/>
      <c r="J93" s="22"/>
      <c r="K93" s="22"/>
    </row>
    <row r="94" s="59" customFormat="1" ht="20" customHeight="1" spans="1:11">
      <c r="A94" s="22"/>
      <c r="B94" s="22"/>
      <c r="C94" s="22"/>
      <c r="D94" s="22"/>
      <c r="E94" s="22"/>
      <c r="F94" s="22"/>
      <c r="G94" s="22"/>
      <c r="H94" s="22"/>
      <c r="I94" s="22"/>
      <c r="J94" s="22"/>
      <c r="K94" s="22"/>
    </row>
    <row r="95" s="59" customFormat="1" ht="20" customHeight="1" spans="1:11">
      <c r="A95" s="22"/>
      <c r="B95" s="22"/>
      <c r="C95" s="22"/>
      <c r="D95" s="22"/>
      <c r="E95" s="22"/>
      <c r="F95" s="22"/>
      <c r="G95" s="22"/>
      <c r="H95" s="22"/>
      <c r="I95" s="22"/>
      <c r="J95" s="22"/>
      <c r="K95" s="22"/>
    </row>
    <row r="96" s="59" customFormat="1" ht="20" customHeight="1" spans="1:11">
      <c r="A96" s="22"/>
      <c r="B96" s="22"/>
      <c r="C96" s="22"/>
      <c r="D96" s="22"/>
      <c r="E96" s="22"/>
      <c r="F96" s="22"/>
      <c r="G96" s="22"/>
      <c r="H96" s="22"/>
      <c r="I96" s="22"/>
      <c r="J96" s="22"/>
      <c r="K96" s="22"/>
    </row>
    <row r="97" s="59" customFormat="1" ht="20" customHeight="1" spans="1:11">
      <c r="A97" s="22"/>
      <c r="B97" s="22"/>
      <c r="C97" s="22"/>
      <c r="D97" s="22"/>
      <c r="E97" s="22"/>
      <c r="F97" s="22"/>
      <c r="G97" s="22"/>
      <c r="H97" s="22"/>
      <c r="I97" s="22"/>
      <c r="J97" s="22"/>
      <c r="K97" s="22"/>
    </row>
    <row r="98" s="59" customFormat="1" ht="20" customHeight="1" spans="1:11">
      <c r="A98" s="22"/>
      <c r="B98" s="22"/>
      <c r="C98" s="22"/>
      <c r="D98" s="22"/>
      <c r="E98" s="22"/>
      <c r="F98" s="22"/>
      <c r="G98" s="22"/>
      <c r="H98" s="22"/>
      <c r="I98" s="22"/>
      <c r="J98" s="22"/>
      <c r="K98" s="22"/>
    </row>
    <row r="99" s="59" customFormat="1" ht="20" customHeight="1" spans="1:11">
      <c r="A99" s="22"/>
      <c r="B99" s="22"/>
      <c r="C99" s="22"/>
      <c r="D99" s="22"/>
      <c r="E99" s="22"/>
      <c r="F99" s="22"/>
      <c r="G99" s="22"/>
      <c r="H99" s="22"/>
      <c r="I99" s="22"/>
      <c r="J99" s="22"/>
      <c r="K99" s="22"/>
    </row>
    <row r="100" s="59" customFormat="1" ht="20" customHeight="1" spans="1:11">
      <c r="A100" s="22"/>
      <c r="B100" s="22"/>
      <c r="C100" s="22"/>
      <c r="D100" s="22"/>
      <c r="E100" s="22"/>
      <c r="F100" s="22"/>
      <c r="G100" s="22"/>
      <c r="H100" s="22"/>
      <c r="I100" s="22"/>
      <c r="J100" s="22"/>
      <c r="K100" s="22"/>
    </row>
    <row r="101" s="59" customFormat="1" ht="20" customHeight="1" spans="1:11">
      <c r="A101" s="22"/>
      <c r="B101" s="22"/>
      <c r="C101" s="22"/>
      <c r="D101" s="22"/>
      <c r="E101" s="22"/>
      <c r="F101" s="22"/>
      <c r="G101" s="22"/>
      <c r="H101" s="22"/>
      <c r="I101" s="22"/>
      <c r="J101" s="22"/>
      <c r="K101" s="22"/>
    </row>
    <row r="102" s="59" customFormat="1" ht="20" customHeight="1" spans="1:11">
      <c r="A102" s="22"/>
      <c r="B102" s="22"/>
      <c r="C102" s="22"/>
      <c r="D102" s="22"/>
      <c r="E102" s="22"/>
      <c r="F102" s="22"/>
      <c r="G102" s="22"/>
      <c r="H102" s="22"/>
      <c r="I102" s="22"/>
      <c r="J102" s="22"/>
      <c r="K102" s="22"/>
    </row>
    <row r="103" s="59" customFormat="1" ht="20" customHeight="1" spans="1:11">
      <c r="A103" s="22"/>
      <c r="B103" s="22"/>
      <c r="C103" s="22"/>
      <c r="D103" s="22"/>
      <c r="E103" s="22"/>
      <c r="F103" s="22"/>
      <c r="G103" s="22"/>
      <c r="H103" s="22"/>
      <c r="I103" s="22"/>
      <c r="J103" s="22"/>
      <c r="K103" s="22"/>
    </row>
    <row r="104" s="59" customFormat="1" ht="20" customHeight="1" spans="1:11">
      <c r="A104" s="22"/>
      <c r="B104" s="22"/>
      <c r="C104" s="22"/>
      <c r="D104" s="22"/>
      <c r="E104" s="22"/>
      <c r="F104" s="22"/>
      <c r="G104" s="22"/>
      <c r="H104" s="22"/>
      <c r="I104" s="22"/>
      <c r="J104" s="22"/>
      <c r="K104" s="22"/>
    </row>
    <row r="105" s="59" customFormat="1" ht="20" customHeight="1" spans="1:11">
      <c r="A105" s="22"/>
      <c r="B105" s="22"/>
      <c r="C105" s="22"/>
      <c r="D105" s="22"/>
      <c r="E105" s="22"/>
      <c r="F105" s="22"/>
      <c r="G105" s="22"/>
      <c r="H105" s="22"/>
      <c r="I105" s="22"/>
      <c r="J105" s="22"/>
      <c r="K105" s="22"/>
    </row>
    <row r="106" s="59" customFormat="1" ht="20" customHeight="1" spans="1:11">
      <c r="A106" s="22"/>
      <c r="B106" s="22"/>
      <c r="C106" s="22"/>
      <c r="D106" s="22"/>
      <c r="E106" s="22"/>
      <c r="F106" s="22"/>
      <c r="G106" s="22"/>
      <c r="H106" s="22"/>
      <c r="I106" s="22"/>
      <c r="J106" s="22"/>
      <c r="K106" s="22"/>
    </row>
    <row r="107" s="59" customFormat="1" ht="20" customHeight="1" spans="1:11">
      <c r="A107" s="22"/>
      <c r="B107" s="22"/>
      <c r="C107" s="22"/>
      <c r="D107" s="22"/>
      <c r="E107" s="22"/>
      <c r="F107" s="22"/>
      <c r="G107" s="22"/>
      <c r="H107" s="22"/>
      <c r="I107" s="22"/>
      <c r="J107" s="22"/>
      <c r="K107" s="22"/>
    </row>
    <row r="108" s="59" customFormat="1" ht="20" customHeight="1" spans="1:11">
      <c r="A108" s="22"/>
      <c r="B108" s="22"/>
      <c r="C108" s="22"/>
      <c r="D108" s="22"/>
      <c r="E108" s="22"/>
      <c r="F108" s="22"/>
      <c r="G108" s="22"/>
      <c r="H108" s="22"/>
      <c r="I108" s="22"/>
      <c r="J108" s="22"/>
      <c r="K108" s="22"/>
    </row>
    <row r="109" s="59" customFormat="1" ht="20" customHeight="1" spans="1:11">
      <c r="A109" s="22"/>
      <c r="B109" s="22"/>
      <c r="C109" s="22"/>
      <c r="D109" s="22"/>
      <c r="E109" s="22"/>
      <c r="F109" s="22"/>
      <c r="G109" s="22"/>
      <c r="H109" s="22"/>
      <c r="I109" s="22"/>
      <c r="J109" s="22"/>
      <c r="K109" s="22"/>
    </row>
    <row r="110" s="59" customFormat="1" ht="20" customHeight="1" spans="1:11">
      <c r="A110" s="22"/>
      <c r="B110" s="22"/>
      <c r="C110" s="22"/>
      <c r="D110" s="22"/>
      <c r="E110" s="22"/>
      <c r="F110" s="22"/>
      <c r="G110" s="22"/>
      <c r="H110" s="22"/>
      <c r="I110" s="22"/>
      <c r="J110" s="22"/>
      <c r="K110" s="22"/>
    </row>
    <row r="111" s="59" customFormat="1" ht="20" customHeight="1" spans="1:11">
      <c r="A111" s="22"/>
      <c r="B111" s="22"/>
      <c r="C111" s="22"/>
      <c r="D111" s="22"/>
      <c r="E111" s="22"/>
      <c r="F111" s="22"/>
      <c r="G111" s="22"/>
      <c r="H111" s="22"/>
      <c r="I111" s="22"/>
      <c r="J111" s="22"/>
      <c r="K111" s="22"/>
    </row>
    <row r="112" s="59" customFormat="1" ht="20" customHeight="1" spans="1:11">
      <c r="A112" s="22"/>
      <c r="B112" s="22"/>
      <c r="C112" s="22"/>
      <c r="D112" s="22"/>
      <c r="E112" s="22"/>
      <c r="F112" s="22"/>
      <c r="G112" s="22"/>
      <c r="H112" s="22"/>
      <c r="I112" s="22"/>
      <c r="J112" s="22"/>
      <c r="K112" s="22"/>
    </row>
    <row r="113" s="59" customFormat="1" ht="20" customHeight="1" spans="1:11">
      <c r="A113" s="22"/>
      <c r="B113" s="22"/>
      <c r="C113" s="22"/>
      <c r="D113" s="22"/>
      <c r="E113" s="22"/>
      <c r="F113" s="22"/>
      <c r="G113" s="22"/>
      <c r="H113" s="22"/>
      <c r="I113" s="22"/>
      <c r="J113" s="22"/>
      <c r="K113" s="22"/>
    </row>
    <row r="114" s="59" customFormat="1" ht="20" customHeight="1" spans="1:11">
      <c r="A114" s="22"/>
      <c r="B114" s="22"/>
      <c r="C114" s="22"/>
      <c r="D114" s="22"/>
      <c r="E114" s="22"/>
      <c r="F114" s="22"/>
      <c r="G114" s="22"/>
      <c r="H114" s="22"/>
      <c r="I114" s="22"/>
      <c r="J114" s="22"/>
      <c r="K114" s="22"/>
    </row>
    <row r="115" s="59" customFormat="1" ht="20" customHeight="1" spans="1:11">
      <c r="A115" s="22"/>
      <c r="B115" s="22"/>
      <c r="C115" s="22"/>
      <c r="D115" s="22"/>
      <c r="E115" s="22"/>
      <c r="F115" s="22"/>
      <c r="G115" s="22"/>
      <c r="H115" s="22"/>
      <c r="I115" s="22"/>
      <c r="J115" s="22"/>
      <c r="K115" s="22"/>
    </row>
    <row r="116" s="59" customFormat="1" ht="20" customHeight="1" spans="1:11">
      <c r="A116" s="22"/>
      <c r="B116" s="22"/>
      <c r="C116" s="22"/>
      <c r="D116" s="22"/>
      <c r="E116" s="22"/>
      <c r="F116" s="22"/>
      <c r="G116" s="22"/>
      <c r="H116" s="22"/>
      <c r="I116" s="22"/>
      <c r="J116" s="22"/>
      <c r="K116" s="22"/>
    </row>
    <row r="117" s="59" customFormat="1" ht="20" customHeight="1" spans="1:11">
      <c r="A117" s="22"/>
      <c r="B117" s="22"/>
      <c r="C117" s="22"/>
      <c r="D117" s="22"/>
      <c r="E117" s="22"/>
      <c r="F117" s="22"/>
      <c r="G117" s="22"/>
      <c r="H117" s="22"/>
      <c r="I117" s="22"/>
      <c r="J117" s="22"/>
      <c r="K117" s="22"/>
    </row>
    <row r="118" s="59" customFormat="1" ht="20" customHeight="1" spans="1:11">
      <c r="A118" s="22"/>
      <c r="B118" s="22"/>
      <c r="C118" s="22"/>
      <c r="D118" s="22"/>
      <c r="E118" s="22"/>
      <c r="F118" s="22"/>
      <c r="G118" s="22"/>
      <c r="H118" s="22"/>
      <c r="I118" s="22"/>
      <c r="J118" s="22"/>
      <c r="K118" s="22"/>
    </row>
    <row r="119" s="59" customFormat="1" ht="20" customHeight="1" spans="1:11">
      <c r="A119" s="22"/>
      <c r="B119" s="22"/>
      <c r="C119" s="22"/>
      <c r="D119" s="22"/>
      <c r="E119" s="22"/>
      <c r="F119" s="22"/>
      <c r="G119" s="22"/>
      <c r="H119" s="22"/>
      <c r="I119" s="22"/>
      <c r="J119" s="22"/>
      <c r="K119" s="22"/>
    </row>
    <row r="120" s="59" customFormat="1" ht="20" customHeight="1" spans="1:11">
      <c r="A120" s="22"/>
      <c r="B120" s="22"/>
      <c r="C120" s="22"/>
      <c r="D120" s="22"/>
      <c r="E120" s="22"/>
      <c r="F120" s="22"/>
      <c r="G120" s="22"/>
      <c r="H120" s="22"/>
      <c r="I120" s="22"/>
      <c r="J120" s="22"/>
      <c r="K120" s="22"/>
    </row>
    <row r="121" s="59" customFormat="1" ht="20" customHeight="1" spans="1:11">
      <c r="A121" s="22"/>
      <c r="B121" s="22"/>
      <c r="C121" s="22"/>
      <c r="D121" s="22"/>
      <c r="E121" s="22"/>
      <c r="F121" s="22"/>
      <c r="G121" s="22"/>
      <c r="H121" s="22"/>
      <c r="I121" s="22"/>
      <c r="J121" s="22"/>
      <c r="K121" s="22"/>
    </row>
    <row r="122" s="59" customFormat="1" ht="20" customHeight="1" spans="1:11">
      <c r="A122" s="22"/>
      <c r="B122" s="22"/>
      <c r="C122" s="22"/>
      <c r="D122" s="22"/>
      <c r="E122" s="22"/>
      <c r="F122" s="22"/>
      <c r="G122" s="22"/>
      <c r="H122" s="22"/>
      <c r="I122" s="22"/>
      <c r="J122" s="22"/>
      <c r="K122" s="22"/>
    </row>
    <row r="123" s="59" customFormat="1" ht="20" customHeight="1" spans="1:11">
      <c r="A123" s="22"/>
      <c r="B123" s="22"/>
      <c r="C123" s="22"/>
      <c r="D123" s="22"/>
      <c r="E123" s="22"/>
      <c r="F123" s="22"/>
      <c r="G123" s="22"/>
      <c r="H123" s="22"/>
      <c r="I123" s="22"/>
      <c r="J123" s="22"/>
      <c r="K123" s="22"/>
    </row>
    <row r="124" s="59" customFormat="1" ht="20" customHeight="1" spans="1:11">
      <c r="A124" s="22"/>
      <c r="B124" s="22"/>
      <c r="C124" s="22"/>
      <c r="D124" s="22"/>
      <c r="E124" s="22"/>
      <c r="F124" s="22"/>
      <c r="G124" s="22"/>
      <c r="H124" s="22"/>
      <c r="I124" s="22"/>
      <c r="J124" s="22"/>
      <c r="K124" s="22"/>
    </row>
    <row r="125" s="59" customFormat="1" ht="20" customHeight="1" spans="1:11">
      <c r="A125" s="22"/>
      <c r="B125" s="22"/>
      <c r="C125" s="22"/>
      <c r="D125" s="22"/>
      <c r="E125" s="22"/>
      <c r="F125" s="22"/>
      <c r="G125" s="22"/>
      <c r="H125" s="22"/>
      <c r="I125" s="22"/>
      <c r="J125" s="22"/>
      <c r="K125" s="22"/>
    </row>
    <row r="126" s="59" customFormat="1" ht="20" customHeight="1" spans="1:11">
      <c r="A126" s="22"/>
      <c r="B126" s="22"/>
      <c r="C126" s="22"/>
      <c r="D126" s="22"/>
      <c r="E126" s="22"/>
      <c r="F126" s="22"/>
      <c r="G126" s="22"/>
      <c r="H126" s="22"/>
      <c r="I126" s="22"/>
      <c r="J126" s="22"/>
      <c r="K126" s="22"/>
    </row>
    <row r="127" s="59" customFormat="1" ht="20" customHeight="1" spans="1:11">
      <c r="A127" s="22"/>
      <c r="B127" s="22"/>
      <c r="C127" s="22"/>
      <c r="D127" s="22"/>
      <c r="E127" s="22"/>
      <c r="F127" s="22"/>
      <c r="G127" s="22"/>
      <c r="H127" s="22"/>
      <c r="I127" s="22"/>
      <c r="J127" s="22"/>
      <c r="K127" s="22"/>
    </row>
    <row r="128" s="59" customFormat="1" ht="20" customHeight="1" spans="1:11">
      <c r="A128" s="22"/>
      <c r="B128" s="22"/>
      <c r="C128" s="22"/>
      <c r="D128" s="22"/>
      <c r="E128" s="22"/>
      <c r="F128" s="22"/>
      <c r="G128" s="22"/>
      <c r="H128" s="22"/>
      <c r="I128" s="22"/>
      <c r="J128" s="22"/>
      <c r="K128" s="22"/>
    </row>
    <row r="129" s="59" customFormat="1" ht="20" customHeight="1" spans="1:11">
      <c r="A129" s="22"/>
      <c r="B129" s="22"/>
      <c r="C129" s="22"/>
      <c r="D129" s="22"/>
      <c r="E129" s="22"/>
      <c r="F129" s="22"/>
      <c r="G129" s="22"/>
      <c r="H129" s="22"/>
      <c r="I129" s="22"/>
      <c r="J129" s="22"/>
      <c r="K129" s="22"/>
    </row>
    <row r="130" s="59" customFormat="1" ht="20" customHeight="1" spans="1:11">
      <c r="A130" s="22"/>
      <c r="B130" s="22"/>
      <c r="C130" s="22"/>
      <c r="D130" s="22"/>
      <c r="E130" s="22"/>
      <c r="F130" s="22"/>
      <c r="G130" s="22"/>
      <c r="H130" s="22"/>
      <c r="I130" s="22"/>
      <c r="J130" s="22"/>
      <c r="K130" s="22"/>
    </row>
    <row r="131" s="59" customFormat="1" ht="20" customHeight="1" spans="1:11">
      <c r="A131" s="22"/>
      <c r="B131" s="22"/>
      <c r="C131" s="22"/>
      <c r="D131" s="22"/>
      <c r="E131" s="22"/>
      <c r="F131" s="22"/>
      <c r="G131" s="22"/>
      <c r="H131" s="22"/>
      <c r="I131" s="22"/>
      <c r="J131" s="22"/>
      <c r="K131" s="22"/>
    </row>
    <row r="132" s="59" customFormat="1" ht="20" customHeight="1" spans="1:11">
      <c r="A132" s="22"/>
      <c r="B132" s="22"/>
      <c r="C132" s="22"/>
      <c r="D132" s="22"/>
      <c r="E132" s="22"/>
      <c r="F132" s="22"/>
      <c r="G132" s="22"/>
      <c r="H132" s="22"/>
      <c r="I132" s="22"/>
      <c r="J132" s="22"/>
      <c r="K132" s="22"/>
    </row>
    <row r="133" s="59" customFormat="1" ht="20" customHeight="1" spans="1:11">
      <c r="A133" s="22"/>
      <c r="B133" s="22"/>
      <c r="C133" s="22"/>
      <c r="D133" s="22"/>
      <c r="E133" s="22"/>
      <c r="F133" s="22"/>
      <c r="G133" s="22"/>
      <c r="H133" s="22"/>
      <c r="I133" s="22"/>
      <c r="J133" s="22"/>
      <c r="K133" s="22"/>
    </row>
    <row r="134" s="59" customFormat="1" ht="20" customHeight="1" spans="1:11">
      <c r="A134" s="22"/>
      <c r="B134" s="22"/>
      <c r="C134" s="22"/>
      <c r="D134" s="22"/>
      <c r="E134" s="22"/>
      <c r="F134" s="22"/>
      <c r="G134" s="22"/>
      <c r="H134" s="22"/>
      <c r="I134" s="22"/>
      <c r="J134" s="22"/>
      <c r="K134" s="22"/>
    </row>
    <row r="135" s="59" customFormat="1" ht="20" customHeight="1" spans="1:11">
      <c r="A135" s="22"/>
      <c r="B135" s="22"/>
      <c r="C135" s="22"/>
      <c r="D135" s="22"/>
      <c r="E135" s="22"/>
      <c r="F135" s="22"/>
      <c r="G135" s="22"/>
      <c r="H135" s="22"/>
      <c r="I135" s="22"/>
      <c r="J135" s="22"/>
      <c r="K135" s="22"/>
    </row>
    <row r="136" s="59" customFormat="1" ht="20" customHeight="1" spans="1:11">
      <c r="A136" s="22"/>
      <c r="B136" s="22"/>
      <c r="C136" s="22"/>
      <c r="D136" s="22"/>
      <c r="E136" s="22"/>
      <c r="F136" s="22"/>
      <c r="G136" s="22"/>
      <c r="H136" s="22"/>
      <c r="I136" s="22"/>
      <c r="J136" s="22"/>
      <c r="K136" s="22"/>
    </row>
    <row r="137" s="59" customFormat="1" ht="20" customHeight="1" spans="1:11">
      <c r="A137" s="22"/>
      <c r="B137" s="22"/>
      <c r="C137" s="22"/>
      <c r="D137" s="22"/>
      <c r="E137" s="22"/>
      <c r="F137" s="22"/>
      <c r="G137" s="22"/>
      <c r="H137" s="22"/>
      <c r="I137" s="22"/>
      <c r="J137" s="22"/>
      <c r="K137" s="22"/>
    </row>
    <row r="138" s="59" customFormat="1" ht="20" customHeight="1" spans="1:11">
      <c r="A138" s="22"/>
      <c r="B138" s="22"/>
      <c r="C138" s="22"/>
      <c r="D138" s="22"/>
      <c r="E138" s="22"/>
      <c r="F138" s="22"/>
      <c r="G138" s="22"/>
      <c r="H138" s="22"/>
      <c r="I138" s="22"/>
      <c r="J138" s="22"/>
      <c r="K138" s="22"/>
    </row>
    <row r="139" s="59" customFormat="1" ht="20" customHeight="1" spans="1:11">
      <c r="A139" s="22"/>
      <c r="B139" s="22"/>
      <c r="C139" s="22"/>
      <c r="D139" s="22"/>
      <c r="E139" s="22"/>
      <c r="F139" s="22"/>
      <c r="G139" s="22"/>
      <c r="H139" s="22"/>
      <c r="I139" s="22"/>
      <c r="J139" s="22"/>
      <c r="K139" s="22"/>
    </row>
    <row r="140" s="59" customFormat="1" ht="20" customHeight="1" spans="1:11">
      <c r="A140" s="22"/>
      <c r="B140" s="22"/>
      <c r="C140" s="22"/>
      <c r="D140" s="22"/>
      <c r="E140" s="22"/>
      <c r="F140" s="22"/>
      <c r="G140" s="22"/>
      <c r="H140" s="22"/>
      <c r="I140" s="22"/>
      <c r="J140" s="22"/>
      <c r="K140" s="22"/>
    </row>
    <row r="141" s="59" customFormat="1" ht="20" customHeight="1" spans="1:11">
      <c r="A141" s="22"/>
      <c r="B141" s="22"/>
      <c r="C141" s="22"/>
      <c r="D141" s="22"/>
      <c r="E141" s="22"/>
      <c r="F141" s="22"/>
      <c r="G141" s="22"/>
      <c r="H141" s="22"/>
      <c r="I141" s="22"/>
      <c r="J141" s="22"/>
      <c r="K141" s="22"/>
    </row>
    <row r="142" s="59" customFormat="1" ht="20" customHeight="1" spans="1:11">
      <c r="A142" s="22"/>
      <c r="B142" s="22"/>
      <c r="C142" s="22"/>
      <c r="D142" s="22"/>
      <c r="E142" s="22"/>
      <c r="F142" s="22"/>
      <c r="G142" s="22"/>
      <c r="H142" s="22"/>
      <c r="I142" s="22"/>
      <c r="J142" s="22"/>
      <c r="K142" s="22"/>
    </row>
    <row r="143" s="59" customFormat="1" ht="20" customHeight="1" spans="1:11">
      <c r="A143" s="22"/>
      <c r="B143" s="22"/>
      <c r="C143" s="22"/>
      <c r="D143" s="22"/>
      <c r="E143" s="22"/>
      <c r="F143" s="22"/>
      <c r="G143" s="22"/>
      <c r="H143" s="22"/>
      <c r="I143" s="22"/>
      <c r="J143" s="22"/>
      <c r="K143" s="22"/>
    </row>
    <row r="144" s="59" customFormat="1" ht="20" customHeight="1" spans="1:11">
      <c r="A144" s="22"/>
      <c r="B144" s="22"/>
      <c r="C144" s="22"/>
      <c r="D144" s="22"/>
      <c r="E144" s="22"/>
      <c r="F144" s="22"/>
      <c r="G144" s="22"/>
      <c r="H144" s="22"/>
      <c r="I144" s="22"/>
      <c r="J144" s="22"/>
      <c r="K144" s="22"/>
    </row>
    <row r="145" s="59" customFormat="1" ht="20" customHeight="1" spans="1:11">
      <c r="A145" s="22"/>
      <c r="B145" s="22"/>
      <c r="C145" s="22"/>
      <c r="D145" s="22"/>
      <c r="E145" s="22"/>
      <c r="F145" s="22"/>
      <c r="G145" s="22"/>
      <c r="H145" s="22"/>
      <c r="I145" s="22"/>
      <c r="J145" s="22"/>
      <c r="K145" s="22"/>
    </row>
    <row r="146" s="59" customFormat="1" ht="20" customHeight="1" spans="1:11">
      <c r="A146" s="22"/>
      <c r="B146" s="22"/>
      <c r="C146" s="22"/>
      <c r="D146" s="22"/>
      <c r="E146" s="22"/>
      <c r="F146" s="22"/>
      <c r="G146" s="22"/>
      <c r="H146" s="22"/>
      <c r="I146" s="22"/>
      <c r="J146" s="22"/>
      <c r="K146" s="22"/>
    </row>
    <row r="147" s="59" customFormat="1" ht="20" customHeight="1" spans="1:11">
      <c r="A147" s="22"/>
      <c r="B147" s="22"/>
      <c r="C147" s="22"/>
      <c r="D147" s="22"/>
      <c r="E147" s="22"/>
      <c r="F147" s="22"/>
      <c r="G147" s="22"/>
      <c r="H147" s="22"/>
      <c r="I147" s="22"/>
      <c r="J147" s="22"/>
      <c r="K147" s="22"/>
    </row>
    <row r="148" s="59" customFormat="1" ht="20" customHeight="1" spans="1:11">
      <c r="A148" s="22"/>
      <c r="B148" s="22"/>
      <c r="C148" s="22"/>
      <c r="D148" s="22"/>
      <c r="E148" s="22"/>
      <c r="F148" s="22"/>
      <c r="G148" s="22"/>
      <c r="H148" s="22"/>
      <c r="I148" s="22"/>
      <c r="J148" s="22"/>
      <c r="K148" s="22"/>
    </row>
    <row r="149" s="59" customFormat="1" ht="20" customHeight="1" spans="1:11">
      <c r="A149" s="22"/>
      <c r="B149" s="22"/>
      <c r="C149" s="22"/>
      <c r="D149" s="22"/>
      <c r="E149" s="22"/>
      <c r="F149" s="22"/>
      <c r="G149" s="22"/>
      <c r="H149" s="22"/>
      <c r="I149" s="22"/>
      <c r="J149" s="22"/>
      <c r="K149" s="22"/>
    </row>
    <row r="150" s="59" customFormat="1" ht="20" customHeight="1" spans="1:11">
      <c r="A150" s="22"/>
      <c r="B150" s="22"/>
      <c r="C150" s="22"/>
      <c r="D150" s="22"/>
      <c r="E150" s="22"/>
      <c r="F150" s="22"/>
      <c r="G150" s="22"/>
      <c r="H150" s="22"/>
      <c r="I150" s="22"/>
      <c r="J150" s="22"/>
      <c r="K150" s="22"/>
    </row>
    <row r="151" s="59" customFormat="1" ht="20" customHeight="1" spans="1:11">
      <c r="A151" s="22"/>
      <c r="B151" s="22"/>
      <c r="C151" s="22"/>
      <c r="D151" s="22"/>
      <c r="E151" s="22"/>
      <c r="F151" s="22"/>
      <c r="G151" s="22"/>
      <c r="H151" s="22"/>
      <c r="I151" s="22"/>
      <c r="J151" s="22"/>
      <c r="K151" s="22"/>
    </row>
    <row r="152" s="59" customFormat="1" ht="20" customHeight="1" spans="1:11">
      <c r="A152" s="22"/>
      <c r="B152" s="22"/>
      <c r="C152" s="22"/>
      <c r="D152" s="22"/>
      <c r="E152" s="22"/>
      <c r="F152" s="22"/>
      <c r="G152" s="22"/>
      <c r="H152" s="22"/>
      <c r="I152" s="22"/>
      <c r="J152" s="22"/>
      <c r="K152" s="22"/>
    </row>
    <row r="153" s="59" customFormat="1" ht="20" customHeight="1" spans="1:11">
      <c r="A153" s="22"/>
      <c r="B153" s="22"/>
      <c r="C153" s="22"/>
      <c r="D153" s="22"/>
      <c r="E153" s="22"/>
      <c r="F153" s="22"/>
      <c r="G153" s="22"/>
      <c r="H153" s="22"/>
      <c r="I153" s="22"/>
      <c r="J153" s="22"/>
      <c r="K153" s="22"/>
    </row>
    <row r="154" s="59" customFormat="1" ht="20" customHeight="1" spans="1:11">
      <c r="A154" s="22"/>
      <c r="B154" s="22"/>
      <c r="C154" s="22"/>
      <c r="D154" s="22"/>
      <c r="E154" s="22"/>
      <c r="F154" s="22"/>
      <c r="G154" s="22"/>
      <c r="H154" s="22"/>
      <c r="I154" s="22"/>
      <c r="J154" s="22"/>
      <c r="K154" s="22"/>
    </row>
    <row r="155" s="59" customFormat="1" ht="20" customHeight="1" spans="1:11">
      <c r="A155" s="22"/>
      <c r="B155" s="22"/>
      <c r="C155" s="22"/>
      <c r="D155" s="22"/>
      <c r="E155" s="22"/>
      <c r="F155" s="22"/>
      <c r="G155" s="22"/>
      <c r="H155" s="22"/>
      <c r="I155" s="22"/>
      <c r="J155" s="22"/>
      <c r="K155" s="22"/>
    </row>
    <row r="156" s="59" customFormat="1" ht="20" customHeight="1" spans="1:11">
      <c r="A156" s="22"/>
      <c r="B156" s="22"/>
      <c r="C156" s="22"/>
      <c r="D156" s="22"/>
      <c r="E156" s="22"/>
      <c r="F156" s="22"/>
      <c r="G156" s="22"/>
      <c r="H156" s="22"/>
      <c r="I156" s="22"/>
      <c r="J156" s="22"/>
      <c r="K156" s="22"/>
    </row>
    <row r="157" s="59" customFormat="1" ht="20" customHeight="1" spans="1:11">
      <c r="A157" s="22"/>
      <c r="B157" s="22"/>
      <c r="C157" s="22"/>
      <c r="D157" s="22"/>
      <c r="E157" s="22"/>
      <c r="F157" s="22"/>
      <c r="G157" s="22"/>
      <c r="H157" s="22"/>
      <c r="I157" s="22"/>
      <c r="J157" s="22"/>
      <c r="K157" s="22"/>
    </row>
    <row r="158" s="59" customFormat="1" ht="20" customHeight="1" spans="1:11">
      <c r="A158" s="22"/>
      <c r="B158" s="22"/>
      <c r="C158" s="22"/>
      <c r="D158" s="22"/>
      <c r="E158" s="22"/>
      <c r="F158" s="22"/>
      <c r="G158" s="22"/>
      <c r="H158" s="22"/>
      <c r="I158" s="22"/>
      <c r="J158" s="22"/>
      <c r="K158" s="22"/>
    </row>
    <row r="159" s="59" customFormat="1" ht="20" customHeight="1" spans="1:11">
      <c r="A159" s="22"/>
      <c r="B159" s="22"/>
      <c r="C159" s="22"/>
      <c r="D159" s="22"/>
      <c r="E159" s="22"/>
      <c r="F159" s="22"/>
      <c r="G159" s="22"/>
      <c r="H159" s="22"/>
      <c r="I159" s="22"/>
      <c r="J159" s="22"/>
      <c r="K159" s="22"/>
    </row>
    <row r="160" s="59" customFormat="1" ht="20" customHeight="1" spans="1:11">
      <c r="A160" s="22"/>
      <c r="B160" s="22"/>
      <c r="C160" s="22"/>
      <c r="D160" s="22"/>
      <c r="E160" s="22"/>
      <c r="F160" s="22"/>
      <c r="G160" s="22"/>
      <c r="H160" s="22"/>
      <c r="I160" s="22"/>
      <c r="J160" s="22"/>
      <c r="K160" s="22"/>
    </row>
    <row r="161" s="59" customFormat="1" ht="20" customHeight="1" spans="1:11">
      <c r="A161" s="22"/>
      <c r="B161" s="22"/>
      <c r="C161" s="22"/>
      <c r="D161" s="22"/>
      <c r="E161" s="22"/>
      <c r="F161" s="22"/>
      <c r="G161" s="22"/>
      <c r="H161" s="22"/>
      <c r="I161" s="22"/>
      <c r="J161" s="22"/>
      <c r="K161" s="22"/>
    </row>
    <row r="162" s="59" customFormat="1" ht="20" customHeight="1" spans="1:11">
      <c r="A162" s="22"/>
      <c r="B162" s="22"/>
      <c r="C162" s="22"/>
      <c r="D162" s="22"/>
      <c r="E162" s="22"/>
      <c r="F162" s="22"/>
      <c r="G162" s="22"/>
      <c r="H162" s="22"/>
      <c r="I162" s="22"/>
      <c r="J162" s="22"/>
      <c r="K162" s="22"/>
    </row>
    <row r="163" s="59" customFormat="1" ht="20" customHeight="1" spans="1:11">
      <c r="A163" s="22"/>
      <c r="B163" s="22"/>
      <c r="C163" s="22"/>
      <c r="D163" s="22"/>
      <c r="E163" s="22"/>
      <c r="F163" s="22"/>
      <c r="G163" s="22"/>
      <c r="H163" s="22"/>
      <c r="I163" s="22"/>
      <c r="J163" s="22"/>
      <c r="K163" s="22"/>
    </row>
    <row r="164" s="59" customFormat="1" ht="20" customHeight="1" spans="1:11">
      <c r="A164" s="22"/>
      <c r="B164" s="22"/>
      <c r="C164" s="22"/>
      <c r="D164" s="22"/>
      <c r="E164" s="22"/>
      <c r="F164" s="22"/>
      <c r="G164" s="22"/>
      <c r="H164" s="22"/>
      <c r="I164" s="22"/>
      <c r="J164" s="22"/>
      <c r="K164" s="22"/>
    </row>
    <row r="165" s="59" customFormat="1" ht="20" customHeight="1" spans="1:11">
      <c r="A165" s="22"/>
      <c r="B165" s="22"/>
      <c r="C165" s="22"/>
      <c r="D165" s="22"/>
      <c r="E165" s="22"/>
      <c r="F165" s="22"/>
      <c r="G165" s="22"/>
      <c r="H165" s="22"/>
      <c r="I165" s="22"/>
      <c r="J165" s="22"/>
      <c r="K165" s="22"/>
    </row>
    <row r="166" s="59" customFormat="1" ht="20" customHeight="1" spans="1:11">
      <c r="A166" s="22"/>
      <c r="B166" s="22"/>
      <c r="C166" s="22"/>
      <c r="D166" s="22"/>
      <c r="E166" s="22"/>
      <c r="F166" s="22"/>
      <c r="G166" s="22"/>
      <c r="H166" s="22"/>
      <c r="I166" s="22"/>
      <c r="J166" s="22"/>
      <c r="K166" s="22"/>
    </row>
    <row r="167" s="59" customFormat="1" ht="20" customHeight="1" spans="1:11">
      <c r="A167" s="22"/>
      <c r="B167" s="22"/>
      <c r="C167" s="22"/>
      <c r="D167" s="22"/>
      <c r="E167" s="22"/>
      <c r="F167" s="22"/>
      <c r="G167" s="22"/>
      <c r="H167" s="22"/>
      <c r="I167" s="22"/>
      <c r="J167" s="22"/>
      <c r="K167" s="22"/>
    </row>
    <row r="168" s="59" customFormat="1" ht="20" customHeight="1" spans="1:11">
      <c r="A168" s="22"/>
      <c r="B168" s="22"/>
      <c r="C168" s="22"/>
      <c r="D168" s="22"/>
      <c r="E168" s="22"/>
      <c r="F168" s="22"/>
      <c r="G168" s="22"/>
      <c r="H168" s="22"/>
      <c r="I168" s="22"/>
      <c r="J168" s="22"/>
      <c r="K168" s="22"/>
    </row>
    <row r="169" s="59" customFormat="1" ht="20" customHeight="1" spans="1:11">
      <c r="A169" s="22"/>
      <c r="B169" s="22"/>
      <c r="C169" s="22"/>
      <c r="D169" s="22"/>
      <c r="E169" s="22"/>
      <c r="F169" s="22"/>
      <c r="G169" s="22"/>
      <c r="H169" s="22"/>
      <c r="I169" s="22"/>
      <c r="J169" s="22"/>
      <c r="K169" s="22"/>
    </row>
    <row r="170" s="59" customFormat="1" ht="20" customHeight="1" spans="1:11">
      <c r="A170" s="22"/>
      <c r="B170" s="22"/>
      <c r="C170" s="22"/>
      <c r="D170" s="22"/>
      <c r="E170" s="22"/>
      <c r="F170" s="22"/>
      <c r="G170" s="22"/>
      <c r="H170" s="22"/>
      <c r="I170" s="22"/>
      <c r="J170" s="22"/>
      <c r="K170" s="22"/>
    </row>
    <row r="171" s="59" customFormat="1" ht="20" customHeight="1" spans="1:11">
      <c r="A171" s="22"/>
      <c r="B171" s="22"/>
      <c r="C171" s="22"/>
      <c r="D171" s="22"/>
      <c r="E171" s="22"/>
      <c r="F171" s="22"/>
      <c r="G171" s="22"/>
      <c r="H171" s="22"/>
      <c r="I171" s="22"/>
      <c r="J171" s="22"/>
      <c r="K171" s="22"/>
    </row>
    <row r="172" s="59" customFormat="1" ht="20" customHeight="1" spans="1:11">
      <c r="A172" s="22"/>
      <c r="B172" s="22"/>
      <c r="C172" s="22"/>
      <c r="D172" s="22"/>
      <c r="E172" s="22"/>
      <c r="F172" s="22"/>
      <c r="G172" s="22"/>
      <c r="H172" s="22"/>
      <c r="I172" s="22"/>
      <c r="J172" s="22"/>
      <c r="K172" s="22"/>
    </row>
    <row r="173" s="59" customFormat="1" ht="20" customHeight="1" spans="1:11">
      <c r="A173" s="22"/>
      <c r="B173" s="22"/>
      <c r="C173" s="22"/>
      <c r="D173" s="22"/>
      <c r="E173" s="22"/>
      <c r="F173" s="22"/>
      <c r="G173" s="22"/>
      <c r="H173" s="22"/>
      <c r="I173" s="22"/>
      <c r="J173" s="22"/>
      <c r="K173" s="22"/>
    </row>
    <row r="174" s="59" customFormat="1" ht="20" customHeight="1" spans="1:11">
      <c r="A174" s="22"/>
      <c r="B174" s="22"/>
      <c r="C174" s="22"/>
      <c r="D174" s="22"/>
      <c r="E174" s="22"/>
      <c r="F174" s="22"/>
      <c r="G174" s="22"/>
      <c r="H174" s="22"/>
      <c r="I174" s="22"/>
      <c r="J174" s="22"/>
      <c r="K174" s="22"/>
    </row>
    <row r="175" s="59" customFormat="1" ht="20" customHeight="1" spans="1:11">
      <c r="A175" s="22"/>
      <c r="B175" s="22"/>
      <c r="C175" s="22"/>
      <c r="D175" s="22"/>
      <c r="E175" s="22"/>
      <c r="F175" s="22"/>
      <c r="G175" s="22"/>
      <c r="H175" s="22"/>
      <c r="I175" s="22"/>
      <c r="J175" s="22"/>
      <c r="K175" s="22"/>
    </row>
    <row r="176" s="59" customFormat="1" ht="20" customHeight="1" spans="1:11">
      <c r="A176" s="22"/>
      <c r="B176" s="22"/>
      <c r="C176" s="22"/>
      <c r="D176" s="22"/>
      <c r="E176" s="22"/>
      <c r="F176" s="22"/>
      <c r="G176" s="22"/>
      <c r="H176" s="22"/>
      <c r="I176" s="22"/>
      <c r="J176" s="22"/>
      <c r="K176" s="22"/>
    </row>
    <row r="177" s="59" customFormat="1" ht="20" customHeight="1" spans="1:11">
      <c r="A177" s="22"/>
      <c r="B177" s="22"/>
      <c r="C177" s="22"/>
      <c r="D177" s="22"/>
      <c r="E177" s="22"/>
      <c r="F177" s="22"/>
      <c r="G177" s="22"/>
      <c r="H177" s="22"/>
      <c r="I177" s="22"/>
      <c r="J177" s="22"/>
      <c r="K177" s="22"/>
    </row>
    <row r="178" s="59" customFormat="1" ht="20" customHeight="1" spans="1:11">
      <c r="A178" s="22"/>
      <c r="B178" s="22"/>
      <c r="C178" s="22"/>
      <c r="D178" s="22"/>
      <c r="E178" s="22"/>
      <c r="F178" s="22"/>
      <c r="G178" s="22"/>
      <c r="H178" s="22"/>
      <c r="I178" s="22"/>
      <c r="J178" s="22"/>
      <c r="K178" s="22"/>
    </row>
    <row r="179" s="59" customFormat="1" ht="20" customHeight="1" spans="1:11">
      <c r="A179" s="22"/>
      <c r="B179" s="22"/>
      <c r="C179" s="22"/>
      <c r="D179" s="22"/>
      <c r="E179" s="22"/>
      <c r="F179" s="22"/>
      <c r="G179" s="22"/>
      <c r="H179" s="22"/>
      <c r="I179" s="22"/>
      <c r="J179" s="22"/>
      <c r="K179" s="22"/>
    </row>
    <row r="180" s="59" customFormat="1" ht="20" customHeight="1" spans="1:11">
      <c r="A180" s="22"/>
      <c r="B180" s="22"/>
      <c r="C180" s="22"/>
      <c r="D180" s="22"/>
      <c r="E180" s="22"/>
      <c r="F180" s="22"/>
      <c r="G180" s="22"/>
      <c r="H180" s="22"/>
      <c r="I180" s="22"/>
      <c r="J180" s="22"/>
      <c r="K180" s="22"/>
    </row>
    <row r="181" s="59" customFormat="1" ht="20" customHeight="1" spans="1:11">
      <c r="A181" s="22"/>
      <c r="B181" s="22"/>
      <c r="C181" s="22"/>
      <c r="D181" s="22"/>
      <c r="E181" s="22"/>
      <c r="F181" s="22"/>
      <c r="G181" s="22"/>
      <c r="H181" s="22"/>
      <c r="I181" s="22"/>
      <c r="J181" s="22"/>
      <c r="K181" s="22"/>
    </row>
    <row r="182" s="59" customFormat="1" ht="20" customHeight="1" spans="1:11">
      <c r="A182" s="22"/>
      <c r="B182" s="22"/>
      <c r="C182" s="22"/>
      <c r="D182" s="22"/>
      <c r="E182" s="22"/>
      <c r="F182" s="22"/>
      <c r="G182" s="22"/>
      <c r="H182" s="22"/>
      <c r="I182" s="22"/>
      <c r="J182" s="22"/>
      <c r="K182" s="22"/>
    </row>
    <row r="183" s="59" customFormat="1" ht="20" customHeight="1" spans="1:11">
      <c r="A183" s="22"/>
      <c r="B183" s="22"/>
      <c r="C183" s="22"/>
      <c r="D183" s="22"/>
      <c r="E183" s="22"/>
      <c r="F183" s="22"/>
      <c r="G183" s="22"/>
      <c r="H183" s="22"/>
      <c r="I183" s="22"/>
      <c r="J183" s="22"/>
      <c r="K183" s="22"/>
    </row>
    <row r="184" s="59" customFormat="1" ht="20" customHeight="1" spans="1:11">
      <c r="A184" s="22"/>
      <c r="B184" s="22"/>
      <c r="C184" s="22"/>
      <c r="D184" s="22"/>
      <c r="E184" s="22"/>
      <c r="F184" s="22"/>
      <c r="G184" s="22"/>
      <c r="H184" s="22"/>
      <c r="I184" s="22"/>
      <c r="J184" s="22"/>
      <c r="K184" s="22"/>
    </row>
    <row r="185" s="59" customFormat="1" ht="20" customHeight="1" spans="1:11">
      <c r="A185" s="22"/>
      <c r="B185" s="22"/>
      <c r="C185" s="22"/>
      <c r="D185" s="22"/>
      <c r="E185" s="22"/>
      <c r="F185" s="22"/>
      <c r="G185" s="22"/>
      <c r="H185" s="22"/>
      <c r="I185" s="22"/>
      <c r="J185" s="22"/>
      <c r="K185" s="22"/>
    </row>
    <row r="186" s="59" customFormat="1" ht="20" customHeight="1" spans="1:11">
      <c r="A186" s="22"/>
      <c r="B186" s="22"/>
      <c r="C186" s="22"/>
      <c r="D186" s="22"/>
      <c r="E186" s="22"/>
      <c r="F186" s="22"/>
      <c r="G186" s="22"/>
      <c r="H186" s="22"/>
      <c r="I186" s="22"/>
      <c r="J186" s="22"/>
      <c r="K186" s="22"/>
    </row>
    <row r="187" s="59" customFormat="1" ht="20" customHeight="1" spans="1:11">
      <c r="A187" s="22"/>
      <c r="B187" s="22"/>
      <c r="C187" s="22"/>
      <c r="D187" s="22"/>
      <c r="E187" s="22"/>
      <c r="F187" s="22"/>
      <c r="G187" s="22"/>
      <c r="H187" s="22"/>
      <c r="I187" s="22"/>
      <c r="J187" s="22"/>
      <c r="K187" s="22"/>
    </row>
    <row r="188" s="59" customFormat="1" ht="20" customHeight="1" spans="1:11">
      <c r="A188" s="22"/>
      <c r="B188" s="22"/>
      <c r="C188" s="22"/>
      <c r="D188" s="22"/>
      <c r="E188" s="22"/>
      <c r="F188" s="22"/>
      <c r="G188" s="22"/>
      <c r="H188" s="22"/>
      <c r="I188" s="22"/>
      <c r="J188" s="22"/>
      <c r="K188" s="22"/>
    </row>
    <row r="189" s="59" customFormat="1" ht="20" customHeight="1" spans="1:11">
      <c r="A189" s="22"/>
      <c r="B189" s="22"/>
      <c r="C189" s="22"/>
      <c r="D189" s="22"/>
      <c r="E189" s="22"/>
      <c r="F189" s="22"/>
      <c r="G189" s="22"/>
      <c r="H189" s="22"/>
      <c r="I189" s="22"/>
      <c r="J189" s="22"/>
      <c r="K189" s="22"/>
    </row>
    <row r="190" s="59" customFormat="1" ht="20" customHeight="1" spans="1:11">
      <c r="A190" s="22"/>
      <c r="B190" s="22"/>
      <c r="C190" s="22"/>
      <c r="D190" s="22"/>
      <c r="E190" s="22"/>
      <c r="F190" s="22"/>
      <c r="G190" s="22"/>
      <c r="H190" s="22"/>
      <c r="I190" s="22"/>
      <c r="J190" s="22"/>
      <c r="K190" s="22"/>
    </row>
    <row r="191" s="59" customFormat="1" ht="20" customHeight="1" spans="1:11">
      <c r="A191" s="22"/>
      <c r="B191" s="22"/>
      <c r="C191" s="22"/>
      <c r="D191" s="22"/>
      <c r="E191" s="22"/>
      <c r="F191" s="22"/>
      <c r="G191" s="22"/>
      <c r="H191" s="22"/>
      <c r="I191" s="22"/>
      <c r="J191" s="22"/>
      <c r="K191" s="22"/>
    </row>
    <row r="192" s="59" customFormat="1" ht="20" customHeight="1" spans="1:11">
      <c r="A192" s="22"/>
      <c r="B192" s="22"/>
      <c r="C192" s="22"/>
      <c r="D192" s="22"/>
      <c r="E192" s="22"/>
      <c r="F192" s="22"/>
      <c r="G192" s="22"/>
      <c r="H192" s="22"/>
      <c r="I192" s="22"/>
      <c r="J192" s="22"/>
      <c r="K192" s="22"/>
    </row>
    <row r="193" s="59" customFormat="1" ht="20" customHeight="1" spans="1:11">
      <c r="A193" s="22"/>
      <c r="B193" s="22"/>
      <c r="C193" s="22"/>
      <c r="D193" s="22"/>
      <c r="E193" s="22"/>
      <c r="F193" s="22"/>
      <c r="G193" s="22"/>
      <c r="H193" s="22"/>
      <c r="I193" s="22"/>
      <c r="J193" s="22"/>
      <c r="K193" s="22"/>
    </row>
    <row r="194" s="59" customFormat="1" ht="20" customHeight="1" spans="1:11">
      <c r="A194" s="22"/>
      <c r="B194" s="22"/>
      <c r="C194" s="22"/>
      <c r="D194" s="22"/>
      <c r="E194" s="22"/>
      <c r="F194" s="22"/>
      <c r="G194" s="22"/>
      <c r="H194" s="22"/>
      <c r="I194" s="22"/>
      <c r="J194" s="22"/>
      <c r="K194" s="22"/>
    </row>
    <row r="195" s="59" customFormat="1" ht="20" customHeight="1" spans="1:11">
      <c r="A195" s="22"/>
      <c r="B195" s="22"/>
      <c r="C195" s="22"/>
      <c r="D195" s="22"/>
      <c r="E195" s="22"/>
      <c r="F195" s="22"/>
      <c r="G195" s="22"/>
      <c r="H195" s="22"/>
      <c r="I195" s="22"/>
      <c r="J195" s="22"/>
      <c r="K195" s="22"/>
    </row>
    <row r="196" s="59" customFormat="1" ht="20" customHeight="1" spans="1:11">
      <c r="A196" s="22"/>
      <c r="B196" s="22"/>
      <c r="C196" s="22"/>
      <c r="D196" s="22"/>
      <c r="E196" s="22"/>
      <c r="F196" s="22"/>
      <c r="G196" s="22"/>
      <c r="H196" s="22"/>
      <c r="I196" s="22"/>
      <c r="J196" s="22"/>
      <c r="K196" s="22"/>
    </row>
    <row r="197" s="59" customFormat="1" ht="20" customHeight="1"/>
  </sheetData>
  <mergeCells count="3">
    <mergeCell ref="A2:H2"/>
    <mergeCell ref="A3:H3"/>
    <mergeCell ref="A22:B22"/>
  </mergeCells>
  <hyperlinks>
    <hyperlink ref="A1" location="'索引目录'!I23" display="返回索引页"/>
    <hyperlink ref="B1" location="'非流动负债汇总 '!B9" display="返回"/>
  </hyperlinks>
  <pageMargins left="0.7" right="0.7" top="0.75" bottom="0.75" header="0.3" footer="0.3"/>
  <pageSetup paperSize="9" scale="99" orientation="landscape"/>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6" customWidth="1"/>
    <col min="2" max="2" width="34" customWidth="1"/>
    <col min="3" max="3" width="14" customWidth="1"/>
    <col min="4" max="4" width="26" customWidth="1"/>
    <col min="5" max="5" width="19" customWidth="1"/>
    <col min="6" max="7" width="21" customWidth="1"/>
    <col min="8" max="8" width="18" customWidth="1"/>
    <col min="9" max="11" width="10" customWidth="1"/>
  </cols>
  <sheetData>
    <row r="1" ht="15.6" spans="1:11">
      <c r="A1" s="13" t="s">
        <v>86</v>
      </c>
      <c r="B1" s="14" t="s">
        <v>250</v>
      </c>
      <c r="C1" s="15"/>
      <c r="D1" s="15"/>
      <c r="E1" s="15"/>
      <c r="F1" s="15"/>
      <c r="G1" s="15"/>
      <c r="H1" s="15"/>
      <c r="I1" s="36"/>
      <c r="J1" s="36"/>
      <c r="K1" s="36"/>
    </row>
    <row r="2" ht="30" customHeight="1" spans="1:11">
      <c r="A2" s="16" t="s">
        <v>2078</v>
      </c>
      <c r="B2" s="17"/>
      <c r="C2" s="17"/>
      <c r="D2" s="17"/>
      <c r="E2" s="17"/>
      <c r="F2" s="17"/>
      <c r="G2" s="17"/>
      <c r="H2" s="17"/>
      <c r="I2" s="36"/>
      <c r="J2" s="36"/>
      <c r="K2" s="36"/>
    </row>
    <row r="3" ht="14.25" customHeight="1" spans="1:11">
      <c r="A3" s="40" t="e">
        <f>CONCATENATE(#REF!,#REF!,#REF!,#REF!,#REF!,#REF!,#REF!)</f>
        <v>#REF!</v>
      </c>
      <c r="B3" s="40"/>
      <c r="C3" s="40"/>
      <c r="D3" s="40"/>
      <c r="E3" s="40"/>
      <c r="F3" s="40"/>
      <c r="G3" s="40"/>
      <c r="H3" s="38"/>
      <c r="I3" s="36"/>
      <c r="J3" s="36"/>
      <c r="K3" s="36"/>
    </row>
    <row r="4" ht="15.75" customHeight="1" spans="1:11">
      <c r="A4" s="41" t="e">
        <f>#REF!&amp;#REF!</f>
        <v>#REF!</v>
      </c>
      <c r="B4" s="36"/>
      <c r="C4" s="36"/>
      <c r="D4" s="36"/>
      <c r="E4" s="36"/>
      <c r="F4" s="36"/>
      <c r="G4" s="36"/>
      <c r="H4" s="42" t="s">
        <v>119</v>
      </c>
      <c r="I4" s="36"/>
      <c r="J4" s="36"/>
      <c r="K4" s="36"/>
    </row>
    <row r="5" ht="15.75" customHeight="1" spans="1:11">
      <c r="A5" s="43" t="s">
        <v>183</v>
      </c>
      <c r="B5" s="52" t="s">
        <v>392</v>
      </c>
      <c r="C5" s="43" t="s">
        <v>425</v>
      </c>
      <c r="D5" s="43" t="s">
        <v>2079</v>
      </c>
      <c r="E5" s="44" t="s">
        <v>333</v>
      </c>
      <c r="F5" s="45" t="s">
        <v>334</v>
      </c>
      <c r="G5" s="43" t="s">
        <v>335</v>
      </c>
      <c r="H5" s="43" t="s">
        <v>186</v>
      </c>
      <c r="I5" s="36"/>
      <c r="J5" s="36"/>
      <c r="K5" s="36"/>
    </row>
    <row r="6" ht="15.75" customHeight="1" spans="1:11">
      <c r="A6" s="46"/>
      <c r="B6" s="47"/>
      <c r="C6" s="48"/>
      <c r="D6" s="46"/>
      <c r="E6" s="55"/>
      <c r="F6" s="56"/>
      <c r="G6" s="56"/>
      <c r="H6" s="47"/>
      <c r="I6" s="36"/>
      <c r="J6" s="36"/>
      <c r="K6" s="36"/>
    </row>
    <row r="7" ht="15.75" customHeight="1" spans="1:11">
      <c r="A7" s="46"/>
      <c r="B7" s="47"/>
      <c r="C7" s="48"/>
      <c r="D7" s="46"/>
      <c r="E7" s="55"/>
      <c r="F7" s="56"/>
      <c r="G7" s="56"/>
      <c r="H7" s="47"/>
      <c r="I7" s="36"/>
      <c r="J7" s="36"/>
      <c r="K7" s="36"/>
    </row>
    <row r="8" ht="15.75" customHeight="1" spans="1:11">
      <c r="A8" s="46"/>
      <c r="B8" s="47"/>
      <c r="C8" s="48"/>
      <c r="D8" s="46"/>
      <c r="E8" s="55"/>
      <c r="F8" s="56"/>
      <c r="G8" s="56"/>
      <c r="H8" s="47"/>
      <c r="I8" s="36"/>
      <c r="J8" s="36"/>
      <c r="K8" s="36"/>
    </row>
    <row r="9" ht="15.75" customHeight="1" spans="1:11">
      <c r="A9" s="46"/>
      <c r="B9" s="47"/>
      <c r="C9" s="48"/>
      <c r="D9" s="46"/>
      <c r="E9" s="55"/>
      <c r="F9" s="57"/>
      <c r="G9" s="56"/>
      <c r="H9" s="47"/>
      <c r="I9" s="36"/>
      <c r="J9" s="36"/>
      <c r="K9" s="36"/>
    </row>
    <row r="10" ht="15.75" customHeight="1" spans="1:11">
      <c r="A10" s="46"/>
      <c r="B10" s="47"/>
      <c r="C10" s="48"/>
      <c r="D10" s="46"/>
      <c r="E10" s="55"/>
      <c r="F10" s="57"/>
      <c r="G10" s="56"/>
      <c r="H10" s="47"/>
      <c r="I10" s="36"/>
      <c r="J10" s="36"/>
      <c r="K10" s="36"/>
    </row>
    <row r="11" ht="15.75" customHeight="1" spans="1:11">
      <c r="A11" s="46"/>
      <c r="B11" s="47"/>
      <c r="C11" s="48"/>
      <c r="D11" s="46"/>
      <c r="E11" s="55"/>
      <c r="F11" s="57"/>
      <c r="G11" s="56"/>
      <c r="H11" s="47"/>
      <c r="I11" s="36"/>
      <c r="J11" s="36"/>
      <c r="K11" s="36"/>
    </row>
    <row r="12" ht="15.75" customHeight="1" spans="1:11">
      <c r="A12" s="46"/>
      <c r="B12" s="47"/>
      <c r="C12" s="48"/>
      <c r="D12" s="46"/>
      <c r="E12" s="55"/>
      <c r="F12" s="57"/>
      <c r="G12" s="56"/>
      <c r="H12" s="47"/>
      <c r="I12" s="36"/>
      <c r="J12" s="36"/>
      <c r="K12" s="36"/>
    </row>
    <row r="13" ht="15.75" customHeight="1" spans="1:11">
      <c r="A13" s="46"/>
      <c r="B13" s="47"/>
      <c r="C13" s="48"/>
      <c r="D13" s="46"/>
      <c r="E13" s="55"/>
      <c r="F13" s="57"/>
      <c r="G13" s="56"/>
      <c r="H13" s="47"/>
      <c r="I13" s="36"/>
      <c r="J13" s="36"/>
      <c r="K13" s="36"/>
    </row>
    <row r="14" ht="15.75" customHeight="1" spans="1:11">
      <c r="A14" s="46"/>
      <c r="B14" s="47"/>
      <c r="C14" s="48"/>
      <c r="D14" s="46"/>
      <c r="E14" s="55"/>
      <c r="F14" s="57"/>
      <c r="G14" s="56"/>
      <c r="H14" s="47"/>
      <c r="I14" s="36"/>
      <c r="J14" s="36"/>
      <c r="K14" s="36"/>
    </row>
    <row r="15" ht="15.75" customHeight="1" spans="1:11">
      <c r="A15" s="46"/>
      <c r="B15" s="47"/>
      <c r="C15" s="48"/>
      <c r="D15" s="46"/>
      <c r="E15" s="55"/>
      <c r="F15" s="57"/>
      <c r="G15" s="56"/>
      <c r="H15" s="47"/>
      <c r="I15" s="36"/>
      <c r="J15" s="36"/>
      <c r="K15" s="36"/>
    </row>
    <row r="16" ht="15.75" customHeight="1" spans="1:11">
      <c r="A16" s="46"/>
      <c r="B16" s="47"/>
      <c r="C16" s="48"/>
      <c r="D16" s="46"/>
      <c r="E16" s="55"/>
      <c r="F16" s="57"/>
      <c r="G16" s="56"/>
      <c r="H16" s="47"/>
      <c r="I16" s="36"/>
      <c r="J16" s="36"/>
      <c r="K16" s="36"/>
    </row>
    <row r="17" ht="15.75" customHeight="1" spans="1:11">
      <c r="A17" s="46"/>
      <c r="B17" s="47"/>
      <c r="C17" s="48"/>
      <c r="D17" s="46"/>
      <c r="E17" s="55"/>
      <c r="F17" s="57"/>
      <c r="G17" s="56"/>
      <c r="H17" s="47"/>
      <c r="I17" s="36"/>
      <c r="J17" s="36"/>
      <c r="K17" s="36"/>
    </row>
    <row r="18" ht="15.75" customHeight="1" spans="1:11">
      <c r="A18" s="46"/>
      <c r="B18" s="47"/>
      <c r="C18" s="48"/>
      <c r="D18" s="46"/>
      <c r="E18" s="55"/>
      <c r="F18" s="57"/>
      <c r="G18" s="56"/>
      <c r="H18" s="47"/>
      <c r="I18" s="36"/>
      <c r="J18" s="36"/>
      <c r="K18" s="36"/>
    </row>
    <row r="19" ht="15.75" customHeight="1" spans="1:11">
      <c r="A19" s="46"/>
      <c r="B19" s="47"/>
      <c r="C19" s="48"/>
      <c r="D19" s="46"/>
      <c r="E19" s="55"/>
      <c r="F19" s="57"/>
      <c r="G19" s="56"/>
      <c r="H19" s="47"/>
      <c r="I19" s="36"/>
      <c r="J19" s="36"/>
      <c r="K19" s="36"/>
    </row>
    <row r="20" ht="15.75" customHeight="1" spans="1:11">
      <c r="A20" s="46"/>
      <c r="B20" s="47"/>
      <c r="C20" s="48"/>
      <c r="D20" s="46"/>
      <c r="E20" s="55"/>
      <c r="F20" s="57"/>
      <c r="G20" s="56"/>
      <c r="H20" s="47"/>
      <c r="I20" s="36"/>
      <c r="J20" s="36"/>
      <c r="K20" s="36"/>
    </row>
    <row r="21" ht="15.75" customHeight="1" spans="1:11">
      <c r="A21" s="46"/>
      <c r="B21" s="47"/>
      <c r="C21" s="48"/>
      <c r="D21" s="46"/>
      <c r="E21" s="55"/>
      <c r="F21" s="57"/>
      <c r="G21" s="56"/>
      <c r="H21" s="47"/>
      <c r="I21" s="36"/>
      <c r="J21" s="36"/>
      <c r="K21" s="36"/>
    </row>
    <row r="22" ht="15.75" customHeight="1" spans="1:11">
      <c r="A22" s="46"/>
      <c r="B22" s="47"/>
      <c r="C22" s="48"/>
      <c r="D22" s="46"/>
      <c r="E22" s="55"/>
      <c r="F22" s="57"/>
      <c r="G22" s="56"/>
      <c r="H22" s="47"/>
      <c r="I22" s="36"/>
      <c r="J22" s="36"/>
      <c r="K22" s="36"/>
    </row>
    <row r="23" ht="15.75" customHeight="1" spans="1:11">
      <c r="A23" s="46"/>
      <c r="B23" s="47"/>
      <c r="C23" s="48"/>
      <c r="D23" s="46"/>
      <c r="E23" s="55"/>
      <c r="F23" s="57"/>
      <c r="G23" s="56"/>
      <c r="H23" s="47"/>
      <c r="I23" s="36"/>
      <c r="J23" s="36"/>
      <c r="K23" s="36"/>
    </row>
    <row r="24" ht="15.75" customHeight="1" spans="1:11">
      <c r="A24" s="46"/>
      <c r="B24" s="47"/>
      <c r="C24" s="48"/>
      <c r="D24" s="46"/>
      <c r="E24" s="55"/>
      <c r="F24" s="57"/>
      <c r="G24" s="56"/>
      <c r="H24" s="47"/>
      <c r="I24" s="36"/>
      <c r="J24" s="36"/>
      <c r="K24" s="36"/>
    </row>
    <row r="25" ht="15.75" customHeight="1" spans="1:11">
      <c r="A25" s="46"/>
      <c r="B25" s="47"/>
      <c r="C25" s="48"/>
      <c r="D25" s="46"/>
      <c r="E25" s="55"/>
      <c r="F25" s="57"/>
      <c r="G25" s="56"/>
      <c r="H25" s="47"/>
      <c r="I25" s="36"/>
      <c r="J25" s="36"/>
      <c r="K25" s="36"/>
    </row>
    <row r="26" ht="15.75" customHeight="1" spans="1:11">
      <c r="A26" s="46"/>
      <c r="B26" s="47"/>
      <c r="C26" s="48"/>
      <c r="D26" s="46"/>
      <c r="E26" s="55"/>
      <c r="F26" s="57"/>
      <c r="G26" s="56"/>
      <c r="H26" s="47"/>
      <c r="I26" s="36"/>
      <c r="J26" s="36"/>
      <c r="K26" s="36"/>
    </row>
    <row r="27" ht="15.75" customHeight="1" spans="1:11">
      <c r="A27" s="52" t="s">
        <v>1913</v>
      </c>
      <c r="B27" s="53"/>
      <c r="C27" s="48"/>
      <c r="D27" s="46"/>
      <c r="E27" s="55">
        <f>SUM(E6:E26)</f>
        <v>0</v>
      </c>
      <c r="F27" s="57">
        <f>SUM(F6:F26)</f>
        <v>0</v>
      </c>
      <c r="G27" s="56">
        <f>SUM(G6:G26)</f>
        <v>0</v>
      </c>
      <c r="H27" s="47"/>
      <c r="I27" s="36"/>
      <c r="J27" s="36"/>
      <c r="K27" s="36"/>
    </row>
    <row r="28" ht="15.75" customHeight="1" spans="1:11">
      <c r="A28" s="54" t="e">
        <f>#REF!&amp;#REF!</f>
        <v>#REF!</v>
      </c>
      <c r="B28" s="36"/>
      <c r="C28" s="36"/>
      <c r="D28" s="36"/>
      <c r="E28" s="36"/>
      <c r="F28" s="36"/>
      <c r="G28" s="41" t="e">
        <f>"评估人员："&amp;#REF!</f>
        <v>#REF!</v>
      </c>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H2"/>
    <mergeCell ref="A3:H3"/>
    <mergeCell ref="A27:B27"/>
  </mergeCells>
  <hyperlinks>
    <hyperlink ref="A1" location="'索引目录'!I24" display="返回索引页"/>
    <hyperlink ref="B1" location="'非流动负债汇总 '!B10" display="返回"/>
  </hyperlinks>
  <pageMargins left="0.7" right="0.7" top="0.75" bottom="0.75" header="0.3" footer="0.3"/>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1"/>
  <sheetViews>
    <sheetView workbookViewId="0">
      <selection activeCell="A1" sqref="A1"/>
    </sheetView>
  </sheetViews>
  <sheetFormatPr defaultColWidth="9.81481481481481" defaultRowHeight="14.4"/>
  <cols>
    <col min="1" max="1" width="9" customWidth="1"/>
    <col min="2" max="2" width="43" customWidth="1"/>
    <col min="3" max="3" width="19" customWidth="1"/>
    <col min="4" max="4" width="22" customWidth="1"/>
    <col min="5" max="6" width="24" customWidth="1"/>
    <col min="7" max="7" width="22" customWidth="1"/>
    <col min="8" max="11" width="10" customWidth="1"/>
  </cols>
  <sheetData>
    <row r="1" ht="15.6" spans="1:11">
      <c r="A1" s="13" t="s">
        <v>86</v>
      </c>
      <c r="B1" s="37" t="s">
        <v>250</v>
      </c>
      <c r="C1" s="38"/>
      <c r="D1" s="38"/>
      <c r="E1" s="38"/>
      <c r="F1" s="38"/>
      <c r="G1" s="38"/>
      <c r="H1" s="36"/>
      <c r="I1" s="36"/>
      <c r="J1" s="36"/>
      <c r="K1" s="36"/>
    </row>
    <row r="2" ht="30" customHeight="1" spans="1:11">
      <c r="A2" s="16" t="s">
        <v>2080</v>
      </c>
      <c r="B2" s="39"/>
      <c r="C2" s="39"/>
      <c r="D2" s="39"/>
      <c r="E2" s="39"/>
      <c r="F2" s="39"/>
      <c r="G2" s="39"/>
      <c r="H2" s="36"/>
      <c r="I2" s="36"/>
      <c r="J2" s="36"/>
      <c r="K2" s="36"/>
    </row>
    <row r="3" ht="14.25" customHeight="1" spans="1:11">
      <c r="A3" s="40" t="e">
        <f>CONCATENATE(#REF!,#REF!,#REF!,#REF!,#REF!,#REF!,#REF!)</f>
        <v>#REF!</v>
      </c>
      <c r="B3" s="40"/>
      <c r="C3" s="40"/>
      <c r="D3" s="40"/>
      <c r="E3" s="40"/>
      <c r="F3" s="40"/>
      <c r="G3" s="40"/>
      <c r="H3" s="36"/>
      <c r="I3" s="36"/>
      <c r="J3" s="36"/>
      <c r="K3" s="36"/>
    </row>
    <row r="4" ht="15.75" customHeight="1" spans="1:11">
      <c r="A4" s="41" t="e">
        <f>#REF!&amp;#REF!</f>
        <v>#REF!</v>
      </c>
      <c r="B4" s="36"/>
      <c r="C4" s="36"/>
      <c r="D4" s="36"/>
      <c r="E4" s="36"/>
      <c r="F4" s="36"/>
      <c r="G4" s="42" t="s">
        <v>119</v>
      </c>
      <c r="H4" s="36"/>
      <c r="I4" s="36"/>
      <c r="J4" s="36"/>
      <c r="K4" s="36"/>
    </row>
    <row r="5" ht="15.75" customHeight="1" spans="1:11">
      <c r="A5" s="43" t="s">
        <v>183</v>
      </c>
      <c r="B5" s="43" t="s">
        <v>2081</v>
      </c>
      <c r="C5" s="43" t="s">
        <v>425</v>
      </c>
      <c r="D5" s="44" t="s">
        <v>333</v>
      </c>
      <c r="E5" s="45" t="s">
        <v>334</v>
      </c>
      <c r="F5" s="43" t="s">
        <v>335</v>
      </c>
      <c r="G5" s="43" t="s">
        <v>186</v>
      </c>
      <c r="H5" s="36"/>
      <c r="I5" s="36"/>
      <c r="J5" s="36"/>
      <c r="K5" s="36"/>
    </row>
    <row r="6" ht="15.75" customHeight="1" spans="1:11">
      <c r="A6" s="46"/>
      <c r="B6" s="47"/>
      <c r="C6" s="48"/>
      <c r="D6" s="49"/>
      <c r="E6" s="50"/>
      <c r="F6" s="51"/>
      <c r="G6" s="47"/>
      <c r="H6" s="36"/>
      <c r="I6" s="36"/>
      <c r="J6" s="36"/>
      <c r="K6" s="36"/>
    </row>
    <row r="7" ht="15.75" customHeight="1" spans="1:11">
      <c r="A7" s="46"/>
      <c r="B7" s="47"/>
      <c r="C7" s="48"/>
      <c r="D7" s="49"/>
      <c r="E7" s="50"/>
      <c r="F7" s="51"/>
      <c r="G7" s="47"/>
      <c r="H7" s="36"/>
      <c r="I7" s="36"/>
      <c r="J7" s="36"/>
      <c r="K7" s="36"/>
    </row>
    <row r="8" ht="15.75" customHeight="1" spans="1:11">
      <c r="A8" s="46"/>
      <c r="B8" s="47"/>
      <c r="C8" s="48"/>
      <c r="D8" s="49"/>
      <c r="E8" s="50"/>
      <c r="F8" s="51"/>
      <c r="G8" s="47"/>
      <c r="H8" s="36"/>
      <c r="I8" s="36"/>
      <c r="J8" s="36"/>
      <c r="K8" s="36"/>
    </row>
    <row r="9" ht="15.75" customHeight="1" spans="1:11">
      <c r="A9" s="46"/>
      <c r="B9" s="47"/>
      <c r="C9" s="48"/>
      <c r="D9" s="49"/>
      <c r="E9" s="50"/>
      <c r="F9" s="51"/>
      <c r="G9" s="47"/>
      <c r="H9" s="36"/>
      <c r="I9" s="36"/>
      <c r="J9" s="36"/>
      <c r="K9" s="36"/>
    </row>
    <row r="10" ht="15.75" customHeight="1" spans="1:11">
      <c r="A10" s="46"/>
      <c r="B10" s="47"/>
      <c r="C10" s="48"/>
      <c r="D10" s="49"/>
      <c r="E10" s="50"/>
      <c r="F10" s="51"/>
      <c r="G10" s="47"/>
      <c r="H10" s="36"/>
      <c r="I10" s="36"/>
      <c r="J10" s="36"/>
      <c r="K10" s="36"/>
    </row>
    <row r="11" ht="15.75" customHeight="1" spans="1:11">
      <c r="A11" s="46"/>
      <c r="B11" s="47"/>
      <c r="C11" s="48"/>
      <c r="D11" s="49"/>
      <c r="E11" s="50"/>
      <c r="F11" s="51"/>
      <c r="G11" s="47"/>
      <c r="H11" s="36"/>
      <c r="I11" s="36"/>
      <c r="J11" s="36"/>
      <c r="K11" s="36"/>
    </row>
    <row r="12" ht="15.75" customHeight="1" spans="1:11">
      <c r="A12" s="46"/>
      <c r="B12" s="47"/>
      <c r="C12" s="48"/>
      <c r="D12" s="49"/>
      <c r="E12" s="50"/>
      <c r="F12" s="51"/>
      <c r="G12" s="47"/>
      <c r="H12" s="36"/>
      <c r="I12" s="36"/>
      <c r="J12" s="36"/>
      <c r="K12" s="36"/>
    </row>
    <row r="13" ht="15.75" customHeight="1" spans="1:11">
      <c r="A13" s="46"/>
      <c r="B13" s="47"/>
      <c r="C13" s="48"/>
      <c r="D13" s="49"/>
      <c r="E13" s="50"/>
      <c r="F13" s="51"/>
      <c r="G13" s="47"/>
      <c r="H13" s="36"/>
      <c r="I13" s="36"/>
      <c r="J13" s="36"/>
      <c r="K13" s="36"/>
    </row>
    <row r="14" ht="15.75" customHeight="1" spans="1:11">
      <c r="A14" s="46"/>
      <c r="B14" s="47"/>
      <c r="C14" s="48"/>
      <c r="D14" s="49"/>
      <c r="E14" s="50"/>
      <c r="F14" s="51"/>
      <c r="G14" s="47"/>
      <c r="H14" s="36"/>
      <c r="I14" s="36"/>
      <c r="J14" s="36"/>
      <c r="K14" s="36"/>
    </row>
    <row r="15" ht="15.75" customHeight="1" spans="1:11">
      <c r="A15" s="46"/>
      <c r="B15" s="47"/>
      <c r="C15" s="48"/>
      <c r="D15" s="49"/>
      <c r="E15" s="50"/>
      <c r="F15" s="51"/>
      <c r="G15" s="47"/>
      <c r="H15" s="36"/>
      <c r="I15" s="36"/>
      <c r="J15" s="36"/>
      <c r="K15" s="36"/>
    </row>
    <row r="16" ht="15.75" customHeight="1" spans="1:11">
      <c r="A16" s="46"/>
      <c r="B16" s="47"/>
      <c r="C16" s="48"/>
      <c r="D16" s="49"/>
      <c r="E16" s="50"/>
      <c r="F16" s="51"/>
      <c r="G16" s="47"/>
      <c r="H16" s="36"/>
      <c r="I16" s="36"/>
      <c r="J16" s="36"/>
      <c r="K16" s="36"/>
    </row>
    <row r="17" ht="15.75" customHeight="1" spans="1:11">
      <c r="A17" s="46"/>
      <c r="B17" s="47"/>
      <c r="C17" s="48"/>
      <c r="D17" s="49"/>
      <c r="E17" s="50"/>
      <c r="F17" s="51"/>
      <c r="G17" s="47"/>
      <c r="H17" s="36"/>
      <c r="I17" s="36"/>
      <c r="J17" s="36"/>
      <c r="K17" s="36"/>
    </row>
    <row r="18" ht="15.75" customHeight="1" spans="1:11">
      <c r="A18" s="46"/>
      <c r="B18" s="47"/>
      <c r="C18" s="48"/>
      <c r="D18" s="49"/>
      <c r="E18" s="50"/>
      <c r="F18" s="51"/>
      <c r="G18" s="47"/>
      <c r="H18" s="36"/>
      <c r="I18" s="36"/>
      <c r="J18" s="36"/>
      <c r="K18" s="36"/>
    </row>
    <row r="19" ht="15.75" customHeight="1" spans="1:11">
      <c r="A19" s="46"/>
      <c r="B19" s="47"/>
      <c r="C19" s="48"/>
      <c r="D19" s="49"/>
      <c r="E19" s="50"/>
      <c r="F19" s="51"/>
      <c r="G19" s="47"/>
      <c r="H19" s="36"/>
      <c r="I19" s="36"/>
      <c r="J19" s="36"/>
      <c r="K19" s="36"/>
    </row>
    <row r="20" ht="15.75" customHeight="1" spans="1:11">
      <c r="A20" s="46"/>
      <c r="B20" s="47"/>
      <c r="C20" s="48"/>
      <c r="D20" s="49"/>
      <c r="E20" s="50"/>
      <c r="F20" s="51"/>
      <c r="G20" s="47"/>
      <c r="H20" s="36"/>
      <c r="I20" s="36"/>
      <c r="J20" s="36"/>
      <c r="K20" s="36"/>
    </row>
    <row r="21" ht="15.75" customHeight="1" spans="1:11">
      <c r="A21" s="46"/>
      <c r="B21" s="47"/>
      <c r="C21" s="48"/>
      <c r="D21" s="49"/>
      <c r="E21" s="50"/>
      <c r="F21" s="51"/>
      <c r="G21" s="47"/>
      <c r="H21" s="36"/>
      <c r="I21" s="36"/>
      <c r="J21" s="36"/>
      <c r="K21" s="36"/>
    </row>
    <row r="22" ht="15.75" customHeight="1" spans="1:11">
      <c r="A22" s="46"/>
      <c r="B22" s="47"/>
      <c r="C22" s="48"/>
      <c r="D22" s="49"/>
      <c r="E22" s="50"/>
      <c r="F22" s="51"/>
      <c r="G22" s="47"/>
      <c r="H22" s="36"/>
      <c r="I22" s="36"/>
      <c r="J22" s="36"/>
      <c r="K22" s="36"/>
    </row>
    <row r="23" ht="15.75" customHeight="1" spans="1:11">
      <c r="A23" s="46"/>
      <c r="B23" s="47"/>
      <c r="C23" s="48"/>
      <c r="D23" s="49"/>
      <c r="E23" s="50"/>
      <c r="F23" s="51"/>
      <c r="G23" s="47"/>
      <c r="H23" s="36"/>
      <c r="I23" s="36"/>
      <c r="J23" s="36"/>
      <c r="K23" s="36"/>
    </row>
    <row r="24" ht="15.75" customHeight="1" spans="1:11">
      <c r="A24" s="46"/>
      <c r="B24" s="47"/>
      <c r="C24" s="48"/>
      <c r="D24" s="49"/>
      <c r="E24" s="50"/>
      <c r="F24" s="51"/>
      <c r="G24" s="47"/>
      <c r="H24" s="36"/>
      <c r="I24" s="36"/>
      <c r="J24" s="36"/>
      <c r="K24" s="36"/>
    </row>
    <row r="25" ht="15.75" customHeight="1" spans="1:11">
      <c r="A25" s="46"/>
      <c r="B25" s="47"/>
      <c r="C25" s="48"/>
      <c r="D25" s="49"/>
      <c r="E25" s="50"/>
      <c r="F25" s="51"/>
      <c r="G25" s="47"/>
      <c r="H25" s="36"/>
      <c r="I25" s="36"/>
      <c r="J25" s="36"/>
      <c r="K25" s="36"/>
    </row>
    <row r="26" ht="15.75" customHeight="1" spans="1:11">
      <c r="A26" s="46"/>
      <c r="B26" s="47"/>
      <c r="C26" s="48"/>
      <c r="D26" s="49"/>
      <c r="E26" s="50"/>
      <c r="F26" s="51"/>
      <c r="G26" s="47"/>
      <c r="H26" s="36"/>
      <c r="I26" s="36"/>
      <c r="J26" s="36"/>
      <c r="K26" s="36"/>
    </row>
    <row r="27" ht="15.75" customHeight="1" spans="1:11">
      <c r="A27" s="52" t="s">
        <v>1913</v>
      </c>
      <c r="B27" s="53"/>
      <c r="C27" s="48"/>
      <c r="D27" s="49">
        <f>SUM(D6:D26)</f>
        <v>0</v>
      </c>
      <c r="E27" s="50">
        <f>SUM(E6:E26)</f>
        <v>0</v>
      </c>
      <c r="F27" s="51">
        <f>SUM(F6:F26)</f>
        <v>0</v>
      </c>
      <c r="G27" s="47"/>
      <c r="H27" s="36"/>
      <c r="I27" s="36"/>
      <c r="J27" s="36"/>
      <c r="K27" s="36"/>
    </row>
    <row r="28" ht="15.75" customHeight="1" spans="1:11">
      <c r="A28" s="54" t="e">
        <f>#REF!&amp;#REF!</f>
        <v>#REF!</v>
      </c>
      <c r="B28" s="36"/>
      <c r="C28" s="36"/>
      <c r="D28" s="36"/>
      <c r="E28" s="36"/>
      <c r="F28" s="36" t="e">
        <f>"评估人员："&amp;#REF!</f>
        <v>#REF!</v>
      </c>
      <c r="G28" s="36"/>
      <c r="H28" s="36"/>
      <c r="I28" s="36"/>
      <c r="J28" s="36"/>
      <c r="K28" s="36"/>
    </row>
    <row r="29" ht="15.75" customHeight="1" spans="1:11">
      <c r="A29" s="54" t="e">
        <f>CONCATENATE(#REF!,#REF!,#REF!,#REF!,#REF!,#REF!,#REF!)</f>
        <v>#REF!</v>
      </c>
      <c r="B29" s="36"/>
      <c r="C29" s="36"/>
      <c r="D29" s="36"/>
      <c r="E29" s="36"/>
      <c r="F29" s="36"/>
      <c r="G29" s="36"/>
      <c r="H29" s="36"/>
      <c r="I29" s="36"/>
      <c r="J29" s="36"/>
      <c r="K29" s="36"/>
    </row>
    <row r="30" spans="1:11">
      <c r="A30" s="36"/>
      <c r="B30" s="36"/>
      <c r="C30" s="36"/>
      <c r="D30" s="36"/>
      <c r="E30" s="36"/>
      <c r="F30" s="36"/>
      <c r="G30" s="36"/>
      <c r="H30" s="36"/>
      <c r="I30" s="36"/>
      <c r="J30" s="36"/>
      <c r="K30" s="36"/>
    </row>
    <row r="31" spans="1:11">
      <c r="A31" s="36"/>
      <c r="B31" s="36"/>
      <c r="C31" s="36"/>
      <c r="D31" s="36"/>
      <c r="E31" s="36"/>
      <c r="F31" s="36"/>
      <c r="G31" s="36"/>
      <c r="H31" s="36"/>
      <c r="I31" s="36"/>
      <c r="J31" s="36"/>
      <c r="K31" s="36"/>
    </row>
    <row r="32" spans="1:11">
      <c r="A32" s="36"/>
      <c r="B32" s="36"/>
      <c r="C32" s="36"/>
      <c r="D32" s="36"/>
      <c r="E32" s="36"/>
      <c r="F32" s="36"/>
      <c r="G32" s="36"/>
      <c r="H32" s="36"/>
      <c r="I32" s="36"/>
      <c r="J32" s="36"/>
      <c r="K32" s="36"/>
    </row>
    <row r="33" spans="1:11">
      <c r="A33" s="36"/>
      <c r="B33" s="36"/>
      <c r="C33" s="36"/>
      <c r="D33" s="36"/>
      <c r="E33" s="36"/>
      <c r="F33" s="36"/>
      <c r="G33" s="36"/>
      <c r="H33" s="36"/>
      <c r="I33" s="36"/>
      <c r="J33" s="36"/>
      <c r="K33" s="36"/>
    </row>
    <row r="34" spans="1:11">
      <c r="A34" s="36"/>
      <c r="B34" s="36"/>
      <c r="C34" s="36"/>
      <c r="D34" s="36"/>
      <c r="E34" s="36"/>
      <c r="F34" s="36"/>
      <c r="G34" s="36"/>
      <c r="H34" s="36"/>
      <c r="I34" s="36"/>
      <c r="J34" s="36"/>
      <c r="K34" s="36"/>
    </row>
    <row r="35" spans="1:11">
      <c r="A35" s="36"/>
      <c r="B35" s="36"/>
      <c r="C35" s="36"/>
      <c r="D35" s="36"/>
      <c r="E35" s="36"/>
      <c r="F35" s="36"/>
      <c r="G35" s="36"/>
      <c r="H35" s="36"/>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sheetData>
  <mergeCells count="3">
    <mergeCell ref="A2:G2"/>
    <mergeCell ref="A3:G3"/>
    <mergeCell ref="A27:B27"/>
  </mergeCells>
  <hyperlinks>
    <hyperlink ref="A1" location="'索引目录'!I25" display="返回索引页"/>
    <hyperlink ref="B1" location="'非流动负债汇总 '!B11" display="返回"/>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Tencent Document</Application>
  <HeadingPairs>
    <vt:vector size="2" baseType="variant">
      <vt:variant>
        <vt:lpstr>工作表</vt:lpstr>
      </vt:variant>
      <vt:variant>
        <vt:i4>102</vt:i4>
      </vt:variant>
    </vt:vector>
  </HeadingPairs>
  <TitlesOfParts>
    <vt:vector size="102" baseType="lpstr">
      <vt:lpstr>NOFAJE</vt:lpstr>
      <vt:lpstr>索引目录</vt:lpstr>
      <vt:lpstr>填表说明</vt:lpstr>
      <vt:lpstr>基本情况</vt:lpstr>
      <vt:lpstr>资产负债表</vt:lpstr>
      <vt:lpstr>审定数</vt:lpstr>
      <vt:lpstr>汇总表</vt:lpstr>
      <vt:lpstr>分类汇总</vt:lpstr>
      <vt:lpstr>流动汇总</vt:lpstr>
      <vt:lpstr>货币汇总</vt:lpstr>
      <vt:lpstr>银行存款</vt:lpstr>
      <vt:lpstr>现金</vt:lpstr>
      <vt:lpstr>其他货币资金</vt:lpstr>
      <vt:lpstr>交易性金融资产汇总</vt:lpstr>
      <vt:lpstr>交易性-股票</vt:lpstr>
      <vt:lpstr>交易性-债券</vt:lpstr>
      <vt:lpstr>交易性-基金</vt:lpstr>
      <vt:lpstr>应收票据</vt:lpstr>
      <vt:lpstr>应收账款</vt:lpstr>
      <vt:lpstr>预付账款</vt:lpstr>
      <vt:lpstr>应收利息</vt:lpstr>
      <vt:lpstr>应收股利（利润）</vt:lpstr>
      <vt:lpstr>其他应收款</vt:lpstr>
      <vt:lpstr>存货汇总</vt:lpstr>
      <vt:lpstr>材料采购（在途物资）</vt:lpstr>
      <vt:lpstr>原材料</vt:lpstr>
      <vt:lpstr>在库周转材料</vt:lpstr>
      <vt:lpstr>委托加工物资</vt:lpstr>
      <vt:lpstr>产成品（库存商品）</vt:lpstr>
      <vt:lpstr>在产品（自制半成品）</vt:lpstr>
      <vt:lpstr>发出商品</vt:lpstr>
      <vt:lpstr>在用周转材料</vt:lpstr>
      <vt:lpstr>一年到期非流动资产</vt:lpstr>
      <vt:lpstr>其他流动资产</vt:lpstr>
      <vt:lpstr>可供出售金融资产汇总</vt:lpstr>
      <vt:lpstr>非流动资产评估汇总</vt:lpstr>
      <vt:lpstr>可出售-股票</vt:lpstr>
      <vt:lpstr>可出售-债券</vt:lpstr>
      <vt:lpstr>可出售-其他</vt:lpstr>
      <vt:lpstr>持有到期投资</vt:lpstr>
      <vt:lpstr>长期应收</vt:lpstr>
      <vt:lpstr>股权投资</vt:lpstr>
      <vt:lpstr>投资性房地产</vt:lpstr>
      <vt:lpstr>4-5-2投资性房地产</vt:lpstr>
      <vt:lpstr>4-5-3投资性地产</vt:lpstr>
      <vt:lpstr>固定资产汇总</vt:lpstr>
      <vt:lpstr>4-5-4投资性地产</vt:lpstr>
      <vt:lpstr>房屋建筑物</vt:lpstr>
      <vt:lpstr>构筑物</vt:lpstr>
      <vt:lpstr>管道沟槽</vt:lpstr>
      <vt:lpstr>尾矿库及附属</vt:lpstr>
      <vt:lpstr>机器设备</vt:lpstr>
      <vt:lpstr>运输工具</vt:lpstr>
      <vt:lpstr>设备-未入账</vt:lpstr>
      <vt:lpstr>车辆调查表</vt:lpstr>
      <vt:lpstr>电子设备</vt:lpstr>
      <vt:lpstr>其他设备</vt:lpstr>
      <vt:lpstr>智能表1</vt:lpstr>
      <vt:lpstr>土地</vt:lpstr>
      <vt:lpstr>在建工程汇总</vt:lpstr>
      <vt:lpstr>在建（土建）</vt:lpstr>
      <vt:lpstr>在建（设备）</vt:lpstr>
      <vt:lpstr>工程物资</vt:lpstr>
      <vt:lpstr>固定资产清理</vt:lpstr>
      <vt:lpstr>生产性生物资产</vt:lpstr>
      <vt:lpstr>油气资产</vt:lpstr>
      <vt:lpstr>无形资产汇总</vt:lpstr>
      <vt:lpstr>无形-土地</vt:lpstr>
      <vt:lpstr>无形-矿业权</vt:lpstr>
      <vt:lpstr>无形-其他</vt:lpstr>
      <vt:lpstr>尾矿库及相关附属</vt:lpstr>
      <vt:lpstr>Sheet2</vt:lpstr>
      <vt:lpstr>开发支出</vt:lpstr>
      <vt:lpstr>商誉</vt:lpstr>
      <vt:lpstr>长期待摊费用</vt:lpstr>
      <vt:lpstr>盘点表</vt:lpstr>
      <vt:lpstr>盘点表 (2)</vt:lpstr>
      <vt:lpstr>递延所得税资产</vt:lpstr>
      <vt:lpstr>其他非流动资产</vt:lpstr>
      <vt:lpstr>流动负债汇总</vt:lpstr>
      <vt:lpstr>短期借款</vt:lpstr>
      <vt:lpstr>交易性金融负债</vt:lpstr>
      <vt:lpstr>应付票据</vt:lpstr>
      <vt:lpstr>应付账款</vt:lpstr>
      <vt:lpstr>预收账款</vt:lpstr>
      <vt:lpstr>职工薪酬</vt:lpstr>
      <vt:lpstr>应交税费</vt:lpstr>
      <vt:lpstr>应付利息</vt:lpstr>
      <vt:lpstr>应付股利（利润）</vt:lpstr>
      <vt:lpstr>非流动负债汇总 </vt:lpstr>
      <vt:lpstr>其他应付款</vt:lpstr>
      <vt:lpstr>一年到期非流动负债</vt:lpstr>
      <vt:lpstr>其他流动负债</vt:lpstr>
      <vt:lpstr>长期借款</vt:lpstr>
      <vt:lpstr>应付债券</vt:lpstr>
      <vt:lpstr>长期应付款</vt:lpstr>
      <vt:lpstr>专项应付款</vt:lpstr>
      <vt:lpstr>预计负债</vt:lpstr>
      <vt:lpstr>递延所得税负债</vt:lpstr>
      <vt:lpstr>其他非流动负债</vt:lpstr>
      <vt:lpstr>00000000</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 Document</dc:creator>
  <cp:lastModifiedBy>黄同学</cp:lastModifiedBy>
  <dcterms:created xsi:type="dcterms:W3CDTF">2022-06-13T14:21:00Z</dcterms:created>
  <dcterms:modified xsi:type="dcterms:W3CDTF">2025-03-05T06:30:29Z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F4F4692C307E4E858BF9063D28BBEFF0_13</vt:lpwstr>
  </property>
  <property fmtid="{D5CDD505-2E9C-101B-9397-08002B2CF9AE}" pid="4" name="KSOReadingLayout">
    <vt:bool>true</vt:bool>
  </property>
</Properties>
</file>